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rc\wms-core\file\doc\"/>
    </mc:Choice>
  </mc:AlternateContent>
  <bookViews>
    <workbookView xWindow="0" yWindow="0" windowWidth="19200" windowHeight="8268" tabRatio="599" activeTab="2"/>
  </bookViews>
  <sheets>
    <sheet name="海关监管条件" sheetId="5" r:id="rId1"/>
    <sheet name="CUSTOMS" sheetId="2" r:id="rId2"/>
    <sheet name="WMS" sheetId="1" r:id="rId3"/>
    <sheet name="OUTBOUND" sheetId="3" r:id="rId4"/>
  </sheets>
  <definedNames>
    <definedName name="_xlnm._FilterDatabase" localSheetId="1" hidden="1">CUSTOMS!$A$2:$O$1860</definedName>
    <definedName name="_xlnm._FilterDatabase" localSheetId="3" hidden="1">OUTBOUND!$A$2:$AE$1500</definedName>
    <definedName name="_xlnm._FilterDatabase" localSheetId="2" hidden="1">WMS!$A$2:$AG$2000</definedName>
    <definedName name="_xlnm._FilterDatabase" localSheetId="0" hidden="1">海关监管条件!$A$1:$B$121</definedName>
    <definedName name="_xlnm.Print_Titles" localSheetId="1">CUSTOMS!$2:$2</definedName>
    <definedName name="_xlnm.Print_Titles" localSheetId="3">OUTBOUND!$2:$2</definedName>
    <definedName name="_xlnm.Print_Titles" localSheetId="2">WMS!$2:$2</definedName>
  </definedNames>
  <calcPr calcId="162913"/>
</workbook>
</file>

<file path=xl/calcChain.xml><?xml version="1.0" encoding="utf-8"?>
<calcChain xmlns="http://schemas.openxmlformats.org/spreadsheetml/2006/main">
  <c r="R1500" i="3" l="1"/>
  <c r="Q1500" i="3"/>
  <c r="P1500" i="3"/>
  <c r="O1500" i="3"/>
  <c r="N1500" i="3"/>
  <c r="M1500" i="3"/>
  <c r="K1500" i="3" s="1"/>
  <c r="J1500" i="3"/>
  <c r="I1500" i="3"/>
  <c r="H1500" i="3"/>
  <c r="G1500" i="3"/>
  <c r="R1499" i="3"/>
  <c r="AB1499" i="3" s="1"/>
  <c r="AC1499" i="3" s="1"/>
  <c r="Q1499" i="3"/>
  <c r="P1499" i="3"/>
  <c r="O1499" i="3"/>
  <c r="N1499" i="3"/>
  <c r="I1499" i="3"/>
  <c r="H1499" i="3"/>
  <c r="G1499" i="3"/>
  <c r="M1499" i="3" s="1"/>
  <c r="K1499" i="3" s="1"/>
  <c r="P1498" i="3"/>
  <c r="O1498" i="3"/>
  <c r="N1498" i="3"/>
  <c r="G1498" i="3"/>
  <c r="P1497" i="3"/>
  <c r="O1497" i="3"/>
  <c r="M1497" i="3"/>
  <c r="K1497" i="3" s="1"/>
  <c r="G1497" i="3"/>
  <c r="J1497" i="3" s="1"/>
  <c r="AA1496" i="3"/>
  <c r="P1496" i="3"/>
  <c r="O1496" i="3"/>
  <c r="N1496" i="3"/>
  <c r="J1496" i="3"/>
  <c r="G1496" i="3"/>
  <c r="R1496" i="3" s="1"/>
  <c r="T1496" i="3" s="1"/>
  <c r="S1495" i="3"/>
  <c r="AD1495" i="3" s="1"/>
  <c r="R1495" i="3"/>
  <c r="P1495" i="3"/>
  <c r="O1495" i="3"/>
  <c r="N1495" i="3"/>
  <c r="M1495" i="3"/>
  <c r="K1495" i="3" s="1"/>
  <c r="J1495" i="3"/>
  <c r="I1495" i="3"/>
  <c r="G1495" i="3"/>
  <c r="Q1495" i="3" s="1"/>
  <c r="R1494" i="3"/>
  <c r="AB1494" i="3" s="1"/>
  <c r="AC1494" i="3" s="1"/>
  <c r="Q1494" i="3"/>
  <c r="P1494" i="3"/>
  <c r="O1494" i="3"/>
  <c r="N1494" i="3"/>
  <c r="M1494" i="3"/>
  <c r="K1494" i="3"/>
  <c r="J1494" i="3"/>
  <c r="I1494" i="3"/>
  <c r="H1494" i="3"/>
  <c r="G1494" i="3"/>
  <c r="R1493" i="3"/>
  <c r="W1493" i="3" s="1"/>
  <c r="X1493" i="3" s="1"/>
  <c r="Q1493" i="3"/>
  <c r="P1493" i="3"/>
  <c r="O1493" i="3"/>
  <c r="N1493" i="3"/>
  <c r="M1493" i="3"/>
  <c r="K1493" i="3" s="1"/>
  <c r="J1493" i="3"/>
  <c r="I1493" i="3"/>
  <c r="H1493" i="3"/>
  <c r="G1493" i="3"/>
  <c r="R1492" i="3"/>
  <c r="Z1492" i="3" s="1"/>
  <c r="Q1492" i="3"/>
  <c r="P1492" i="3"/>
  <c r="O1492" i="3"/>
  <c r="N1492" i="3"/>
  <c r="M1492" i="3"/>
  <c r="K1492" i="3"/>
  <c r="J1492" i="3"/>
  <c r="I1492" i="3"/>
  <c r="H1492" i="3"/>
  <c r="G1492" i="3"/>
  <c r="AD1491" i="3"/>
  <c r="Y1491" i="3"/>
  <c r="W1491" i="3"/>
  <c r="X1491" i="3" s="1"/>
  <c r="S1491" i="3"/>
  <c r="R1491" i="3"/>
  <c r="AB1491" i="3" s="1"/>
  <c r="AC1491" i="3" s="1"/>
  <c r="Q1491" i="3"/>
  <c r="P1491" i="3"/>
  <c r="O1491" i="3"/>
  <c r="N1491" i="3"/>
  <c r="J1491" i="3"/>
  <c r="I1491" i="3"/>
  <c r="H1491" i="3"/>
  <c r="G1491" i="3"/>
  <c r="M1491" i="3" s="1"/>
  <c r="K1491" i="3" s="1"/>
  <c r="P1490" i="3"/>
  <c r="O1490" i="3"/>
  <c r="N1490" i="3"/>
  <c r="G1490" i="3"/>
  <c r="Q1489" i="3"/>
  <c r="P1489" i="3"/>
  <c r="O1489" i="3"/>
  <c r="M1489" i="3"/>
  <c r="K1489" i="3" s="1"/>
  <c r="H1489" i="3"/>
  <c r="G1489" i="3"/>
  <c r="J1489" i="3" s="1"/>
  <c r="P1488" i="3"/>
  <c r="O1488" i="3"/>
  <c r="G1488" i="3"/>
  <c r="R1487" i="3"/>
  <c r="AA1487" i="3" s="1"/>
  <c r="P1487" i="3"/>
  <c r="O1487" i="3"/>
  <c r="N1487" i="3"/>
  <c r="M1487" i="3"/>
  <c r="K1487" i="3" s="1"/>
  <c r="J1487" i="3"/>
  <c r="I1487" i="3"/>
  <c r="G1487" i="3"/>
  <c r="Q1487" i="3" s="1"/>
  <c r="AB1486" i="3"/>
  <c r="AC1486" i="3" s="1"/>
  <c r="V1486" i="3"/>
  <c r="U1486" i="3" s="1"/>
  <c r="R1486" i="3"/>
  <c r="Y1486" i="3" s="1"/>
  <c r="Q1486" i="3"/>
  <c r="P1486" i="3"/>
  <c r="O1486" i="3"/>
  <c r="N1486" i="3"/>
  <c r="M1486" i="3"/>
  <c r="K1486" i="3"/>
  <c r="J1486" i="3"/>
  <c r="I1486" i="3"/>
  <c r="H1486" i="3"/>
  <c r="G1486" i="3"/>
  <c r="Y1485" i="3"/>
  <c r="S1485" i="3"/>
  <c r="AD1485" i="3" s="1"/>
  <c r="R1485" i="3"/>
  <c r="W1485" i="3" s="1"/>
  <c r="X1485" i="3" s="1"/>
  <c r="Q1485" i="3"/>
  <c r="P1485" i="3"/>
  <c r="O1485" i="3"/>
  <c r="N1485" i="3"/>
  <c r="M1485" i="3"/>
  <c r="K1485" i="3" s="1"/>
  <c r="J1485" i="3"/>
  <c r="I1485" i="3"/>
  <c r="H1485" i="3"/>
  <c r="G1485" i="3"/>
  <c r="AB1484" i="3"/>
  <c r="AC1484" i="3" s="1"/>
  <c r="W1484" i="3"/>
  <c r="X1484" i="3" s="1"/>
  <c r="R1484" i="3"/>
  <c r="T1484" i="3" s="1"/>
  <c r="Q1484" i="3"/>
  <c r="P1484" i="3"/>
  <c r="O1484" i="3"/>
  <c r="N1484" i="3"/>
  <c r="M1484" i="3"/>
  <c r="K1484" i="3"/>
  <c r="J1484" i="3"/>
  <c r="I1484" i="3"/>
  <c r="H1484" i="3"/>
  <c r="G1484" i="3"/>
  <c r="W1483" i="3"/>
  <c r="X1483" i="3" s="1"/>
  <c r="R1483" i="3"/>
  <c r="AB1483" i="3" s="1"/>
  <c r="AC1483" i="3" s="1"/>
  <c r="Q1483" i="3"/>
  <c r="P1483" i="3"/>
  <c r="O1483" i="3"/>
  <c r="N1483" i="3"/>
  <c r="J1483" i="3"/>
  <c r="I1483" i="3"/>
  <c r="H1483" i="3"/>
  <c r="G1483" i="3"/>
  <c r="M1483" i="3" s="1"/>
  <c r="K1483" i="3" s="1"/>
  <c r="P1482" i="3"/>
  <c r="O1482" i="3"/>
  <c r="M1482" i="3"/>
  <c r="K1482" i="3" s="1"/>
  <c r="G1482" i="3"/>
  <c r="R1482" i="3" s="1"/>
  <c r="Q1481" i="3"/>
  <c r="P1481" i="3"/>
  <c r="O1481" i="3"/>
  <c r="M1481" i="3"/>
  <c r="K1481" i="3" s="1"/>
  <c r="H1481" i="3"/>
  <c r="G1481" i="3"/>
  <c r="J1481" i="3" s="1"/>
  <c r="P1480" i="3"/>
  <c r="O1480" i="3"/>
  <c r="N1480" i="3"/>
  <c r="J1480" i="3"/>
  <c r="G1480" i="3"/>
  <c r="AA1479" i="3"/>
  <c r="W1479" i="3"/>
  <c r="X1479" i="3" s="1"/>
  <c r="R1479" i="3"/>
  <c r="Z1479" i="3" s="1"/>
  <c r="P1479" i="3"/>
  <c r="O1479" i="3"/>
  <c r="N1479" i="3"/>
  <c r="M1479" i="3"/>
  <c r="K1479" i="3" s="1"/>
  <c r="J1479" i="3"/>
  <c r="I1479" i="3"/>
  <c r="G1479" i="3"/>
  <c r="Q1479" i="3" s="1"/>
  <c r="V1478" i="3"/>
  <c r="U1478" i="3" s="1"/>
  <c r="R1478" i="3"/>
  <c r="AB1478" i="3" s="1"/>
  <c r="AC1478" i="3" s="1"/>
  <c r="Q1478" i="3"/>
  <c r="P1478" i="3"/>
  <c r="O1478" i="3"/>
  <c r="N1478" i="3"/>
  <c r="M1478" i="3"/>
  <c r="K1478" i="3"/>
  <c r="I1478" i="3"/>
  <c r="H1478" i="3"/>
  <c r="G1478" i="3"/>
  <c r="J1478" i="3" s="1"/>
  <c r="R1477" i="3"/>
  <c r="V1477" i="3" s="1"/>
  <c r="U1477" i="3" s="1"/>
  <c r="Q1477" i="3"/>
  <c r="P1477" i="3"/>
  <c r="O1477" i="3"/>
  <c r="N1477" i="3"/>
  <c r="M1477" i="3"/>
  <c r="K1477" i="3" s="1"/>
  <c r="J1477" i="3"/>
  <c r="I1477" i="3"/>
  <c r="H1477" i="3"/>
  <c r="G1477" i="3"/>
  <c r="R1476" i="3"/>
  <c r="Q1476" i="3"/>
  <c r="P1476" i="3"/>
  <c r="O1476" i="3"/>
  <c r="N1476" i="3"/>
  <c r="M1476" i="3"/>
  <c r="K1476" i="3"/>
  <c r="J1476" i="3"/>
  <c r="I1476" i="3"/>
  <c r="H1476" i="3"/>
  <c r="G1476" i="3"/>
  <c r="V1475" i="3"/>
  <c r="U1475" i="3" s="1"/>
  <c r="R1475" i="3"/>
  <c r="W1475" i="3" s="1"/>
  <c r="X1475" i="3" s="1"/>
  <c r="Q1475" i="3"/>
  <c r="P1475" i="3"/>
  <c r="O1475" i="3"/>
  <c r="N1475" i="3"/>
  <c r="M1475" i="3"/>
  <c r="K1475" i="3" s="1"/>
  <c r="J1475" i="3"/>
  <c r="I1475" i="3"/>
  <c r="H1475" i="3"/>
  <c r="G1475" i="3"/>
  <c r="P1474" i="3"/>
  <c r="O1474" i="3"/>
  <c r="N1474" i="3"/>
  <c r="M1474" i="3"/>
  <c r="K1474" i="3" s="1"/>
  <c r="I1474" i="3"/>
  <c r="H1474" i="3"/>
  <c r="G1474" i="3"/>
  <c r="J1474" i="3" s="1"/>
  <c r="P1473" i="3"/>
  <c r="O1473" i="3"/>
  <c r="H1473" i="3"/>
  <c r="G1473" i="3"/>
  <c r="P1472" i="3"/>
  <c r="O1472" i="3"/>
  <c r="G1472" i="3"/>
  <c r="R1471" i="3"/>
  <c r="Q1471" i="3"/>
  <c r="P1471" i="3"/>
  <c r="O1471" i="3"/>
  <c r="N1471" i="3"/>
  <c r="M1471" i="3"/>
  <c r="K1471" i="3" s="1"/>
  <c r="J1471" i="3"/>
  <c r="I1471" i="3"/>
  <c r="H1471" i="3"/>
  <c r="G1471" i="3"/>
  <c r="R1470" i="3"/>
  <c r="V1470" i="3" s="1"/>
  <c r="U1470" i="3" s="1"/>
  <c r="Q1470" i="3"/>
  <c r="P1470" i="3"/>
  <c r="O1470" i="3"/>
  <c r="N1470" i="3"/>
  <c r="M1470" i="3"/>
  <c r="K1470" i="3" s="1"/>
  <c r="I1470" i="3"/>
  <c r="H1470" i="3"/>
  <c r="G1470" i="3"/>
  <c r="J1470" i="3" s="1"/>
  <c r="AA1469" i="3"/>
  <c r="Y1469" i="3"/>
  <c r="T1469" i="3"/>
  <c r="R1469" i="3"/>
  <c r="V1469" i="3" s="1"/>
  <c r="U1469" i="3" s="1"/>
  <c r="Q1469" i="3"/>
  <c r="P1469" i="3"/>
  <c r="O1469" i="3"/>
  <c r="N1469" i="3"/>
  <c r="M1469" i="3"/>
  <c r="K1469" i="3" s="1"/>
  <c r="J1469" i="3"/>
  <c r="I1469" i="3"/>
  <c r="H1469" i="3"/>
  <c r="G1469" i="3"/>
  <c r="AA1468" i="3"/>
  <c r="Z1468" i="3"/>
  <c r="S1468" i="3"/>
  <c r="AD1468" i="3" s="1"/>
  <c r="R1468" i="3"/>
  <c r="Y1468" i="3" s="1"/>
  <c r="Q1468" i="3"/>
  <c r="P1468" i="3"/>
  <c r="O1468" i="3"/>
  <c r="N1468" i="3"/>
  <c r="M1468" i="3"/>
  <c r="K1468" i="3" s="1"/>
  <c r="J1468" i="3"/>
  <c r="I1468" i="3"/>
  <c r="H1468" i="3"/>
  <c r="G1468" i="3"/>
  <c r="Z1467" i="3"/>
  <c r="Y1467" i="3"/>
  <c r="V1467" i="3"/>
  <c r="U1467" i="3" s="1"/>
  <c r="R1467" i="3"/>
  <c r="AA1467" i="3" s="1"/>
  <c r="Q1467" i="3"/>
  <c r="P1467" i="3"/>
  <c r="O1467" i="3"/>
  <c r="N1467" i="3"/>
  <c r="M1467" i="3"/>
  <c r="K1467" i="3" s="1"/>
  <c r="J1467" i="3"/>
  <c r="I1467" i="3"/>
  <c r="H1467" i="3"/>
  <c r="G1467" i="3"/>
  <c r="R1466" i="3"/>
  <c r="P1466" i="3"/>
  <c r="O1466" i="3"/>
  <c r="M1466" i="3"/>
  <c r="K1466" i="3" s="1"/>
  <c r="I1466" i="3"/>
  <c r="H1466" i="3"/>
  <c r="G1466" i="3"/>
  <c r="J1466" i="3" s="1"/>
  <c r="P1465" i="3"/>
  <c r="O1465" i="3"/>
  <c r="N1465" i="3"/>
  <c r="G1465" i="3"/>
  <c r="M1465" i="3" s="1"/>
  <c r="K1465" i="3" s="1"/>
  <c r="P1464" i="3"/>
  <c r="O1464" i="3"/>
  <c r="J1464" i="3"/>
  <c r="I1464" i="3"/>
  <c r="G1464" i="3"/>
  <c r="Q1464" i="3" s="1"/>
  <c r="R1463" i="3"/>
  <c r="V1463" i="3" s="1"/>
  <c r="U1463" i="3" s="1"/>
  <c r="Q1463" i="3"/>
  <c r="P1463" i="3"/>
  <c r="O1463" i="3"/>
  <c r="I1463" i="3"/>
  <c r="H1463" i="3"/>
  <c r="G1463" i="3"/>
  <c r="N1463" i="3" s="1"/>
  <c r="P1462" i="3"/>
  <c r="O1462" i="3"/>
  <c r="G1462" i="3"/>
  <c r="P1461" i="3"/>
  <c r="O1461" i="3"/>
  <c r="G1461" i="3"/>
  <c r="AB1460" i="3"/>
  <c r="AC1460" i="3" s="1"/>
  <c r="AA1460" i="3"/>
  <c r="Y1460" i="3"/>
  <c r="W1460" i="3"/>
  <c r="X1460" i="3" s="1"/>
  <c r="V1460" i="3"/>
  <c r="U1460" i="3" s="1"/>
  <c r="T1460" i="3"/>
  <c r="S1460" i="3"/>
  <c r="AD1460" i="3" s="1"/>
  <c r="R1460" i="3"/>
  <c r="Z1460" i="3" s="1"/>
  <c r="Q1460" i="3"/>
  <c r="P1460" i="3"/>
  <c r="O1460" i="3"/>
  <c r="N1460" i="3"/>
  <c r="M1460" i="3"/>
  <c r="K1460" i="3"/>
  <c r="J1460" i="3"/>
  <c r="I1460" i="3"/>
  <c r="H1460" i="3"/>
  <c r="G1460" i="3"/>
  <c r="P1459" i="3"/>
  <c r="O1459" i="3"/>
  <c r="N1459" i="3"/>
  <c r="M1459" i="3"/>
  <c r="K1459" i="3" s="1"/>
  <c r="J1459" i="3"/>
  <c r="G1459" i="3"/>
  <c r="R1459" i="3" s="1"/>
  <c r="V1459" i="3" s="1"/>
  <c r="U1459" i="3" s="1"/>
  <c r="R1458" i="3"/>
  <c r="Y1458" i="3" s="1"/>
  <c r="Q1458" i="3"/>
  <c r="P1458" i="3"/>
  <c r="O1458" i="3"/>
  <c r="M1458" i="3"/>
  <c r="K1458" i="3" s="1"/>
  <c r="J1458" i="3"/>
  <c r="I1458" i="3"/>
  <c r="H1458" i="3"/>
  <c r="G1458" i="3"/>
  <c r="N1458" i="3" s="1"/>
  <c r="Q1457" i="3"/>
  <c r="P1457" i="3"/>
  <c r="O1457" i="3"/>
  <c r="N1457" i="3"/>
  <c r="K1457" i="3"/>
  <c r="J1457" i="3"/>
  <c r="H1457" i="3"/>
  <c r="G1457" i="3"/>
  <c r="M1457" i="3" s="1"/>
  <c r="R1456" i="3"/>
  <c r="P1456" i="3"/>
  <c r="O1456" i="3"/>
  <c r="J1456" i="3"/>
  <c r="I1456" i="3"/>
  <c r="G1456" i="3"/>
  <c r="N1456" i="3" s="1"/>
  <c r="R1455" i="3"/>
  <c r="Q1455" i="3"/>
  <c r="P1455" i="3"/>
  <c r="O1455" i="3"/>
  <c r="N1455" i="3"/>
  <c r="I1455" i="3"/>
  <c r="H1455" i="3"/>
  <c r="G1455" i="3"/>
  <c r="M1455" i="3" s="1"/>
  <c r="K1455" i="3" s="1"/>
  <c r="P1454" i="3"/>
  <c r="O1454" i="3"/>
  <c r="H1454" i="3"/>
  <c r="G1454" i="3"/>
  <c r="Q1454" i="3" s="1"/>
  <c r="P1453" i="3"/>
  <c r="O1453" i="3"/>
  <c r="M1453" i="3"/>
  <c r="K1453" i="3" s="1"/>
  <c r="G1453" i="3"/>
  <c r="AB1452" i="3"/>
  <c r="AC1452" i="3" s="1"/>
  <c r="AA1452" i="3"/>
  <c r="Y1452" i="3"/>
  <c r="T1452" i="3"/>
  <c r="R1452" i="3"/>
  <c r="Z1452" i="3" s="1"/>
  <c r="Q1452" i="3"/>
  <c r="P1452" i="3"/>
  <c r="O1452" i="3"/>
  <c r="N1452" i="3"/>
  <c r="M1452" i="3"/>
  <c r="K1452" i="3"/>
  <c r="J1452" i="3"/>
  <c r="I1452" i="3"/>
  <c r="H1452" i="3"/>
  <c r="G1452" i="3"/>
  <c r="P1451" i="3"/>
  <c r="O1451" i="3"/>
  <c r="J1451" i="3"/>
  <c r="G1451" i="3"/>
  <c r="R1450" i="3"/>
  <c r="Q1450" i="3"/>
  <c r="P1450" i="3"/>
  <c r="O1450" i="3"/>
  <c r="M1450" i="3"/>
  <c r="K1450" i="3" s="1"/>
  <c r="J1450" i="3"/>
  <c r="I1450" i="3"/>
  <c r="H1450" i="3"/>
  <c r="G1450" i="3"/>
  <c r="N1450" i="3" s="1"/>
  <c r="P1449" i="3"/>
  <c r="O1449" i="3"/>
  <c r="J1449" i="3"/>
  <c r="H1449" i="3"/>
  <c r="G1449" i="3"/>
  <c r="Q1449" i="3" s="1"/>
  <c r="Q1448" i="3"/>
  <c r="P1448" i="3"/>
  <c r="O1448" i="3"/>
  <c r="M1448" i="3"/>
  <c r="K1448" i="3" s="1"/>
  <c r="J1448" i="3"/>
  <c r="I1448" i="3"/>
  <c r="H1448" i="3"/>
  <c r="G1448" i="3"/>
  <c r="N1448" i="3" s="1"/>
  <c r="P1447" i="3"/>
  <c r="O1447" i="3"/>
  <c r="N1447" i="3"/>
  <c r="M1447" i="3"/>
  <c r="K1447" i="3" s="1"/>
  <c r="I1447" i="3"/>
  <c r="G1447" i="3"/>
  <c r="J1447" i="3" s="1"/>
  <c r="P1446" i="3"/>
  <c r="O1446" i="3"/>
  <c r="J1446" i="3"/>
  <c r="H1446" i="3"/>
  <c r="G1446" i="3"/>
  <c r="N1446" i="3" s="1"/>
  <c r="P1445" i="3"/>
  <c r="O1445" i="3"/>
  <c r="N1445" i="3"/>
  <c r="M1445" i="3"/>
  <c r="K1445" i="3" s="1"/>
  <c r="J1445" i="3"/>
  <c r="G1445" i="3"/>
  <c r="R1444" i="3"/>
  <c r="AA1444" i="3" s="1"/>
  <c r="Q1444" i="3"/>
  <c r="P1444" i="3"/>
  <c r="O1444" i="3"/>
  <c r="N1444" i="3"/>
  <c r="M1444" i="3"/>
  <c r="K1444" i="3"/>
  <c r="J1444" i="3"/>
  <c r="I1444" i="3"/>
  <c r="H1444" i="3"/>
  <c r="G1444" i="3"/>
  <c r="AA1443" i="3"/>
  <c r="R1443" i="3"/>
  <c r="Z1443" i="3" s="1"/>
  <c r="Q1443" i="3"/>
  <c r="P1443" i="3"/>
  <c r="O1443" i="3"/>
  <c r="I1443" i="3"/>
  <c r="H1443" i="3"/>
  <c r="G1443" i="3"/>
  <c r="N1443" i="3" s="1"/>
  <c r="P1442" i="3"/>
  <c r="O1442" i="3"/>
  <c r="M1442" i="3"/>
  <c r="K1442" i="3" s="1"/>
  <c r="I1442" i="3"/>
  <c r="G1442" i="3"/>
  <c r="N1442" i="3" s="1"/>
  <c r="Y1441" i="3"/>
  <c r="T1441" i="3"/>
  <c r="S1441" i="3"/>
  <c r="AD1441" i="3" s="1"/>
  <c r="R1441" i="3"/>
  <c r="Z1441" i="3" s="1"/>
  <c r="Q1441" i="3"/>
  <c r="P1441" i="3"/>
  <c r="O1441" i="3"/>
  <c r="N1441" i="3"/>
  <c r="M1441" i="3"/>
  <c r="K1441" i="3" s="1"/>
  <c r="J1441" i="3"/>
  <c r="I1441" i="3"/>
  <c r="H1441" i="3"/>
  <c r="G1441" i="3"/>
  <c r="P1440" i="3"/>
  <c r="O1440" i="3"/>
  <c r="J1440" i="3"/>
  <c r="G1440" i="3"/>
  <c r="AA1439" i="3"/>
  <c r="Z1439" i="3"/>
  <c r="S1439" i="3"/>
  <c r="AD1439" i="3" s="1"/>
  <c r="R1439" i="3"/>
  <c r="W1439" i="3" s="1"/>
  <c r="X1439" i="3" s="1"/>
  <c r="Q1439" i="3"/>
  <c r="P1439" i="3"/>
  <c r="O1439" i="3"/>
  <c r="M1439" i="3"/>
  <c r="K1439" i="3" s="1"/>
  <c r="J1439" i="3"/>
  <c r="I1439" i="3"/>
  <c r="H1439" i="3"/>
  <c r="G1439" i="3"/>
  <c r="N1439" i="3" s="1"/>
  <c r="Q1438" i="3"/>
  <c r="P1438" i="3"/>
  <c r="O1438" i="3"/>
  <c r="N1438" i="3"/>
  <c r="J1438" i="3"/>
  <c r="I1438" i="3"/>
  <c r="H1438" i="3"/>
  <c r="G1438" i="3"/>
  <c r="M1438" i="3" s="1"/>
  <c r="K1438" i="3" s="1"/>
  <c r="R1437" i="3"/>
  <c r="Y1437" i="3" s="1"/>
  <c r="P1437" i="3"/>
  <c r="O1437" i="3"/>
  <c r="H1437" i="3"/>
  <c r="G1437" i="3"/>
  <c r="Q1436" i="3"/>
  <c r="P1436" i="3"/>
  <c r="O1436" i="3"/>
  <c r="G1436" i="3"/>
  <c r="P1435" i="3"/>
  <c r="O1435" i="3"/>
  <c r="G1435" i="3"/>
  <c r="W1434" i="3"/>
  <c r="X1434" i="3" s="1"/>
  <c r="V1434" i="3"/>
  <c r="U1434" i="3"/>
  <c r="T1434" i="3"/>
  <c r="R1434" i="3"/>
  <c r="AB1434" i="3" s="1"/>
  <c r="AC1434" i="3" s="1"/>
  <c r="P1434" i="3"/>
  <c r="O1434" i="3"/>
  <c r="N1434" i="3"/>
  <c r="M1434" i="3"/>
  <c r="K1434" i="3" s="1"/>
  <c r="I1434" i="3"/>
  <c r="G1434" i="3"/>
  <c r="J1434" i="3" s="1"/>
  <c r="Y1433" i="3"/>
  <c r="T1433" i="3"/>
  <c r="S1433" i="3"/>
  <c r="AD1433" i="3" s="1"/>
  <c r="R1433" i="3"/>
  <c r="Z1433" i="3" s="1"/>
  <c r="Q1433" i="3"/>
  <c r="P1433" i="3"/>
  <c r="O1433" i="3"/>
  <c r="N1433" i="3"/>
  <c r="M1433" i="3"/>
  <c r="K1433" i="3" s="1"/>
  <c r="J1433" i="3"/>
  <c r="I1433" i="3"/>
  <c r="H1433" i="3"/>
  <c r="G1433" i="3"/>
  <c r="P1432" i="3"/>
  <c r="O1432" i="3"/>
  <c r="N1432" i="3"/>
  <c r="G1432" i="3"/>
  <c r="M1432" i="3" s="1"/>
  <c r="K1432" i="3" s="1"/>
  <c r="Z1431" i="3"/>
  <c r="R1431" i="3"/>
  <c r="V1431" i="3" s="1"/>
  <c r="U1431" i="3" s="1"/>
  <c r="Q1431" i="3"/>
  <c r="P1431" i="3"/>
  <c r="O1431" i="3"/>
  <c r="M1431" i="3"/>
  <c r="K1431" i="3"/>
  <c r="J1431" i="3"/>
  <c r="I1431" i="3"/>
  <c r="H1431" i="3"/>
  <c r="G1431" i="3"/>
  <c r="N1431" i="3" s="1"/>
  <c r="T1430" i="3"/>
  <c r="R1430" i="3"/>
  <c r="W1430" i="3" s="1"/>
  <c r="X1430" i="3" s="1"/>
  <c r="P1430" i="3"/>
  <c r="O1430" i="3"/>
  <c r="J1430" i="3"/>
  <c r="I1430" i="3"/>
  <c r="H1430" i="3"/>
  <c r="G1430" i="3"/>
  <c r="M1430" i="3" s="1"/>
  <c r="K1430" i="3" s="1"/>
  <c r="Q1429" i="3"/>
  <c r="P1429" i="3"/>
  <c r="O1429" i="3"/>
  <c r="M1429" i="3"/>
  <c r="K1429" i="3" s="1"/>
  <c r="J1429" i="3"/>
  <c r="I1429" i="3"/>
  <c r="G1429" i="3"/>
  <c r="N1429" i="3" s="1"/>
  <c r="P1428" i="3"/>
  <c r="O1428" i="3"/>
  <c r="G1428" i="3"/>
  <c r="Q1427" i="3"/>
  <c r="P1427" i="3"/>
  <c r="O1427" i="3"/>
  <c r="N1427" i="3"/>
  <c r="M1427" i="3"/>
  <c r="K1427" i="3" s="1"/>
  <c r="J1427" i="3"/>
  <c r="H1427" i="3"/>
  <c r="G1427" i="3"/>
  <c r="V1426" i="3"/>
  <c r="U1426" i="3" s="1"/>
  <c r="R1426" i="3"/>
  <c r="P1426" i="3"/>
  <c r="O1426" i="3"/>
  <c r="G1426" i="3"/>
  <c r="AA1425" i="3"/>
  <c r="V1425" i="3"/>
  <c r="U1425" i="3" s="1"/>
  <c r="S1425" i="3"/>
  <c r="AD1425" i="3" s="1"/>
  <c r="R1425" i="3"/>
  <c r="Z1425" i="3" s="1"/>
  <c r="Q1425" i="3"/>
  <c r="P1425" i="3"/>
  <c r="O1425" i="3"/>
  <c r="N1425" i="3"/>
  <c r="M1425" i="3"/>
  <c r="K1425" i="3" s="1"/>
  <c r="J1425" i="3"/>
  <c r="I1425" i="3"/>
  <c r="H1425" i="3"/>
  <c r="G1425" i="3"/>
  <c r="Q1424" i="3"/>
  <c r="P1424" i="3"/>
  <c r="O1424" i="3"/>
  <c r="H1424" i="3"/>
  <c r="G1424" i="3"/>
  <c r="N1424" i="3" s="1"/>
  <c r="Q1423" i="3"/>
  <c r="P1423" i="3"/>
  <c r="O1423" i="3"/>
  <c r="M1423" i="3"/>
  <c r="K1423" i="3" s="1"/>
  <c r="G1423" i="3"/>
  <c r="AA1422" i="3"/>
  <c r="R1422" i="3"/>
  <c r="P1422" i="3"/>
  <c r="O1422" i="3"/>
  <c r="K1422" i="3"/>
  <c r="H1422" i="3"/>
  <c r="G1422" i="3"/>
  <c r="M1422" i="3" s="1"/>
  <c r="P1421" i="3"/>
  <c r="O1421" i="3"/>
  <c r="G1421" i="3"/>
  <c r="V1420" i="3"/>
  <c r="U1420" i="3" s="1"/>
  <c r="R1420" i="3"/>
  <c r="P1420" i="3"/>
  <c r="O1420" i="3"/>
  <c r="M1420" i="3"/>
  <c r="K1420" i="3" s="1"/>
  <c r="H1420" i="3"/>
  <c r="G1420" i="3"/>
  <c r="J1420" i="3" s="1"/>
  <c r="P1419" i="3"/>
  <c r="O1419" i="3"/>
  <c r="N1419" i="3"/>
  <c r="G1419" i="3"/>
  <c r="AB1418" i="3"/>
  <c r="AC1418" i="3" s="1"/>
  <c r="T1418" i="3"/>
  <c r="R1418" i="3"/>
  <c r="Z1418" i="3" s="1"/>
  <c r="P1418" i="3"/>
  <c r="O1418" i="3"/>
  <c r="M1418" i="3"/>
  <c r="K1418" i="3"/>
  <c r="J1418" i="3"/>
  <c r="I1418" i="3"/>
  <c r="G1418" i="3"/>
  <c r="Q1418" i="3" s="1"/>
  <c r="R1417" i="3"/>
  <c r="W1417" i="3" s="1"/>
  <c r="X1417" i="3" s="1"/>
  <c r="Q1417" i="3"/>
  <c r="P1417" i="3"/>
  <c r="O1417" i="3"/>
  <c r="N1417" i="3"/>
  <c r="J1417" i="3"/>
  <c r="I1417" i="3"/>
  <c r="H1417" i="3"/>
  <c r="G1417" i="3"/>
  <c r="M1417" i="3" s="1"/>
  <c r="K1417" i="3" s="1"/>
  <c r="Z1416" i="3"/>
  <c r="R1416" i="3"/>
  <c r="P1416" i="3"/>
  <c r="O1416" i="3"/>
  <c r="M1416" i="3"/>
  <c r="K1416" i="3" s="1"/>
  <c r="I1416" i="3"/>
  <c r="G1416" i="3"/>
  <c r="N1416" i="3" s="1"/>
  <c r="Q1415" i="3"/>
  <c r="P1415" i="3"/>
  <c r="O1415" i="3"/>
  <c r="H1415" i="3"/>
  <c r="G1415" i="3"/>
  <c r="N1415" i="3" s="1"/>
  <c r="P1414" i="3"/>
  <c r="O1414" i="3"/>
  <c r="J1414" i="3"/>
  <c r="G1414" i="3"/>
  <c r="Z1413" i="3"/>
  <c r="R1413" i="3"/>
  <c r="P1413" i="3"/>
  <c r="O1413" i="3"/>
  <c r="N1413" i="3"/>
  <c r="M1413" i="3"/>
  <c r="K1413" i="3" s="1"/>
  <c r="I1413" i="3"/>
  <c r="G1413" i="3"/>
  <c r="J1413" i="3" s="1"/>
  <c r="W1412" i="3"/>
  <c r="X1412" i="3" s="1"/>
  <c r="R1412" i="3"/>
  <c r="AA1412" i="3" s="1"/>
  <c r="Q1412" i="3"/>
  <c r="P1412" i="3"/>
  <c r="O1412" i="3"/>
  <c r="N1412" i="3"/>
  <c r="M1412" i="3"/>
  <c r="K1412" i="3" s="1"/>
  <c r="J1412" i="3"/>
  <c r="I1412" i="3"/>
  <c r="H1412" i="3"/>
  <c r="G1412" i="3"/>
  <c r="P1411" i="3"/>
  <c r="O1411" i="3"/>
  <c r="G1411" i="3"/>
  <c r="T1410" i="3"/>
  <c r="R1410" i="3"/>
  <c r="Z1410" i="3" s="1"/>
  <c r="P1410" i="3"/>
  <c r="O1410" i="3"/>
  <c r="M1410" i="3"/>
  <c r="K1410" i="3"/>
  <c r="J1410" i="3"/>
  <c r="I1410" i="3"/>
  <c r="G1410" i="3"/>
  <c r="Q1410" i="3" s="1"/>
  <c r="AA1409" i="3"/>
  <c r="Y1409" i="3"/>
  <c r="S1409" i="3"/>
  <c r="AD1409" i="3" s="1"/>
  <c r="R1409" i="3"/>
  <c r="W1409" i="3" s="1"/>
  <c r="X1409" i="3" s="1"/>
  <c r="Q1409" i="3"/>
  <c r="P1409" i="3"/>
  <c r="O1409" i="3"/>
  <c r="N1409" i="3"/>
  <c r="J1409" i="3"/>
  <c r="I1409" i="3"/>
  <c r="H1409" i="3"/>
  <c r="G1409" i="3"/>
  <c r="M1409" i="3" s="1"/>
  <c r="K1409" i="3" s="1"/>
  <c r="R1408" i="3"/>
  <c r="P1408" i="3"/>
  <c r="O1408" i="3"/>
  <c r="G1408" i="3"/>
  <c r="Q1407" i="3"/>
  <c r="P1407" i="3"/>
  <c r="O1407" i="3"/>
  <c r="H1407" i="3"/>
  <c r="G1407" i="3"/>
  <c r="P1406" i="3"/>
  <c r="O1406" i="3"/>
  <c r="N1406" i="3"/>
  <c r="G1406" i="3"/>
  <c r="W1405" i="3"/>
  <c r="X1405" i="3" s="1"/>
  <c r="R1405" i="3"/>
  <c r="Z1405" i="3" s="1"/>
  <c r="P1405" i="3"/>
  <c r="O1405" i="3"/>
  <c r="N1405" i="3"/>
  <c r="M1405" i="3"/>
  <c r="K1405" i="3" s="1"/>
  <c r="I1405" i="3"/>
  <c r="G1405" i="3"/>
  <c r="J1405" i="3" s="1"/>
  <c r="Y1404" i="3"/>
  <c r="W1404" i="3"/>
  <c r="X1404" i="3" s="1"/>
  <c r="V1404" i="3"/>
  <c r="U1404" i="3" s="1"/>
  <c r="T1404" i="3"/>
  <c r="R1404" i="3"/>
  <c r="AA1404" i="3" s="1"/>
  <c r="Q1404" i="3"/>
  <c r="P1404" i="3"/>
  <c r="O1404" i="3"/>
  <c r="N1404" i="3"/>
  <c r="M1404" i="3"/>
  <c r="K1404" i="3" s="1"/>
  <c r="J1404" i="3"/>
  <c r="I1404" i="3"/>
  <c r="H1404" i="3"/>
  <c r="G1404" i="3"/>
  <c r="P1403" i="3"/>
  <c r="O1403" i="3"/>
  <c r="J1403" i="3"/>
  <c r="G1403" i="3"/>
  <c r="AB1402" i="3"/>
  <c r="AC1402" i="3" s="1"/>
  <c r="S1402" i="3"/>
  <c r="AD1402" i="3" s="1"/>
  <c r="R1402" i="3"/>
  <c r="P1402" i="3"/>
  <c r="O1402" i="3"/>
  <c r="J1402" i="3"/>
  <c r="I1402" i="3"/>
  <c r="G1402" i="3"/>
  <c r="Q1402" i="3" s="1"/>
  <c r="Y1401" i="3"/>
  <c r="R1401" i="3"/>
  <c r="Z1401" i="3" s="1"/>
  <c r="Q1401" i="3"/>
  <c r="P1401" i="3"/>
  <c r="O1401" i="3"/>
  <c r="N1401" i="3"/>
  <c r="J1401" i="3"/>
  <c r="I1401" i="3"/>
  <c r="H1401" i="3"/>
  <c r="G1401" i="3"/>
  <c r="M1401" i="3" s="1"/>
  <c r="K1401" i="3" s="1"/>
  <c r="P1400" i="3"/>
  <c r="O1400" i="3"/>
  <c r="G1400" i="3"/>
  <c r="Q1399" i="3"/>
  <c r="P1399" i="3"/>
  <c r="O1399" i="3"/>
  <c r="H1399" i="3"/>
  <c r="G1399" i="3"/>
  <c r="P1398" i="3"/>
  <c r="O1398" i="3"/>
  <c r="J1398" i="3"/>
  <c r="G1398" i="3"/>
  <c r="R1397" i="3"/>
  <c r="P1397" i="3"/>
  <c r="O1397" i="3"/>
  <c r="N1397" i="3"/>
  <c r="M1397" i="3"/>
  <c r="K1397" i="3" s="1"/>
  <c r="I1397" i="3"/>
  <c r="G1397" i="3"/>
  <c r="J1397" i="3" s="1"/>
  <c r="R1396" i="3"/>
  <c r="AB1396" i="3" s="1"/>
  <c r="AC1396" i="3" s="1"/>
  <c r="Q1396" i="3"/>
  <c r="P1396" i="3"/>
  <c r="O1396" i="3"/>
  <c r="N1396" i="3"/>
  <c r="M1396" i="3"/>
  <c r="K1396" i="3"/>
  <c r="J1396" i="3"/>
  <c r="I1396" i="3"/>
  <c r="H1396" i="3"/>
  <c r="G1396" i="3"/>
  <c r="P1395" i="3"/>
  <c r="O1395" i="3"/>
  <c r="M1395" i="3"/>
  <c r="K1395" i="3" s="1"/>
  <c r="J1395" i="3"/>
  <c r="H1395" i="3"/>
  <c r="G1395" i="3"/>
  <c r="N1395" i="3" s="1"/>
  <c r="P1394" i="3"/>
  <c r="O1394" i="3"/>
  <c r="J1394" i="3"/>
  <c r="G1394" i="3"/>
  <c r="R1394" i="3" s="1"/>
  <c r="W1393" i="3"/>
  <c r="X1393" i="3" s="1"/>
  <c r="R1393" i="3"/>
  <c r="S1393" i="3" s="1"/>
  <c r="AD1393" i="3" s="1"/>
  <c r="Q1393" i="3"/>
  <c r="P1393" i="3"/>
  <c r="O1393" i="3"/>
  <c r="N1393" i="3"/>
  <c r="J1393" i="3"/>
  <c r="I1393" i="3"/>
  <c r="H1393" i="3"/>
  <c r="G1393" i="3"/>
  <c r="M1393" i="3" s="1"/>
  <c r="K1393" i="3" s="1"/>
  <c r="P1392" i="3"/>
  <c r="O1392" i="3"/>
  <c r="G1392" i="3"/>
  <c r="N1392" i="3" s="1"/>
  <c r="Q1391" i="3"/>
  <c r="P1391" i="3"/>
  <c r="O1391" i="3"/>
  <c r="M1391" i="3"/>
  <c r="K1391" i="3" s="1"/>
  <c r="I1391" i="3"/>
  <c r="H1391" i="3"/>
  <c r="G1391" i="3"/>
  <c r="P1390" i="3"/>
  <c r="O1390" i="3"/>
  <c r="J1390" i="3"/>
  <c r="G1390" i="3"/>
  <c r="Q1390" i="3" s="1"/>
  <c r="Z1389" i="3"/>
  <c r="R1389" i="3"/>
  <c r="AA1389" i="3" s="1"/>
  <c r="P1389" i="3"/>
  <c r="O1389" i="3"/>
  <c r="N1389" i="3"/>
  <c r="M1389" i="3"/>
  <c r="K1389" i="3" s="1"/>
  <c r="J1389" i="3"/>
  <c r="I1389" i="3"/>
  <c r="G1389" i="3"/>
  <c r="R1388" i="3"/>
  <c r="AB1388" i="3" s="1"/>
  <c r="AC1388" i="3" s="1"/>
  <c r="Q1388" i="3"/>
  <c r="P1388" i="3"/>
  <c r="O1388" i="3"/>
  <c r="N1388" i="3"/>
  <c r="M1388" i="3"/>
  <c r="K1388" i="3" s="1"/>
  <c r="J1388" i="3"/>
  <c r="I1388" i="3"/>
  <c r="H1388" i="3"/>
  <c r="G1388" i="3"/>
  <c r="P1387" i="3"/>
  <c r="O1387" i="3"/>
  <c r="N1387" i="3"/>
  <c r="J1387" i="3"/>
  <c r="G1387" i="3"/>
  <c r="M1387" i="3" s="1"/>
  <c r="K1387" i="3" s="1"/>
  <c r="Z1386" i="3"/>
  <c r="R1386" i="3"/>
  <c r="T1386" i="3" s="1"/>
  <c r="P1386" i="3"/>
  <c r="O1386" i="3"/>
  <c r="M1386" i="3"/>
  <c r="K1386" i="3" s="1"/>
  <c r="J1386" i="3"/>
  <c r="I1386" i="3"/>
  <c r="G1386" i="3"/>
  <c r="Y1385" i="3"/>
  <c r="R1385" i="3"/>
  <c r="W1385" i="3" s="1"/>
  <c r="X1385" i="3" s="1"/>
  <c r="Q1385" i="3"/>
  <c r="P1385" i="3"/>
  <c r="O1385" i="3"/>
  <c r="N1385" i="3"/>
  <c r="K1385" i="3"/>
  <c r="J1385" i="3"/>
  <c r="I1385" i="3"/>
  <c r="H1385" i="3"/>
  <c r="G1385" i="3"/>
  <c r="M1385" i="3" s="1"/>
  <c r="P1384" i="3"/>
  <c r="O1384" i="3"/>
  <c r="N1384" i="3"/>
  <c r="I1384" i="3"/>
  <c r="G1384" i="3"/>
  <c r="R1384" i="3" s="1"/>
  <c r="S1384" i="3" s="1"/>
  <c r="AD1384" i="3" s="1"/>
  <c r="R1383" i="3"/>
  <c r="P1383" i="3"/>
  <c r="O1383" i="3"/>
  <c r="M1383" i="3"/>
  <c r="K1383" i="3" s="1"/>
  <c r="H1383" i="3"/>
  <c r="G1383" i="3"/>
  <c r="J1383" i="3" s="1"/>
  <c r="P1382" i="3"/>
  <c r="O1382" i="3"/>
  <c r="N1382" i="3"/>
  <c r="J1382" i="3"/>
  <c r="G1382" i="3"/>
  <c r="M1382" i="3" s="1"/>
  <c r="K1382" i="3" s="1"/>
  <c r="P1381" i="3"/>
  <c r="O1381" i="3"/>
  <c r="M1381" i="3"/>
  <c r="K1381" i="3" s="1"/>
  <c r="I1381" i="3"/>
  <c r="G1381" i="3"/>
  <c r="W1380" i="3"/>
  <c r="X1380" i="3" s="1"/>
  <c r="T1380" i="3"/>
  <c r="R1380" i="3"/>
  <c r="AB1380" i="3" s="1"/>
  <c r="AC1380" i="3" s="1"/>
  <c r="Q1380" i="3"/>
  <c r="P1380" i="3"/>
  <c r="O1380" i="3"/>
  <c r="N1380" i="3"/>
  <c r="M1380" i="3"/>
  <c r="K1380" i="3"/>
  <c r="J1380" i="3"/>
  <c r="I1380" i="3"/>
  <c r="H1380" i="3"/>
  <c r="G1380" i="3"/>
  <c r="AA1379" i="3"/>
  <c r="R1379" i="3"/>
  <c r="P1379" i="3"/>
  <c r="O1379" i="3"/>
  <c r="M1379" i="3"/>
  <c r="K1379" i="3" s="1"/>
  <c r="I1379" i="3"/>
  <c r="G1379" i="3"/>
  <c r="Q1379" i="3" s="1"/>
  <c r="R1378" i="3"/>
  <c r="AA1378" i="3" s="1"/>
  <c r="P1378" i="3"/>
  <c r="O1378" i="3"/>
  <c r="H1378" i="3"/>
  <c r="G1378" i="3"/>
  <c r="N1378" i="3" s="1"/>
  <c r="R1377" i="3"/>
  <c r="AA1377" i="3" s="1"/>
  <c r="P1377" i="3"/>
  <c r="O1377" i="3"/>
  <c r="N1377" i="3"/>
  <c r="M1377" i="3"/>
  <c r="K1377" i="3" s="1"/>
  <c r="I1377" i="3"/>
  <c r="G1377" i="3"/>
  <c r="J1377" i="3" s="1"/>
  <c r="R1376" i="3"/>
  <c r="Z1376" i="3" s="1"/>
  <c r="Q1376" i="3"/>
  <c r="P1376" i="3"/>
  <c r="O1376" i="3"/>
  <c r="N1376" i="3"/>
  <c r="M1376" i="3"/>
  <c r="K1376" i="3" s="1"/>
  <c r="J1376" i="3"/>
  <c r="I1376" i="3"/>
  <c r="H1376" i="3"/>
  <c r="G1376" i="3"/>
  <c r="R1375" i="3"/>
  <c r="P1375" i="3"/>
  <c r="O1375" i="3"/>
  <c r="I1375" i="3"/>
  <c r="G1375" i="3"/>
  <c r="M1375" i="3" s="1"/>
  <c r="K1375" i="3" s="1"/>
  <c r="AB1374" i="3"/>
  <c r="AC1374" i="3" s="1"/>
  <c r="AA1374" i="3"/>
  <c r="Y1374" i="3"/>
  <c r="T1374" i="3"/>
  <c r="S1374" i="3"/>
  <c r="AD1374" i="3" s="1"/>
  <c r="R1374" i="3"/>
  <c r="V1374" i="3" s="1"/>
  <c r="U1374" i="3" s="1"/>
  <c r="Q1374" i="3"/>
  <c r="P1374" i="3"/>
  <c r="O1374" i="3"/>
  <c r="J1374" i="3"/>
  <c r="I1374" i="3"/>
  <c r="H1374" i="3"/>
  <c r="G1374" i="3"/>
  <c r="N1374" i="3" s="1"/>
  <c r="P1373" i="3"/>
  <c r="O1373" i="3"/>
  <c r="J1373" i="3"/>
  <c r="I1373" i="3"/>
  <c r="G1373" i="3"/>
  <c r="R1373" i="3" s="1"/>
  <c r="R1372" i="3"/>
  <c r="Z1372" i="3" s="1"/>
  <c r="Q1372" i="3"/>
  <c r="P1372" i="3"/>
  <c r="O1372" i="3"/>
  <c r="M1372" i="3"/>
  <c r="K1372" i="3" s="1"/>
  <c r="I1372" i="3"/>
  <c r="H1372" i="3"/>
  <c r="G1372" i="3"/>
  <c r="N1372" i="3" s="1"/>
  <c r="P1371" i="3"/>
  <c r="O1371" i="3"/>
  <c r="N1371" i="3"/>
  <c r="G1371" i="3"/>
  <c r="P1370" i="3"/>
  <c r="O1370" i="3"/>
  <c r="M1370" i="3"/>
  <c r="K1370" i="3" s="1"/>
  <c r="G1370" i="3"/>
  <c r="Z1369" i="3"/>
  <c r="T1369" i="3"/>
  <c r="R1369" i="3"/>
  <c r="AB1369" i="3" s="1"/>
  <c r="AC1369" i="3" s="1"/>
  <c r="P1369" i="3"/>
  <c r="O1369" i="3"/>
  <c r="N1369" i="3"/>
  <c r="M1369" i="3"/>
  <c r="K1369" i="3" s="1"/>
  <c r="J1369" i="3"/>
  <c r="I1369" i="3"/>
  <c r="G1369" i="3"/>
  <c r="Q1369" i="3" s="1"/>
  <c r="R1368" i="3"/>
  <c r="Z1368" i="3" s="1"/>
  <c r="Q1368" i="3"/>
  <c r="P1368" i="3"/>
  <c r="O1368" i="3"/>
  <c r="N1368" i="3"/>
  <c r="M1368" i="3"/>
  <c r="K1368" i="3" s="1"/>
  <c r="J1368" i="3"/>
  <c r="I1368" i="3"/>
  <c r="H1368" i="3"/>
  <c r="G1368" i="3"/>
  <c r="T1367" i="3"/>
  <c r="R1367" i="3"/>
  <c r="AB1367" i="3" s="1"/>
  <c r="AC1367" i="3" s="1"/>
  <c r="P1367" i="3"/>
  <c r="O1367" i="3"/>
  <c r="J1367" i="3"/>
  <c r="I1367" i="3"/>
  <c r="G1367" i="3"/>
  <c r="AA1366" i="3"/>
  <c r="S1366" i="3"/>
  <c r="AD1366" i="3" s="1"/>
  <c r="R1366" i="3"/>
  <c r="V1366" i="3" s="1"/>
  <c r="U1366" i="3" s="1"/>
  <c r="Q1366" i="3"/>
  <c r="P1366" i="3"/>
  <c r="O1366" i="3"/>
  <c r="J1366" i="3"/>
  <c r="I1366" i="3"/>
  <c r="H1366" i="3"/>
  <c r="G1366" i="3"/>
  <c r="N1366" i="3" s="1"/>
  <c r="P1365" i="3"/>
  <c r="O1365" i="3"/>
  <c r="I1365" i="3"/>
  <c r="H1365" i="3"/>
  <c r="G1365" i="3"/>
  <c r="M1365" i="3" s="1"/>
  <c r="K1365" i="3" s="1"/>
  <c r="P1364" i="3"/>
  <c r="O1364" i="3"/>
  <c r="G1364" i="3"/>
  <c r="R1364" i="3" s="1"/>
  <c r="Q1363" i="3"/>
  <c r="P1363" i="3"/>
  <c r="O1363" i="3"/>
  <c r="N1363" i="3"/>
  <c r="H1363" i="3"/>
  <c r="G1363" i="3"/>
  <c r="P1362" i="3"/>
  <c r="O1362" i="3"/>
  <c r="N1362" i="3"/>
  <c r="M1362" i="3"/>
  <c r="K1362" i="3" s="1"/>
  <c r="J1362" i="3"/>
  <c r="G1362" i="3"/>
  <c r="P1361" i="3"/>
  <c r="O1361" i="3"/>
  <c r="M1361" i="3"/>
  <c r="K1361" i="3" s="1"/>
  <c r="I1361" i="3"/>
  <c r="G1361" i="3"/>
  <c r="N1361" i="3" s="1"/>
  <c r="W1360" i="3"/>
  <c r="X1360" i="3" s="1"/>
  <c r="R1360" i="3"/>
  <c r="AA1360" i="3" s="1"/>
  <c r="Q1360" i="3"/>
  <c r="P1360" i="3"/>
  <c r="O1360" i="3"/>
  <c r="N1360" i="3"/>
  <c r="M1360" i="3"/>
  <c r="K1360" i="3" s="1"/>
  <c r="J1360" i="3"/>
  <c r="I1360" i="3"/>
  <c r="H1360" i="3"/>
  <c r="G1360" i="3"/>
  <c r="P1359" i="3"/>
  <c r="O1359" i="3"/>
  <c r="M1359" i="3"/>
  <c r="K1359" i="3" s="1"/>
  <c r="G1359" i="3"/>
  <c r="N1359" i="3" s="1"/>
  <c r="R1358" i="3"/>
  <c r="V1358" i="3" s="1"/>
  <c r="U1358" i="3" s="1"/>
  <c r="P1358" i="3"/>
  <c r="O1358" i="3"/>
  <c r="H1358" i="3"/>
  <c r="G1358" i="3"/>
  <c r="N1358" i="3" s="1"/>
  <c r="P1357" i="3"/>
  <c r="O1357" i="3"/>
  <c r="N1357" i="3"/>
  <c r="G1357" i="3"/>
  <c r="M1357" i="3" s="1"/>
  <c r="K1357" i="3" s="1"/>
  <c r="R1356" i="3"/>
  <c r="Z1356" i="3" s="1"/>
  <c r="P1356" i="3"/>
  <c r="O1356" i="3"/>
  <c r="M1356" i="3"/>
  <c r="K1356" i="3" s="1"/>
  <c r="H1356" i="3"/>
  <c r="G1356" i="3"/>
  <c r="J1356" i="3" s="1"/>
  <c r="P1355" i="3"/>
  <c r="O1355" i="3"/>
  <c r="N1355" i="3"/>
  <c r="G1355" i="3"/>
  <c r="J1355" i="3" s="1"/>
  <c r="AA1354" i="3"/>
  <c r="S1354" i="3"/>
  <c r="AD1354" i="3" s="1"/>
  <c r="R1354" i="3"/>
  <c r="V1354" i="3" s="1"/>
  <c r="U1354" i="3" s="1"/>
  <c r="Q1354" i="3"/>
  <c r="P1354" i="3"/>
  <c r="O1354" i="3"/>
  <c r="J1354" i="3"/>
  <c r="I1354" i="3"/>
  <c r="H1354" i="3"/>
  <c r="G1354" i="3"/>
  <c r="N1354" i="3" s="1"/>
  <c r="AA1353" i="3"/>
  <c r="V1353" i="3"/>
  <c r="U1353" i="3" s="1"/>
  <c r="S1353" i="3"/>
  <c r="AD1353" i="3" s="1"/>
  <c r="R1353" i="3"/>
  <c r="AB1353" i="3" s="1"/>
  <c r="AC1353" i="3" s="1"/>
  <c r="Q1353" i="3"/>
  <c r="P1353" i="3"/>
  <c r="O1353" i="3"/>
  <c r="N1353" i="3"/>
  <c r="J1353" i="3"/>
  <c r="I1353" i="3"/>
  <c r="H1353" i="3"/>
  <c r="G1353" i="3"/>
  <c r="M1353" i="3" s="1"/>
  <c r="K1353" i="3" s="1"/>
  <c r="R1352" i="3"/>
  <c r="AB1352" i="3" s="1"/>
  <c r="AC1352" i="3" s="1"/>
  <c r="Q1352" i="3"/>
  <c r="P1352" i="3"/>
  <c r="O1352" i="3"/>
  <c r="M1352" i="3"/>
  <c r="K1352" i="3" s="1"/>
  <c r="I1352" i="3"/>
  <c r="H1352" i="3"/>
  <c r="G1352" i="3"/>
  <c r="J1352" i="3" s="1"/>
  <c r="Q1351" i="3"/>
  <c r="P1351" i="3"/>
  <c r="O1351" i="3"/>
  <c r="H1351" i="3"/>
  <c r="G1351" i="3"/>
  <c r="J1351" i="3" s="1"/>
  <c r="P1350" i="3"/>
  <c r="O1350" i="3"/>
  <c r="G1350" i="3"/>
  <c r="J1350" i="3" s="1"/>
  <c r="W1349" i="3"/>
  <c r="X1349" i="3" s="1"/>
  <c r="R1349" i="3"/>
  <c r="Z1349" i="3" s="1"/>
  <c r="P1349" i="3"/>
  <c r="O1349" i="3"/>
  <c r="N1349" i="3"/>
  <c r="M1349" i="3"/>
  <c r="K1349" i="3" s="1"/>
  <c r="I1349" i="3"/>
  <c r="G1349" i="3"/>
  <c r="Q1349" i="3" s="1"/>
  <c r="AD1348" i="3"/>
  <c r="AB1348" i="3"/>
  <c r="AC1348" i="3" s="1"/>
  <c r="Y1348" i="3"/>
  <c r="V1348" i="3"/>
  <c r="U1348" i="3" s="1"/>
  <c r="T1348" i="3"/>
  <c r="S1348" i="3"/>
  <c r="R1348" i="3"/>
  <c r="W1348" i="3" s="1"/>
  <c r="X1348" i="3" s="1"/>
  <c r="Q1348" i="3"/>
  <c r="P1348" i="3"/>
  <c r="O1348" i="3"/>
  <c r="N1348" i="3"/>
  <c r="M1348" i="3"/>
  <c r="K1348" i="3" s="1"/>
  <c r="J1348" i="3"/>
  <c r="I1348" i="3"/>
  <c r="H1348" i="3"/>
  <c r="G1348" i="3"/>
  <c r="P1347" i="3"/>
  <c r="O1347" i="3"/>
  <c r="M1347" i="3"/>
  <c r="K1347" i="3" s="1"/>
  <c r="G1347" i="3"/>
  <c r="N1347" i="3" s="1"/>
  <c r="AB1346" i="3"/>
  <c r="AC1346" i="3" s="1"/>
  <c r="R1346" i="3"/>
  <c r="V1346" i="3" s="1"/>
  <c r="U1346" i="3" s="1"/>
  <c r="Q1346" i="3"/>
  <c r="P1346" i="3"/>
  <c r="O1346" i="3"/>
  <c r="J1346" i="3"/>
  <c r="I1346" i="3"/>
  <c r="H1346" i="3"/>
  <c r="G1346" i="3"/>
  <c r="N1346" i="3" s="1"/>
  <c r="AA1345" i="3"/>
  <c r="R1345" i="3"/>
  <c r="AB1345" i="3" s="1"/>
  <c r="AC1345" i="3" s="1"/>
  <c r="Q1345" i="3"/>
  <c r="P1345" i="3"/>
  <c r="O1345" i="3"/>
  <c r="N1345" i="3"/>
  <c r="J1345" i="3"/>
  <c r="I1345" i="3"/>
  <c r="H1345" i="3"/>
  <c r="G1345" i="3"/>
  <c r="M1345" i="3" s="1"/>
  <c r="K1345" i="3" s="1"/>
  <c r="R1344" i="3"/>
  <c r="Z1344" i="3" s="1"/>
  <c r="P1344" i="3"/>
  <c r="O1344" i="3"/>
  <c r="M1344" i="3"/>
  <c r="K1344" i="3" s="1"/>
  <c r="I1344" i="3"/>
  <c r="G1344" i="3"/>
  <c r="J1344" i="3" s="1"/>
  <c r="Q1343" i="3"/>
  <c r="P1343" i="3"/>
  <c r="O1343" i="3"/>
  <c r="H1343" i="3"/>
  <c r="G1343" i="3"/>
  <c r="J1343" i="3" s="1"/>
  <c r="P1342" i="3"/>
  <c r="O1342" i="3"/>
  <c r="G1342" i="3"/>
  <c r="W1341" i="3"/>
  <c r="X1341" i="3" s="1"/>
  <c r="R1341" i="3"/>
  <c r="Z1341" i="3" s="1"/>
  <c r="P1341" i="3"/>
  <c r="O1341" i="3"/>
  <c r="N1341" i="3"/>
  <c r="M1341" i="3"/>
  <c r="K1341" i="3" s="1"/>
  <c r="I1341" i="3"/>
  <c r="G1341" i="3"/>
  <c r="Q1341" i="3" s="1"/>
  <c r="AD1340" i="3"/>
  <c r="AB1340" i="3"/>
  <c r="AC1340" i="3" s="1"/>
  <c r="AA1340" i="3"/>
  <c r="Y1340" i="3"/>
  <c r="T1340" i="3"/>
  <c r="S1340" i="3"/>
  <c r="R1340" i="3"/>
  <c r="W1340" i="3" s="1"/>
  <c r="X1340" i="3" s="1"/>
  <c r="Q1340" i="3"/>
  <c r="P1340" i="3"/>
  <c r="O1340" i="3"/>
  <c r="N1340" i="3"/>
  <c r="M1340" i="3"/>
  <c r="K1340" i="3"/>
  <c r="J1340" i="3"/>
  <c r="I1340" i="3"/>
  <c r="H1340" i="3"/>
  <c r="G1340" i="3"/>
  <c r="P1339" i="3"/>
  <c r="O1339" i="3"/>
  <c r="M1339" i="3"/>
  <c r="K1339" i="3" s="1"/>
  <c r="G1339" i="3"/>
  <c r="T1338" i="3"/>
  <c r="R1338" i="3"/>
  <c r="V1338" i="3" s="1"/>
  <c r="U1338" i="3" s="1"/>
  <c r="Q1338" i="3"/>
  <c r="P1338" i="3"/>
  <c r="O1338" i="3"/>
  <c r="J1338" i="3"/>
  <c r="I1338" i="3"/>
  <c r="H1338" i="3"/>
  <c r="G1338" i="3"/>
  <c r="N1338" i="3" s="1"/>
  <c r="Y1337" i="3"/>
  <c r="R1337" i="3"/>
  <c r="AB1337" i="3" s="1"/>
  <c r="AC1337" i="3" s="1"/>
  <c r="Q1337" i="3"/>
  <c r="P1337" i="3"/>
  <c r="O1337" i="3"/>
  <c r="N1337" i="3"/>
  <c r="J1337" i="3"/>
  <c r="I1337" i="3"/>
  <c r="H1337" i="3"/>
  <c r="G1337" i="3"/>
  <c r="M1337" i="3" s="1"/>
  <c r="K1337" i="3" s="1"/>
  <c r="R1336" i="3"/>
  <c r="P1336" i="3"/>
  <c r="O1336" i="3"/>
  <c r="M1336" i="3"/>
  <c r="K1336" i="3" s="1"/>
  <c r="I1336" i="3"/>
  <c r="G1336" i="3"/>
  <c r="J1336" i="3" s="1"/>
  <c r="Q1335" i="3"/>
  <c r="P1335" i="3"/>
  <c r="O1335" i="3"/>
  <c r="H1335" i="3"/>
  <c r="G1335" i="3"/>
  <c r="J1335" i="3" s="1"/>
  <c r="P1334" i="3"/>
  <c r="O1334" i="3"/>
  <c r="J1334" i="3"/>
  <c r="G1334" i="3"/>
  <c r="W1333" i="3"/>
  <c r="X1333" i="3" s="1"/>
  <c r="R1333" i="3"/>
  <c r="Z1333" i="3" s="1"/>
  <c r="P1333" i="3"/>
  <c r="O1333" i="3"/>
  <c r="N1333" i="3"/>
  <c r="M1333" i="3"/>
  <c r="K1333" i="3" s="1"/>
  <c r="I1333" i="3"/>
  <c r="G1333" i="3"/>
  <c r="Q1333" i="3" s="1"/>
  <c r="V1332" i="3"/>
  <c r="U1332" i="3" s="1"/>
  <c r="R1332" i="3"/>
  <c r="W1332" i="3" s="1"/>
  <c r="X1332" i="3" s="1"/>
  <c r="Q1332" i="3"/>
  <c r="P1332" i="3"/>
  <c r="O1332" i="3"/>
  <c r="N1332" i="3"/>
  <c r="M1332" i="3"/>
  <c r="K1332" i="3" s="1"/>
  <c r="J1332" i="3"/>
  <c r="I1332" i="3"/>
  <c r="H1332" i="3"/>
  <c r="G1332" i="3"/>
  <c r="P1331" i="3"/>
  <c r="O1331" i="3"/>
  <c r="J1331" i="3"/>
  <c r="G1331" i="3"/>
  <c r="M1331" i="3" s="1"/>
  <c r="K1331" i="3" s="1"/>
  <c r="R1330" i="3"/>
  <c r="Q1330" i="3"/>
  <c r="P1330" i="3"/>
  <c r="O1330" i="3"/>
  <c r="J1330" i="3"/>
  <c r="I1330" i="3"/>
  <c r="H1330" i="3"/>
  <c r="G1330" i="3"/>
  <c r="N1330" i="3" s="1"/>
  <c r="R1329" i="3"/>
  <c r="AA1329" i="3" s="1"/>
  <c r="Q1329" i="3"/>
  <c r="P1329" i="3"/>
  <c r="O1329" i="3"/>
  <c r="N1329" i="3"/>
  <c r="J1329" i="3"/>
  <c r="I1329" i="3"/>
  <c r="H1329" i="3"/>
  <c r="G1329" i="3"/>
  <c r="M1329" i="3" s="1"/>
  <c r="K1329" i="3" s="1"/>
  <c r="P1328" i="3"/>
  <c r="O1328" i="3"/>
  <c r="M1328" i="3"/>
  <c r="K1328" i="3" s="1"/>
  <c r="I1328" i="3"/>
  <c r="G1328" i="3"/>
  <c r="R1328" i="3" s="1"/>
  <c r="Q1327" i="3"/>
  <c r="P1327" i="3"/>
  <c r="O1327" i="3"/>
  <c r="H1327" i="3"/>
  <c r="G1327" i="3"/>
  <c r="P1326" i="3"/>
  <c r="O1326" i="3"/>
  <c r="N1326" i="3"/>
  <c r="J1326" i="3"/>
  <c r="G1326" i="3"/>
  <c r="R1325" i="3"/>
  <c r="Z1325" i="3" s="1"/>
  <c r="P1325" i="3"/>
  <c r="O1325" i="3"/>
  <c r="N1325" i="3"/>
  <c r="M1325" i="3"/>
  <c r="K1325" i="3" s="1"/>
  <c r="J1325" i="3"/>
  <c r="I1325" i="3"/>
  <c r="G1325" i="3"/>
  <c r="Q1325" i="3" s="1"/>
  <c r="Y1324" i="3"/>
  <c r="S1324" i="3"/>
  <c r="AD1324" i="3" s="1"/>
  <c r="R1324" i="3"/>
  <c r="W1324" i="3" s="1"/>
  <c r="X1324" i="3" s="1"/>
  <c r="Q1324" i="3"/>
  <c r="P1324" i="3"/>
  <c r="O1324" i="3"/>
  <c r="N1324" i="3"/>
  <c r="M1324" i="3"/>
  <c r="K1324" i="3" s="1"/>
  <c r="J1324" i="3"/>
  <c r="I1324" i="3"/>
  <c r="H1324" i="3"/>
  <c r="G1324" i="3"/>
  <c r="P1323" i="3"/>
  <c r="O1323" i="3"/>
  <c r="M1323" i="3"/>
  <c r="K1323" i="3" s="1"/>
  <c r="J1323" i="3"/>
  <c r="I1323" i="3"/>
  <c r="G1323" i="3"/>
  <c r="R1323" i="3" s="1"/>
  <c r="AB1323" i="3" s="1"/>
  <c r="AC1323" i="3" s="1"/>
  <c r="AA1322" i="3"/>
  <c r="Z1322" i="3"/>
  <c r="Y1322" i="3"/>
  <c r="T1322" i="3"/>
  <c r="S1322" i="3"/>
  <c r="AD1322" i="3" s="1"/>
  <c r="R1322" i="3"/>
  <c r="V1322" i="3" s="1"/>
  <c r="U1322" i="3" s="1"/>
  <c r="Q1322" i="3"/>
  <c r="P1322" i="3"/>
  <c r="O1322" i="3"/>
  <c r="J1322" i="3"/>
  <c r="I1322" i="3"/>
  <c r="H1322" i="3"/>
  <c r="G1322" i="3"/>
  <c r="N1322" i="3" s="1"/>
  <c r="P1321" i="3"/>
  <c r="O1321" i="3"/>
  <c r="N1321" i="3"/>
  <c r="J1321" i="3"/>
  <c r="I1321" i="3"/>
  <c r="H1321" i="3"/>
  <c r="G1321" i="3"/>
  <c r="M1321" i="3" s="1"/>
  <c r="K1321" i="3" s="1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P1224" i="3"/>
  <c r="O1224" i="3"/>
  <c r="K1224" i="3"/>
  <c r="G1224" i="3"/>
  <c r="G1223" i="3"/>
  <c r="G1222" i="3"/>
  <c r="G1221" i="3"/>
  <c r="P1220" i="3"/>
  <c r="O1220" i="3"/>
  <c r="K1220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P1164" i="3"/>
  <c r="O1164" i="3"/>
  <c r="K1164" i="3"/>
  <c r="G1164" i="3"/>
  <c r="G1163" i="3"/>
  <c r="P1162" i="3"/>
  <c r="O1162" i="3"/>
  <c r="K1162" i="3"/>
  <c r="G1162" i="3"/>
  <c r="G1161" i="3"/>
  <c r="P1160" i="3"/>
  <c r="O1160" i="3"/>
  <c r="K1160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P1137" i="3"/>
  <c r="O1137" i="3"/>
  <c r="K1137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P1106" i="3"/>
  <c r="O1106" i="3"/>
  <c r="K1106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P980" i="3"/>
  <c r="O980" i="3"/>
  <c r="K980" i="3"/>
  <c r="G980" i="3"/>
  <c r="G979" i="3"/>
  <c r="G978" i="3"/>
  <c r="G977" i="3"/>
  <c r="G976" i="3"/>
  <c r="G975" i="3"/>
  <c r="G974" i="3"/>
  <c r="P973" i="3"/>
  <c r="O973" i="3"/>
  <c r="K973" i="3"/>
  <c r="G973" i="3"/>
  <c r="G972" i="3"/>
  <c r="P971" i="3"/>
  <c r="O971" i="3"/>
  <c r="K971" i="3"/>
  <c r="G971" i="3"/>
  <c r="G970" i="3"/>
  <c r="P969" i="3"/>
  <c r="O969" i="3"/>
  <c r="K969" i="3"/>
  <c r="G969" i="3"/>
  <c r="G968" i="3"/>
  <c r="G967" i="3"/>
  <c r="G966" i="3"/>
  <c r="P965" i="3"/>
  <c r="O965" i="3"/>
  <c r="K965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P953" i="3"/>
  <c r="O953" i="3"/>
  <c r="K953" i="3"/>
  <c r="G953" i="3"/>
  <c r="G952" i="3"/>
  <c r="G951" i="3"/>
  <c r="G950" i="3"/>
  <c r="G949" i="3"/>
  <c r="G948" i="3"/>
  <c r="G947" i="3"/>
  <c r="P946" i="3"/>
  <c r="O946" i="3"/>
  <c r="K946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P865" i="3"/>
  <c r="O865" i="3"/>
  <c r="K865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P846" i="3"/>
  <c r="O846" i="3"/>
  <c r="K846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P771" i="3"/>
  <c r="O771" i="3"/>
  <c r="K771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P751" i="3"/>
  <c r="O751" i="3"/>
  <c r="K751" i="3"/>
  <c r="G751" i="3"/>
  <c r="G750" i="3"/>
  <c r="P749" i="3"/>
  <c r="O749" i="3"/>
  <c r="K749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P727" i="3"/>
  <c r="O727" i="3"/>
  <c r="K727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P567" i="3"/>
  <c r="O567" i="3"/>
  <c r="K567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P535" i="3"/>
  <c r="O535" i="3"/>
  <c r="K535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P522" i="3"/>
  <c r="O522" i="3"/>
  <c r="K522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P436" i="3"/>
  <c r="O436" i="3"/>
  <c r="K436" i="3"/>
  <c r="G436" i="3"/>
  <c r="G435" i="3"/>
  <c r="P434" i="3"/>
  <c r="O434" i="3"/>
  <c r="K434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P396" i="3"/>
  <c r="O396" i="3"/>
  <c r="K396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P380" i="3"/>
  <c r="O380" i="3"/>
  <c r="K380" i="3"/>
  <c r="G380" i="3"/>
  <c r="G379" i="3"/>
  <c r="P378" i="3"/>
  <c r="O378" i="3"/>
  <c r="K378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P357" i="3"/>
  <c r="O357" i="3"/>
  <c r="K357" i="3"/>
  <c r="G357" i="3"/>
  <c r="G356" i="3"/>
  <c r="G355" i="3"/>
  <c r="G354" i="3"/>
  <c r="G353" i="3"/>
  <c r="P352" i="3"/>
  <c r="O352" i="3"/>
  <c r="K352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P333" i="3"/>
  <c r="O333" i="3"/>
  <c r="K333" i="3"/>
  <c r="G333" i="3"/>
  <c r="G332" i="3"/>
  <c r="P331" i="3"/>
  <c r="O331" i="3"/>
  <c r="K331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P304" i="3"/>
  <c r="O304" i="3"/>
  <c r="K304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P114" i="3"/>
  <c r="O114" i="3"/>
  <c r="K114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AE2000" i="1"/>
  <c r="AD2000" i="1"/>
  <c r="AB2000" i="1"/>
  <c r="AF2000" i="1" s="1"/>
  <c r="AA2000" i="1"/>
  <c r="Z2000" i="1"/>
  <c r="Y2000" i="1"/>
  <c r="W2000" i="1"/>
  <c r="V2000" i="1"/>
  <c r="S2000" i="1"/>
  <c r="Q2000" i="1"/>
  <c r="R2000" i="1" s="1"/>
  <c r="M2000" i="1"/>
  <c r="AC2000" i="1" s="1"/>
  <c r="K2000" i="1"/>
  <c r="E2000" i="1"/>
  <c r="X2000" i="1" s="1"/>
  <c r="AD1999" i="1"/>
  <c r="AB1999" i="1"/>
  <c r="AF1999" i="1" s="1"/>
  <c r="AA1999" i="1"/>
  <c r="Z1999" i="1"/>
  <c r="V1999" i="1"/>
  <c r="S1999" i="1"/>
  <c r="Q1999" i="1"/>
  <c r="R1999" i="1" s="1"/>
  <c r="AE1999" i="1" s="1"/>
  <c r="M1999" i="1"/>
  <c r="AC1999" i="1" s="1"/>
  <c r="K1999" i="1"/>
  <c r="E1999" i="1"/>
  <c r="Y1999" i="1" s="1"/>
  <c r="AE1998" i="1"/>
  <c r="AD1998" i="1"/>
  <c r="AC1998" i="1"/>
  <c r="AB1998" i="1"/>
  <c r="AF1998" i="1" s="1"/>
  <c r="AA1998" i="1"/>
  <c r="S1998" i="1"/>
  <c r="R1998" i="1"/>
  <c r="Q1998" i="1"/>
  <c r="M1998" i="1"/>
  <c r="K1998" i="1"/>
  <c r="E1998" i="1"/>
  <c r="AD1997" i="1"/>
  <c r="AC1997" i="1"/>
  <c r="AB1997" i="1"/>
  <c r="AF1997" i="1" s="1"/>
  <c r="AA1997" i="1"/>
  <c r="S1997" i="1"/>
  <c r="R1997" i="1"/>
  <c r="AE1997" i="1" s="1"/>
  <c r="Q1997" i="1"/>
  <c r="M1997" i="1"/>
  <c r="K1997" i="1"/>
  <c r="E1997" i="1"/>
  <c r="W1997" i="1" s="1"/>
  <c r="AD1996" i="1"/>
  <c r="AC1996" i="1"/>
  <c r="AB1996" i="1"/>
  <c r="AF1996" i="1" s="1"/>
  <c r="AA1996" i="1"/>
  <c r="Y1996" i="1"/>
  <c r="V1996" i="1"/>
  <c r="S1996" i="1"/>
  <c r="Q1996" i="1"/>
  <c r="R1996" i="1" s="1"/>
  <c r="AE1996" i="1" s="1"/>
  <c r="M1996" i="1"/>
  <c r="K1996" i="1"/>
  <c r="E1996" i="1"/>
  <c r="X1996" i="1" s="1"/>
  <c r="AE1995" i="1"/>
  <c r="AD1995" i="1"/>
  <c r="AB1995" i="1"/>
  <c r="AF1995" i="1" s="1"/>
  <c r="AA1995" i="1"/>
  <c r="Z1995" i="1"/>
  <c r="Y1995" i="1"/>
  <c r="W1995" i="1"/>
  <c r="V1995" i="1"/>
  <c r="S1995" i="1"/>
  <c r="R1995" i="1"/>
  <c r="Q1995" i="1"/>
  <c r="M1995" i="1"/>
  <c r="AC1995" i="1" s="1"/>
  <c r="K1995" i="1"/>
  <c r="E1995" i="1"/>
  <c r="X1995" i="1" s="1"/>
  <c r="AF1994" i="1"/>
  <c r="AD1994" i="1"/>
  <c r="AC1994" i="1"/>
  <c r="AB1994" i="1"/>
  <c r="AA1994" i="1"/>
  <c r="S1994" i="1"/>
  <c r="Q1994" i="1"/>
  <c r="R1994" i="1" s="1"/>
  <c r="AE1994" i="1" s="1"/>
  <c r="M1994" i="1"/>
  <c r="K1994" i="1"/>
  <c r="E1994" i="1"/>
  <c r="Z1994" i="1" s="1"/>
  <c r="AD1993" i="1"/>
  <c r="AB1993" i="1"/>
  <c r="AF1993" i="1" s="1"/>
  <c r="AA1993" i="1"/>
  <c r="Y1993" i="1"/>
  <c r="V1993" i="1"/>
  <c r="S1993" i="1"/>
  <c r="R1993" i="1"/>
  <c r="AE1993" i="1" s="1"/>
  <c r="Q1993" i="1"/>
  <c r="M1993" i="1"/>
  <c r="AC1993" i="1" s="1"/>
  <c r="K1993" i="1"/>
  <c r="E1993" i="1"/>
  <c r="Z1993" i="1" s="1"/>
  <c r="AE1992" i="1"/>
  <c r="AD1992" i="1"/>
  <c r="AB1992" i="1"/>
  <c r="AF1992" i="1" s="1"/>
  <c r="AA1992" i="1"/>
  <c r="Z1992" i="1"/>
  <c r="Y1992" i="1"/>
  <c r="W1992" i="1"/>
  <c r="S1992" i="1"/>
  <c r="R1992" i="1"/>
  <c r="Q1992" i="1"/>
  <c r="M1992" i="1"/>
  <c r="AC1992" i="1" s="1"/>
  <c r="K1992" i="1"/>
  <c r="E1992" i="1"/>
  <c r="X1992" i="1" s="1"/>
  <c r="AD1991" i="1"/>
  <c r="AB1991" i="1"/>
  <c r="AF1991" i="1" s="1"/>
  <c r="AA1991" i="1"/>
  <c r="V1991" i="1"/>
  <c r="S1991" i="1"/>
  <c r="Q1991" i="1"/>
  <c r="R1991" i="1" s="1"/>
  <c r="AE1991" i="1" s="1"/>
  <c r="M1991" i="1"/>
  <c r="AC1991" i="1" s="1"/>
  <c r="K1991" i="1"/>
  <c r="E1991" i="1"/>
  <c r="Z1991" i="1" s="1"/>
  <c r="AD1990" i="1"/>
  <c r="AB1990" i="1"/>
  <c r="AF1990" i="1" s="1"/>
  <c r="AA1990" i="1"/>
  <c r="Z1990" i="1"/>
  <c r="Y1990" i="1"/>
  <c r="W1990" i="1"/>
  <c r="V1990" i="1"/>
  <c r="S1990" i="1"/>
  <c r="R1990" i="1"/>
  <c r="AE1990" i="1" s="1"/>
  <c r="Q1990" i="1"/>
  <c r="M1990" i="1"/>
  <c r="AC1990" i="1" s="1"/>
  <c r="K1990" i="1"/>
  <c r="E1990" i="1"/>
  <c r="X1990" i="1" s="1"/>
  <c r="AF1989" i="1"/>
  <c r="AD1989" i="1"/>
  <c r="AC1989" i="1"/>
  <c r="AB1989" i="1"/>
  <c r="AA1989" i="1"/>
  <c r="S1989" i="1"/>
  <c r="R1989" i="1"/>
  <c r="AE1989" i="1" s="1"/>
  <c r="Q1989" i="1"/>
  <c r="M1989" i="1"/>
  <c r="K1989" i="1"/>
  <c r="E1989" i="1"/>
  <c r="W1989" i="1" s="1"/>
  <c r="AF1988" i="1"/>
  <c r="AD1988" i="1"/>
  <c r="AC1988" i="1"/>
  <c r="AB1988" i="1"/>
  <c r="AA1988" i="1"/>
  <c r="Y1988" i="1"/>
  <c r="V1988" i="1"/>
  <c r="S1988" i="1"/>
  <c r="Q1988" i="1"/>
  <c r="R1988" i="1" s="1"/>
  <c r="AE1988" i="1" s="1"/>
  <c r="M1988" i="1"/>
  <c r="K1988" i="1"/>
  <c r="E1988" i="1"/>
  <c r="X1988" i="1" s="1"/>
  <c r="AE1987" i="1"/>
  <c r="AD1987" i="1"/>
  <c r="AB1987" i="1"/>
  <c r="AF1987" i="1" s="1"/>
  <c r="AA1987" i="1"/>
  <c r="Z1987" i="1"/>
  <c r="Y1987" i="1"/>
  <c r="W1987" i="1"/>
  <c r="V1987" i="1"/>
  <c r="S1987" i="1"/>
  <c r="R1987" i="1"/>
  <c r="Q1987" i="1"/>
  <c r="M1987" i="1"/>
  <c r="AC1987" i="1" s="1"/>
  <c r="K1987" i="1"/>
  <c r="E1987" i="1"/>
  <c r="X1987" i="1" s="1"/>
  <c r="AD1986" i="1"/>
  <c r="AC1986" i="1"/>
  <c r="AB1986" i="1"/>
  <c r="AF1986" i="1" s="1"/>
  <c r="AA1986" i="1"/>
  <c r="S1986" i="1"/>
  <c r="Q1986" i="1"/>
  <c r="R1986" i="1" s="1"/>
  <c r="AE1986" i="1" s="1"/>
  <c r="M1986" i="1"/>
  <c r="K1986" i="1"/>
  <c r="E1986" i="1"/>
  <c r="Z1986" i="1" s="1"/>
  <c r="AD1985" i="1"/>
  <c r="AB1985" i="1"/>
  <c r="AF1985" i="1" s="1"/>
  <c r="AA1985" i="1"/>
  <c r="Y1985" i="1"/>
  <c r="V1985" i="1"/>
  <c r="S1985" i="1"/>
  <c r="R1985" i="1"/>
  <c r="AE1985" i="1" s="1"/>
  <c r="Q1985" i="1"/>
  <c r="M1985" i="1"/>
  <c r="AC1985" i="1" s="1"/>
  <c r="K1985" i="1"/>
  <c r="E1985" i="1"/>
  <c r="Z1985" i="1" s="1"/>
  <c r="AE1984" i="1"/>
  <c r="AD1984" i="1"/>
  <c r="AB1984" i="1"/>
  <c r="AF1984" i="1" s="1"/>
  <c r="AA1984" i="1"/>
  <c r="Z1984" i="1"/>
  <c r="Y1984" i="1"/>
  <c r="W1984" i="1"/>
  <c r="S1984" i="1"/>
  <c r="R1984" i="1"/>
  <c r="Q1984" i="1"/>
  <c r="M1984" i="1"/>
  <c r="AC1984" i="1" s="1"/>
  <c r="K1984" i="1"/>
  <c r="E1984" i="1"/>
  <c r="X1984" i="1" s="1"/>
  <c r="AF1983" i="1"/>
  <c r="AD1983" i="1"/>
  <c r="AB1983" i="1"/>
  <c r="AA1983" i="1"/>
  <c r="V1983" i="1"/>
  <c r="S1983" i="1"/>
  <c r="Q1983" i="1"/>
  <c r="R1983" i="1" s="1"/>
  <c r="AE1983" i="1" s="1"/>
  <c r="M1983" i="1"/>
  <c r="AC1983" i="1" s="1"/>
  <c r="K1983" i="1"/>
  <c r="E1983" i="1"/>
  <c r="Z1983" i="1" s="1"/>
  <c r="AD1982" i="1"/>
  <c r="AB1982" i="1"/>
  <c r="AF1982" i="1" s="1"/>
  <c r="AA1982" i="1"/>
  <c r="Z1982" i="1"/>
  <c r="Y1982" i="1"/>
  <c r="W1982" i="1"/>
  <c r="V1982" i="1"/>
  <c r="S1982" i="1"/>
  <c r="R1982" i="1"/>
  <c r="AE1982" i="1" s="1"/>
  <c r="Q1982" i="1"/>
  <c r="M1982" i="1"/>
  <c r="AC1982" i="1" s="1"/>
  <c r="K1982" i="1"/>
  <c r="E1982" i="1"/>
  <c r="X1982" i="1" s="1"/>
  <c r="AF1981" i="1"/>
  <c r="AD1981" i="1"/>
  <c r="AC1981" i="1"/>
  <c r="AB1981" i="1"/>
  <c r="AA1981" i="1"/>
  <c r="S1981" i="1"/>
  <c r="R1981" i="1"/>
  <c r="AE1981" i="1" s="1"/>
  <c r="Q1981" i="1"/>
  <c r="M1981" i="1"/>
  <c r="K1981" i="1"/>
  <c r="E1981" i="1"/>
  <c r="W1981" i="1" s="1"/>
  <c r="AF1980" i="1"/>
  <c r="AD1980" i="1"/>
  <c r="AC1980" i="1"/>
  <c r="AB1980" i="1"/>
  <c r="AA1980" i="1"/>
  <c r="Y1980" i="1"/>
  <c r="V1980" i="1"/>
  <c r="S1980" i="1"/>
  <c r="Q1980" i="1"/>
  <c r="R1980" i="1" s="1"/>
  <c r="AE1980" i="1" s="1"/>
  <c r="M1980" i="1"/>
  <c r="K1980" i="1"/>
  <c r="E1980" i="1"/>
  <c r="X1980" i="1" s="1"/>
  <c r="AE1979" i="1"/>
  <c r="AD1979" i="1"/>
  <c r="AB1979" i="1"/>
  <c r="AF1979" i="1" s="1"/>
  <c r="AA1979" i="1"/>
  <c r="Z1979" i="1"/>
  <c r="Y1979" i="1"/>
  <c r="W1979" i="1"/>
  <c r="V1979" i="1"/>
  <c r="S1979" i="1"/>
  <c r="R1979" i="1"/>
  <c r="Q1979" i="1"/>
  <c r="M1979" i="1"/>
  <c r="AC1979" i="1" s="1"/>
  <c r="K1979" i="1"/>
  <c r="E1979" i="1"/>
  <c r="X1979" i="1" s="1"/>
  <c r="AF1978" i="1"/>
  <c r="AD1978" i="1"/>
  <c r="AC1978" i="1"/>
  <c r="AB1978" i="1"/>
  <c r="AA1978" i="1"/>
  <c r="S1978" i="1"/>
  <c r="Q1978" i="1"/>
  <c r="R1978" i="1" s="1"/>
  <c r="AE1978" i="1" s="1"/>
  <c r="M1978" i="1"/>
  <c r="K1978" i="1"/>
  <c r="E1978" i="1"/>
  <c r="Z1978" i="1" s="1"/>
  <c r="AD1977" i="1"/>
  <c r="AB1977" i="1"/>
  <c r="AF1977" i="1" s="1"/>
  <c r="AA1977" i="1"/>
  <c r="Y1977" i="1"/>
  <c r="V1977" i="1"/>
  <c r="S1977" i="1"/>
  <c r="R1977" i="1"/>
  <c r="AE1977" i="1" s="1"/>
  <c r="Q1977" i="1"/>
  <c r="M1977" i="1"/>
  <c r="AC1977" i="1" s="1"/>
  <c r="K1977" i="1"/>
  <c r="E1977" i="1"/>
  <c r="Z1977" i="1" s="1"/>
  <c r="AE1976" i="1"/>
  <c r="AD1976" i="1"/>
  <c r="AB1976" i="1"/>
  <c r="AF1976" i="1" s="1"/>
  <c r="AA1976" i="1"/>
  <c r="Z1976" i="1"/>
  <c r="Y1976" i="1"/>
  <c r="W1976" i="1"/>
  <c r="S1976" i="1"/>
  <c r="R1976" i="1"/>
  <c r="Q1976" i="1"/>
  <c r="M1976" i="1"/>
  <c r="AC1976" i="1" s="1"/>
  <c r="K1976" i="1"/>
  <c r="E1976" i="1"/>
  <c r="X1976" i="1" s="1"/>
  <c r="AD1975" i="1"/>
  <c r="AB1975" i="1"/>
  <c r="AF1975" i="1" s="1"/>
  <c r="AA1975" i="1"/>
  <c r="V1975" i="1"/>
  <c r="S1975" i="1"/>
  <c r="Q1975" i="1"/>
  <c r="R1975" i="1" s="1"/>
  <c r="AE1975" i="1" s="1"/>
  <c r="M1975" i="1"/>
  <c r="AC1975" i="1" s="1"/>
  <c r="K1975" i="1"/>
  <c r="E1975" i="1"/>
  <c r="Z1975" i="1" s="1"/>
  <c r="AD1974" i="1"/>
  <c r="AB1974" i="1"/>
  <c r="AF1974" i="1" s="1"/>
  <c r="AA1974" i="1"/>
  <c r="Z1974" i="1"/>
  <c r="Y1974" i="1"/>
  <c r="W1974" i="1"/>
  <c r="V1974" i="1"/>
  <c r="S1974" i="1"/>
  <c r="R1974" i="1"/>
  <c r="AE1974" i="1" s="1"/>
  <c r="Q1974" i="1"/>
  <c r="M1974" i="1"/>
  <c r="AC1974" i="1" s="1"/>
  <c r="K1974" i="1"/>
  <c r="E1974" i="1"/>
  <c r="X1974" i="1" s="1"/>
  <c r="AD1973" i="1"/>
  <c r="AC1973" i="1"/>
  <c r="AB1973" i="1"/>
  <c r="AF1973" i="1" s="1"/>
  <c r="AA1973" i="1"/>
  <c r="S1973" i="1"/>
  <c r="R1973" i="1"/>
  <c r="AE1973" i="1" s="1"/>
  <c r="Q1973" i="1"/>
  <c r="M1973" i="1"/>
  <c r="K1973" i="1"/>
  <c r="E1973" i="1"/>
  <c r="W1973" i="1" s="1"/>
  <c r="AF1972" i="1"/>
  <c r="AD1972" i="1"/>
  <c r="AC1972" i="1"/>
  <c r="AB1972" i="1"/>
  <c r="AA1972" i="1"/>
  <c r="Y1972" i="1"/>
  <c r="V1972" i="1"/>
  <c r="S1972" i="1"/>
  <c r="Q1972" i="1"/>
  <c r="R1972" i="1" s="1"/>
  <c r="AE1972" i="1" s="1"/>
  <c r="M1972" i="1"/>
  <c r="K1972" i="1"/>
  <c r="E1972" i="1"/>
  <c r="X1972" i="1" s="1"/>
  <c r="AE1971" i="1"/>
  <c r="AD1971" i="1"/>
  <c r="AB1971" i="1"/>
  <c r="AF1971" i="1" s="1"/>
  <c r="AA1971" i="1"/>
  <c r="Z1971" i="1"/>
  <c r="Y1971" i="1"/>
  <c r="W1971" i="1"/>
  <c r="V1971" i="1"/>
  <c r="S1971" i="1"/>
  <c r="R1971" i="1"/>
  <c r="Q1971" i="1"/>
  <c r="M1971" i="1"/>
  <c r="AC1971" i="1" s="1"/>
  <c r="K1971" i="1"/>
  <c r="E1971" i="1"/>
  <c r="X1971" i="1" s="1"/>
  <c r="AD1970" i="1"/>
  <c r="AC1970" i="1"/>
  <c r="AB1970" i="1"/>
  <c r="AF1970" i="1" s="1"/>
  <c r="AA1970" i="1"/>
  <c r="S1970" i="1"/>
  <c r="Q1970" i="1"/>
  <c r="R1970" i="1" s="1"/>
  <c r="AE1970" i="1" s="1"/>
  <c r="M1970" i="1"/>
  <c r="K1970" i="1"/>
  <c r="E1970" i="1"/>
  <c r="Z1970" i="1" s="1"/>
  <c r="AD1969" i="1"/>
  <c r="AB1969" i="1"/>
  <c r="AF1969" i="1" s="1"/>
  <c r="AA1969" i="1"/>
  <c r="Y1969" i="1"/>
  <c r="V1969" i="1"/>
  <c r="S1969" i="1"/>
  <c r="R1969" i="1"/>
  <c r="AE1969" i="1" s="1"/>
  <c r="Q1969" i="1"/>
  <c r="M1969" i="1"/>
  <c r="AC1969" i="1" s="1"/>
  <c r="K1969" i="1"/>
  <c r="E1969" i="1"/>
  <c r="Z1969" i="1" s="1"/>
  <c r="AE1968" i="1"/>
  <c r="AD1968" i="1"/>
  <c r="AB1968" i="1"/>
  <c r="AF1968" i="1" s="1"/>
  <c r="AA1968" i="1"/>
  <c r="Z1968" i="1"/>
  <c r="Y1968" i="1"/>
  <c r="W1968" i="1"/>
  <c r="S1968" i="1"/>
  <c r="R1968" i="1"/>
  <c r="Q1968" i="1"/>
  <c r="M1968" i="1"/>
  <c r="AC1968" i="1" s="1"/>
  <c r="K1968" i="1"/>
  <c r="E1968" i="1"/>
  <c r="X1968" i="1" s="1"/>
  <c r="AF1967" i="1"/>
  <c r="AD1967" i="1"/>
  <c r="AB1967" i="1"/>
  <c r="AA1967" i="1"/>
  <c r="S1967" i="1"/>
  <c r="Q1967" i="1"/>
  <c r="R1967" i="1" s="1"/>
  <c r="AE1967" i="1" s="1"/>
  <c r="M1967" i="1"/>
  <c r="AC1967" i="1" s="1"/>
  <c r="K1967" i="1"/>
  <c r="E1967" i="1"/>
  <c r="Z1967" i="1" s="1"/>
  <c r="AD1966" i="1"/>
  <c r="AB1966" i="1"/>
  <c r="AF1966" i="1" s="1"/>
  <c r="AA1966" i="1"/>
  <c r="Z1966" i="1"/>
  <c r="Y1966" i="1"/>
  <c r="W1966" i="1"/>
  <c r="V1966" i="1"/>
  <c r="S1966" i="1"/>
  <c r="R1966" i="1"/>
  <c r="AE1966" i="1" s="1"/>
  <c r="Q1966" i="1"/>
  <c r="M1966" i="1"/>
  <c r="AC1966" i="1" s="1"/>
  <c r="K1966" i="1"/>
  <c r="E1966" i="1"/>
  <c r="X1966" i="1" s="1"/>
  <c r="AD1965" i="1"/>
  <c r="AC1965" i="1"/>
  <c r="AB1965" i="1"/>
  <c r="AF1965" i="1" s="1"/>
  <c r="AA1965" i="1"/>
  <c r="Z1965" i="1"/>
  <c r="S1965" i="1"/>
  <c r="R1965" i="1"/>
  <c r="AE1965" i="1" s="1"/>
  <c r="Q1965" i="1"/>
  <c r="M1965" i="1"/>
  <c r="K1965" i="1"/>
  <c r="E1965" i="1"/>
  <c r="W1965" i="1" s="1"/>
  <c r="AD1964" i="1"/>
  <c r="AC1964" i="1"/>
  <c r="AB1964" i="1"/>
  <c r="AF1964" i="1" s="1"/>
  <c r="AA1964" i="1"/>
  <c r="Y1964" i="1"/>
  <c r="V1964" i="1"/>
  <c r="S1964" i="1"/>
  <c r="Q1964" i="1"/>
  <c r="R1964" i="1" s="1"/>
  <c r="AE1964" i="1" s="1"/>
  <c r="M1964" i="1"/>
  <c r="K1964" i="1"/>
  <c r="E1964" i="1"/>
  <c r="X1964" i="1" s="1"/>
  <c r="AE1963" i="1"/>
  <c r="AD1963" i="1"/>
  <c r="AB1963" i="1"/>
  <c r="AF1963" i="1" s="1"/>
  <c r="AA1963" i="1"/>
  <c r="Z1963" i="1"/>
  <c r="Y1963" i="1"/>
  <c r="W1963" i="1"/>
  <c r="V1963" i="1"/>
  <c r="S1963" i="1"/>
  <c r="R1963" i="1"/>
  <c r="Q1963" i="1"/>
  <c r="M1963" i="1"/>
  <c r="AC1963" i="1" s="1"/>
  <c r="K1963" i="1"/>
  <c r="E1963" i="1"/>
  <c r="X1963" i="1" s="1"/>
  <c r="AF1962" i="1"/>
  <c r="AD1962" i="1"/>
  <c r="AC1962" i="1"/>
  <c r="AB1962" i="1"/>
  <c r="AA1962" i="1"/>
  <c r="S1962" i="1"/>
  <c r="Q1962" i="1"/>
  <c r="R1962" i="1" s="1"/>
  <c r="AE1962" i="1" s="1"/>
  <c r="M1962" i="1"/>
  <c r="K1962" i="1"/>
  <c r="E1962" i="1"/>
  <c r="Z1962" i="1" s="1"/>
  <c r="AD1961" i="1"/>
  <c r="AB1961" i="1"/>
  <c r="AF1961" i="1" s="1"/>
  <c r="AA1961" i="1"/>
  <c r="Y1961" i="1"/>
  <c r="V1961" i="1"/>
  <c r="S1961" i="1"/>
  <c r="R1961" i="1"/>
  <c r="AE1961" i="1" s="1"/>
  <c r="Q1961" i="1"/>
  <c r="M1961" i="1"/>
  <c r="AC1961" i="1" s="1"/>
  <c r="K1961" i="1"/>
  <c r="E1961" i="1"/>
  <c r="Z1961" i="1" s="1"/>
  <c r="AE1960" i="1"/>
  <c r="AD1960" i="1"/>
  <c r="AB1960" i="1"/>
  <c r="AF1960" i="1" s="1"/>
  <c r="AA1960" i="1"/>
  <c r="Z1960" i="1"/>
  <c r="Y1960" i="1"/>
  <c r="W1960" i="1"/>
  <c r="S1960" i="1"/>
  <c r="R1960" i="1"/>
  <c r="Q1960" i="1"/>
  <c r="M1960" i="1"/>
  <c r="AC1960" i="1" s="1"/>
  <c r="K1960" i="1"/>
  <c r="E1960" i="1"/>
  <c r="X1960" i="1" s="1"/>
  <c r="AD1959" i="1"/>
  <c r="AB1959" i="1"/>
  <c r="AF1959" i="1" s="1"/>
  <c r="AA1959" i="1"/>
  <c r="S1959" i="1"/>
  <c r="Q1959" i="1"/>
  <c r="R1959" i="1" s="1"/>
  <c r="AE1959" i="1" s="1"/>
  <c r="M1959" i="1"/>
  <c r="AC1959" i="1" s="1"/>
  <c r="K1959" i="1"/>
  <c r="E1959" i="1"/>
  <c r="Z1959" i="1" s="1"/>
  <c r="AD1958" i="1"/>
  <c r="AB1958" i="1"/>
  <c r="AF1958" i="1" s="1"/>
  <c r="AA1958" i="1"/>
  <c r="Z1958" i="1"/>
  <c r="Y1958" i="1"/>
  <c r="W1958" i="1"/>
  <c r="V1958" i="1"/>
  <c r="S1958" i="1"/>
  <c r="R1958" i="1"/>
  <c r="AE1958" i="1" s="1"/>
  <c r="Q1958" i="1"/>
  <c r="M1958" i="1"/>
  <c r="AC1958" i="1" s="1"/>
  <c r="K1958" i="1"/>
  <c r="E1958" i="1"/>
  <c r="X1958" i="1" s="1"/>
  <c r="AF1957" i="1"/>
  <c r="AD1957" i="1"/>
  <c r="AB1957" i="1"/>
  <c r="AA1957" i="1"/>
  <c r="Z1957" i="1"/>
  <c r="S1957" i="1"/>
  <c r="R1957" i="1"/>
  <c r="AE1957" i="1" s="1"/>
  <c r="Q1957" i="1"/>
  <c r="M1957" i="1"/>
  <c r="AC1957" i="1" s="1"/>
  <c r="K1957" i="1"/>
  <c r="E1957" i="1"/>
  <c r="W1957" i="1" s="1"/>
  <c r="AF1956" i="1"/>
  <c r="AD1956" i="1"/>
  <c r="AC1956" i="1"/>
  <c r="AB1956" i="1"/>
  <c r="AA1956" i="1"/>
  <c r="Y1956" i="1"/>
  <c r="V1956" i="1"/>
  <c r="S1956" i="1"/>
  <c r="Q1956" i="1"/>
  <c r="R1956" i="1" s="1"/>
  <c r="AE1956" i="1" s="1"/>
  <c r="M1956" i="1"/>
  <c r="K1956" i="1"/>
  <c r="E1956" i="1"/>
  <c r="X1956" i="1" s="1"/>
  <c r="AD1955" i="1"/>
  <c r="AB1955" i="1"/>
  <c r="AF1955" i="1" s="1"/>
  <c r="AA1955" i="1"/>
  <c r="Z1955" i="1"/>
  <c r="Y1955" i="1"/>
  <c r="W1955" i="1"/>
  <c r="V1955" i="1"/>
  <c r="S1955" i="1"/>
  <c r="R1955" i="1"/>
  <c r="AE1955" i="1" s="1"/>
  <c r="Q1955" i="1"/>
  <c r="M1955" i="1"/>
  <c r="AC1955" i="1" s="1"/>
  <c r="K1955" i="1"/>
  <c r="E1955" i="1"/>
  <c r="X1955" i="1" s="1"/>
  <c r="AF1954" i="1"/>
  <c r="AD1954" i="1"/>
  <c r="AC1954" i="1"/>
  <c r="AB1954" i="1"/>
  <c r="AA1954" i="1"/>
  <c r="S1954" i="1"/>
  <c r="Q1954" i="1"/>
  <c r="R1954" i="1" s="1"/>
  <c r="AE1954" i="1" s="1"/>
  <c r="M1954" i="1"/>
  <c r="K1954" i="1"/>
  <c r="E1954" i="1"/>
  <c r="Z1954" i="1" s="1"/>
  <c r="AD1953" i="1"/>
  <c r="AB1953" i="1"/>
  <c r="AF1953" i="1" s="1"/>
  <c r="AA1953" i="1"/>
  <c r="Y1953" i="1"/>
  <c r="V1953" i="1"/>
  <c r="S1953" i="1"/>
  <c r="R1953" i="1"/>
  <c r="AE1953" i="1" s="1"/>
  <c r="Q1953" i="1"/>
  <c r="M1953" i="1"/>
  <c r="AC1953" i="1" s="1"/>
  <c r="K1953" i="1"/>
  <c r="E1953" i="1"/>
  <c r="Z1953" i="1" s="1"/>
  <c r="AE1952" i="1"/>
  <c r="AD1952" i="1"/>
  <c r="AB1952" i="1"/>
  <c r="AF1952" i="1" s="1"/>
  <c r="AA1952" i="1"/>
  <c r="Z1952" i="1"/>
  <c r="Y1952" i="1"/>
  <c r="W1952" i="1"/>
  <c r="S1952" i="1"/>
  <c r="R1952" i="1"/>
  <c r="Q1952" i="1"/>
  <c r="M1952" i="1"/>
  <c r="AC1952" i="1" s="1"/>
  <c r="K1952" i="1"/>
  <c r="E1952" i="1"/>
  <c r="X1952" i="1" s="1"/>
  <c r="AD1951" i="1"/>
  <c r="AB1951" i="1"/>
  <c r="AF1951" i="1" s="1"/>
  <c r="AA1951" i="1"/>
  <c r="S1951" i="1"/>
  <c r="Q1951" i="1"/>
  <c r="R1951" i="1" s="1"/>
  <c r="AE1951" i="1" s="1"/>
  <c r="M1951" i="1"/>
  <c r="AC1951" i="1" s="1"/>
  <c r="K1951" i="1"/>
  <c r="E1951" i="1"/>
  <c r="Z1951" i="1" s="1"/>
  <c r="AD1950" i="1"/>
  <c r="AB1950" i="1"/>
  <c r="AF1950" i="1" s="1"/>
  <c r="AA1950" i="1"/>
  <c r="Z1950" i="1"/>
  <c r="Y1950" i="1"/>
  <c r="W1950" i="1"/>
  <c r="V1950" i="1"/>
  <c r="S1950" i="1"/>
  <c r="R1950" i="1"/>
  <c r="AE1950" i="1" s="1"/>
  <c r="Q1950" i="1"/>
  <c r="M1950" i="1"/>
  <c r="AC1950" i="1" s="1"/>
  <c r="K1950" i="1"/>
  <c r="E1950" i="1"/>
  <c r="X1950" i="1" s="1"/>
  <c r="AF1949" i="1"/>
  <c r="AD1949" i="1"/>
  <c r="AB1949" i="1"/>
  <c r="AA1949" i="1"/>
  <c r="Z1949" i="1"/>
  <c r="S1949" i="1"/>
  <c r="R1949" i="1"/>
  <c r="AE1949" i="1" s="1"/>
  <c r="Q1949" i="1"/>
  <c r="M1949" i="1"/>
  <c r="AC1949" i="1" s="1"/>
  <c r="K1949" i="1"/>
  <c r="E1949" i="1"/>
  <c r="W1949" i="1" s="1"/>
  <c r="AF1948" i="1"/>
  <c r="AD1948" i="1"/>
  <c r="AC1948" i="1"/>
  <c r="AB1948" i="1"/>
  <c r="AA1948" i="1"/>
  <c r="Y1948" i="1"/>
  <c r="V1948" i="1"/>
  <c r="S1948" i="1"/>
  <c r="Q1948" i="1"/>
  <c r="R1948" i="1" s="1"/>
  <c r="AE1948" i="1" s="1"/>
  <c r="M1948" i="1"/>
  <c r="K1948" i="1"/>
  <c r="E1948" i="1"/>
  <c r="X1948" i="1" s="1"/>
  <c r="AD1947" i="1"/>
  <c r="AB1947" i="1"/>
  <c r="AF1947" i="1" s="1"/>
  <c r="AA1947" i="1"/>
  <c r="Z1947" i="1"/>
  <c r="Y1947" i="1"/>
  <c r="W1947" i="1"/>
  <c r="V1947" i="1"/>
  <c r="S1947" i="1"/>
  <c r="R1947" i="1"/>
  <c r="AE1947" i="1" s="1"/>
  <c r="Q1947" i="1"/>
  <c r="M1947" i="1"/>
  <c r="AC1947" i="1" s="1"/>
  <c r="K1947" i="1"/>
  <c r="E1947" i="1"/>
  <c r="X1947" i="1" s="1"/>
  <c r="AF1946" i="1"/>
  <c r="AD1946" i="1"/>
  <c r="AC1946" i="1"/>
  <c r="AB1946" i="1"/>
  <c r="AA1946" i="1"/>
  <c r="S1946" i="1"/>
  <c r="Q1946" i="1"/>
  <c r="R1946" i="1" s="1"/>
  <c r="AE1946" i="1" s="1"/>
  <c r="M1946" i="1"/>
  <c r="K1946" i="1"/>
  <c r="E1946" i="1"/>
  <c r="Z1946" i="1" s="1"/>
  <c r="AD1945" i="1"/>
  <c r="AB1945" i="1"/>
  <c r="AF1945" i="1" s="1"/>
  <c r="AA1945" i="1"/>
  <c r="Y1945" i="1"/>
  <c r="V1945" i="1"/>
  <c r="S1945" i="1"/>
  <c r="R1945" i="1"/>
  <c r="AE1945" i="1" s="1"/>
  <c r="Q1945" i="1"/>
  <c r="M1945" i="1"/>
  <c r="AC1945" i="1" s="1"/>
  <c r="K1945" i="1"/>
  <c r="E1945" i="1"/>
  <c r="Z1945" i="1" s="1"/>
  <c r="AE1944" i="1"/>
  <c r="AD1944" i="1"/>
  <c r="AB1944" i="1"/>
  <c r="AF1944" i="1" s="1"/>
  <c r="AA1944" i="1"/>
  <c r="Z1944" i="1"/>
  <c r="Y1944" i="1"/>
  <c r="W1944" i="1"/>
  <c r="S1944" i="1"/>
  <c r="R1944" i="1"/>
  <c r="Q1944" i="1"/>
  <c r="M1944" i="1"/>
  <c r="AC1944" i="1" s="1"/>
  <c r="K1944" i="1"/>
  <c r="E1944" i="1"/>
  <c r="X1944" i="1" s="1"/>
  <c r="AD1943" i="1"/>
  <c r="AB1943" i="1"/>
  <c r="AF1943" i="1" s="1"/>
  <c r="AA1943" i="1"/>
  <c r="S1943" i="1"/>
  <c r="Q1943" i="1"/>
  <c r="R1943" i="1" s="1"/>
  <c r="AE1943" i="1" s="1"/>
  <c r="M1943" i="1"/>
  <c r="AC1943" i="1" s="1"/>
  <c r="K1943" i="1"/>
  <c r="E1943" i="1"/>
  <c r="Z1943" i="1" s="1"/>
  <c r="AD1942" i="1"/>
  <c r="AB1942" i="1"/>
  <c r="AF1942" i="1" s="1"/>
  <c r="AA1942" i="1"/>
  <c r="Z1942" i="1"/>
  <c r="Y1942" i="1"/>
  <c r="W1942" i="1"/>
  <c r="V1942" i="1"/>
  <c r="S1942" i="1"/>
  <c r="R1942" i="1"/>
  <c r="AE1942" i="1" s="1"/>
  <c r="Q1942" i="1"/>
  <c r="M1942" i="1"/>
  <c r="AC1942" i="1" s="1"/>
  <c r="K1942" i="1"/>
  <c r="E1942" i="1"/>
  <c r="X1942" i="1" s="1"/>
  <c r="AF1941" i="1"/>
  <c r="AD1941" i="1"/>
  <c r="AB1941" i="1"/>
  <c r="AA1941" i="1"/>
  <c r="Z1941" i="1"/>
  <c r="S1941" i="1"/>
  <c r="R1941" i="1"/>
  <c r="AE1941" i="1" s="1"/>
  <c r="Q1941" i="1"/>
  <c r="M1941" i="1"/>
  <c r="AC1941" i="1" s="1"/>
  <c r="K1941" i="1"/>
  <c r="E1941" i="1"/>
  <c r="W1941" i="1" s="1"/>
  <c r="AD1940" i="1"/>
  <c r="AC1940" i="1"/>
  <c r="AB1940" i="1"/>
  <c r="AF1940" i="1" s="1"/>
  <c r="AA1940" i="1"/>
  <c r="Y1940" i="1"/>
  <c r="V1940" i="1"/>
  <c r="S1940" i="1"/>
  <c r="Q1940" i="1"/>
  <c r="R1940" i="1" s="1"/>
  <c r="AE1940" i="1" s="1"/>
  <c r="M1940" i="1"/>
  <c r="K1940" i="1"/>
  <c r="E1940" i="1"/>
  <c r="X1940" i="1" s="1"/>
  <c r="AD1939" i="1"/>
  <c r="AB1939" i="1"/>
  <c r="AF1939" i="1" s="1"/>
  <c r="AA1939" i="1"/>
  <c r="Z1939" i="1"/>
  <c r="Y1939" i="1"/>
  <c r="W1939" i="1"/>
  <c r="V1939" i="1"/>
  <c r="S1939" i="1"/>
  <c r="R1939" i="1"/>
  <c r="AE1939" i="1" s="1"/>
  <c r="Q1939" i="1"/>
  <c r="M1939" i="1"/>
  <c r="AC1939" i="1" s="1"/>
  <c r="K1939" i="1"/>
  <c r="E1939" i="1"/>
  <c r="X1939" i="1" s="1"/>
  <c r="AF1938" i="1"/>
  <c r="AD1938" i="1"/>
  <c r="AC1938" i="1"/>
  <c r="AB1938" i="1"/>
  <c r="AA1938" i="1"/>
  <c r="S1938" i="1"/>
  <c r="Q1938" i="1"/>
  <c r="R1938" i="1" s="1"/>
  <c r="AE1938" i="1" s="1"/>
  <c r="M1938" i="1"/>
  <c r="K1938" i="1"/>
  <c r="E1938" i="1"/>
  <c r="Z1938" i="1" s="1"/>
  <c r="AD1937" i="1"/>
  <c r="AB1937" i="1"/>
  <c r="AF1937" i="1" s="1"/>
  <c r="AA1937" i="1"/>
  <c r="Y1937" i="1"/>
  <c r="V1937" i="1"/>
  <c r="S1937" i="1"/>
  <c r="R1937" i="1"/>
  <c r="AE1937" i="1" s="1"/>
  <c r="Q1937" i="1"/>
  <c r="M1937" i="1"/>
  <c r="AC1937" i="1" s="1"/>
  <c r="K1937" i="1"/>
  <c r="E1937" i="1"/>
  <c r="Z1937" i="1" s="1"/>
  <c r="AE1936" i="1"/>
  <c r="AD1936" i="1"/>
  <c r="AB1936" i="1"/>
  <c r="AF1936" i="1" s="1"/>
  <c r="AA1936" i="1"/>
  <c r="Z1936" i="1"/>
  <c r="Y1936" i="1"/>
  <c r="W1936" i="1"/>
  <c r="S1936" i="1"/>
  <c r="R1936" i="1"/>
  <c r="Q1936" i="1"/>
  <c r="M1936" i="1"/>
  <c r="AC1936" i="1" s="1"/>
  <c r="K1936" i="1"/>
  <c r="E1936" i="1"/>
  <c r="X1936" i="1" s="1"/>
  <c r="AD1935" i="1"/>
  <c r="AB1935" i="1"/>
  <c r="AF1935" i="1" s="1"/>
  <c r="AA1935" i="1"/>
  <c r="S1935" i="1"/>
  <c r="Q1935" i="1"/>
  <c r="R1935" i="1" s="1"/>
  <c r="AE1935" i="1" s="1"/>
  <c r="M1935" i="1"/>
  <c r="AC1935" i="1" s="1"/>
  <c r="K1935" i="1"/>
  <c r="E1935" i="1"/>
  <c r="Z1935" i="1" s="1"/>
  <c r="AD1934" i="1"/>
  <c r="AB1934" i="1"/>
  <c r="AF1934" i="1" s="1"/>
  <c r="AA1934" i="1"/>
  <c r="Z1934" i="1"/>
  <c r="Y1934" i="1"/>
  <c r="W1934" i="1"/>
  <c r="V1934" i="1"/>
  <c r="S1934" i="1"/>
  <c r="R1934" i="1"/>
  <c r="AE1934" i="1" s="1"/>
  <c r="Q1934" i="1"/>
  <c r="M1934" i="1"/>
  <c r="AC1934" i="1" s="1"/>
  <c r="K1934" i="1"/>
  <c r="E1934" i="1"/>
  <c r="X1934" i="1" s="1"/>
  <c r="AF1933" i="1"/>
  <c r="AD1933" i="1"/>
  <c r="AB1933" i="1"/>
  <c r="AA1933" i="1"/>
  <c r="Z1933" i="1"/>
  <c r="S1933" i="1"/>
  <c r="R1933" i="1"/>
  <c r="AE1933" i="1" s="1"/>
  <c r="Q1933" i="1"/>
  <c r="M1933" i="1"/>
  <c r="AC1933" i="1" s="1"/>
  <c r="K1933" i="1"/>
  <c r="E1933" i="1"/>
  <c r="W1933" i="1" s="1"/>
  <c r="AF1932" i="1"/>
  <c r="AD1932" i="1"/>
  <c r="AC1932" i="1"/>
  <c r="AB1932" i="1"/>
  <c r="AA1932" i="1"/>
  <c r="Y1932" i="1"/>
  <c r="V1932" i="1"/>
  <c r="S1932" i="1"/>
  <c r="Q1932" i="1"/>
  <c r="R1932" i="1" s="1"/>
  <c r="AE1932" i="1" s="1"/>
  <c r="M1932" i="1"/>
  <c r="K1932" i="1"/>
  <c r="E1932" i="1"/>
  <c r="X1932" i="1" s="1"/>
  <c r="AD1931" i="1"/>
  <c r="AB1931" i="1"/>
  <c r="AF1931" i="1" s="1"/>
  <c r="AA1931" i="1"/>
  <c r="Z1931" i="1"/>
  <c r="Y1931" i="1"/>
  <c r="W1931" i="1"/>
  <c r="V1931" i="1"/>
  <c r="S1931" i="1"/>
  <c r="R1931" i="1"/>
  <c r="AE1931" i="1" s="1"/>
  <c r="Q1931" i="1"/>
  <c r="M1931" i="1"/>
  <c r="AC1931" i="1" s="1"/>
  <c r="K1931" i="1"/>
  <c r="E1931" i="1"/>
  <c r="X1931" i="1" s="1"/>
  <c r="AF1930" i="1"/>
  <c r="AD1930" i="1"/>
  <c r="AC1930" i="1"/>
  <c r="AB1930" i="1"/>
  <c r="AA1930" i="1"/>
  <c r="S1930" i="1"/>
  <c r="Q1930" i="1"/>
  <c r="R1930" i="1" s="1"/>
  <c r="AE1930" i="1" s="1"/>
  <c r="M1930" i="1"/>
  <c r="K1930" i="1"/>
  <c r="E1930" i="1"/>
  <c r="Z1930" i="1" s="1"/>
  <c r="AD1929" i="1"/>
  <c r="AB1929" i="1"/>
  <c r="AF1929" i="1" s="1"/>
  <c r="AA1929" i="1"/>
  <c r="Y1929" i="1"/>
  <c r="V1929" i="1"/>
  <c r="S1929" i="1"/>
  <c r="R1929" i="1"/>
  <c r="AE1929" i="1" s="1"/>
  <c r="Q1929" i="1"/>
  <c r="M1929" i="1"/>
  <c r="AC1929" i="1" s="1"/>
  <c r="K1929" i="1"/>
  <c r="E1929" i="1"/>
  <c r="Z1929" i="1" s="1"/>
  <c r="AE1928" i="1"/>
  <c r="AD1928" i="1"/>
  <c r="AB1928" i="1"/>
  <c r="AF1928" i="1" s="1"/>
  <c r="AA1928" i="1"/>
  <c r="Z1928" i="1"/>
  <c r="Y1928" i="1"/>
  <c r="W1928" i="1"/>
  <c r="S1928" i="1"/>
  <c r="R1928" i="1"/>
  <c r="Q1928" i="1"/>
  <c r="M1928" i="1"/>
  <c r="AC1928" i="1" s="1"/>
  <c r="K1928" i="1"/>
  <c r="E1928" i="1"/>
  <c r="X1928" i="1" s="1"/>
  <c r="AD1927" i="1"/>
  <c r="AB1927" i="1"/>
  <c r="AF1927" i="1" s="1"/>
  <c r="AA1927" i="1"/>
  <c r="S1927" i="1"/>
  <c r="Q1927" i="1"/>
  <c r="R1927" i="1" s="1"/>
  <c r="AE1927" i="1" s="1"/>
  <c r="M1927" i="1"/>
  <c r="AC1927" i="1" s="1"/>
  <c r="K1927" i="1"/>
  <c r="E1927" i="1"/>
  <c r="X1927" i="1" s="1"/>
  <c r="AD1926" i="1"/>
  <c r="AB1926" i="1"/>
  <c r="AF1926" i="1" s="1"/>
  <c r="AA1926" i="1"/>
  <c r="Z1926" i="1"/>
  <c r="Y1926" i="1"/>
  <c r="W1926" i="1"/>
  <c r="V1926" i="1"/>
  <c r="S1926" i="1"/>
  <c r="R1926" i="1"/>
  <c r="AE1926" i="1" s="1"/>
  <c r="Q1926" i="1"/>
  <c r="M1926" i="1"/>
  <c r="AC1926" i="1" s="1"/>
  <c r="K1926" i="1"/>
  <c r="E1926" i="1"/>
  <c r="X1926" i="1" s="1"/>
  <c r="AF1925" i="1"/>
  <c r="AD1925" i="1"/>
  <c r="AB1925" i="1"/>
  <c r="AA1925" i="1"/>
  <c r="Z1925" i="1"/>
  <c r="S1925" i="1"/>
  <c r="R1925" i="1"/>
  <c r="AE1925" i="1" s="1"/>
  <c r="Q1925" i="1"/>
  <c r="M1925" i="1"/>
  <c r="AC1925" i="1" s="1"/>
  <c r="K1925" i="1"/>
  <c r="E1925" i="1"/>
  <c r="W1925" i="1" s="1"/>
  <c r="AD1924" i="1"/>
  <c r="AC1924" i="1"/>
  <c r="AB1924" i="1"/>
  <c r="AF1924" i="1" s="1"/>
  <c r="AA1924" i="1"/>
  <c r="Y1924" i="1"/>
  <c r="V1924" i="1"/>
  <c r="S1924" i="1"/>
  <c r="Q1924" i="1"/>
  <c r="R1924" i="1" s="1"/>
  <c r="AE1924" i="1" s="1"/>
  <c r="M1924" i="1"/>
  <c r="K1924" i="1"/>
  <c r="E1924" i="1"/>
  <c r="X1924" i="1" s="1"/>
  <c r="AD1923" i="1"/>
  <c r="AB1923" i="1"/>
  <c r="AF1923" i="1" s="1"/>
  <c r="AA1923" i="1"/>
  <c r="Z1923" i="1"/>
  <c r="Y1923" i="1"/>
  <c r="W1923" i="1"/>
  <c r="V1923" i="1"/>
  <c r="S1923" i="1"/>
  <c r="R1923" i="1"/>
  <c r="AE1923" i="1" s="1"/>
  <c r="Q1923" i="1"/>
  <c r="M1923" i="1"/>
  <c r="AC1923" i="1" s="1"/>
  <c r="K1923" i="1"/>
  <c r="E1923" i="1"/>
  <c r="X1923" i="1" s="1"/>
  <c r="AF1922" i="1"/>
  <c r="AD1922" i="1"/>
  <c r="AC1922" i="1"/>
  <c r="AB1922" i="1"/>
  <c r="AA1922" i="1"/>
  <c r="S1922" i="1"/>
  <c r="Q1922" i="1"/>
  <c r="R1922" i="1" s="1"/>
  <c r="AE1922" i="1" s="1"/>
  <c r="M1922" i="1"/>
  <c r="K1922" i="1"/>
  <c r="E1922" i="1"/>
  <c r="Z1922" i="1" s="1"/>
  <c r="AD1921" i="1"/>
  <c r="AB1921" i="1"/>
  <c r="AF1921" i="1" s="1"/>
  <c r="AA1921" i="1"/>
  <c r="Y1921" i="1"/>
  <c r="V1921" i="1"/>
  <c r="S1921" i="1"/>
  <c r="R1921" i="1"/>
  <c r="AE1921" i="1" s="1"/>
  <c r="Q1921" i="1"/>
  <c r="M1921" i="1"/>
  <c r="AC1921" i="1" s="1"/>
  <c r="K1921" i="1"/>
  <c r="E1921" i="1"/>
  <c r="Z1921" i="1" s="1"/>
  <c r="AE1920" i="1"/>
  <c r="AD1920" i="1"/>
  <c r="AB1920" i="1"/>
  <c r="AF1920" i="1" s="1"/>
  <c r="AA1920" i="1"/>
  <c r="Z1920" i="1"/>
  <c r="Y1920" i="1"/>
  <c r="W1920" i="1"/>
  <c r="S1920" i="1"/>
  <c r="R1920" i="1"/>
  <c r="Q1920" i="1"/>
  <c r="M1920" i="1"/>
  <c r="AC1920" i="1" s="1"/>
  <c r="K1920" i="1"/>
  <c r="E1920" i="1"/>
  <c r="X1920" i="1" s="1"/>
  <c r="AD1919" i="1"/>
  <c r="AB1919" i="1"/>
  <c r="AF1919" i="1" s="1"/>
  <c r="AA1919" i="1"/>
  <c r="X1919" i="1"/>
  <c r="S1919" i="1"/>
  <c r="Q1919" i="1"/>
  <c r="R1919" i="1" s="1"/>
  <c r="AE1919" i="1" s="1"/>
  <c r="M1919" i="1"/>
  <c r="AC1919" i="1" s="1"/>
  <c r="K1919" i="1"/>
  <c r="E1919" i="1"/>
  <c r="AD1918" i="1"/>
  <c r="AB1918" i="1"/>
  <c r="AF1918" i="1" s="1"/>
  <c r="AA1918" i="1"/>
  <c r="Z1918" i="1"/>
  <c r="Y1918" i="1"/>
  <c r="W1918" i="1"/>
  <c r="V1918" i="1"/>
  <c r="S1918" i="1"/>
  <c r="R1918" i="1"/>
  <c r="AE1918" i="1" s="1"/>
  <c r="Q1918" i="1"/>
  <c r="M1918" i="1"/>
  <c r="AC1918" i="1" s="1"/>
  <c r="K1918" i="1"/>
  <c r="E1918" i="1"/>
  <c r="X1918" i="1" s="1"/>
  <c r="AD1917" i="1"/>
  <c r="AB1917" i="1"/>
  <c r="AF1917" i="1" s="1"/>
  <c r="AA1917" i="1"/>
  <c r="Z1917" i="1"/>
  <c r="S1917" i="1"/>
  <c r="R1917" i="1"/>
  <c r="AE1917" i="1" s="1"/>
  <c r="Q1917" i="1"/>
  <c r="M1917" i="1"/>
  <c r="AC1917" i="1" s="1"/>
  <c r="K1917" i="1"/>
  <c r="E1917" i="1"/>
  <c r="W1917" i="1" s="1"/>
  <c r="AF1916" i="1"/>
  <c r="AD1916" i="1"/>
  <c r="AC1916" i="1"/>
  <c r="AB1916" i="1"/>
  <c r="AA1916" i="1"/>
  <c r="Y1916" i="1"/>
  <c r="V1916" i="1"/>
  <c r="S1916" i="1"/>
  <c r="Q1916" i="1"/>
  <c r="R1916" i="1" s="1"/>
  <c r="AE1916" i="1" s="1"/>
  <c r="M1916" i="1"/>
  <c r="K1916" i="1"/>
  <c r="E1916" i="1"/>
  <c r="X1916" i="1" s="1"/>
  <c r="AD1915" i="1"/>
  <c r="AB1915" i="1"/>
  <c r="AF1915" i="1" s="1"/>
  <c r="AA1915" i="1"/>
  <c r="Z1915" i="1"/>
  <c r="Y1915" i="1"/>
  <c r="W1915" i="1"/>
  <c r="V1915" i="1"/>
  <c r="S1915" i="1"/>
  <c r="R1915" i="1"/>
  <c r="AE1915" i="1" s="1"/>
  <c r="Q1915" i="1"/>
  <c r="M1915" i="1"/>
  <c r="AC1915" i="1" s="1"/>
  <c r="K1915" i="1"/>
  <c r="E1915" i="1"/>
  <c r="X1915" i="1" s="1"/>
  <c r="AF1914" i="1"/>
  <c r="AD1914" i="1"/>
  <c r="AC1914" i="1"/>
  <c r="AB1914" i="1"/>
  <c r="AA1914" i="1"/>
  <c r="S1914" i="1"/>
  <c r="Q1914" i="1"/>
  <c r="R1914" i="1" s="1"/>
  <c r="AE1914" i="1" s="1"/>
  <c r="M1914" i="1"/>
  <c r="K1914" i="1"/>
  <c r="E1914" i="1"/>
  <c r="Z1914" i="1" s="1"/>
  <c r="AD1913" i="1"/>
  <c r="AB1913" i="1"/>
  <c r="AF1913" i="1" s="1"/>
  <c r="AA1913" i="1"/>
  <c r="Y1913" i="1"/>
  <c r="V1913" i="1"/>
  <c r="S1913" i="1"/>
  <c r="R1913" i="1"/>
  <c r="AE1913" i="1" s="1"/>
  <c r="Q1913" i="1"/>
  <c r="M1913" i="1"/>
  <c r="AC1913" i="1" s="1"/>
  <c r="K1913" i="1"/>
  <c r="E1913" i="1"/>
  <c r="Z1913" i="1" s="1"/>
  <c r="AE1912" i="1"/>
  <c r="AD1912" i="1"/>
  <c r="AB1912" i="1"/>
  <c r="AF1912" i="1" s="1"/>
  <c r="AA1912" i="1"/>
  <c r="Z1912" i="1"/>
  <c r="Y1912" i="1"/>
  <c r="W1912" i="1"/>
  <c r="S1912" i="1"/>
  <c r="R1912" i="1"/>
  <c r="Q1912" i="1"/>
  <c r="M1912" i="1"/>
  <c r="AC1912" i="1" s="1"/>
  <c r="K1912" i="1"/>
  <c r="E1912" i="1"/>
  <c r="X1912" i="1" s="1"/>
  <c r="AD1911" i="1"/>
  <c r="AB1911" i="1"/>
  <c r="AF1911" i="1" s="1"/>
  <c r="AA1911" i="1"/>
  <c r="X1911" i="1"/>
  <c r="S1911" i="1"/>
  <c r="Q1911" i="1"/>
  <c r="R1911" i="1" s="1"/>
  <c r="AE1911" i="1" s="1"/>
  <c r="M1911" i="1"/>
  <c r="AC1911" i="1" s="1"/>
  <c r="K1911" i="1"/>
  <c r="E1911" i="1"/>
  <c r="AD1910" i="1"/>
  <c r="AB1910" i="1"/>
  <c r="AF1910" i="1" s="1"/>
  <c r="AA1910" i="1"/>
  <c r="Z1910" i="1"/>
  <c r="Y1910" i="1"/>
  <c r="W1910" i="1"/>
  <c r="V1910" i="1"/>
  <c r="S1910" i="1"/>
  <c r="R1910" i="1"/>
  <c r="AE1910" i="1" s="1"/>
  <c r="Q1910" i="1"/>
  <c r="M1910" i="1"/>
  <c r="AC1910" i="1" s="1"/>
  <c r="K1910" i="1"/>
  <c r="E1910" i="1"/>
  <c r="X1910" i="1" s="1"/>
  <c r="AD1909" i="1"/>
  <c r="AB1909" i="1"/>
  <c r="AF1909" i="1" s="1"/>
  <c r="AA1909" i="1"/>
  <c r="Z1909" i="1"/>
  <c r="S1909" i="1"/>
  <c r="R1909" i="1"/>
  <c r="AE1909" i="1" s="1"/>
  <c r="Q1909" i="1"/>
  <c r="M1909" i="1"/>
  <c r="AC1909" i="1" s="1"/>
  <c r="K1909" i="1"/>
  <c r="E1909" i="1"/>
  <c r="W1909" i="1" s="1"/>
  <c r="AD1908" i="1"/>
  <c r="AC1908" i="1"/>
  <c r="AB1908" i="1"/>
  <c r="AF1908" i="1" s="1"/>
  <c r="AA1908" i="1"/>
  <c r="Y1908" i="1"/>
  <c r="V1908" i="1"/>
  <c r="S1908" i="1"/>
  <c r="Q1908" i="1"/>
  <c r="R1908" i="1" s="1"/>
  <c r="AE1908" i="1" s="1"/>
  <c r="M1908" i="1"/>
  <c r="K1908" i="1"/>
  <c r="E1908" i="1"/>
  <c r="X1908" i="1" s="1"/>
  <c r="AD1907" i="1"/>
  <c r="AB1907" i="1"/>
  <c r="AF1907" i="1" s="1"/>
  <c r="AA1907" i="1"/>
  <c r="Z1907" i="1"/>
  <c r="Y1907" i="1"/>
  <c r="W1907" i="1"/>
  <c r="V1907" i="1"/>
  <c r="S1907" i="1"/>
  <c r="R1907" i="1"/>
  <c r="AE1907" i="1" s="1"/>
  <c r="Q1907" i="1"/>
  <c r="M1907" i="1"/>
  <c r="AC1907" i="1" s="1"/>
  <c r="K1907" i="1"/>
  <c r="E1907" i="1"/>
  <c r="X1907" i="1" s="1"/>
  <c r="AD1906" i="1"/>
  <c r="AC1906" i="1"/>
  <c r="AB1906" i="1"/>
  <c r="AF1906" i="1" s="1"/>
  <c r="AA1906" i="1"/>
  <c r="S1906" i="1"/>
  <c r="Q1906" i="1"/>
  <c r="R1906" i="1" s="1"/>
  <c r="AE1906" i="1" s="1"/>
  <c r="M1906" i="1"/>
  <c r="K1906" i="1"/>
  <c r="E1906" i="1"/>
  <c r="Z1906" i="1" s="1"/>
  <c r="AD1905" i="1"/>
  <c r="AB1905" i="1"/>
  <c r="AF1905" i="1" s="1"/>
  <c r="AA1905" i="1"/>
  <c r="Y1905" i="1"/>
  <c r="V1905" i="1"/>
  <c r="S1905" i="1"/>
  <c r="R1905" i="1"/>
  <c r="AE1905" i="1" s="1"/>
  <c r="Q1905" i="1"/>
  <c r="M1905" i="1"/>
  <c r="AC1905" i="1" s="1"/>
  <c r="K1905" i="1"/>
  <c r="E1905" i="1"/>
  <c r="Z1905" i="1" s="1"/>
  <c r="AE1904" i="1"/>
  <c r="AD1904" i="1"/>
  <c r="AB1904" i="1"/>
  <c r="AF1904" i="1" s="1"/>
  <c r="AA1904" i="1"/>
  <c r="Z1904" i="1"/>
  <c r="Y1904" i="1"/>
  <c r="W1904" i="1"/>
  <c r="S1904" i="1"/>
  <c r="R1904" i="1"/>
  <c r="Q1904" i="1"/>
  <c r="M1904" i="1"/>
  <c r="AC1904" i="1" s="1"/>
  <c r="K1904" i="1"/>
  <c r="E1904" i="1"/>
  <c r="X1904" i="1" s="1"/>
  <c r="AF1903" i="1"/>
  <c r="AD1903" i="1"/>
  <c r="AB1903" i="1"/>
  <c r="AA1903" i="1"/>
  <c r="X1903" i="1"/>
  <c r="S1903" i="1"/>
  <c r="Q1903" i="1"/>
  <c r="R1903" i="1" s="1"/>
  <c r="AE1903" i="1" s="1"/>
  <c r="M1903" i="1"/>
  <c r="AC1903" i="1" s="1"/>
  <c r="K1903" i="1"/>
  <c r="E1903" i="1"/>
  <c r="AD1902" i="1"/>
  <c r="AB1902" i="1"/>
  <c r="AF1902" i="1" s="1"/>
  <c r="AA1902" i="1"/>
  <c r="Z1902" i="1"/>
  <c r="Y1902" i="1"/>
  <c r="W1902" i="1"/>
  <c r="V1902" i="1"/>
  <c r="S1902" i="1"/>
  <c r="R1902" i="1"/>
  <c r="AE1902" i="1" s="1"/>
  <c r="Q1902" i="1"/>
  <c r="M1902" i="1"/>
  <c r="AC1902" i="1" s="1"/>
  <c r="K1902" i="1"/>
  <c r="E1902" i="1"/>
  <c r="X1902" i="1" s="1"/>
  <c r="AD1901" i="1"/>
  <c r="AB1901" i="1"/>
  <c r="AF1901" i="1" s="1"/>
  <c r="AA1901" i="1"/>
  <c r="Z1901" i="1"/>
  <c r="S1901" i="1"/>
  <c r="R1901" i="1"/>
  <c r="AE1901" i="1" s="1"/>
  <c r="Q1901" i="1"/>
  <c r="M1901" i="1"/>
  <c r="AC1901" i="1" s="1"/>
  <c r="K1901" i="1"/>
  <c r="E1901" i="1"/>
  <c r="W1901" i="1" s="1"/>
  <c r="AF1900" i="1"/>
  <c r="AD1900" i="1"/>
  <c r="AC1900" i="1"/>
  <c r="AB1900" i="1"/>
  <c r="AA1900" i="1"/>
  <c r="Y1900" i="1"/>
  <c r="V1900" i="1"/>
  <c r="S1900" i="1"/>
  <c r="Q1900" i="1"/>
  <c r="R1900" i="1" s="1"/>
  <c r="AE1900" i="1" s="1"/>
  <c r="M1900" i="1"/>
  <c r="K1900" i="1"/>
  <c r="E1900" i="1"/>
  <c r="X1900" i="1" s="1"/>
  <c r="AD1899" i="1"/>
  <c r="AB1899" i="1"/>
  <c r="AF1899" i="1" s="1"/>
  <c r="AA1899" i="1"/>
  <c r="Z1899" i="1"/>
  <c r="Y1899" i="1"/>
  <c r="W1899" i="1"/>
  <c r="V1899" i="1"/>
  <c r="S1899" i="1"/>
  <c r="R1899" i="1"/>
  <c r="AE1899" i="1" s="1"/>
  <c r="Q1899" i="1"/>
  <c r="M1899" i="1"/>
  <c r="AC1899" i="1" s="1"/>
  <c r="K1899" i="1"/>
  <c r="E1899" i="1"/>
  <c r="X1899" i="1" s="1"/>
  <c r="AD1898" i="1"/>
  <c r="AC1898" i="1"/>
  <c r="AB1898" i="1"/>
  <c r="AF1898" i="1" s="1"/>
  <c r="AA1898" i="1"/>
  <c r="S1898" i="1"/>
  <c r="Q1898" i="1"/>
  <c r="R1898" i="1" s="1"/>
  <c r="AE1898" i="1" s="1"/>
  <c r="M1898" i="1"/>
  <c r="K1898" i="1"/>
  <c r="E1898" i="1"/>
  <c r="Z1898" i="1" s="1"/>
  <c r="AD1897" i="1"/>
  <c r="AB1897" i="1"/>
  <c r="AF1897" i="1" s="1"/>
  <c r="AA1897" i="1"/>
  <c r="Y1897" i="1"/>
  <c r="V1897" i="1"/>
  <c r="S1897" i="1"/>
  <c r="R1897" i="1"/>
  <c r="AE1897" i="1" s="1"/>
  <c r="Q1897" i="1"/>
  <c r="M1897" i="1"/>
  <c r="AC1897" i="1" s="1"/>
  <c r="K1897" i="1"/>
  <c r="E1897" i="1"/>
  <c r="Z1897" i="1" s="1"/>
  <c r="AE1896" i="1"/>
  <c r="AD1896" i="1"/>
  <c r="AB1896" i="1"/>
  <c r="AF1896" i="1" s="1"/>
  <c r="AA1896" i="1"/>
  <c r="Z1896" i="1"/>
  <c r="Y1896" i="1"/>
  <c r="W1896" i="1"/>
  <c r="S1896" i="1"/>
  <c r="R1896" i="1"/>
  <c r="Q1896" i="1"/>
  <c r="M1896" i="1"/>
  <c r="AC1896" i="1" s="1"/>
  <c r="K1896" i="1"/>
  <c r="E1896" i="1"/>
  <c r="X1896" i="1" s="1"/>
  <c r="AD1895" i="1"/>
  <c r="AB1895" i="1"/>
  <c r="AF1895" i="1" s="1"/>
  <c r="AA1895" i="1"/>
  <c r="S1895" i="1"/>
  <c r="Q1895" i="1"/>
  <c r="R1895" i="1" s="1"/>
  <c r="AE1895" i="1" s="1"/>
  <c r="M1895" i="1"/>
  <c r="AC1895" i="1" s="1"/>
  <c r="K1895" i="1"/>
  <c r="E1895" i="1"/>
  <c r="X1895" i="1" s="1"/>
  <c r="AD1894" i="1"/>
  <c r="AB1894" i="1"/>
  <c r="AF1894" i="1" s="1"/>
  <c r="AA1894" i="1"/>
  <c r="Z1894" i="1"/>
  <c r="Y1894" i="1"/>
  <c r="W1894" i="1"/>
  <c r="V1894" i="1"/>
  <c r="S1894" i="1"/>
  <c r="R1894" i="1"/>
  <c r="AE1894" i="1" s="1"/>
  <c r="Q1894" i="1"/>
  <c r="M1894" i="1"/>
  <c r="AC1894" i="1" s="1"/>
  <c r="K1894" i="1"/>
  <c r="E1894" i="1"/>
  <c r="X1894" i="1" s="1"/>
  <c r="AD1893" i="1"/>
  <c r="AB1893" i="1"/>
  <c r="AF1893" i="1" s="1"/>
  <c r="AA1893" i="1"/>
  <c r="Z1893" i="1"/>
  <c r="S1893" i="1"/>
  <c r="R1893" i="1"/>
  <c r="AE1893" i="1" s="1"/>
  <c r="Q1893" i="1"/>
  <c r="M1893" i="1"/>
  <c r="AC1893" i="1" s="1"/>
  <c r="K1893" i="1"/>
  <c r="E1893" i="1"/>
  <c r="W1893" i="1" s="1"/>
  <c r="AD1892" i="1"/>
  <c r="AC1892" i="1"/>
  <c r="AB1892" i="1"/>
  <c r="AF1892" i="1" s="1"/>
  <c r="AA1892" i="1"/>
  <c r="Y1892" i="1"/>
  <c r="V1892" i="1"/>
  <c r="S1892" i="1"/>
  <c r="Q1892" i="1"/>
  <c r="R1892" i="1" s="1"/>
  <c r="AE1892" i="1" s="1"/>
  <c r="M1892" i="1"/>
  <c r="K1892" i="1"/>
  <c r="E1892" i="1"/>
  <c r="X1892" i="1" s="1"/>
  <c r="AD1891" i="1"/>
  <c r="AB1891" i="1"/>
  <c r="AF1891" i="1" s="1"/>
  <c r="AA1891" i="1"/>
  <c r="Z1891" i="1"/>
  <c r="Y1891" i="1"/>
  <c r="W1891" i="1"/>
  <c r="V1891" i="1"/>
  <c r="S1891" i="1"/>
  <c r="R1891" i="1"/>
  <c r="AE1891" i="1" s="1"/>
  <c r="Q1891" i="1"/>
  <c r="M1891" i="1"/>
  <c r="AC1891" i="1" s="1"/>
  <c r="K1891" i="1"/>
  <c r="E1891" i="1"/>
  <c r="X1891" i="1" s="1"/>
  <c r="AF1890" i="1"/>
  <c r="AD1890" i="1"/>
  <c r="AC1890" i="1"/>
  <c r="AB1890" i="1"/>
  <c r="AA1890" i="1"/>
  <c r="S1890" i="1"/>
  <c r="Q1890" i="1"/>
  <c r="R1890" i="1" s="1"/>
  <c r="AE1890" i="1" s="1"/>
  <c r="M1890" i="1"/>
  <c r="K1890" i="1"/>
  <c r="E1890" i="1"/>
  <c r="Z1890" i="1" s="1"/>
  <c r="AD1889" i="1"/>
  <c r="AB1889" i="1"/>
  <c r="AF1889" i="1" s="1"/>
  <c r="AA1889" i="1"/>
  <c r="Y1889" i="1"/>
  <c r="V1889" i="1"/>
  <c r="S1889" i="1"/>
  <c r="R1889" i="1"/>
  <c r="AE1889" i="1" s="1"/>
  <c r="Q1889" i="1"/>
  <c r="M1889" i="1"/>
  <c r="AC1889" i="1" s="1"/>
  <c r="K1889" i="1"/>
  <c r="E1889" i="1"/>
  <c r="Z1889" i="1" s="1"/>
  <c r="AE1888" i="1"/>
  <c r="AD1888" i="1"/>
  <c r="AB1888" i="1"/>
  <c r="AF1888" i="1" s="1"/>
  <c r="AA1888" i="1"/>
  <c r="Z1888" i="1"/>
  <c r="Y1888" i="1"/>
  <c r="W1888" i="1"/>
  <c r="S1888" i="1"/>
  <c r="R1888" i="1"/>
  <c r="Q1888" i="1"/>
  <c r="M1888" i="1"/>
  <c r="AC1888" i="1" s="1"/>
  <c r="K1888" i="1"/>
  <c r="E1888" i="1"/>
  <c r="X1888" i="1" s="1"/>
  <c r="AF1887" i="1"/>
  <c r="AD1887" i="1"/>
  <c r="AB1887" i="1"/>
  <c r="AA1887" i="1"/>
  <c r="S1887" i="1"/>
  <c r="Q1887" i="1"/>
  <c r="R1887" i="1" s="1"/>
  <c r="AE1887" i="1" s="1"/>
  <c r="M1887" i="1"/>
  <c r="AC1887" i="1" s="1"/>
  <c r="K1887" i="1"/>
  <c r="E1887" i="1"/>
  <c r="X1887" i="1" s="1"/>
  <c r="AD1886" i="1"/>
  <c r="AB1886" i="1"/>
  <c r="AF1886" i="1" s="1"/>
  <c r="AA1886" i="1"/>
  <c r="Z1886" i="1"/>
  <c r="Y1886" i="1"/>
  <c r="W1886" i="1"/>
  <c r="V1886" i="1"/>
  <c r="S1886" i="1"/>
  <c r="R1886" i="1"/>
  <c r="AE1886" i="1" s="1"/>
  <c r="Q1886" i="1"/>
  <c r="M1886" i="1"/>
  <c r="AC1886" i="1" s="1"/>
  <c r="K1886" i="1"/>
  <c r="E1886" i="1"/>
  <c r="X1886" i="1" s="1"/>
  <c r="AD1885" i="1"/>
  <c r="AB1885" i="1"/>
  <c r="AF1885" i="1" s="1"/>
  <c r="AA1885" i="1"/>
  <c r="Z1885" i="1"/>
  <c r="S1885" i="1"/>
  <c r="R1885" i="1"/>
  <c r="AE1885" i="1" s="1"/>
  <c r="Q1885" i="1"/>
  <c r="M1885" i="1"/>
  <c r="AC1885" i="1" s="1"/>
  <c r="K1885" i="1"/>
  <c r="E1885" i="1"/>
  <c r="W1885" i="1" s="1"/>
  <c r="AF1884" i="1"/>
  <c r="AD1884" i="1"/>
  <c r="AC1884" i="1"/>
  <c r="AB1884" i="1"/>
  <c r="AA1884" i="1"/>
  <c r="Y1884" i="1"/>
  <c r="V1884" i="1"/>
  <c r="S1884" i="1"/>
  <c r="Q1884" i="1"/>
  <c r="R1884" i="1" s="1"/>
  <c r="AE1884" i="1" s="1"/>
  <c r="M1884" i="1"/>
  <c r="K1884" i="1"/>
  <c r="E1884" i="1"/>
  <c r="X1884" i="1" s="1"/>
  <c r="AD1883" i="1"/>
  <c r="AB1883" i="1"/>
  <c r="AF1883" i="1" s="1"/>
  <c r="AA1883" i="1"/>
  <c r="Z1883" i="1"/>
  <c r="Y1883" i="1"/>
  <c r="W1883" i="1"/>
  <c r="V1883" i="1"/>
  <c r="S1883" i="1"/>
  <c r="R1883" i="1"/>
  <c r="AE1883" i="1" s="1"/>
  <c r="Q1883" i="1"/>
  <c r="M1883" i="1"/>
  <c r="AC1883" i="1" s="1"/>
  <c r="K1883" i="1"/>
  <c r="E1883" i="1"/>
  <c r="X1883" i="1" s="1"/>
  <c r="AD1882" i="1"/>
  <c r="AC1882" i="1"/>
  <c r="AB1882" i="1"/>
  <c r="AF1882" i="1" s="1"/>
  <c r="AA1882" i="1"/>
  <c r="S1882" i="1"/>
  <c r="Q1882" i="1"/>
  <c r="R1882" i="1" s="1"/>
  <c r="AE1882" i="1" s="1"/>
  <c r="M1882" i="1"/>
  <c r="K1882" i="1"/>
  <c r="E1882" i="1"/>
  <c r="Z1882" i="1" s="1"/>
  <c r="AD1881" i="1"/>
  <c r="AB1881" i="1"/>
  <c r="AF1881" i="1" s="1"/>
  <c r="AA1881" i="1"/>
  <c r="Y1881" i="1"/>
  <c r="V1881" i="1"/>
  <c r="S1881" i="1"/>
  <c r="R1881" i="1"/>
  <c r="AE1881" i="1" s="1"/>
  <c r="Q1881" i="1"/>
  <c r="M1881" i="1"/>
  <c r="AC1881" i="1" s="1"/>
  <c r="K1881" i="1"/>
  <c r="E1881" i="1"/>
  <c r="Z1881" i="1" s="1"/>
  <c r="AE1880" i="1"/>
  <c r="AD1880" i="1"/>
  <c r="AB1880" i="1"/>
  <c r="AF1880" i="1" s="1"/>
  <c r="AA1880" i="1"/>
  <c r="Z1880" i="1"/>
  <c r="Y1880" i="1"/>
  <c r="W1880" i="1"/>
  <c r="S1880" i="1"/>
  <c r="R1880" i="1"/>
  <c r="Q1880" i="1"/>
  <c r="M1880" i="1"/>
  <c r="AC1880" i="1" s="1"/>
  <c r="K1880" i="1"/>
  <c r="E1880" i="1"/>
  <c r="X1880" i="1" s="1"/>
  <c r="AD1879" i="1"/>
  <c r="AB1879" i="1"/>
  <c r="AF1879" i="1" s="1"/>
  <c r="AA1879" i="1"/>
  <c r="X1879" i="1"/>
  <c r="S1879" i="1"/>
  <c r="Q1879" i="1"/>
  <c r="R1879" i="1" s="1"/>
  <c r="AE1879" i="1" s="1"/>
  <c r="M1879" i="1"/>
  <c r="AC1879" i="1" s="1"/>
  <c r="K1879" i="1"/>
  <c r="E1879" i="1"/>
  <c r="AD1878" i="1"/>
  <c r="AB1878" i="1"/>
  <c r="AF1878" i="1" s="1"/>
  <c r="AA1878" i="1"/>
  <c r="Z1878" i="1"/>
  <c r="Y1878" i="1"/>
  <c r="W1878" i="1"/>
  <c r="V1878" i="1"/>
  <c r="S1878" i="1"/>
  <c r="R1878" i="1"/>
  <c r="AE1878" i="1" s="1"/>
  <c r="Q1878" i="1"/>
  <c r="M1878" i="1"/>
  <c r="AC1878" i="1" s="1"/>
  <c r="K1878" i="1"/>
  <c r="E1878" i="1"/>
  <c r="X1878" i="1" s="1"/>
  <c r="AF1877" i="1"/>
  <c r="AD1877" i="1"/>
  <c r="AB1877" i="1"/>
  <c r="AA1877" i="1"/>
  <c r="Z1877" i="1"/>
  <c r="S1877" i="1"/>
  <c r="R1877" i="1"/>
  <c r="AE1877" i="1" s="1"/>
  <c r="Q1877" i="1"/>
  <c r="M1877" i="1"/>
  <c r="AC1877" i="1" s="1"/>
  <c r="K1877" i="1"/>
  <c r="E1877" i="1"/>
  <c r="W1877" i="1" s="1"/>
  <c r="AF1876" i="1"/>
  <c r="AD1876" i="1"/>
  <c r="AC1876" i="1"/>
  <c r="AB1876" i="1"/>
  <c r="AA1876" i="1"/>
  <c r="Y1876" i="1"/>
  <c r="V1876" i="1"/>
  <c r="S1876" i="1"/>
  <c r="Q1876" i="1"/>
  <c r="R1876" i="1" s="1"/>
  <c r="AE1876" i="1" s="1"/>
  <c r="M1876" i="1"/>
  <c r="K1876" i="1"/>
  <c r="E1876" i="1"/>
  <c r="X1876" i="1" s="1"/>
  <c r="AD1875" i="1"/>
  <c r="AB1875" i="1"/>
  <c r="AF1875" i="1" s="1"/>
  <c r="AA1875" i="1"/>
  <c r="Z1875" i="1"/>
  <c r="Y1875" i="1"/>
  <c r="W1875" i="1"/>
  <c r="V1875" i="1"/>
  <c r="S1875" i="1"/>
  <c r="R1875" i="1"/>
  <c r="AE1875" i="1" s="1"/>
  <c r="Q1875" i="1"/>
  <c r="M1875" i="1"/>
  <c r="AC1875" i="1" s="1"/>
  <c r="K1875" i="1"/>
  <c r="E1875" i="1"/>
  <c r="X1875" i="1" s="1"/>
  <c r="AF1874" i="1"/>
  <c r="AD1874" i="1"/>
  <c r="AC1874" i="1"/>
  <c r="AB1874" i="1"/>
  <c r="AA1874" i="1"/>
  <c r="S1874" i="1"/>
  <c r="Q1874" i="1"/>
  <c r="R1874" i="1" s="1"/>
  <c r="AE1874" i="1" s="1"/>
  <c r="M1874" i="1"/>
  <c r="K1874" i="1"/>
  <c r="E1874" i="1"/>
  <c r="Z1874" i="1" s="1"/>
  <c r="AD1873" i="1"/>
  <c r="AB1873" i="1"/>
  <c r="AF1873" i="1" s="1"/>
  <c r="AA1873" i="1"/>
  <c r="Y1873" i="1"/>
  <c r="V1873" i="1"/>
  <c r="S1873" i="1"/>
  <c r="R1873" i="1"/>
  <c r="AE1873" i="1" s="1"/>
  <c r="Q1873" i="1"/>
  <c r="M1873" i="1"/>
  <c r="AC1873" i="1" s="1"/>
  <c r="K1873" i="1"/>
  <c r="E1873" i="1"/>
  <c r="Z1873" i="1" s="1"/>
  <c r="AE1872" i="1"/>
  <c r="AD1872" i="1"/>
  <c r="AB1872" i="1"/>
  <c r="AF1872" i="1" s="1"/>
  <c r="AA1872" i="1"/>
  <c r="Z1872" i="1"/>
  <c r="Y1872" i="1"/>
  <c r="W1872" i="1"/>
  <c r="S1872" i="1"/>
  <c r="R1872" i="1"/>
  <c r="Q1872" i="1"/>
  <c r="M1872" i="1"/>
  <c r="AC1872" i="1" s="1"/>
  <c r="K1872" i="1"/>
  <c r="E1872" i="1"/>
  <c r="X1872" i="1" s="1"/>
  <c r="AD1871" i="1"/>
  <c r="AB1871" i="1"/>
  <c r="AF1871" i="1" s="1"/>
  <c r="AA1871" i="1"/>
  <c r="S1871" i="1"/>
  <c r="Q1871" i="1"/>
  <c r="R1871" i="1" s="1"/>
  <c r="AE1871" i="1" s="1"/>
  <c r="M1871" i="1"/>
  <c r="AC1871" i="1" s="1"/>
  <c r="K1871" i="1"/>
  <c r="E1871" i="1"/>
  <c r="X1871" i="1" s="1"/>
  <c r="AD1870" i="1"/>
  <c r="AB1870" i="1"/>
  <c r="AF1870" i="1" s="1"/>
  <c r="AA1870" i="1"/>
  <c r="Z1870" i="1"/>
  <c r="Y1870" i="1"/>
  <c r="W1870" i="1"/>
  <c r="V1870" i="1"/>
  <c r="S1870" i="1"/>
  <c r="R1870" i="1"/>
  <c r="AE1870" i="1" s="1"/>
  <c r="Q1870" i="1"/>
  <c r="M1870" i="1"/>
  <c r="AC1870" i="1" s="1"/>
  <c r="K1870" i="1"/>
  <c r="E1870" i="1"/>
  <c r="X1870" i="1" s="1"/>
  <c r="AF1869" i="1"/>
  <c r="AD1869" i="1"/>
  <c r="AB1869" i="1"/>
  <c r="AA1869" i="1"/>
  <c r="Z1869" i="1"/>
  <c r="S1869" i="1"/>
  <c r="R1869" i="1"/>
  <c r="AE1869" i="1" s="1"/>
  <c r="Q1869" i="1"/>
  <c r="M1869" i="1"/>
  <c r="AC1869" i="1" s="1"/>
  <c r="K1869" i="1"/>
  <c r="E1869" i="1"/>
  <c r="W1869" i="1" s="1"/>
  <c r="AD1868" i="1"/>
  <c r="AC1868" i="1"/>
  <c r="AB1868" i="1"/>
  <c r="AF1868" i="1" s="1"/>
  <c r="AA1868" i="1"/>
  <c r="Y1868" i="1"/>
  <c r="V1868" i="1"/>
  <c r="S1868" i="1"/>
  <c r="Q1868" i="1"/>
  <c r="R1868" i="1" s="1"/>
  <c r="AE1868" i="1" s="1"/>
  <c r="M1868" i="1"/>
  <c r="K1868" i="1"/>
  <c r="E1868" i="1"/>
  <c r="X1868" i="1" s="1"/>
  <c r="AD1867" i="1"/>
  <c r="AB1867" i="1"/>
  <c r="AF1867" i="1" s="1"/>
  <c r="AA1867" i="1"/>
  <c r="Z1867" i="1"/>
  <c r="Y1867" i="1"/>
  <c r="W1867" i="1"/>
  <c r="V1867" i="1"/>
  <c r="S1867" i="1"/>
  <c r="R1867" i="1"/>
  <c r="AE1867" i="1" s="1"/>
  <c r="Q1867" i="1"/>
  <c r="M1867" i="1"/>
  <c r="AC1867" i="1" s="1"/>
  <c r="K1867" i="1"/>
  <c r="E1867" i="1"/>
  <c r="X1867" i="1" s="1"/>
  <c r="AF1866" i="1"/>
  <c r="AD1866" i="1"/>
  <c r="AC1866" i="1"/>
  <c r="AB1866" i="1"/>
  <c r="AA1866" i="1"/>
  <c r="S1866" i="1"/>
  <c r="Q1866" i="1"/>
  <c r="R1866" i="1" s="1"/>
  <c r="AE1866" i="1" s="1"/>
  <c r="M1866" i="1"/>
  <c r="K1866" i="1"/>
  <c r="E1866" i="1"/>
  <c r="Z1866" i="1" s="1"/>
  <c r="AD1865" i="1"/>
  <c r="AB1865" i="1"/>
  <c r="AF1865" i="1" s="1"/>
  <c r="AA1865" i="1"/>
  <c r="Y1865" i="1"/>
  <c r="V1865" i="1"/>
  <c r="S1865" i="1"/>
  <c r="R1865" i="1"/>
  <c r="AE1865" i="1" s="1"/>
  <c r="Q1865" i="1"/>
  <c r="M1865" i="1"/>
  <c r="AC1865" i="1" s="1"/>
  <c r="K1865" i="1"/>
  <c r="E1865" i="1"/>
  <c r="Z1865" i="1" s="1"/>
  <c r="AE1864" i="1"/>
  <c r="AD1864" i="1"/>
  <c r="AB1864" i="1"/>
  <c r="AF1864" i="1" s="1"/>
  <c r="AA1864" i="1"/>
  <c r="Z1864" i="1"/>
  <c r="Y1864" i="1"/>
  <c r="W1864" i="1"/>
  <c r="S1864" i="1"/>
  <c r="R1864" i="1"/>
  <c r="Q1864" i="1"/>
  <c r="M1864" i="1"/>
  <c r="AC1864" i="1" s="1"/>
  <c r="K1864" i="1"/>
  <c r="E1864" i="1"/>
  <c r="X1864" i="1" s="1"/>
  <c r="AD1863" i="1"/>
  <c r="AB1863" i="1"/>
  <c r="AF1863" i="1" s="1"/>
  <c r="AA1863" i="1"/>
  <c r="S1863" i="1"/>
  <c r="Q1863" i="1"/>
  <c r="R1863" i="1" s="1"/>
  <c r="AE1863" i="1" s="1"/>
  <c r="M1863" i="1"/>
  <c r="AC1863" i="1" s="1"/>
  <c r="K1863" i="1"/>
  <c r="E1863" i="1"/>
  <c r="X1863" i="1" s="1"/>
  <c r="AD1862" i="1"/>
  <c r="AB1862" i="1"/>
  <c r="AF1862" i="1" s="1"/>
  <c r="AA1862" i="1"/>
  <c r="Z1862" i="1"/>
  <c r="Y1862" i="1"/>
  <c r="W1862" i="1"/>
  <c r="V1862" i="1"/>
  <c r="S1862" i="1"/>
  <c r="R1862" i="1"/>
  <c r="AE1862" i="1" s="1"/>
  <c r="Q1862" i="1"/>
  <c r="M1862" i="1"/>
  <c r="AC1862" i="1" s="1"/>
  <c r="K1862" i="1"/>
  <c r="E1862" i="1"/>
  <c r="X1862" i="1" s="1"/>
  <c r="AF1861" i="1"/>
  <c r="AD1861" i="1"/>
  <c r="AB1861" i="1"/>
  <c r="AA1861" i="1"/>
  <c r="Z1861" i="1"/>
  <c r="S1861" i="1"/>
  <c r="R1861" i="1"/>
  <c r="AE1861" i="1" s="1"/>
  <c r="Q1861" i="1"/>
  <c r="M1861" i="1"/>
  <c r="AC1861" i="1" s="1"/>
  <c r="K1861" i="1"/>
  <c r="E1861" i="1"/>
  <c r="W1861" i="1" s="1"/>
  <c r="AF1860" i="1"/>
  <c r="AD1860" i="1"/>
  <c r="AC1860" i="1"/>
  <c r="AB1860" i="1"/>
  <c r="AA1860" i="1"/>
  <c r="Y1860" i="1"/>
  <c r="V1860" i="1"/>
  <c r="S1860" i="1"/>
  <c r="Q1860" i="1"/>
  <c r="R1860" i="1" s="1"/>
  <c r="AE1860" i="1" s="1"/>
  <c r="M1860" i="1"/>
  <c r="K1860" i="1"/>
  <c r="E1860" i="1"/>
  <c r="X1860" i="1" s="1"/>
  <c r="AD1859" i="1"/>
  <c r="AB1859" i="1"/>
  <c r="AF1859" i="1" s="1"/>
  <c r="AA1859" i="1"/>
  <c r="Z1859" i="1"/>
  <c r="Y1859" i="1"/>
  <c r="W1859" i="1"/>
  <c r="V1859" i="1"/>
  <c r="S1859" i="1"/>
  <c r="R1859" i="1"/>
  <c r="AE1859" i="1" s="1"/>
  <c r="Q1859" i="1"/>
  <c r="M1859" i="1"/>
  <c r="AC1859" i="1" s="1"/>
  <c r="K1859" i="1"/>
  <c r="E1859" i="1"/>
  <c r="X1859" i="1" s="1"/>
  <c r="AF1858" i="1"/>
  <c r="AD1858" i="1"/>
  <c r="AC1858" i="1"/>
  <c r="AB1858" i="1"/>
  <c r="AA1858" i="1"/>
  <c r="S1858" i="1"/>
  <c r="Q1858" i="1"/>
  <c r="R1858" i="1" s="1"/>
  <c r="AE1858" i="1" s="1"/>
  <c r="M1858" i="1"/>
  <c r="K1858" i="1"/>
  <c r="E1858" i="1"/>
  <c r="Z1858" i="1" s="1"/>
  <c r="AD1857" i="1"/>
  <c r="AB1857" i="1"/>
  <c r="AF1857" i="1" s="1"/>
  <c r="AA1857" i="1"/>
  <c r="Y1857" i="1"/>
  <c r="V1857" i="1"/>
  <c r="S1857" i="1"/>
  <c r="R1857" i="1"/>
  <c r="AE1857" i="1" s="1"/>
  <c r="Q1857" i="1"/>
  <c r="M1857" i="1"/>
  <c r="AC1857" i="1" s="1"/>
  <c r="K1857" i="1"/>
  <c r="E1857" i="1"/>
  <c r="Z1857" i="1" s="1"/>
  <c r="AE1856" i="1"/>
  <c r="AD1856" i="1"/>
  <c r="AB1856" i="1"/>
  <c r="AF1856" i="1" s="1"/>
  <c r="AA1856" i="1"/>
  <c r="Z1856" i="1"/>
  <c r="Y1856" i="1"/>
  <c r="W1856" i="1"/>
  <c r="S1856" i="1"/>
  <c r="R1856" i="1"/>
  <c r="Q1856" i="1"/>
  <c r="M1856" i="1"/>
  <c r="AC1856" i="1" s="1"/>
  <c r="K1856" i="1"/>
  <c r="E1856" i="1"/>
  <c r="X1856" i="1" s="1"/>
  <c r="AD1855" i="1"/>
  <c r="AB1855" i="1"/>
  <c r="AF1855" i="1" s="1"/>
  <c r="AA1855" i="1"/>
  <c r="X1855" i="1"/>
  <c r="S1855" i="1"/>
  <c r="Q1855" i="1"/>
  <c r="R1855" i="1" s="1"/>
  <c r="AE1855" i="1" s="1"/>
  <c r="M1855" i="1"/>
  <c r="AC1855" i="1" s="1"/>
  <c r="K1855" i="1"/>
  <c r="E1855" i="1"/>
  <c r="AD1854" i="1"/>
  <c r="AB1854" i="1"/>
  <c r="AF1854" i="1" s="1"/>
  <c r="AA1854" i="1"/>
  <c r="Z1854" i="1"/>
  <c r="Y1854" i="1"/>
  <c r="W1854" i="1"/>
  <c r="V1854" i="1"/>
  <c r="S1854" i="1"/>
  <c r="R1854" i="1"/>
  <c r="AE1854" i="1" s="1"/>
  <c r="Q1854" i="1"/>
  <c r="M1854" i="1"/>
  <c r="AC1854" i="1" s="1"/>
  <c r="K1854" i="1"/>
  <c r="E1854" i="1"/>
  <c r="X1854" i="1" s="1"/>
  <c r="AF1853" i="1"/>
  <c r="AD1853" i="1"/>
  <c r="AB1853" i="1"/>
  <c r="AA1853" i="1"/>
  <c r="Z1853" i="1"/>
  <c r="S1853" i="1"/>
  <c r="R1853" i="1"/>
  <c r="AE1853" i="1" s="1"/>
  <c r="Q1853" i="1"/>
  <c r="M1853" i="1"/>
  <c r="AC1853" i="1" s="1"/>
  <c r="K1853" i="1"/>
  <c r="E1853" i="1"/>
  <c r="W1853" i="1" s="1"/>
  <c r="AF1852" i="1"/>
  <c r="AD1852" i="1"/>
  <c r="AC1852" i="1"/>
  <c r="AB1852" i="1"/>
  <c r="AA1852" i="1"/>
  <c r="Y1852" i="1"/>
  <c r="V1852" i="1"/>
  <c r="S1852" i="1"/>
  <c r="Q1852" i="1"/>
  <c r="R1852" i="1" s="1"/>
  <c r="AE1852" i="1" s="1"/>
  <c r="M1852" i="1"/>
  <c r="K1852" i="1"/>
  <c r="E1852" i="1"/>
  <c r="X1852" i="1" s="1"/>
  <c r="AD1851" i="1"/>
  <c r="AB1851" i="1"/>
  <c r="AF1851" i="1" s="1"/>
  <c r="AA1851" i="1"/>
  <c r="Z1851" i="1"/>
  <c r="Y1851" i="1"/>
  <c r="W1851" i="1"/>
  <c r="V1851" i="1"/>
  <c r="S1851" i="1"/>
  <c r="R1851" i="1"/>
  <c r="AE1851" i="1" s="1"/>
  <c r="Q1851" i="1"/>
  <c r="M1851" i="1"/>
  <c r="AC1851" i="1" s="1"/>
  <c r="K1851" i="1"/>
  <c r="E1851" i="1"/>
  <c r="X1851" i="1" s="1"/>
  <c r="AD1850" i="1"/>
  <c r="AC1850" i="1"/>
  <c r="AB1850" i="1"/>
  <c r="AF1850" i="1" s="1"/>
  <c r="AA1850" i="1"/>
  <c r="S1850" i="1"/>
  <c r="Q1850" i="1"/>
  <c r="R1850" i="1" s="1"/>
  <c r="AE1850" i="1" s="1"/>
  <c r="M1850" i="1"/>
  <c r="K1850" i="1"/>
  <c r="E1850" i="1"/>
  <c r="Z1850" i="1" s="1"/>
  <c r="AD1849" i="1"/>
  <c r="AB1849" i="1"/>
  <c r="AF1849" i="1" s="1"/>
  <c r="AA1849" i="1"/>
  <c r="Y1849" i="1"/>
  <c r="V1849" i="1"/>
  <c r="S1849" i="1"/>
  <c r="R1849" i="1"/>
  <c r="AE1849" i="1" s="1"/>
  <c r="Q1849" i="1"/>
  <c r="M1849" i="1"/>
  <c r="AC1849" i="1" s="1"/>
  <c r="K1849" i="1"/>
  <c r="E1849" i="1"/>
  <c r="Z1849" i="1" s="1"/>
  <c r="AE1848" i="1"/>
  <c r="AD1848" i="1"/>
  <c r="AB1848" i="1"/>
  <c r="AF1848" i="1" s="1"/>
  <c r="AA1848" i="1"/>
  <c r="Z1848" i="1"/>
  <c r="Y1848" i="1"/>
  <c r="W1848" i="1"/>
  <c r="S1848" i="1"/>
  <c r="R1848" i="1"/>
  <c r="Q1848" i="1"/>
  <c r="M1848" i="1"/>
  <c r="AC1848" i="1" s="1"/>
  <c r="K1848" i="1"/>
  <c r="E1848" i="1"/>
  <c r="X1848" i="1" s="1"/>
  <c r="AD1847" i="1"/>
  <c r="AB1847" i="1"/>
  <c r="AF1847" i="1" s="1"/>
  <c r="AA1847" i="1"/>
  <c r="S1847" i="1"/>
  <c r="Q1847" i="1"/>
  <c r="R1847" i="1" s="1"/>
  <c r="AE1847" i="1" s="1"/>
  <c r="M1847" i="1"/>
  <c r="AC1847" i="1" s="1"/>
  <c r="K1847" i="1"/>
  <c r="E1847" i="1"/>
  <c r="X1847" i="1" s="1"/>
  <c r="AD1846" i="1"/>
  <c r="AB1846" i="1"/>
  <c r="AF1846" i="1" s="1"/>
  <c r="AA1846" i="1"/>
  <c r="Z1846" i="1"/>
  <c r="Y1846" i="1"/>
  <c r="W1846" i="1"/>
  <c r="V1846" i="1"/>
  <c r="S1846" i="1"/>
  <c r="R1846" i="1"/>
  <c r="AE1846" i="1" s="1"/>
  <c r="Q1846" i="1"/>
  <c r="M1846" i="1"/>
  <c r="AC1846" i="1" s="1"/>
  <c r="K1846" i="1"/>
  <c r="E1846" i="1"/>
  <c r="X1846" i="1" s="1"/>
  <c r="AD1845" i="1"/>
  <c r="AB1845" i="1"/>
  <c r="AF1845" i="1" s="1"/>
  <c r="AA1845" i="1"/>
  <c r="Z1845" i="1"/>
  <c r="S1845" i="1"/>
  <c r="R1845" i="1"/>
  <c r="AE1845" i="1" s="1"/>
  <c r="Q1845" i="1"/>
  <c r="M1845" i="1"/>
  <c r="AC1845" i="1" s="1"/>
  <c r="K1845" i="1"/>
  <c r="E1845" i="1"/>
  <c r="W1845" i="1" s="1"/>
  <c r="AF1844" i="1"/>
  <c r="AD1844" i="1"/>
  <c r="AC1844" i="1"/>
  <c r="AB1844" i="1"/>
  <c r="AA1844" i="1"/>
  <c r="Y1844" i="1"/>
  <c r="V1844" i="1"/>
  <c r="S1844" i="1"/>
  <c r="Q1844" i="1"/>
  <c r="R1844" i="1" s="1"/>
  <c r="AE1844" i="1" s="1"/>
  <c r="M1844" i="1"/>
  <c r="K1844" i="1"/>
  <c r="E1844" i="1"/>
  <c r="X1844" i="1" s="1"/>
  <c r="AE1843" i="1"/>
  <c r="AD1843" i="1"/>
  <c r="AB1843" i="1"/>
  <c r="AF1843" i="1" s="1"/>
  <c r="AA1843" i="1"/>
  <c r="Z1843" i="1"/>
  <c r="Y1843" i="1"/>
  <c r="W1843" i="1"/>
  <c r="V1843" i="1"/>
  <c r="S1843" i="1"/>
  <c r="R1843" i="1"/>
  <c r="Q1843" i="1"/>
  <c r="M1843" i="1"/>
  <c r="AC1843" i="1" s="1"/>
  <c r="K1843" i="1"/>
  <c r="E1843" i="1"/>
  <c r="X1843" i="1" s="1"/>
  <c r="AF1842" i="1"/>
  <c r="AD1842" i="1"/>
  <c r="AC1842" i="1"/>
  <c r="AB1842" i="1"/>
  <c r="AA1842" i="1"/>
  <c r="S1842" i="1"/>
  <c r="Q1842" i="1"/>
  <c r="R1842" i="1" s="1"/>
  <c r="AE1842" i="1" s="1"/>
  <c r="M1842" i="1"/>
  <c r="K1842" i="1"/>
  <c r="E1842" i="1"/>
  <c r="X1842" i="1" s="1"/>
  <c r="AD1841" i="1"/>
  <c r="AB1841" i="1"/>
  <c r="AF1841" i="1" s="1"/>
  <c r="AA1841" i="1"/>
  <c r="Y1841" i="1"/>
  <c r="V1841" i="1"/>
  <c r="S1841" i="1"/>
  <c r="R1841" i="1"/>
  <c r="AE1841" i="1" s="1"/>
  <c r="Q1841" i="1"/>
  <c r="M1841" i="1"/>
  <c r="AC1841" i="1" s="1"/>
  <c r="K1841" i="1"/>
  <c r="E1841" i="1"/>
  <c r="Z1841" i="1" s="1"/>
  <c r="AE1840" i="1"/>
  <c r="AD1840" i="1"/>
  <c r="AB1840" i="1"/>
  <c r="AF1840" i="1" s="1"/>
  <c r="AA1840" i="1"/>
  <c r="Z1840" i="1"/>
  <c r="Y1840" i="1"/>
  <c r="W1840" i="1"/>
  <c r="S1840" i="1"/>
  <c r="R1840" i="1"/>
  <c r="Q1840" i="1"/>
  <c r="M1840" i="1"/>
  <c r="AC1840" i="1" s="1"/>
  <c r="K1840" i="1"/>
  <c r="E1840" i="1"/>
  <c r="X1840" i="1" s="1"/>
  <c r="AF1839" i="1"/>
  <c r="AD1839" i="1"/>
  <c r="AB1839" i="1"/>
  <c r="AA1839" i="1"/>
  <c r="S1839" i="1"/>
  <c r="Q1839" i="1"/>
  <c r="R1839" i="1" s="1"/>
  <c r="AE1839" i="1" s="1"/>
  <c r="M1839" i="1"/>
  <c r="AC1839" i="1" s="1"/>
  <c r="K1839" i="1"/>
  <c r="E1839" i="1"/>
  <c r="X1839" i="1" s="1"/>
  <c r="AD1838" i="1"/>
  <c r="AB1838" i="1"/>
  <c r="AF1838" i="1" s="1"/>
  <c r="AA1838" i="1"/>
  <c r="Z1838" i="1"/>
  <c r="Y1838" i="1"/>
  <c r="W1838" i="1"/>
  <c r="V1838" i="1"/>
  <c r="S1838" i="1"/>
  <c r="R1838" i="1"/>
  <c r="AE1838" i="1" s="1"/>
  <c r="Q1838" i="1"/>
  <c r="M1838" i="1"/>
  <c r="AC1838" i="1" s="1"/>
  <c r="K1838" i="1"/>
  <c r="E1838" i="1"/>
  <c r="X1838" i="1" s="1"/>
  <c r="AD1837" i="1"/>
  <c r="AB1837" i="1"/>
  <c r="AF1837" i="1" s="1"/>
  <c r="AA1837" i="1"/>
  <c r="Z1837" i="1"/>
  <c r="S1837" i="1"/>
  <c r="R1837" i="1"/>
  <c r="AE1837" i="1" s="1"/>
  <c r="Q1837" i="1"/>
  <c r="M1837" i="1"/>
  <c r="AC1837" i="1" s="1"/>
  <c r="K1837" i="1"/>
  <c r="E1837" i="1"/>
  <c r="W1837" i="1" s="1"/>
  <c r="AD1836" i="1"/>
  <c r="AC1836" i="1"/>
  <c r="AB1836" i="1"/>
  <c r="AF1836" i="1" s="1"/>
  <c r="AA1836" i="1"/>
  <c r="Y1836" i="1"/>
  <c r="V1836" i="1"/>
  <c r="S1836" i="1"/>
  <c r="Q1836" i="1"/>
  <c r="R1836" i="1" s="1"/>
  <c r="AE1836" i="1" s="1"/>
  <c r="M1836" i="1"/>
  <c r="K1836" i="1"/>
  <c r="E1836" i="1"/>
  <c r="X1836" i="1" s="1"/>
  <c r="AE1835" i="1"/>
  <c r="AD1835" i="1"/>
  <c r="AB1835" i="1"/>
  <c r="AF1835" i="1" s="1"/>
  <c r="AA1835" i="1"/>
  <c r="Z1835" i="1"/>
  <c r="Y1835" i="1"/>
  <c r="W1835" i="1"/>
  <c r="V1835" i="1"/>
  <c r="S1835" i="1"/>
  <c r="R1835" i="1"/>
  <c r="Q1835" i="1"/>
  <c r="M1835" i="1"/>
  <c r="AC1835" i="1" s="1"/>
  <c r="K1835" i="1"/>
  <c r="E1835" i="1"/>
  <c r="X1835" i="1" s="1"/>
  <c r="AF1834" i="1"/>
  <c r="AD1834" i="1"/>
  <c r="AC1834" i="1"/>
  <c r="AB1834" i="1"/>
  <c r="AA1834" i="1"/>
  <c r="S1834" i="1"/>
  <c r="Q1834" i="1"/>
  <c r="R1834" i="1" s="1"/>
  <c r="AE1834" i="1" s="1"/>
  <c r="M1834" i="1"/>
  <c r="K1834" i="1"/>
  <c r="E1834" i="1"/>
  <c r="X1834" i="1" s="1"/>
  <c r="AD1833" i="1"/>
  <c r="AB1833" i="1"/>
  <c r="AF1833" i="1" s="1"/>
  <c r="AA1833" i="1"/>
  <c r="Y1833" i="1"/>
  <c r="V1833" i="1"/>
  <c r="S1833" i="1"/>
  <c r="R1833" i="1"/>
  <c r="AE1833" i="1" s="1"/>
  <c r="Q1833" i="1"/>
  <c r="M1833" i="1"/>
  <c r="AC1833" i="1" s="1"/>
  <c r="K1833" i="1"/>
  <c r="E1833" i="1"/>
  <c r="Z1833" i="1" s="1"/>
  <c r="AE1832" i="1"/>
  <c r="AD1832" i="1"/>
  <c r="AB1832" i="1"/>
  <c r="AF1832" i="1" s="1"/>
  <c r="AA1832" i="1"/>
  <c r="Z1832" i="1"/>
  <c r="Y1832" i="1"/>
  <c r="W1832" i="1"/>
  <c r="S1832" i="1"/>
  <c r="R1832" i="1"/>
  <c r="Q1832" i="1"/>
  <c r="M1832" i="1"/>
  <c r="AC1832" i="1" s="1"/>
  <c r="K1832" i="1"/>
  <c r="E1832" i="1"/>
  <c r="X1832" i="1" s="1"/>
  <c r="AF1831" i="1"/>
  <c r="AD1831" i="1"/>
  <c r="AB1831" i="1"/>
  <c r="AA1831" i="1"/>
  <c r="S1831" i="1"/>
  <c r="Q1831" i="1"/>
  <c r="R1831" i="1" s="1"/>
  <c r="AE1831" i="1" s="1"/>
  <c r="M1831" i="1"/>
  <c r="AC1831" i="1" s="1"/>
  <c r="K1831" i="1"/>
  <c r="E1831" i="1"/>
  <c r="X1831" i="1" s="1"/>
  <c r="AD1830" i="1"/>
  <c r="AB1830" i="1"/>
  <c r="AF1830" i="1" s="1"/>
  <c r="AA1830" i="1"/>
  <c r="Z1830" i="1"/>
  <c r="Y1830" i="1"/>
  <c r="W1830" i="1"/>
  <c r="V1830" i="1"/>
  <c r="S1830" i="1"/>
  <c r="R1830" i="1"/>
  <c r="AE1830" i="1" s="1"/>
  <c r="Q1830" i="1"/>
  <c r="M1830" i="1"/>
  <c r="AC1830" i="1" s="1"/>
  <c r="K1830" i="1"/>
  <c r="E1830" i="1"/>
  <c r="X1830" i="1" s="1"/>
  <c r="AD1829" i="1"/>
  <c r="AB1829" i="1"/>
  <c r="AF1829" i="1" s="1"/>
  <c r="AA1829" i="1"/>
  <c r="Z1829" i="1"/>
  <c r="S1829" i="1"/>
  <c r="R1829" i="1"/>
  <c r="AE1829" i="1" s="1"/>
  <c r="Q1829" i="1"/>
  <c r="M1829" i="1"/>
  <c r="AC1829" i="1" s="1"/>
  <c r="K1829" i="1"/>
  <c r="E1829" i="1"/>
  <c r="W1829" i="1" s="1"/>
  <c r="AF1828" i="1"/>
  <c r="AD1828" i="1"/>
  <c r="AC1828" i="1"/>
  <c r="AB1828" i="1"/>
  <c r="AA1828" i="1"/>
  <c r="Y1828" i="1"/>
  <c r="V1828" i="1"/>
  <c r="S1828" i="1"/>
  <c r="Q1828" i="1"/>
  <c r="R1828" i="1" s="1"/>
  <c r="AE1828" i="1" s="1"/>
  <c r="M1828" i="1"/>
  <c r="K1828" i="1"/>
  <c r="E1828" i="1"/>
  <c r="X1828" i="1" s="1"/>
  <c r="AE1827" i="1"/>
  <c r="AD1827" i="1"/>
  <c r="AB1827" i="1"/>
  <c r="AF1827" i="1" s="1"/>
  <c r="AA1827" i="1"/>
  <c r="Z1827" i="1"/>
  <c r="Y1827" i="1"/>
  <c r="W1827" i="1"/>
  <c r="V1827" i="1"/>
  <c r="S1827" i="1"/>
  <c r="R1827" i="1"/>
  <c r="Q1827" i="1"/>
  <c r="M1827" i="1"/>
  <c r="AC1827" i="1" s="1"/>
  <c r="K1827" i="1"/>
  <c r="E1827" i="1"/>
  <c r="X1827" i="1" s="1"/>
  <c r="AF1826" i="1"/>
  <c r="AD1826" i="1"/>
  <c r="AC1826" i="1"/>
  <c r="AB1826" i="1"/>
  <c r="AA1826" i="1"/>
  <c r="S1826" i="1"/>
  <c r="Q1826" i="1"/>
  <c r="R1826" i="1" s="1"/>
  <c r="AE1826" i="1" s="1"/>
  <c r="M1826" i="1"/>
  <c r="K1826" i="1"/>
  <c r="E1826" i="1"/>
  <c r="X1826" i="1" s="1"/>
  <c r="AD1825" i="1"/>
  <c r="AB1825" i="1"/>
  <c r="AF1825" i="1" s="1"/>
  <c r="AA1825" i="1"/>
  <c r="Y1825" i="1"/>
  <c r="V1825" i="1"/>
  <c r="S1825" i="1"/>
  <c r="R1825" i="1"/>
  <c r="AE1825" i="1" s="1"/>
  <c r="Q1825" i="1"/>
  <c r="M1825" i="1"/>
  <c r="AC1825" i="1" s="1"/>
  <c r="K1825" i="1"/>
  <c r="E1825" i="1"/>
  <c r="Z1825" i="1" s="1"/>
  <c r="AE1824" i="1"/>
  <c r="AD1824" i="1"/>
  <c r="AB1824" i="1"/>
  <c r="AF1824" i="1" s="1"/>
  <c r="AA1824" i="1"/>
  <c r="Z1824" i="1"/>
  <c r="Y1824" i="1"/>
  <c r="W1824" i="1"/>
  <c r="S1824" i="1"/>
  <c r="R1824" i="1"/>
  <c r="Q1824" i="1"/>
  <c r="M1824" i="1"/>
  <c r="AC1824" i="1" s="1"/>
  <c r="K1824" i="1"/>
  <c r="E1824" i="1"/>
  <c r="X1824" i="1" s="1"/>
  <c r="AD1823" i="1"/>
  <c r="AB1823" i="1"/>
  <c r="AF1823" i="1" s="1"/>
  <c r="AA1823" i="1"/>
  <c r="S1823" i="1"/>
  <c r="Q1823" i="1"/>
  <c r="R1823" i="1" s="1"/>
  <c r="AE1823" i="1" s="1"/>
  <c r="M1823" i="1"/>
  <c r="AC1823" i="1" s="1"/>
  <c r="K1823" i="1"/>
  <c r="E1823" i="1"/>
  <c r="X1823" i="1" s="1"/>
  <c r="AD1822" i="1"/>
  <c r="AB1822" i="1"/>
  <c r="AF1822" i="1" s="1"/>
  <c r="AA1822" i="1"/>
  <c r="Z1822" i="1"/>
  <c r="Y1822" i="1"/>
  <c r="W1822" i="1"/>
  <c r="V1822" i="1"/>
  <c r="S1822" i="1"/>
  <c r="R1822" i="1"/>
  <c r="AE1822" i="1" s="1"/>
  <c r="Q1822" i="1"/>
  <c r="M1822" i="1"/>
  <c r="AC1822" i="1" s="1"/>
  <c r="K1822" i="1"/>
  <c r="E1822" i="1"/>
  <c r="X1822" i="1" s="1"/>
  <c r="AF1821" i="1"/>
  <c r="AD1821" i="1"/>
  <c r="AB1821" i="1"/>
  <c r="AA1821" i="1"/>
  <c r="Z1821" i="1"/>
  <c r="S1821" i="1"/>
  <c r="R1821" i="1"/>
  <c r="AE1821" i="1" s="1"/>
  <c r="Q1821" i="1"/>
  <c r="M1821" i="1"/>
  <c r="AC1821" i="1" s="1"/>
  <c r="K1821" i="1"/>
  <c r="E1821" i="1"/>
  <c r="W1821" i="1" s="1"/>
  <c r="AF1820" i="1"/>
  <c r="AD1820" i="1"/>
  <c r="AC1820" i="1"/>
  <c r="AB1820" i="1"/>
  <c r="AA1820" i="1"/>
  <c r="Y1820" i="1"/>
  <c r="V1820" i="1"/>
  <c r="S1820" i="1"/>
  <c r="Q1820" i="1"/>
  <c r="R1820" i="1" s="1"/>
  <c r="AE1820" i="1" s="1"/>
  <c r="M1820" i="1"/>
  <c r="K1820" i="1"/>
  <c r="E1820" i="1"/>
  <c r="X1820" i="1" s="1"/>
  <c r="AE1819" i="1"/>
  <c r="AD1819" i="1"/>
  <c r="AB1819" i="1"/>
  <c r="AF1819" i="1" s="1"/>
  <c r="AA1819" i="1"/>
  <c r="Z1819" i="1"/>
  <c r="Y1819" i="1"/>
  <c r="W1819" i="1"/>
  <c r="V1819" i="1"/>
  <c r="S1819" i="1"/>
  <c r="R1819" i="1"/>
  <c r="Q1819" i="1"/>
  <c r="M1819" i="1"/>
  <c r="AC1819" i="1" s="1"/>
  <c r="K1819" i="1"/>
  <c r="E1819" i="1"/>
  <c r="X1819" i="1" s="1"/>
  <c r="AF1818" i="1"/>
  <c r="AD1818" i="1"/>
  <c r="AC1818" i="1"/>
  <c r="AB1818" i="1"/>
  <c r="AA1818" i="1"/>
  <c r="S1818" i="1"/>
  <c r="Q1818" i="1"/>
  <c r="R1818" i="1" s="1"/>
  <c r="AE1818" i="1" s="1"/>
  <c r="M1818" i="1"/>
  <c r="K1818" i="1"/>
  <c r="E1818" i="1"/>
  <c r="X1818" i="1" s="1"/>
  <c r="AD1817" i="1"/>
  <c r="AB1817" i="1"/>
  <c r="AF1817" i="1" s="1"/>
  <c r="AA1817" i="1"/>
  <c r="Y1817" i="1"/>
  <c r="V1817" i="1"/>
  <c r="S1817" i="1"/>
  <c r="R1817" i="1"/>
  <c r="AE1817" i="1" s="1"/>
  <c r="Q1817" i="1"/>
  <c r="M1817" i="1"/>
  <c r="AC1817" i="1" s="1"/>
  <c r="K1817" i="1"/>
  <c r="E1817" i="1"/>
  <c r="Z1817" i="1" s="1"/>
  <c r="AE1816" i="1"/>
  <c r="AD1816" i="1"/>
  <c r="AB1816" i="1"/>
  <c r="AF1816" i="1" s="1"/>
  <c r="AA1816" i="1"/>
  <c r="Z1816" i="1"/>
  <c r="Y1816" i="1"/>
  <c r="W1816" i="1"/>
  <c r="S1816" i="1"/>
  <c r="R1816" i="1"/>
  <c r="Q1816" i="1"/>
  <c r="M1816" i="1"/>
  <c r="AC1816" i="1" s="1"/>
  <c r="K1816" i="1"/>
  <c r="E1816" i="1"/>
  <c r="X1816" i="1" s="1"/>
  <c r="AD1815" i="1"/>
  <c r="AB1815" i="1"/>
  <c r="AF1815" i="1" s="1"/>
  <c r="AA1815" i="1"/>
  <c r="S1815" i="1"/>
  <c r="Q1815" i="1"/>
  <c r="R1815" i="1" s="1"/>
  <c r="AE1815" i="1" s="1"/>
  <c r="M1815" i="1"/>
  <c r="AC1815" i="1" s="1"/>
  <c r="K1815" i="1"/>
  <c r="E1815" i="1"/>
  <c r="X1815" i="1" s="1"/>
  <c r="AD1814" i="1"/>
  <c r="AB1814" i="1"/>
  <c r="AF1814" i="1" s="1"/>
  <c r="AA1814" i="1"/>
  <c r="Z1814" i="1"/>
  <c r="Y1814" i="1"/>
  <c r="W1814" i="1"/>
  <c r="V1814" i="1"/>
  <c r="S1814" i="1"/>
  <c r="R1814" i="1"/>
  <c r="AE1814" i="1" s="1"/>
  <c r="Q1814" i="1"/>
  <c r="M1814" i="1"/>
  <c r="AC1814" i="1" s="1"/>
  <c r="K1814" i="1"/>
  <c r="E1814" i="1"/>
  <c r="X1814" i="1" s="1"/>
  <c r="AF1813" i="1"/>
  <c r="AD1813" i="1"/>
  <c r="AB1813" i="1"/>
  <c r="AA1813" i="1"/>
  <c r="Z1813" i="1"/>
  <c r="S1813" i="1"/>
  <c r="R1813" i="1"/>
  <c r="AE1813" i="1" s="1"/>
  <c r="Q1813" i="1"/>
  <c r="M1813" i="1"/>
  <c r="AC1813" i="1" s="1"/>
  <c r="K1813" i="1"/>
  <c r="E1813" i="1"/>
  <c r="W1813" i="1" s="1"/>
  <c r="AF1812" i="1"/>
  <c r="AD1812" i="1"/>
  <c r="AC1812" i="1"/>
  <c r="AB1812" i="1"/>
  <c r="AA1812" i="1"/>
  <c r="Y1812" i="1"/>
  <c r="V1812" i="1"/>
  <c r="S1812" i="1"/>
  <c r="Q1812" i="1"/>
  <c r="R1812" i="1" s="1"/>
  <c r="AE1812" i="1" s="1"/>
  <c r="M1812" i="1"/>
  <c r="K1812" i="1"/>
  <c r="E1812" i="1"/>
  <c r="X1812" i="1" s="1"/>
  <c r="AE1811" i="1"/>
  <c r="AD1811" i="1"/>
  <c r="AB1811" i="1"/>
  <c r="AF1811" i="1" s="1"/>
  <c r="AA1811" i="1"/>
  <c r="Z1811" i="1"/>
  <c r="Y1811" i="1"/>
  <c r="W1811" i="1"/>
  <c r="V1811" i="1"/>
  <c r="S1811" i="1"/>
  <c r="R1811" i="1"/>
  <c r="Q1811" i="1"/>
  <c r="M1811" i="1"/>
  <c r="AC1811" i="1" s="1"/>
  <c r="K1811" i="1"/>
  <c r="E1811" i="1"/>
  <c r="X1811" i="1" s="1"/>
  <c r="AD1810" i="1"/>
  <c r="AC1810" i="1"/>
  <c r="AB1810" i="1"/>
  <c r="AF1810" i="1" s="1"/>
  <c r="AA1810" i="1"/>
  <c r="S1810" i="1"/>
  <c r="Q1810" i="1"/>
  <c r="R1810" i="1" s="1"/>
  <c r="AE1810" i="1" s="1"/>
  <c r="M1810" i="1"/>
  <c r="K1810" i="1"/>
  <c r="E1810" i="1"/>
  <c r="X1810" i="1" s="1"/>
  <c r="AD1809" i="1"/>
  <c r="AB1809" i="1"/>
  <c r="AF1809" i="1" s="1"/>
  <c r="AA1809" i="1"/>
  <c r="Y1809" i="1"/>
  <c r="V1809" i="1"/>
  <c r="S1809" i="1"/>
  <c r="R1809" i="1"/>
  <c r="AE1809" i="1" s="1"/>
  <c r="Q1809" i="1"/>
  <c r="M1809" i="1"/>
  <c r="AC1809" i="1" s="1"/>
  <c r="K1809" i="1"/>
  <c r="E1809" i="1"/>
  <c r="Z1809" i="1" s="1"/>
  <c r="AE1808" i="1"/>
  <c r="AD1808" i="1"/>
  <c r="AB1808" i="1"/>
  <c r="AF1808" i="1" s="1"/>
  <c r="AA1808" i="1"/>
  <c r="Z1808" i="1"/>
  <c r="Y1808" i="1"/>
  <c r="W1808" i="1"/>
  <c r="S1808" i="1"/>
  <c r="R1808" i="1"/>
  <c r="Q1808" i="1"/>
  <c r="M1808" i="1"/>
  <c r="AC1808" i="1" s="1"/>
  <c r="K1808" i="1"/>
  <c r="E1808" i="1"/>
  <c r="X1808" i="1" s="1"/>
  <c r="AF1807" i="1"/>
  <c r="AD1807" i="1"/>
  <c r="AB1807" i="1"/>
  <c r="AA1807" i="1"/>
  <c r="S1807" i="1"/>
  <c r="Q1807" i="1"/>
  <c r="R1807" i="1" s="1"/>
  <c r="AE1807" i="1" s="1"/>
  <c r="M1807" i="1"/>
  <c r="AC1807" i="1" s="1"/>
  <c r="K1807" i="1"/>
  <c r="E1807" i="1"/>
  <c r="X1807" i="1" s="1"/>
  <c r="AD1806" i="1"/>
  <c r="AB1806" i="1"/>
  <c r="AF1806" i="1" s="1"/>
  <c r="AA1806" i="1"/>
  <c r="Z1806" i="1"/>
  <c r="Y1806" i="1"/>
  <c r="W1806" i="1"/>
  <c r="V1806" i="1"/>
  <c r="S1806" i="1"/>
  <c r="R1806" i="1"/>
  <c r="AE1806" i="1" s="1"/>
  <c r="Q1806" i="1"/>
  <c r="M1806" i="1"/>
  <c r="AC1806" i="1" s="1"/>
  <c r="K1806" i="1"/>
  <c r="E1806" i="1"/>
  <c r="X1806" i="1" s="1"/>
  <c r="AD1805" i="1"/>
  <c r="AC1805" i="1"/>
  <c r="AB1805" i="1"/>
  <c r="AF1805" i="1" s="1"/>
  <c r="AA1805" i="1"/>
  <c r="Z1805" i="1"/>
  <c r="S1805" i="1"/>
  <c r="R1805" i="1"/>
  <c r="AE1805" i="1" s="1"/>
  <c r="Q1805" i="1"/>
  <c r="M1805" i="1"/>
  <c r="K1805" i="1"/>
  <c r="E1805" i="1"/>
  <c r="W1805" i="1" s="1"/>
  <c r="AF1804" i="1"/>
  <c r="AD1804" i="1"/>
  <c r="AC1804" i="1"/>
  <c r="AB1804" i="1"/>
  <c r="AA1804" i="1"/>
  <c r="Z1804" i="1"/>
  <c r="Y1804" i="1"/>
  <c r="V1804" i="1"/>
  <c r="S1804" i="1"/>
  <c r="Q1804" i="1"/>
  <c r="R1804" i="1" s="1"/>
  <c r="AE1804" i="1" s="1"/>
  <c r="M1804" i="1"/>
  <c r="K1804" i="1"/>
  <c r="E1804" i="1"/>
  <c r="X1804" i="1" s="1"/>
  <c r="AD1803" i="1"/>
  <c r="AB1803" i="1"/>
  <c r="AF1803" i="1" s="1"/>
  <c r="AA1803" i="1"/>
  <c r="Z1803" i="1"/>
  <c r="Y1803" i="1"/>
  <c r="W1803" i="1"/>
  <c r="V1803" i="1"/>
  <c r="S1803" i="1"/>
  <c r="R1803" i="1"/>
  <c r="AE1803" i="1" s="1"/>
  <c r="Q1803" i="1"/>
  <c r="M1803" i="1"/>
  <c r="AC1803" i="1" s="1"/>
  <c r="K1803" i="1"/>
  <c r="E1803" i="1"/>
  <c r="X1803" i="1" s="1"/>
  <c r="AF1802" i="1"/>
  <c r="AD1802" i="1"/>
  <c r="AC1802" i="1"/>
  <c r="AB1802" i="1"/>
  <c r="AA1802" i="1"/>
  <c r="X1802" i="1"/>
  <c r="S1802" i="1"/>
  <c r="Q1802" i="1"/>
  <c r="R1802" i="1" s="1"/>
  <c r="AE1802" i="1" s="1"/>
  <c r="M1802" i="1"/>
  <c r="K1802" i="1"/>
  <c r="E1802" i="1"/>
  <c r="AD1801" i="1"/>
  <c r="AC1801" i="1"/>
  <c r="AB1801" i="1"/>
  <c r="AF1801" i="1" s="1"/>
  <c r="AA1801" i="1"/>
  <c r="Y1801" i="1"/>
  <c r="V1801" i="1"/>
  <c r="S1801" i="1"/>
  <c r="R1801" i="1"/>
  <c r="AE1801" i="1" s="1"/>
  <c r="Q1801" i="1"/>
  <c r="M1801" i="1"/>
  <c r="K1801" i="1"/>
  <c r="E1801" i="1"/>
  <c r="Z1801" i="1" s="1"/>
  <c r="AE1800" i="1"/>
  <c r="AD1800" i="1"/>
  <c r="AB1800" i="1"/>
  <c r="AF1800" i="1" s="1"/>
  <c r="AA1800" i="1"/>
  <c r="Z1800" i="1"/>
  <c r="Y1800" i="1"/>
  <c r="W1800" i="1"/>
  <c r="V1800" i="1"/>
  <c r="S1800" i="1"/>
  <c r="R1800" i="1"/>
  <c r="Q1800" i="1"/>
  <c r="M1800" i="1"/>
  <c r="AC1800" i="1" s="1"/>
  <c r="K1800" i="1"/>
  <c r="E1800" i="1"/>
  <c r="X1800" i="1" s="1"/>
  <c r="AF1799" i="1"/>
  <c r="AD1799" i="1"/>
  <c r="AB1799" i="1"/>
  <c r="AA1799" i="1"/>
  <c r="X1799" i="1"/>
  <c r="S1799" i="1"/>
  <c r="Q1799" i="1"/>
  <c r="R1799" i="1" s="1"/>
  <c r="AE1799" i="1" s="1"/>
  <c r="M1799" i="1"/>
  <c r="AC1799" i="1" s="1"/>
  <c r="K1799" i="1"/>
  <c r="E1799" i="1"/>
  <c r="AD1798" i="1"/>
  <c r="AB1798" i="1"/>
  <c r="AF1798" i="1" s="1"/>
  <c r="AA1798" i="1"/>
  <c r="Y1798" i="1"/>
  <c r="W1798" i="1"/>
  <c r="S1798" i="1"/>
  <c r="R1798" i="1"/>
  <c r="AE1798" i="1" s="1"/>
  <c r="Q1798" i="1"/>
  <c r="M1798" i="1"/>
  <c r="AC1798" i="1" s="1"/>
  <c r="K1798" i="1"/>
  <c r="E1798" i="1"/>
  <c r="V1798" i="1" s="1"/>
  <c r="AD1797" i="1"/>
  <c r="AB1797" i="1"/>
  <c r="AF1797" i="1" s="1"/>
  <c r="AA1797" i="1"/>
  <c r="Z1797" i="1"/>
  <c r="S1797" i="1"/>
  <c r="R1797" i="1"/>
  <c r="AE1797" i="1" s="1"/>
  <c r="Q1797" i="1"/>
  <c r="M1797" i="1"/>
  <c r="AC1797" i="1" s="1"/>
  <c r="K1797" i="1"/>
  <c r="E1797" i="1"/>
  <c r="W1797" i="1" s="1"/>
  <c r="AF1796" i="1"/>
  <c r="AD1796" i="1"/>
  <c r="AB1796" i="1"/>
  <c r="AA1796" i="1"/>
  <c r="Z1796" i="1"/>
  <c r="Y1796" i="1"/>
  <c r="V1796" i="1"/>
  <c r="S1796" i="1"/>
  <c r="Q1796" i="1"/>
  <c r="R1796" i="1" s="1"/>
  <c r="AE1796" i="1" s="1"/>
  <c r="M1796" i="1"/>
  <c r="AC1796" i="1" s="1"/>
  <c r="K1796" i="1"/>
  <c r="E1796" i="1"/>
  <c r="X1796" i="1" s="1"/>
  <c r="AD1795" i="1"/>
  <c r="AB1795" i="1"/>
  <c r="AF1795" i="1" s="1"/>
  <c r="AA1795" i="1"/>
  <c r="Z1795" i="1"/>
  <c r="Y1795" i="1"/>
  <c r="W1795" i="1"/>
  <c r="V1795" i="1"/>
  <c r="S1795" i="1"/>
  <c r="R1795" i="1"/>
  <c r="AE1795" i="1" s="1"/>
  <c r="Q1795" i="1"/>
  <c r="M1795" i="1"/>
  <c r="AC1795" i="1" s="1"/>
  <c r="K1795" i="1"/>
  <c r="E1795" i="1"/>
  <c r="X1795" i="1" s="1"/>
  <c r="AF1794" i="1"/>
  <c r="AD1794" i="1"/>
  <c r="AC1794" i="1"/>
  <c r="AB1794" i="1"/>
  <c r="AA1794" i="1"/>
  <c r="X1794" i="1"/>
  <c r="S1794" i="1"/>
  <c r="Q1794" i="1"/>
  <c r="R1794" i="1" s="1"/>
  <c r="AE1794" i="1" s="1"/>
  <c r="M1794" i="1"/>
  <c r="K1794" i="1"/>
  <c r="E1794" i="1"/>
  <c r="AD1793" i="1"/>
  <c r="AC1793" i="1"/>
  <c r="AB1793" i="1"/>
  <c r="AF1793" i="1" s="1"/>
  <c r="AA1793" i="1"/>
  <c r="Y1793" i="1"/>
  <c r="V1793" i="1"/>
  <c r="S1793" i="1"/>
  <c r="R1793" i="1"/>
  <c r="AE1793" i="1" s="1"/>
  <c r="Q1793" i="1"/>
  <c r="M1793" i="1"/>
  <c r="K1793" i="1"/>
  <c r="E1793" i="1"/>
  <c r="Z1793" i="1" s="1"/>
  <c r="AE1792" i="1"/>
  <c r="AD1792" i="1"/>
  <c r="AB1792" i="1"/>
  <c r="AF1792" i="1" s="1"/>
  <c r="AA1792" i="1"/>
  <c r="Z1792" i="1"/>
  <c r="Y1792" i="1"/>
  <c r="W1792" i="1"/>
  <c r="V1792" i="1"/>
  <c r="S1792" i="1"/>
  <c r="R1792" i="1"/>
  <c r="Q1792" i="1"/>
  <c r="M1792" i="1"/>
  <c r="AC1792" i="1" s="1"/>
  <c r="K1792" i="1"/>
  <c r="E1792" i="1"/>
  <c r="X1792" i="1" s="1"/>
  <c r="AD1791" i="1"/>
  <c r="AB1791" i="1"/>
  <c r="AF1791" i="1" s="1"/>
  <c r="AA1791" i="1"/>
  <c r="X1791" i="1"/>
  <c r="S1791" i="1"/>
  <c r="Q1791" i="1"/>
  <c r="R1791" i="1" s="1"/>
  <c r="AE1791" i="1" s="1"/>
  <c r="M1791" i="1"/>
  <c r="AC1791" i="1" s="1"/>
  <c r="K1791" i="1"/>
  <c r="E1791" i="1"/>
  <c r="AD1790" i="1"/>
  <c r="AB1790" i="1"/>
  <c r="AF1790" i="1" s="1"/>
  <c r="AA1790" i="1"/>
  <c r="Y1790" i="1"/>
  <c r="W1790" i="1"/>
  <c r="S1790" i="1"/>
  <c r="R1790" i="1"/>
  <c r="AE1790" i="1" s="1"/>
  <c r="Q1790" i="1"/>
  <c r="M1790" i="1"/>
  <c r="AC1790" i="1" s="1"/>
  <c r="K1790" i="1"/>
  <c r="E1790" i="1"/>
  <c r="V1790" i="1" s="1"/>
  <c r="AF1789" i="1"/>
  <c r="AD1789" i="1"/>
  <c r="AB1789" i="1"/>
  <c r="AA1789" i="1"/>
  <c r="Z1789" i="1"/>
  <c r="S1789" i="1"/>
  <c r="R1789" i="1"/>
  <c r="AE1789" i="1" s="1"/>
  <c r="Q1789" i="1"/>
  <c r="M1789" i="1"/>
  <c r="AC1789" i="1" s="1"/>
  <c r="K1789" i="1"/>
  <c r="E1789" i="1"/>
  <c r="W1789" i="1" s="1"/>
  <c r="AD1788" i="1"/>
  <c r="AB1788" i="1"/>
  <c r="AF1788" i="1" s="1"/>
  <c r="AA1788" i="1"/>
  <c r="Z1788" i="1"/>
  <c r="Y1788" i="1"/>
  <c r="V1788" i="1"/>
  <c r="S1788" i="1"/>
  <c r="Q1788" i="1"/>
  <c r="R1788" i="1" s="1"/>
  <c r="AE1788" i="1" s="1"/>
  <c r="M1788" i="1"/>
  <c r="AC1788" i="1" s="1"/>
  <c r="K1788" i="1"/>
  <c r="E1788" i="1"/>
  <c r="X1788" i="1" s="1"/>
  <c r="AD1787" i="1"/>
  <c r="AB1787" i="1"/>
  <c r="AF1787" i="1" s="1"/>
  <c r="AA1787" i="1"/>
  <c r="Z1787" i="1"/>
  <c r="Y1787" i="1"/>
  <c r="W1787" i="1"/>
  <c r="V1787" i="1"/>
  <c r="S1787" i="1"/>
  <c r="R1787" i="1"/>
  <c r="AE1787" i="1" s="1"/>
  <c r="Q1787" i="1"/>
  <c r="M1787" i="1"/>
  <c r="AC1787" i="1" s="1"/>
  <c r="K1787" i="1"/>
  <c r="E1787" i="1"/>
  <c r="X1787" i="1" s="1"/>
  <c r="AF1786" i="1"/>
  <c r="AD1786" i="1"/>
  <c r="AC1786" i="1"/>
  <c r="AB1786" i="1"/>
  <c r="AA1786" i="1"/>
  <c r="X1786" i="1"/>
  <c r="S1786" i="1"/>
  <c r="Q1786" i="1"/>
  <c r="R1786" i="1" s="1"/>
  <c r="AE1786" i="1" s="1"/>
  <c r="M1786" i="1"/>
  <c r="K1786" i="1"/>
  <c r="E1786" i="1"/>
  <c r="AD1785" i="1"/>
  <c r="AC1785" i="1"/>
  <c r="AB1785" i="1"/>
  <c r="AF1785" i="1" s="1"/>
  <c r="AA1785" i="1"/>
  <c r="Y1785" i="1"/>
  <c r="V1785" i="1"/>
  <c r="S1785" i="1"/>
  <c r="R1785" i="1"/>
  <c r="AE1785" i="1" s="1"/>
  <c r="Q1785" i="1"/>
  <c r="M1785" i="1"/>
  <c r="K1785" i="1"/>
  <c r="E1785" i="1"/>
  <c r="Z1785" i="1" s="1"/>
  <c r="AE1784" i="1"/>
  <c r="AD1784" i="1"/>
  <c r="AB1784" i="1"/>
  <c r="AF1784" i="1" s="1"/>
  <c r="AA1784" i="1"/>
  <c r="Z1784" i="1"/>
  <c r="Y1784" i="1"/>
  <c r="W1784" i="1"/>
  <c r="V1784" i="1"/>
  <c r="S1784" i="1"/>
  <c r="R1784" i="1"/>
  <c r="Q1784" i="1"/>
  <c r="M1784" i="1"/>
  <c r="AC1784" i="1" s="1"/>
  <c r="K1784" i="1"/>
  <c r="E1784" i="1"/>
  <c r="X1784" i="1" s="1"/>
  <c r="AD1783" i="1"/>
  <c r="AB1783" i="1"/>
  <c r="AF1783" i="1" s="1"/>
  <c r="AA1783" i="1"/>
  <c r="X1783" i="1"/>
  <c r="S1783" i="1"/>
  <c r="Q1783" i="1"/>
  <c r="R1783" i="1" s="1"/>
  <c r="AE1783" i="1" s="1"/>
  <c r="M1783" i="1"/>
  <c r="AC1783" i="1" s="1"/>
  <c r="K1783" i="1"/>
  <c r="E1783" i="1"/>
  <c r="AD1782" i="1"/>
  <c r="AB1782" i="1"/>
  <c r="AF1782" i="1" s="1"/>
  <c r="AA1782" i="1"/>
  <c r="Y1782" i="1"/>
  <c r="W1782" i="1"/>
  <c r="S1782" i="1"/>
  <c r="R1782" i="1"/>
  <c r="AE1782" i="1" s="1"/>
  <c r="Q1782" i="1"/>
  <c r="M1782" i="1"/>
  <c r="AC1782" i="1" s="1"/>
  <c r="K1782" i="1"/>
  <c r="E1782" i="1"/>
  <c r="V1782" i="1" s="1"/>
  <c r="AF1781" i="1"/>
  <c r="AD1781" i="1"/>
  <c r="AC1781" i="1"/>
  <c r="AB1781" i="1"/>
  <c r="AA1781" i="1"/>
  <c r="Z1781" i="1"/>
  <c r="S1781" i="1"/>
  <c r="R1781" i="1"/>
  <c r="AE1781" i="1" s="1"/>
  <c r="Q1781" i="1"/>
  <c r="M1781" i="1"/>
  <c r="K1781" i="1"/>
  <c r="E1781" i="1"/>
  <c r="W1781" i="1" s="1"/>
  <c r="AD1780" i="1"/>
  <c r="AB1780" i="1"/>
  <c r="AF1780" i="1" s="1"/>
  <c r="AA1780" i="1"/>
  <c r="Z1780" i="1"/>
  <c r="Y1780" i="1"/>
  <c r="V1780" i="1"/>
  <c r="S1780" i="1"/>
  <c r="Q1780" i="1"/>
  <c r="R1780" i="1" s="1"/>
  <c r="AE1780" i="1" s="1"/>
  <c r="M1780" i="1"/>
  <c r="AC1780" i="1" s="1"/>
  <c r="K1780" i="1"/>
  <c r="E1780" i="1"/>
  <c r="X1780" i="1" s="1"/>
  <c r="AD1779" i="1"/>
  <c r="AB1779" i="1"/>
  <c r="AF1779" i="1" s="1"/>
  <c r="AA1779" i="1"/>
  <c r="Z1779" i="1"/>
  <c r="Y1779" i="1"/>
  <c r="W1779" i="1"/>
  <c r="V1779" i="1"/>
  <c r="S1779" i="1"/>
  <c r="R1779" i="1"/>
  <c r="AE1779" i="1" s="1"/>
  <c r="Q1779" i="1"/>
  <c r="M1779" i="1"/>
  <c r="AC1779" i="1" s="1"/>
  <c r="K1779" i="1"/>
  <c r="E1779" i="1"/>
  <c r="X1779" i="1" s="1"/>
  <c r="AF1778" i="1"/>
  <c r="AD1778" i="1"/>
  <c r="AC1778" i="1"/>
  <c r="AB1778" i="1"/>
  <c r="AA1778" i="1"/>
  <c r="X1778" i="1"/>
  <c r="S1778" i="1"/>
  <c r="Q1778" i="1"/>
  <c r="R1778" i="1" s="1"/>
  <c r="AE1778" i="1" s="1"/>
  <c r="M1778" i="1"/>
  <c r="K1778" i="1"/>
  <c r="E1778" i="1"/>
  <c r="AD1777" i="1"/>
  <c r="AC1777" i="1"/>
  <c r="AB1777" i="1"/>
  <c r="AF1777" i="1" s="1"/>
  <c r="AA1777" i="1"/>
  <c r="Y1777" i="1"/>
  <c r="V1777" i="1"/>
  <c r="S1777" i="1"/>
  <c r="R1777" i="1"/>
  <c r="AE1777" i="1" s="1"/>
  <c r="Q1777" i="1"/>
  <c r="M1777" i="1"/>
  <c r="K1777" i="1"/>
  <c r="E1777" i="1"/>
  <c r="Z1777" i="1" s="1"/>
  <c r="AE1776" i="1"/>
  <c r="AD1776" i="1"/>
  <c r="AB1776" i="1"/>
  <c r="AF1776" i="1" s="1"/>
  <c r="AA1776" i="1"/>
  <c r="Z1776" i="1"/>
  <c r="Y1776" i="1"/>
  <c r="W1776" i="1"/>
  <c r="V1776" i="1"/>
  <c r="S1776" i="1"/>
  <c r="R1776" i="1"/>
  <c r="Q1776" i="1"/>
  <c r="M1776" i="1"/>
  <c r="AC1776" i="1" s="1"/>
  <c r="K1776" i="1"/>
  <c r="E1776" i="1"/>
  <c r="X1776" i="1" s="1"/>
  <c r="AF1775" i="1"/>
  <c r="AD1775" i="1"/>
  <c r="AB1775" i="1"/>
  <c r="AA1775" i="1"/>
  <c r="X1775" i="1"/>
  <c r="S1775" i="1"/>
  <c r="Q1775" i="1"/>
  <c r="R1775" i="1" s="1"/>
  <c r="AE1775" i="1" s="1"/>
  <c r="M1775" i="1"/>
  <c r="AC1775" i="1" s="1"/>
  <c r="K1775" i="1"/>
  <c r="E1775" i="1"/>
  <c r="AD1774" i="1"/>
  <c r="AB1774" i="1"/>
  <c r="AF1774" i="1" s="1"/>
  <c r="AA1774" i="1"/>
  <c r="Y1774" i="1"/>
  <c r="W1774" i="1"/>
  <c r="S1774" i="1"/>
  <c r="R1774" i="1"/>
  <c r="AE1774" i="1" s="1"/>
  <c r="Q1774" i="1"/>
  <c r="M1774" i="1"/>
  <c r="AC1774" i="1" s="1"/>
  <c r="K1774" i="1"/>
  <c r="E1774" i="1"/>
  <c r="V1774" i="1" s="1"/>
  <c r="AF1773" i="1"/>
  <c r="AD1773" i="1"/>
  <c r="AB1773" i="1"/>
  <c r="AA1773" i="1"/>
  <c r="Z1773" i="1"/>
  <c r="S1773" i="1"/>
  <c r="R1773" i="1"/>
  <c r="AE1773" i="1" s="1"/>
  <c r="Q1773" i="1"/>
  <c r="M1773" i="1"/>
  <c r="AC1773" i="1" s="1"/>
  <c r="K1773" i="1"/>
  <c r="E1773" i="1"/>
  <c r="W1773" i="1" s="1"/>
  <c r="AF1772" i="1"/>
  <c r="AD1772" i="1"/>
  <c r="AB1772" i="1"/>
  <c r="AA1772" i="1"/>
  <c r="Z1772" i="1"/>
  <c r="Y1772" i="1"/>
  <c r="V1772" i="1"/>
  <c r="S1772" i="1"/>
  <c r="Q1772" i="1"/>
  <c r="R1772" i="1" s="1"/>
  <c r="AE1772" i="1" s="1"/>
  <c r="M1772" i="1"/>
  <c r="AC1772" i="1" s="1"/>
  <c r="K1772" i="1"/>
  <c r="E1772" i="1"/>
  <c r="X1772" i="1" s="1"/>
  <c r="AD1771" i="1"/>
  <c r="AB1771" i="1"/>
  <c r="AF1771" i="1" s="1"/>
  <c r="AA1771" i="1"/>
  <c r="Z1771" i="1"/>
  <c r="Y1771" i="1"/>
  <c r="W1771" i="1"/>
  <c r="V1771" i="1"/>
  <c r="S1771" i="1"/>
  <c r="R1771" i="1"/>
  <c r="AE1771" i="1" s="1"/>
  <c r="Q1771" i="1"/>
  <c r="M1771" i="1"/>
  <c r="AC1771" i="1" s="1"/>
  <c r="K1771" i="1"/>
  <c r="E1771" i="1"/>
  <c r="X1771" i="1" s="1"/>
  <c r="AD1770" i="1"/>
  <c r="AC1770" i="1"/>
  <c r="AB1770" i="1"/>
  <c r="AF1770" i="1" s="1"/>
  <c r="AA1770" i="1"/>
  <c r="X1770" i="1"/>
  <c r="S1770" i="1"/>
  <c r="Q1770" i="1"/>
  <c r="R1770" i="1" s="1"/>
  <c r="AE1770" i="1" s="1"/>
  <c r="M1770" i="1"/>
  <c r="K1770" i="1"/>
  <c r="E1770" i="1"/>
  <c r="AD1769" i="1"/>
  <c r="AC1769" i="1"/>
  <c r="AB1769" i="1"/>
  <c r="AF1769" i="1" s="1"/>
  <c r="AA1769" i="1"/>
  <c r="Y1769" i="1"/>
  <c r="V1769" i="1"/>
  <c r="S1769" i="1"/>
  <c r="R1769" i="1"/>
  <c r="AE1769" i="1" s="1"/>
  <c r="Q1769" i="1"/>
  <c r="M1769" i="1"/>
  <c r="K1769" i="1"/>
  <c r="E1769" i="1"/>
  <c r="Z1769" i="1" s="1"/>
  <c r="AE1768" i="1"/>
  <c r="AD1768" i="1"/>
  <c r="AB1768" i="1"/>
  <c r="AF1768" i="1" s="1"/>
  <c r="AA1768" i="1"/>
  <c r="Z1768" i="1"/>
  <c r="Y1768" i="1"/>
  <c r="W1768" i="1"/>
  <c r="V1768" i="1"/>
  <c r="S1768" i="1"/>
  <c r="R1768" i="1"/>
  <c r="Q1768" i="1"/>
  <c r="M1768" i="1"/>
  <c r="AC1768" i="1" s="1"/>
  <c r="K1768" i="1"/>
  <c r="E1768" i="1"/>
  <c r="X1768" i="1" s="1"/>
  <c r="AD1767" i="1"/>
  <c r="AB1767" i="1"/>
  <c r="AF1767" i="1" s="1"/>
  <c r="AA1767" i="1"/>
  <c r="X1767" i="1"/>
  <c r="S1767" i="1"/>
  <c r="Q1767" i="1"/>
  <c r="R1767" i="1" s="1"/>
  <c r="AE1767" i="1" s="1"/>
  <c r="M1767" i="1"/>
  <c r="AC1767" i="1" s="1"/>
  <c r="K1767" i="1"/>
  <c r="E1767" i="1"/>
  <c r="AD1766" i="1"/>
  <c r="AB1766" i="1"/>
  <c r="AF1766" i="1" s="1"/>
  <c r="AA1766" i="1"/>
  <c r="Y1766" i="1"/>
  <c r="W1766" i="1"/>
  <c r="S1766" i="1"/>
  <c r="R1766" i="1"/>
  <c r="AE1766" i="1" s="1"/>
  <c r="Q1766" i="1"/>
  <c r="M1766" i="1"/>
  <c r="AC1766" i="1" s="1"/>
  <c r="K1766" i="1"/>
  <c r="E1766" i="1"/>
  <c r="V1766" i="1" s="1"/>
  <c r="AD1765" i="1"/>
  <c r="AB1765" i="1"/>
  <c r="AF1765" i="1" s="1"/>
  <c r="AA1765" i="1"/>
  <c r="Z1765" i="1"/>
  <c r="S1765" i="1"/>
  <c r="R1765" i="1"/>
  <c r="AE1765" i="1" s="1"/>
  <c r="Q1765" i="1"/>
  <c r="M1765" i="1"/>
  <c r="AC1765" i="1" s="1"/>
  <c r="K1765" i="1"/>
  <c r="E1765" i="1"/>
  <c r="W1765" i="1" s="1"/>
  <c r="AD1764" i="1"/>
  <c r="AB1764" i="1"/>
  <c r="AF1764" i="1" s="1"/>
  <c r="AA1764" i="1"/>
  <c r="Z1764" i="1"/>
  <c r="Y1764" i="1"/>
  <c r="V1764" i="1"/>
  <c r="S1764" i="1"/>
  <c r="Q1764" i="1"/>
  <c r="R1764" i="1" s="1"/>
  <c r="AE1764" i="1" s="1"/>
  <c r="M1764" i="1"/>
  <c r="AC1764" i="1" s="1"/>
  <c r="K1764" i="1"/>
  <c r="E1764" i="1"/>
  <c r="X1764" i="1" s="1"/>
  <c r="AD1763" i="1"/>
  <c r="AB1763" i="1"/>
  <c r="AF1763" i="1" s="1"/>
  <c r="AA1763" i="1"/>
  <c r="Z1763" i="1"/>
  <c r="Y1763" i="1"/>
  <c r="W1763" i="1"/>
  <c r="V1763" i="1"/>
  <c r="S1763" i="1"/>
  <c r="R1763" i="1"/>
  <c r="AE1763" i="1" s="1"/>
  <c r="Q1763" i="1"/>
  <c r="M1763" i="1"/>
  <c r="AC1763" i="1" s="1"/>
  <c r="K1763" i="1"/>
  <c r="E1763" i="1"/>
  <c r="X1763" i="1" s="1"/>
  <c r="AD1762" i="1"/>
  <c r="AC1762" i="1"/>
  <c r="AB1762" i="1"/>
  <c r="AF1762" i="1" s="1"/>
  <c r="AA1762" i="1"/>
  <c r="X1762" i="1"/>
  <c r="S1762" i="1"/>
  <c r="Q1762" i="1"/>
  <c r="R1762" i="1" s="1"/>
  <c r="AE1762" i="1" s="1"/>
  <c r="M1762" i="1"/>
  <c r="K1762" i="1"/>
  <c r="E1762" i="1"/>
  <c r="AD1761" i="1"/>
  <c r="AC1761" i="1"/>
  <c r="AB1761" i="1"/>
  <c r="AF1761" i="1" s="1"/>
  <c r="AA1761" i="1"/>
  <c r="Y1761" i="1"/>
  <c r="V1761" i="1"/>
  <c r="S1761" i="1"/>
  <c r="R1761" i="1"/>
  <c r="AE1761" i="1" s="1"/>
  <c r="Q1761" i="1"/>
  <c r="M1761" i="1"/>
  <c r="K1761" i="1"/>
  <c r="E1761" i="1"/>
  <c r="Z1761" i="1" s="1"/>
  <c r="AE1760" i="1"/>
  <c r="AD1760" i="1"/>
  <c r="AC1760" i="1"/>
  <c r="AB1760" i="1"/>
  <c r="AF1760" i="1" s="1"/>
  <c r="AA1760" i="1"/>
  <c r="Z1760" i="1"/>
  <c r="Y1760" i="1"/>
  <c r="W1760" i="1"/>
  <c r="V1760" i="1"/>
  <c r="S1760" i="1"/>
  <c r="R1760" i="1"/>
  <c r="Q1760" i="1"/>
  <c r="M1760" i="1"/>
  <c r="K1760" i="1"/>
  <c r="E1760" i="1"/>
  <c r="X1760" i="1" s="1"/>
  <c r="AF1759" i="1"/>
  <c r="AD1759" i="1"/>
  <c r="AB1759" i="1"/>
  <c r="AA1759" i="1"/>
  <c r="V1759" i="1"/>
  <c r="S1759" i="1"/>
  <c r="Q1759" i="1"/>
  <c r="R1759" i="1" s="1"/>
  <c r="AE1759" i="1" s="1"/>
  <c r="M1759" i="1"/>
  <c r="AC1759" i="1" s="1"/>
  <c r="K1759" i="1"/>
  <c r="E1759" i="1"/>
  <c r="AE1758" i="1"/>
  <c r="AD1758" i="1"/>
  <c r="AB1758" i="1"/>
  <c r="AF1758" i="1" s="1"/>
  <c r="AA1758" i="1"/>
  <c r="Y1758" i="1"/>
  <c r="W1758" i="1"/>
  <c r="S1758" i="1"/>
  <c r="R1758" i="1"/>
  <c r="Q1758" i="1"/>
  <c r="M1758" i="1"/>
  <c r="AC1758" i="1" s="1"/>
  <c r="K1758" i="1"/>
  <c r="E1758" i="1"/>
  <c r="V1758" i="1" s="1"/>
  <c r="AD1757" i="1"/>
  <c r="AB1757" i="1"/>
  <c r="AF1757" i="1" s="1"/>
  <c r="AA1757" i="1"/>
  <c r="X1757" i="1"/>
  <c r="S1757" i="1"/>
  <c r="R1757" i="1"/>
  <c r="AE1757" i="1" s="1"/>
  <c r="Q1757" i="1"/>
  <c r="M1757" i="1"/>
  <c r="AC1757" i="1" s="1"/>
  <c r="K1757" i="1"/>
  <c r="E1757" i="1"/>
  <c r="Z1757" i="1" s="1"/>
  <c r="AD1756" i="1"/>
  <c r="AB1756" i="1"/>
  <c r="AF1756" i="1" s="1"/>
  <c r="AA1756" i="1"/>
  <c r="Z1756" i="1"/>
  <c r="Y1756" i="1"/>
  <c r="V1756" i="1"/>
  <c r="S1756" i="1"/>
  <c r="Q1756" i="1"/>
  <c r="R1756" i="1" s="1"/>
  <c r="AE1756" i="1" s="1"/>
  <c r="M1756" i="1"/>
  <c r="AC1756" i="1" s="1"/>
  <c r="K1756" i="1"/>
  <c r="E1756" i="1"/>
  <c r="X1756" i="1" s="1"/>
  <c r="AD1755" i="1"/>
  <c r="AB1755" i="1"/>
  <c r="AF1755" i="1" s="1"/>
  <c r="AA1755" i="1"/>
  <c r="Z1755" i="1"/>
  <c r="Y1755" i="1"/>
  <c r="W1755" i="1"/>
  <c r="V1755" i="1"/>
  <c r="S1755" i="1"/>
  <c r="R1755" i="1"/>
  <c r="AE1755" i="1" s="1"/>
  <c r="Q1755" i="1"/>
  <c r="M1755" i="1"/>
  <c r="AC1755" i="1" s="1"/>
  <c r="K1755" i="1"/>
  <c r="E1755" i="1"/>
  <c r="X1755" i="1" s="1"/>
  <c r="AF1754" i="1"/>
  <c r="AD1754" i="1"/>
  <c r="AC1754" i="1"/>
  <c r="AB1754" i="1"/>
  <c r="AA1754" i="1"/>
  <c r="X1754" i="1"/>
  <c r="S1754" i="1"/>
  <c r="Q1754" i="1"/>
  <c r="R1754" i="1" s="1"/>
  <c r="AE1754" i="1" s="1"/>
  <c r="M1754" i="1"/>
  <c r="K1754" i="1"/>
  <c r="E1754" i="1"/>
  <c r="AD1753" i="1"/>
  <c r="AC1753" i="1"/>
  <c r="AB1753" i="1"/>
  <c r="AF1753" i="1" s="1"/>
  <c r="AA1753" i="1"/>
  <c r="Y1753" i="1"/>
  <c r="V1753" i="1"/>
  <c r="S1753" i="1"/>
  <c r="R1753" i="1"/>
  <c r="AE1753" i="1" s="1"/>
  <c r="Q1753" i="1"/>
  <c r="M1753" i="1"/>
  <c r="K1753" i="1"/>
  <c r="E1753" i="1"/>
  <c r="Z1753" i="1" s="1"/>
  <c r="AE1752" i="1"/>
  <c r="AD1752" i="1"/>
  <c r="AC1752" i="1"/>
  <c r="AB1752" i="1"/>
  <c r="AF1752" i="1" s="1"/>
  <c r="AA1752" i="1"/>
  <c r="Z1752" i="1"/>
  <c r="Y1752" i="1"/>
  <c r="W1752" i="1"/>
  <c r="V1752" i="1"/>
  <c r="S1752" i="1"/>
  <c r="R1752" i="1"/>
  <c r="Q1752" i="1"/>
  <c r="M1752" i="1"/>
  <c r="K1752" i="1"/>
  <c r="E1752" i="1"/>
  <c r="X1752" i="1" s="1"/>
  <c r="AF1751" i="1"/>
  <c r="AD1751" i="1"/>
  <c r="AB1751" i="1"/>
  <c r="AA1751" i="1"/>
  <c r="S1751" i="1"/>
  <c r="Q1751" i="1"/>
  <c r="R1751" i="1" s="1"/>
  <c r="AE1751" i="1" s="1"/>
  <c r="M1751" i="1"/>
  <c r="AC1751" i="1" s="1"/>
  <c r="K1751" i="1"/>
  <c r="E1751" i="1"/>
  <c r="X1751" i="1" s="1"/>
  <c r="AE1750" i="1"/>
  <c r="AD1750" i="1"/>
  <c r="AB1750" i="1"/>
  <c r="AF1750" i="1" s="1"/>
  <c r="AA1750" i="1"/>
  <c r="Y1750" i="1"/>
  <c r="W1750" i="1"/>
  <c r="S1750" i="1"/>
  <c r="R1750" i="1"/>
  <c r="Q1750" i="1"/>
  <c r="M1750" i="1"/>
  <c r="AC1750" i="1" s="1"/>
  <c r="K1750" i="1"/>
  <c r="E1750" i="1"/>
  <c r="V1750" i="1" s="1"/>
  <c r="AD1749" i="1"/>
  <c r="AB1749" i="1"/>
  <c r="AF1749" i="1" s="1"/>
  <c r="AA1749" i="1"/>
  <c r="S1749" i="1"/>
  <c r="R1749" i="1"/>
  <c r="AE1749" i="1" s="1"/>
  <c r="Q1749" i="1"/>
  <c r="M1749" i="1"/>
  <c r="AC1749" i="1" s="1"/>
  <c r="K1749" i="1"/>
  <c r="E1749" i="1"/>
  <c r="Z1749" i="1" s="1"/>
  <c r="AF1748" i="1"/>
  <c r="AD1748" i="1"/>
  <c r="AB1748" i="1"/>
  <c r="AA1748" i="1"/>
  <c r="Z1748" i="1"/>
  <c r="Y1748" i="1"/>
  <c r="V1748" i="1"/>
  <c r="S1748" i="1"/>
  <c r="Q1748" i="1"/>
  <c r="R1748" i="1" s="1"/>
  <c r="AE1748" i="1" s="1"/>
  <c r="M1748" i="1"/>
  <c r="AC1748" i="1" s="1"/>
  <c r="K1748" i="1"/>
  <c r="E1748" i="1"/>
  <c r="X1748" i="1" s="1"/>
  <c r="AD1747" i="1"/>
  <c r="AB1747" i="1"/>
  <c r="AF1747" i="1" s="1"/>
  <c r="AA1747" i="1"/>
  <c r="Z1747" i="1"/>
  <c r="Y1747" i="1"/>
  <c r="W1747" i="1"/>
  <c r="V1747" i="1"/>
  <c r="S1747" i="1"/>
  <c r="R1747" i="1"/>
  <c r="AE1747" i="1" s="1"/>
  <c r="Q1747" i="1"/>
  <c r="M1747" i="1"/>
  <c r="AC1747" i="1" s="1"/>
  <c r="K1747" i="1"/>
  <c r="E1747" i="1"/>
  <c r="X1747" i="1" s="1"/>
  <c r="AF1746" i="1"/>
  <c r="AD1746" i="1"/>
  <c r="AC1746" i="1"/>
  <c r="AB1746" i="1"/>
  <c r="AA1746" i="1"/>
  <c r="X1746" i="1"/>
  <c r="S1746" i="1"/>
  <c r="Q1746" i="1"/>
  <c r="R1746" i="1" s="1"/>
  <c r="AE1746" i="1" s="1"/>
  <c r="M1746" i="1"/>
  <c r="K1746" i="1"/>
  <c r="E1746" i="1"/>
  <c r="AD1745" i="1"/>
  <c r="AC1745" i="1"/>
  <c r="AB1745" i="1"/>
  <c r="AF1745" i="1" s="1"/>
  <c r="AA1745" i="1"/>
  <c r="Y1745" i="1"/>
  <c r="V1745" i="1"/>
  <c r="S1745" i="1"/>
  <c r="R1745" i="1"/>
  <c r="AE1745" i="1" s="1"/>
  <c r="Q1745" i="1"/>
  <c r="M1745" i="1"/>
  <c r="K1745" i="1"/>
  <c r="E1745" i="1"/>
  <c r="Z1745" i="1" s="1"/>
  <c r="AE1744" i="1"/>
  <c r="AD1744" i="1"/>
  <c r="AB1744" i="1"/>
  <c r="AF1744" i="1" s="1"/>
  <c r="AA1744" i="1"/>
  <c r="Z1744" i="1"/>
  <c r="Y1744" i="1"/>
  <c r="W1744" i="1"/>
  <c r="V1744" i="1"/>
  <c r="S1744" i="1"/>
  <c r="R1744" i="1"/>
  <c r="Q1744" i="1"/>
  <c r="M1744" i="1"/>
  <c r="AC1744" i="1" s="1"/>
  <c r="K1744" i="1"/>
  <c r="E1744" i="1"/>
  <c r="X1744" i="1" s="1"/>
  <c r="AD1743" i="1"/>
  <c r="AB1743" i="1"/>
  <c r="AF1743" i="1" s="1"/>
  <c r="AA1743" i="1"/>
  <c r="X1743" i="1"/>
  <c r="W1743" i="1"/>
  <c r="V1743" i="1"/>
  <c r="S1743" i="1"/>
  <c r="Q1743" i="1"/>
  <c r="R1743" i="1" s="1"/>
  <c r="AE1743" i="1" s="1"/>
  <c r="M1743" i="1"/>
  <c r="AC1743" i="1" s="1"/>
  <c r="K1743" i="1"/>
  <c r="E1743" i="1"/>
  <c r="AD1742" i="1"/>
  <c r="AB1742" i="1"/>
  <c r="AF1742" i="1" s="1"/>
  <c r="AA1742" i="1"/>
  <c r="X1742" i="1"/>
  <c r="W1742" i="1"/>
  <c r="S1742" i="1"/>
  <c r="R1742" i="1"/>
  <c r="AE1742" i="1" s="1"/>
  <c r="Q1742" i="1"/>
  <c r="M1742" i="1"/>
  <c r="AC1742" i="1" s="1"/>
  <c r="K1742" i="1"/>
  <c r="E1742" i="1"/>
  <c r="AD1741" i="1"/>
  <c r="AC1741" i="1"/>
  <c r="AB1741" i="1"/>
  <c r="AF1741" i="1" s="1"/>
  <c r="AA1741" i="1"/>
  <c r="Y1741" i="1"/>
  <c r="S1741" i="1"/>
  <c r="R1741" i="1"/>
  <c r="AE1741" i="1" s="1"/>
  <c r="Q1741" i="1"/>
  <c r="M1741" i="1"/>
  <c r="K1741" i="1"/>
  <c r="E1741" i="1"/>
  <c r="X1741" i="1" s="1"/>
  <c r="AD1740" i="1"/>
  <c r="AB1740" i="1"/>
  <c r="AF1740" i="1" s="1"/>
  <c r="AA1740" i="1"/>
  <c r="Z1740" i="1"/>
  <c r="Y1740" i="1"/>
  <c r="V1740" i="1"/>
  <c r="S1740" i="1"/>
  <c r="Q1740" i="1"/>
  <c r="R1740" i="1" s="1"/>
  <c r="AE1740" i="1" s="1"/>
  <c r="M1740" i="1"/>
  <c r="AC1740" i="1" s="1"/>
  <c r="K1740" i="1"/>
  <c r="E1740" i="1"/>
  <c r="X1740" i="1" s="1"/>
  <c r="AD1739" i="1"/>
  <c r="AB1739" i="1"/>
  <c r="AF1739" i="1" s="1"/>
  <c r="AA1739" i="1"/>
  <c r="Z1739" i="1"/>
  <c r="Y1739" i="1"/>
  <c r="W1739" i="1"/>
  <c r="V1739" i="1"/>
  <c r="S1739" i="1"/>
  <c r="Q1739" i="1"/>
  <c r="R1739" i="1" s="1"/>
  <c r="AE1739" i="1" s="1"/>
  <c r="M1739" i="1"/>
  <c r="AC1739" i="1" s="1"/>
  <c r="K1739" i="1"/>
  <c r="E1739" i="1"/>
  <c r="X1739" i="1" s="1"/>
  <c r="AF1738" i="1"/>
  <c r="AD1738" i="1"/>
  <c r="AC1738" i="1"/>
  <c r="AB1738" i="1"/>
  <c r="AA1738" i="1"/>
  <c r="X1738" i="1"/>
  <c r="S1738" i="1"/>
  <c r="Q1738" i="1"/>
  <c r="R1738" i="1" s="1"/>
  <c r="AE1738" i="1" s="1"/>
  <c r="M1738" i="1"/>
  <c r="K1738" i="1"/>
  <c r="E1738" i="1"/>
  <c r="AD1737" i="1"/>
  <c r="AC1737" i="1"/>
  <c r="AB1737" i="1"/>
  <c r="AF1737" i="1" s="1"/>
  <c r="AA1737" i="1"/>
  <c r="Y1737" i="1"/>
  <c r="V1737" i="1"/>
  <c r="S1737" i="1"/>
  <c r="R1737" i="1"/>
  <c r="AE1737" i="1" s="1"/>
  <c r="Q1737" i="1"/>
  <c r="M1737" i="1"/>
  <c r="K1737" i="1"/>
  <c r="E1737" i="1"/>
  <c r="Z1737" i="1" s="1"/>
  <c r="AE1736" i="1"/>
  <c r="AD1736" i="1"/>
  <c r="AB1736" i="1"/>
  <c r="AF1736" i="1" s="1"/>
  <c r="AA1736" i="1"/>
  <c r="Z1736" i="1"/>
  <c r="Y1736" i="1"/>
  <c r="W1736" i="1"/>
  <c r="V1736" i="1"/>
  <c r="S1736" i="1"/>
  <c r="R1736" i="1"/>
  <c r="Q1736" i="1"/>
  <c r="M1736" i="1"/>
  <c r="AC1736" i="1" s="1"/>
  <c r="K1736" i="1"/>
  <c r="E1736" i="1"/>
  <c r="X1736" i="1" s="1"/>
  <c r="AD1735" i="1"/>
  <c r="AB1735" i="1"/>
  <c r="AF1735" i="1" s="1"/>
  <c r="AA1735" i="1"/>
  <c r="X1735" i="1"/>
  <c r="W1735" i="1"/>
  <c r="V1735" i="1"/>
  <c r="S1735" i="1"/>
  <c r="Q1735" i="1"/>
  <c r="R1735" i="1" s="1"/>
  <c r="AE1735" i="1" s="1"/>
  <c r="M1735" i="1"/>
  <c r="AC1735" i="1" s="1"/>
  <c r="K1735" i="1"/>
  <c r="E1735" i="1"/>
  <c r="AD1734" i="1"/>
  <c r="AC1734" i="1"/>
  <c r="AB1734" i="1"/>
  <c r="AF1734" i="1" s="1"/>
  <c r="AA1734" i="1"/>
  <c r="W1734" i="1"/>
  <c r="S1734" i="1"/>
  <c r="R1734" i="1"/>
  <c r="AE1734" i="1" s="1"/>
  <c r="Q1734" i="1"/>
  <c r="M1734" i="1"/>
  <c r="K1734" i="1"/>
  <c r="E1734" i="1"/>
  <c r="X1734" i="1" s="1"/>
  <c r="AD1733" i="1"/>
  <c r="AB1733" i="1"/>
  <c r="AF1733" i="1" s="1"/>
  <c r="AA1733" i="1"/>
  <c r="S1733" i="1"/>
  <c r="R1733" i="1"/>
  <c r="AE1733" i="1" s="1"/>
  <c r="Q1733" i="1"/>
  <c r="M1733" i="1"/>
  <c r="AC1733" i="1" s="1"/>
  <c r="K1733" i="1"/>
  <c r="E1733" i="1"/>
  <c r="Y1733" i="1" s="1"/>
  <c r="AF1732" i="1"/>
  <c r="AD1732" i="1"/>
  <c r="AB1732" i="1"/>
  <c r="AA1732" i="1"/>
  <c r="Z1732" i="1"/>
  <c r="Y1732" i="1"/>
  <c r="V1732" i="1"/>
  <c r="S1732" i="1"/>
  <c r="Q1732" i="1"/>
  <c r="R1732" i="1" s="1"/>
  <c r="AE1732" i="1" s="1"/>
  <c r="M1732" i="1"/>
  <c r="AC1732" i="1" s="1"/>
  <c r="K1732" i="1"/>
  <c r="E1732" i="1"/>
  <c r="X1732" i="1" s="1"/>
  <c r="AD1731" i="1"/>
  <c r="AB1731" i="1"/>
  <c r="AF1731" i="1" s="1"/>
  <c r="AA1731" i="1"/>
  <c r="Z1731" i="1"/>
  <c r="Y1731" i="1"/>
  <c r="W1731" i="1"/>
  <c r="V1731" i="1"/>
  <c r="S1731" i="1"/>
  <c r="R1731" i="1"/>
  <c r="AE1731" i="1" s="1"/>
  <c r="Q1731" i="1"/>
  <c r="M1731" i="1"/>
  <c r="AC1731" i="1" s="1"/>
  <c r="K1731" i="1"/>
  <c r="E1731" i="1"/>
  <c r="X1731" i="1" s="1"/>
  <c r="AD1730" i="1"/>
  <c r="AC1730" i="1"/>
  <c r="AB1730" i="1"/>
  <c r="AF1730" i="1" s="1"/>
  <c r="AA1730" i="1"/>
  <c r="S1730" i="1"/>
  <c r="R1730" i="1"/>
  <c r="AE1730" i="1" s="1"/>
  <c r="Q1730" i="1"/>
  <c r="M1730" i="1"/>
  <c r="K1730" i="1"/>
  <c r="E1730" i="1"/>
  <c r="AD1729" i="1"/>
  <c r="AC1729" i="1"/>
  <c r="AB1729" i="1"/>
  <c r="AF1729" i="1" s="1"/>
  <c r="AA1729" i="1"/>
  <c r="Y1729" i="1"/>
  <c r="V1729" i="1"/>
  <c r="S1729" i="1"/>
  <c r="R1729" i="1"/>
  <c r="AE1729" i="1" s="1"/>
  <c r="Q1729" i="1"/>
  <c r="M1729" i="1"/>
  <c r="K1729" i="1"/>
  <c r="E1729" i="1"/>
  <c r="Z1729" i="1" s="1"/>
  <c r="AE1728" i="1"/>
  <c r="AD1728" i="1"/>
  <c r="AC1728" i="1"/>
  <c r="AB1728" i="1"/>
  <c r="AF1728" i="1" s="1"/>
  <c r="AA1728" i="1"/>
  <c r="Z1728" i="1"/>
  <c r="Y1728" i="1"/>
  <c r="W1728" i="1"/>
  <c r="V1728" i="1"/>
  <c r="S1728" i="1"/>
  <c r="R1728" i="1"/>
  <c r="Q1728" i="1"/>
  <c r="M1728" i="1"/>
  <c r="K1728" i="1"/>
  <c r="E1728" i="1"/>
  <c r="X1728" i="1" s="1"/>
  <c r="AD1727" i="1"/>
  <c r="AB1727" i="1"/>
  <c r="AF1727" i="1" s="1"/>
  <c r="AA1727" i="1"/>
  <c r="S1727" i="1"/>
  <c r="Q1727" i="1"/>
  <c r="R1727" i="1" s="1"/>
  <c r="AE1727" i="1" s="1"/>
  <c r="M1727" i="1"/>
  <c r="AC1727" i="1" s="1"/>
  <c r="K1727" i="1"/>
  <c r="E1727" i="1"/>
  <c r="X1727" i="1" s="1"/>
  <c r="AE1726" i="1"/>
  <c r="AD1726" i="1"/>
  <c r="AC1726" i="1"/>
  <c r="AB1726" i="1"/>
  <c r="AF1726" i="1" s="1"/>
  <c r="AA1726" i="1"/>
  <c r="X1726" i="1"/>
  <c r="S1726" i="1"/>
  <c r="R1726" i="1"/>
  <c r="Q1726" i="1"/>
  <c r="M1726" i="1"/>
  <c r="K1726" i="1"/>
  <c r="E1726" i="1"/>
  <c r="W1726" i="1" s="1"/>
  <c r="AD1725" i="1"/>
  <c r="AC1725" i="1"/>
  <c r="AB1725" i="1"/>
  <c r="AF1725" i="1" s="1"/>
  <c r="AA1725" i="1"/>
  <c r="S1725" i="1"/>
  <c r="R1725" i="1"/>
  <c r="AE1725" i="1" s="1"/>
  <c r="Q1725" i="1"/>
  <c r="M1725" i="1"/>
  <c r="K1725" i="1"/>
  <c r="E1725" i="1"/>
  <c r="Y1725" i="1" s="1"/>
  <c r="AD1724" i="1"/>
  <c r="AB1724" i="1"/>
  <c r="AF1724" i="1" s="1"/>
  <c r="AA1724" i="1"/>
  <c r="Z1724" i="1"/>
  <c r="Y1724" i="1"/>
  <c r="V1724" i="1"/>
  <c r="S1724" i="1"/>
  <c r="Q1724" i="1"/>
  <c r="R1724" i="1" s="1"/>
  <c r="AE1724" i="1" s="1"/>
  <c r="M1724" i="1"/>
  <c r="AC1724" i="1" s="1"/>
  <c r="K1724" i="1"/>
  <c r="E1724" i="1"/>
  <c r="X1724" i="1" s="1"/>
  <c r="AD1723" i="1"/>
  <c r="AB1723" i="1"/>
  <c r="AF1723" i="1" s="1"/>
  <c r="AA1723" i="1"/>
  <c r="Z1723" i="1"/>
  <c r="Y1723" i="1"/>
  <c r="W1723" i="1"/>
  <c r="V1723" i="1"/>
  <c r="S1723" i="1"/>
  <c r="Q1723" i="1"/>
  <c r="R1723" i="1" s="1"/>
  <c r="AE1723" i="1" s="1"/>
  <c r="M1723" i="1"/>
  <c r="AC1723" i="1" s="1"/>
  <c r="K1723" i="1"/>
  <c r="E1723" i="1"/>
  <c r="X1723" i="1" s="1"/>
  <c r="AD1722" i="1"/>
  <c r="AC1722" i="1"/>
  <c r="AB1722" i="1"/>
  <c r="AF1722" i="1" s="1"/>
  <c r="AA1722" i="1"/>
  <c r="X1722" i="1"/>
  <c r="S1722" i="1"/>
  <c r="Q1722" i="1"/>
  <c r="R1722" i="1" s="1"/>
  <c r="AE1722" i="1" s="1"/>
  <c r="M1722" i="1"/>
  <c r="K1722" i="1"/>
  <c r="E1722" i="1"/>
  <c r="AD1721" i="1"/>
  <c r="AC1721" i="1"/>
  <c r="AB1721" i="1"/>
  <c r="AF1721" i="1" s="1"/>
  <c r="AA1721" i="1"/>
  <c r="Y1721" i="1"/>
  <c r="V1721" i="1"/>
  <c r="S1721" i="1"/>
  <c r="R1721" i="1"/>
  <c r="AE1721" i="1" s="1"/>
  <c r="Q1721" i="1"/>
  <c r="M1721" i="1"/>
  <c r="K1721" i="1"/>
  <c r="E1721" i="1"/>
  <c r="Z1721" i="1" s="1"/>
  <c r="AE1720" i="1"/>
  <c r="AD1720" i="1"/>
  <c r="AB1720" i="1"/>
  <c r="AF1720" i="1" s="1"/>
  <c r="AA1720" i="1"/>
  <c r="Z1720" i="1"/>
  <c r="Y1720" i="1"/>
  <c r="W1720" i="1"/>
  <c r="V1720" i="1"/>
  <c r="S1720" i="1"/>
  <c r="R1720" i="1"/>
  <c r="Q1720" i="1"/>
  <c r="M1720" i="1"/>
  <c r="AC1720" i="1" s="1"/>
  <c r="K1720" i="1"/>
  <c r="E1720" i="1"/>
  <c r="X1720" i="1" s="1"/>
  <c r="AD1719" i="1"/>
  <c r="AB1719" i="1"/>
  <c r="AF1719" i="1" s="1"/>
  <c r="AA1719" i="1"/>
  <c r="X1719" i="1"/>
  <c r="W1719" i="1"/>
  <c r="V1719" i="1"/>
  <c r="S1719" i="1"/>
  <c r="Q1719" i="1"/>
  <c r="R1719" i="1" s="1"/>
  <c r="AE1719" i="1" s="1"/>
  <c r="M1719" i="1"/>
  <c r="AC1719" i="1" s="1"/>
  <c r="K1719" i="1"/>
  <c r="E1719" i="1"/>
  <c r="AD1718" i="1"/>
  <c r="AC1718" i="1"/>
  <c r="AB1718" i="1"/>
  <c r="AF1718" i="1" s="1"/>
  <c r="AA1718" i="1"/>
  <c r="W1718" i="1"/>
  <c r="S1718" i="1"/>
  <c r="R1718" i="1"/>
  <c r="AE1718" i="1" s="1"/>
  <c r="Q1718" i="1"/>
  <c r="M1718" i="1"/>
  <c r="K1718" i="1"/>
  <c r="E1718" i="1"/>
  <c r="X1718" i="1" s="1"/>
  <c r="AD1717" i="1"/>
  <c r="AB1717" i="1"/>
  <c r="AF1717" i="1" s="1"/>
  <c r="AA1717" i="1"/>
  <c r="S1717" i="1"/>
  <c r="R1717" i="1"/>
  <c r="AE1717" i="1" s="1"/>
  <c r="Q1717" i="1"/>
  <c r="M1717" i="1"/>
  <c r="AC1717" i="1" s="1"/>
  <c r="K1717" i="1"/>
  <c r="E1717" i="1"/>
  <c r="Y1717" i="1" s="1"/>
  <c r="AF1716" i="1"/>
  <c r="AD1716" i="1"/>
  <c r="AB1716" i="1"/>
  <c r="AA1716" i="1"/>
  <c r="Z1716" i="1"/>
  <c r="Y1716" i="1"/>
  <c r="V1716" i="1"/>
  <c r="S1716" i="1"/>
  <c r="Q1716" i="1"/>
  <c r="R1716" i="1" s="1"/>
  <c r="AE1716" i="1" s="1"/>
  <c r="M1716" i="1"/>
  <c r="AC1716" i="1" s="1"/>
  <c r="K1716" i="1"/>
  <c r="E1716" i="1"/>
  <c r="X1716" i="1" s="1"/>
  <c r="AD1715" i="1"/>
  <c r="AB1715" i="1"/>
  <c r="AF1715" i="1" s="1"/>
  <c r="AA1715" i="1"/>
  <c r="Z1715" i="1"/>
  <c r="Y1715" i="1"/>
  <c r="W1715" i="1"/>
  <c r="V1715" i="1"/>
  <c r="S1715" i="1"/>
  <c r="R1715" i="1"/>
  <c r="AE1715" i="1" s="1"/>
  <c r="Q1715" i="1"/>
  <c r="M1715" i="1"/>
  <c r="AC1715" i="1" s="1"/>
  <c r="K1715" i="1"/>
  <c r="E1715" i="1"/>
  <c r="X1715" i="1" s="1"/>
  <c r="AD1714" i="1"/>
  <c r="AC1714" i="1"/>
  <c r="AB1714" i="1"/>
  <c r="AF1714" i="1" s="1"/>
  <c r="AA1714" i="1"/>
  <c r="S1714" i="1"/>
  <c r="R1714" i="1"/>
  <c r="AE1714" i="1" s="1"/>
  <c r="Q1714" i="1"/>
  <c r="M1714" i="1"/>
  <c r="K1714" i="1"/>
  <c r="E1714" i="1"/>
  <c r="X1714" i="1" s="1"/>
  <c r="AD1713" i="1"/>
  <c r="AC1713" i="1"/>
  <c r="AB1713" i="1"/>
  <c r="AF1713" i="1" s="1"/>
  <c r="AA1713" i="1"/>
  <c r="V1713" i="1"/>
  <c r="S1713" i="1"/>
  <c r="R1713" i="1"/>
  <c r="AE1713" i="1" s="1"/>
  <c r="Q1713" i="1"/>
  <c r="M1713" i="1"/>
  <c r="K1713" i="1"/>
  <c r="E1713" i="1"/>
  <c r="X1713" i="1" s="1"/>
  <c r="AE1712" i="1"/>
  <c r="AD1712" i="1"/>
  <c r="AB1712" i="1"/>
  <c r="AF1712" i="1" s="1"/>
  <c r="AA1712" i="1"/>
  <c r="Z1712" i="1"/>
  <c r="Y1712" i="1"/>
  <c r="W1712" i="1"/>
  <c r="V1712" i="1"/>
  <c r="S1712" i="1"/>
  <c r="R1712" i="1"/>
  <c r="Q1712" i="1"/>
  <c r="M1712" i="1"/>
  <c r="AC1712" i="1" s="1"/>
  <c r="K1712" i="1"/>
  <c r="E1712" i="1"/>
  <c r="X1712" i="1" s="1"/>
  <c r="AF1711" i="1"/>
  <c r="AD1711" i="1"/>
  <c r="AB1711" i="1"/>
  <c r="AA1711" i="1"/>
  <c r="X1711" i="1"/>
  <c r="W1711" i="1"/>
  <c r="V1711" i="1"/>
  <c r="S1711" i="1"/>
  <c r="Q1711" i="1"/>
  <c r="R1711" i="1" s="1"/>
  <c r="AE1711" i="1" s="1"/>
  <c r="M1711" i="1"/>
  <c r="AC1711" i="1" s="1"/>
  <c r="K1711" i="1"/>
  <c r="E1711" i="1"/>
  <c r="Y1711" i="1" s="1"/>
  <c r="AD1710" i="1"/>
  <c r="AC1710" i="1"/>
  <c r="AB1710" i="1"/>
  <c r="AF1710" i="1" s="1"/>
  <c r="AA1710" i="1"/>
  <c r="W1710" i="1"/>
  <c r="S1710" i="1"/>
  <c r="R1710" i="1"/>
  <c r="AE1710" i="1" s="1"/>
  <c r="Q1710" i="1"/>
  <c r="M1710" i="1"/>
  <c r="K1710" i="1"/>
  <c r="E1710" i="1"/>
  <c r="X1710" i="1" s="1"/>
  <c r="AD1709" i="1"/>
  <c r="AB1709" i="1"/>
  <c r="AF1709" i="1" s="1"/>
  <c r="AA1709" i="1"/>
  <c r="S1709" i="1"/>
  <c r="R1709" i="1"/>
  <c r="AE1709" i="1" s="1"/>
  <c r="Q1709" i="1"/>
  <c r="M1709" i="1"/>
  <c r="AC1709" i="1" s="1"/>
  <c r="K1709" i="1"/>
  <c r="E1709" i="1"/>
  <c r="Y1709" i="1" s="1"/>
  <c r="AF1708" i="1"/>
  <c r="AD1708" i="1"/>
  <c r="AB1708" i="1"/>
  <c r="AA1708" i="1"/>
  <c r="Z1708" i="1"/>
  <c r="Y1708" i="1"/>
  <c r="V1708" i="1"/>
  <c r="S1708" i="1"/>
  <c r="Q1708" i="1"/>
  <c r="R1708" i="1" s="1"/>
  <c r="AE1708" i="1" s="1"/>
  <c r="M1708" i="1"/>
  <c r="AC1708" i="1" s="1"/>
  <c r="K1708" i="1"/>
  <c r="E1708" i="1"/>
  <c r="X1708" i="1" s="1"/>
  <c r="AD1707" i="1"/>
  <c r="AB1707" i="1"/>
  <c r="AF1707" i="1" s="1"/>
  <c r="AA1707" i="1"/>
  <c r="Z1707" i="1"/>
  <c r="Y1707" i="1"/>
  <c r="W1707" i="1"/>
  <c r="V1707" i="1"/>
  <c r="S1707" i="1"/>
  <c r="Q1707" i="1"/>
  <c r="R1707" i="1" s="1"/>
  <c r="AE1707" i="1" s="1"/>
  <c r="M1707" i="1"/>
  <c r="AC1707" i="1" s="1"/>
  <c r="K1707" i="1"/>
  <c r="E1707" i="1"/>
  <c r="X1707" i="1" s="1"/>
  <c r="AD1706" i="1"/>
  <c r="AC1706" i="1"/>
  <c r="AB1706" i="1"/>
  <c r="AF1706" i="1" s="1"/>
  <c r="AA1706" i="1"/>
  <c r="X1706" i="1"/>
  <c r="W1706" i="1"/>
  <c r="S1706" i="1"/>
  <c r="Q1706" i="1"/>
  <c r="R1706" i="1" s="1"/>
  <c r="AE1706" i="1" s="1"/>
  <c r="M1706" i="1"/>
  <c r="K1706" i="1"/>
  <c r="E1706" i="1"/>
  <c r="AD1705" i="1"/>
  <c r="AC1705" i="1"/>
  <c r="AB1705" i="1"/>
  <c r="AF1705" i="1" s="1"/>
  <c r="AA1705" i="1"/>
  <c r="X1705" i="1"/>
  <c r="S1705" i="1"/>
  <c r="R1705" i="1"/>
  <c r="AE1705" i="1" s="1"/>
  <c r="Q1705" i="1"/>
  <c r="M1705" i="1"/>
  <c r="K1705" i="1"/>
  <c r="E1705" i="1"/>
  <c r="V1705" i="1" s="1"/>
  <c r="AE1704" i="1"/>
  <c r="AD1704" i="1"/>
  <c r="AB1704" i="1"/>
  <c r="AF1704" i="1" s="1"/>
  <c r="AA1704" i="1"/>
  <c r="Z1704" i="1"/>
  <c r="Y1704" i="1"/>
  <c r="W1704" i="1"/>
  <c r="V1704" i="1"/>
  <c r="S1704" i="1"/>
  <c r="R1704" i="1"/>
  <c r="Q1704" i="1"/>
  <c r="M1704" i="1"/>
  <c r="AC1704" i="1" s="1"/>
  <c r="K1704" i="1"/>
  <c r="E1704" i="1"/>
  <c r="X1704" i="1" s="1"/>
  <c r="AE1703" i="1"/>
  <c r="AD1703" i="1"/>
  <c r="AB1703" i="1"/>
  <c r="AF1703" i="1" s="1"/>
  <c r="AA1703" i="1"/>
  <c r="S1703" i="1"/>
  <c r="Q1703" i="1"/>
  <c r="R1703" i="1" s="1"/>
  <c r="M1703" i="1"/>
  <c r="AC1703" i="1" s="1"/>
  <c r="K1703" i="1"/>
  <c r="E1703" i="1"/>
  <c r="Y1703" i="1" s="1"/>
  <c r="AF1702" i="1"/>
  <c r="AD1702" i="1"/>
  <c r="AC1702" i="1"/>
  <c r="AB1702" i="1"/>
  <c r="AA1702" i="1"/>
  <c r="X1702" i="1"/>
  <c r="W1702" i="1"/>
  <c r="S1702" i="1"/>
  <c r="Q1702" i="1"/>
  <c r="R1702" i="1" s="1"/>
  <c r="AE1702" i="1" s="1"/>
  <c r="M1702" i="1"/>
  <c r="K1702" i="1"/>
  <c r="E1702" i="1"/>
  <c r="AD1701" i="1"/>
  <c r="AC1701" i="1"/>
  <c r="AB1701" i="1"/>
  <c r="AF1701" i="1" s="1"/>
  <c r="AA1701" i="1"/>
  <c r="Y1701" i="1"/>
  <c r="X1701" i="1"/>
  <c r="S1701" i="1"/>
  <c r="R1701" i="1"/>
  <c r="AE1701" i="1" s="1"/>
  <c r="Q1701" i="1"/>
  <c r="M1701" i="1"/>
  <c r="K1701" i="1"/>
  <c r="E1701" i="1"/>
  <c r="AF1700" i="1"/>
  <c r="AD1700" i="1"/>
  <c r="AB1700" i="1"/>
  <c r="AA1700" i="1"/>
  <c r="Z1700" i="1"/>
  <c r="Y1700" i="1"/>
  <c r="V1700" i="1"/>
  <c r="S1700" i="1"/>
  <c r="Q1700" i="1"/>
  <c r="R1700" i="1" s="1"/>
  <c r="AE1700" i="1" s="1"/>
  <c r="M1700" i="1"/>
  <c r="AC1700" i="1" s="1"/>
  <c r="K1700" i="1"/>
  <c r="E1700" i="1"/>
  <c r="X1700" i="1" s="1"/>
  <c r="AD1699" i="1"/>
  <c r="AB1699" i="1"/>
  <c r="AF1699" i="1" s="1"/>
  <c r="AA1699" i="1"/>
  <c r="Z1699" i="1"/>
  <c r="Y1699" i="1"/>
  <c r="W1699" i="1"/>
  <c r="V1699" i="1"/>
  <c r="S1699" i="1"/>
  <c r="R1699" i="1"/>
  <c r="AE1699" i="1" s="1"/>
  <c r="Q1699" i="1"/>
  <c r="M1699" i="1"/>
  <c r="AC1699" i="1" s="1"/>
  <c r="K1699" i="1"/>
  <c r="E1699" i="1"/>
  <c r="X1699" i="1" s="1"/>
  <c r="AF1698" i="1"/>
  <c r="AD1698" i="1"/>
  <c r="AC1698" i="1"/>
  <c r="AB1698" i="1"/>
  <c r="AA1698" i="1"/>
  <c r="S1698" i="1"/>
  <c r="R1698" i="1"/>
  <c r="AE1698" i="1" s="1"/>
  <c r="Q1698" i="1"/>
  <c r="M1698" i="1"/>
  <c r="K1698" i="1"/>
  <c r="E1698" i="1"/>
  <c r="X1698" i="1" s="1"/>
  <c r="AD1697" i="1"/>
  <c r="AC1697" i="1"/>
  <c r="AB1697" i="1"/>
  <c r="AF1697" i="1" s="1"/>
  <c r="AA1697" i="1"/>
  <c r="S1697" i="1"/>
  <c r="R1697" i="1"/>
  <c r="AE1697" i="1" s="1"/>
  <c r="Q1697" i="1"/>
  <c r="M1697" i="1"/>
  <c r="K1697" i="1"/>
  <c r="E1697" i="1"/>
  <c r="X1697" i="1" s="1"/>
  <c r="AE1696" i="1"/>
  <c r="AD1696" i="1"/>
  <c r="AB1696" i="1"/>
  <c r="AF1696" i="1" s="1"/>
  <c r="AA1696" i="1"/>
  <c r="Z1696" i="1"/>
  <c r="Y1696" i="1"/>
  <c r="W1696" i="1"/>
  <c r="V1696" i="1"/>
  <c r="S1696" i="1"/>
  <c r="R1696" i="1"/>
  <c r="Q1696" i="1"/>
  <c r="M1696" i="1"/>
  <c r="AC1696" i="1" s="1"/>
  <c r="K1696" i="1"/>
  <c r="E1696" i="1"/>
  <c r="X1696" i="1" s="1"/>
  <c r="AF1695" i="1"/>
  <c r="AD1695" i="1"/>
  <c r="AB1695" i="1"/>
  <c r="AA1695" i="1"/>
  <c r="V1695" i="1"/>
  <c r="S1695" i="1"/>
  <c r="Q1695" i="1"/>
  <c r="R1695" i="1" s="1"/>
  <c r="AE1695" i="1" s="1"/>
  <c r="M1695" i="1"/>
  <c r="AC1695" i="1" s="1"/>
  <c r="K1695" i="1"/>
  <c r="E1695" i="1"/>
  <c r="Y1695" i="1" s="1"/>
  <c r="AD1694" i="1"/>
  <c r="AC1694" i="1"/>
  <c r="AB1694" i="1"/>
  <c r="AF1694" i="1" s="1"/>
  <c r="AA1694" i="1"/>
  <c r="S1694" i="1"/>
  <c r="R1694" i="1"/>
  <c r="AE1694" i="1" s="1"/>
  <c r="Q1694" i="1"/>
  <c r="M1694" i="1"/>
  <c r="K1694" i="1"/>
  <c r="E1694" i="1"/>
  <c r="X1694" i="1" s="1"/>
  <c r="AD1693" i="1"/>
  <c r="AB1693" i="1"/>
  <c r="AF1693" i="1" s="1"/>
  <c r="AA1693" i="1"/>
  <c r="S1693" i="1"/>
  <c r="R1693" i="1"/>
  <c r="AE1693" i="1" s="1"/>
  <c r="Q1693" i="1"/>
  <c r="M1693" i="1"/>
  <c r="AC1693" i="1" s="1"/>
  <c r="K1693" i="1"/>
  <c r="E1693" i="1"/>
  <c r="Y1693" i="1" s="1"/>
  <c r="AF1692" i="1"/>
  <c r="AD1692" i="1"/>
  <c r="AB1692" i="1"/>
  <c r="AA1692" i="1"/>
  <c r="Z1692" i="1"/>
  <c r="Y1692" i="1"/>
  <c r="V1692" i="1"/>
  <c r="S1692" i="1"/>
  <c r="Q1692" i="1"/>
  <c r="R1692" i="1" s="1"/>
  <c r="AE1692" i="1" s="1"/>
  <c r="M1692" i="1"/>
  <c r="AC1692" i="1" s="1"/>
  <c r="K1692" i="1"/>
  <c r="E1692" i="1"/>
  <c r="X1692" i="1" s="1"/>
  <c r="AD1691" i="1"/>
  <c r="AB1691" i="1"/>
  <c r="AF1691" i="1" s="1"/>
  <c r="AA1691" i="1"/>
  <c r="Z1691" i="1"/>
  <c r="Y1691" i="1"/>
  <c r="W1691" i="1"/>
  <c r="V1691" i="1"/>
  <c r="S1691" i="1"/>
  <c r="Q1691" i="1"/>
  <c r="R1691" i="1" s="1"/>
  <c r="AE1691" i="1" s="1"/>
  <c r="M1691" i="1"/>
  <c r="AC1691" i="1" s="1"/>
  <c r="K1691" i="1"/>
  <c r="E1691" i="1"/>
  <c r="X1691" i="1" s="1"/>
  <c r="AD1690" i="1"/>
  <c r="AC1690" i="1"/>
  <c r="AB1690" i="1"/>
  <c r="AF1690" i="1" s="1"/>
  <c r="AA1690" i="1"/>
  <c r="X1690" i="1"/>
  <c r="S1690" i="1"/>
  <c r="Q1690" i="1"/>
  <c r="R1690" i="1" s="1"/>
  <c r="AE1690" i="1" s="1"/>
  <c r="M1690" i="1"/>
  <c r="K1690" i="1"/>
  <c r="E1690" i="1"/>
  <c r="W1690" i="1" s="1"/>
  <c r="AD1689" i="1"/>
  <c r="AC1689" i="1"/>
  <c r="AB1689" i="1"/>
  <c r="AF1689" i="1" s="1"/>
  <c r="AA1689" i="1"/>
  <c r="X1689" i="1"/>
  <c r="V1689" i="1"/>
  <c r="S1689" i="1"/>
  <c r="R1689" i="1"/>
  <c r="AE1689" i="1" s="1"/>
  <c r="Q1689" i="1"/>
  <c r="M1689" i="1"/>
  <c r="K1689" i="1"/>
  <c r="E1689" i="1"/>
  <c r="AE1688" i="1"/>
  <c r="AD1688" i="1"/>
  <c r="AC1688" i="1"/>
  <c r="AB1688" i="1"/>
  <c r="AF1688" i="1" s="1"/>
  <c r="AA1688" i="1"/>
  <c r="Z1688" i="1"/>
  <c r="Y1688" i="1"/>
  <c r="W1688" i="1"/>
  <c r="V1688" i="1"/>
  <c r="S1688" i="1"/>
  <c r="R1688" i="1"/>
  <c r="Q1688" i="1"/>
  <c r="M1688" i="1"/>
  <c r="K1688" i="1"/>
  <c r="E1688" i="1"/>
  <c r="X1688" i="1" s="1"/>
  <c r="AF1687" i="1"/>
  <c r="AE1687" i="1"/>
  <c r="AD1687" i="1"/>
  <c r="AB1687" i="1"/>
  <c r="AA1687" i="1"/>
  <c r="W1687" i="1"/>
  <c r="S1687" i="1"/>
  <c r="Q1687" i="1"/>
  <c r="R1687" i="1" s="1"/>
  <c r="M1687" i="1"/>
  <c r="AC1687" i="1" s="1"/>
  <c r="K1687" i="1"/>
  <c r="E1687" i="1"/>
  <c r="Y1687" i="1" s="1"/>
  <c r="AD1686" i="1"/>
  <c r="AC1686" i="1"/>
  <c r="AB1686" i="1"/>
  <c r="AF1686" i="1" s="1"/>
  <c r="AA1686" i="1"/>
  <c r="S1686" i="1"/>
  <c r="Q1686" i="1"/>
  <c r="R1686" i="1" s="1"/>
  <c r="AE1686" i="1" s="1"/>
  <c r="M1686" i="1"/>
  <c r="K1686" i="1"/>
  <c r="E1686" i="1"/>
  <c r="X1686" i="1" s="1"/>
  <c r="AD1685" i="1"/>
  <c r="AC1685" i="1"/>
  <c r="AB1685" i="1"/>
  <c r="AF1685" i="1" s="1"/>
  <c r="AA1685" i="1"/>
  <c r="Y1685" i="1"/>
  <c r="X1685" i="1"/>
  <c r="S1685" i="1"/>
  <c r="R1685" i="1"/>
  <c r="AE1685" i="1" s="1"/>
  <c r="Q1685" i="1"/>
  <c r="M1685" i="1"/>
  <c r="K1685" i="1"/>
  <c r="E1685" i="1"/>
  <c r="AF1684" i="1"/>
  <c r="AD1684" i="1"/>
  <c r="AB1684" i="1"/>
  <c r="AA1684" i="1"/>
  <c r="Z1684" i="1"/>
  <c r="Y1684" i="1"/>
  <c r="V1684" i="1"/>
  <c r="S1684" i="1"/>
  <c r="Q1684" i="1"/>
  <c r="R1684" i="1" s="1"/>
  <c r="AE1684" i="1" s="1"/>
  <c r="M1684" i="1"/>
  <c r="AC1684" i="1" s="1"/>
  <c r="K1684" i="1"/>
  <c r="E1684" i="1"/>
  <c r="X1684" i="1" s="1"/>
  <c r="AD1683" i="1"/>
  <c r="AB1683" i="1"/>
  <c r="AF1683" i="1" s="1"/>
  <c r="AA1683" i="1"/>
  <c r="Z1683" i="1"/>
  <c r="Y1683" i="1"/>
  <c r="W1683" i="1"/>
  <c r="V1683" i="1"/>
  <c r="S1683" i="1"/>
  <c r="R1683" i="1"/>
  <c r="AE1683" i="1" s="1"/>
  <c r="Q1683" i="1"/>
  <c r="M1683" i="1"/>
  <c r="AC1683" i="1" s="1"/>
  <c r="K1683" i="1"/>
  <c r="E1683" i="1"/>
  <c r="X1683" i="1" s="1"/>
  <c r="AD1682" i="1"/>
  <c r="AC1682" i="1"/>
  <c r="AB1682" i="1"/>
  <c r="AF1682" i="1" s="1"/>
  <c r="AA1682" i="1"/>
  <c r="S1682" i="1"/>
  <c r="R1682" i="1"/>
  <c r="AE1682" i="1" s="1"/>
  <c r="Q1682" i="1"/>
  <c r="M1682" i="1"/>
  <c r="K1682" i="1"/>
  <c r="E1682" i="1"/>
  <c r="X1682" i="1" s="1"/>
  <c r="AD1681" i="1"/>
  <c r="AC1681" i="1"/>
  <c r="AB1681" i="1"/>
  <c r="AF1681" i="1" s="1"/>
  <c r="AA1681" i="1"/>
  <c r="V1681" i="1"/>
  <c r="S1681" i="1"/>
  <c r="R1681" i="1"/>
  <c r="AE1681" i="1" s="1"/>
  <c r="Q1681" i="1"/>
  <c r="M1681" i="1"/>
  <c r="K1681" i="1"/>
  <c r="E1681" i="1"/>
  <c r="X1681" i="1" s="1"/>
  <c r="AE1680" i="1"/>
  <c r="AD1680" i="1"/>
  <c r="AC1680" i="1"/>
  <c r="AB1680" i="1"/>
  <c r="AF1680" i="1" s="1"/>
  <c r="AA1680" i="1"/>
  <c r="Z1680" i="1"/>
  <c r="Y1680" i="1"/>
  <c r="W1680" i="1"/>
  <c r="V1680" i="1"/>
  <c r="S1680" i="1"/>
  <c r="R1680" i="1"/>
  <c r="Q1680" i="1"/>
  <c r="M1680" i="1"/>
  <c r="K1680" i="1"/>
  <c r="E1680" i="1"/>
  <c r="X1680" i="1" s="1"/>
  <c r="AD1679" i="1"/>
  <c r="AB1679" i="1"/>
  <c r="AF1679" i="1" s="1"/>
  <c r="AA1679" i="1"/>
  <c r="X1679" i="1"/>
  <c r="V1679" i="1"/>
  <c r="S1679" i="1"/>
  <c r="Q1679" i="1"/>
  <c r="R1679" i="1" s="1"/>
  <c r="AE1679" i="1" s="1"/>
  <c r="M1679" i="1"/>
  <c r="AC1679" i="1" s="1"/>
  <c r="K1679" i="1"/>
  <c r="E1679" i="1"/>
  <c r="Y1679" i="1" s="1"/>
  <c r="AD1678" i="1"/>
  <c r="AC1678" i="1"/>
  <c r="AB1678" i="1"/>
  <c r="AF1678" i="1" s="1"/>
  <c r="AA1678" i="1"/>
  <c r="W1678" i="1"/>
  <c r="S1678" i="1"/>
  <c r="R1678" i="1"/>
  <c r="AE1678" i="1" s="1"/>
  <c r="Q1678" i="1"/>
  <c r="M1678" i="1"/>
  <c r="K1678" i="1"/>
  <c r="E1678" i="1"/>
  <c r="X1678" i="1" s="1"/>
  <c r="AD1677" i="1"/>
  <c r="AB1677" i="1"/>
  <c r="AF1677" i="1" s="1"/>
  <c r="AA1677" i="1"/>
  <c r="S1677" i="1"/>
  <c r="R1677" i="1"/>
  <c r="AE1677" i="1" s="1"/>
  <c r="Q1677" i="1"/>
  <c r="M1677" i="1"/>
  <c r="AC1677" i="1" s="1"/>
  <c r="K1677" i="1"/>
  <c r="E1677" i="1"/>
  <c r="Y1677" i="1" s="1"/>
  <c r="AF1676" i="1"/>
  <c r="AD1676" i="1"/>
  <c r="AB1676" i="1"/>
  <c r="AA1676" i="1"/>
  <c r="Z1676" i="1"/>
  <c r="Y1676" i="1"/>
  <c r="V1676" i="1"/>
  <c r="S1676" i="1"/>
  <c r="Q1676" i="1"/>
  <c r="R1676" i="1" s="1"/>
  <c r="AE1676" i="1" s="1"/>
  <c r="M1676" i="1"/>
  <c r="AC1676" i="1" s="1"/>
  <c r="K1676" i="1"/>
  <c r="E1676" i="1"/>
  <c r="X1676" i="1" s="1"/>
  <c r="AD1675" i="1"/>
  <c r="AB1675" i="1"/>
  <c r="AF1675" i="1" s="1"/>
  <c r="AA1675" i="1"/>
  <c r="Z1675" i="1"/>
  <c r="Y1675" i="1"/>
  <c r="W1675" i="1"/>
  <c r="V1675" i="1"/>
  <c r="S1675" i="1"/>
  <c r="Q1675" i="1"/>
  <c r="R1675" i="1" s="1"/>
  <c r="AE1675" i="1" s="1"/>
  <c r="M1675" i="1"/>
  <c r="AC1675" i="1" s="1"/>
  <c r="K1675" i="1"/>
  <c r="E1675" i="1"/>
  <c r="X1675" i="1" s="1"/>
  <c r="AD1674" i="1"/>
  <c r="AC1674" i="1"/>
  <c r="AB1674" i="1"/>
  <c r="AF1674" i="1" s="1"/>
  <c r="AA1674" i="1"/>
  <c r="S1674" i="1"/>
  <c r="Q1674" i="1"/>
  <c r="R1674" i="1" s="1"/>
  <c r="AE1674" i="1" s="1"/>
  <c r="M1674" i="1"/>
  <c r="K1674" i="1"/>
  <c r="E1674" i="1"/>
  <c r="X1674" i="1" s="1"/>
  <c r="AD1673" i="1"/>
  <c r="AC1673" i="1"/>
  <c r="AB1673" i="1"/>
  <c r="AF1673" i="1" s="1"/>
  <c r="AA1673" i="1"/>
  <c r="X1673" i="1"/>
  <c r="V1673" i="1"/>
  <c r="S1673" i="1"/>
  <c r="R1673" i="1"/>
  <c r="AE1673" i="1" s="1"/>
  <c r="Q1673" i="1"/>
  <c r="M1673" i="1"/>
  <c r="K1673" i="1"/>
  <c r="E1673" i="1"/>
  <c r="AE1672" i="1"/>
  <c r="AD1672" i="1"/>
  <c r="AB1672" i="1"/>
  <c r="AF1672" i="1" s="1"/>
  <c r="AA1672" i="1"/>
  <c r="Z1672" i="1"/>
  <c r="Y1672" i="1"/>
  <c r="W1672" i="1"/>
  <c r="V1672" i="1"/>
  <c r="S1672" i="1"/>
  <c r="R1672" i="1"/>
  <c r="Q1672" i="1"/>
  <c r="M1672" i="1"/>
  <c r="AC1672" i="1" s="1"/>
  <c r="K1672" i="1"/>
  <c r="E1672" i="1"/>
  <c r="X1672" i="1" s="1"/>
  <c r="AF1671" i="1"/>
  <c r="AE1671" i="1"/>
  <c r="AD1671" i="1"/>
  <c r="AB1671" i="1"/>
  <c r="AA1671" i="1"/>
  <c r="S1671" i="1"/>
  <c r="Q1671" i="1"/>
  <c r="R1671" i="1" s="1"/>
  <c r="M1671" i="1"/>
  <c r="AC1671" i="1" s="1"/>
  <c r="K1671" i="1"/>
  <c r="E1671" i="1"/>
  <c r="Y1671" i="1" s="1"/>
  <c r="AD1670" i="1"/>
  <c r="AC1670" i="1"/>
  <c r="AB1670" i="1"/>
  <c r="AF1670" i="1" s="1"/>
  <c r="AA1670" i="1"/>
  <c r="X1670" i="1"/>
  <c r="S1670" i="1"/>
  <c r="Q1670" i="1"/>
  <c r="R1670" i="1" s="1"/>
  <c r="AE1670" i="1" s="1"/>
  <c r="M1670" i="1"/>
  <c r="K1670" i="1"/>
  <c r="E1670" i="1"/>
  <c r="W1670" i="1" s="1"/>
  <c r="AF1669" i="1"/>
  <c r="AD1669" i="1"/>
  <c r="AC1669" i="1"/>
  <c r="AB1669" i="1"/>
  <c r="AA1669" i="1"/>
  <c r="S1669" i="1"/>
  <c r="R1669" i="1"/>
  <c r="AE1669" i="1" s="1"/>
  <c r="Q1669" i="1"/>
  <c r="M1669" i="1"/>
  <c r="K1669" i="1"/>
  <c r="E1669" i="1"/>
  <c r="Y1669" i="1" s="1"/>
  <c r="AD1668" i="1"/>
  <c r="AB1668" i="1"/>
  <c r="AF1668" i="1" s="1"/>
  <c r="AA1668" i="1"/>
  <c r="Z1668" i="1"/>
  <c r="Y1668" i="1"/>
  <c r="V1668" i="1"/>
  <c r="S1668" i="1"/>
  <c r="Q1668" i="1"/>
  <c r="R1668" i="1" s="1"/>
  <c r="AE1668" i="1" s="1"/>
  <c r="M1668" i="1"/>
  <c r="AC1668" i="1" s="1"/>
  <c r="K1668" i="1"/>
  <c r="E1668" i="1"/>
  <c r="X1668" i="1" s="1"/>
  <c r="AD1667" i="1"/>
  <c r="AB1667" i="1"/>
  <c r="AF1667" i="1" s="1"/>
  <c r="AA1667" i="1"/>
  <c r="Z1667" i="1"/>
  <c r="Y1667" i="1"/>
  <c r="W1667" i="1"/>
  <c r="V1667" i="1"/>
  <c r="S1667" i="1"/>
  <c r="R1667" i="1"/>
  <c r="AE1667" i="1" s="1"/>
  <c r="Q1667" i="1"/>
  <c r="M1667" i="1"/>
  <c r="AC1667" i="1" s="1"/>
  <c r="K1667" i="1"/>
  <c r="E1667" i="1"/>
  <c r="X1667" i="1" s="1"/>
  <c r="AD1666" i="1"/>
  <c r="AC1666" i="1"/>
  <c r="AB1666" i="1"/>
  <c r="AF1666" i="1" s="1"/>
  <c r="AA1666" i="1"/>
  <c r="X1666" i="1"/>
  <c r="S1666" i="1"/>
  <c r="Q1666" i="1"/>
  <c r="R1666" i="1" s="1"/>
  <c r="AE1666" i="1" s="1"/>
  <c r="M1666" i="1"/>
  <c r="K1666" i="1"/>
  <c r="E1666" i="1"/>
  <c r="W1666" i="1" s="1"/>
  <c r="AF1665" i="1"/>
  <c r="AD1665" i="1"/>
  <c r="AC1665" i="1"/>
  <c r="AB1665" i="1"/>
  <c r="AA1665" i="1"/>
  <c r="S1665" i="1"/>
  <c r="Q1665" i="1"/>
  <c r="R1665" i="1" s="1"/>
  <c r="AE1665" i="1" s="1"/>
  <c r="M1665" i="1"/>
  <c r="K1665" i="1"/>
  <c r="E1665" i="1"/>
  <c r="X1665" i="1" s="1"/>
  <c r="AD1664" i="1"/>
  <c r="AC1664" i="1"/>
  <c r="AB1664" i="1"/>
  <c r="AF1664" i="1" s="1"/>
  <c r="AA1664" i="1"/>
  <c r="Z1664" i="1"/>
  <c r="Y1664" i="1"/>
  <c r="W1664" i="1"/>
  <c r="V1664" i="1"/>
  <c r="S1664" i="1"/>
  <c r="R1664" i="1"/>
  <c r="AE1664" i="1" s="1"/>
  <c r="Q1664" i="1"/>
  <c r="M1664" i="1"/>
  <c r="K1664" i="1"/>
  <c r="E1664" i="1"/>
  <c r="X1664" i="1" s="1"/>
  <c r="AF1663" i="1"/>
  <c r="AD1663" i="1"/>
  <c r="AC1663" i="1"/>
  <c r="AB1663" i="1"/>
  <c r="AA1663" i="1"/>
  <c r="X1663" i="1"/>
  <c r="W1663" i="1"/>
  <c r="S1663" i="1"/>
  <c r="Q1663" i="1"/>
  <c r="R1663" i="1" s="1"/>
  <c r="AE1663" i="1" s="1"/>
  <c r="M1663" i="1"/>
  <c r="K1663" i="1"/>
  <c r="E1663" i="1"/>
  <c r="Y1663" i="1" s="1"/>
  <c r="AD1662" i="1"/>
  <c r="AC1662" i="1"/>
  <c r="AB1662" i="1"/>
  <c r="AF1662" i="1" s="1"/>
  <c r="AA1662" i="1"/>
  <c r="Y1662" i="1"/>
  <c r="W1662" i="1"/>
  <c r="V1662" i="1"/>
  <c r="S1662" i="1"/>
  <c r="Q1662" i="1"/>
  <c r="R1662" i="1" s="1"/>
  <c r="AE1662" i="1" s="1"/>
  <c r="M1662" i="1"/>
  <c r="K1662" i="1"/>
  <c r="E1662" i="1"/>
  <c r="Z1662" i="1" s="1"/>
  <c r="AE1661" i="1"/>
  <c r="AD1661" i="1"/>
  <c r="AC1661" i="1"/>
  <c r="AB1661" i="1"/>
  <c r="AF1661" i="1" s="1"/>
  <c r="AA1661" i="1"/>
  <c r="Z1661" i="1"/>
  <c r="X1661" i="1"/>
  <c r="W1661" i="1"/>
  <c r="S1661" i="1"/>
  <c r="R1661" i="1"/>
  <c r="Q1661" i="1"/>
  <c r="M1661" i="1"/>
  <c r="K1661" i="1"/>
  <c r="E1661" i="1"/>
  <c r="V1661" i="1" s="1"/>
  <c r="AF1660" i="1"/>
  <c r="AD1660" i="1"/>
  <c r="AC1660" i="1"/>
  <c r="AB1660" i="1"/>
  <c r="AA1660" i="1"/>
  <c r="Y1660" i="1"/>
  <c r="X1660" i="1"/>
  <c r="V1660" i="1"/>
  <c r="S1660" i="1"/>
  <c r="Q1660" i="1"/>
  <c r="R1660" i="1" s="1"/>
  <c r="AE1660" i="1" s="1"/>
  <c r="M1660" i="1"/>
  <c r="K1660" i="1"/>
  <c r="E1660" i="1"/>
  <c r="W1660" i="1" s="1"/>
  <c r="AD1659" i="1"/>
  <c r="AB1659" i="1"/>
  <c r="AF1659" i="1" s="1"/>
  <c r="AA1659" i="1"/>
  <c r="Z1659" i="1"/>
  <c r="Y1659" i="1"/>
  <c r="W1659" i="1"/>
  <c r="V1659" i="1"/>
  <c r="S1659" i="1"/>
  <c r="Q1659" i="1"/>
  <c r="R1659" i="1" s="1"/>
  <c r="AE1659" i="1" s="1"/>
  <c r="M1659" i="1"/>
  <c r="AC1659" i="1" s="1"/>
  <c r="K1659" i="1"/>
  <c r="E1659" i="1"/>
  <c r="X1659" i="1" s="1"/>
  <c r="AD1658" i="1"/>
  <c r="AB1658" i="1"/>
  <c r="AF1658" i="1" s="1"/>
  <c r="AA1658" i="1"/>
  <c r="W1658" i="1"/>
  <c r="S1658" i="1"/>
  <c r="R1658" i="1"/>
  <c r="AE1658" i="1" s="1"/>
  <c r="Q1658" i="1"/>
  <c r="M1658" i="1"/>
  <c r="AC1658" i="1" s="1"/>
  <c r="K1658" i="1"/>
  <c r="E1658" i="1"/>
  <c r="X1658" i="1" s="1"/>
  <c r="AD1657" i="1"/>
  <c r="AC1657" i="1"/>
  <c r="AB1657" i="1"/>
  <c r="AF1657" i="1" s="1"/>
  <c r="AA1657" i="1"/>
  <c r="S1657" i="1"/>
  <c r="R1657" i="1"/>
  <c r="AE1657" i="1" s="1"/>
  <c r="Q1657" i="1"/>
  <c r="M1657" i="1"/>
  <c r="K1657" i="1"/>
  <c r="E1657" i="1"/>
  <c r="X1657" i="1" s="1"/>
  <c r="AE1656" i="1"/>
  <c r="AD1656" i="1"/>
  <c r="AC1656" i="1"/>
  <c r="AB1656" i="1"/>
  <c r="AF1656" i="1" s="1"/>
  <c r="AA1656" i="1"/>
  <c r="Z1656" i="1"/>
  <c r="Y1656" i="1"/>
  <c r="W1656" i="1"/>
  <c r="V1656" i="1"/>
  <c r="S1656" i="1"/>
  <c r="R1656" i="1"/>
  <c r="Q1656" i="1"/>
  <c r="M1656" i="1"/>
  <c r="K1656" i="1"/>
  <c r="E1656" i="1"/>
  <c r="X1656" i="1" s="1"/>
  <c r="AE1655" i="1"/>
  <c r="AD1655" i="1"/>
  <c r="AB1655" i="1"/>
  <c r="AF1655" i="1" s="1"/>
  <c r="AA1655" i="1"/>
  <c r="W1655" i="1"/>
  <c r="V1655" i="1"/>
  <c r="S1655" i="1"/>
  <c r="Q1655" i="1"/>
  <c r="R1655" i="1" s="1"/>
  <c r="M1655" i="1"/>
  <c r="AC1655" i="1" s="1"/>
  <c r="K1655" i="1"/>
  <c r="E1655" i="1"/>
  <c r="Y1655" i="1" s="1"/>
  <c r="AF1654" i="1"/>
  <c r="AE1654" i="1"/>
  <c r="AD1654" i="1"/>
  <c r="AC1654" i="1"/>
  <c r="AB1654" i="1"/>
  <c r="AA1654" i="1"/>
  <c r="V1654" i="1"/>
  <c r="S1654" i="1"/>
  <c r="R1654" i="1"/>
  <c r="Q1654" i="1"/>
  <c r="M1654" i="1"/>
  <c r="K1654" i="1"/>
  <c r="E1654" i="1"/>
  <c r="Z1654" i="1" s="1"/>
  <c r="AF1653" i="1"/>
  <c r="AE1653" i="1"/>
  <c r="AD1653" i="1"/>
  <c r="AB1653" i="1"/>
  <c r="AA1653" i="1"/>
  <c r="W1653" i="1"/>
  <c r="S1653" i="1"/>
  <c r="R1653" i="1"/>
  <c r="Q1653" i="1"/>
  <c r="M1653" i="1"/>
  <c r="AC1653" i="1" s="1"/>
  <c r="K1653" i="1"/>
  <c r="E1653" i="1"/>
  <c r="V1653" i="1" s="1"/>
  <c r="AD1652" i="1"/>
  <c r="AC1652" i="1"/>
  <c r="AB1652" i="1"/>
  <c r="AF1652" i="1" s="1"/>
  <c r="AA1652" i="1"/>
  <c r="S1652" i="1"/>
  <c r="Q1652" i="1"/>
  <c r="R1652" i="1" s="1"/>
  <c r="AE1652" i="1" s="1"/>
  <c r="M1652" i="1"/>
  <c r="K1652" i="1"/>
  <c r="E1652" i="1"/>
  <c r="W1652" i="1" s="1"/>
  <c r="AD1651" i="1"/>
  <c r="AB1651" i="1"/>
  <c r="AF1651" i="1" s="1"/>
  <c r="AA1651" i="1"/>
  <c r="Z1651" i="1"/>
  <c r="Y1651" i="1"/>
  <c r="W1651" i="1"/>
  <c r="V1651" i="1"/>
  <c r="S1651" i="1"/>
  <c r="R1651" i="1"/>
  <c r="AE1651" i="1" s="1"/>
  <c r="Q1651" i="1"/>
  <c r="M1651" i="1"/>
  <c r="AC1651" i="1" s="1"/>
  <c r="K1651" i="1"/>
  <c r="E1651" i="1"/>
  <c r="X1651" i="1" s="1"/>
  <c r="AD1650" i="1"/>
  <c r="AC1650" i="1"/>
  <c r="AB1650" i="1"/>
  <c r="AF1650" i="1" s="1"/>
  <c r="AA1650" i="1"/>
  <c r="S1650" i="1"/>
  <c r="Q1650" i="1"/>
  <c r="R1650" i="1" s="1"/>
  <c r="AE1650" i="1" s="1"/>
  <c r="M1650" i="1"/>
  <c r="K1650" i="1"/>
  <c r="E1650" i="1"/>
  <c r="X1650" i="1" s="1"/>
  <c r="AD1649" i="1"/>
  <c r="AC1649" i="1"/>
  <c r="AB1649" i="1"/>
  <c r="AF1649" i="1" s="1"/>
  <c r="AA1649" i="1"/>
  <c r="X1649" i="1"/>
  <c r="V1649" i="1"/>
  <c r="S1649" i="1"/>
  <c r="Q1649" i="1"/>
  <c r="R1649" i="1" s="1"/>
  <c r="AE1649" i="1" s="1"/>
  <c r="M1649" i="1"/>
  <c r="K1649" i="1"/>
  <c r="E1649" i="1"/>
  <c r="AE1648" i="1"/>
  <c r="AD1648" i="1"/>
  <c r="AB1648" i="1"/>
  <c r="AF1648" i="1" s="1"/>
  <c r="AA1648" i="1"/>
  <c r="Z1648" i="1"/>
  <c r="Y1648" i="1"/>
  <c r="W1648" i="1"/>
  <c r="V1648" i="1"/>
  <c r="S1648" i="1"/>
  <c r="R1648" i="1"/>
  <c r="Q1648" i="1"/>
  <c r="M1648" i="1"/>
  <c r="AC1648" i="1" s="1"/>
  <c r="K1648" i="1"/>
  <c r="E1648" i="1"/>
  <c r="X1648" i="1" s="1"/>
  <c r="AE1647" i="1"/>
  <c r="AD1647" i="1"/>
  <c r="AC1647" i="1"/>
  <c r="AB1647" i="1"/>
  <c r="AF1647" i="1" s="1"/>
  <c r="AA1647" i="1"/>
  <c r="X1647" i="1"/>
  <c r="W1647" i="1"/>
  <c r="V1647" i="1"/>
  <c r="S1647" i="1"/>
  <c r="Q1647" i="1"/>
  <c r="R1647" i="1" s="1"/>
  <c r="M1647" i="1"/>
  <c r="K1647" i="1"/>
  <c r="E1647" i="1"/>
  <c r="Y1647" i="1" s="1"/>
  <c r="AD1646" i="1"/>
  <c r="AC1646" i="1"/>
  <c r="AB1646" i="1"/>
  <c r="AF1646" i="1" s="1"/>
  <c r="AA1646" i="1"/>
  <c r="Y1646" i="1"/>
  <c r="W1646" i="1"/>
  <c r="V1646" i="1"/>
  <c r="S1646" i="1"/>
  <c r="R1646" i="1"/>
  <c r="AE1646" i="1" s="1"/>
  <c r="Q1646" i="1"/>
  <c r="M1646" i="1"/>
  <c r="K1646" i="1"/>
  <c r="E1646" i="1"/>
  <c r="Z1646" i="1" s="1"/>
  <c r="AF1645" i="1"/>
  <c r="AD1645" i="1"/>
  <c r="AC1645" i="1"/>
  <c r="AB1645" i="1"/>
  <c r="AA1645" i="1"/>
  <c r="Z1645" i="1"/>
  <c r="X1645" i="1"/>
  <c r="W1645" i="1"/>
  <c r="S1645" i="1"/>
  <c r="R1645" i="1"/>
  <c r="AE1645" i="1" s="1"/>
  <c r="Q1645" i="1"/>
  <c r="M1645" i="1"/>
  <c r="K1645" i="1"/>
  <c r="E1645" i="1"/>
  <c r="V1645" i="1" s="1"/>
  <c r="AF1644" i="1"/>
  <c r="AE1644" i="1"/>
  <c r="AD1644" i="1"/>
  <c r="AC1644" i="1"/>
  <c r="AB1644" i="1"/>
  <c r="AA1644" i="1"/>
  <c r="Z1644" i="1"/>
  <c r="X1644" i="1"/>
  <c r="W1644" i="1"/>
  <c r="V1644" i="1"/>
  <c r="S1644" i="1"/>
  <c r="Q1644" i="1"/>
  <c r="R1644" i="1" s="1"/>
  <c r="M1644" i="1"/>
  <c r="K1644" i="1"/>
  <c r="E1644" i="1"/>
  <c r="Y1644" i="1" s="1"/>
  <c r="AD1643" i="1"/>
  <c r="AB1643" i="1"/>
  <c r="AF1643" i="1" s="1"/>
  <c r="AA1643" i="1"/>
  <c r="Z1643" i="1"/>
  <c r="Y1643" i="1"/>
  <c r="W1643" i="1"/>
  <c r="V1643" i="1"/>
  <c r="S1643" i="1"/>
  <c r="R1643" i="1"/>
  <c r="AE1643" i="1" s="1"/>
  <c r="Q1643" i="1"/>
  <c r="M1643" i="1"/>
  <c r="AC1643" i="1" s="1"/>
  <c r="K1643" i="1"/>
  <c r="E1643" i="1"/>
  <c r="X1643" i="1" s="1"/>
  <c r="AD1642" i="1"/>
  <c r="AC1642" i="1"/>
  <c r="AB1642" i="1"/>
  <c r="AF1642" i="1" s="1"/>
  <c r="AA1642" i="1"/>
  <c r="Z1642" i="1"/>
  <c r="X1642" i="1"/>
  <c r="W1642" i="1"/>
  <c r="S1642" i="1"/>
  <c r="R1642" i="1"/>
  <c r="AE1642" i="1" s="1"/>
  <c r="Q1642" i="1"/>
  <c r="M1642" i="1"/>
  <c r="K1642" i="1"/>
  <c r="E1642" i="1"/>
  <c r="V1642" i="1" s="1"/>
  <c r="AD1641" i="1"/>
  <c r="AC1641" i="1"/>
  <c r="AB1641" i="1"/>
  <c r="AF1641" i="1" s="1"/>
  <c r="AA1641" i="1"/>
  <c r="S1641" i="1"/>
  <c r="R1641" i="1"/>
  <c r="AE1641" i="1" s="1"/>
  <c r="Q1641" i="1"/>
  <c r="M1641" i="1"/>
  <c r="K1641" i="1"/>
  <c r="E1641" i="1"/>
  <c r="W1641" i="1" s="1"/>
  <c r="AD1640" i="1"/>
  <c r="AB1640" i="1"/>
  <c r="AF1640" i="1" s="1"/>
  <c r="AA1640" i="1"/>
  <c r="Z1640" i="1"/>
  <c r="Y1640" i="1"/>
  <c r="W1640" i="1"/>
  <c r="V1640" i="1"/>
  <c r="S1640" i="1"/>
  <c r="Q1640" i="1"/>
  <c r="R1640" i="1" s="1"/>
  <c r="AE1640" i="1" s="1"/>
  <c r="M1640" i="1"/>
  <c r="AC1640" i="1" s="1"/>
  <c r="K1640" i="1"/>
  <c r="E1640" i="1"/>
  <c r="X1640" i="1" s="1"/>
  <c r="AD1639" i="1"/>
  <c r="AB1639" i="1"/>
  <c r="AF1639" i="1" s="1"/>
  <c r="AA1639" i="1"/>
  <c r="Z1639" i="1"/>
  <c r="W1639" i="1"/>
  <c r="S1639" i="1"/>
  <c r="Q1639" i="1"/>
  <c r="R1639" i="1" s="1"/>
  <c r="AE1639" i="1" s="1"/>
  <c r="M1639" i="1"/>
  <c r="AC1639" i="1" s="1"/>
  <c r="K1639" i="1"/>
  <c r="E1639" i="1"/>
  <c r="Y1639" i="1" s="1"/>
  <c r="AD1638" i="1"/>
  <c r="AC1638" i="1"/>
  <c r="AB1638" i="1"/>
  <c r="AF1638" i="1" s="1"/>
  <c r="AA1638" i="1"/>
  <c r="Y1638" i="1"/>
  <c r="W1638" i="1"/>
  <c r="S1638" i="1"/>
  <c r="Q1638" i="1"/>
  <c r="R1638" i="1" s="1"/>
  <c r="AE1638" i="1" s="1"/>
  <c r="M1638" i="1"/>
  <c r="K1638" i="1"/>
  <c r="E1638" i="1"/>
  <c r="Z1638" i="1" s="1"/>
  <c r="AD1637" i="1"/>
  <c r="AC1637" i="1"/>
  <c r="AB1637" i="1"/>
  <c r="AF1637" i="1" s="1"/>
  <c r="AA1637" i="1"/>
  <c r="S1637" i="1"/>
  <c r="R1637" i="1"/>
  <c r="AE1637" i="1" s="1"/>
  <c r="Q1637" i="1"/>
  <c r="M1637" i="1"/>
  <c r="K1637" i="1"/>
  <c r="E1637" i="1"/>
  <c r="V1637" i="1" s="1"/>
  <c r="AD1636" i="1"/>
  <c r="AC1636" i="1"/>
  <c r="AB1636" i="1"/>
  <c r="AF1636" i="1" s="1"/>
  <c r="AA1636" i="1"/>
  <c r="Z1636" i="1"/>
  <c r="Y1636" i="1"/>
  <c r="W1636" i="1"/>
  <c r="V1636" i="1"/>
  <c r="S1636" i="1"/>
  <c r="R1636" i="1"/>
  <c r="AE1636" i="1" s="1"/>
  <c r="Q1636" i="1"/>
  <c r="M1636" i="1"/>
  <c r="K1636" i="1"/>
  <c r="E1636" i="1"/>
  <c r="X1636" i="1" s="1"/>
  <c r="AF1635" i="1"/>
  <c r="AE1635" i="1"/>
  <c r="AD1635" i="1"/>
  <c r="AB1635" i="1"/>
  <c r="AA1635" i="1"/>
  <c r="Z1635" i="1"/>
  <c r="V1635" i="1"/>
  <c r="S1635" i="1"/>
  <c r="R1635" i="1"/>
  <c r="Q1635" i="1"/>
  <c r="M1635" i="1"/>
  <c r="AC1635" i="1" s="1"/>
  <c r="K1635" i="1"/>
  <c r="E1635" i="1"/>
  <c r="X1635" i="1" s="1"/>
  <c r="AF1634" i="1"/>
  <c r="AD1634" i="1"/>
  <c r="AC1634" i="1"/>
  <c r="AB1634" i="1"/>
  <c r="AA1634" i="1"/>
  <c r="Y1634" i="1"/>
  <c r="W1634" i="1"/>
  <c r="V1634" i="1"/>
  <c r="S1634" i="1"/>
  <c r="Q1634" i="1"/>
  <c r="R1634" i="1" s="1"/>
  <c r="AE1634" i="1" s="1"/>
  <c r="M1634" i="1"/>
  <c r="K1634" i="1"/>
  <c r="E1634" i="1"/>
  <c r="X1634" i="1" s="1"/>
  <c r="AD1633" i="1"/>
  <c r="AB1633" i="1"/>
  <c r="AF1633" i="1" s="1"/>
  <c r="AA1633" i="1"/>
  <c r="S1633" i="1"/>
  <c r="R1633" i="1"/>
  <c r="AE1633" i="1" s="1"/>
  <c r="Q1633" i="1"/>
  <c r="M1633" i="1"/>
  <c r="AC1633" i="1" s="1"/>
  <c r="K1633" i="1"/>
  <c r="E1633" i="1"/>
  <c r="Z1633" i="1" s="1"/>
  <c r="AF1632" i="1"/>
  <c r="AD1632" i="1"/>
  <c r="AC1632" i="1"/>
  <c r="AB1632" i="1"/>
  <c r="AA1632" i="1"/>
  <c r="Y1632" i="1"/>
  <c r="S1632" i="1"/>
  <c r="Q1632" i="1"/>
  <c r="R1632" i="1" s="1"/>
  <c r="AE1632" i="1" s="1"/>
  <c r="M1632" i="1"/>
  <c r="K1632" i="1"/>
  <c r="E1632" i="1"/>
  <c r="Z1632" i="1" s="1"/>
  <c r="AD1631" i="1"/>
  <c r="AB1631" i="1"/>
  <c r="AF1631" i="1" s="1"/>
  <c r="AA1631" i="1"/>
  <c r="Z1631" i="1"/>
  <c r="Y1631" i="1"/>
  <c r="V1631" i="1"/>
  <c r="S1631" i="1"/>
  <c r="R1631" i="1"/>
  <c r="AE1631" i="1" s="1"/>
  <c r="Q1631" i="1"/>
  <c r="M1631" i="1"/>
  <c r="AC1631" i="1" s="1"/>
  <c r="K1631" i="1"/>
  <c r="E1631" i="1"/>
  <c r="X1631" i="1" s="1"/>
  <c r="AD1630" i="1"/>
  <c r="AB1630" i="1"/>
  <c r="AF1630" i="1" s="1"/>
  <c r="AA1630" i="1"/>
  <c r="Z1630" i="1"/>
  <c r="Y1630" i="1"/>
  <c r="W1630" i="1"/>
  <c r="S1630" i="1"/>
  <c r="Q1630" i="1"/>
  <c r="R1630" i="1" s="1"/>
  <c r="AE1630" i="1" s="1"/>
  <c r="M1630" i="1"/>
  <c r="AC1630" i="1" s="1"/>
  <c r="K1630" i="1"/>
  <c r="E1630" i="1"/>
  <c r="X1630" i="1" s="1"/>
  <c r="AD1629" i="1"/>
  <c r="AC1629" i="1"/>
  <c r="AB1629" i="1"/>
  <c r="AF1629" i="1" s="1"/>
  <c r="AA1629" i="1"/>
  <c r="S1629" i="1"/>
  <c r="R1629" i="1"/>
  <c r="AE1629" i="1" s="1"/>
  <c r="Q1629" i="1"/>
  <c r="M1629" i="1"/>
  <c r="K1629" i="1"/>
  <c r="E1629" i="1"/>
  <c r="V1629" i="1" s="1"/>
  <c r="AD1628" i="1"/>
  <c r="AC1628" i="1"/>
  <c r="AB1628" i="1"/>
  <c r="AF1628" i="1" s="1"/>
  <c r="AA1628" i="1"/>
  <c r="Z1628" i="1"/>
  <c r="Y1628" i="1"/>
  <c r="W1628" i="1"/>
  <c r="V1628" i="1"/>
  <c r="S1628" i="1"/>
  <c r="R1628" i="1"/>
  <c r="AE1628" i="1" s="1"/>
  <c r="Q1628" i="1"/>
  <c r="M1628" i="1"/>
  <c r="K1628" i="1"/>
  <c r="E1628" i="1"/>
  <c r="X1628" i="1" s="1"/>
  <c r="AF1627" i="1"/>
  <c r="AE1627" i="1"/>
  <c r="AD1627" i="1"/>
  <c r="AB1627" i="1"/>
  <c r="AA1627" i="1"/>
  <c r="Z1627" i="1"/>
  <c r="V1627" i="1"/>
  <c r="S1627" i="1"/>
  <c r="R1627" i="1"/>
  <c r="Q1627" i="1"/>
  <c r="M1627" i="1"/>
  <c r="AC1627" i="1" s="1"/>
  <c r="K1627" i="1"/>
  <c r="E1627" i="1"/>
  <c r="X1627" i="1" s="1"/>
  <c r="AF1626" i="1"/>
  <c r="AD1626" i="1"/>
  <c r="AC1626" i="1"/>
  <c r="AB1626" i="1"/>
  <c r="AA1626" i="1"/>
  <c r="Y1626" i="1"/>
  <c r="W1626" i="1"/>
  <c r="V1626" i="1"/>
  <c r="S1626" i="1"/>
  <c r="Q1626" i="1"/>
  <c r="R1626" i="1" s="1"/>
  <c r="AE1626" i="1" s="1"/>
  <c r="M1626" i="1"/>
  <c r="K1626" i="1"/>
  <c r="E1626" i="1"/>
  <c r="X1626" i="1" s="1"/>
  <c r="AF1625" i="1"/>
  <c r="AD1625" i="1"/>
  <c r="AB1625" i="1"/>
  <c r="AA1625" i="1"/>
  <c r="S1625" i="1"/>
  <c r="R1625" i="1"/>
  <c r="AE1625" i="1" s="1"/>
  <c r="Q1625" i="1"/>
  <c r="M1625" i="1"/>
  <c r="AC1625" i="1" s="1"/>
  <c r="K1625" i="1"/>
  <c r="E1625" i="1"/>
  <c r="Z1625" i="1" s="1"/>
  <c r="AD1624" i="1"/>
  <c r="AC1624" i="1"/>
  <c r="AB1624" i="1"/>
  <c r="AF1624" i="1" s="1"/>
  <c r="AA1624" i="1"/>
  <c r="Y1624" i="1"/>
  <c r="S1624" i="1"/>
  <c r="Q1624" i="1"/>
  <c r="R1624" i="1" s="1"/>
  <c r="AE1624" i="1" s="1"/>
  <c r="M1624" i="1"/>
  <c r="K1624" i="1"/>
  <c r="E1624" i="1"/>
  <c r="Z1624" i="1" s="1"/>
  <c r="AD1623" i="1"/>
  <c r="AB1623" i="1"/>
  <c r="AF1623" i="1" s="1"/>
  <c r="AA1623" i="1"/>
  <c r="Z1623" i="1"/>
  <c r="Y1623" i="1"/>
  <c r="V1623" i="1"/>
  <c r="S1623" i="1"/>
  <c r="R1623" i="1"/>
  <c r="AE1623" i="1" s="1"/>
  <c r="Q1623" i="1"/>
  <c r="M1623" i="1"/>
  <c r="AC1623" i="1" s="1"/>
  <c r="K1623" i="1"/>
  <c r="E1623" i="1"/>
  <c r="X1623" i="1" s="1"/>
  <c r="AD1622" i="1"/>
  <c r="AB1622" i="1"/>
  <c r="AF1622" i="1" s="1"/>
  <c r="AA1622" i="1"/>
  <c r="Z1622" i="1"/>
  <c r="Y1622" i="1"/>
  <c r="W1622" i="1"/>
  <c r="S1622" i="1"/>
  <c r="Q1622" i="1"/>
  <c r="R1622" i="1" s="1"/>
  <c r="AE1622" i="1" s="1"/>
  <c r="M1622" i="1"/>
  <c r="AC1622" i="1" s="1"/>
  <c r="K1622" i="1"/>
  <c r="E1622" i="1"/>
  <c r="X1622" i="1" s="1"/>
  <c r="AD1621" i="1"/>
  <c r="AC1621" i="1"/>
  <c r="AB1621" i="1"/>
  <c r="AF1621" i="1" s="1"/>
  <c r="AA1621" i="1"/>
  <c r="S1621" i="1"/>
  <c r="R1621" i="1"/>
  <c r="AE1621" i="1" s="1"/>
  <c r="Q1621" i="1"/>
  <c r="M1621" i="1"/>
  <c r="K1621" i="1"/>
  <c r="E1621" i="1"/>
  <c r="V1621" i="1" s="1"/>
  <c r="AD1620" i="1"/>
  <c r="AC1620" i="1"/>
  <c r="AB1620" i="1"/>
  <c r="AF1620" i="1" s="1"/>
  <c r="AA1620" i="1"/>
  <c r="Z1620" i="1"/>
  <c r="Y1620" i="1"/>
  <c r="W1620" i="1"/>
  <c r="V1620" i="1"/>
  <c r="S1620" i="1"/>
  <c r="R1620" i="1"/>
  <c r="AE1620" i="1" s="1"/>
  <c r="Q1620" i="1"/>
  <c r="M1620" i="1"/>
  <c r="K1620" i="1"/>
  <c r="E1620" i="1"/>
  <c r="X1620" i="1" s="1"/>
  <c r="AF1619" i="1"/>
  <c r="AE1619" i="1"/>
  <c r="AD1619" i="1"/>
  <c r="AB1619" i="1"/>
  <c r="AA1619" i="1"/>
  <c r="Z1619" i="1"/>
  <c r="V1619" i="1"/>
  <c r="S1619" i="1"/>
  <c r="R1619" i="1"/>
  <c r="Q1619" i="1"/>
  <c r="M1619" i="1"/>
  <c r="AC1619" i="1" s="1"/>
  <c r="K1619" i="1"/>
  <c r="E1619" i="1"/>
  <c r="X1619" i="1" s="1"/>
  <c r="AD1618" i="1"/>
  <c r="AC1618" i="1"/>
  <c r="AB1618" i="1"/>
  <c r="AF1618" i="1" s="1"/>
  <c r="AA1618" i="1"/>
  <c r="Y1618" i="1"/>
  <c r="W1618" i="1"/>
  <c r="V1618" i="1"/>
  <c r="S1618" i="1"/>
  <c r="Q1618" i="1"/>
  <c r="R1618" i="1" s="1"/>
  <c r="AE1618" i="1" s="1"/>
  <c r="M1618" i="1"/>
  <c r="K1618" i="1"/>
  <c r="E1618" i="1"/>
  <c r="X1618" i="1" s="1"/>
  <c r="AD1617" i="1"/>
  <c r="AB1617" i="1"/>
  <c r="AF1617" i="1" s="1"/>
  <c r="AA1617" i="1"/>
  <c r="S1617" i="1"/>
  <c r="R1617" i="1"/>
  <c r="AE1617" i="1" s="1"/>
  <c r="Q1617" i="1"/>
  <c r="M1617" i="1"/>
  <c r="AC1617" i="1" s="1"/>
  <c r="K1617" i="1"/>
  <c r="E1617" i="1"/>
  <c r="Z1617" i="1" s="1"/>
  <c r="AF1616" i="1"/>
  <c r="AD1616" i="1"/>
  <c r="AC1616" i="1"/>
  <c r="AB1616" i="1"/>
  <c r="AA1616" i="1"/>
  <c r="Y1616" i="1"/>
  <c r="S1616" i="1"/>
  <c r="Q1616" i="1"/>
  <c r="R1616" i="1" s="1"/>
  <c r="AE1616" i="1" s="1"/>
  <c r="M1616" i="1"/>
  <c r="K1616" i="1"/>
  <c r="E1616" i="1"/>
  <c r="Z1616" i="1" s="1"/>
  <c r="AD1615" i="1"/>
  <c r="AB1615" i="1"/>
  <c r="AF1615" i="1" s="1"/>
  <c r="AA1615" i="1"/>
  <c r="Z1615" i="1"/>
  <c r="Y1615" i="1"/>
  <c r="V1615" i="1"/>
  <c r="S1615" i="1"/>
  <c r="R1615" i="1"/>
  <c r="AE1615" i="1" s="1"/>
  <c r="Q1615" i="1"/>
  <c r="M1615" i="1"/>
  <c r="AC1615" i="1" s="1"/>
  <c r="K1615" i="1"/>
  <c r="E1615" i="1"/>
  <c r="X1615" i="1" s="1"/>
  <c r="AD1614" i="1"/>
  <c r="AB1614" i="1"/>
  <c r="AF1614" i="1" s="1"/>
  <c r="AA1614" i="1"/>
  <c r="Z1614" i="1"/>
  <c r="Y1614" i="1"/>
  <c r="W1614" i="1"/>
  <c r="S1614" i="1"/>
  <c r="Q1614" i="1"/>
  <c r="R1614" i="1" s="1"/>
  <c r="AE1614" i="1" s="1"/>
  <c r="M1614" i="1"/>
  <c r="AC1614" i="1" s="1"/>
  <c r="K1614" i="1"/>
  <c r="E1614" i="1"/>
  <c r="X1614" i="1" s="1"/>
  <c r="AD1613" i="1"/>
  <c r="AC1613" i="1"/>
  <c r="AB1613" i="1"/>
  <c r="AF1613" i="1" s="1"/>
  <c r="AA1613" i="1"/>
  <c r="S1613" i="1"/>
  <c r="R1613" i="1"/>
  <c r="AE1613" i="1" s="1"/>
  <c r="Q1613" i="1"/>
  <c r="M1613" i="1"/>
  <c r="K1613" i="1"/>
  <c r="E1613" i="1"/>
  <c r="V1613" i="1" s="1"/>
  <c r="AD1612" i="1"/>
  <c r="AC1612" i="1"/>
  <c r="AB1612" i="1"/>
  <c r="AF1612" i="1" s="1"/>
  <c r="AA1612" i="1"/>
  <c r="Z1612" i="1"/>
  <c r="Y1612" i="1"/>
  <c r="W1612" i="1"/>
  <c r="V1612" i="1"/>
  <c r="S1612" i="1"/>
  <c r="R1612" i="1"/>
  <c r="AE1612" i="1" s="1"/>
  <c r="Q1612" i="1"/>
  <c r="M1612" i="1"/>
  <c r="K1612" i="1"/>
  <c r="E1612" i="1"/>
  <c r="X1612" i="1" s="1"/>
  <c r="AE1611" i="1"/>
  <c r="AD1611" i="1"/>
  <c r="AB1611" i="1"/>
  <c r="AF1611" i="1" s="1"/>
  <c r="AA1611" i="1"/>
  <c r="Z1611" i="1"/>
  <c r="V1611" i="1"/>
  <c r="S1611" i="1"/>
  <c r="R1611" i="1"/>
  <c r="Q1611" i="1"/>
  <c r="M1611" i="1"/>
  <c r="AC1611" i="1" s="1"/>
  <c r="K1611" i="1"/>
  <c r="E1611" i="1"/>
  <c r="X1611" i="1" s="1"/>
  <c r="AD1610" i="1"/>
  <c r="AC1610" i="1"/>
  <c r="AB1610" i="1"/>
  <c r="AF1610" i="1" s="1"/>
  <c r="AA1610" i="1"/>
  <c r="Y1610" i="1"/>
  <c r="W1610" i="1"/>
  <c r="V1610" i="1"/>
  <c r="S1610" i="1"/>
  <c r="Q1610" i="1"/>
  <c r="R1610" i="1" s="1"/>
  <c r="AE1610" i="1" s="1"/>
  <c r="M1610" i="1"/>
  <c r="K1610" i="1"/>
  <c r="E1610" i="1"/>
  <c r="X1610" i="1" s="1"/>
  <c r="AF1609" i="1"/>
  <c r="AD1609" i="1"/>
  <c r="AB1609" i="1"/>
  <c r="AA1609" i="1"/>
  <c r="S1609" i="1"/>
  <c r="R1609" i="1"/>
  <c r="AE1609" i="1" s="1"/>
  <c r="Q1609" i="1"/>
  <c r="M1609" i="1"/>
  <c r="AC1609" i="1" s="1"/>
  <c r="K1609" i="1"/>
  <c r="E1609" i="1"/>
  <c r="Z1609" i="1" s="1"/>
  <c r="AF1608" i="1"/>
  <c r="AD1608" i="1"/>
  <c r="AC1608" i="1"/>
  <c r="AB1608" i="1"/>
  <c r="AA1608" i="1"/>
  <c r="Y1608" i="1"/>
  <c r="S1608" i="1"/>
  <c r="Q1608" i="1"/>
  <c r="R1608" i="1" s="1"/>
  <c r="AE1608" i="1" s="1"/>
  <c r="M1608" i="1"/>
  <c r="K1608" i="1"/>
  <c r="E1608" i="1"/>
  <c r="Z1608" i="1" s="1"/>
  <c r="AD1607" i="1"/>
  <c r="AB1607" i="1"/>
  <c r="AF1607" i="1" s="1"/>
  <c r="AA1607" i="1"/>
  <c r="Z1607" i="1"/>
  <c r="Y1607" i="1"/>
  <c r="V1607" i="1"/>
  <c r="S1607" i="1"/>
  <c r="R1607" i="1"/>
  <c r="AE1607" i="1" s="1"/>
  <c r="Q1607" i="1"/>
  <c r="M1607" i="1"/>
  <c r="AC1607" i="1" s="1"/>
  <c r="K1607" i="1"/>
  <c r="E1607" i="1"/>
  <c r="X1607" i="1" s="1"/>
  <c r="AD1606" i="1"/>
  <c r="AB1606" i="1"/>
  <c r="AF1606" i="1" s="1"/>
  <c r="AA1606" i="1"/>
  <c r="Z1606" i="1"/>
  <c r="Y1606" i="1"/>
  <c r="W1606" i="1"/>
  <c r="S1606" i="1"/>
  <c r="Q1606" i="1"/>
  <c r="R1606" i="1" s="1"/>
  <c r="AE1606" i="1" s="1"/>
  <c r="M1606" i="1"/>
  <c r="AC1606" i="1" s="1"/>
  <c r="K1606" i="1"/>
  <c r="E1606" i="1"/>
  <c r="X1606" i="1" s="1"/>
  <c r="AD1605" i="1"/>
  <c r="AC1605" i="1"/>
  <c r="AB1605" i="1"/>
  <c r="AF1605" i="1" s="1"/>
  <c r="AA1605" i="1"/>
  <c r="S1605" i="1"/>
  <c r="R1605" i="1"/>
  <c r="AE1605" i="1" s="1"/>
  <c r="Q1605" i="1"/>
  <c r="M1605" i="1"/>
  <c r="K1605" i="1"/>
  <c r="E1605" i="1"/>
  <c r="V1605" i="1" s="1"/>
  <c r="AD1604" i="1"/>
  <c r="AC1604" i="1"/>
  <c r="AB1604" i="1"/>
  <c r="AF1604" i="1" s="1"/>
  <c r="AA1604" i="1"/>
  <c r="Z1604" i="1"/>
  <c r="Y1604" i="1"/>
  <c r="W1604" i="1"/>
  <c r="V1604" i="1"/>
  <c r="S1604" i="1"/>
  <c r="R1604" i="1"/>
  <c r="AE1604" i="1" s="1"/>
  <c r="Q1604" i="1"/>
  <c r="M1604" i="1"/>
  <c r="K1604" i="1"/>
  <c r="E1604" i="1"/>
  <c r="X1604" i="1" s="1"/>
  <c r="AF1603" i="1"/>
  <c r="AE1603" i="1"/>
  <c r="AD1603" i="1"/>
  <c r="AB1603" i="1"/>
  <c r="AA1603" i="1"/>
  <c r="Z1603" i="1"/>
  <c r="V1603" i="1"/>
  <c r="S1603" i="1"/>
  <c r="R1603" i="1"/>
  <c r="Q1603" i="1"/>
  <c r="M1603" i="1"/>
  <c r="AC1603" i="1" s="1"/>
  <c r="K1603" i="1"/>
  <c r="E1603" i="1"/>
  <c r="X1603" i="1" s="1"/>
  <c r="AF1602" i="1"/>
  <c r="AD1602" i="1"/>
  <c r="AC1602" i="1"/>
  <c r="AB1602" i="1"/>
  <c r="AA1602" i="1"/>
  <c r="W1602" i="1"/>
  <c r="V1602" i="1"/>
  <c r="S1602" i="1"/>
  <c r="Q1602" i="1"/>
  <c r="R1602" i="1" s="1"/>
  <c r="AE1602" i="1" s="1"/>
  <c r="M1602" i="1"/>
  <c r="K1602" i="1"/>
  <c r="E1602" i="1"/>
  <c r="Y1602" i="1" s="1"/>
  <c r="AD1601" i="1"/>
  <c r="AB1601" i="1"/>
  <c r="AF1601" i="1" s="1"/>
  <c r="AA1601" i="1"/>
  <c r="S1601" i="1"/>
  <c r="R1601" i="1"/>
  <c r="AE1601" i="1" s="1"/>
  <c r="Q1601" i="1"/>
  <c r="M1601" i="1"/>
  <c r="AC1601" i="1" s="1"/>
  <c r="K1601" i="1"/>
  <c r="E1601" i="1"/>
  <c r="Z1601" i="1" s="1"/>
  <c r="AF1600" i="1"/>
  <c r="AD1600" i="1"/>
  <c r="AC1600" i="1"/>
  <c r="AB1600" i="1"/>
  <c r="AA1600" i="1"/>
  <c r="Y1600" i="1"/>
  <c r="S1600" i="1"/>
  <c r="Q1600" i="1"/>
  <c r="R1600" i="1" s="1"/>
  <c r="AE1600" i="1" s="1"/>
  <c r="M1600" i="1"/>
  <c r="K1600" i="1"/>
  <c r="E1600" i="1"/>
  <c r="Z1600" i="1" s="1"/>
  <c r="AD1599" i="1"/>
  <c r="AB1599" i="1"/>
  <c r="AF1599" i="1" s="1"/>
  <c r="AA1599" i="1"/>
  <c r="Z1599" i="1"/>
  <c r="Y1599" i="1"/>
  <c r="V1599" i="1"/>
  <c r="S1599" i="1"/>
  <c r="Q1599" i="1"/>
  <c r="R1599" i="1" s="1"/>
  <c r="AE1599" i="1" s="1"/>
  <c r="M1599" i="1"/>
  <c r="AC1599" i="1" s="1"/>
  <c r="K1599" i="1"/>
  <c r="E1599" i="1"/>
  <c r="X1599" i="1" s="1"/>
  <c r="AD1598" i="1"/>
  <c r="AB1598" i="1"/>
  <c r="AF1598" i="1" s="1"/>
  <c r="AA1598" i="1"/>
  <c r="Z1598" i="1"/>
  <c r="Y1598" i="1"/>
  <c r="W1598" i="1"/>
  <c r="S1598" i="1"/>
  <c r="Q1598" i="1"/>
  <c r="R1598" i="1" s="1"/>
  <c r="AE1598" i="1" s="1"/>
  <c r="M1598" i="1"/>
  <c r="AC1598" i="1" s="1"/>
  <c r="K1598" i="1"/>
  <c r="E1598" i="1"/>
  <c r="X1598" i="1" s="1"/>
  <c r="AD1597" i="1"/>
  <c r="AC1597" i="1"/>
  <c r="AB1597" i="1"/>
  <c r="AF1597" i="1" s="1"/>
  <c r="AA1597" i="1"/>
  <c r="S1597" i="1"/>
  <c r="R1597" i="1"/>
  <c r="AE1597" i="1" s="1"/>
  <c r="Q1597" i="1"/>
  <c r="M1597" i="1"/>
  <c r="K1597" i="1"/>
  <c r="E1597" i="1"/>
  <c r="V1597" i="1" s="1"/>
  <c r="AD1596" i="1"/>
  <c r="AC1596" i="1"/>
  <c r="AB1596" i="1"/>
  <c r="AF1596" i="1" s="1"/>
  <c r="AA1596" i="1"/>
  <c r="Z1596" i="1"/>
  <c r="Y1596" i="1"/>
  <c r="W1596" i="1"/>
  <c r="V1596" i="1"/>
  <c r="S1596" i="1"/>
  <c r="R1596" i="1"/>
  <c r="AE1596" i="1" s="1"/>
  <c r="Q1596" i="1"/>
  <c r="M1596" i="1"/>
  <c r="K1596" i="1"/>
  <c r="E1596" i="1"/>
  <c r="X1596" i="1" s="1"/>
  <c r="AF1595" i="1"/>
  <c r="AE1595" i="1"/>
  <c r="AD1595" i="1"/>
  <c r="AB1595" i="1"/>
  <c r="AA1595" i="1"/>
  <c r="Z1595" i="1"/>
  <c r="W1595" i="1"/>
  <c r="V1595" i="1"/>
  <c r="S1595" i="1"/>
  <c r="R1595" i="1"/>
  <c r="Q1595" i="1"/>
  <c r="M1595" i="1"/>
  <c r="AC1595" i="1" s="1"/>
  <c r="K1595" i="1"/>
  <c r="E1595" i="1"/>
  <c r="X1595" i="1" s="1"/>
  <c r="AD1594" i="1"/>
  <c r="AC1594" i="1"/>
  <c r="AB1594" i="1"/>
  <c r="AF1594" i="1" s="1"/>
  <c r="AA1594" i="1"/>
  <c r="W1594" i="1"/>
  <c r="V1594" i="1"/>
  <c r="S1594" i="1"/>
  <c r="Q1594" i="1"/>
  <c r="R1594" i="1" s="1"/>
  <c r="AE1594" i="1" s="1"/>
  <c r="M1594" i="1"/>
  <c r="K1594" i="1"/>
  <c r="E1594" i="1"/>
  <c r="Y1594" i="1" s="1"/>
  <c r="AD1593" i="1"/>
  <c r="AB1593" i="1"/>
  <c r="AF1593" i="1" s="1"/>
  <c r="AA1593" i="1"/>
  <c r="S1593" i="1"/>
  <c r="R1593" i="1"/>
  <c r="AE1593" i="1" s="1"/>
  <c r="Q1593" i="1"/>
  <c r="M1593" i="1"/>
  <c r="AC1593" i="1" s="1"/>
  <c r="K1593" i="1"/>
  <c r="E1593" i="1"/>
  <c r="Z1593" i="1" s="1"/>
  <c r="AF1592" i="1"/>
  <c r="AD1592" i="1"/>
  <c r="AC1592" i="1"/>
  <c r="AB1592" i="1"/>
  <c r="AA1592" i="1"/>
  <c r="Y1592" i="1"/>
  <c r="S1592" i="1"/>
  <c r="Q1592" i="1"/>
  <c r="R1592" i="1" s="1"/>
  <c r="AE1592" i="1" s="1"/>
  <c r="M1592" i="1"/>
  <c r="K1592" i="1"/>
  <c r="E1592" i="1"/>
  <c r="Z1592" i="1" s="1"/>
  <c r="AD1591" i="1"/>
  <c r="AB1591" i="1"/>
  <c r="AF1591" i="1" s="1"/>
  <c r="AA1591" i="1"/>
  <c r="Z1591" i="1"/>
  <c r="Y1591" i="1"/>
  <c r="V1591" i="1"/>
  <c r="S1591" i="1"/>
  <c r="Q1591" i="1"/>
  <c r="R1591" i="1" s="1"/>
  <c r="AE1591" i="1" s="1"/>
  <c r="M1591" i="1"/>
  <c r="AC1591" i="1" s="1"/>
  <c r="K1591" i="1"/>
  <c r="E1591" i="1"/>
  <c r="X1591" i="1" s="1"/>
  <c r="AD1590" i="1"/>
  <c r="AB1590" i="1"/>
  <c r="AF1590" i="1" s="1"/>
  <c r="AA1590" i="1"/>
  <c r="Z1590" i="1"/>
  <c r="Y1590" i="1"/>
  <c r="W1590" i="1"/>
  <c r="S1590" i="1"/>
  <c r="Q1590" i="1"/>
  <c r="R1590" i="1" s="1"/>
  <c r="AE1590" i="1" s="1"/>
  <c r="M1590" i="1"/>
  <c r="AC1590" i="1" s="1"/>
  <c r="K1590" i="1"/>
  <c r="E1590" i="1"/>
  <c r="X1590" i="1" s="1"/>
  <c r="AD1589" i="1"/>
  <c r="AC1589" i="1"/>
  <c r="AB1589" i="1"/>
  <c r="AF1589" i="1" s="1"/>
  <c r="AA1589" i="1"/>
  <c r="S1589" i="1"/>
  <c r="R1589" i="1"/>
  <c r="AE1589" i="1" s="1"/>
  <c r="Q1589" i="1"/>
  <c r="M1589" i="1"/>
  <c r="K1589" i="1"/>
  <c r="E1589" i="1"/>
  <c r="V1589" i="1" s="1"/>
  <c r="AD1588" i="1"/>
  <c r="AC1588" i="1"/>
  <c r="AB1588" i="1"/>
  <c r="AF1588" i="1" s="1"/>
  <c r="AA1588" i="1"/>
  <c r="Z1588" i="1"/>
  <c r="Y1588" i="1"/>
  <c r="W1588" i="1"/>
  <c r="V1588" i="1"/>
  <c r="S1588" i="1"/>
  <c r="R1588" i="1"/>
  <c r="AE1588" i="1" s="1"/>
  <c r="Q1588" i="1"/>
  <c r="M1588" i="1"/>
  <c r="K1588" i="1"/>
  <c r="E1588" i="1"/>
  <c r="X1588" i="1" s="1"/>
  <c r="AE1587" i="1"/>
  <c r="AD1587" i="1"/>
  <c r="AB1587" i="1"/>
  <c r="AF1587" i="1" s="1"/>
  <c r="AA1587" i="1"/>
  <c r="Z1587" i="1"/>
  <c r="W1587" i="1"/>
  <c r="V1587" i="1"/>
  <c r="S1587" i="1"/>
  <c r="R1587" i="1"/>
  <c r="Q1587" i="1"/>
  <c r="M1587" i="1"/>
  <c r="AC1587" i="1" s="1"/>
  <c r="K1587" i="1"/>
  <c r="E1587" i="1"/>
  <c r="X1587" i="1" s="1"/>
  <c r="AD1586" i="1"/>
  <c r="AC1586" i="1"/>
  <c r="AB1586" i="1"/>
  <c r="AF1586" i="1" s="1"/>
  <c r="AA1586" i="1"/>
  <c r="W1586" i="1"/>
  <c r="V1586" i="1"/>
  <c r="S1586" i="1"/>
  <c r="Q1586" i="1"/>
  <c r="R1586" i="1" s="1"/>
  <c r="AE1586" i="1" s="1"/>
  <c r="M1586" i="1"/>
  <c r="K1586" i="1"/>
  <c r="E1586" i="1"/>
  <c r="Y1586" i="1" s="1"/>
  <c r="AD1585" i="1"/>
  <c r="AB1585" i="1"/>
  <c r="AF1585" i="1" s="1"/>
  <c r="AA1585" i="1"/>
  <c r="S1585" i="1"/>
  <c r="R1585" i="1"/>
  <c r="AE1585" i="1" s="1"/>
  <c r="Q1585" i="1"/>
  <c r="M1585" i="1"/>
  <c r="AC1585" i="1" s="1"/>
  <c r="K1585" i="1"/>
  <c r="E1585" i="1"/>
  <c r="Z1585" i="1" s="1"/>
  <c r="AF1584" i="1"/>
  <c r="AD1584" i="1"/>
  <c r="AC1584" i="1"/>
  <c r="AB1584" i="1"/>
  <c r="AA1584" i="1"/>
  <c r="Y1584" i="1"/>
  <c r="S1584" i="1"/>
  <c r="Q1584" i="1"/>
  <c r="R1584" i="1" s="1"/>
  <c r="AE1584" i="1" s="1"/>
  <c r="M1584" i="1"/>
  <c r="K1584" i="1"/>
  <c r="E1584" i="1"/>
  <c r="Z1584" i="1" s="1"/>
  <c r="AD1583" i="1"/>
  <c r="AB1583" i="1"/>
  <c r="AF1583" i="1" s="1"/>
  <c r="AA1583" i="1"/>
  <c r="Z1583" i="1"/>
  <c r="Y1583" i="1"/>
  <c r="V1583" i="1"/>
  <c r="S1583" i="1"/>
  <c r="Q1583" i="1"/>
  <c r="R1583" i="1" s="1"/>
  <c r="AE1583" i="1" s="1"/>
  <c r="M1583" i="1"/>
  <c r="AC1583" i="1" s="1"/>
  <c r="K1583" i="1"/>
  <c r="E1583" i="1"/>
  <c r="X1583" i="1" s="1"/>
  <c r="AD1582" i="1"/>
  <c r="AB1582" i="1"/>
  <c r="AF1582" i="1" s="1"/>
  <c r="AA1582" i="1"/>
  <c r="Z1582" i="1"/>
  <c r="Y1582" i="1"/>
  <c r="W1582" i="1"/>
  <c r="S1582" i="1"/>
  <c r="Q1582" i="1"/>
  <c r="R1582" i="1" s="1"/>
  <c r="AE1582" i="1" s="1"/>
  <c r="M1582" i="1"/>
  <c r="AC1582" i="1" s="1"/>
  <c r="K1582" i="1"/>
  <c r="E1582" i="1"/>
  <c r="X1582" i="1" s="1"/>
  <c r="AF1581" i="1"/>
  <c r="AD1581" i="1"/>
  <c r="AC1581" i="1"/>
  <c r="AB1581" i="1"/>
  <c r="AA1581" i="1"/>
  <c r="S1581" i="1"/>
  <c r="R1581" i="1"/>
  <c r="AE1581" i="1" s="1"/>
  <c r="Q1581" i="1"/>
  <c r="M1581" i="1"/>
  <c r="K1581" i="1"/>
  <c r="E1581" i="1"/>
  <c r="V1581" i="1" s="1"/>
  <c r="AD1580" i="1"/>
  <c r="AC1580" i="1"/>
  <c r="AB1580" i="1"/>
  <c r="AF1580" i="1" s="1"/>
  <c r="AA1580" i="1"/>
  <c r="Z1580" i="1"/>
  <c r="Y1580" i="1"/>
  <c r="W1580" i="1"/>
  <c r="V1580" i="1"/>
  <c r="S1580" i="1"/>
  <c r="R1580" i="1"/>
  <c r="AE1580" i="1" s="1"/>
  <c r="Q1580" i="1"/>
  <c r="M1580" i="1"/>
  <c r="K1580" i="1"/>
  <c r="E1580" i="1"/>
  <c r="X1580" i="1" s="1"/>
  <c r="AE1579" i="1"/>
  <c r="AD1579" i="1"/>
  <c r="AB1579" i="1"/>
  <c r="AF1579" i="1" s="1"/>
  <c r="AA1579" i="1"/>
  <c r="Z1579" i="1"/>
  <c r="W1579" i="1"/>
  <c r="V1579" i="1"/>
  <c r="S1579" i="1"/>
  <c r="R1579" i="1"/>
  <c r="Q1579" i="1"/>
  <c r="M1579" i="1"/>
  <c r="AC1579" i="1" s="1"/>
  <c r="K1579" i="1"/>
  <c r="E1579" i="1"/>
  <c r="X1579" i="1" s="1"/>
  <c r="AF1578" i="1"/>
  <c r="AD1578" i="1"/>
  <c r="AC1578" i="1"/>
  <c r="AB1578" i="1"/>
  <c r="AA1578" i="1"/>
  <c r="W1578" i="1"/>
  <c r="V1578" i="1"/>
  <c r="S1578" i="1"/>
  <c r="Q1578" i="1"/>
  <c r="R1578" i="1" s="1"/>
  <c r="AE1578" i="1" s="1"/>
  <c r="M1578" i="1"/>
  <c r="K1578" i="1"/>
  <c r="E1578" i="1"/>
  <c r="Y1578" i="1" s="1"/>
  <c r="AD1577" i="1"/>
  <c r="AB1577" i="1"/>
  <c r="AF1577" i="1" s="1"/>
  <c r="AA1577" i="1"/>
  <c r="S1577" i="1"/>
  <c r="R1577" i="1"/>
  <c r="AE1577" i="1" s="1"/>
  <c r="Q1577" i="1"/>
  <c r="M1577" i="1"/>
  <c r="AC1577" i="1" s="1"/>
  <c r="K1577" i="1"/>
  <c r="E1577" i="1"/>
  <c r="Z1577" i="1" s="1"/>
  <c r="AD1576" i="1"/>
  <c r="AC1576" i="1"/>
  <c r="AB1576" i="1"/>
  <c r="AF1576" i="1" s="1"/>
  <c r="AA1576" i="1"/>
  <c r="Y1576" i="1"/>
  <c r="S1576" i="1"/>
  <c r="Q1576" i="1"/>
  <c r="R1576" i="1" s="1"/>
  <c r="AE1576" i="1" s="1"/>
  <c r="M1576" i="1"/>
  <c r="K1576" i="1"/>
  <c r="E1576" i="1"/>
  <c r="Z1576" i="1" s="1"/>
  <c r="AD1575" i="1"/>
  <c r="AB1575" i="1"/>
  <c r="AF1575" i="1" s="1"/>
  <c r="AA1575" i="1"/>
  <c r="Z1575" i="1"/>
  <c r="Y1575" i="1"/>
  <c r="V1575" i="1"/>
  <c r="S1575" i="1"/>
  <c r="Q1575" i="1"/>
  <c r="R1575" i="1" s="1"/>
  <c r="AE1575" i="1" s="1"/>
  <c r="M1575" i="1"/>
  <c r="AC1575" i="1" s="1"/>
  <c r="K1575" i="1"/>
  <c r="E1575" i="1"/>
  <c r="X1575" i="1" s="1"/>
  <c r="AD1574" i="1"/>
  <c r="AB1574" i="1"/>
  <c r="AF1574" i="1" s="1"/>
  <c r="AA1574" i="1"/>
  <c r="Z1574" i="1"/>
  <c r="Y1574" i="1"/>
  <c r="W1574" i="1"/>
  <c r="S1574" i="1"/>
  <c r="Q1574" i="1"/>
  <c r="R1574" i="1" s="1"/>
  <c r="AE1574" i="1" s="1"/>
  <c r="M1574" i="1"/>
  <c r="AC1574" i="1" s="1"/>
  <c r="K1574" i="1"/>
  <c r="E1574" i="1"/>
  <c r="X1574" i="1" s="1"/>
  <c r="AF1573" i="1"/>
  <c r="AD1573" i="1"/>
  <c r="AC1573" i="1"/>
  <c r="AB1573" i="1"/>
  <c r="AA1573" i="1"/>
  <c r="S1573" i="1"/>
  <c r="R1573" i="1"/>
  <c r="AE1573" i="1" s="1"/>
  <c r="Q1573" i="1"/>
  <c r="M1573" i="1"/>
  <c r="K1573" i="1"/>
  <c r="E1573" i="1"/>
  <c r="V1573" i="1" s="1"/>
  <c r="AD1572" i="1"/>
  <c r="AC1572" i="1"/>
  <c r="AB1572" i="1"/>
  <c r="AF1572" i="1" s="1"/>
  <c r="AA1572" i="1"/>
  <c r="Z1572" i="1"/>
  <c r="Y1572" i="1"/>
  <c r="W1572" i="1"/>
  <c r="V1572" i="1"/>
  <c r="S1572" i="1"/>
  <c r="R1572" i="1"/>
  <c r="AE1572" i="1" s="1"/>
  <c r="Q1572" i="1"/>
  <c r="M1572" i="1"/>
  <c r="K1572" i="1"/>
  <c r="E1572" i="1"/>
  <c r="X1572" i="1" s="1"/>
  <c r="AF1571" i="1"/>
  <c r="AE1571" i="1"/>
  <c r="AD1571" i="1"/>
  <c r="AB1571" i="1"/>
  <c r="AA1571" i="1"/>
  <c r="Z1571" i="1"/>
  <c r="W1571" i="1"/>
  <c r="V1571" i="1"/>
  <c r="S1571" i="1"/>
  <c r="R1571" i="1"/>
  <c r="Q1571" i="1"/>
  <c r="M1571" i="1"/>
  <c r="AC1571" i="1" s="1"/>
  <c r="K1571" i="1"/>
  <c r="E1571" i="1"/>
  <c r="X1571" i="1" s="1"/>
  <c r="AD1570" i="1"/>
  <c r="AC1570" i="1"/>
  <c r="AB1570" i="1"/>
  <c r="AF1570" i="1" s="1"/>
  <c r="AA1570" i="1"/>
  <c r="W1570" i="1"/>
  <c r="V1570" i="1"/>
  <c r="S1570" i="1"/>
  <c r="Q1570" i="1"/>
  <c r="R1570" i="1" s="1"/>
  <c r="AE1570" i="1" s="1"/>
  <c r="M1570" i="1"/>
  <c r="K1570" i="1"/>
  <c r="E1570" i="1"/>
  <c r="Y1570" i="1" s="1"/>
  <c r="AD1569" i="1"/>
  <c r="AB1569" i="1"/>
  <c r="AF1569" i="1" s="1"/>
  <c r="AA1569" i="1"/>
  <c r="S1569" i="1"/>
  <c r="R1569" i="1"/>
  <c r="AE1569" i="1" s="1"/>
  <c r="Q1569" i="1"/>
  <c r="M1569" i="1"/>
  <c r="AC1569" i="1" s="1"/>
  <c r="K1569" i="1"/>
  <c r="E1569" i="1"/>
  <c r="Z1569" i="1" s="1"/>
  <c r="AD1568" i="1"/>
  <c r="AC1568" i="1"/>
  <c r="AB1568" i="1"/>
  <c r="AF1568" i="1" s="1"/>
  <c r="AA1568" i="1"/>
  <c r="Y1568" i="1"/>
  <c r="S1568" i="1"/>
  <c r="Q1568" i="1"/>
  <c r="R1568" i="1" s="1"/>
  <c r="AE1568" i="1" s="1"/>
  <c r="M1568" i="1"/>
  <c r="K1568" i="1"/>
  <c r="E1568" i="1"/>
  <c r="Z1568" i="1" s="1"/>
  <c r="AD1567" i="1"/>
  <c r="AB1567" i="1"/>
  <c r="AF1567" i="1" s="1"/>
  <c r="AA1567" i="1"/>
  <c r="Z1567" i="1"/>
  <c r="Y1567" i="1"/>
  <c r="V1567" i="1"/>
  <c r="S1567" i="1"/>
  <c r="Q1567" i="1"/>
  <c r="R1567" i="1" s="1"/>
  <c r="AE1567" i="1" s="1"/>
  <c r="M1567" i="1"/>
  <c r="AC1567" i="1" s="1"/>
  <c r="K1567" i="1"/>
  <c r="E1567" i="1"/>
  <c r="X1567" i="1" s="1"/>
  <c r="Z1566" i="1"/>
  <c r="W1566" i="1"/>
  <c r="AB1566" i="1" s="1"/>
  <c r="S1566" i="1"/>
  <c r="Q1566" i="1"/>
  <c r="R1566" i="1" s="1"/>
  <c r="M1566" i="1"/>
  <c r="K1566" i="1"/>
  <c r="E1566" i="1"/>
  <c r="Y1566" i="1" s="1"/>
  <c r="AD1566" i="1" s="1"/>
  <c r="S1565" i="1"/>
  <c r="Q1565" i="1"/>
  <c r="R1565" i="1" s="1"/>
  <c r="M1565" i="1"/>
  <c r="K1565" i="1"/>
  <c r="E1565" i="1"/>
  <c r="V1565" i="1" s="1"/>
  <c r="AA1565" i="1" s="1"/>
  <c r="Z1564" i="1"/>
  <c r="Y1564" i="1"/>
  <c r="AD1564" i="1" s="1"/>
  <c r="W1564" i="1"/>
  <c r="AB1564" i="1" s="1"/>
  <c r="V1564" i="1"/>
  <c r="AA1564" i="1" s="1"/>
  <c r="S1564" i="1"/>
  <c r="R1564" i="1"/>
  <c r="Q1564" i="1"/>
  <c r="M1564" i="1"/>
  <c r="K1564" i="1"/>
  <c r="E1564" i="1"/>
  <c r="X1564" i="1" s="1"/>
  <c r="Z1563" i="1"/>
  <c r="S1563" i="1"/>
  <c r="Q1563" i="1"/>
  <c r="R1563" i="1" s="1"/>
  <c r="M1563" i="1"/>
  <c r="K1563" i="1"/>
  <c r="E1563" i="1"/>
  <c r="X1563" i="1" s="1"/>
  <c r="AA1562" i="1"/>
  <c r="Y1562" i="1"/>
  <c r="AD1562" i="1" s="1"/>
  <c r="V1562" i="1"/>
  <c r="S1562" i="1"/>
  <c r="Q1562" i="1"/>
  <c r="R1562" i="1" s="1"/>
  <c r="M1562" i="1"/>
  <c r="K1562" i="1"/>
  <c r="E1562" i="1"/>
  <c r="X1562" i="1" s="1"/>
  <c r="AC1562" i="1" s="1"/>
  <c r="Z1561" i="1"/>
  <c r="Y1561" i="1"/>
  <c r="AD1561" i="1" s="1"/>
  <c r="W1561" i="1"/>
  <c r="AB1561" i="1" s="1"/>
  <c r="S1561" i="1"/>
  <c r="R1561" i="1"/>
  <c r="Q1561" i="1"/>
  <c r="M1561" i="1"/>
  <c r="K1561" i="1"/>
  <c r="E1561" i="1"/>
  <c r="X1561" i="1" s="1"/>
  <c r="Z1560" i="1"/>
  <c r="X1560" i="1"/>
  <c r="S1560" i="1"/>
  <c r="Q1560" i="1"/>
  <c r="R1560" i="1" s="1"/>
  <c r="M1560" i="1"/>
  <c r="K1560" i="1"/>
  <c r="E1560" i="1"/>
  <c r="AB1559" i="1"/>
  <c r="AA1559" i="1"/>
  <c r="Z1559" i="1"/>
  <c r="Y1559" i="1"/>
  <c r="AD1559" i="1" s="1"/>
  <c r="W1559" i="1"/>
  <c r="V1559" i="1"/>
  <c r="S1559" i="1"/>
  <c r="Q1559" i="1"/>
  <c r="R1559" i="1" s="1"/>
  <c r="M1559" i="1"/>
  <c r="K1559" i="1"/>
  <c r="E1559" i="1"/>
  <c r="X1559" i="1" s="1"/>
  <c r="AE1558" i="1"/>
  <c r="Z1558" i="1"/>
  <c r="W1558" i="1"/>
  <c r="AB1558" i="1" s="1"/>
  <c r="S1558" i="1"/>
  <c r="R1558" i="1"/>
  <c r="Q1558" i="1"/>
  <c r="M1558" i="1"/>
  <c r="K1558" i="1"/>
  <c r="E1558" i="1"/>
  <c r="Y1558" i="1" s="1"/>
  <c r="AD1558" i="1" s="1"/>
  <c r="X1557" i="1"/>
  <c r="AC1557" i="1" s="1"/>
  <c r="V1557" i="1"/>
  <c r="AA1557" i="1" s="1"/>
  <c r="S1557" i="1"/>
  <c r="Q1557" i="1"/>
  <c r="R1557" i="1" s="1"/>
  <c r="M1557" i="1"/>
  <c r="K1557" i="1"/>
  <c r="E1557" i="1"/>
  <c r="AD1556" i="1"/>
  <c r="AB1556" i="1"/>
  <c r="AF1556" i="1" s="1"/>
  <c r="Z1556" i="1"/>
  <c r="Y1556" i="1"/>
  <c r="W1556" i="1"/>
  <c r="V1556" i="1"/>
  <c r="AA1556" i="1" s="1"/>
  <c r="S1556" i="1"/>
  <c r="R1556" i="1"/>
  <c r="AE1556" i="1" s="1"/>
  <c r="Q1556" i="1"/>
  <c r="M1556" i="1"/>
  <c r="K1556" i="1"/>
  <c r="E1556" i="1"/>
  <c r="X1556" i="1" s="1"/>
  <c r="Z1555" i="1"/>
  <c r="AE1555" i="1" s="1"/>
  <c r="X1555" i="1"/>
  <c r="W1555" i="1"/>
  <c r="AB1555" i="1" s="1"/>
  <c r="S1555" i="1"/>
  <c r="Q1555" i="1"/>
  <c r="R1555" i="1" s="1"/>
  <c r="M1555" i="1"/>
  <c r="K1555" i="1"/>
  <c r="E1555" i="1"/>
  <c r="AA1554" i="1"/>
  <c r="X1554" i="1"/>
  <c r="AC1554" i="1" s="1"/>
  <c r="V1554" i="1"/>
  <c r="S1554" i="1"/>
  <c r="Q1554" i="1"/>
  <c r="R1554" i="1" s="1"/>
  <c r="M1554" i="1"/>
  <c r="K1554" i="1"/>
  <c r="E1554" i="1"/>
  <c r="Z1553" i="1"/>
  <c r="AE1553" i="1" s="1"/>
  <c r="Y1553" i="1"/>
  <c r="AD1553" i="1" s="1"/>
  <c r="W1553" i="1"/>
  <c r="AB1553" i="1" s="1"/>
  <c r="S1553" i="1"/>
  <c r="R1553" i="1"/>
  <c r="Q1553" i="1"/>
  <c r="M1553" i="1"/>
  <c r="K1553" i="1"/>
  <c r="E1553" i="1"/>
  <c r="X1553" i="1" s="1"/>
  <c r="AA1552" i="1"/>
  <c r="Z1552" i="1"/>
  <c r="X1552" i="1"/>
  <c r="AC1552" i="1" s="1"/>
  <c r="S1552" i="1"/>
  <c r="Q1552" i="1"/>
  <c r="R1552" i="1" s="1"/>
  <c r="M1552" i="1"/>
  <c r="K1552" i="1"/>
  <c r="E1552" i="1"/>
  <c r="V1552" i="1" s="1"/>
  <c r="AE1551" i="1"/>
  <c r="AD1551" i="1"/>
  <c r="AA1551" i="1"/>
  <c r="Z1551" i="1"/>
  <c r="Y1551" i="1"/>
  <c r="W1551" i="1"/>
  <c r="AB1551" i="1" s="1"/>
  <c r="AF1551" i="1" s="1"/>
  <c r="V1551" i="1"/>
  <c r="S1551" i="1"/>
  <c r="R1551" i="1"/>
  <c r="Q1551" i="1"/>
  <c r="M1551" i="1"/>
  <c r="AC1551" i="1" s="1"/>
  <c r="K1551" i="1"/>
  <c r="E1551" i="1"/>
  <c r="X1551" i="1" s="1"/>
  <c r="X1550" i="1"/>
  <c r="W1550" i="1"/>
  <c r="AB1550" i="1" s="1"/>
  <c r="S1550" i="1"/>
  <c r="R1550" i="1"/>
  <c r="Q1550" i="1"/>
  <c r="M1550" i="1"/>
  <c r="AC1550" i="1" s="1"/>
  <c r="K1550" i="1"/>
  <c r="E1550" i="1"/>
  <c r="X1549" i="1"/>
  <c r="AC1549" i="1" s="1"/>
  <c r="S1549" i="1"/>
  <c r="Q1549" i="1"/>
  <c r="R1549" i="1" s="1"/>
  <c r="M1549" i="1"/>
  <c r="K1549" i="1"/>
  <c r="E1549" i="1"/>
  <c r="Z1548" i="1"/>
  <c r="Y1548" i="1"/>
  <c r="AD1548" i="1" s="1"/>
  <c r="W1548" i="1"/>
  <c r="AB1548" i="1" s="1"/>
  <c r="AF1548" i="1" s="1"/>
  <c r="V1548" i="1"/>
  <c r="AA1548" i="1" s="1"/>
  <c r="S1548" i="1"/>
  <c r="R1548" i="1"/>
  <c r="AE1548" i="1" s="1"/>
  <c r="Q1548" i="1"/>
  <c r="M1548" i="1"/>
  <c r="K1548" i="1"/>
  <c r="E1548" i="1"/>
  <c r="X1548" i="1" s="1"/>
  <c r="Z1547" i="1"/>
  <c r="X1547" i="1"/>
  <c r="S1547" i="1"/>
  <c r="Q1547" i="1"/>
  <c r="R1547" i="1" s="1"/>
  <c r="AE1547" i="1" s="1"/>
  <c r="M1547" i="1"/>
  <c r="AC1547" i="1" s="1"/>
  <c r="K1547" i="1"/>
  <c r="E1547" i="1"/>
  <c r="W1547" i="1" s="1"/>
  <c r="AB1547" i="1" s="1"/>
  <c r="S1546" i="1"/>
  <c r="R1546" i="1"/>
  <c r="Q1546" i="1"/>
  <c r="M1546" i="1"/>
  <c r="K1546" i="1"/>
  <c r="E1546" i="1"/>
  <c r="X1546" i="1" s="1"/>
  <c r="Z1545" i="1"/>
  <c r="Y1545" i="1"/>
  <c r="AD1545" i="1" s="1"/>
  <c r="W1545" i="1"/>
  <c r="AB1545" i="1" s="1"/>
  <c r="S1545" i="1"/>
  <c r="R1545" i="1"/>
  <c r="Q1545" i="1"/>
  <c r="M1545" i="1"/>
  <c r="K1545" i="1"/>
  <c r="E1545" i="1"/>
  <c r="X1545" i="1" s="1"/>
  <c r="S1544" i="1"/>
  <c r="Q1544" i="1"/>
  <c r="R1544" i="1" s="1"/>
  <c r="M1544" i="1"/>
  <c r="K1544" i="1"/>
  <c r="E1544" i="1"/>
  <c r="Z1544" i="1" s="1"/>
  <c r="AA1543" i="1"/>
  <c r="Z1543" i="1"/>
  <c r="AE1543" i="1" s="1"/>
  <c r="Y1543" i="1"/>
  <c r="AD1543" i="1" s="1"/>
  <c r="W1543" i="1"/>
  <c r="AB1543" i="1" s="1"/>
  <c r="AF1543" i="1" s="1"/>
  <c r="V1543" i="1"/>
  <c r="S1543" i="1"/>
  <c r="R1543" i="1"/>
  <c r="Q1543" i="1"/>
  <c r="M1543" i="1"/>
  <c r="K1543" i="1"/>
  <c r="E1543" i="1"/>
  <c r="X1543" i="1" s="1"/>
  <c r="S1542" i="1"/>
  <c r="R1542" i="1"/>
  <c r="Q1542" i="1"/>
  <c r="M1542" i="1"/>
  <c r="K1542" i="1"/>
  <c r="E1542" i="1"/>
  <c r="X1542" i="1" s="1"/>
  <c r="AC1542" i="1" s="1"/>
  <c r="V1541" i="1"/>
  <c r="AA1541" i="1" s="1"/>
  <c r="S1541" i="1"/>
  <c r="Q1541" i="1"/>
  <c r="R1541" i="1" s="1"/>
  <c r="M1541" i="1"/>
  <c r="K1541" i="1"/>
  <c r="E1541" i="1"/>
  <c r="Z1540" i="1"/>
  <c r="Y1540" i="1"/>
  <c r="AD1540" i="1" s="1"/>
  <c r="W1540" i="1"/>
  <c r="AB1540" i="1" s="1"/>
  <c r="AF1540" i="1" s="1"/>
  <c r="V1540" i="1"/>
  <c r="AA1540" i="1" s="1"/>
  <c r="S1540" i="1"/>
  <c r="R1540" i="1"/>
  <c r="AE1540" i="1" s="1"/>
  <c r="Q1540" i="1"/>
  <c r="M1540" i="1"/>
  <c r="K1540" i="1"/>
  <c r="E1540" i="1"/>
  <c r="X1540" i="1" s="1"/>
  <c r="AC1540" i="1" s="1"/>
  <c r="X1539" i="1"/>
  <c r="W1539" i="1"/>
  <c r="AB1539" i="1" s="1"/>
  <c r="V1539" i="1"/>
  <c r="AA1539" i="1" s="1"/>
  <c r="S1539" i="1"/>
  <c r="Q1539" i="1"/>
  <c r="R1539" i="1" s="1"/>
  <c r="M1539" i="1"/>
  <c r="K1539" i="1"/>
  <c r="E1539" i="1"/>
  <c r="Y1539" i="1" s="1"/>
  <c r="AD1539" i="1" s="1"/>
  <c r="Y1538" i="1"/>
  <c r="AD1538" i="1" s="1"/>
  <c r="V1538" i="1"/>
  <c r="AA1538" i="1" s="1"/>
  <c r="S1538" i="1"/>
  <c r="R1538" i="1"/>
  <c r="Q1538" i="1"/>
  <c r="M1538" i="1"/>
  <c r="K1538" i="1"/>
  <c r="E1538" i="1"/>
  <c r="Z1538" i="1" s="1"/>
  <c r="AE1538" i="1" s="1"/>
  <c r="Z1537" i="1"/>
  <c r="X1537" i="1"/>
  <c r="AC1537" i="1" s="1"/>
  <c r="W1537" i="1"/>
  <c r="AB1537" i="1" s="1"/>
  <c r="AF1537" i="1" s="1"/>
  <c r="S1537" i="1"/>
  <c r="R1537" i="1"/>
  <c r="Q1537" i="1"/>
  <c r="M1537" i="1"/>
  <c r="K1537" i="1"/>
  <c r="E1537" i="1"/>
  <c r="V1537" i="1" s="1"/>
  <c r="AA1537" i="1" s="1"/>
  <c r="S1536" i="1"/>
  <c r="Q1536" i="1"/>
  <c r="R1536" i="1" s="1"/>
  <c r="M1536" i="1"/>
  <c r="K1536" i="1"/>
  <c r="E1536" i="1"/>
  <c r="W1536" i="1" s="1"/>
  <c r="AB1536" i="1" s="1"/>
  <c r="AD1535" i="1"/>
  <c r="Z1535" i="1"/>
  <c r="AE1535" i="1" s="1"/>
  <c r="Y1535" i="1"/>
  <c r="W1535" i="1"/>
  <c r="AB1535" i="1" s="1"/>
  <c r="V1535" i="1"/>
  <c r="AA1535" i="1" s="1"/>
  <c r="S1535" i="1"/>
  <c r="R1535" i="1"/>
  <c r="Q1535" i="1"/>
  <c r="M1535" i="1"/>
  <c r="AC1535" i="1" s="1"/>
  <c r="K1535" i="1"/>
  <c r="E1535" i="1"/>
  <c r="X1535" i="1" s="1"/>
  <c r="S1534" i="1"/>
  <c r="R1534" i="1"/>
  <c r="Q1534" i="1"/>
  <c r="M1534" i="1"/>
  <c r="K1534" i="1"/>
  <c r="E1534" i="1"/>
  <c r="X1534" i="1" s="1"/>
  <c r="AC1534" i="1" s="1"/>
  <c r="V1533" i="1"/>
  <c r="AA1533" i="1" s="1"/>
  <c r="S1533" i="1"/>
  <c r="Q1533" i="1"/>
  <c r="R1533" i="1" s="1"/>
  <c r="M1533" i="1"/>
  <c r="K1533" i="1"/>
  <c r="E1533" i="1"/>
  <c r="AA1532" i="1"/>
  <c r="Z1532" i="1"/>
  <c r="Y1532" i="1"/>
  <c r="AD1532" i="1" s="1"/>
  <c r="W1532" i="1"/>
  <c r="AB1532" i="1" s="1"/>
  <c r="AF1532" i="1" s="1"/>
  <c r="V1532" i="1"/>
  <c r="S1532" i="1"/>
  <c r="R1532" i="1"/>
  <c r="Q1532" i="1"/>
  <c r="M1532" i="1"/>
  <c r="K1532" i="1"/>
  <c r="E1532" i="1"/>
  <c r="X1532" i="1" s="1"/>
  <c r="X1531" i="1"/>
  <c r="S1531" i="1"/>
  <c r="Q1531" i="1"/>
  <c r="R1531" i="1" s="1"/>
  <c r="M1531" i="1"/>
  <c r="AC1531" i="1" s="1"/>
  <c r="K1531" i="1"/>
  <c r="E1531" i="1"/>
  <c r="Y1531" i="1" s="1"/>
  <c r="AD1531" i="1" s="1"/>
  <c r="AE1530" i="1"/>
  <c r="AA1530" i="1"/>
  <c r="Y1530" i="1"/>
  <c r="AD1530" i="1" s="1"/>
  <c r="W1530" i="1"/>
  <c r="AB1530" i="1" s="1"/>
  <c r="AF1530" i="1" s="1"/>
  <c r="V1530" i="1"/>
  <c r="S1530" i="1"/>
  <c r="R1530" i="1"/>
  <c r="Q1530" i="1"/>
  <c r="M1530" i="1"/>
  <c r="K1530" i="1"/>
  <c r="E1530" i="1"/>
  <c r="Z1530" i="1" s="1"/>
  <c r="S1529" i="1"/>
  <c r="R1529" i="1"/>
  <c r="Q1529" i="1"/>
  <c r="M1529" i="1"/>
  <c r="K1529" i="1"/>
  <c r="E1529" i="1"/>
  <c r="V1529" i="1" s="1"/>
  <c r="AA1529" i="1" s="1"/>
  <c r="AA1528" i="1"/>
  <c r="V1528" i="1"/>
  <c r="S1528" i="1"/>
  <c r="Q1528" i="1"/>
  <c r="R1528" i="1" s="1"/>
  <c r="M1528" i="1"/>
  <c r="K1528" i="1"/>
  <c r="E1528" i="1"/>
  <c r="W1528" i="1" s="1"/>
  <c r="AB1528" i="1" s="1"/>
  <c r="Z1527" i="1"/>
  <c r="Y1527" i="1"/>
  <c r="AD1527" i="1" s="1"/>
  <c r="W1527" i="1"/>
  <c r="AB1527" i="1" s="1"/>
  <c r="V1527" i="1"/>
  <c r="AA1527" i="1" s="1"/>
  <c r="S1527" i="1"/>
  <c r="Q1527" i="1"/>
  <c r="R1527" i="1" s="1"/>
  <c r="M1527" i="1"/>
  <c r="K1527" i="1"/>
  <c r="E1527" i="1"/>
  <c r="X1527" i="1" s="1"/>
  <c r="AA1526" i="1"/>
  <c r="W1526" i="1"/>
  <c r="AB1526" i="1" s="1"/>
  <c r="AF1526" i="1" s="1"/>
  <c r="S1526" i="1"/>
  <c r="R1526" i="1"/>
  <c r="Q1526" i="1"/>
  <c r="M1526" i="1"/>
  <c r="K1526" i="1"/>
  <c r="E1526" i="1"/>
  <c r="X1526" i="1" s="1"/>
  <c r="AC1526" i="1" s="1"/>
  <c r="AC1525" i="1"/>
  <c r="X1525" i="1"/>
  <c r="V1525" i="1"/>
  <c r="AA1525" i="1" s="1"/>
  <c r="S1525" i="1"/>
  <c r="R1525" i="1"/>
  <c r="Q1525" i="1"/>
  <c r="M1525" i="1"/>
  <c r="K1525" i="1"/>
  <c r="E1525" i="1"/>
  <c r="AE1524" i="1"/>
  <c r="AA1524" i="1"/>
  <c r="Z1524" i="1"/>
  <c r="Y1524" i="1"/>
  <c r="AD1524" i="1" s="1"/>
  <c r="W1524" i="1"/>
  <c r="AB1524" i="1" s="1"/>
  <c r="AF1524" i="1" s="1"/>
  <c r="V1524" i="1"/>
  <c r="S1524" i="1"/>
  <c r="R1524" i="1"/>
  <c r="Q1524" i="1"/>
  <c r="M1524" i="1"/>
  <c r="K1524" i="1"/>
  <c r="E1524" i="1"/>
  <c r="X1524" i="1" s="1"/>
  <c r="S1523" i="1"/>
  <c r="Q1523" i="1"/>
  <c r="R1523" i="1" s="1"/>
  <c r="M1523" i="1"/>
  <c r="K1523" i="1"/>
  <c r="E1523" i="1"/>
  <c r="Y1523" i="1" s="1"/>
  <c r="AD1523" i="1" s="1"/>
  <c r="W1522" i="1"/>
  <c r="AB1522" i="1" s="1"/>
  <c r="S1522" i="1"/>
  <c r="Q1522" i="1"/>
  <c r="R1522" i="1" s="1"/>
  <c r="AE1522" i="1" s="1"/>
  <c r="M1522" i="1"/>
  <c r="K1522" i="1"/>
  <c r="E1522" i="1"/>
  <c r="Z1522" i="1" s="1"/>
  <c r="AA1521" i="1"/>
  <c r="Z1521" i="1"/>
  <c r="AE1521" i="1" s="1"/>
  <c r="X1521" i="1"/>
  <c r="W1521" i="1"/>
  <c r="AB1521" i="1" s="1"/>
  <c r="AF1521" i="1" s="1"/>
  <c r="S1521" i="1"/>
  <c r="R1521" i="1"/>
  <c r="Q1521" i="1"/>
  <c r="M1521" i="1"/>
  <c r="AC1521" i="1" s="1"/>
  <c r="K1521" i="1"/>
  <c r="E1521" i="1"/>
  <c r="V1521" i="1" s="1"/>
  <c r="Y1520" i="1"/>
  <c r="AD1520" i="1" s="1"/>
  <c r="X1520" i="1"/>
  <c r="V1520" i="1"/>
  <c r="AA1520" i="1" s="1"/>
  <c r="AF1520" i="1" s="1"/>
  <c r="S1520" i="1"/>
  <c r="Q1520" i="1"/>
  <c r="R1520" i="1" s="1"/>
  <c r="M1520" i="1"/>
  <c r="K1520" i="1"/>
  <c r="E1520" i="1"/>
  <c r="W1520" i="1" s="1"/>
  <c r="AB1520" i="1" s="1"/>
  <c r="AB1519" i="1"/>
  <c r="AA1519" i="1"/>
  <c r="Z1519" i="1"/>
  <c r="AE1519" i="1" s="1"/>
  <c r="Y1519" i="1"/>
  <c r="AD1519" i="1" s="1"/>
  <c r="W1519" i="1"/>
  <c r="V1519" i="1"/>
  <c r="S1519" i="1"/>
  <c r="R1519" i="1"/>
  <c r="Q1519" i="1"/>
  <c r="M1519" i="1"/>
  <c r="AC1519" i="1" s="1"/>
  <c r="K1519" i="1"/>
  <c r="E1519" i="1"/>
  <c r="X1519" i="1" s="1"/>
  <c r="X1518" i="1"/>
  <c r="AC1518" i="1" s="1"/>
  <c r="S1518" i="1"/>
  <c r="Q1518" i="1"/>
  <c r="R1518" i="1" s="1"/>
  <c r="M1518" i="1"/>
  <c r="K1518" i="1"/>
  <c r="E1518" i="1"/>
  <c r="W1518" i="1" s="1"/>
  <c r="AB1518" i="1" s="1"/>
  <c r="V1517" i="1"/>
  <c r="AA1517" i="1" s="1"/>
  <c r="S1517" i="1"/>
  <c r="R1517" i="1"/>
  <c r="Q1517" i="1"/>
  <c r="M1517" i="1"/>
  <c r="K1517" i="1"/>
  <c r="E1517" i="1"/>
  <c r="X1517" i="1" s="1"/>
  <c r="AC1517" i="1" s="1"/>
  <c r="AD1516" i="1"/>
  <c r="Z1516" i="1"/>
  <c r="Y1516" i="1"/>
  <c r="W1516" i="1"/>
  <c r="AB1516" i="1" s="1"/>
  <c r="AF1516" i="1" s="1"/>
  <c r="V1516" i="1"/>
  <c r="AA1516" i="1" s="1"/>
  <c r="S1516" i="1"/>
  <c r="R1516" i="1"/>
  <c r="AE1516" i="1" s="1"/>
  <c r="Q1516" i="1"/>
  <c r="M1516" i="1"/>
  <c r="K1516" i="1"/>
  <c r="E1516" i="1"/>
  <c r="X1516" i="1" s="1"/>
  <c r="AC1516" i="1" s="1"/>
  <c r="AA1515" i="1"/>
  <c r="V1515" i="1"/>
  <c r="S1515" i="1"/>
  <c r="Q1515" i="1"/>
  <c r="R1515" i="1" s="1"/>
  <c r="M1515" i="1"/>
  <c r="K1515" i="1"/>
  <c r="E1515" i="1"/>
  <c r="Y1515" i="1" s="1"/>
  <c r="AD1515" i="1" s="1"/>
  <c r="S1514" i="1"/>
  <c r="R1514" i="1"/>
  <c r="Q1514" i="1"/>
  <c r="M1514" i="1"/>
  <c r="K1514" i="1"/>
  <c r="E1514" i="1"/>
  <c r="Z1514" i="1" s="1"/>
  <c r="Z1513" i="1"/>
  <c r="X1513" i="1"/>
  <c r="W1513" i="1"/>
  <c r="AB1513" i="1" s="1"/>
  <c r="AF1513" i="1" s="1"/>
  <c r="S1513" i="1"/>
  <c r="R1513" i="1"/>
  <c r="Q1513" i="1"/>
  <c r="M1513" i="1"/>
  <c r="AC1513" i="1" s="1"/>
  <c r="K1513" i="1"/>
  <c r="E1513" i="1"/>
  <c r="V1513" i="1" s="1"/>
  <c r="AA1513" i="1" s="1"/>
  <c r="Y1512" i="1"/>
  <c r="AD1512" i="1" s="1"/>
  <c r="X1512" i="1"/>
  <c r="V1512" i="1"/>
  <c r="AA1512" i="1" s="1"/>
  <c r="S1512" i="1"/>
  <c r="Q1512" i="1"/>
  <c r="R1512" i="1" s="1"/>
  <c r="M1512" i="1"/>
  <c r="AC1512" i="1" s="1"/>
  <c r="K1512" i="1"/>
  <c r="E1512" i="1"/>
  <c r="W1512" i="1" s="1"/>
  <c r="AB1512" i="1" s="1"/>
  <c r="AA1511" i="1"/>
  <c r="Z1511" i="1"/>
  <c r="AE1511" i="1" s="1"/>
  <c r="Y1511" i="1"/>
  <c r="AD1511" i="1" s="1"/>
  <c r="W1511" i="1"/>
  <c r="AB1511" i="1" s="1"/>
  <c r="V1511" i="1"/>
  <c r="S1511" i="1"/>
  <c r="R1511" i="1"/>
  <c r="Q1511" i="1"/>
  <c r="M1511" i="1"/>
  <c r="K1511" i="1"/>
  <c r="E1511" i="1"/>
  <c r="X1511" i="1" s="1"/>
  <c r="X1510" i="1"/>
  <c r="AC1510" i="1" s="1"/>
  <c r="S1510" i="1"/>
  <c r="Q1510" i="1"/>
  <c r="R1510" i="1" s="1"/>
  <c r="M1510" i="1"/>
  <c r="K1510" i="1"/>
  <c r="E1510" i="1"/>
  <c r="W1510" i="1" s="1"/>
  <c r="AB1510" i="1" s="1"/>
  <c r="V1509" i="1"/>
  <c r="AA1509" i="1" s="1"/>
  <c r="S1509" i="1"/>
  <c r="R1509" i="1"/>
  <c r="Q1509" i="1"/>
  <c r="M1509" i="1"/>
  <c r="K1509" i="1"/>
  <c r="E1509" i="1"/>
  <c r="X1509" i="1" s="1"/>
  <c r="AC1509" i="1" s="1"/>
  <c r="Z1508" i="1"/>
  <c r="Y1508" i="1"/>
  <c r="AD1508" i="1" s="1"/>
  <c r="W1508" i="1"/>
  <c r="AB1508" i="1" s="1"/>
  <c r="AF1508" i="1" s="1"/>
  <c r="V1508" i="1"/>
  <c r="AA1508" i="1" s="1"/>
  <c r="S1508" i="1"/>
  <c r="R1508" i="1"/>
  <c r="Q1508" i="1"/>
  <c r="M1508" i="1"/>
  <c r="K1508" i="1"/>
  <c r="E1508" i="1"/>
  <c r="X1508" i="1" s="1"/>
  <c r="AC1508" i="1" s="1"/>
  <c r="AA1507" i="1"/>
  <c r="V1507" i="1"/>
  <c r="S1507" i="1"/>
  <c r="Q1507" i="1"/>
  <c r="R1507" i="1" s="1"/>
  <c r="M1507" i="1"/>
  <c r="K1507" i="1"/>
  <c r="E1507" i="1"/>
  <c r="Y1507" i="1" s="1"/>
  <c r="AD1507" i="1" s="1"/>
  <c r="S1506" i="1"/>
  <c r="R1506" i="1"/>
  <c r="AE1506" i="1" s="1"/>
  <c r="Q1506" i="1"/>
  <c r="M1506" i="1"/>
  <c r="K1506" i="1"/>
  <c r="E1506" i="1"/>
  <c r="Z1506" i="1" s="1"/>
  <c r="Z1505" i="1"/>
  <c r="X1505" i="1"/>
  <c r="W1505" i="1"/>
  <c r="AB1505" i="1" s="1"/>
  <c r="AF1505" i="1" s="1"/>
  <c r="S1505" i="1"/>
  <c r="R1505" i="1"/>
  <c r="AE1505" i="1" s="1"/>
  <c r="Q1505" i="1"/>
  <c r="M1505" i="1"/>
  <c r="K1505" i="1"/>
  <c r="E1505" i="1"/>
  <c r="V1505" i="1" s="1"/>
  <c r="AA1505" i="1" s="1"/>
  <c r="Y1504" i="1"/>
  <c r="AD1504" i="1" s="1"/>
  <c r="X1504" i="1"/>
  <c r="V1504" i="1"/>
  <c r="AA1504" i="1" s="1"/>
  <c r="S1504" i="1"/>
  <c r="Q1504" i="1"/>
  <c r="R1504" i="1" s="1"/>
  <c r="M1504" i="1"/>
  <c r="K1504" i="1"/>
  <c r="E1504" i="1"/>
  <c r="W1504" i="1" s="1"/>
  <c r="AB1504" i="1" s="1"/>
  <c r="AD1503" i="1"/>
  <c r="AB1503" i="1"/>
  <c r="AA1503" i="1"/>
  <c r="Z1503" i="1"/>
  <c r="AE1503" i="1" s="1"/>
  <c r="Y1503" i="1"/>
  <c r="W1503" i="1"/>
  <c r="V1503" i="1"/>
  <c r="S1503" i="1"/>
  <c r="R1503" i="1"/>
  <c r="Q1503" i="1"/>
  <c r="M1503" i="1"/>
  <c r="AC1503" i="1" s="1"/>
  <c r="K1503" i="1"/>
  <c r="E1503" i="1"/>
  <c r="X1503" i="1" s="1"/>
  <c r="X1502" i="1"/>
  <c r="AC1502" i="1" s="1"/>
  <c r="S1502" i="1"/>
  <c r="Q1502" i="1"/>
  <c r="R1502" i="1" s="1"/>
  <c r="M1502" i="1"/>
  <c r="K1502" i="1"/>
  <c r="E1502" i="1"/>
  <c r="W1502" i="1" s="1"/>
  <c r="AB1502" i="1" s="1"/>
  <c r="V1501" i="1"/>
  <c r="AA1501" i="1" s="1"/>
  <c r="S1501" i="1"/>
  <c r="R1501" i="1"/>
  <c r="Q1501" i="1"/>
  <c r="M1501" i="1"/>
  <c r="K1501" i="1"/>
  <c r="E1501" i="1"/>
  <c r="X1501" i="1" s="1"/>
  <c r="AC1501" i="1" s="1"/>
  <c r="AD1500" i="1"/>
  <c r="AC1500" i="1"/>
  <c r="Z1500" i="1"/>
  <c r="Y1500" i="1"/>
  <c r="W1500" i="1"/>
  <c r="AB1500" i="1" s="1"/>
  <c r="AF1500" i="1" s="1"/>
  <c r="V1500" i="1"/>
  <c r="AA1500" i="1" s="1"/>
  <c r="S1500" i="1"/>
  <c r="R1500" i="1"/>
  <c r="AE1500" i="1" s="1"/>
  <c r="Q1500" i="1"/>
  <c r="M1500" i="1"/>
  <c r="K1500" i="1"/>
  <c r="E1500" i="1"/>
  <c r="X1500" i="1" s="1"/>
  <c r="AA1499" i="1"/>
  <c r="V1499" i="1"/>
  <c r="S1499" i="1"/>
  <c r="Q1499" i="1"/>
  <c r="R1499" i="1" s="1"/>
  <c r="M1499" i="1"/>
  <c r="K1499" i="1"/>
  <c r="E1499" i="1"/>
  <c r="Y1499" i="1" s="1"/>
  <c r="AD1499" i="1" s="1"/>
  <c r="S1498" i="1"/>
  <c r="R1498" i="1"/>
  <c r="Q1498" i="1"/>
  <c r="M1498" i="1"/>
  <c r="K1498" i="1"/>
  <c r="E1498" i="1"/>
  <c r="Z1498" i="1" s="1"/>
  <c r="Z1497" i="1"/>
  <c r="X1497" i="1"/>
  <c r="W1497" i="1"/>
  <c r="AB1497" i="1" s="1"/>
  <c r="AF1497" i="1" s="1"/>
  <c r="S1497" i="1"/>
  <c r="R1497" i="1"/>
  <c r="AE1497" i="1" s="1"/>
  <c r="Q1497" i="1"/>
  <c r="M1497" i="1"/>
  <c r="AC1497" i="1" s="1"/>
  <c r="K1497" i="1"/>
  <c r="E1497" i="1"/>
  <c r="V1497" i="1" s="1"/>
  <c r="AA1497" i="1" s="1"/>
  <c r="Y1496" i="1"/>
  <c r="AD1496" i="1" s="1"/>
  <c r="X1496" i="1"/>
  <c r="S1496" i="1"/>
  <c r="Q1496" i="1"/>
  <c r="R1496" i="1" s="1"/>
  <c r="M1496" i="1"/>
  <c r="AC1496" i="1" s="1"/>
  <c r="K1496" i="1"/>
  <c r="E1496" i="1"/>
  <c r="W1496" i="1" s="1"/>
  <c r="AB1496" i="1" s="1"/>
  <c r="AA1495" i="1"/>
  <c r="Z1495" i="1"/>
  <c r="AE1495" i="1" s="1"/>
  <c r="Y1495" i="1"/>
  <c r="AD1495" i="1" s="1"/>
  <c r="W1495" i="1"/>
  <c r="AB1495" i="1" s="1"/>
  <c r="AF1495" i="1" s="1"/>
  <c r="V1495" i="1"/>
  <c r="S1495" i="1"/>
  <c r="R1495" i="1"/>
  <c r="Q1495" i="1"/>
  <c r="M1495" i="1"/>
  <c r="K1495" i="1"/>
  <c r="E1495" i="1"/>
  <c r="X1495" i="1" s="1"/>
  <c r="X1494" i="1"/>
  <c r="AC1494" i="1" s="1"/>
  <c r="S1494" i="1"/>
  <c r="Q1494" i="1"/>
  <c r="R1494" i="1" s="1"/>
  <c r="M1494" i="1"/>
  <c r="K1494" i="1"/>
  <c r="E1494" i="1"/>
  <c r="W1494" i="1" s="1"/>
  <c r="AB1494" i="1" s="1"/>
  <c r="AA1493" i="1"/>
  <c r="V1493" i="1"/>
  <c r="S1493" i="1"/>
  <c r="R1493" i="1"/>
  <c r="Q1493" i="1"/>
  <c r="M1493" i="1"/>
  <c r="K1493" i="1"/>
  <c r="E1493" i="1"/>
  <c r="X1493" i="1" s="1"/>
  <c r="AC1493" i="1" s="1"/>
  <c r="AC1492" i="1"/>
  <c r="Z1492" i="1"/>
  <c r="Y1492" i="1"/>
  <c r="AD1492" i="1" s="1"/>
  <c r="W1492" i="1"/>
  <c r="AB1492" i="1" s="1"/>
  <c r="AF1492" i="1" s="1"/>
  <c r="V1492" i="1"/>
  <c r="AA1492" i="1" s="1"/>
  <c r="S1492" i="1"/>
  <c r="R1492" i="1"/>
  <c r="Q1492" i="1"/>
  <c r="M1492" i="1"/>
  <c r="K1492" i="1"/>
  <c r="E1492" i="1"/>
  <c r="X1492" i="1" s="1"/>
  <c r="AA1491" i="1"/>
  <c r="V1491" i="1"/>
  <c r="S1491" i="1"/>
  <c r="Q1491" i="1"/>
  <c r="R1491" i="1" s="1"/>
  <c r="M1491" i="1"/>
  <c r="K1491" i="1"/>
  <c r="E1491" i="1"/>
  <c r="Y1491" i="1" s="1"/>
  <c r="AD1491" i="1" s="1"/>
  <c r="S1490" i="1"/>
  <c r="R1490" i="1"/>
  <c r="AE1490" i="1" s="1"/>
  <c r="Q1490" i="1"/>
  <c r="M1490" i="1"/>
  <c r="K1490" i="1"/>
  <c r="E1490" i="1"/>
  <c r="Z1490" i="1" s="1"/>
  <c r="Z1489" i="1"/>
  <c r="X1489" i="1"/>
  <c r="W1489" i="1"/>
  <c r="AB1489" i="1" s="1"/>
  <c r="AF1489" i="1" s="1"/>
  <c r="S1489" i="1"/>
  <c r="R1489" i="1"/>
  <c r="Q1489" i="1"/>
  <c r="M1489" i="1"/>
  <c r="K1489" i="1"/>
  <c r="E1489" i="1"/>
  <c r="V1489" i="1" s="1"/>
  <c r="AA1489" i="1" s="1"/>
  <c r="AD1488" i="1"/>
  <c r="Y1488" i="1"/>
  <c r="X1488" i="1"/>
  <c r="S1488" i="1"/>
  <c r="Q1488" i="1"/>
  <c r="R1488" i="1" s="1"/>
  <c r="M1488" i="1"/>
  <c r="K1488" i="1"/>
  <c r="E1488" i="1"/>
  <c r="W1488" i="1" s="1"/>
  <c r="AB1488" i="1" s="1"/>
  <c r="AD1487" i="1"/>
  <c r="AA1487" i="1"/>
  <c r="Z1487" i="1"/>
  <c r="AE1487" i="1" s="1"/>
  <c r="Y1487" i="1"/>
  <c r="W1487" i="1"/>
  <c r="AB1487" i="1" s="1"/>
  <c r="AF1487" i="1" s="1"/>
  <c r="V1487" i="1"/>
  <c r="S1487" i="1"/>
  <c r="R1487" i="1"/>
  <c r="Q1487" i="1"/>
  <c r="M1487" i="1"/>
  <c r="K1487" i="1"/>
  <c r="E1487" i="1"/>
  <c r="X1487" i="1" s="1"/>
  <c r="X1486" i="1"/>
  <c r="AC1486" i="1" s="1"/>
  <c r="S1486" i="1"/>
  <c r="Q1486" i="1"/>
  <c r="R1486" i="1" s="1"/>
  <c r="M1486" i="1"/>
  <c r="K1486" i="1"/>
  <c r="E1486" i="1"/>
  <c r="W1486" i="1" s="1"/>
  <c r="AB1486" i="1" s="1"/>
  <c r="AA1485" i="1"/>
  <c r="V1485" i="1"/>
  <c r="S1485" i="1"/>
  <c r="R1485" i="1"/>
  <c r="Q1485" i="1"/>
  <c r="M1485" i="1"/>
  <c r="K1485" i="1"/>
  <c r="E1485" i="1"/>
  <c r="X1485" i="1" s="1"/>
  <c r="AC1485" i="1" s="1"/>
  <c r="AD1484" i="1"/>
  <c r="Z1484" i="1"/>
  <c r="Y1484" i="1"/>
  <c r="W1484" i="1"/>
  <c r="AB1484" i="1" s="1"/>
  <c r="AF1484" i="1" s="1"/>
  <c r="V1484" i="1"/>
  <c r="AA1484" i="1" s="1"/>
  <c r="S1484" i="1"/>
  <c r="R1484" i="1"/>
  <c r="AE1484" i="1" s="1"/>
  <c r="Q1484" i="1"/>
  <c r="M1484" i="1"/>
  <c r="K1484" i="1"/>
  <c r="E1484" i="1"/>
  <c r="X1484" i="1" s="1"/>
  <c r="AC1484" i="1" s="1"/>
  <c r="AA1483" i="1"/>
  <c r="V1483" i="1"/>
  <c r="S1483" i="1"/>
  <c r="Q1483" i="1"/>
  <c r="R1483" i="1" s="1"/>
  <c r="M1483" i="1"/>
  <c r="K1483" i="1"/>
  <c r="E1483" i="1"/>
  <c r="Y1483" i="1" s="1"/>
  <c r="AD1483" i="1" s="1"/>
  <c r="S1482" i="1"/>
  <c r="R1482" i="1"/>
  <c r="Q1482" i="1"/>
  <c r="M1482" i="1"/>
  <c r="K1482" i="1"/>
  <c r="E1482" i="1"/>
  <c r="Z1482" i="1" s="1"/>
  <c r="Z1481" i="1"/>
  <c r="X1481" i="1"/>
  <c r="W1481" i="1"/>
  <c r="AB1481" i="1" s="1"/>
  <c r="AF1481" i="1" s="1"/>
  <c r="S1481" i="1"/>
  <c r="R1481" i="1"/>
  <c r="AE1481" i="1" s="1"/>
  <c r="Q1481" i="1"/>
  <c r="M1481" i="1"/>
  <c r="AC1481" i="1" s="1"/>
  <c r="K1481" i="1"/>
  <c r="E1481" i="1"/>
  <c r="V1481" i="1" s="1"/>
  <c r="AA1481" i="1" s="1"/>
  <c r="Y1480" i="1"/>
  <c r="AD1480" i="1" s="1"/>
  <c r="X1480" i="1"/>
  <c r="S1480" i="1"/>
  <c r="Q1480" i="1"/>
  <c r="R1480" i="1" s="1"/>
  <c r="M1480" i="1"/>
  <c r="AC1480" i="1" s="1"/>
  <c r="K1480" i="1"/>
  <c r="E1480" i="1"/>
  <c r="W1480" i="1" s="1"/>
  <c r="AB1480" i="1" s="1"/>
  <c r="AA1479" i="1"/>
  <c r="Z1479" i="1"/>
  <c r="AE1479" i="1" s="1"/>
  <c r="Y1479" i="1"/>
  <c r="AD1479" i="1" s="1"/>
  <c r="W1479" i="1"/>
  <c r="AB1479" i="1" s="1"/>
  <c r="AF1479" i="1" s="1"/>
  <c r="V1479" i="1"/>
  <c r="S1479" i="1"/>
  <c r="R1479" i="1"/>
  <c r="Q1479" i="1"/>
  <c r="M1479" i="1"/>
  <c r="K1479" i="1"/>
  <c r="E1479" i="1"/>
  <c r="X1479" i="1" s="1"/>
  <c r="X1478" i="1"/>
  <c r="AC1478" i="1" s="1"/>
  <c r="S1478" i="1"/>
  <c r="Q1478" i="1"/>
  <c r="R1478" i="1" s="1"/>
  <c r="M1478" i="1"/>
  <c r="K1478" i="1"/>
  <c r="E1478" i="1"/>
  <c r="W1478" i="1" s="1"/>
  <c r="AB1478" i="1" s="1"/>
  <c r="AA1477" i="1"/>
  <c r="V1477" i="1"/>
  <c r="S1477" i="1"/>
  <c r="R1477" i="1"/>
  <c r="Q1477" i="1"/>
  <c r="M1477" i="1"/>
  <c r="K1477" i="1"/>
  <c r="E1477" i="1"/>
  <c r="X1477" i="1" s="1"/>
  <c r="AC1477" i="1" s="1"/>
  <c r="AC1476" i="1"/>
  <c r="Z1476" i="1"/>
  <c r="Y1476" i="1"/>
  <c r="AD1476" i="1" s="1"/>
  <c r="W1476" i="1"/>
  <c r="AB1476" i="1" s="1"/>
  <c r="AF1476" i="1" s="1"/>
  <c r="V1476" i="1"/>
  <c r="AA1476" i="1" s="1"/>
  <c r="S1476" i="1"/>
  <c r="R1476" i="1"/>
  <c r="Q1476" i="1"/>
  <c r="M1476" i="1"/>
  <c r="K1476" i="1"/>
  <c r="E1476" i="1"/>
  <c r="X1476" i="1" s="1"/>
  <c r="AA1475" i="1"/>
  <c r="V1475" i="1"/>
  <c r="S1475" i="1"/>
  <c r="Q1475" i="1"/>
  <c r="R1475" i="1" s="1"/>
  <c r="M1475" i="1"/>
  <c r="K1475" i="1"/>
  <c r="E1475" i="1"/>
  <c r="Y1475" i="1" s="1"/>
  <c r="AD1475" i="1" s="1"/>
  <c r="S1474" i="1"/>
  <c r="R1474" i="1"/>
  <c r="AE1474" i="1" s="1"/>
  <c r="Q1474" i="1"/>
  <c r="M1474" i="1"/>
  <c r="K1474" i="1"/>
  <c r="E1474" i="1"/>
  <c r="Z1474" i="1" s="1"/>
  <c r="Z1473" i="1"/>
  <c r="X1473" i="1"/>
  <c r="W1473" i="1"/>
  <c r="AB1473" i="1" s="1"/>
  <c r="AF1473" i="1" s="1"/>
  <c r="S1473" i="1"/>
  <c r="R1473" i="1"/>
  <c r="Q1473" i="1"/>
  <c r="M1473" i="1"/>
  <c r="K1473" i="1"/>
  <c r="E1473" i="1"/>
  <c r="V1473" i="1" s="1"/>
  <c r="AA1473" i="1" s="1"/>
  <c r="AD1472" i="1"/>
  <c r="Y1472" i="1"/>
  <c r="X1472" i="1"/>
  <c r="S1472" i="1"/>
  <c r="Q1472" i="1"/>
  <c r="R1472" i="1" s="1"/>
  <c r="M1472" i="1"/>
  <c r="AC1472" i="1" s="1"/>
  <c r="K1472" i="1"/>
  <c r="E1472" i="1"/>
  <c r="W1472" i="1" s="1"/>
  <c r="AB1472" i="1" s="1"/>
  <c r="AD1471" i="1"/>
  <c r="AA1471" i="1"/>
  <c r="Z1471" i="1"/>
  <c r="AE1471" i="1" s="1"/>
  <c r="Y1471" i="1"/>
  <c r="W1471" i="1"/>
  <c r="AB1471" i="1" s="1"/>
  <c r="AF1471" i="1" s="1"/>
  <c r="V1471" i="1"/>
  <c r="S1471" i="1"/>
  <c r="R1471" i="1"/>
  <c r="Q1471" i="1"/>
  <c r="M1471" i="1"/>
  <c r="AC1471" i="1" s="1"/>
  <c r="K1471" i="1"/>
  <c r="E1471" i="1"/>
  <c r="X1471" i="1" s="1"/>
  <c r="X1470" i="1"/>
  <c r="AC1470" i="1" s="1"/>
  <c r="S1470" i="1"/>
  <c r="Q1470" i="1"/>
  <c r="R1470" i="1" s="1"/>
  <c r="M1470" i="1"/>
  <c r="K1470" i="1"/>
  <c r="E1470" i="1"/>
  <c r="W1470" i="1" s="1"/>
  <c r="AB1470" i="1" s="1"/>
  <c r="Y1469" i="1"/>
  <c r="AD1469" i="1" s="1"/>
  <c r="W1469" i="1"/>
  <c r="AB1469" i="1" s="1"/>
  <c r="V1469" i="1"/>
  <c r="AA1469" i="1" s="1"/>
  <c r="S1469" i="1"/>
  <c r="Q1469" i="1"/>
  <c r="R1469" i="1" s="1"/>
  <c r="M1469" i="1"/>
  <c r="K1469" i="1"/>
  <c r="E1469" i="1"/>
  <c r="Z1469" i="1" s="1"/>
  <c r="Z1468" i="1"/>
  <c r="AE1468" i="1" s="1"/>
  <c r="Y1468" i="1"/>
  <c r="AD1468" i="1" s="1"/>
  <c r="W1468" i="1"/>
  <c r="AB1468" i="1" s="1"/>
  <c r="AF1468" i="1" s="1"/>
  <c r="V1468" i="1"/>
  <c r="AA1468" i="1" s="1"/>
  <c r="S1468" i="1"/>
  <c r="R1468" i="1"/>
  <c r="Q1468" i="1"/>
  <c r="M1468" i="1"/>
  <c r="K1468" i="1"/>
  <c r="E1468" i="1"/>
  <c r="X1468" i="1" s="1"/>
  <c r="AE1467" i="1"/>
  <c r="Z1467" i="1"/>
  <c r="W1467" i="1"/>
  <c r="AB1467" i="1" s="1"/>
  <c r="V1467" i="1"/>
  <c r="AA1467" i="1" s="1"/>
  <c r="S1467" i="1"/>
  <c r="Q1467" i="1"/>
  <c r="R1467" i="1" s="1"/>
  <c r="M1467" i="1"/>
  <c r="K1467" i="1"/>
  <c r="E1467" i="1"/>
  <c r="Y1467" i="1" s="1"/>
  <c r="AD1467" i="1" s="1"/>
  <c r="Y1466" i="1"/>
  <c r="AD1466" i="1" s="1"/>
  <c r="V1466" i="1"/>
  <c r="AA1466" i="1" s="1"/>
  <c r="S1466" i="1"/>
  <c r="R1466" i="1"/>
  <c r="Q1466" i="1"/>
  <c r="M1466" i="1"/>
  <c r="K1466" i="1"/>
  <c r="E1466" i="1"/>
  <c r="Z1466" i="1" s="1"/>
  <c r="AE1466" i="1" s="1"/>
  <c r="S1465" i="1"/>
  <c r="R1465" i="1"/>
  <c r="Q1465" i="1"/>
  <c r="M1465" i="1"/>
  <c r="K1465" i="1"/>
  <c r="E1465" i="1"/>
  <c r="V1465" i="1" s="1"/>
  <c r="AA1465" i="1" s="1"/>
  <c r="AB1464" i="1"/>
  <c r="AF1464" i="1" s="1"/>
  <c r="X1464" i="1"/>
  <c r="AC1464" i="1" s="1"/>
  <c r="V1464" i="1"/>
  <c r="AA1464" i="1" s="1"/>
  <c r="S1464" i="1"/>
  <c r="Q1464" i="1"/>
  <c r="R1464" i="1" s="1"/>
  <c r="M1464" i="1"/>
  <c r="K1464" i="1"/>
  <c r="E1464" i="1"/>
  <c r="W1464" i="1" s="1"/>
  <c r="AA1463" i="1"/>
  <c r="Z1463" i="1"/>
  <c r="Y1463" i="1"/>
  <c r="AD1463" i="1" s="1"/>
  <c r="W1463" i="1"/>
  <c r="AB1463" i="1" s="1"/>
  <c r="V1463" i="1"/>
  <c r="S1463" i="1"/>
  <c r="Q1463" i="1"/>
  <c r="R1463" i="1" s="1"/>
  <c r="M1463" i="1"/>
  <c r="K1463" i="1"/>
  <c r="E1463" i="1"/>
  <c r="X1463" i="1" s="1"/>
  <c r="AD1462" i="1"/>
  <c r="AA1462" i="1"/>
  <c r="Z1462" i="1"/>
  <c r="W1462" i="1"/>
  <c r="AB1462" i="1" s="1"/>
  <c r="AF1462" i="1" s="1"/>
  <c r="V1462" i="1"/>
  <c r="S1462" i="1"/>
  <c r="Q1462" i="1"/>
  <c r="R1462" i="1" s="1"/>
  <c r="AE1462" i="1" s="1"/>
  <c r="M1462" i="1"/>
  <c r="K1462" i="1"/>
  <c r="E1462" i="1"/>
  <c r="Y1462" i="1" s="1"/>
  <c r="AA1461" i="1"/>
  <c r="Y1461" i="1"/>
  <c r="AD1461" i="1" s="1"/>
  <c r="W1461" i="1"/>
  <c r="AB1461" i="1" s="1"/>
  <c r="AF1461" i="1" s="1"/>
  <c r="V1461" i="1"/>
  <c r="S1461" i="1"/>
  <c r="Q1461" i="1"/>
  <c r="R1461" i="1" s="1"/>
  <c r="M1461" i="1"/>
  <c r="K1461" i="1"/>
  <c r="E1461" i="1"/>
  <c r="Z1461" i="1" s="1"/>
  <c r="Z1460" i="1"/>
  <c r="AE1460" i="1" s="1"/>
  <c r="Y1460" i="1"/>
  <c r="AD1460" i="1" s="1"/>
  <c r="W1460" i="1"/>
  <c r="AB1460" i="1" s="1"/>
  <c r="AF1460" i="1" s="1"/>
  <c r="V1460" i="1"/>
  <c r="AA1460" i="1" s="1"/>
  <c r="S1460" i="1"/>
  <c r="R1460" i="1"/>
  <c r="Q1460" i="1"/>
  <c r="M1460" i="1"/>
  <c r="K1460" i="1"/>
  <c r="E1460" i="1"/>
  <c r="X1460" i="1" s="1"/>
  <c r="Z1459" i="1"/>
  <c r="AE1459" i="1" s="1"/>
  <c r="V1459" i="1"/>
  <c r="AA1459" i="1" s="1"/>
  <c r="S1459" i="1"/>
  <c r="Q1459" i="1"/>
  <c r="R1459" i="1" s="1"/>
  <c r="M1459" i="1"/>
  <c r="K1459" i="1"/>
  <c r="E1459" i="1"/>
  <c r="W1459" i="1" s="1"/>
  <c r="AB1459" i="1" s="1"/>
  <c r="AF1459" i="1" s="1"/>
  <c r="Y1458" i="1"/>
  <c r="AD1458" i="1" s="1"/>
  <c r="S1458" i="1"/>
  <c r="R1458" i="1"/>
  <c r="Q1458" i="1"/>
  <c r="M1458" i="1"/>
  <c r="K1458" i="1"/>
  <c r="E1458" i="1"/>
  <c r="V1458" i="1" s="1"/>
  <c r="AA1458" i="1" s="1"/>
  <c r="S1457" i="1"/>
  <c r="R1457" i="1"/>
  <c r="Q1457" i="1"/>
  <c r="M1457" i="1"/>
  <c r="K1457" i="1"/>
  <c r="E1457" i="1"/>
  <c r="V1457" i="1" s="1"/>
  <c r="AA1457" i="1" s="1"/>
  <c r="AB1456" i="1"/>
  <c r="AF1456" i="1" s="1"/>
  <c r="X1456" i="1"/>
  <c r="AC1456" i="1" s="1"/>
  <c r="V1456" i="1"/>
  <c r="AA1456" i="1" s="1"/>
  <c r="S1456" i="1"/>
  <c r="Q1456" i="1"/>
  <c r="R1456" i="1" s="1"/>
  <c r="M1456" i="1"/>
  <c r="K1456" i="1"/>
  <c r="E1456" i="1"/>
  <c r="W1456" i="1" s="1"/>
  <c r="Z1455" i="1"/>
  <c r="Y1455" i="1"/>
  <c r="AD1455" i="1" s="1"/>
  <c r="W1455" i="1"/>
  <c r="AB1455" i="1" s="1"/>
  <c r="V1455" i="1"/>
  <c r="AA1455" i="1" s="1"/>
  <c r="S1455" i="1"/>
  <c r="Q1455" i="1"/>
  <c r="R1455" i="1" s="1"/>
  <c r="AE1455" i="1" s="1"/>
  <c r="M1455" i="1"/>
  <c r="K1455" i="1"/>
  <c r="E1455" i="1"/>
  <c r="X1455" i="1" s="1"/>
  <c r="Z1454" i="1"/>
  <c r="W1454" i="1"/>
  <c r="AB1454" i="1" s="1"/>
  <c r="AF1454" i="1" s="1"/>
  <c r="V1454" i="1"/>
  <c r="AA1454" i="1" s="1"/>
  <c r="S1454" i="1"/>
  <c r="Q1454" i="1"/>
  <c r="R1454" i="1" s="1"/>
  <c r="M1454" i="1"/>
  <c r="K1454" i="1"/>
  <c r="E1454" i="1"/>
  <c r="Y1454" i="1" s="1"/>
  <c r="AD1454" i="1" s="1"/>
  <c r="Y1453" i="1"/>
  <c r="AD1453" i="1" s="1"/>
  <c r="W1453" i="1"/>
  <c r="AB1453" i="1" s="1"/>
  <c r="AF1453" i="1" s="1"/>
  <c r="V1453" i="1"/>
  <c r="AA1453" i="1" s="1"/>
  <c r="S1453" i="1"/>
  <c r="Q1453" i="1"/>
  <c r="R1453" i="1" s="1"/>
  <c r="M1453" i="1"/>
  <c r="K1453" i="1"/>
  <c r="E1453" i="1"/>
  <c r="Z1453" i="1" s="1"/>
  <c r="AE1452" i="1"/>
  <c r="Z1452" i="1"/>
  <c r="Y1452" i="1"/>
  <c r="AD1452" i="1" s="1"/>
  <c r="W1452" i="1"/>
  <c r="AB1452" i="1" s="1"/>
  <c r="AF1452" i="1" s="1"/>
  <c r="V1452" i="1"/>
  <c r="AA1452" i="1" s="1"/>
  <c r="S1452" i="1"/>
  <c r="R1452" i="1"/>
  <c r="Q1452" i="1"/>
  <c r="M1452" i="1"/>
  <c r="AC1452" i="1" s="1"/>
  <c r="K1452" i="1"/>
  <c r="E1452" i="1"/>
  <c r="X1452" i="1" s="1"/>
  <c r="AE1451" i="1"/>
  <c r="Z1451" i="1"/>
  <c r="W1451" i="1"/>
  <c r="AB1451" i="1" s="1"/>
  <c r="AF1451" i="1" s="1"/>
  <c r="V1451" i="1"/>
  <c r="AA1451" i="1" s="1"/>
  <c r="S1451" i="1"/>
  <c r="Q1451" i="1"/>
  <c r="R1451" i="1" s="1"/>
  <c r="M1451" i="1"/>
  <c r="K1451" i="1"/>
  <c r="E1451" i="1"/>
  <c r="Y1451" i="1" s="1"/>
  <c r="AD1451" i="1" s="1"/>
  <c r="Y1450" i="1"/>
  <c r="AD1450" i="1" s="1"/>
  <c r="V1450" i="1"/>
  <c r="AA1450" i="1" s="1"/>
  <c r="S1450" i="1"/>
  <c r="R1450" i="1"/>
  <c r="Q1450" i="1"/>
  <c r="M1450" i="1"/>
  <c r="K1450" i="1"/>
  <c r="E1450" i="1"/>
  <c r="Z1450" i="1" s="1"/>
  <c r="AE1450" i="1" s="1"/>
  <c r="S1449" i="1"/>
  <c r="R1449" i="1"/>
  <c r="Q1449" i="1"/>
  <c r="M1449" i="1"/>
  <c r="K1449" i="1"/>
  <c r="E1449" i="1"/>
  <c r="V1449" i="1" s="1"/>
  <c r="AA1449" i="1" s="1"/>
  <c r="X1448" i="1"/>
  <c r="AC1448" i="1" s="1"/>
  <c r="V1448" i="1"/>
  <c r="AA1448" i="1" s="1"/>
  <c r="S1448" i="1"/>
  <c r="Q1448" i="1"/>
  <c r="R1448" i="1" s="1"/>
  <c r="M1448" i="1"/>
  <c r="K1448" i="1"/>
  <c r="E1448" i="1"/>
  <c r="W1448" i="1" s="1"/>
  <c r="AB1448" i="1" s="1"/>
  <c r="AA1447" i="1"/>
  <c r="Z1447" i="1"/>
  <c r="Y1447" i="1"/>
  <c r="AD1447" i="1" s="1"/>
  <c r="W1447" i="1"/>
  <c r="AB1447" i="1" s="1"/>
  <c r="V1447" i="1"/>
  <c r="S1447" i="1"/>
  <c r="Q1447" i="1"/>
  <c r="R1447" i="1" s="1"/>
  <c r="AE1447" i="1" s="1"/>
  <c r="M1447" i="1"/>
  <c r="K1447" i="1"/>
  <c r="E1447" i="1"/>
  <c r="X1447" i="1" s="1"/>
  <c r="AD1446" i="1"/>
  <c r="AB1446" i="1"/>
  <c r="AF1446" i="1" s="1"/>
  <c r="AA1446" i="1"/>
  <c r="Z1446" i="1"/>
  <c r="W1446" i="1"/>
  <c r="V1446" i="1"/>
  <c r="S1446" i="1"/>
  <c r="Q1446" i="1"/>
  <c r="R1446" i="1" s="1"/>
  <c r="M1446" i="1"/>
  <c r="K1446" i="1"/>
  <c r="E1446" i="1"/>
  <c r="Y1446" i="1" s="1"/>
  <c r="AA1445" i="1"/>
  <c r="Y1445" i="1"/>
  <c r="AD1445" i="1" s="1"/>
  <c r="W1445" i="1"/>
  <c r="AB1445" i="1" s="1"/>
  <c r="AF1445" i="1" s="1"/>
  <c r="V1445" i="1"/>
  <c r="S1445" i="1"/>
  <c r="Q1445" i="1"/>
  <c r="R1445" i="1" s="1"/>
  <c r="AE1445" i="1" s="1"/>
  <c r="M1445" i="1"/>
  <c r="K1445" i="1"/>
  <c r="E1445" i="1"/>
  <c r="Z1445" i="1" s="1"/>
  <c r="Z1444" i="1"/>
  <c r="AE1444" i="1" s="1"/>
  <c r="Y1444" i="1"/>
  <c r="AD1444" i="1" s="1"/>
  <c r="W1444" i="1"/>
  <c r="AB1444" i="1" s="1"/>
  <c r="AF1444" i="1" s="1"/>
  <c r="V1444" i="1"/>
  <c r="AA1444" i="1" s="1"/>
  <c r="S1444" i="1"/>
  <c r="R1444" i="1"/>
  <c r="Q1444" i="1"/>
  <c r="M1444" i="1"/>
  <c r="K1444" i="1"/>
  <c r="E1444" i="1"/>
  <c r="X1444" i="1" s="1"/>
  <c r="Z1443" i="1"/>
  <c r="AE1443" i="1" s="1"/>
  <c r="V1443" i="1"/>
  <c r="AA1443" i="1" s="1"/>
  <c r="S1443" i="1"/>
  <c r="Q1443" i="1"/>
  <c r="R1443" i="1" s="1"/>
  <c r="M1443" i="1"/>
  <c r="K1443" i="1"/>
  <c r="E1443" i="1"/>
  <c r="W1443" i="1" s="1"/>
  <c r="AB1443" i="1" s="1"/>
  <c r="AF1443" i="1" s="1"/>
  <c r="Z1442" i="1"/>
  <c r="Y1442" i="1"/>
  <c r="AD1442" i="1" s="1"/>
  <c r="S1442" i="1"/>
  <c r="R1442" i="1"/>
  <c r="AE1442" i="1" s="1"/>
  <c r="Q1442" i="1"/>
  <c r="M1442" i="1"/>
  <c r="K1442" i="1"/>
  <c r="E1442" i="1"/>
  <c r="V1442" i="1" s="1"/>
  <c r="AA1442" i="1" s="1"/>
  <c r="S1441" i="1"/>
  <c r="R1441" i="1"/>
  <c r="Q1441" i="1"/>
  <c r="M1441" i="1"/>
  <c r="K1441" i="1"/>
  <c r="E1441" i="1"/>
  <c r="V1441" i="1" s="1"/>
  <c r="AA1441" i="1" s="1"/>
  <c r="X1440" i="1"/>
  <c r="S1440" i="1"/>
  <c r="Q1440" i="1"/>
  <c r="R1440" i="1" s="1"/>
  <c r="M1440" i="1"/>
  <c r="AC1440" i="1" s="1"/>
  <c r="K1440" i="1"/>
  <c r="E1440" i="1"/>
  <c r="W1440" i="1" s="1"/>
  <c r="AB1440" i="1" s="1"/>
  <c r="Z1439" i="1"/>
  <c r="Y1439" i="1"/>
  <c r="AD1439" i="1" s="1"/>
  <c r="W1439" i="1"/>
  <c r="AB1439" i="1" s="1"/>
  <c r="AF1439" i="1" s="1"/>
  <c r="V1439" i="1"/>
  <c r="AA1439" i="1" s="1"/>
  <c r="S1439" i="1"/>
  <c r="Q1439" i="1"/>
  <c r="R1439" i="1" s="1"/>
  <c r="AE1439" i="1" s="1"/>
  <c r="M1439" i="1"/>
  <c r="AC1439" i="1" s="1"/>
  <c r="K1439" i="1"/>
  <c r="E1439" i="1"/>
  <c r="X1439" i="1" s="1"/>
  <c r="Z1438" i="1"/>
  <c r="W1438" i="1"/>
  <c r="AB1438" i="1" s="1"/>
  <c r="V1438" i="1"/>
  <c r="AA1438" i="1" s="1"/>
  <c r="S1438" i="1"/>
  <c r="Q1438" i="1"/>
  <c r="R1438" i="1" s="1"/>
  <c r="M1438" i="1"/>
  <c r="K1438" i="1"/>
  <c r="E1438" i="1"/>
  <c r="Y1438" i="1" s="1"/>
  <c r="AD1438" i="1" s="1"/>
  <c r="Y1437" i="1"/>
  <c r="AD1437" i="1" s="1"/>
  <c r="W1437" i="1"/>
  <c r="AB1437" i="1" s="1"/>
  <c r="V1437" i="1"/>
  <c r="AA1437" i="1" s="1"/>
  <c r="S1437" i="1"/>
  <c r="Q1437" i="1"/>
  <c r="R1437" i="1" s="1"/>
  <c r="M1437" i="1"/>
  <c r="K1437" i="1"/>
  <c r="E1437" i="1"/>
  <c r="Z1437" i="1" s="1"/>
  <c r="Z1436" i="1"/>
  <c r="AE1436" i="1" s="1"/>
  <c r="Y1436" i="1"/>
  <c r="AD1436" i="1" s="1"/>
  <c r="W1436" i="1"/>
  <c r="AB1436" i="1" s="1"/>
  <c r="AF1436" i="1" s="1"/>
  <c r="V1436" i="1"/>
  <c r="AA1436" i="1" s="1"/>
  <c r="S1436" i="1"/>
  <c r="R1436" i="1"/>
  <c r="Q1436" i="1"/>
  <c r="M1436" i="1"/>
  <c r="K1436" i="1"/>
  <c r="E1436" i="1"/>
  <c r="X1436" i="1" s="1"/>
  <c r="AE1435" i="1"/>
  <c r="Z1435" i="1"/>
  <c r="W1435" i="1"/>
  <c r="AB1435" i="1" s="1"/>
  <c r="V1435" i="1"/>
  <c r="AA1435" i="1" s="1"/>
  <c r="S1435" i="1"/>
  <c r="Q1435" i="1"/>
  <c r="R1435" i="1" s="1"/>
  <c r="M1435" i="1"/>
  <c r="K1435" i="1"/>
  <c r="E1435" i="1"/>
  <c r="Y1435" i="1" s="1"/>
  <c r="AD1435" i="1" s="1"/>
  <c r="Y1434" i="1"/>
  <c r="AD1434" i="1" s="1"/>
  <c r="V1434" i="1"/>
  <c r="AA1434" i="1" s="1"/>
  <c r="S1434" i="1"/>
  <c r="R1434" i="1"/>
  <c r="Q1434" i="1"/>
  <c r="M1434" i="1"/>
  <c r="K1434" i="1"/>
  <c r="E1434" i="1"/>
  <c r="Z1434" i="1" s="1"/>
  <c r="AE1434" i="1" s="1"/>
  <c r="S1433" i="1"/>
  <c r="R1433" i="1"/>
  <c r="Q1433" i="1"/>
  <c r="M1433" i="1"/>
  <c r="K1433" i="1"/>
  <c r="E1433" i="1"/>
  <c r="V1433" i="1" s="1"/>
  <c r="AA1433" i="1" s="1"/>
  <c r="X1432" i="1"/>
  <c r="AC1432" i="1" s="1"/>
  <c r="V1432" i="1"/>
  <c r="AA1432" i="1" s="1"/>
  <c r="S1432" i="1"/>
  <c r="Q1432" i="1"/>
  <c r="R1432" i="1" s="1"/>
  <c r="M1432" i="1"/>
  <c r="K1432" i="1"/>
  <c r="E1432" i="1"/>
  <c r="W1432" i="1" s="1"/>
  <c r="AB1432" i="1" s="1"/>
  <c r="AF1432" i="1" s="1"/>
  <c r="AA1431" i="1"/>
  <c r="V1431" i="1"/>
  <c r="S1431" i="1"/>
  <c r="Q1431" i="1"/>
  <c r="R1431" i="1" s="1"/>
  <c r="M1431" i="1"/>
  <c r="K1431" i="1"/>
  <c r="E1431" i="1"/>
  <c r="AD1430" i="1"/>
  <c r="AB1430" i="1"/>
  <c r="AF1430" i="1" s="1"/>
  <c r="AA1430" i="1"/>
  <c r="Z1430" i="1"/>
  <c r="W1430" i="1"/>
  <c r="V1430" i="1"/>
  <c r="S1430" i="1"/>
  <c r="Q1430" i="1"/>
  <c r="R1430" i="1" s="1"/>
  <c r="AE1430" i="1" s="1"/>
  <c r="M1430" i="1"/>
  <c r="K1430" i="1"/>
  <c r="E1430" i="1"/>
  <c r="Y1430" i="1" s="1"/>
  <c r="AA1429" i="1"/>
  <c r="Y1429" i="1"/>
  <c r="AD1429" i="1" s="1"/>
  <c r="W1429" i="1"/>
  <c r="AB1429" i="1" s="1"/>
  <c r="AF1429" i="1" s="1"/>
  <c r="V1429" i="1"/>
  <c r="S1429" i="1"/>
  <c r="Q1429" i="1"/>
  <c r="R1429" i="1" s="1"/>
  <c r="M1429" i="1"/>
  <c r="K1429" i="1"/>
  <c r="E1429" i="1"/>
  <c r="Z1429" i="1" s="1"/>
  <c r="AB1428" i="1"/>
  <c r="AF1428" i="1" s="1"/>
  <c r="Z1428" i="1"/>
  <c r="AE1428" i="1" s="1"/>
  <c r="Y1428" i="1"/>
  <c r="AD1428" i="1" s="1"/>
  <c r="W1428" i="1"/>
  <c r="V1428" i="1"/>
  <c r="AA1428" i="1" s="1"/>
  <c r="S1428" i="1"/>
  <c r="R1428" i="1"/>
  <c r="Q1428" i="1"/>
  <c r="M1428" i="1"/>
  <c r="K1428" i="1"/>
  <c r="E1428" i="1"/>
  <c r="X1428" i="1" s="1"/>
  <c r="Z1427" i="1"/>
  <c r="AE1427" i="1" s="1"/>
  <c r="V1427" i="1"/>
  <c r="AA1427" i="1" s="1"/>
  <c r="S1427" i="1"/>
  <c r="Q1427" i="1"/>
  <c r="R1427" i="1" s="1"/>
  <c r="M1427" i="1"/>
  <c r="K1427" i="1"/>
  <c r="E1427" i="1"/>
  <c r="W1427" i="1" s="1"/>
  <c r="AB1427" i="1" s="1"/>
  <c r="AF1427" i="1" s="1"/>
  <c r="Z1426" i="1"/>
  <c r="Y1426" i="1"/>
  <c r="AD1426" i="1" s="1"/>
  <c r="S1426" i="1"/>
  <c r="R1426" i="1"/>
  <c r="Q1426" i="1"/>
  <c r="M1426" i="1"/>
  <c r="K1426" i="1"/>
  <c r="E1426" i="1"/>
  <c r="V1426" i="1" s="1"/>
  <c r="AA1426" i="1" s="1"/>
  <c r="Y1425" i="1"/>
  <c r="AD1425" i="1" s="1"/>
  <c r="S1425" i="1"/>
  <c r="R1425" i="1"/>
  <c r="Q1425" i="1"/>
  <c r="M1425" i="1"/>
  <c r="K1425" i="1"/>
  <c r="E1425" i="1"/>
  <c r="AB1424" i="1"/>
  <c r="X1424" i="1"/>
  <c r="S1424" i="1"/>
  <c r="Q1424" i="1"/>
  <c r="R1424" i="1" s="1"/>
  <c r="M1424" i="1"/>
  <c r="K1424" i="1"/>
  <c r="E1424" i="1"/>
  <c r="W1424" i="1" s="1"/>
  <c r="AD1423" i="1"/>
  <c r="Z1423" i="1"/>
  <c r="Y1423" i="1"/>
  <c r="W1423" i="1"/>
  <c r="AB1423" i="1" s="1"/>
  <c r="V1423" i="1"/>
  <c r="AA1423" i="1" s="1"/>
  <c r="S1423" i="1"/>
  <c r="Q1423" i="1"/>
  <c r="R1423" i="1" s="1"/>
  <c r="M1423" i="1"/>
  <c r="K1423" i="1"/>
  <c r="E1423" i="1"/>
  <c r="X1423" i="1" s="1"/>
  <c r="Z1422" i="1"/>
  <c r="W1422" i="1"/>
  <c r="AB1422" i="1" s="1"/>
  <c r="AF1422" i="1" s="1"/>
  <c r="V1422" i="1"/>
  <c r="AA1422" i="1" s="1"/>
  <c r="S1422" i="1"/>
  <c r="Q1422" i="1"/>
  <c r="R1422" i="1" s="1"/>
  <c r="M1422" i="1"/>
  <c r="K1422" i="1"/>
  <c r="E1422" i="1"/>
  <c r="Y1422" i="1" s="1"/>
  <c r="AD1422" i="1" s="1"/>
  <c r="Y1421" i="1"/>
  <c r="AD1421" i="1" s="1"/>
  <c r="W1421" i="1"/>
  <c r="AB1421" i="1" s="1"/>
  <c r="AF1421" i="1" s="1"/>
  <c r="V1421" i="1"/>
  <c r="AA1421" i="1" s="1"/>
  <c r="S1421" i="1"/>
  <c r="Q1421" i="1"/>
  <c r="R1421" i="1" s="1"/>
  <c r="M1421" i="1"/>
  <c r="K1421" i="1"/>
  <c r="E1421" i="1"/>
  <c r="Z1421" i="1" s="1"/>
  <c r="AE1420" i="1"/>
  <c r="Z1420" i="1"/>
  <c r="Y1420" i="1"/>
  <c r="AD1420" i="1" s="1"/>
  <c r="W1420" i="1"/>
  <c r="AB1420" i="1" s="1"/>
  <c r="V1420" i="1"/>
  <c r="AA1420" i="1" s="1"/>
  <c r="S1420" i="1"/>
  <c r="R1420" i="1"/>
  <c r="Q1420" i="1"/>
  <c r="M1420" i="1"/>
  <c r="AC1420" i="1" s="1"/>
  <c r="K1420" i="1"/>
  <c r="E1420" i="1"/>
  <c r="X1420" i="1" s="1"/>
  <c r="AE1419" i="1"/>
  <c r="Z1419" i="1"/>
  <c r="W1419" i="1"/>
  <c r="AB1419" i="1" s="1"/>
  <c r="AF1419" i="1" s="1"/>
  <c r="V1419" i="1"/>
  <c r="AA1419" i="1" s="1"/>
  <c r="S1419" i="1"/>
  <c r="Q1419" i="1"/>
  <c r="R1419" i="1" s="1"/>
  <c r="M1419" i="1"/>
  <c r="K1419" i="1"/>
  <c r="E1419" i="1"/>
  <c r="Y1419" i="1" s="1"/>
  <c r="AD1419" i="1" s="1"/>
  <c r="Y1418" i="1"/>
  <c r="AD1418" i="1" s="1"/>
  <c r="V1418" i="1"/>
  <c r="AA1418" i="1" s="1"/>
  <c r="S1418" i="1"/>
  <c r="R1418" i="1"/>
  <c r="Q1418" i="1"/>
  <c r="M1418" i="1"/>
  <c r="K1418" i="1"/>
  <c r="E1418" i="1"/>
  <c r="Z1418" i="1" s="1"/>
  <c r="AE1418" i="1" s="1"/>
  <c r="S1417" i="1"/>
  <c r="R1417" i="1"/>
  <c r="Q1417" i="1"/>
  <c r="M1417" i="1"/>
  <c r="K1417" i="1"/>
  <c r="E1417" i="1"/>
  <c r="V1417" i="1" s="1"/>
  <c r="AA1417" i="1" s="1"/>
  <c r="AB1416" i="1"/>
  <c r="AF1416" i="1" s="1"/>
  <c r="X1416" i="1"/>
  <c r="AC1416" i="1" s="1"/>
  <c r="V1416" i="1"/>
  <c r="AA1416" i="1" s="1"/>
  <c r="S1416" i="1"/>
  <c r="Q1416" i="1"/>
  <c r="R1416" i="1" s="1"/>
  <c r="M1416" i="1"/>
  <c r="K1416" i="1"/>
  <c r="E1416" i="1"/>
  <c r="W1416" i="1" s="1"/>
  <c r="AA1415" i="1"/>
  <c r="Z1415" i="1"/>
  <c r="Y1415" i="1"/>
  <c r="AD1415" i="1" s="1"/>
  <c r="W1415" i="1"/>
  <c r="AB1415" i="1" s="1"/>
  <c r="V1415" i="1"/>
  <c r="S1415" i="1"/>
  <c r="Q1415" i="1"/>
  <c r="R1415" i="1" s="1"/>
  <c r="M1415" i="1"/>
  <c r="K1415" i="1"/>
  <c r="E1415" i="1"/>
  <c r="X1415" i="1" s="1"/>
  <c r="AD1414" i="1"/>
  <c r="AA1414" i="1"/>
  <c r="Z1414" i="1"/>
  <c r="W1414" i="1"/>
  <c r="AB1414" i="1" s="1"/>
  <c r="AF1414" i="1" s="1"/>
  <c r="V1414" i="1"/>
  <c r="S1414" i="1"/>
  <c r="Q1414" i="1"/>
  <c r="R1414" i="1" s="1"/>
  <c r="AE1414" i="1" s="1"/>
  <c r="M1414" i="1"/>
  <c r="K1414" i="1"/>
  <c r="E1414" i="1"/>
  <c r="Y1414" i="1" s="1"/>
  <c r="Y1413" i="1"/>
  <c r="AD1413" i="1" s="1"/>
  <c r="W1413" i="1"/>
  <c r="AB1413" i="1" s="1"/>
  <c r="V1413" i="1"/>
  <c r="AA1413" i="1" s="1"/>
  <c r="S1413" i="1"/>
  <c r="Q1413" i="1"/>
  <c r="R1413" i="1" s="1"/>
  <c r="M1413" i="1"/>
  <c r="K1413" i="1"/>
  <c r="E1413" i="1"/>
  <c r="Z1413" i="1" s="1"/>
  <c r="AA1412" i="1"/>
  <c r="W1412" i="1"/>
  <c r="AB1412" i="1" s="1"/>
  <c r="AF1412" i="1" s="1"/>
  <c r="V1412" i="1"/>
  <c r="S1412" i="1"/>
  <c r="R1412" i="1"/>
  <c r="Q1412" i="1"/>
  <c r="M1412" i="1"/>
  <c r="K1412" i="1"/>
  <c r="E1412" i="1"/>
  <c r="X1412" i="1" s="1"/>
  <c r="AA1411" i="1"/>
  <c r="V1411" i="1"/>
  <c r="S1411" i="1"/>
  <c r="Q1411" i="1"/>
  <c r="R1411" i="1" s="1"/>
  <c r="M1411" i="1"/>
  <c r="K1411" i="1"/>
  <c r="E1411" i="1"/>
  <c r="V1410" i="1"/>
  <c r="AA1410" i="1" s="1"/>
  <c r="S1410" i="1"/>
  <c r="Q1410" i="1"/>
  <c r="R1410" i="1" s="1"/>
  <c r="M1410" i="1"/>
  <c r="K1410" i="1"/>
  <c r="E1410" i="1"/>
  <c r="AA1409" i="1"/>
  <c r="Z1409" i="1"/>
  <c r="AE1409" i="1" s="1"/>
  <c r="W1409" i="1"/>
  <c r="AB1409" i="1" s="1"/>
  <c r="S1409" i="1"/>
  <c r="R1409" i="1"/>
  <c r="Q1409" i="1"/>
  <c r="M1409" i="1"/>
  <c r="K1409" i="1"/>
  <c r="E1409" i="1"/>
  <c r="V1409" i="1" s="1"/>
  <c r="S1408" i="1"/>
  <c r="R1408" i="1"/>
  <c r="Q1408" i="1"/>
  <c r="M1408" i="1"/>
  <c r="K1408" i="1"/>
  <c r="E1408" i="1"/>
  <c r="AA1407" i="1"/>
  <c r="V1407" i="1"/>
  <c r="S1407" i="1"/>
  <c r="Q1407" i="1"/>
  <c r="R1407" i="1" s="1"/>
  <c r="M1407" i="1"/>
  <c r="K1407" i="1"/>
  <c r="E1407" i="1"/>
  <c r="W1406" i="1"/>
  <c r="AB1406" i="1" s="1"/>
  <c r="S1406" i="1"/>
  <c r="Q1406" i="1"/>
  <c r="R1406" i="1" s="1"/>
  <c r="M1406" i="1"/>
  <c r="K1406" i="1"/>
  <c r="E1406" i="1"/>
  <c r="Y1406" i="1" s="1"/>
  <c r="AD1406" i="1" s="1"/>
  <c r="W1405" i="1"/>
  <c r="AB1405" i="1" s="1"/>
  <c r="S1405" i="1"/>
  <c r="Q1405" i="1"/>
  <c r="R1405" i="1" s="1"/>
  <c r="M1405" i="1"/>
  <c r="K1405" i="1"/>
  <c r="E1405" i="1"/>
  <c r="Z1405" i="1" s="1"/>
  <c r="W1404" i="1"/>
  <c r="AB1404" i="1" s="1"/>
  <c r="S1404" i="1"/>
  <c r="R1404" i="1"/>
  <c r="Q1404" i="1"/>
  <c r="M1404" i="1"/>
  <c r="K1404" i="1"/>
  <c r="E1404" i="1"/>
  <c r="Z1404" i="1" s="1"/>
  <c r="AE1404" i="1" s="1"/>
  <c r="AA1403" i="1"/>
  <c r="Z1403" i="1"/>
  <c r="AE1403" i="1" s="1"/>
  <c r="X1403" i="1"/>
  <c r="W1403" i="1"/>
  <c r="AB1403" i="1" s="1"/>
  <c r="AF1403" i="1" s="1"/>
  <c r="V1403" i="1"/>
  <c r="S1403" i="1"/>
  <c r="Q1403" i="1"/>
  <c r="R1403" i="1" s="1"/>
  <c r="M1403" i="1"/>
  <c r="K1403" i="1"/>
  <c r="E1403" i="1"/>
  <c r="Y1403" i="1" s="1"/>
  <c r="AD1403" i="1" s="1"/>
  <c r="AE1402" i="1"/>
  <c r="Z1402" i="1"/>
  <c r="Y1402" i="1"/>
  <c r="AD1402" i="1" s="1"/>
  <c r="W1402" i="1"/>
  <c r="AB1402" i="1" s="1"/>
  <c r="AF1402" i="1" s="1"/>
  <c r="V1402" i="1"/>
  <c r="AA1402" i="1" s="1"/>
  <c r="S1402" i="1"/>
  <c r="Q1402" i="1"/>
  <c r="R1402" i="1" s="1"/>
  <c r="M1402" i="1"/>
  <c r="K1402" i="1"/>
  <c r="E1402" i="1"/>
  <c r="X1402" i="1" s="1"/>
  <c r="Z1401" i="1"/>
  <c r="AE1401" i="1" s="1"/>
  <c r="W1401" i="1"/>
  <c r="AB1401" i="1" s="1"/>
  <c r="S1401" i="1"/>
  <c r="R1401" i="1"/>
  <c r="Q1401" i="1"/>
  <c r="M1401" i="1"/>
  <c r="K1401" i="1"/>
  <c r="E1401" i="1"/>
  <c r="V1401" i="1" s="1"/>
  <c r="AA1401" i="1" s="1"/>
  <c r="S1400" i="1"/>
  <c r="R1400" i="1"/>
  <c r="Q1400" i="1"/>
  <c r="M1400" i="1"/>
  <c r="K1400" i="1"/>
  <c r="E1400" i="1"/>
  <c r="Y1400" i="1" s="1"/>
  <c r="AD1400" i="1" s="1"/>
  <c r="AC1399" i="1"/>
  <c r="Z1399" i="1"/>
  <c r="Y1399" i="1"/>
  <c r="AD1399" i="1" s="1"/>
  <c r="W1399" i="1"/>
  <c r="AB1399" i="1" s="1"/>
  <c r="AF1399" i="1" s="1"/>
  <c r="V1399" i="1"/>
  <c r="AA1399" i="1" s="1"/>
  <c r="S1399" i="1"/>
  <c r="Q1399" i="1"/>
  <c r="R1399" i="1" s="1"/>
  <c r="M1399" i="1"/>
  <c r="K1399" i="1"/>
  <c r="E1399" i="1"/>
  <c r="X1399" i="1" s="1"/>
  <c r="W1398" i="1"/>
  <c r="AB1398" i="1" s="1"/>
  <c r="AF1398" i="1" s="1"/>
  <c r="V1398" i="1"/>
  <c r="AA1398" i="1" s="1"/>
  <c r="S1398" i="1"/>
  <c r="Q1398" i="1"/>
  <c r="R1398" i="1" s="1"/>
  <c r="M1398" i="1"/>
  <c r="K1398" i="1"/>
  <c r="E1398" i="1"/>
  <c r="Y1398" i="1" s="1"/>
  <c r="AD1398" i="1" s="1"/>
  <c r="V1397" i="1"/>
  <c r="AA1397" i="1" s="1"/>
  <c r="S1397" i="1"/>
  <c r="Q1397" i="1"/>
  <c r="R1397" i="1" s="1"/>
  <c r="M1397" i="1"/>
  <c r="K1397" i="1"/>
  <c r="E1397" i="1"/>
  <c r="V1396" i="1"/>
  <c r="AA1396" i="1" s="1"/>
  <c r="S1396" i="1"/>
  <c r="R1396" i="1"/>
  <c r="Q1396" i="1"/>
  <c r="M1396" i="1"/>
  <c r="K1396" i="1"/>
  <c r="E1396" i="1"/>
  <c r="AA1395" i="1"/>
  <c r="V1395" i="1"/>
  <c r="S1395" i="1"/>
  <c r="Q1395" i="1"/>
  <c r="R1395" i="1" s="1"/>
  <c r="M1395" i="1"/>
  <c r="K1395" i="1"/>
  <c r="E1395" i="1"/>
  <c r="V1394" i="1"/>
  <c r="AA1394" i="1" s="1"/>
  <c r="S1394" i="1"/>
  <c r="Q1394" i="1"/>
  <c r="R1394" i="1" s="1"/>
  <c r="M1394" i="1"/>
  <c r="K1394" i="1"/>
  <c r="E1394" i="1"/>
  <c r="AA1393" i="1"/>
  <c r="S1393" i="1"/>
  <c r="R1393" i="1"/>
  <c r="Q1393" i="1"/>
  <c r="M1393" i="1"/>
  <c r="K1393" i="1"/>
  <c r="E1393" i="1"/>
  <c r="V1393" i="1" s="1"/>
  <c r="S1392" i="1"/>
  <c r="R1392" i="1"/>
  <c r="Q1392" i="1"/>
  <c r="M1392" i="1"/>
  <c r="K1392" i="1"/>
  <c r="E1392" i="1"/>
  <c r="AA1391" i="1"/>
  <c r="Z1391" i="1"/>
  <c r="Y1391" i="1"/>
  <c r="AD1391" i="1" s="1"/>
  <c r="W1391" i="1"/>
  <c r="AB1391" i="1" s="1"/>
  <c r="AF1391" i="1" s="1"/>
  <c r="V1391" i="1"/>
  <c r="S1391" i="1"/>
  <c r="Q1391" i="1"/>
  <c r="R1391" i="1" s="1"/>
  <c r="M1391" i="1"/>
  <c r="K1391" i="1"/>
  <c r="E1391" i="1"/>
  <c r="X1391" i="1" s="1"/>
  <c r="S1390" i="1"/>
  <c r="Q1390" i="1"/>
  <c r="R1390" i="1" s="1"/>
  <c r="M1390" i="1"/>
  <c r="K1390" i="1"/>
  <c r="E1390" i="1"/>
  <c r="V1390" i="1" s="1"/>
  <c r="AA1390" i="1" s="1"/>
  <c r="W1389" i="1"/>
  <c r="AB1389" i="1" s="1"/>
  <c r="S1389" i="1"/>
  <c r="Q1389" i="1"/>
  <c r="R1389" i="1" s="1"/>
  <c r="AE1389" i="1" s="1"/>
  <c r="M1389" i="1"/>
  <c r="K1389" i="1"/>
  <c r="E1389" i="1"/>
  <c r="Z1389" i="1" s="1"/>
  <c r="W1388" i="1"/>
  <c r="AB1388" i="1" s="1"/>
  <c r="S1388" i="1"/>
  <c r="R1388" i="1"/>
  <c r="AE1388" i="1" s="1"/>
  <c r="Q1388" i="1"/>
  <c r="M1388" i="1"/>
  <c r="K1388" i="1"/>
  <c r="E1388" i="1"/>
  <c r="Z1388" i="1" s="1"/>
  <c r="AA1387" i="1"/>
  <c r="V1387" i="1"/>
  <c r="S1387" i="1"/>
  <c r="Q1387" i="1"/>
  <c r="R1387" i="1" s="1"/>
  <c r="M1387" i="1"/>
  <c r="K1387" i="1"/>
  <c r="E1387" i="1"/>
  <c r="V1386" i="1"/>
  <c r="AA1386" i="1" s="1"/>
  <c r="S1386" i="1"/>
  <c r="Q1386" i="1"/>
  <c r="R1386" i="1" s="1"/>
  <c r="M1386" i="1"/>
  <c r="K1386" i="1"/>
  <c r="E1386" i="1"/>
  <c r="S1385" i="1"/>
  <c r="R1385" i="1"/>
  <c r="Q1385" i="1"/>
  <c r="M1385" i="1"/>
  <c r="K1385" i="1"/>
  <c r="E1385" i="1"/>
  <c r="V1385" i="1" s="1"/>
  <c r="AA1385" i="1" s="1"/>
  <c r="S1384" i="1"/>
  <c r="R1384" i="1"/>
  <c r="Q1384" i="1"/>
  <c r="M1384" i="1"/>
  <c r="K1384" i="1"/>
  <c r="E1384" i="1"/>
  <c r="AB1383" i="1"/>
  <c r="AF1383" i="1" s="1"/>
  <c r="Z1383" i="1"/>
  <c r="Y1383" i="1"/>
  <c r="AD1383" i="1" s="1"/>
  <c r="W1383" i="1"/>
  <c r="V1383" i="1"/>
  <c r="AA1383" i="1" s="1"/>
  <c r="S1383" i="1"/>
  <c r="Q1383" i="1"/>
  <c r="R1383" i="1" s="1"/>
  <c r="M1383" i="1"/>
  <c r="K1383" i="1"/>
  <c r="E1383" i="1"/>
  <c r="X1383" i="1" s="1"/>
  <c r="AC1383" i="1" s="1"/>
  <c r="W1382" i="1"/>
  <c r="AB1382" i="1" s="1"/>
  <c r="AF1382" i="1" s="1"/>
  <c r="V1382" i="1"/>
  <c r="AA1382" i="1" s="1"/>
  <c r="S1382" i="1"/>
  <c r="Q1382" i="1"/>
  <c r="R1382" i="1" s="1"/>
  <c r="M1382" i="1"/>
  <c r="K1382" i="1"/>
  <c r="E1382" i="1"/>
  <c r="Y1382" i="1" s="1"/>
  <c r="AD1382" i="1" s="1"/>
  <c r="W1381" i="1"/>
  <c r="AB1381" i="1" s="1"/>
  <c r="AF1381" i="1" s="1"/>
  <c r="V1381" i="1"/>
  <c r="AA1381" i="1" s="1"/>
  <c r="S1381" i="1"/>
  <c r="Q1381" i="1"/>
  <c r="R1381" i="1" s="1"/>
  <c r="M1381" i="1"/>
  <c r="K1381" i="1"/>
  <c r="E1381" i="1"/>
  <c r="Z1381" i="1" s="1"/>
  <c r="W1380" i="1"/>
  <c r="AB1380" i="1" s="1"/>
  <c r="AF1380" i="1" s="1"/>
  <c r="V1380" i="1"/>
  <c r="AA1380" i="1" s="1"/>
  <c r="S1380" i="1"/>
  <c r="R1380" i="1"/>
  <c r="Q1380" i="1"/>
  <c r="M1380" i="1"/>
  <c r="K1380" i="1"/>
  <c r="E1380" i="1"/>
  <c r="X1380" i="1" s="1"/>
  <c r="AC1380" i="1" s="1"/>
  <c r="AF1379" i="1"/>
  <c r="AA1379" i="1"/>
  <c r="Z1379" i="1"/>
  <c r="X1379" i="1"/>
  <c r="W1379" i="1"/>
  <c r="AB1379" i="1" s="1"/>
  <c r="V1379" i="1"/>
  <c r="S1379" i="1"/>
  <c r="Q1379" i="1"/>
  <c r="R1379" i="1" s="1"/>
  <c r="M1379" i="1"/>
  <c r="AC1379" i="1" s="1"/>
  <c r="K1379" i="1"/>
  <c r="E1379" i="1"/>
  <c r="Y1379" i="1" s="1"/>
  <c r="AD1379" i="1" s="1"/>
  <c r="AE1378" i="1"/>
  <c r="Z1378" i="1"/>
  <c r="Y1378" i="1"/>
  <c r="AD1378" i="1" s="1"/>
  <c r="W1378" i="1"/>
  <c r="AB1378" i="1" s="1"/>
  <c r="V1378" i="1"/>
  <c r="AA1378" i="1" s="1"/>
  <c r="S1378" i="1"/>
  <c r="Q1378" i="1"/>
  <c r="R1378" i="1" s="1"/>
  <c r="M1378" i="1"/>
  <c r="AC1378" i="1" s="1"/>
  <c r="K1378" i="1"/>
  <c r="E1378" i="1"/>
  <c r="X1378" i="1" s="1"/>
  <c r="AA1377" i="1"/>
  <c r="Z1377" i="1"/>
  <c r="AE1377" i="1" s="1"/>
  <c r="W1377" i="1"/>
  <c r="AB1377" i="1" s="1"/>
  <c r="AF1377" i="1" s="1"/>
  <c r="S1377" i="1"/>
  <c r="R1377" i="1"/>
  <c r="Q1377" i="1"/>
  <c r="M1377" i="1"/>
  <c r="K1377" i="1"/>
  <c r="E1377" i="1"/>
  <c r="V1377" i="1" s="1"/>
  <c r="S1376" i="1"/>
  <c r="R1376" i="1"/>
  <c r="Q1376" i="1"/>
  <c r="M1376" i="1"/>
  <c r="K1376" i="1"/>
  <c r="E1376" i="1"/>
  <c r="AA1375" i="1"/>
  <c r="Z1375" i="1"/>
  <c r="Y1375" i="1"/>
  <c r="AD1375" i="1" s="1"/>
  <c r="W1375" i="1"/>
  <c r="AB1375" i="1" s="1"/>
  <c r="AF1375" i="1" s="1"/>
  <c r="V1375" i="1"/>
  <c r="S1375" i="1"/>
  <c r="Q1375" i="1"/>
  <c r="R1375" i="1" s="1"/>
  <c r="M1375" i="1"/>
  <c r="K1375" i="1"/>
  <c r="E1375" i="1"/>
  <c r="X1375" i="1" s="1"/>
  <c r="W1374" i="1"/>
  <c r="AB1374" i="1" s="1"/>
  <c r="S1374" i="1"/>
  <c r="Q1374" i="1"/>
  <c r="R1374" i="1" s="1"/>
  <c r="M1374" i="1"/>
  <c r="K1374" i="1"/>
  <c r="E1374" i="1"/>
  <c r="Y1374" i="1" s="1"/>
  <c r="AD1374" i="1" s="1"/>
  <c r="AB1373" i="1"/>
  <c r="W1373" i="1"/>
  <c r="S1373" i="1"/>
  <c r="Q1373" i="1"/>
  <c r="R1373" i="1" s="1"/>
  <c r="AE1373" i="1" s="1"/>
  <c r="M1373" i="1"/>
  <c r="K1373" i="1"/>
  <c r="E1373" i="1"/>
  <c r="Z1373" i="1" s="1"/>
  <c r="W1372" i="1"/>
  <c r="AB1372" i="1" s="1"/>
  <c r="S1372" i="1"/>
  <c r="R1372" i="1"/>
  <c r="AE1372" i="1" s="1"/>
  <c r="Q1372" i="1"/>
  <c r="M1372" i="1"/>
  <c r="K1372" i="1"/>
  <c r="E1372" i="1"/>
  <c r="Z1372" i="1" s="1"/>
  <c r="AA1371" i="1"/>
  <c r="Z1371" i="1"/>
  <c r="X1371" i="1"/>
  <c r="W1371" i="1"/>
  <c r="AB1371" i="1" s="1"/>
  <c r="AF1371" i="1" s="1"/>
  <c r="V1371" i="1"/>
  <c r="S1371" i="1"/>
  <c r="Q1371" i="1"/>
  <c r="R1371" i="1" s="1"/>
  <c r="AE1371" i="1" s="1"/>
  <c r="M1371" i="1"/>
  <c r="K1371" i="1"/>
  <c r="E1371" i="1"/>
  <c r="Y1371" i="1" s="1"/>
  <c r="AD1371" i="1" s="1"/>
  <c r="Z1370" i="1"/>
  <c r="AE1370" i="1" s="1"/>
  <c r="Y1370" i="1"/>
  <c r="AD1370" i="1" s="1"/>
  <c r="W1370" i="1"/>
  <c r="AB1370" i="1" s="1"/>
  <c r="V1370" i="1"/>
  <c r="AA1370" i="1" s="1"/>
  <c r="S1370" i="1"/>
  <c r="Q1370" i="1"/>
  <c r="R1370" i="1" s="1"/>
  <c r="M1370" i="1"/>
  <c r="K1370" i="1"/>
  <c r="E1370" i="1"/>
  <c r="X1370" i="1" s="1"/>
  <c r="Z1369" i="1"/>
  <c r="AE1369" i="1" s="1"/>
  <c r="W1369" i="1"/>
  <c r="AB1369" i="1" s="1"/>
  <c r="AF1369" i="1" s="1"/>
  <c r="S1369" i="1"/>
  <c r="R1369" i="1"/>
  <c r="Q1369" i="1"/>
  <c r="M1369" i="1"/>
  <c r="K1369" i="1"/>
  <c r="E1369" i="1"/>
  <c r="V1369" i="1" s="1"/>
  <c r="AA1369" i="1" s="1"/>
  <c r="S1368" i="1"/>
  <c r="R1368" i="1"/>
  <c r="Q1368" i="1"/>
  <c r="M1368" i="1"/>
  <c r="K1368" i="1"/>
  <c r="E1368" i="1"/>
  <c r="Y1368" i="1" s="1"/>
  <c r="AD1368" i="1" s="1"/>
  <c r="Z1367" i="1"/>
  <c r="Y1367" i="1"/>
  <c r="AD1367" i="1" s="1"/>
  <c r="W1367" i="1"/>
  <c r="AB1367" i="1" s="1"/>
  <c r="AF1367" i="1" s="1"/>
  <c r="V1367" i="1"/>
  <c r="AA1367" i="1" s="1"/>
  <c r="S1367" i="1"/>
  <c r="R1367" i="1"/>
  <c r="Q1367" i="1"/>
  <c r="M1367" i="1"/>
  <c r="K1367" i="1"/>
  <c r="E1367" i="1"/>
  <c r="X1367" i="1" s="1"/>
  <c r="AC1367" i="1" s="1"/>
  <c r="W1366" i="1"/>
  <c r="AB1366" i="1" s="1"/>
  <c r="AF1366" i="1" s="1"/>
  <c r="V1366" i="1"/>
  <c r="AA1366" i="1" s="1"/>
  <c r="S1366" i="1"/>
  <c r="Q1366" i="1"/>
  <c r="R1366" i="1" s="1"/>
  <c r="M1366" i="1"/>
  <c r="K1366" i="1"/>
  <c r="E1366" i="1"/>
  <c r="Y1366" i="1" s="1"/>
  <c r="AD1366" i="1" s="1"/>
  <c r="W1365" i="1"/>
  <c r="AB1365" i="1" s="1"/>
  <c r="AF1365" i="1" s="1"/>
  <c r="V1365" i="1"/>
  <c r="AA1365" i="1" s="1"/>
  <c r="S1365" i="1"/>
  <c r="Q1365" i="1"/>
  <c r="R1365" i="1" s="1"/>
  <c r="M1365" i="1"/>
  <c r="K1365" i="1"/>
  <c r="E1365" i="1"/>
  <c r="Z1365" i="1" s="1"/>
  <c r="V1364" i="1"/>
  <c r="AA1364" i="1" s="1"/>
  <c r="S1364" i="1"/>
  <c r="R1364" i="1"/>
  <c r="Q1364" i="1"/>
  <c r="M1364" i="1"/>
  <c r="K1364" i="1"/>
  <c r="E1364" i="1"/>
  <c r="Z1363" i="1"/>
  <c r="X1363" i="1"/>
  <c r="W1363" i="1"/>
  <c r="AB1363" i="1" s="1"/>
  <c r="V1363" i="1"/>
  <c r="AA1363" i="1" s="1"/>
  <c r="S1363" i="1"/>
  <c r="Q1363" i="1"/>
  <c r="R1363" i="1" s="1"/>
  <c r="M1363" i="1"/>
  <c r="K1363" i="1"/>
  <c r="E1363" i="1"/>
  <c r="Y1363" i="1" s="1"/>
  <c r="AD1363" i="1" s="1"/>
  <c r="AD1362" i="1"/>
  <c r="AA1362" i="1"/>
  <c r="Z1362" i="1"/>
  <c r="Y1362" i="1"/>
  <c r="W1362" i="1"/>
  <c r="AB1362" i="1" s="1"/>
  <c r="V1362" i="1"/>
  <c r="S1362" i="1"/>
  <c r="Q1362" i="1"/>
  <c r="R1362" i="1" s="1"/>
  <c r="AE1362" i="1" s="1"/>
  <c r="M1362" i="1"/>
  <c r="AC1362" i="1" s="1"/>
  <c r="K1362" i="1"/>
  <c r="E1362" i="1"/>
  <c r="X1362" i="1" s="1"/>
  <c r="AA1361" i="1"/>
  <c r="Z1361" i="1"/>
  <c r="W1361" i="1"/>
  <c r="AB1361" i="1" s="1"/>
  <c r="S1361" i="1"/>
  <c r="R1361" i="1"/>
  <c r="AE1361" i="1" s="1"/>
  <c r="Q1361" i="1"/>
  <c r="M1361" i="1"/>
  <c r="K1361" i="1"/>
  <c r="E1361" i="1"/>
  <c r="V1361" i="1" s="1"/>
  <c r="Z1360" i="1"/>
  <c r="Y1360" i="1"/>
  <c r="AD1360" i="1" s="1"/>
  <c r="S1360" i="1"/>
  <c r="Q1360" i="1"/>
  <c r="R1360" i="1" s="1"/>
  <c r="AE1360" i="1" s="1"/>
  <c r="M1360" i="1"/>
  <c r="K1360" i="1"/>
  <c r="E1360" i="1"/>
  <c r="AA1359" i="1"/>
  <c r="Z1359" i="1"/>
  <c r="Y1359" i="1"/>
  <c r="AD1359" i="1" s="1"/>
  <c r="W1359" i="1"/>
  <c r="AB1359" i="1" s="1"/>
  <c r="AF1359" i="1" s="1"/>
  <c r="V1359" i="1"/>
  <c r="S1359" i="1"/>
  <c r="Q1359" i="1"/>
  <c r="R1359" i="1" s="1"/>
  <c r="AE1359" i="1" s="1"/>
  <c r="M1359" i="1"/>
  <c r="AC1359" i="1" s="1"/>
  <c r="K1359" i="1"/>
  <c r="E1359" i="1"/>
  <c r="X1359" i="1" s="1"/>
  <c r="S1358" i="1"/>
  <c r="Q1358" i="1"/>
  <c r="R1358" i="1" s="1"/>
  <c r="M1358" i="1"/>
  <c r="K1358" i="1"/>
  <c r="E1358" i="1"/>
  <c r="X1358" i="1" s="1"/>
  <c r="X1357" i="1"/>
  <c r="AC1357" i="1" s="1"/>
  <c r="W1357" i="1"/>
  <c r="AB1357" i="1" s="1"/>
  <c r="S1357" i="1"/>
  <c r="Q1357" i="1"/>
  <c r="R1357" i="1" s="1"/>
  <c r="M1357" i="1"/>
  <c r="K1357" i="1"/>
  <c r="E1357" i="1"/>
  <c r="S1356" i="1"/>
  <c r="R1356" i="1"/>
  <c r="Q1356" i="1"/>
  <c r="M1356" i="1"/>
  <c r="K1356" i="1"/>
  <c r="E1356" i="1"/>
  <c r="AF1355" i="1"/>
  <c r="AA1355" i="1"/>
  <c r="Z1355" i="1"/>
  <c r="X1355" i="1"/>
  <c r="W1355" i="1"/>
  <c r="AB1355" i="1" s="1"/>
  <c r="V1355" i="1"/>
  <c r="S1355" i="1"/>
  <c r="Q1355" i="1"/>
  <c r="R1355" i="1" s="1"/>
  <c r="M1355" i="1"/>
  <c r="K1355" i="1"/>
  <c r="E1355" i="1"/>
  <c r="Y1355" i="1" s="1"/>
  <c r="AD1355" i="1" s="1"/>
  <c r="Z1354" i="1"/>
  <c r="Y1354" i="1"/>
  <c r="AD1354" i="1" s="1"/>
  <c r="W1354" i="1"/>
  <c r="AB1354" i="1" s="1"/>
  <c r="AF1354" i="1" s="1"/>
  <c r="V1354" i="1"/>
  <c r="AA1354" i="1" s="1"/>
  <c r="S1354" i="1"/>
  <c r="Q1354" i="1"/>
  <c r="R1354" i="1" s="1"/>
  <c r="M1354" i="1"/>
  <c r="K1354" i="1"/>
  <c r="E1354" i="1"/>
  <c r="X1354" i="1" s="1"/>
  <c r="W1353" i="1"/>
  <c r="AB1353" i="1" s="1"/>
  <c r="S1353" i="1"/>
  <c r="R1353" i="1"/>
  <c r="Q1353" i="1"/>
  <c r="M1353" i="1"/>
  <c r="K1353" i="1"/>
  <c r="E1353" i="1"/>
  <c r="Y1353" i="1" s="1"/>
  <c r="AD1353" i="1" s="1"/>
  <c r="S1352" i="1"/>
  <c r="R1352" i="1"/>
  <c r="Q1352" i="1"/>
  <c r="M1352" i="1"/>
  <c r="K1352" i="1"/>
  <c r="E1352" i="1"/>
  <c r="Y1352" i="1" s="1"/>
  <c r="AD1352" i="1" s="1"/>
  <c r="V1351" i="1"/>
  <c r="AA1351" i="1" s="1"/>
  <c r="S1351" i="1"/>
  <c r="Q1351" i="1"/>
  <c r="R1351" i="1" s="1"/>
  <c r="M1351" i="1"/>
  <c r="K1351" i="1"/>
  <c r="E1351" i="1"/>
  <c r="V1350" i="1"/>
  <c r="AA1350" i="1" s="1"/>
  <c r="S1350" i="1"/>
  <c r="Q1350" i="1"/>
  <c r="R1350" i="1" s="1"/>
  <c r="M1350" i="1"/>
  <c r="K1350" i="1"/>
  <c r="E1350" i="1"/>
  <c r="V1349" i="1"/>
  <c r="AA1349" i="1" s="1"/>
  <c r="S1349" i="1"/>
  <c r="Q1349" i="1"/>
  <c r="R1349" i="1" s="1"/>
  <c r="M1349" i="1"/>
  <c r="K1349" i="1"/>
  <c r="E1349" i="1"/>
  <c r="V1348" i="1"/>
  <c r="AA1348" i="1" s="1"/>
  <c r="S1348" i="1"/>
  <c r="R1348" i="1"/>
  <c r="Q1348" i="1"/>
  <c r="M1348" i="1"/>
  <c r="K1348" i="1"/>
  <c r="E1348" i="1"/>
  <c r="Z1347" i="1"/>
  <c r="X1347" i="1"/>
  <c r="W1347" i="1"/>
  <c r="AB1347" i="1" s="1"/>
  <c r="V1347" i="1"/>
  <c r="AA1347" i="1" s="1"/>
  <c r="AF1347" i="1" s="1"/>
  <c r="S1347" i="1"/>
  <c r="Q1347" i="1"/>
  <c r="R1347" i="1" s="1"/>
  <c r="M1347" i="1"/>
  <c r="K1347" i="1"/>
  <c r="E1347" i="1"/>
  <c r="Y1347" i="1" s="1"/>
  <c r="AD1347" i="1" s="1"/>
  <c r="V1346" i="1"/>
  <c r="AA1346" i="1" s="1"/>
  <c r="S1346" i="1"/>
  <c r="Q1346" i="1"/>
  <c r="R1346" i="1" s="1"/>
  <c r="M1346" i="1"/>
  <c r="K1346" i="1"/>
  <c r="E1346" i="1"/>
  <c r="AA1345" i="1"/>
  <c r="S1345" i="1"/>
  <c r="R1345" i="1"/>
  <c r="Q1345" i="1"/>
  <c r="M1345" i="1"/>
  <c r="K1345" i="1"/>
  <c r="E1345" i="1"/>
  <c r="V1345" i="1" s="1"/>
  <c r="S1344" i="1"/>
  <c r="Q1344" i="1"/>
  <c r="R1344" i="1" s="1"/>
  <c r="M1344" i="1"/>
  <c r="K1344" i="1"/>
  <c r="E1344" i="1"/>
  <c r="AA1343" i="1"/>
  <c r="Z1343" i="1"/>
  <c r="Y1343" i="1"/>
  <c r="AD1343" i="1" s="1"/>
  <c r="W1343" i="1"/>
  <c r="AB1343" i="1" s="1"/>
  <c r="AF1343" i="1" s="1"/>
  <c r="V1343" i="1"/>
  <c r="S1343" i="1"/>
  <c r="Q1343" i="1"/>
  <c r="R1343" i="1" s="1"/>
  <c r="M1343" i="1"/>
  <c r="K1343" i="1"/>
  <c r="E1343" i="1"/>
  <c r="X1343" i="1" s="1"/>
  <c r="AC1343" i="1" s="1"/>
  <c r="S1342" i="1"/>
  <c r="R1342" i="1"/>
  <c r="Q1342" i="1"/>
  <c r="M1342" i="1"/>
  <c r="K1342" i="1"/>
  <c r="E1342" i="1"/>
  <c r="S1341" i="1"/>
  <c r="Q1341" i="1"/>
  <c r="R1341" i="1" s="1"/>
  <c r="M1341" i="1"/>
  <c r="K1341" i="1"/>
  <c r="E1341" i="1"/>
  <c r="X1341" i="1" s="1"/>
  <c r="AC1341" i="1" s="1"/>
  <c r="X1340" i="1"/>
  <c r="S1340" i="1"/>
  <c r="R1340" i="1"/>
  <c r="Q1340" i="1"/>
  <c r="M1340" i="1"/>
  <c r="K1340" i="1"/>
  <c r="E1340" i="1"/>
  <c r="AF1339" i="1"/>
  <c r="AA1339" i="1"/>
  <c r="Z1339" i="1"/>
  <c r="X1339" i="1"/>
  <c r="W1339" i="1"/>
  <c r="AB1339" i="1" s="1"/>
  <c r="V1339" i="1"/>
  <c r="S1339" i="1"/>
  <c r="Q1339" i="1"/>
  <c r="R1339" i="1" s="1"/>
  <c r="AE1339" i="1" s="1"/>
  <c r="M1339" i="1"/>
  <c r="AC1339" i="1" s="1"/>
  <c r="K1339" i="1"/>
  <c r="E1339" i="1"/>
  <c r="Y1339" i="1" s="1"/>
  <c r="AD1339" i="1" s="1"/>
  <c r="Z1338" i="1"/>
  <c r="Y1338" i="1"/>
  <c r="AD1338" i="1" s="1"/>
  <c r="W1338" i="1"/>
  <c r="AB1338" i="1" s="1"/>
  <c r="V1338" i="1"/>
  <c r="AA1338" i="1" s="1"/>
  <c r="AF1338" i="1" s="1"/>
  <c r="S1338" i="1"/>
  <c r="Q1338" i="1"/>
  <c r="R1338" i="1" s="1"/>
  <c r="AE1338" i="1" s="1"/>
  <c r="M1338" i="1"/>
  <c r="K1338" i="1"/>
  <c r="E1338" i="1"/>
  <c r="X1338" i="1" s="1"/>
  <c r="S1337" i="1"/>
  <c r="R1337" i="1"/>
  <c r="Q1337" i="1"/>
  <c r="M1337" i="1"/>
  <c r="K1337" i="1"/>
  <c r="E1337" i="1"/>
  <c r="Y1337" i="1" s="1"/>
  <c r="AD1337" i="1" s="1"/>
  <c r="Y1336" i="1"/>
  <c r="AD1336" i="1" s="1"/>
  <c r="X1336" i="1"/>
  <c r="AC1336" i="1" s="1"/>
  <c r="S1336" i="1"/>
  <c r="R1336" i="1"/>
  <c r="Q1336" i="1"/>
  <c r="M1336" i="1"/>
  <c r="K1336" i="1"/>
  <c r="E1336" i="1"/>
  <c r="AA1335" i="1"/>
  <c r="Z1335" i="1"/>
  <c r="W1335" i="1"/>
  <c r="AB1335" i="1" s="1"/>
  <c r="AF1335" i="1" s="1"/>
  <c r="V1335" i="1"/>
  <c r="S1335" i="1"/>
  <c r="R1335" i="1"/>
  <c r="AE1335" i="1" s="1"/>
  <c r="Q1335" i="1"/>
  <c r="M1335" i="1"/>
  <c r="K1335" i="1"/>
  <c r="E1335" i="1"/>
  <c r="X1335" i="1" s="1"/>
  <c r="AC1335" i="1" s="1"/>
  <c r="V1334" i="1"/>
  <c r="AA1334" i="1" s="1"/>
  <c r="S1334" i="1"/>
  <c r="R1334" i="1"/>
  <c r="Q1334" i="1"/>
  <c r="M1334" i="1"/>
  <c r="K1334" i="1"/>
  <c r="E1334" i="1"/>
  <c r="V1333" i="1"/>
  <c r="AA1333" i="1" s="1"/>
  <c r="S1333" i="1"/>
  <c r="Q1333" i="1"/>
  <c r="R1333" i="1" s="1"/>
  <c r="M1333" i="1"/>
  <c r="K1333" i="1"/>
  <c r="E1333" i="1"/>
  <c r="AA1332" i="1"/>
  <c r="S1332" i="1"/>
  <c r="R1332" i="1"/>
  <c r="Q1332" i="1"/>
  <c r="M1332" i="1"/>
  <c r="K1332" i="1"/>
  <c r="E1332" i="1"/>
  <c r="X1332" i="1" s="1"/>
  <c r="AC1332" i="1" s="1"/>
  <c r="S1331" i="1"/>
  <c r="Q1331" i="1"/>
  <c r="R1331" i="1" s="1"/>
  <c r="M1331" i="1"/>
  <c r="K1331" i="1"/>
  <c r="E1331" i="1"/>
  <c r="AA1330" i="1"/>
  <c r="S1330" i="1"/>
  <c r="R1330" i="1"/>
  <c r="Q1330" i="1"/>
  <c r="M1330" i="1"/>
  <c r="K1330" i="1"/>
  <c r="E1330" i="1"/>
  <c r="W1330" i="1" s="1"/>
  <c r="AB1330" i="1" s="1"/>
  <c r="AF1330" i="1" s="1"/>
  <c r="AA1329" i="1"/>
  <c r="S1329" i="1"/>
  <c r="Q1329" i="1"/>
  <c r="R1329" i="1" s="1"/>
  <c r="M1329" i="1"/>
  <c r="K1329" i="1"/>
  <c r="E1329" i="1"/>
  <c r="V1329" i="1" s="1"/>
  <c r="AA1328" i="1"/>
  <c r="Z1328" i="1"/>
  <c r="V1328" i="1"/>
  <c r="S1328" i="1"/>
  <c r="R1328" i="1"/>
  <c r="AE1328" i="1" s="1"/>
  <c r="Q1328" i="1"/>
  <c r="M1328" i="1"/>
  <c r="K1328" i="1"/>
  <c r="E1328" i="1"/>
  <c r="W1328" i="1" s="1"/>
  <c r="AB1328" i="1" s="1"/>
  <c r="AF1328" i="1" s="1"/>
  <c r="Z1327" i="1"/>
  <c r="Y1327" i="1"/>
  <c r="AD1327" i="1" s="1"/>
  <c r="W1327" i="1"/>
  <c r="AB1327" i="1" s="1"/>
  <c r="V1327" i="1"/>
  <c r="AA1327" i="1" s="1"/>
  <c r="S1327" i="1"/>
  <c r="R1327" i="1"/>
  <c r="Q1327" i="1"/>
  <c r="M1327" i="1"/>
  <c r="K1327" i="1"/>
  <c r="E1327" i="1"/>
  <c r="X1327" i="1" s="1"/>
  <c r="AC1327" i="1" s="1"/>
  <c r="AA1326" i="1"/>
  <c r="S1326" i="1"/>
  <c r="R1326" i="1"/>
  <c r="Q1326" i="1"/>
  <c r="M1326" i="1"/>
  <c r="K1326" i="1"/>
  <c r="E1326" i="1"/>
  <c r="Z1326" i="1" s="1"/>
  <c r="S1325" i="1"/>
  <c r="R1325" i="1"/>
  <c r="Q1325" i="1"/>
  <c r="M1325" i="1"/>
  <c r="K1325" i="1"/>
  <c r="E1325" i="1"/>
  <c r="AA1324" i="1"/>
  <c r="Z1324" i="1"/>
  <c r="V1324" i="1"/>
  <c r="S1324" i="1"/>
  <c r="R1324" i="1"/>
  <c r="Q1324" i="1"/>
  <c r="M1324" i="1"/>
  <c r="K1324" i="1"/>
  <c r="E1324" i="1"/>
  <c r="X1324" i="1" s="1"/>
  <c r="AC1324" i="1" s="1"/>
  <c r="S1323" i="1"/>
  <c r="Q1323" i="1"/>
  <c r="R1323" i="1" s="1"/>
  <c r="M1323" i="1"/>
  <c r="K1323" i="1"/>
  <c r="E1323" i="1"/>
  <c r="S1322" i="1"/>
  <c r="Q1322" i="1"/>
  <c r="R1322" i="1" s="1"/>
  <c r="M1322" i="1"/>
  <c r="K1322" i="1"/>
  <c r="E1322" i="1"/>
  <c r="S1321" i="1"/>
  <c r="R1321" i="1"/>
  <c r="Q1321" i="1"/>
  <c r="M1321" i="1"/>
  <c r="K1321" i="1"/>
  <c r="E1321" i="1"/>
  <c r="AA1320" i="1"/>
  <c r="V1320" i="1"/>
  <c r="S1320" i="1"/>
  <c r="Q1320" i="1"/>
  <c r="R1320" i="1" s="1"/>
  <c r="M1320" i="1"/>
  <c r="K1320" i="1"/>
  <c r="E1320" i="1"/>
  <c r="AB1319" i="1"/>
  <c r="Z1319" i="1"/>
  <c r="AE1319" i="1" s="1"/>
  <c r="Y1319" i="1"/>
  <c r="AD1319" i="1" s="1"/>
  <c r="W1319" i="1"/>
  <c r="V1319" i="1"/>
  <c r="AA1319" i="1" s="1"/>
  <c r="S1319" i="1"/>
  <c r="R1319" i="1"/>
  <c r="Q1319" i="1"/>
  <c r="M1319" i="1"/>
  <c r="K1319" i="1"/>
  <c r="E1319" i="1"/>
  <c r="X1319" i="1" s="1"/>
  <c r="X1318" i="1"/>
  <c r="V1318" i="1"/>
  <c r="AA1318" i="1" s="1"/>
  <c r="S1318" i="1"/>
  <c r="R1318" i="1"/>
  <c r="Q1318" i="1"/>
  <c r="M1318" i="1"/>
  <c r="AC1318" i="1" s="1"/>
  <c r="K1318" i="1"/>
  <c r="E1318" i="1"/>
  <c r="X1317" i="1"/>
  <c r="AC1317" i="1" s="1"/>
  <c r="V1317" i="1"/>
  <c r="AA1317" i="1" s="1"/>
  <c r="S1317" i="1"/>
  <c r="R1317" i="1"/>
  <c r="Q1317" i="1"/>
  <c r="M1317" i="1"/>
  <c r="K1317" i="1"/>
  <c r="E1317" i="1"/>
  <c r="V1316" i="1"/>
  <c r="AA1316" i="1" s="1"/>
  <c r="S1316" i="1"/>
  <c r="R1316" i="1"/>
  <c r="Q1316" i="1"/>
  <c r="M1316" i="1"/>
  <c r="K1316" i="1"/>
  <c r="E1316" i="1"/>
  <c r="V1315" i="1"/>
  <c r="AA1315" i="1" s="1"/>
  <c r="S1315" i="1"/>
  <c r="Q1315" i="1"/>
  <c r="R1315" i="1" s="1"/>
  <c r="M1315" i="1"/>
  <c r="K1315" i="1"/>
  <c r="E1315" i="1"/>
  <c r="S1314" i="1"/>
  <c r="R1314" i="1"/>
  <c r="Q1314" i="1"/>
  <c r="M1314" i="1"/>
  <c r="K1314" i="1"/>
  <c r="E1314" i="1"/>
  <c r="W1313" i="1"/>
  <c r="AB1313" i="1" s="1"/>
  <c r="S1313" i="1"/>
  <c r="R1313" i="1"/>
  <c r="Q1313" i="1"/>
  <c r="M1313" i="1"/>
  <c r="K1313" i="1"/>
  <c r="E1313" i="1"/>
  <c r="X1313" i="1" s="1"/>
  <c r="AC1313" i="1" s="1"/>
  <c r="Z1312" i="1"/>
  <c r="X1312" i="1"/>
  <c r="V1312" i="1"/>
  <c r="AA1312" i="1" s="1"/>
  <c r="S1312" i="1"/>
  <c r="Q1312" i="1"/>
  <c r="R1312" i="1" s="1"/>
  <c r="AE1312" i="1" s="1"/>
  <c r="M1312" i="1"/>
  <c r="K1312" i="1"/>
  <c r="E1312" i="1"/>
  <c r="W1312" i="1" s="1"/>
  <c r="AB1312" i="1" s="1"/>
  <c r="AF1312" i="1" s="1"/>
  <c r="AA1311" i="1"/>
  <c r="Z1311" i="1"/>
  <c r="W1311" i="1"/>
  <c r="AB1311" i="1" s="1"/>
  <c r="AF1311" i="1" s="1"/>
  <c r="V1311" i="1"/>
  <c r="S1311" i="1"/>
  <c r="R1311" i="1"/>
  <c r="Q1311" i="1"/>
  <c r="M1311" i="1"/>
  <c r="K1311" i="1"/>
  <c r="E1311" i="1"/>
  <c r="X1311" i="1" s="1"/>
  <c r="AC1311" i="1" s="1"/>
  <c r="S1310" i="1"/>
  <c r="R1310" i="1"/>
  <c r="Q1310" i="1"/>
  <c r="M1310" i="1"/>
  <c r="K1310" i="1"/>
  <c r="E1310" i="1"/>
  <c r="AA1309" i="1"/>
  <c r="V1309" i="1"/>
  <c r="S1309" i="1"/>
  <c r="R1309" i="1"/>
  <c r="Q1309" i="1"/>
  <c r="M1309" i="1"/>
  <c r="K1309" i="1"/>
  <c r="E1309" i="1"/>
  <c r="Z1308" i="1"/>
  <c r="X1308" i="1"/>
  <c r="V1308" i="1"/>
  <c r="AA1308" i="1" s="1"/>
  <c r="S1308" i="1"/>
  <c r="R1308" i="1"/>
  <c r="AE1308" i="1" s="1"/>
  <c r="Q1308" i="1"/>
  <c r="M1308" i="1"/>
  <c r="K1308" i="1"/>
  <c r="E1308" i="1"/>
  <c r="W1308" i="1" s="1"/>
  <c r="AB1308" i="1" s="1"/>
  <c r="V1307" i="1"/>
  <c r="AA1307" i="1" s="1"/>
  <c r="S1307" i="1"/>
  <c r="Q1307" i="1"/>
  <c r="R1307" i="1" s="1"/>
  <c r="M1307" i="1"/>
  <c r="K1307" i="1"/>
  <c r="E1307" i="1"/>
  <c r="S1306" i="1"/>
  <c r="R1306" i="1"/>
  <c r="Q1306" i="1"/>
  <c r="M1306" i="1"/>
  <c r="K1306" i="1"/>
  <c r="E1306" i="1"/>
  <c r="S1305" i="1"/>
  <c r="R1305" i="1"/>
  <c r="Q1305" i="1"/>
  <c r="M1305" i="1"/>
  <c r="K1305" i="1"/>
  <c r="E1305" i="1"/>
  <c r="AA1304" i="1"/>
  <c r="V1304" i="1"/>
  <c r="S1304" i="1"/>
  <c r="Q1304" i="1"/>
  <c r="R1304" i="1" s="1"/>
  <c r="M1304" i="1"/>
  <c r="K1304" i="1"/>
  <c r="E1304" i="1"/>
  <c r="V1303" i="1"/>
  <c r="AA1303" i="1" s="1"/>
  <c r="S1303" i="1"/>
  <c r="R1303" i="1"/>
  <c r="Q1303" i="1"/>
  <c r="M1303" i="1"/>
  <c r="K1303" i="1"/>
  <c r="E1303" i="1"/>
  <c r="V1302" i="1"/>
  <c r="AA1302" i="1" s="1"/>
  <c r="S1302" i="1"/>
  <c r="R1302" i="1"/>
  <c r="Q1302" i="1"/>
  <c r="M1302" i="1"/>
  <c r="K1302" i="1"/>
  <c r="E1302" i="1"/>
  <c r="S1301" i="1"/>
  <c r="R1301" i="1"/>
  <c r="Q1301" i="1"/>
  <c r="M1301" i="1"/>
  <c r="K1301" i="1"/>
  <c r="E1301" i="1"/>
  <c r="Z1300" i="1"/>
  <c r="S1300" i="1"/>
  <c r="R1300" i="1"/>
  <c r="AE1300" i="1" s="1"/>
  <c r="Q1300" i="1"/>
  <c r="M1300" i="1"/>
  <c r="K1300" i="1"/>
  <c r="E1300" i="1"/>
  <c r="W1300" i="1" s="1"/>
  <c r="AB1300" i="1" s="1"/>
  <c r="S1299" i="1"/>
  <c r="Q1299" i="1"/>
  <c r="R1299" i="1" s="1"/>
  <c r="M1299" i="1"/>
  <c r="K1299" i="1"/>
  <c r="E1299" i="1"/>
  <c r="S1298" i="1"/>
  <c r="R1298" i="1"/>
  <c r="Q1298" i="1"/>
  <c r="M1298" i="1"/>
  <c r="K1298" i="1"/>
  <c r="E1298" i="1"/>
  <c r="S1297" i="1"/>
  <c r="Q1297" i="1"/>
  <c r="R1297" i="1" s="1"/>
  <c r="M1297" i="1"/>
  <c r="K1297" i="1"/>
  <c r="E1297" i="1"/>
  <c r="V1296" i="1"/>
  <c r="AA1296" i="1" s="1"/>
  <c r="S1296" i="1"/>
  <c r="Q1296" i="1"/>
  <c r="R1296" i="1" s="1"/>
  <c r="M1296" i="1"/>
  <c r="K1296" i="1"/>
  <c r="E1296" i="1"/>
  <c r="V1295" i="1"/>
  <c r="AA1295" i="1" s="1"/>
  <c r="S1295" i="1"/>
  <c r="R1295" i="1"/>
  <c r="Q1295" i="1"/>
  <c r="M1295" i="1"/>
  <c r="K1295" i="1"/>
  <c r="E1295" i="1"/>
  <c r="S1294" i="1"/>
  <c r="R1294" i="1"/>
  <c r="Q1294" i="1"/>
  <c r="M1294" i="1"/>
  <c r="K1294" i="1"/>
  <c r="E1294" i="1"/>
  <c r="V1293" i="1"/>
  <c r="AA1293" i="1" s="1"/>
  <c r="S1293" i="1"/>
  <c r="R1293" i="1"/>
  <c r="Q1293" i="1"/>
  <c r="M1293" i="1"/>
  <c r="K1293" i="1"/>
  <c r="E1293" i="1"/>
  <c r="V1292" i="1"/>
  <c r="AA1292" i="1" s="1"/>
  <c r="S1292" i="1"/>
  <c r="R1292" i="1"/>
  <c r="Q1292" i="1"/>
  <c r="M1292" i="1"/>
  <c r="K1292" i="1"/>
  <c r="E1292" i="1"/>
  <c r="V1291" i="1"/>
  <c r="AA1291" i="1" s="1"/>
  <c r="S1291" i="1"/>
  <c r="Q1291" i="1"/>
  <c r="R1291" i="1" s="1"/>
  <c r="M1291" i="1"/>
  <c r="K1291" i="1"/>
  <c r="E1291" i="1"/>
  <c r="S1290" i="1"/>
  <c r="Q1290" i="1"/>
  <c r="R1290" i="1" s="1"/>
  <c r="M1290" i="1"/>
  <c r="K1290" i="1"/>
  <c r="E1290" i="1"/>
  <c r="X1290" i="1" s="1"/>
  <c r="S1289" i="1"/>
  <c r="R1289" i="1"/>
  <c r="Q1289" i="1"/>
  <c r="M1289" i="1"/>
  <c r="K1289" i="1"/>
  <c r="E1289" i="1"/>
  <c r="Z1288" i="1"/>
  <c r="X1288" i="1"/>
  <c r="V1288" i="1"/>
  <c r="AA1288" i="1" s="1"/>
  <c r="S1288" i="1"/>
  <c r="Q1288" i="1"/>
  <c r="R1288" i="1" s="1"/>
  <c r="M1288" i="1"/>
  <c r="K1288" i="1"/>
  <c r="E1288" i="1"/>
  <c r="W1288" i="1" s="1"/>
  <c r="AB1288" i="1" s="1"/>
  <c r="AF1288" i="1" s="1"/>
  <c r="AB1287" i="1"/>
  <c r="Z1287" i="1"/>
  <c r="Y1287" i="1"/>
  <c r="AD1287" i="1" s="1"/>
  <c r="W1287" i="1"/>
  <c r="V1287" i="1"/>
  <c r="AA1287" i="1" s="1"/>
  <c r="S1287" i="1"/>
  <c r="R1287" i="1"/>
  <c r="Q1287" i="1"/>
  <c r="M1287" i="1"/>
  <c r="K1287" i="1"/>
  <c r="E1287" i="1"/>
  <c r="X1287" i="1" s="1"/>
  <c r="AC1287" i="1" s="1"/>
  <c r="S1286" i="1"/>
  <c r="R1286" i="1"/>
  <c r="Q1286" i="1"/>
  <c r="M1286" i="1"/>
  <c r="K1286" i="1"/>
  <c r="E1286" i="1"/>
  <c r="V1285" i="1"/>
  <c r="AA1285" i="1" s="1"/>
  <c r="S1285" i="1"/>
  <c r="R1285" i="1"/>
  <c r="Q1285" i="1"/>
  <c r="M1285" i="1"/>
  <c r="K1285" i="1"/>
  <c r="E1285" i="1"/>
  <c r="X1285" i="1" s="1"/>
  <c r="AC1285" i="1" s="1"/>
  <c r="Z1284" i="1"/>
  <c r="X1284" i="1"/>
  <c r="V1284" i="1"/>
  <c r="AA1284" i="1" s="1"/>
  <c r="S1284" i="1"/>
  <c r="R1284" i="1"/>
  <c r="Q1284" i="1"/>
  <c r="M1284" i="1"/>
  <c r="K1284" i="1"/>
  <c r="E1284" i="1"/>
  <c r="W1284" i="1" s="1"/>
  <c r="AB1284" i="1" s="1"/>
  <c r="Y1283" i="1"/>
  <c r="AD1283" i="1" s="1"/>
  <c r="X1283" i="1"/>
  <c r="AC1283" i="1" s="1"/>
  <c r="V1283" i="1"/>
  <c r="AA1283" i="1" s="1"/>
  <c r="S1283" i="1"/>
  <c r="Q1283" i="1"/>
  <c r="R1283" i="1" s="1"/>
  <c r="M1283" i="1"/>
  <c r="K1283" i="1"/>
  <c r="E1283" i="1"/>
  <c r="W1283" i="1" s="1"/>
  <c r="AB1283" i="1" s="1"/>
  <c r="S1282" i="1"/>
  <c r="Q1282" i="1"/>
  <c r="R1282" i="1" s="1"/>
  <c r="M1282" i="1"/>
  <c r="K1282" i="1"/>
  <c r="E1282" i="1"/>
  <c r="X1282" i="1" s="1"/>
  <c r="S1281" i="1"/>
  <c r="R1281" i="1"/>
  <c r="Q1281" i="1"/>
  <c r="M1281" i="1"/>
  <c r="K1281" i="1"/>
  <c r="E1281" i="1"/>
  <c r="Z1280" i="1"/>
  <c r="X1280" i="1"/>
  <c r="V1280" i="1"/>
  <c r="AA1280" i="1" s="1"/>
  <c r="S1280" i="1"/>
  <c r="Q1280" i="1"/>
  <c r="R1280" i="1" s="1"/>
  <c r="M1280" i="1"/>
  <c r="K1280" i="1"/>
  <c r="E1280" i="1"/>
  <c r="W1280" i="1" s="1"/>
  <c r="AB1280" i="1" s="1"/>
  <c r="AF1280" i="1" s="1"/>
  <c r="AA1279" i="1"/>
  <c r="Z1279" i="1"/>
  <c r="AE1279" i="1" s="1"/>
  <c r="Y1279" i="1"/>
  <c r="AD1279" i="1" s="1"/>
  <c r="W1279" i="1"/>
  <c r="AB1279" i="1" s="1"/>
  <c r="V1279" i="1"/>
  <c r="S1279" i="1"/>
  <c r="R1279" i="1"/>
  <c r="Q1279" i="1"/>
  <c r="M1279" i="1"/>
  <c r="K1279" i="1"/>
  <c r="E1279" i="1"/>
  <c r="X1279" i="1" s="1"/>
  <c r="X1278" i="1"/>
  <c r="S1278" i="1"/>
  <c r="R1278" i="1"/>
  <c r="Q1278" i="1"/>
  <c r="M1278" i="1"/>
  <c r="K1278" i="1"/>
  <c r="E1278" i="1"/>
  <c r="S1277" i="1"/>
  <c r="R1277" i="1"/>
  <c r="Q1277" i="1"/>
  <c r="M1277" i="1"/>
  <c r="K1277" i="1"/>
  <c r="E1277" i="1"/>
  <c r="X1277" i="1" s="1"/>
  <c r="AC1277" i="1" s="1"/>
  <c r="V1276" i="1"/>
  <c r="AA1276" i="1" s="1"/>
  <c r="S1276" i="1"/>
  <c r="R1276" i="1"/>
  <c r="Q1276" i="1"/>
  <c r="M1276" i="1"/>
  <c r="K1276" i="1"/>
  <c r="E1276" i="1"/>
  <c r="V1275" i="1"/>
  <c r="AA1275" i="1" s="1"/>
  <c r="S1275" i="1"/>
  <c r="Q1275" i="1"/>
  <c r="R1275" i="1" s="1"/>
  <c r="M1275" i="1"/>
  <c r="K1275" i="1"/>
  <c r="E1275" i="1"/>
  <c r="S1274" i="1"/>
  <c r="Q1274" i="1"/>
  <c r="R1274" i="1" s="1"/>
  <c r="M1274" i="1"/>
  <c r="K1274" i="1"/>
  <c r="E1274" i="1"/>
  <c r="S1273" i="1"/>
  <c r="R1273" i="1"/>
  <c r="Q1273" i="1"/>
  <c r="M1273" i="1"/>
  <c r="K1273" i="1"/>
  <c r="E1273" i="1"/>
  <c r="AA1272" i="1"/>
  <c r="V1272" i="1"/>
  <c r="S1272" i="1"/>
  <c r="Q1272" i="1"/>
  <c r="R1272" i="1" s="1"/>
  <c r="M1272" i="1"/>
  <c r="K1272" i="1"/>
  <c r="E1272" i="1"/>
  <c r="AA1271" i="1"/>
  <c r="V1271" i="1"/>
  <c r="S1271" i="1"/>
  <c r="R1271" i="1"/>
  <c r="Q1271" i="1"/>
  <c r="M1271" i="1"/>
  <c r="K1271" i="1"/>
  <c r="E1271" i="1"/>
  <c r="V1270" i="1"/>
  <c r="AA1270" i="1" s="1"/>
  <c r="S1270" i="1"/>
  <c r="R1270" i="1"/>
  <c r="Q1270" i="1"/>
  <c r="M1270" i="1"/>
  <c r="K1270" i="1"/>
  <c r="E1270" i="1"/>
  <c r="AC1269" i="1"/>
  <c r="X1269" i="1"/>
  <c r="V1269" i="1"/>
  <c r="AA1269" i="1" s="1"/>
  <c r="S1269" i="1"/>
  <c r="R1269" i="1"/>
  <c r="Q1269" i="1"/>
  <c r="M1269" i="1"/>
  <c r="K1269" i="1"/>
  <c r="E1269" i="1"/>
  <c r="X1268" i="1"/>
  <c r="S1268" i="1"/>
  <c r="R1268" i="1"/>
  <c r="Q1268" i="1"/>
  <c r="M1268" i="1"/>
  <c r="AC1268" i="1" s="1"/>
  <c r="K1268" i="1"/>
  <c r="E1268" i="1"/>
  <c r="W1268" i="1" s="1"/>
  <c r="AB1268" i="1" s="1"/>
  <c r="S1267" i="1"/>
  <c r="Q1267" i="1"/>
  <c r="R1267" i="1" s="1"/>
  <c r="M1267" i="1"/>
  <c r="K1267" i="1"/>
  <c r="E1267" i="1"/>
  <c r="W1267" i="1" s="1"/>
  <c r="AB1267" i="1" s="1"/>
  <c r="S1266" i="1"/>
  <c r="R1266" i="1"/>
  <c r="Q1266" i="1"/>
  <c r="M1266" i="1"/>
  <c r="K1266" i="1"/>
  <c r="E1266" i="1"/>
  <c r="S1265" i="1"/>
  <c r="R1265" i="1"/>
  <c r="Q1265" i="1"/>
  <c r="M1265" i="1"/>
  <c r="K1265" i="1"/>
  <c r="E1265" i="1"/>
  <c r="V1264" i="1"/>
  <c r="AA1264" i="1" s="1"/>
  <c r="S1264" i="1"/>
  <c r="Q1264" i="1"/>
  <c r="R1264" i="1" s="1"/>
  <c r="M1264" i="1"/>
  <c r="K1264" i="1"/>
  <c r="E1264" i="1"/>
  <c r="V1263" i="1"/>
  <c r="AA1263" i="1" s="1"/>
  <c r="S1263" i="1"/>
  <c r="R1263" i="1"/>
  <c r="Q1263" i="1"/>
  <c r="M1263" i="1"/>
  <c r="K1263" i="1"/>
  <c r="E1263" i="1"/>
  <c r="S1262" i="1"/>
  <c r="R1262" i="1"/>
  <c r="Q1262" i="1"/>
  <c r="M1262" i="1"/>
  <c r="K1262" i="1"/>
  <c r="E1262" i="1"/>
  <c r="S1261" i="1"/>
  <c r="R1261" i="1"/>
  <c r="Q1261" i="1"/>
  <c r="M1261" i="1"/>
  <c r="K1261" i="1"/>
  <c r="E1261" i="1"/>
  <c r="Z1260" i="1"/>
  <c r="V1260" i="1"/>
  <c r="AA1260" i="1" s="1"/>
  <c r="S1260" i="1"/>
  <c r="R1260" i="1"/>
  <c r="AE1260" i="1" s="1"/>
  <c r="Q1260" i="1"/>
  <c r="M1260" i="1"/>
  <c r="K1260" i="1"/>
  <c r="E1260" i="1"/>
  <c r="W1260" i="1" s="1"/>
  <c r="AB1260" i="1" s="1"/>
  <c r="AC1259" i="1"/>
  <c r="X1259" i="1"/>
  <c r="V1259" i="1"/>
  <c r="AA1259" i="1" s="1"/>
  <c r="S1259" i="1"/>
  <c r="Q1259" i="1"/>
  <c r="R1259" i="1" s="1"/>
  <c r="M1259" i="1"/>
  <c r="K1259" i="1"/>
  <c r="E1259" i="1"/>
  <c r="W1259" i="1" s="1"/>
  <c r="AB1259" i="1" s="1"/>
  <c r="X1258" i="1"/>
  <c r="W1258" i="1"/>
  <c r="AB1258" i="1" s="1"/>
  <c r="S1258" i="1"/>
  <c r="Q1258" i="1"/>
  <c r="R1258" i="1" s="1"/>
  <c r="M1258" i="1"/>
  <c r="K1258" i="1"/>
  <c r="E1258" i="1"/>
  <c r="S1257" i="1"/>
  <c r="Q1257" i="1"/>
  <c r="R1257" i="1" s="1"/>
  <c r="M1257" i="1"/>
  <c r="K1257" i="1"/>
  <c r="E1257" i="1"/>
  <c r="X1257" i="1" s="1"/>
  <c r="AC1257" i="1" s="1"/>
  <c r="AA1256" i="1"/>
  <c r="V1256" i="1"/>
  <c r="S1256" i="1"/>
  <c r="Q1256" i="1"/>
  <c r="R1256" i="1" s="1"/>
  <c r="M1256" i="1"/>
  <c r="K1256" i="1"/>
  <c r="E1256" i="1"/>
  <c r="AE1255" i="1"/>
  <c r="AB1255" i="1"/>
  <c r="Z1255" i="1"/>
  <c r="Y1255" i="1"/>
  <c r="AD1255" i="1" s="1"/>
  <c r="W1255" i="1"/>
  <c r="V1255" i="1"/>
  <c r="AA1255" i="1" s="1"/>
  <c r="S1255" i="1"/>
  <c r="R1255" i="1"/>
  <c r="Q1255" i="1"/>
  <c r="M1255" i="1"/>
  <c r="AC1255" i="1" s="1"/>
  <c r="K1255" i="1"/>
  <c r="E1255" i="1"/>
  <c r="X1255" i="1" s="1"/>
  <c r="S1254" i="1"/>
  <c r="R1254" i="1"/>
  <c r="Q1254" i="1"/>
  <c r="M1254" i="1"/>
  <c r="K1254" i="1"/>
  <c r="E1254" i="1"/>
  <c r="X1254" i="1" s="1"/>
  <c r="S1253" i="1"/>
  <c r="R1253" i="1"/>
  <c r="Q1253" i="1"/>
  <c r="M1253" i="1"/>
  <c r="K1253" i="1"/>
  <c r="E1253" i="1"/>
  <c r="Z1252" i="1"/>
  <c r="V1252" i="1"/>
  <c r="AA1252" i="1" s="1"/>
  <c r="S1252" i="1"/>
  <c r="R1252" i="1"/>
  <c r="AE1252" i="1" s="1"/>
  <c r="Q1252" i="1"/>
  <c r="M1252" i="1"/>
  <c r="K1252" i="1"/>
  <c r="E1252" i="1"/>
  <c r="W1252" i="1" s="1"/>
  <c r="AB1252" i="1" s="1"/>
  <c r="X1251" i="1"/>
  <c r="AC1251" i="1" s="1"/>
  <c r="V1251" i="1"/>
  <c r="AA1251" i="1" s="1"/>
  <c r="S1251" i="1"/>
  <c r="Q1251" i="1"/>
  <c r="R1251" i="1" s="1"/>
  <c r="M1251" i="1"/>
  <c r="K1251" i="1"/>
  <c r="E1251" i="1"/>
  <c r="W1251" i="1" s="1"/>
  <c r="AB1251" i="1" s="1"/>
  <c r="X1250" i="1"/>
  <c r="W1250" i="1"/>
  <c r="AB1250" i="1" s="1"/>
  <c r="S1250" i="1"/>
  <c r="Q1250" i="1"/>
  <c r="R1250" i="1" s="1"/>
  <c r="M1250" i="1"/>
  <c r="K1250" i="1"/>
  <c r="E1250" i="1"/>
  <c r="S1249" i="1"/>
  <c r="Q1249" i="1"/>
  <c r="R1249" i="1" s="1"/>
  <c r="M1249" i="1"/>
  <c r="K1249" i="1"/>
  <c r="E1249" i="1"/>
  <c r="X1249" i="1" s="1"/>
  <c r="AC1249" i="1" s="1"/>
  <c r="AB1248" i="1"/>
  <c r="AA1248" i="1"/>
  <c r="Z1248" i="1"/>
  <c r="X1248" i="1"/>
  <c r="V1248" i="1"/>
  <c r="S1248" i="1"/>
  <c r="Q1248" i="1"/>
  <c r="R1248" i="1" s="1"/>
  <c r="M1248" i="1"/>
  <c r="K1248" i="1"/>
  <c r="E1248" i="1"/>
  <c r="W1248" i="1" s="1"/>
  <c r="AE1247" i="1"/>
  <c r="AD1247" i="1"/>
  <c r="Z1247" i="1"/>
  <c r="Y1247" i="1"/>
  <c r="W1247" i="1"/>
  <c r="AB1247" i="1" s="1"/>
  <c r="V1247" i="1"/>
  <c r="AA1247" i="1" s="1"/>
  <c r="S1247" i="1"/>
  <c r="R1247" i="1"/>
  <c r="Q1247" i="1"/>
  <c r="M1247" i="1"/>
  <c r="AC1247" i="1" s="1"/>
  <c r="K1247" i="1"/>
  <c r="E1247" i="1"/>
  <c r="X1247" i="1" s="1"/>
  <c r="X1246" i="1"/>
  <c r="V1246" i="1"/>
  <c r="AA1246" i="1" s="1"/>
  <c r="S1246" i="1"/>
  <c r="R1246" i="1"/>
  <c r="Q1246" i="1"/>
  <c r="M1246" i="1"/>
  <c r="AC1246" i="1" s="1"/>
  <c r="K1246" i="1"/>
  <c r="E1246" i="1"/>
  <c r="X1245" i="1"/>
  <c r="AC1245" i="1" s="1"/>
  <c r="S1245" i="1"/>
  <c r="R1245" i="1"/>
  <c r="Q1245" i="1"/>
  <c r="M1245" i="1"/>
  <c r="K1245" i="1"/>
  <c r="E1245" i="1"/>
  <c r="Z1244" i="1"/>
  <c r="S1244" i="1"/>
  <c r="R1244" i="1"/>
  <c r="Q1244" i="1"/>
  <c r="M1244" i="1"/>
  <c r="K1244" i="1"/>
  <c r="E1244" i="1"/>
  <c r="W1244" i="1" s="1"/>
  <c r="AB1244" i="1" s="1"/>
  <c r="S1243" i="1"/>
  <c r="Q1243" i="1"/>
  <c r="R1243" i="1" s="1"/>
  <c r="M1243" i="1"/>
  <c r="K1243" i="1"/>
  <c r="E1243" i="1"/>
  <c r="W1242" i="1"/>
  <c r="AB1242" i="1" s="1"/>
  <c r="S1242" i="1"/>
  <c r="R1242" i="1"/>
  <c r="Q1242" i="1"/>
  <c r="M1242" i="1"/>
  <c r="K1242" i="1"/>
  <c r="E1242" i="1"/>
  <c r="X1242" i="1" s="1"/>
  <c r="S1241" i="1"/>
  <c r="Q1241" i="1"/>
  <c r="R1241" i="1" s="1"/>
  <c r="M1241" i="1"/>
  <c r="K1241" i="1"/>
  <c r="E1241" i="1"/>
  <c r="V1240" i="1"/>
  <c r="AA1240" i="1" s="1"/>
  <c r="S1240" i="1"/>
  <c r="Q1240" i="1"/>
  <c r="R1240" i="1" s="1"/>
  <c r="M1240" i="1"/>
  <c r="K1240" i="1"/>
  <c r="E1240" i="1"/>
  <c r="AD1239" i="1"/>
  <c r="AB1239" i="1"/>
  <c r="Z1239" i="1"/>
  <c r="AE1239" i="1" s="1"/>
  <c r="Y1239" i="1"/>
  <c r="W1239" i="1"/>
  <c r="V1239" i="1"/>
  <c r="AA1239" i="1" s="1"/>
  <c r="S1239" i="1"/>
  <c r="R1239" i="1"/>
  <c r="Q1239" i="1"/>
  <c r="M1239" i="1"/>
  <c r="AC1239" i="1" s="1"/>
  <c r="K1239" i="1"/>
  <c r="E1239" i="1"/>
  <c r="X1239" i="1" s="1"/>
  <c r="X1238" i="1"/>
  <c r="V1238" i="1"/>
  <c r="AA1238" i="1" s="1"/>
  <c r="S1238" i="1"/>
  <c r="R1238" i="1"/>
  <c r="Q1238" i="1"/>
  <c r="M1238" i="1"/>
  <c r="AC1238" i="1" s="1"/>
  <c r="K1238" i="1"/>
  <c r="E1238" i="1"/>
  <c r="X1237" i="1"/>
  <c r="AC1237" i="1" s="1"/>
  <c r="S1237" i="1"/>
  <c r="R1237" i="1"/>
  <c r="Q1237" i="1"/>
  <c r="M1237" i="1"/>
  <c r="K1237" i="1"/>
  <c r="E1237" i="1"/>
  <c r="Z1236" i="1"/>
  <c r="S1236" i="1"/>
  <c r="R1236" i="1"/>
  <c r="AE1236" i="1" s="1"/>
  <c r="Q1236" i="1"/>
  <c r="M1236" i="1"/>
  <c r="K1236" i="1"/>
  <c r="E1236" i="1"/>
  <c r="W1236" i="1" s="1"/>
  <c r="AB1236" i="1" s="1"/>
  <c r="S1235" i="1"/>
  <c r="Q1235" i="1"/>
  <c r="R1235" i="1" s="1"/>
  <c r="M1235" i="1"/>
  <c r="K1235" i="1"/>
  <c r="E1235" i="1"/>
  <c r="W1235" i="1" s="1"/>
  <c r="AB1235" i="1" s="1"/>
  <c r="W1234" i="1"/>
  <c r="AB1234" i="1" s="1"/>
  <c r="S1234" i="1"/>
  <c r="R1234" i="1"/>
  <c r="Q1234" i="1"/>
  <c r="M1234" i="1"/>
  <c r="K1234" i="1"/>
  <c r="E1234" i="1"/>
  <c r="X1234" i="1" s="1"/>
  <c r="X1233" i="1"/>
  <c r="W1233" i="1"/>
  <c r="AB1233" i="1" s="1"/>
  <c r="S1233" i="1"/>
  <c r="Q1233" i="1"/>
  <c r="R1233" i="1" s="1"/>
  <c r="M1233" i="1"/>
  <c r="K1233" i="1"/>
  <c r="E1233" i="1"/>
  <c r="Z1232" i="1"/>
  <c r="X1232" i="1"/>
  <c r="V1232" i="1"/>
  <c r="AA1232" i="1" s="1"/>
  <c r="S1232" i="1"/>
  <c r="Q1232" i="1"/>
  <c r="R1232" i="1" s="1"/>
  <c r="M1232" i="1"/>
  <c r="K1232" i="1"/>
  <c r="E1232" i="1"/>
  <c r="W1232" i="1" s="1"/>
  <c r="AB1232" i="1" s="1"/>
  <c r="AD1231" i="1"/>
  <c r="Z1231" i="1"/>
  <c r="Y1231" i="1"/>
  <c r="W1231" i="1"/>
  <c r="AB1231" i="1" s="1"/>
  <c r="V1231" i="1"/>
  <c r="AA1231" i="1" s="1"/>
  <c r="S1231" i="1"/>
  <c r="R1231" i="1"/>
  <c r="AE1231" i="1" s="1"/>
  <c r="Q1231" i="1"/>
  <c r="M1231" i="1"/>
  <c r="K1231" i="1"/>
  <c r="E1231" i="1"/>
  <c r="X1231" i="1" s="1"/>
  <c r="AC1231" i="1" s="1"/>
  <c r="AA1230" i="1"/>
  <c r="V1230" i="1"/>
  <c r="S1230" i="1"/>
  <c r="R1230" i="1"/>
  <c r="Q1230" i="1"/>
  <c r="M1230" i="1"/>
  <c r="AC1230" i="1" s="1"/>
  <c r="K1230" i="1"/>
  <c r="E1230" i="1"/>
  <c r="X1230" i="1" s="1"/>
  <c r="X1229" i="1"/>
  <c r="AC1229" i="1" s="1"/>
  <c r="V1229" i="1"/>
  <c r="AA1229" i="1" s="1"/>
  <c r="S1229" i="1"/>
  <c r="R1229" i="1"/>
  <c r="Q1229" i="1"/>
  <c r="M1229" i="1"/>
  <c r="K1229" i="1"/>
  <c r="E1229" i="1"/>
  <c r="S1228" i="1"/>
  <c r="R1228" i="1"/>
  <c r="Q1228" i="1"/>
  <c r="M1228" i="1"/>
  <c r="K1228" i="1"/>
  <c r="E1228" i="1"/>
  <c r="S1227" i="1"/>
  <c r="Q1227" i="1"/>
  <c r="R1227" i="1" s="1"/>
  <c r="M1227" i="1"/>
  <c r="K1227" i="1"/>
  <c r="E1227" i="1"/>
  <c r="S1226" i="1"/>
  <c r="R1226" i="1"/>
  <c r="Q1226" i="1"/>
  <c r="M1226" i="1"/>
  <c r="K1226" i="1"/>
  <c r="E1226" i="1"/>
  <c r="X1226" i="1" s="1"/>
  <c r="S1225" i="1"/>
  <c r="R1225" i="1"/>
  <c r="Q1225" i="1"/>
  <c r="M1225" i="1"/>
  <c r="K1225" i="1"/>
  <c r="E1225" i="1"/>
  <c r="V1224" i="1"/>
  <c r="AA1224" i="1" s="1"/>
  <c r="S1224" i="1"/>
  <c r="Q1224" i="1"/>
  <c r="R1224" i="1" s="1"/>
  <c r="M1224" i="1"/>
  <c r="K1224" i="1"/>
  <c r="E1224" i="1"/>
  <c r="V1223" i="1"/>
  <c r="AA1223" i="1" s="1"/>
  <c r="S1223" i="1"/>
  <c r="R1223" i="1"/>
  <c r="Q1223" i="1"/>
  <c r="M1223" i="1"/>
  <c r="K1223" i="1"/>
  <c r="E1223" i="1"/>
  <c r="X1222" i="1"/>
  <c r="S1222" i="1"/>
  <c r="R1222" i="1"/>
  <c r="Q1222" i="1"/>
  <c r="M1222" i="1"/>
  <c r="K1222" i="1"/>
  <c r="E1222" i="1"/>
  <c r="S1221" i="1"/>
  <c r="R1221" i="1"/>
  <c r="Q1221" i="1"/>
  <c r="M1221" i="1"/>
  <c r="K1221" i="1"/>
  <c r="E1221" i="1"/>
  <c r="X1221" i="1" s="1"/>
  <c r="AC1221" i="1" s="1"/>
  <c r="V1220" i="1"/>
  <c r="AA1220" i="1" s="1"/>
  <c r="S1220" i="1"/>
  <c r="R1220" i="1"/>
  <c r="Q1220" i="1"/>
  <c r="M1220" i="1"/>
  <c r="K1220" i="1"/>
  <c r="E1220" i="1"/>
  <c r="V1219" i="1"/>
  <c r="AA1219" i="1" s="1"/>
  <c r="S1219" i="1"/>
  <c r="Q1219" i="1"/>
  <c r="R1219" i="1" s="1"/>
  <c r="M1219" i="1"/>
  <c r="K1219" i="1"/>
  <c r="E1219" i="1"/>
  <c r="S1218" i="1"/>
  <c r="Q1218" i="1"/>
  <c r="R1218" i="1" s="1"/>
  <c r="M1218" i="1"/>
  <c r="K1218" i="1"/>
  <c r="E1218" i="1"/>
  <c r="S1217" i="1"/>
  <c r="R1217" i="1"/>
  <c r="Q1217" i="1"/>
  <c r="M1217" i="1"/>
  <c r="K1217" i="1"/>
  <c r="E1217" i="1"/>
  <c r="AA1216" i="1"/>
  <c r="V1216" i="1"/>
  <c r="S1216" i="1"/>
  <c r="Q1216" i="1"/>
  <c r="R1216" i="1" s="1"/>
  <c r="M1216" i="1"/>
  <c r="K1216" i="1"/>
  <c r="E1216" i="1"/>
  <c r="AA1215" i="1"/>
  <c r="V1215" i="1"/>
  <c r="S1215" i="1"/>
  <c r="R1215" i="1"/>
  <c r="Q1215" i="1"/>
  <c r="M1215" i="1"/>
  <c r="K1215" i="1"/>
  <c r="E1215" i="1"/>
  <c r="V1214" i="1"/>
  <c r="AA1214" i="1" s="1"/>
  <c r="S1214" i="1"/>
  <c r="R1214" i="1"/>
  <c r="Q1214" i="1"/>
  <c r="M1214" i="1"/>
  <c r="K1214" i="1"/>
  <c r="E1214" i="1"/>
  <c r="V1213" i="1"/>
  <c r="AA1213" i="1" s="1"/>
  <c r="S1213" i="1"/>
  <c r="R1213" i="1"/>
  <c r="Q1213" i="1"/>
  <c r="M1213" i="1"/>
  <c r="K1213" i="1"/>
  <c r="E1213" i="1"/>
  <c r="X1212" i="1"/>
  <c r="S1212" i="1"/>
  <c r="R1212" i="1"/>
  <c r="Q1212" i="1"/>
  <c r="M1212" i="1"/>
  <c r="AC1212" i="1" s="1"/>
  <c r="K1212" i="1"/>
  <c r="E1212" i="1"/>
  <c r="W1212" i="1" s="1"/>
  <c r="AB1212" i="1" s="1"/>
  <c r="S1211" i="1"/>
  <c r="Q1211" i="1"/>
  <c r="R1211" i="1" s="1"/>
  <c r="M1211" i="1"/>
  <c r="K1211" i="1"/>
  <c r="E1211" i="1"/>
  <c r="W1211" i="1" s="1"/>
  <c r="AB1211" i="1" s="1"/>
  <c r="Y1210" i="1"/>
  <c r="AD1210" i="1" s="1"/>
  <c r="S1210" i="1"/>
  <c r="R1210" i="1"/>
  <c r="Q1210" i="1"/>
  <c r="M1210" i="1"/>
  <c r="K1210" i="1"/>
  <c r="E1210" i="1"/>
  <c r="W1209" i="1"/>
  <c r="AB1209" i="1" s="1"/>
  <c r="S1209" i="1"/>
  <c r="R1209" i="1"/>
  <c r="Q1209" i="1"/>
  <c r="M1209" i="1"/>
  <c r="AC1209" i="1" s="1"/>
  <c r="K1209" i="1"/>
  <c r="E1209" i="1"/>
  <c r="X1209" i="1" s="1"/>
  <c r="V1208" i="1"/>
  <c r="AA1208" i="1" s="1"/>
  <c r="S1208" i="1"/>
  <c r="Q1208" i="1"/>
  <c r="R1208" i="1" s="1"/>
  <c r="M1208" i="1"/>
  <c r="K1208" i="1"/>
  <c r="E1208" i="1"/>
  <c r="Z1207" i="1"/>
  <c r="Y1207" i="1"/>
  <c r="AD1207" i="1" s="1"/>
  <c r="W1207" i="1"/>
  <c r="AB1207" i="1" s="1"/>
  <c r="V1207" i="1"/>
  <c r="AA1207" i="1" s="1"/>
  <c r="S1207" i="1"/>
  <c r="R1207" i="1"/>
  <c r="AE1207" i="1" s="1"/>
  <c r="Q1207" i="1"/>
  <c r="M1207" i="1"/>
  <c r="K1207" i="1"/>
  <c r="E1207" i="1"/>
  <c r="X1207" i="1" s="1"/>
  <c r="AC1207" i="1" s="1"/>
  <c r="V1206" i="1"/>
  <c r="AA1206" i="1" s="1"/>
  <c r="S1206" i="1"/>
  <c r="R1206" i="1"/>
  <c r="Q1206" i="1"/>
  <c r="M1206" i="1"/>
  <c r="K1206" i="1"/>
  <c r="E1206" i="1"/>
  <c r="X1206" i="1" s="1"/>
  <c r="X1205" i="1"/>
  <c r="AC1205" i="1" s="1"/>
  <c r="V1205" i="1"/>
  <c r="AA1205" i="1" s="1"/>
  <c r="S1205" i="1"/>
  <c r="R1205" i="1"/>
  <c r="Q1205" i="1"/>
  <c r="M1205" i="1"/>
  <c r="K1205" i="1"/>
  <c r="E1205" i="1"/>
  <c r="X1204" i="1"/>
  <c r="S1204" i="1"/>
  <c r="R1204" i="1"/>
  <c r="Q1204" i="1"/>
  <c r="M1204" i="1"/>
  <c r="K1204" i="1"/>
  <c r="E1204" i="1"/>
  <c r="W1204" i="1" s="1"/>
  <c r="AB1204" i="1" s="1"/>
  <c r="S1203" i="1"/>
  <c r="Q1203" i="1"/>
  <c r="R1203" i="1" s="1"/>
  <c r="M1203" i="1"/>
  <c r="K1203" i="1"/>
  <c r="E1203" i="1"/>
  <c r="W1203" i="1" s="1"/>
  <c r="AB1203" i="1" s="1"/>
  <c r="S1202" i="1"/>
  <c r="R1202" i="1"/>
  <c r="Q1202" i="1"/>
  <c r="M1202" i="1"/>
  <c r="K1202" i="1"/>
  <c r="E1202" i="1"/>
  <c r="S1201" i="1"/>
  <c r="R1201" i="1"/>
  <c r="Q1201" i="1"/>
  <c r="M1201" i="1"/>
  <c r="K1201" i="1"/>
  <c r="E1201" i="1"/>
  <c r="V1200" i="1"/>
  <c r="AA1200" i="1" s="1"/>
  <c r="S1200" i="1"/>
  <c r="Q1200" i="1"/>
  <c r="R1200" i="1" s="1"/>
  <c r="M1200" i="1"/>
  <c r="K1200" i="1"/>
  <c r="E1200" i="1"/>
  <c r="V1199" i="1"/>
  <c r="AA1199" i="1" s="1"/>
  <c r="S1199" i="1"/>
  <c r="R1199" i="1"/>
  <c r="Q1199" i="1"/>
  <c r="M1199" i="1"/>
  <c r="K1199" i="1"/>
  <c r="E1199" i="1"/>
  <c r="S1198" i="1"/>
  <c r="R1198" i="1"/>
  <c r="Q1198" i="1"/>
  <c r="M1198" i="1"/>
  <c r="K1198" i="1"/>
  <c r="E1198" i="1"/>
  <c r="S1197" i="1"/>
  <c r="R1197" i="1"/>
  <c r="Q1197" i="1"/>
  <c r="M1197" i="1"/>
  <c r="K1197" i="1"/>
  <c r="E1197" i="1"/>
  <c r="V1196" i="1"/>
  <c r="AA1196" i="1" s="1"/>
  <c r="S1196" i="1"/>
  <c r="R1196" i="1"/>
  <c r="Q1196" i="1"/>
  <c r="M1196" i="1"/>
  <c r="K1196" i="1"/>
  <c r="E1196" i="1"/>
  <c r="AC1195" i="1"/>
  <c r="X1195" i="1"/>
  <c r="V1195" i="1"/>
  <c r="AA1195" i="1" s="1"/>
  <c r="S1195" i="1"/>
  <c r="Q1195" i="1"/>
  <c r="R1195" i="1" s="1"/>
  <c r="M1195" i="1"/>
  <c r="K1195" i="1"/>
  <c r="E1195" i="1"/>
  <c r="W1195" i="1" s="1"/>
  <c r="AB1195" i="1" s="1"/>
  <c r="X1194" i="1"/>
  <c r="W1194" i="1"/>
  <c r="AB1194" i="1" s="1"/>
  <c r="S1194" i="1"/>
  <c r="Q1194" i="1"/>
  <c r="R1194" i="1" s="1"/>
  <c r="M1194" i="1"/>
  <c r="K1194" i="1"/>
  <c r="E1194" i="1"/>
  <c r="S1193" i="1"/>
  <c r="Q1193" i="1"/>
  <c r="R1193" i="1" s="1"/>
  <c r="M1193" i="1"/>
  <c r="K1193" i="1"/>
  <c r="E1193" i="1"/>
  <c r="X1193" i="1" s="1"/>
  <c r="AC1193" i="1" s="1"/>
  <c r="AB1192" i="1"/>
  <c r="AA1192" i="1"/>
  <c r="Z1192" i="1"/>
  <c r="X1192" i="1"/>
  <c r="V1192" i="1"/>
  <c r="S1192" i="1"/>
  <c r="Q1192" i="1"/>
  <c r="R1192" i="1" s="1"/>
  <c r="M1192" i="1"/>
  <c r="K1192" i="1"/>
  <c r="E1192" i="1"/>
  <c r="W1192" i="1" s="1"/>
  <c r="AA1191" i="1"/>
  <c r="V1191" i="1"/>
  <c r="S1191" i="1"/>
  <c r="R1191" i="1"/>
  <c r="Q1191" i="1"/>
  <c r="M1191" i="1"/>
  <c r="K1191" i="1"/>
  <c r="E1191" i="1"/>
  <c r="AA1190" i="1"/>
  <c r="V1190" i="1"/>
  <c r="S1190" i="1"/>
  <c r="R1190" i="1"/>
  <c r="Q1190" i="1"/>
  <c r="M1190" i="1"/>
  <c r="AC1190" i="1" s="1"/>
  <c r="K1190" i="1"/>
  <c r="E1190" i="1"/>
  <c r="X1190" i="1" s="1"/>
  <c r="V1189" i="1"/>
  <c r="AA1189" i="1" s="1"/>
  <c r="S1189" i="1"/>
  <c r="R1189" i="1"/>
  <c r="Q1189" i="1"/>
  <c r="M1189" i="1"/>
  <c r="K1189" i="1"/>
  <c r="E1189" i="1"/>
  <c r="S1188" i="1"/>
  <c r="R1188" i="1"/>
  <c r="Q1188" i="1"/>
  <c r="M1188" i="1"/>
  <c r="K1188" i="1"/>
  <c r="E1188" i="1"/>
  <c r="S1187" i="1"/>
  <c r="Q1187" i="1"/>
  <c r="R1187" i="1" s="1"/>
  <c r="M1187" i="1"/>
  <c r="K1187" i="1"/>
  <c r="E1187" i="1"/>
  <c r="S1186" i="1"/>
  <c r="R1186" i="1"/>
  <c r="Q1186" i="1"/>
  <c r="M1186" i="1"/>
  <c r="K1186" i="1"/>
  <c r="E1186" i="1"/>
  <c r="W1185" i="1"/>
  <c r="AB1185" i="1" s="1"/>
  <c r="S1185" i="1"/>
  <c r="R1185" i="1"/>
  <c r="Q1185" i="1"/>
  <c r="M1185" i="1"/>
  <c r="K1185" i="1"/>
  <c r="E1185" i="1"/>
  <c r="X1185" i="1" s="1"/>
  <c r="V1184" i="1"/>
  <c r="AA1184" i="1" s="1"/>
  <c r="S1184" i="1"/>
  <c r="Q1184" i="1"/>
  <c r="R1184" i="1" s="1"/>
  <c r="M1184" i="1"/>
  <c r="K1184" i="1"/>
  <c r="E1184" i="1"/>
  <c r="V1183" i="1"/>
  <c r="AA1183" i="1" s="1"/>
  <c r="S1183" i="1"/>
  <c r="R1183" i="1"/>
  <c r="Q1183" i="1"/>
  <c r="M1183" i="1"/>
  <c r="K1183" i="1"/>
  <c r="E1183" i="1"/>
  <c r="S1182" i="1"/>
  <c r="R1182" i="1"/>
  <c r="Q1182" i="1"/>
  <c r="M1182" i="1"/>
  <c r="K1182" i="1"/>
  <c r="E1182" i="1"/>
  <c r="S1181" i="1"/>
  <c r="R1181" i="1"/>
  <c r="Q1181" i="1"/>
  <c r="M1181" i="1"/>
  <c r="K1181" i="1"/>
  <c r="E1181" i="1"/>
  <c r="V1180" i="1"/>
  <c r="AA1180" i="1" s="1"/>
  <c r="S1180" i="1"/>
  <c r="R1180" i="1"/>
  <c r="Q1180" i="1"/>
  <c r="M1180" i="1"/>
  <c r="K1180" i="1"/>
  <c r="E1180" i="1"/>
  <c r="V1179" i="1"/>
  <c r="AA1179" i="1" s="1"/>
  <c r="S1179" i="1"/>
  <c r="Q1179" i="1"/>
  <c r="R1179" i="1" s="1"/>
  <c r="M1179" i="1"/>
  <c r="K1179" i="1"/>
  <c r="E1179" i="1"/>
  <c r="AB1178" i="1"/>
  <c r="X1178" i="1"/>
  <c r="W1178" i="1"/>
  <c r="S1178" i="1"/>
  <c r="Q1178" i="1"/>
  <c r="R1178" i="1" s="1"/>
  <c r="M1178" i="1"/>
  <c r="K1178" i="1"/>
  <c r="E1178" i="1"/>
  <c r="S1177" i="1"/>
  <c r="R1177" i="1"/>
  <c r="Q1177" i="1"/>
  <c r="M1177" i="1"/>
  <c r="K1177" i="1"/>
  <c r="E1177" i="1"/>
  <c r="AA1176" i="1"/>
  <c r="V1176" i="1"/>
  <c r="S1176" i="1"/>
  <c r="Q1176" i="1"/>
  <c r="R1176" i="1" s="1"/>
  <c r="M1176" i="1"/>
  <c r="K1176" i="1"/>
  <c r="E1176" i="1"/>
  <c r="AA1175" i="1"/>
  <c r="V1175" i="1"/>
  <c r="S1175" i="1"/>
  <c r="R1175" i="1"/>
  <c r="Q1175" i="1"/>
  <c r="M1175" i="1"/>
  <c r="K1175" i="1"/>
  <c r="E1175" i="1"/>
  <c r="V1174" i="1"/>
  <c r="AA1174" i="1" s="1"/>
  <c r="S1174" i="1"/>
  <c r="R1174" i="1"/>
  <c r="Q1174" i="1"/>
  <c r="M1174" i="1"/>
  <c r="K1174" i="1"/>
  <c r="E1174" i="1"/>
  <c r="V1173" i="1"/>
  <c r="AA1173" i="1" s="1"/>
  <c r="S1173" i="1"/>
  <c r="R1173" i="1"/>
  <c r="Q1173" i="1"/>
  <c r="M1173" i="1"/>
  <c r="K1173" i="1"/>
  <c r="E1173" i="1"/>
  <c r="S1172" i="1"/>
  <c r="R1172" i="1"/>
  <c r="Q1172" i="1"/>
  <c r="M1172" i="1"/>
  <c r="K1172" i="1"/>
  <c r="E1172" i="1"/>
  <c r="S1171" i="1"/>
  <c r="Q1171" i="1"/>
  <c r="R1171" i="1" s="1"/>
  <c r="M1171" i="1"/>
  <c r="K1171" i="1"/>
  <c r="E1171" i="1"/>
  <c r="S1170" i="1"/>
  <c r="R1170" i="1"/>
  <c r="Q1170" i="1"/>
  <c r="M1170" i="1"/>
  <c r="K1170" i="1"/>
  <c r="E1170" i="1"/>
  <c r="W1169" i="1"/>
  <c r="AB1169" i="1" s="1"/>
  <c r="S1169" i="1"/>
  <c r="R1169" i="1"/>
  <c r="Q1169" i="1"/>
  <c r="M1169" i="1"/>
  <c r="AC1169" i="1" s="1"/>
  <c r="K1169" i="1"/>
  <c r="E1169" i="1"/>
  <c r="X1169" i="1" s="1"/>
  <c r="Z1168" i="1"/>
  <c r="X1168" i="1"/>
  <c r="V1168" i="1"/>
  <c r="AA1168" i="1" s="1"/>
  <c r="S1168" i="1"/>
  <c r="Q1168" i="1"/>
  <c r="R1168" i="1" s="1"/>
  <c r="M1168" i="1"/>
  <c r="K1168" i="1"/>
  <c r="E1168" i="1"/>
  <c r="W1168" i="1" s="1"/>
  <c r="AB1168" i="1" s="1"/>
  <c r="Z1167" i="1"/>
  <c r="Y1167" i="1"/>
  <c r="AD1167" i="1" s="1"/>
  <c r="W1167" i="1"/>
  <c r="AB1167" i="1" s="1"/>
  <c r="AF1167" i="1" s="1"/>
  <c r="V1167" i="1"/>
  <c r="AA1167" i="1" s="1"/>
  <c r="S1167" i="1"/>
  <c r="R1167" i="1"/>
  <c r="AE1167" i="1" s="1"/>
  <c r="Q1167" i="1"/>
  <c r="M1167" i="1"/>
  <c r="K1167" i="1"/>
  <c r="E1167" i="1"/>
  <c r="X1167" i="1" s="1"/>
  <c r="AC1167" i="1" s="1"/>
  <c r="S1166" i="1"/>
  <c r="R1166" i="1"/>
  <c r="Q1166" i="1"/>
  <c r="M1166" i="1"/>
  <c r="K1166" i="1"/>
  <c r="E1166" i="1"/>
  <c r="AA1165" i="1"/>
  <c r="V1165" i="1"/>
  <c r="S1165" i="1"/>
  <c r="R1165" i="1"/>
  <c r="Q1165" i="1"/>
  <c r="M1165" i="1"/>
  <c r="K1165" i="1"/>
  <c r="E1165" i="1"/>
  <c r="X1165" i="1" s="1"/>
  <c r="AC1165" i="1" s="1"/>
  <c r="Z1164" i="1"/>
  <c r="X1164" i="1"/>
  <c r="V1164" i="1"/>
  <c r="AA1164" i="1" s="1"/>
  <c r="S1164" i="1"/>
  <c r="R1164" i="1"/>
  <c r="AE1164" i="1" s="1"/>
  <c r="Q1164" i="1"/>
  <c r="M1164" i="1"/>
  <c r="K1164" i="1"/>
  <c r="E1164" i="1"/>
  <c r="W1164" i="1" s="1"/>
  <c r="AB1164" i="1" s="1"/>
  <c r="AD1163" i="1"/>
  <c r="Y1163" i="1"/>
  <c r="X1163" i="1"/>
  <c r="AC1163" i="1" s="1"/>
  <c r="V1163" i="1"/>
  <c r="AA1163" i="1" s="1"/>
  <c r="S1163" i="1"/>
  <c r="Q1163" i="1"/>
  <c r="R1163" i="1" s="1"/>
  <c r="M1163" i="1"/>
  <c r="K1163" i="1"/>
  <c r="E1163" i="1"/>
  <c r="W1163" i="1" s="1"/>
  <c r="AB1163" i="1" s="1"/>
  <c r="S1162" i="1"/>
  <c r="R1162" i="1"/>
  <c r="Q1162" i="1"/>
  <c r="M1162" i="1"/>
  <c r="K1162" i="1"/>
  <c r="E1162" i="1"/>
  <c r="S1161" i="1"/>
  <c r="R1161" i="1"/>
  <c r="Q1161" i="1"/>
  <c r="M1161" i="1"/>
  <c r="K1161" i="1"/>
  <c r="E1161" i="1"/>
  <c r="AA1160" i="1"/>
  <c r="V1160" i="1"/>
  <c r="S1160" i="1"/>
  <c r="Q1160" i="1"/>
  <c r="R1160" i="1" s="1"/>
  <c r="M1160" i="1"/>
  <c r="K1160" i="1"/>
  <c r="E1160" i="1"/>
  <c r="V1159" i="1"/>
  <c r="AA1159" i="1" s="1"/>
  <c r="S1159" i="1"/>
  <c r="R1159" i="1"/>
  <c r="Q1159" i="1"/>
  <c r="M1159" i="1"/>
  <c r="K1159" i="1"/>
  <c r="E1159" i="1"/>
  <c r="V1158" i="1"/>
  <c r="AA1158" i="1" s="1"/>
  <c r="S1158" i="1"/>
  <c r="R1158" i="1"/>
  <c r="Q1158" i="1"/>
  <c r="M1158" i="1"/>
  <c r="K1158" i="1"/>
  <c r="E1158" i="1"/>
  <c r="S1157" i="1"/>
  <c r="R1157" i="1"/>
  <c r="Q1157" i="1"/>
  <c r="M1157" i="1"/>
  <c r="K1157" i="1"/>
  <c r="E1157" i="1"/>
  <c r="Z1156" i="1"/>
  <c r="S1156" i="1"/>
  <c r="R1156" i="1"/>
  <c r="Q1156" i="1"/>
  <c r="M1156" i="1"/>
  <c r="K1156" i="1"/>
  <c r="E1156" i="1"/>
  <c r="W1156" i="1" s="1"/>
  <c r="AB1156" i="1" s="1"/>
  <c r="S1155" i="1"/>
  <c r="Q1155" i="1"/>
  <c r="R1155" i="1" s="1"/>
  <c r="M1155" i="1"/>
  <c r="K1155" i="1"/>
  <c r="E1155" i="1"/>
  <c r="S1154" i="1"/>
  <c r="Q1154" i="1"/>
  <c r="R1154" i="1" s="1"/>
  <c r="M1154" i="1"/>
  <c r="K1154" i="1"/>
  <c r="E1154" i="1"/>
  <c r="S1153" i="1"/>
  <c r="Q1153" i="1"/>
  <c r="R1153" i="1" s="1"/>
  <c r="M1153" i="1"/>
  <c r="K1153" i="1"/>
  <c r="E1153" i="1"/>
  <c r="V1152" i="1"/>
  <c r="AA1152" i="1" s="1"/>
  <c r="S1152" i="1"/>
  <c r="Q1152" i="1"/>
  <c r="R1152" i="1" s="1"/>
  <c r="M1152" i="1"/>
  <c r="K1152" i="1"/>
  <c r="E1152" i="1"/>
  <c r="V1151" i="1"/>
  <c r="AA1151" i="1" s="1"/>
  <c r="S1151" i="1"/>
  <c r="R1151" i="1"/>
  <c r="Q1151" i="1"/>
  <c r="M1151" i="1"/>
  <c r="K1151" i="1"/>
  <c r="E1151" i="1"/>
  <c r="S1150" i="1"/>
  <c r="R1150" i="1"/>
  <c r="Q1150" i="1"/>
  <c r="M1150" i="1"/>
  <c r="K1150" i="1"/>
  <c r="E1150" i="1"/>
  <c r="V1149" i="1"/>
  <c r="AA1149" i="1" s="1"/>
  <c r="S1149" i="1"/>
  <c r="R1149" i="1"/>
  <c r="Q1149" i="1"/>
  <c r="M1149" i="1"/>
  <c r="K1149" i="1"/>
  <c r="E1149" i="1"/>
  <c r="X1149" i="1" s="1"/>
  <c r="AC1149" i="1" s="1"/>
  <c r="V1148" i="1"/>
  <c r="AA1148" i="1" s="1"/>
  <c r="S1148" i="1"/>
  <c r="R1148" i="1"/>
  <c r="Q1148" i="1"/>
  <c r="M1148" i="1"/>
  <c r="K1148" i="1"/>
  <c r="E1148" i="1"/>
  <c r="V1147" i="1"/>
  <c r="AA1147" i="1" s="1"/>
  <c r="S1147" i="1"/>
  <c r="Q1147" i="1"/>
  <c r="R1147" i="1" s="1"/>
  <c r="M1147" i="1"/>
  <c r="K1147" i="1"/>
  <c r="E1147" i="1"/>
  <c r="S1146" i="1"/>
  <c r="Q1146" i="1"/>
  <c r="R1146" i="1" s="1"/>
  <c r="M1146" i="1"/>
  <c r="K1146" i="1"/>
  <c r="E1146" i="1"/>
  <c r="S1145" i="1"/>
  <c r="R1145" i="1"/>
  <c r="Q1145" i="1"/>
  <c r="M1145" i="1"/>
  <c r="K1145" i="1"/>
  <c r="E1145" i="1"/>
  <c r="V1144" i="1"/>
  <c r="AA1144" i="1" s="1"/>
  <c r="S1144" i="1"/>
  <c r="Q1144" i="1"/>
  <c r="R1144" i="1" s="1"/>
  <c r="M1144" i="1"/>
  <c r="K1144" i="1"/>
  <c r="E1144" i="1"/>
  <c r="AA1143" i="1"/>
  <c r="V1143" i="1"/>
  <c r="S1143" i="1"/>
  <c r="R1143" i="1"/>
  <c r="Q1143" i="1"/>
  <c r="M1143" i="1"/>
  <c r="K1143" i="1"/>
  <c r="E1143" i="1"/>
  <c r="V1142" i="1"/>
  <c r="AA1142" i="1" s="1"/>
  <c r="S1142" i="1"/>
  <c r="R1142" i="1"/>
  <c r="Q1142" i="1"/>
  <c r="M1142" i="1"/>
  <c r="K1142" i="1"/>
  <c r="E1142" i="1"/>
  <c r="S1141" i="1"/>
  <c r="R1141" i="1"/>
  <c r="Q1141" i="1"/>
  <c r="M1141" i="1"/>
  <c r="K1141" i="1"/>
  <c r="E1141" i="1"/>
  <c r="S1140" i="1"/>
  <c r="R1140" i="1"/>
  <c r="Q1140" i="1"/>
  <c r="M1140" i="1"/>
  <c r="K1140" i="1"/>
  <c r="E1140" i="1"/>
  <c r="V1139" i="1"/>
  <c r="AA1139" i="1" s="1"/>
  <c r="S1139" i="1"/>
  <c r="Q1139" i="1"/>
  <c r="R1139" i="1" s="1"/>
  <c r="M1139" i="1"/>
  <c r="K1139" i="1"/>
  <c r="E1139" i="1"/>
  <c r="S1138" i="1"/>
  <c r="R1138" i="1"/>
  <c r="Q1138" i="1"/>
  <c r="M1138" i="1"/>
  <c r="K1138" i="1"/>
  <c r="E1138" i="1"/>
  <c r="S1137" i="1"/>
  <c r="Q1137" i="1"/>
  <c r="R1137" i="1" s="1"/>
  <c r="M1137" i="1"/>
  <c r="K1137" i="1"/>
  <c r="E1137" i="1"/>
  <c r="Z1136" i="1"/>
  <c r="X1136" i="1"/>
  <c r="V1136" i="1"/>
  <c r="AA1136" i="1" s="1"/>
  <c r="S1136" i="1"/>
  <c r="Q1136" i="1"/>
  <c r="R1136" i="1" s="1"/>
  <c r="M1136" i="1"/>
  <c r="AC1136" i="1" s="1"/>
  <c r="K1136" i="1"/>
  <c r="E1136" i="1"/>
  <c r="W1136" i="1" s="1"/>
  <c r="AB1136" i="1" s="1"/>
  <c r="V1135" i="1"/>
  <c r="AA1135" i="1" s="1"/>
  <c r="S1135" i="1"/>
  <c r="R1135" i="1"/>
  <c r="Q1135" i="1"/>
  <c r="M1135" i="1"/>
  <c r="K1135" i="1"/>
  <c r="E1135" i="1"/>
  <c r="AA1134" i="1"/>
  <c r="S1134" i="1"/>
  <c r="R1134" i="1"/>
  <c r="Q1134" i="1"/>
  <c r="M1134" i="1"/>
  <c r="K1134" i="1"/>
  <c r="E1134" i="1"/>
  <c r="X1134" i="1" s="1"/>
  <c r="AA1133" i="1"/>
  <c r="V1133" i="1"/>
  <c r="S1133" i="1"/>
  <c r="R1133" i="1"/>
  <c r="Q1133" i="1"/>
  <c r="M1133" i="1"/>
  <c r="K1133" i="1"/>
  <c r="E1133" i="1"/>
  <c r="X1133" i="1" s="1"/>
  <c r="AC1133" i="1" s="1"/>
  <c r="V1132" i="1"/>
  <c r="AA1132" i="1" s="1"/>
  <c r="S1132" i="1"/>
  <c r="R1132" i="1"/>
  <c r="Q1132" i="1"/>
  <c r="M1132" i="1"/>
  <c r="K1132" i="1"/>
  <c r="E1132" i="1"/>
  <c r="AD1131" i="1"/>
  <c r="Y1131" i="1"/>
  <c r="X1131" i="1"/>
  <c r="AC1131" i="1" s="1"/>
  <c r="V1131" i="1"/>
  <c r="AA1131" i="1" s="1"/>
  <c r="S1131" i="1"/>
  <c r="Q1131" i="1"/>
  <c r="R1131" i="1" s="1"/>
  <c r="M1131" i="1"/>
  <c r="K1131" i="1"/>
  <c r="E1131" i="1"/>
  <c r="W1131" i="1" s="1"/>
  <c r="AB1131" i="1" s="1"/>
  <c r="S1130" i="1"/>
  <c r="R1130" i="1"/>
  <c r="Q1130" i="1"/>
  <c r="M1130" i="1"/>
  <c r="K1130" i="1"/>
  <c r="E1130" i="1"/>
  <c r="S1129" i="1"/>
  <c r="R1129" i="1"/>
  <c r="Q1129" i="1"/>
  <c r="M1129" i="1"/>
  <c r="K1129" i="1"/>
  <c r="E1129" i="1"/>
  <c r="AA1128" i="1"/>
  <c r="V1128" i="1"/>
  <c r="S1128" i="1"/>
  <c r="Q1128" i="1"/>
  <c r="R1128" i="1" s="1"/>
  <c r="M1128" i="1"/>
  <c r="K1128" i="1"/>
  <c r="E1128" i="1"/>
  <c r="V1127" i="1"/>
  <c r="AA1127" i="1" s="1"/>
  <c r="S1127" i="1"/>
  <c r="R1127" i="1"/>
  <c r="Q1127" i="1"/>
  <c r="M1127" i="1"/>
  <c r="K1127" i="1"/>
  <c r="E1127" i="1"/>
  <c r="V1126" i="1"/>
  <c r="AA1126" i="1" s="1"/>
  <c r="S1126" i="1"/>
  <c r="R1126" i="1"/>
  <c r="Q1126" i="1"/>
  <c r="M1126" i="1"/>
  <c r="K1126" i="1"/>
  <c r="E1126" i="1"/>
  <c r="S1125" i="1"/>
  <c r="R1125" i="1"/>
  <c r="Q1125" i="1"/>
  <c r="M1125" i="1"/>
  <c r="K1125" i="1"/>
  <c r="E1125" i="1"/>
  <c r="AE1124" i="1"/>
  <c r="AA1124" i="1"/>
  <c r="Z1124" i="1"/>
  <c r="Y1124" i="1"/>
  <c r="AD1124" i="1" s="1"/>
  <c r="W1124" i="1"/>
  <c r="AB1124" i="1" s="1"/>
  <c r="V1124" i="1"/>
  <c r="S1124" i="1"/>
  <c r="R1124" i="1"/>
  <c r="Q1124" i="1"/>
  <c r="M1124" i="1"/>
  <c r="AC1124" i="1" s="1"/>
  <c r="K1124" i="1"/>
  <c r="E1124" i="1"/>
  <c r="X1124" i="1" s="1"/>
  <c r="AD1123" i="1"/>
  <c r="Y1123" i="1"/>
  <c r="W1123" i="1"/>
  <c r="AB1123" i="1" s="1"/>
  <c r="V1123" i="1"/>
  <c r="AA1123" i="1" s="1"/>
  <c r="S1123" i="1"/>
  <c r="Q1123" i="1"/>
  <c r="R1123" i="1" s="1"/>
  <c r="M1123" i="1"/>
  <c r="K1123" i="1"/>
  <c r="E1123" i="1"/>
  <c r="X1123" i="1" s="1"/>
  <c r="S1122" i="1"/>
  <c r="R1122" i="1"/>
  <c r="Q1122" i="1"/>
  <c r="M1122" i="1"/>
  <c r="K1122" i="1"/>
  <c r="E1122" i="1"/>
  <c r="S1121" i="1"/>
  <c r="Q1121" i="1"/>
  <c r="R1121" i="1" s="1"/>
  <c r="M1121" i="1"/>
  <c r="K1121" i="1"/>
  <c r="E1121" i="1"/>
  <c r="Y1121" i="1" s="1"/>
  <c r="AD1121" i="1" s="1"/>
  <c r="S1120" i="1"/>
  <c r="R1120" i="1"/>
  <c r="Q1120" i="1"/>
  <c r="M1120" i="1"/>
  <c r="K1120" i="1"/>
  <c r="E1120" i="1"/>
  <c r="Y1120" i="1" s="1"/>
  <c r="AD1120" i="1" s="1"/>
  <c r="V1119" i="1"/>
  <c r="AA1119" i="1" s="1"/>
  <c r="S1119" i="1"/>
  <c r="Q1119" i="1"/>
  <c r="R1119" i="1" s="1"/>
  <c r="M1119" i="1"/>
  <c r="K1119" i="1"/>
  <c r="E1119" i="1"/>
  <c r="AD1118" i="1"/>
  <c r="AB1118" i="1"/>
  <c r="Z1118" i="1"/>
  <c r="W1118" i="1"/>
  <c r="V1118" i="1"/>
  <c r="AA1118" i="1" s="1"/>
  <c r="S1118" i="1"/>
  <c r="Q1118" i="1"/>
  <c r="R1118" i="1" s="1"/>
  <c r="M1118" i="1"/>
  <c r="K1118" i="1"/>
  <c r="E1118" i="1"/>
  <c r="Y1118" i="1" s="1"/>
  <c r="AA1117" i="1"/>
  <c r="Y1117" i="1"/>
  <c r="AD1117" i="1" s="1"/>
  <c r="W1117" i="1"/>
  <c r="AB1117" i="1" s="1"/>
  <c r="AF1117" i="1" s="1"/>
  <c r="V1117" i="1"/>
  <c r="S1117" i="1"/>
  <c r="Q1117" i="1"/>
  <c r="R1117" i="1" s="1"/>
  <c r="M1117" i="1"/>
  <c r="K1117" i="1"/>
  <c r="E1117" i="1"/>
  <c r="Z1117" i="1" s="1"/>
  <c r="Z1116" i="1"/>
  <c r="AE1116" i="1" s="1"/>
  <c r="Y1116" i="1"/>
  <c r="AD1116" i="1" s="1"/>
  <c r="W1116" i="1"/>
  <c r="AB1116" i="1" s="1"/>
  <c r="AF1116" i="1" s="1"/>
  <c r="V1116" i="1"/>
  <c r="AA1116" i="1" s="1"/>
  <c r="S1116" i="1"/>
  <c r="R1116" i="1"/>
  <c r="Q1116" i="1"/>
  <c r="M1116" i="1"/>
  <c r="K1116" i="1"/>
  <c r="E1116" i="1"/>
  <c r="X1116" i="1" s="1"/>
  <c r="AA1115" i="1"/>
  <c r="W1115" i="1"/>
  <c r="AB1115" i="1" s="1"/>
  <c r="AF1115" i="1" s="1"/>
  <c r="V1115" i="1"/>
  <c r="S1115" i="1"/>
  <c r="Q1115" i="1"/>
  <c r="R1115" i="1" s="1"/>
  <c r="M1115" i="1"/>
  <c r="K1115" i="1"/>
  <c r="E1115" i="1"/>
  <c r="X1115" i="1" s="1"/>
  <c r="V1114" i="1"/>
  <c r="AA1114" i="1" s="1"/>
  <c r="S1114" i="1"/>
  <c r="R1114" i="1"/>
  <c r="Q1114" i="1"/>
  <c r="M1114" i="1"/>
  <c r="K1114" i="1"/>
  <c r="E1114" i="1"/>
  <c r="S1113" i="1"/>
  <c r="Q1113" i="1"/>
  <c r="R1113" i="1" s="1"/>
  <c r="M1113" i="1"/>
  <c r="K1113" i="1"/>
  <c r="E1113" i="1"/>
  <c r="X1112" i="1"/>
  <c r="AC1112" i="1" s="1"/>
  <c r="S1112" i="1"/>
  <c r="R1112" i="1"/>
  <c r="Q1112" i="1"/>
  <c r="M1112" i="1"/>
  <c r="K1112" i="1"/>
  <c r="E1112" i="1"/>
  <c r="AB1111" i="1"/>
  <c r="Z1111" i="1"/>
  <c r="AE1111" i="1" s="1"/>
  <c r="Y1111" i="1"/>
  <c r="AD1111" i="1" s="1"/>
  <c r="W1111" i="1"/>
  <c r="V1111" i="1"/>
  <c r="AA1111" i="1" s="1"/>
  <c r="S1111" i="1"/>
  <c r="Q1111" i="1"/>
  <c r="R1111" i="1" s="1"/>
  <c r="M1111" i="1"/>
  <c r="K1111" i="1"/>
  <c r="E1111" i="1"/>
  <c r="X1111" i="1" s="1"/>
  <c r="V1110" i="1"/>
  <c r="AA1110" i="1" s="1"/>
  <c r="S1110" i="1"/>
  <c r="Q1110" i="1"/>
  <c r="R1110" i="1" s="1"/>
  <c r="M1110" i="1"/>
  <c r="K1110" i="1"/>
  <c r="E1110" i="1"/>
  <c r="Y1109" i="1"/>
  <c r="AD1109" i="1" s="1"/>
  <c r="W1109" i="1"/>
  <c r="AB1109" i="1" s="1"/>
  <c r="V1109" i="1"/>
  <c r="AA1109" i="1" s="1"/>
  <c r="S1109" i="1"/>
  <c r="Q1109" i="1"/>
  <c r="R1109" i="1" s="1"/>
  <c r="M1109" i="1"/>
  <c r="K1109" i="1"/>
  <c r="E1109" i="1"/>
  <c r="Z1109" i="1" s="1"/>
  <c r="Z1108" i="1"/>
  <c r="AE1108" i="1" s="1"/>
  <c r="Y1108" i="1"/>
  <c r="AD1108" i="1" s="1"/>
  <c r="W1108" i="1"/>
  <c r="AB1108" i="1" s="1"/>
  <c r="AF1108" i="1" s="1"/>
  <c r="V1108" i="1"/>
  <c r="AA1108" i="1" s="1"/>
  <c r="S1108" i="1"/>
  <c r="R1108" i="1"/>
  <c r="Q1108" i="1"/>
  <c r="M1108" i="1"/>
  <c r="K1108" i="1"/>
  <c r="E1108" i="1"/>
  <c r="X1108" i="1" s="1"/>
  <c r="AA1107" i="1"/>
  <c r="W1107" i="1"/>
  <c r="AB1107" i="1" s="1"/>
  <c r="V1107" i="1"/>
  <c r="S1107" i="1"/>
  <c r="Q1107" i="1"/>
  <c r="R1107" i="1" s="1"/>
  <c r="M1107" i="1"/>
  <c r="K1107" i="1"/>
  <c r="E1107" i="1"/>
  <c r="X1107" i="1" s="1"/>
  <c r="Z1106" i="1"/>
  <c r="X1106" i="1"/>
  <c r="V1106" i="1"/>
  <c r="AA1106" i="1" s="1"/>
  <c r="S1106" i="1"/>
  <c r="R1106" i="1"/>
  <c r="Q1106" i="1"/>
  <c r="M1106" i="1"/>
  <c r="K1106" i="1"/>
  <c r="E1106" i="1"/>
  <c r="W1106" i="1" s="1"/>
  <c r="AB1106" i="1" s="1"/>
  <c r="Y1105" i="1"/>
  <c r="AD1105" i="1" s="1"/>
  <c r="X1105" i="1"/>
  <c r="AC1105" i="1" s="1"/>
  <c r="S1105" i="1"/>
  <c r="Q1105" i="1"/>
  <c r="R1105" i="1" s="1"/>
  <c r="M1105" i="1"/>
  <c r="K1105" i="1"/>
  <c r="E1105" i="1"/>
  <c r="X1104" i="1"/>
  <c r="AC1104" i="1" s="1"/>
  <c r="S1104" i="1"/>
  <c r="R1104" i="1"/>
  <c r="Q1104" i="1"/>
  <c r="M1104" i="1"/>
  <c r="K1104" i="1"/>
  <c r="E1104" i="1"/>
  <c r="AD1103" i="1"/>
  <c r="AA1103" i="1"/>
  <c r="Z1103" i="1"/>
  <c r="AE1103" i="1" s="1"/>
  <c r="Y1103" i="1"/>
  <c r="W1103" i="1"/>
  <c r="AB1103" i="1" s="1"/>
  <c r="AF1103" i="1" s="1"/>
  <c r="V1103" i="1"/>
  <c r="S1103" i="1"/>
  <c r="Q1103" i="1"/>
  <c r="R1103" i="1" s="1"/>
  <c r="M1103" i="1"/>
  <c r="K1103" i="1"/>
  <c r="E1103" i="1"/>
  <c r="X1103" i="1" s="1"/>
  <c r="AB1102" i="1"/>
  <c r="AF1102" i="1" s="1"/>
  <c r="Z1102" i="1"/>
  <c r="W1102" i="1"/>
  <c r="V1102" i="1"/>
  <c r="AA1102" i="1" s="1"/>
  <c r="S1102" i="1"/>
  <c r="Q1102" i="1"/>
  <c r="R1102" i="1" s="1"/>
  <c r="M1102" i="1"/>
  <c r="K1102" i="1"/>
  <c r="E1102" i="1"/>
  <c r="Y1102" i="1" s="1"/>
  <c r="AD1102" i="1" s="1"/>
  <c r="Y1101" i="1"/>
  <c r="AD1101" i="1" s="1"/>
  <c r="W1101" i="1"/>
  <c r="AB1101" i="1" s="1"/>
  <c r="AF1101" i="1" s="1"/>
  <c r="V1101" i="1"/>
  <c r="AA1101" i="1" s="1"/>
  <c r="S1101" i="1"/>
  <c r="Q1101" i="1"/>
  <c r="R1101" i="1" s="1"/>
  <c r="M1101" i="1"/>
  <c r="K1101" i="1"/>
  <c r="E1101" i="1"/>
  <c r="Z1101" i="1" s="1"/>
  <c r="V1100" i="1"/>
  <c r="AA1100" i="1" s="1"/>
  <c r="S1100" i="1"/>
  <c r="R1100" i="1"/>
  <c r="Q1100" i="1"/>
  <c r="M1100" i="1"/>
  <c r="K1100" i="1"/>
  <c r="E1100" i="1"/>
  <c r="AA1099" i="1"/>
  <c r="W1099" i="1"/>
  <c r="AB1099" i="1" s="1"/>
  <c r="AF1099" i="1" s="1"/>
  <c r="V1099" i="1"/>
  <c r="S1099" i="1"/>
  <c r="Q1099" i="1"/>
  <c r="R1099" i="1" s="1"/>
  <c r="M1099" i="1"/>
  <c r="K1099" i="1"/>
  <c r="E1099" i="1"/>
  <c r="X1099" i="1" s="1"/>
  <c r="V1098" i="1"/>
  <c r="AA1098" i="1" s="1"/>
  <c r="S1098" i="1"/>
  <c r="R1098" i="1"/>
  <c r="Q1098" i="1"/>
  <c r="M1098" i="1"/>
  <c r="K1098" i="1"/>
  <c r="E1098" i="1"/>
  <c r="Y1097" i="1"/>
  <c r="AD1097" i="1" s="1"/>
  <c r="X1097" i="1"/>
  <c r="AC1097" i="1" s="1"/>
  <c r="S1097" i="1"/>
  <c r="Q1097" i="1"/>
  <c r="R1097" i="1" s="1"/>
  <c r="M1097" i="1"/>
  <c r="K1097" i="1"/>
  <c r="E1097" i="1"/>
  <c r="S1096" i="1"/>
  <c r="R1096" i="1"/>
  <c r="Q1096" i="1"/>
  <c r="M1096" i="1"/>
  <c r="K1096" i="1"/>
  <c r="E1096" i="1"/>
  <c r="AA1095" i="1"/>
  <c r="V1095" i="1"/>
  <c r="S1095" i="1"/>
  <c r="Q1095" i="1"/>
  <c r="R1095" i="1" s="1"/>
  <c r="M1095" i="1"/>
  <c r="K1095" i="1"/>
  <c r="E1095" i="1"/>
  <c r="AA1094" i="1"/>
  <c r="V1094" i="1"/>
  <c r="S1094" i="1"/>
  <c r="Q1094" i="1"/>
  <c r="R1094" i="1" s="1"/>
  <c r="M1094" i="1"/>
  <c r="K1094" i="1"/>
  <c r="E1094" i="1"/>
  <c r="V1093" i="1"/>
  <c r="AA1093" i="1" s="1"/>
  <c r="S1093" i="1"/>
  <c r="Q1093" i="1"/>
  <c r="R1093" i="1" s="1"/>
  <c r="M1093" i="1"/>
  <c r="K1093" i="1"/>
  <c r="E1093" i="1"/>
  <c r="AE1092" i="1"/>
  <c r="Z1092" i="1"/>
  <c r="Y1092" i="1"/>
  <c r="AD1092" i="1" s="1"/>
  <c r="W1092" i="1"/>
  <c r="AB1092" i="1" s="1"/>
  <c r="AF1092" i="1" s="1"/>
  <c r="V1092" i="1"/>
  <c r="AA1092" i="1" s="1"/>
  <c r="S1092" i="1"/>
  <c r="R1092" i="1"/>
  <c r="Q1092" i="1"/>
  <c r="M1092" i="1"/>
  <c r="K1092" i="1"/>
  <c r="E1092" i="1"/>
  <c r="X1092" i="1" s="1"/>
  <c r="Z1091" i="1"/>
  <c r="AE1091" i="1" s="1"/>
  <c r="V1091" i="1"/>
  <c r="AA1091" i="1" s="1"/>
  <c r="S1091" i="1"/>
  <c r="Q1091" i="1"/>
  <c r="R1091" i="1" s="1"/>
  <c r="M1091" i="1"/>
  <c r="K1091" i="1"/>
  <c r="E1091" i="1"/>
  <c r="Z1090" i="1"/>
  <c r="V1090" i="1"/>
  <c r="AA1090" i="1" s="1"/>
  <c r="S1090" i="1"/>
  <c r="R1090" i="1"/>
  <c r="AE1090" i="1" s="1"/>
  <c r="Q1090" i="1"/>
  <c r="M1090" i="1"/>
  <c r="K1090" i="1"/>
  <c r="E1090" i="1"/>
  <c r="W1090" i="1" s="1"/>
  <c r="AB1090" i="1" s="1"/>
  <c r="AF1090" i="1" s="1"/>
  <c r="X1089" i="1"/>
  <c r="AC1089" i="1" s="1"/>
  <c r="S1089" i="1"/>
  <c r="R1089" i="1"/>
  <c r="Q1089" i="1"/>
  <c r="M1089" i="1"/>
  <c r="K1089" i="1"/>
  <c r="E1089" i="1"/>
  <c r="Y1089" i="1" s="1"/>
  <c r="AD1089" i="1" s="1"/>
  <c r="AC1088" i="1"/>
  <c r="X1088" i="1"/>
  <c r="V1088" i="1"/>
  <c r="AA1088" i="1" s="1"/>
  <c r="S1088" i="1"/>
  <c r="Q1088" i="1"/>
  <c r="R1088" i="1" s="1"/>
  <c r="M1088" i="1"/>
  <c r="K1088" i="1"/>
  <c r="E1088" i="1"/>
  <c r="AA1087" i="1"/>
  <c r="Z1087" i="1"/>
  <c r="W1087" i="1"/>
  <c r="AB1087" i="1" s="1"/>
  <c r="AF1087" i="1" s="1"/>
  <c r="V1087" i="1"/>
  <c r="S1087" i="1"/>
  <c r="Q1087" i="1"/>
  <c r="R1087" i="1" s="1"/>
  <c r="M1087" i="1"/>
  <c r="K1087" i="1"/>
  <c r="E1087" i="1"/>
  <c r="X1087" i="1" s="1"/>
  <c r="AA1086" i="1"/>
  <c r="V1086" i="1"/>
  <c r="S1086" i="1"/>
  <c r="Q1086" i="1"/>
  <c r="R1086" i="1" s="1"/>
  <c r="M1086" i="1"/>
  <c r="K1086" i="1"/>
  <c r="E1086" i="1"/>
  <c r="V1085" i="1"/>
  <c r="AA1085" i="1" s="1"/>
  <c r="S1085" i="1"/>
  <c r="Q1085" i="1"/>
  <c r="R1085" i="1" s="1"/>
  <c r="M1085" i="1"/>
  <c r="K1085" i="1"/>
  <c r="E1085" i="1"/>
  <c r="V1084" i="1"/>
  <c r="AA1084" i="1" s="1"/>
  <c r="S1084" i="1"/>
  <c r="R1084" i="1"/>
  <c r="Q1084" i="1"/>
  <c r="M1084" i="1"/>
  <c r="K1084" i="1"/>
  <c r="E1084" i="1"/>
  <c r="S1083" i="1"/>
  <c r="Q1083" i="1"/>
  <c r="R1083" i="1" s="1"/>
  <c r="M1083" i="1"/>
  <c r="K1083" i="1"/>
  <c r="E1083" i="1"/>
  <c r="S1082" i="1"/>
  <c r="R1082" i="1"/>
  <c r="Q1082" i="1"/>
  <c r="M1082" i="1"/>
  <c r="K1082" i="1"/>
  <c r="E1082" i="1"/>
  <c r="S1081" i="1"/>
  <c r="R1081" i="1"/>
  <c r="Q1081" i="1"/>
  <c r="M1081" i="1"/>
  <c r="K1081" i="1"/>
  <c r="E1081" i="1"/>
  <c r="V1080" i="1"/>
  <c r="AA1080" i="1" s="1"/>
  <c r="S1080" i="1"/>
  <c r="R1080" i="1"/>
  <c r="Q1080" i="1"/>
  <c r="M1080" i="1"/>
  <c r="K1080" i="1"/>
  <c r="E1080" i="1"/>
  <c r="V1079" i="1"/>
  <c r="AA1079" i="1" s="1"/>
  <c r="S1079" i="1"/>
  <c r="Q1079" i="1"/>
  <c r="R1079" i="1" s="1"/>
  <c r="M1079" i="1"/>
  <c r="K1079" i="1"/>
  <c r="E1079" i="1"/>
  <c r="V1078" i="1"/>
  <c r="AA1078" i="1" s="1"/>
  <c r="S1078" i="1"/>
  <c r="Q1078" i="1"/>
  <c r="R1078" i="1" s="1"/>
  <c r="M1078" i="1"/>
  <c r="K1078" i="1"/>
  <c r="E1078" i="1"/>
  <c r="AA1077" i="1"/>
  <c r="W1077" i="1"/>
  <c r="AB1077" i="1" s="1"/>
  <c r="AF1077" i="1" s="1"/>
  <c r="V1077" i="1"/>
  <c r="S1077" i="1"/>
  <c r="Q1077" i="1"/>
  <c r="R1077" i="1" s="1"/>
  <c r="M1077" i="1"/>
  <c r="K1077" i="1"/>
  <c r="E1077" i="1"/>
  <c r="Z1077" i="1" s="1"/>
  <c r="AE1077" i="1" s="1"/>
  <c r="V1076" i="1"/>
  <c r="AA1076" i="1" s="1"/>
  <c r="S1076" i="1"/>
  <c r="R1076" i="1"/>
  <c r="Q1076" i="1"/>
  <c r="M1076" i="1"/>
  <c r="K1076" i="1"/>
  <c r="E1076" i="1"/>
  <c r="V1075" i="1"/>
  <c r="AA1075" i="1" s="1"/>
  <c r="S1075" i="1"/>
  <c r="Q1075" i="1"/>
  <c r="R1075" i="1" s="1"/>
  <c r="M1075" i="1"/>
  <c r="K1075" i="1"/>
  <c r="E1075" i="1"/>
  <c r="S1074" i="1"/>
  <c r="R1074" i="1"/>
  <c r="Q1074" i="1"/>
  <c r="M1074" i="1"/>
  <c r="K1074" i="1"/>
  <c r="E1074" i="1"/>
  <c r="Z1073" i="1"/>
  <c r="S1073" i="1"/>
  <c r="R1073" i="1"/>
  <c r="Q1073" i="1"/>
  <c r="M1073" i="1"/>
  <c r="K1073" i="1"/>
  <c r="E1073" i="1"/>
  <c r="Y1073" i="1" s="1"/>
  <c r="AD1073" i="1" s="1"/>
  <c r="S1072" i="1"/>
  <c r="R1072" i="1"/>
  <c r="Q1072" i="1"/>
  <c r="M1072" i="1"/>
  <c r="K1072" i="1"/>
  <c r="E1072" i="1"/>
  <c r="X1072" i="1" s="1"/>
  <c r="AC1072" i="1" s="1"/>
  <c r="AA1071" i="1"/>
  <c r="Z1071" i="1"/>
  <c r="AE1071" i="1" s="1"/>
  <c r="Y1071" i="1"/>
  <c r="AD1071" i="1" s="1"/>
  <c r="W1071" i="1"/>
  <c r="AB1071" i="1" s="1"/>
  <c r="AF1071" i="1" s="1"/>
  <c r="V1071" i="1"/>
  <c r="S1071" i="1"/>
  <c r="Q1071" i="1"/>
  <c r="R1071" i="1" s="1"/>
  <c r="M1071" i="1"/>
  <c r="K1071" i="1"/>
  <c r="E1071" i="1"/>
  <c r="X1071" i="1" s="1"/>
  <c r="Z1070" i="1"/>
  <c r="AE1070" i="1" s="1"/>
  <c r="W1070" i="1"/>
  <c r="AB1070" i="1" s="1"/>
  <c r="V1070" i="1"/>
  <c r="AA1070" i="1" s="1"/>
  <c r="S1070" i="1"/>
  <c r="Q1070" i="1"/>
  <c r="R1070" i="1" s="1"/>
  <c r="M1070" i="1"/>
  <c r="K1070" i="1"/>
  <c r="E1070" i="1"/>
  <c r="Y1070" i="1" s="1"/>
  <c r="AD1070" i="1" s="1"/>
  <c r="AA1069" i="1"/>
  <c r="Y1069" i="1"/>
  <c r="AD1069" i="1" s="1"/>
  <c r="W1069" i="1"/>
  <c r="AB1069" i="1" s="1"/>
  <c r="AF1069" i="1" s="1"/>
  <c r="V1069" i="1"/>
  <c r="S1069" i="1"/>
  <c r="Q1069" i="1"/>
  <c r="R1069" i="1" s="1"/>
  <c r="AE1069" i="1" s="1"/>
  <c r="M1069" i="1"/>
  <c r="K1069" i="1"/>
  <c r="E1069" i="1"/>
  <c r="Z1069" i="1" s="1"/>
  <c r="AB1068" i="1"/>
  <c r="Z1068" i="1"/>
  <c r="AE1068" i="1" s="1"/>
  <c r="Y1068" i="1"/>
  <c r="AD1068" i="1" s="1"/>
  <c r="W1068" i="1"/>
  <c r="V1068" i="1"/>
  <c r="AA1068" i="1" s="1"/>
  <c r="S1068" i="1"/>
  <c r="R1068" i="1"/>
  <c r="Q1068" i="1"/>
  <c r="M1068" i="1"/>
  <c r="K1068" i="1"/>
  <c r="E1068" i="1"/>
  <c r="X1068" i="1" s="1"/>
  <c r="Y1067" i="1"/>
  <c r="AD1067" i="1" s="1"/>
  <c r="W1067" i="1"/>
  <c r="AB1067" i="1" s="1"/>
  <c r="AF1067" i="1" s="1"/>
  <c r="V1067" i="1"/>
  <c r="AA1067" i="1" s="1"/>
  <c r="S1067" i="1"/>
  <c r="Q1067" i="1"/>
  <c r="R1067" i="1" s="1"/>
  <c r="M1067" i="1"/>
  <c r="K1067" i="1"/>
  <c r="E1067" i="1"/>
  <c r="X1067" i="1" s="1"/>
  <c r="S1066" i="1"/>
  <c r="R1066" i="1"/>
  <c r="Q1066" i="1"/>
  <c r="M1066" i="1"/>
  <c r="K1066" i="1"/>
  <c r="E1066" i="1"/>
  <c r="Y1066" i="1" s="1"/>
  <c r="AD1066" i="1" s="1"/>
  <c r="S1065" i="1"/>
  <c r="R1065" i="1"/>
  <c r="Q1065" i="1"/>
  <c r="M1065" i="1"/>
  <c r="K1065" i="1"/>
  <c r="E1065" i="1"/>
  <c r="S1064" i="1"/>
  <c r="R1064" i="1"/>
  <c r="Q1064" i="1"/>
  <c r="M1064" i="1"/>
  <c r="K1064" i="1"/>
  <c r="E1064" i="1"/>
  <c r="AD1063" i="1"/>
  <c r="AA1063" i="1"/>
  <c r="Z1063" i="1"/>
  <c r="AE1063" i="1" s="1"/>
  <c r="Y1063" i="1"/>
  <c r="W1063" i="1"/>
  <c r="AB1063" i="1" s="1"/>
  <c r="V1063" i="1"/>
  <c r="S1063" i="1"/>
  <c r="Q1063" i="1"/>
  <c r="R1063" i="1" s="1"/>
  <c r="M1063" i="1"/>
  <c r="K1063" i="1"/>
  <c r="E1063" i="1"/>
  <c r="X1063" i="1" s="1"/>
  <c r="Z1062" i="1"/>
  <c r="W1062" i="1"/>
  <c r="AB1062" i="1" s="1"/>
  <c r="V1062" i="1"/>
  <c r="AA1062" i="1" s="1"/>
  <c r="S1062" i="1"/>
  <c r="Q1062" i="1"/>
  <c r="R1062" i="1" s="1"/>
  <c r="M1062" i="1"/>
  <c r="K1062" i="1"/>
  <c r="E1062" i="1"/>
  <c r="Y1062" i="1" s="1"/>
  <c r="AD1062" i="1" s="1"/>
  <c r="AE1061" i="1"/>
  <c r="AA1061" i="1"/>
  <c r="Y1061" i="1"/>
  <c r="AD1061" i="1" s="1"/>
  <c r="W1061" i="1"/>
  <c r="AB1061" i="1" s="1"/>
  <c r="AF1061" i="1" s="1"/>
  <c r="V1061" i="1"/>
  <c r="S1061" i="1"/>
  <c r="Q1061" i="1"/>
  <c r="R1061" i="1" s="1"/>
  <c r="M1061" i="1"/>
  <c r="K1061" i="1"/>
  <c r="E1061" i="1"/>
  <c r="Z1061" i="1" s="1"/>
  <c r="V1060" i="1"/>
  <c r="AA1060" i="1" s="1"/>
  <c r="S1060" i="1"/>
  <c r="R1060" i="1"/>
  <c r="Q1060" i="1"/>
  <c r="M1060" i="1"/>
  <c r="K1060" i="1"/>
  <c r="E1060" i="1"/>
  <c r="V1059" i="1"/>
  <c r="AA1059" i="1" s="1"/>
  <c r="S1059" i="1"/>
  <c r="Q1059" i="1"/>
  <c r="R1059" i="1" s="1"/>
  <c r="M1059" i="1"/>
  <c r="K1059" i="1"/>
  <c r="E1059" i="1"/>
  <c r="S1058" i="1"/>
  <c r="R1058" i="1"/>
  <c r="Q1058" i="1"/>
  <c r="M1058" i="1"/>
  <c r="K1058" i="1"/>
  <c r="E1058" i="1"/>
  <c r="S1057" i="1"/>
  <c r="R1057" i="1"/>
  <c r="Q1057" i="1"/>
  <c r="M1057" i="1"/>
  <c r="K1057" i="1"/>
  <c r="E1057" i="1"/>
  <c r="S1056" i="1"/>
  <c r="R1056" i="1"/>
  <c r="Q1056" i="1"/>
  <c r="M1056" i="1"/>
  <c r="K1056" i="1"/>
  <c r="E1056" i="1"/>
  <c r="V1055" i="1"/>
  <c r="AA1055" i="1" s="1"/>
  <c r="S1055" i="1"/>
  <c r="Q1055" i="1"/>
  <c r="R1055" i="1" s="1"/>
  <c r="M1055" i="1"/>
  <c r="K1055" i="1"/>
  <c r="E1055" i="1"/>
  <c r="V1054" i="1"/>
  <c r="AA1054" i="1" s="1"/>
  <c r="S1054" i="1"/>
  <c r="Q1054" i="1"/>
  <c r="R1054" i="1" s="1"/>
  <c r="M1054" i="1"/>
  <c r="K1054" i="1"/>
  <c r="E1054" i="1"/>
  <c r="V1053" i="1"/>
  <c r="AA1053" i="1" s="1"/>
  <c r="S1053" i="1"/>
  <c r="Q1053" i="1"/>
  <c r="R1053" i="1" s="1"/>
  <c r="M1053" i="1"/>
  <c r="K1053" i="1"/>
  <c r="E1053" i="1"/>
  <c r="S1052" i="1"/>
  <c r="R1052" i="1"/>
  <c r="Q1052" i="1"/>
  <c r="M1052" i="1"/>
  <c r="K1052" i="1"/>
  <c r="E1052" i="1"/>
  <c r="AA1051" i="1"/>
  <c r="V1051" i="1"/>
  <c r="S1051" i="1"/>
  <c r="Q1051" i="1"/>
  <c r="R1051" i="1" s="1"/>
  <c r="M1051" i="1"/>
  <c r="K1051" i="1"/>
  <c r="E1051" i="1"/>
  <c r="S1050" i="1"/>
  <c r="R1050" i="1"/>
  <c r="Q1050" i="1"/>
  <c r="M1050" i="1"/>
  <c r="K1050" i="1"/>
  <c r="E1050" i="1"/>
  <c r="S1049" i="1"/>
  <c r="Q1049" i="1"/>
  <c r="R1049" i="1" s="1"/>
  <c r="M1049" i="1"/>
  <c r="K1049" i="1"/>
  <c r="E1049" i="1"/>
  <c r="V1049" i="1" s="1"/>
  <c r="AA1049" i="1" s="1"/>
  <c r="S1048" i="1"/>
  <c r="R1048" i="1"/>
  <c r="Q1048" i="1"/>
  <c r="M1048" i="1"/>
  <c r="K1048" i="1"/>
  <c r="E1048" i="1"/>
  <c r="AC1047" i="1"/>
  <c r="AB1047" i="1"/>
  <c r="AF1047" i="1" s="1"/>
  <c r="AA1047" i="1"/>
  <c r="Z1047" i="1"/>
  <c r="Y1047" i="1"/>
  <c r="AD1047" i="1" s="1"/>
  <c r="W1047" i="1"/>
  <c r="V1047" i="1"/>
  <c r="S1047" i="1"/>
  <c r="Q1047" i="1"/>
  <c r="R1047" i="1" s="1"/>
  <c r="AE1047" i="1" s="1"/>
  <c r="M1047" i="1"/>
  <c r="K1047" i="1"/>
  <c r="E1047" i="1"/>
  <c r="X1047" i="1" s="1"/>
  <c r="AB1046" i="1"/>
  <c r="AF1046" i="1" s="1"/>
  <c r="Z1046" i="1"/>
  <c r="W1046" i="1"/>
  <c r="V1046" i="1"/>
  <c r="AA1046" i="1" s="1"/>
  <c r="S1046" i="1"/>
  <c r="Q1046" i="1"/>
  <c r="R1046" i="1" s="1"/>
  <c r="M1046" i="1"/>
  <c r="K1046" i="1"/>
  <c r="E1046" i="1"/>
  <c r="Y1046" i="1" s="1"/>
  <c r="AD1046" i="1" s="1"/>
  <c r="V1045" i="1"/>
  <c r="AA1045" i="1" s="1"/>
  <c r="S1045" i="1"/>
  <c r="R1045" i="1"/>
  <c r="Q1045" i="1"/>
  <c r="M1045" i="1"/>
  <c r="K1045" i="1"/>
  <c r="E1045" i="1"/>
  <c r="V1044" i="1"/>
  <c r="AA1044" i="1" s="1"/>
  <c r="S1044" i="1"/>
  <c r="R1044" i="1"/>
  <c r="Q1044" i="1"/>
  <c r="M1044" i="1"/>
  <c r="K1044" i="1"/>
  <c r="E1044" i="1"/>
  <c r="Y1043" i="1"/>
  <c r="AD1043" i="1" s="1"/>
  <c r="W1043" i="1"/>
  <c r="AB1043" i="1" s="1"/>
  <c r="V1043" i="1"/>
  <c r="AA1043" i="1" s="1"/>
  <c r="S1043" i="1"/>
  <c r="Q1043" i="1"/>
  <c r="R1043" i="1" s="1"/>
  <c r="M1043" i="1"/>
  <c r="AC1043" i="1" s="1"/>
  <c r="K1043" i="1"/>
  <c r="E1043" i="1"/>
  <c r="X1043" i="1" s="1"/>
  <c r="Z1042" i="1"/>
  <c r="AE1042" i="1" s="1"/>
  <c r="S1042" i="1"/>
  <c r="R1042" i="1"/>
  <c r="Q1042" i="1"/>
  <c r="M1042" i="1"/>
  <c r="K1042" i="1"/>
  <c r="E1042" i="1"/>
  <c r="W1042" i="1" s="1"/>
  <c r="AB1042" i="1" s="1"/>
  <c r="S1041" i="1"/>
  <c r="R1041" i="1"/>
  <c r="Q1041" i="1"/>
  <c r="M1041" i="1"/>
  <c r="K1041" i="1"/>
  <c r="E1041" i="1"/>
  <c r="S1040" i="1"/>
  <c r="R1040" i="1"/>
  <c r="Q1040" i="1"/>
  <c r="M1040" i="1"/>
  <c r="K1040" i="1"/>
  <c r="E1040" i="1"/>
  <c r="Y1040" i="1" s="1"/>
  <c r="AD1040" i="1" s="1"/>
  <c r="AE1039" i="1"/>
  <c r="AD1039" i="1"/>
  <c r="Z1039" i="1"/>
  <c r="Y1039" i="1"/>
  <c r="W1039" i="1"/>
  <c r="AB1039" i="1" s="1"/>
  <c r="V1039" i="1"/>
  <c r="AA1039" i="1" s="1"/>
  <c r="S1039" i="1"/>
  <c r="Q1039" i="1"/>
  <c r="R1039" i="1" s="1"/>
  <c r="M1039" i="1"/>
  <c r="K1039" i="1"/>
  <c r="E1039" i="1"/>
  <c r="X1039" i="1" s="1"/>
  <c r="AA1038" i="1"/>
  <c r="V1038" i="1"/>
  <c r="S1038" i="1"/>
  <c r="Q1038" i="1"/>
  <c r="R1038" i="1" s="1"/>
  <c r="M1038" i="1"/>
  <c r="K1038" i="1"/>
  <c r="E1038" i="1"/>
  <c r="Y1037" i="1"/>
  <c r="AD1037" i="1" s="1"/>
  <c r="V1037" i="1"/>
  <c r="AA1037" i="1" s="1"/>
  <c r="S1037" i="1"/>
  <c r="Q1037" i="1"/>
  <c r="R1037" i="1" s="1"/>
  <c r="M1037" i="1"/>
  <c r="K1037" i="1"/>
  <c r="E1037" i="1"/>
  <c r="X1036" i="1"/>
  <c r="W1036" i="1"/>
  <c r="AB1036" i="1" s="1"/>
  <c r="S1036" i="1"/>
  <c r="R1036" i="1"/>
  <c r="Q1036" i="1"/>
  <c r="M1036" i="1"/>
  <c r="K1036" i="1"/>
  <c r="E1036" i="1"/>
  <c r="AA1035" i="1"/>
  <c r="V1035" i="1"/>
  <c r="S1035" i="1"/>
  <c r="Q1035" i="1"/>
  <c r="R1035" i="1" s="1"/>
  <c r="M1035" i="1"/>
  <c r="K1035" i="1"/>
  <c r="E1035" i="1"/>
  <c r="S1034" i="1"/>
  <c r="R1034" i="1"/>
  <c r="Q1034" i="1"/>
  <c r="M1034" i="1"/>
  <c r="K1034" i="1"/>
  <c r="E1034" i="1"/>
  <c r="S1033" i="1"/>
  <c r="Q1033" i="1"/>
  <c r="R1033" i="1" s="1"/>
  <c r="M1033" i="1"/>
  <c r="K1033" i="1"/>
  <c r="E1033" i="1"/>
  <c r="V1033" i="1" s="1"/>
  <c r="AA1033" i="1" s="1"/>
  <c r="Y1032" i="1"/>
  <c r="AD1032" i="1" s="1"/>
  <c r="S1032" i="1"/>
  <c r="R1032" i="1"/>
  <c r="Q1032" i="1"/>
  <c r="M1032" i="1"/>
  <c r="K1032" i="1"/>
  <c r="E1032" i="1"/>
  <c r="AB1031" i="1"/>
  <c r="AF1031" i="1" s="1"/>
  <c r="Z1031" i="1"/>
  <c r="Y1031" i="1"/>
  <c r="AD1031" i="1" s="1"/>
  <c r="W1031" i="1"/>
  <c r="V1031" i="1"/>
  <c r="AA1031" i="1" s="1"/>
  <c r="S1031" i="1"/>
  <c r="Q1031" i="1"/>
  <c r="R1031" i="1" s="1"/>
  <c r="M1031" i="1"/>
  <c r="K1031" i="1"/>
  <c r="E1031" i="1"/>
  <c r="X1031" i="1" s="1"/>
  <c r="AC1031" i="1" s="1"/>
  <c r="Z1030" i="1"/>
  <c r="W1030" i="1"/>
  <c r="AB1030" i="1" s="1"/>
  <c r="AF1030" i="1" s="1"/>
  <c r="V1030" i="1"/>
  <c r="AA1030" i="1" s="1"/>
  <c r="S1030" i="1"/>
  <c r="Q1030" i="1"/>
  <c r="R1030" i="1" s="1"/>
  <c r="AE1030" i="1" s="1"/>
  <c r="M1030" i="1"/>
  <c r="K1030" i="1"/>
  <c r="E1030" i="1"/>
  <c r="Y1030" i="1" s="1"/>
  <c r="AD1030" i="1" s="1"/>
  <c r="V1029" i="1"/>
  <c r="AA1029" i="1" s="1"/>
  <c r="S1029" i="1"/>
  <c r="R1029" i="1"/>
  <c r="Q1029" i="1"/>
  <c r="M1029" i="1"/>
  <c r="K1029" i="1"/>
  <c r="E1029" i="1"/>
  <c r="W1029" i="1" s="1"/>
  <c r="AB1029" i="1" s="1"/>
  <c r="Z1028" i="1"/>
  <c r="AE1028" i="1" s="1"/>
  <c r="Y1028" i="1"/>
  <c r="AD1028" i="1" s="1"/>
  <c r="V1028" i="1"/>
  <c r="AA1028" i="1" s="1"/>
  <c r="S1028" i="1"/>
  <c r="R1028" i="1"/>
  <c r="Q1028" i="1"/>
  <c r="M1028" i="1"/>
  <c r="K1028" i="1"/>
  <c r="E1028" i="1"/>
  <c r="X1028" i="1" s="1"/>
  <c r="Z1027" i="1"/>
  <c r="AE1027" i="1" s="1"/>
  <c r="Y1027" i="1"/>
  <c r="AD1027" i="1" s="1"/>
  <c r="V1027" i="1"/>
  <c r="AA1027" i="1" s="1"/>
  <c r="S1027" i="1"/>
  <c r="Q1027" i="1"/>
  <c r="R1027" i="1" s="1"/>
  <c r="M1027" i="1"/>
  <c r="K1027" i="1"/>
  <c r="E1027" i="1"/>
  <c r="Y1026" i="1"/>
  <c r="AD1026" i="1" s="1"/>
  <c r="S1026" i="1"/>
  <c r="R1026" i="1"/>
  <c r="Q1026" i="1"/>
  <c r="M1026" i="1"/>
  <c r="K1026" i="1"/>
  <c r="E1026" i="1"/>
  <c r="X1026" i="1" s="1"/>
  <c r="S1025" i="1"/>
  <c r="Q1025" i="1"/>
  <c r="R1025" i="1" s="1"/>
  <c r="M1025" i="1"/>
  <c r="K1025" i="1"/>
  <c r="E1025" i="1"/>
  <c r="V1024" i="1"/>
  <c r="AA1024" i="1" s="1"/>
  <c r="S1024" i="1"/>
  <c r="Q1024" i="1"/>
  <c r="R1024" i="1" s="1"/>
  <c r="M1024" i="1"/>
  <c r="K1024" i="1"/>
  <c r="E1024" i="1"/>
  <c r="V1023" i="1"/>
  <c r="AA1023" i="1" s="1"/>
  <c r="S1023" i="1"/>
  <c r="R1023" i="1"/>
  <c r="Q1023" i="1"/>
  <c r="M1023" i="1"/>
  <c r="K1023" i="1"/>
  <c r="E1023" i="1"/>
  <c r="AA1022" i="1"/>
  <c r="V1022" i="1"/>
  <c r="S1022" i="1"/>
  <c r="R1022" i="1"/>
  <c r="Q1022" i="1"/>
  <c r="M1022" i="1"/>
  <c r="K1022" i="1"/>
  <c r="E1022" i="1"/>
  <c r="V1021" i="1"/>
  <c r="AA1021" i="1" s="1"/>
  <c r="S1021" i="1"/>
  <c r="R1021" i="1"/>
  <c r="Q1021" i="1"/>
  <c r="M1021" i="1"/>
  <c r="K1021" i="1"/>
  <c r="E1021" i="1"/>
  <c r="V1020" i="1"/>
  <c r="AA1020" i="1" s="1"/>
  <c r="S1020" i="1"/>
  <c r="R1020" i="1"/>
  <c r="Q1020" i="1"/>
  <c r="M1020" i="1"/>
  <c r="K1020" i="1"/>
  <c r="E1020" i="1"/>
  <c r="S1019" i="1"/>
  <c r="Q1019" i="1"/>
  <c r="R1019" i="1" s="1"/>
  <c r="M1019" i="1"/>
  <c r="K1019" i="1"/>
  <c r="E1019" i="1"/>
  <c r="S1018" i="1"/>
  <c r="R1018" i="1"/>
  <c r="Q1018" i="1"/>
  <c r="M1018" i="1"/>
  <c r="K1018" i="1"/>
  <c r="E1018" i="1"/>
  <c r="S1017" i="1"/>
  <c r="Q1017" i="1"/>
  <c r="R1017" i="1" s="1"/>
  <c r="M1017" i="1"/>
  <c r="K1017" i="1"/>
  <c r="E1017" i="1"/>
  <c r="AA1016" i="1"/>
  <c r="V1016" i="1"/>
  <c r="S1016" i="1"/>
  <c r="Q1016" i="1"/>
  <c r="R1016" i="1" s="1"/>
  <c r="M1016" i="1"/>
  <c r="K1016" i="1"/>
  <c r="E1016" i="1"/>
  <c r="AA1015" i="1"/>
  <c r="V1015" i="1"/>
  <c r="S1015" i="1"/>
  <c r="R1015" i="1"/>
  <c r="Q1015" i="1"/>
  <c r="M1015" i="1"/>
  <c r="K1015" i="1"/>
  <c r="E1015" i="1"/>
  <c r="V1014" i="1"/>
  <c r="AA1014" i="1" s="1"/>
  <c r="S1014" i="1"/>
  <c r="R1014" i="1"/>
  <c r="Q1014" i="1"/>
  <c r="M1014" i="1"/>
  <c r="K1014" i="1"/>
  <c r="E1014" i="1"/>
  <c r="AA1013" i="1"/>
  <c r="V1013" i="1"/>
  <c r="S1013" i="1"/>
  <c r="R1013" i="1"/>
  <c r="Q1013" i="1"/>
  <c r="M1013" i="1"/>
  <c r="K1013" i="1"/>
  <c r="E1013" i="1"/>
  <c r="V1012" i="1"/>
  <c r="AA1012" i="1" s="1"/>
  <c r="S1012" i="1"/>
  <c r="R1012" i="1"/>
  <c r="Q1012" i="1"/>
  <c r="M1012" i="1"/>
  <c r="K1012" i="1"/>
  <c r="E1012" i="1"/>
  <c r="V1011" i="1"/>
  <c r="AA1011" i="1" s="1"/>
  <c r="S1011" i="1"/>
  <c r="Q1011" i="1"/>
  <c r="R1011" i="1" s="1"/>
  <c r="M1011" i="1"/>
  <c r="K1011" i="1"/>
  <c r="E1011" i="1"/>
  <c r="S1010" i="1"/>
  <c r="R1010" i="1"/>
  <c r="Q1010" i="1"/>
  <c r="M1010" i="1"/>
  <c r="K1010" i="1"/>
  <c r="E1010" i="1"/>
  <c r="Y1009" i="1"/>
  <c r="AD1009" i="1" s="1"/>
  <c r="S1009" i="1"/>
  <c r="Q1009" i="1"/>
  <c r="R1009" i="1" s="1"/>
  <c r="M1009" i="1"/>
  <c r="K1009" i="1"/>
  <c r="E1009" i="1"/>
  <c r="X1009" i="1" s="1"/>
  <c r="AC1009" i="1" s="1"/>
  <c r="Z1008" i="1"/>
  <c r="X1008" i="1"/>
  <c r="V1008" i="1"/>
  <c r="AA1008" i="1" s="1"/>
  <c r="S1008" i="1"/>
  <c r="Q1008" i="1"/>
  <c r="R1008" i="1" s="1"/>
  <c r="M1008" i="1"/>
  <c r="K1008" i="1"/>
  <c r="E1008" i="1"/>
  <c r="W1008" i="1" s="1"/>
  <c r="AB1008" i="1" s="1"/>
  <c r="AD1007" i="1"/>
  <c r="AB1007" i="1"/>
  <c r="AA1007" i="1"/>
  <c r="Z1007" i="1"/>
  <c r="AE1007" i="1" s="1"/>
  <c r="Y1007" i="1"/>
  <c r="W1007" i="1"/>
  <c r="V1007" i="1"/>
  <c r="S1007" i="1"/>
  <c r="R1007" i="1"/>
  <c r="Q1007" i="1"/>
  <c r="M1007" i="1"/>
  <c r="K1007" i="1"/>
  <c r="E1007" i="1"/>
  <c r="X1007" i="1" s="1"/>
  <c r="Z1006" i="1"/>
  <c r="AE1006" i="1" s="1"/>
  <c r="V1006" i="1"/>
  <c r="AA1006" i="1" s="1"/>
  <c r="S1006" i="1"/>
  <c r="R1006" i="1"/>
  <c r="Q1006" i="1"/>
  <c r="M1006" i="1"/>
  <c r="K1006" i="1"/>
  <c r="E1006" i="1"/>
  <c r="Y1006" i="1" s="1"/>
  <c r="AD1006" i="1" s="1"/>
  <c r="AA1005" i="1"/>
  <c r="V1005" i="1"/>
  <c r="S1005" i="1"/>
  <c r="R1005" i="1"/>
  <c r="Q1005" i="1"/>
  <c r="M1005" i="1"/>
  <c r="K1005" i="1"/>
  <c r="E1005" i="1"/>
  <c r="Z1004" i="1"/>
  <c r="AE1004" i="1" s="1"/>
  <c r="Y1004" i="1"/>
  <c r="AD1004" i="1" s="1"/>
  <c r="V1004" i="1"/>
  <c r="AA1004" i="1" s="1"/>
  <c r="S1004" i="1"/>
  <c r="R1004" i="1"/>
  <c r="Q1004" i="1"/>
  <c r="M1004" i="1"/>
  <c r="K1004" i="1"/>
  <c r="E1004" i="1"/>
  <c r="X1004" i="1" s="1"/>
  <c r="Z1003" i="1"/>
  <c r="AE1003" i="1" s="1"/>
  <c r="Y1003" i="1"/>
  <c r="AD1003" i="1" s="1"/>
  <c r="V1003" i="1"/>
  <c r="AA1003" i="1" s="1"/>
  <c r="S1003" i="1"/>
  <c r="Q1003" i="1"/>
  <c r="R1003" i="1" s="1"/>
  <c r="M1003" i="1"/>
  <c r="K1003" i="1"/>
  <c r="E1003" i="1"/>
  <c r="S1002" i="1"/>
  <c r="R1002" i="1"/>
  <c r="Q1002" i="1"/>
  <c r="M1002" i="1"/>
  <c r="K1002" i="1"/>
  <c r="E1002" i="1"/>
  <c r="Y1001" i="1"/>
  <c r="AD1001" i="1" s="1"/>
  <c r="S1001" i="1"/>
  <c r="Q1001" i="1"/>
  <c r="R1001" i="1" s="1"/>
  <c r="M1001" i="1"/>
  <c r="K1001" i="1"/>
  <c r="E1001" i="1"/>
  <c r="X1001" i="1" s="1"/>
  <c r="AC1001" i="1" s="1"/>
  <c r="V1000" i="1"/>
  <c r="AA1000" i="1" s="1"/>
  <c r="S1000" i="1"/>
  <c r="Q1000" i="1"/>
  <c r="R1000" i="1" s="1"/>
  <c r="M1000" i="1"/>
  <c r="K1000" i="1"/>
  <c r="E1000" i="1"/>
  <c r="V999" i="1"/>
  <c r="AA999" i="1" s="1"/>
  <c r="S999" i="1"/>
  <c r="R999" i="1"/>
  <c r="Q999" i="1"/>
  <c r="M999" i="1"/>
  <c r="K999" i="1"/>
  <c r="E999" i="1"/>
  <c r="AA998" i="1"/>
  <c r="Z998" i="1"/>
  <c r="AE998" i="1" s="1"/>
  <c r="V998" i="1"/>
  <c r="S998" i="1"/>
  <c r="R998" i="1"/>
  <c r="Q998" i="1"/>
  <c r="M998" i="1"/>
  <c r="K998" i="1"/>
  <c r="E998" i="1"/>
  <c r="Y998" i="1" s="1"/>
  <c r="AD998" i="1" s="1"/>
  <c r="Y997" i="1"/>
  <c r="AD997" i="1" s="1"/>
  <c r="V997" i="1"/>
  <c r="AA997" i="1" s="1"/>
  <c r="S997" i="1"/>
  <c r="R997" i="1"/>
  <c r="Q997" i="1"/>
  <c r="M997" i="1"/>
  <c r="K997" i="1"/>
  <c r="E997" i="1"/>
  <c r="Z997" i="1" s="1"/>
  <c r="AE997" i="1" s="1"/>
  <c r="Z996" i="1"/>
  <c r="AE996" i="1" s="1"/>
  <c r="Y996" i="1"/>
  <c r="AD996" i="1" s="1"/>
  <c r="V996" i="1"/>
  <c r="AA996" i="1" s="1"/>
  <c r="S996" i="1"/>
  <c r="R996" i="1"/>
  <c r="Q996" i="1"/>
  <c r="M996" i="1"/>
  <c r="K996" i="1"/>
  <c r="E996" i="1"/>
  <c r="X996" i="1" s="1"/>
  <c r="AE995" i="1"/>
  <c r="Z995" i="1"/>
  <c r="S995" i="1"/>
  <c r="Q995" i="1"/>
  <c r="R995" i="1" s="1"/>
  <c r="M995" i="1"/>
  <c r="K995" i="1"/>
  <c r="E995" i="1"/>
  <c r="Y995" i="1" s="1"/>
  <c r="AD995" i="1" s="1"/>
  <c r="S994" i="1"/>
  <c r="R994" i="1"/>
  <c r="Q994" i="1"/>
  <c r="M994" i="1"/>
  <c r="K994" i="1"/>
  <c r="E994" i="1"/>
  <c r="Y993" i="1"/>
  <c r="AD993" i="1" s="1"/>
  <c r="X993" i="1"/>
  <c r="AC993" i="1" s="1"/>
  <c r="S993" i="1"/>
  <c r="Q993" i="1"/>
  <c r="R993" i="1" s="1"/>
  <c r="M993" i="1"/>
  <c r="K993" i="1"/>
  <c r="E993" i="1"/>
  <c r="AA992" i="1"/>
  <c r="Z992" i="1"/>
  <c r="X992" i="1"/>
  <c r="V992" i="1"/>
  <c r="S992" i="1"/>
  <c r="Q992" i="1"/>
  <c r="R992" i="1" s="1"/>
  <c r="AE992" i="1" s="1"/>
  <c r="M992" i="1"/>
  <c r="K992" i="1"/>
  <c r="E992" i="1"/>
  <c r="W992" i="1" s="1"/>
  <c r="AB992" i="1" s="1"/>
  <c r="AF992" i="1" s="1"/>
  <c r="V991" i="1"/>
  <c r="AA991" i="1" s="1"/>
  <c r="S991" i="1"/>
  <c r="R991" i="1"/>
  <c r="Q991" i="1"/>
  <c r="M991" i="1"/>
  <c r="K991" i="1"/>
  <c r="E991" i="1"/>
  <c r="Z990" i="1"/>
  <c r="AE990" i="1" s="1"/>
  <c r="V990" i="1"/>
  <c r="AA990" i="1" s="1"/>
  <c r="S990" i="1"/>
  <c r="R990" i="1"/>
  <c r="Q990" i="1"/>
  <c r="M990" i="1"/>
  <c r="K990" i="1"/>
  <c r="E990" i="1"/>
  <c r="Y990" i="1" s="1"/>
  <c r="AD990" i="1" s="1"/>
  <c r="AA989" i="1"/>
  <c r="V989" i="1"/>
  <c r="S989" i="1"/>
  <c r="R989" i="1"/>
  <c r="Q989" i="1"/>
  <c r="M989" i="1"/>
  <c r="K989" i="1"/>
  <c r="E989" i="1"/>
  <c r="Z988" i="1"/>
  <c r="AE988" i="1" s="1"/>
  <c r="Y988" i="1"/>
  <c r="AD988" i="1" s="1"/>
  <c r="V988" i="1"/>
  <c r="AA988" i="1" s="1"/>
  <c r="S988" i="1"/>
  <c r="R988" i="1"/>
  <c r="Q988" i="1"/>
  <c r="M988" i="1"/>
  <c r="K988" i="1"/>
  <c r="E988" i="1"/>
  <c r="X988" i="1" s="1"/>
  <c r="S987" i="1"/>
  <c r="Q987" i="1"/>
  <c r="R987" i="1" s="1"/>
  <c r="M987" i="1"/>
  <c r="K987" i="1"/>
  <c r="E987" i="1"/>
  <c r="V987" i="1" s="1"/>
  <c r="AA987" i="1" s="1"/>
  <c r="S986" i="1"/>
  <c r="R986" i="1"/>
  <c r="Q986" i="1"/>
  <c r="M986" i="1"/>
  <c r="K986" i="1"/>
  <c r="E986" i="1"/>
  <c r="Y986" i="1" s="1"/>
  <c r="AD986" i="1" s="1"/>
  <c r="S985" i="1"/>
  <c r="Q985" i="1"/>
  <c r="R985" i="1" s="1"/>
  <c r="M985" i="1"/>
  <c r="K985" i="1"/>
  <c r="E985" i="1"/>
  <c r="V984" i="1"/>
  <c r="AA984" i="1" s="1"/>
  <c r="S984" i="1"/>
  <c r="Q984" i="1"/>
  <c r="R984" i="1" s="1"/>
  <c r="M984" i="1"/>
  <c r="K984" i="1"/>
  <c r="E984" i="1"/>
  <c r="AA983" i="1"/>
  <c r="V983" i="1"/>
  <c r="S983" i="1"/>
  <c r="R983" i="1"/>
  <c r="Q983" i="1"/>
  <c r="M983" i="1"/>
  <c r="K983" i="1"/>
  <c r="E983" i="1"/>
  <c r="AA982" i="1"/>
  <c r="V982" i="1"/>
  <c r="S982" i="1"/>
  <c r="R982" i="1"/>
  <c r="Q982" i="1"/>
  <c r="M982" i="1"/>
  <c r="K982" i="1"/>
  <c r="E982" i="1"/>
  <c r="Y981" i="1"/>
  <c r="AD981" i="1" s="1"/>
  <c r="V981" i="1"/>
  <c r="AA981" i="1" s="1"/>
  <c r="S981" i="1"/>
  <c r="R981" i="1"/>
  <c r="Q981" i="1"/>
  <c r="M981" i="1"/>
  <c r="K981" i="1"/>
  <c r="E981" i="1"/>
  <c r="Z981" i="1" s="1"/>
  <c r="AE981" i="1" s="1"/>
  <c r="AD980" i="1"/>
  <c r="Z980" i="1"/>
  <c r="AE980" i="1" s="1"/>
  <c r="Y980" i="1"/>
  <c r="V980" i="1"/>
  <c r="AA980" i="1" s="1"/>
  <c r="S980" i="1"/>
  <c r="R980" i="1"/>
  <c r="Q980" i="1"/>
  <c r="M980" i="1"/>
  <c r="K980" i="1"/>
  <c r="E980" i="1"/>
  <c r="X980" i="1" s="1"/>
  <c r="S979" i="1"/>
  <c r="Q979" i="1"/>
  <c r="R979" i="1" s="1"/>
  <c r="M979" i="1"/>
  <c r="K979" i="1"/>
  <c r="E979" i="1"/>
  <c r="Z979" i="1" s="1"/>
  <c r="AE979" i="1" s="1"/>
  <c r="AA978" i="1"/>
  <c r="X978" i="1"/>
  <c r="S978" i="1"/>
  <c r="R978" i="1"/>
  <c r="AE978" i="1" s="1"/>
  <c r="Q978" i="1"/>
  <c r="M978" i="1"/>
  <c r="AC978" i="1" s="1"/>
  <c r="K978" i="1"/>
  <c r="E978" i="1"/>
  <c r="S977" i="1"/>
  <c r="Q977" i="1"/>
  <c r="R977" i="1" s="1"/>
  <c r="M977" i="1"/>
  <c r="K977" i="1"/>
  <c r="E977" i="1"/>
  <c r="AA976" i="1"/>
  <c r="Z976" i="1"/>
  <c r="X976" i="1"/>
  <c r="V976" i="1"/>
  <c r="S976" i="1"/>
  <c r="Q976" i="1"/>
  <c r="R976" i="1" s="1"/>
  <c r="AE976" i="1" s="1"/>
  <c r="M976" i="1"/>
  <c r="AC976" i="1" s="1"/>
  <c r="K976" i="1"/>
  <c r="E976" i="1"/>
  <c r="W976" i="1" s="1"/>
  <c r="AB976" i="1" s="1"/>
  <c r="AF976" i="1" s="1"/>
  <c r="V975" i="1"/>
  <c r="AA975" i="1" s="1"/>
  <c r="S975" i="1"/>
  <c r="R975" i="1"/>
  <c r="Q975" i="1"/>
  <c r="M975" i="1"/>
  <c r="K975" i="1"/>
  <c r="E975" i="1"/>
  <c r="AA974" i="1"/>
  <c r="V974" i="1"/>
  <c r="S974" i="1"/>
  <c r="R974" i="1"/>
  <c r="Q974" i="1"/>
  <c r="M974" i="1"/>
  <c r="K974" i="1"/>
  <c r="E974" i="1"/>
  <c r="V973" i="1"/>
  <c r="AA973" i="1" s="1"/>
  <c r="S973" i="1"/>
  <c r="R973" i="1"/>
  <c r="Q973" i="1"/>
  <c r="M973" i="1"/>
  <c r="K973" i="1"/>
  <c r="E973" i="1"/>
  <c r="Z972" i="1"/>
  <c r="AE972" i="1" s="1"/>
  <c r="Y972" i="1"/>
  <c r="AD972" i="1" s="1"/>
  <c r="V972" i="1"/>
  <c r="AA972" i="1" s="1"/>
  <c r="S972" i="1"/>
  <c r="R972" i="1"/>
  <c r="Q972" i="1"/>
  <c r="M972" i="1"/>
  <c r="K972" i="1"/>
  <c r="E972" i="1"/>
  <c r="X972" i="1" s="1"/>
  <c r="S971" i="1"/>
  <c r="Q971" i="1"/>
  <c r="R971" i="1" s="1"/>
  <c r="M971" i="1"/>
  <c r="K971" i="1"/>
  <c r="E971" i="1"/>
  <c r="S970" i="1"/>
  <c r="R970" i="1"/>
  <c r="Q970" i="1"/>
  <c r="M970" i="1"/>
  <c r="K970" i="1"/>
  <c r="E970" i="1"/>
  <c r="S969" i="1"/>
  <c r="R969" i="1"/>
  <c r="Q969" i="1"/>
  <c r="M969" i="1"/>
  <c r="K969" i="1"/>
  <c r="E969" i="1"/>
  <c r="AA968" i="1"/>
  <c r="V968" i="1"/>
  <c r="S968" i="1"/>
  <c r="Q968" i="1"/>
  <c r="R968" i="1" s="1"/>
  <c r="M968" i="1"/>
  <c r="K968" i="1"/>
  <c r="E968" i="1"/>
  <c r="AA967" i="1"/>
  <c r="V967" i="1"/>
  <c r="S967" i="1"/>
  <c r="R967" i="1"/>
  <c r="Q967" i="1"/>
  <c r="M967" i="1"/>
  <c r="K967" i="1"/>
  <c r="E967" i="1"/>
  <c r="V966" i="1"/>
  <c r="AA966" i="1" s="1"/>
  <c r="S966" i="1"/>
  <c r="R966" i="1"/>
  <c r="Q966" i="1"/>
  <c r="M966" i="1"/>
  <c r="K966" i="1"/>
  <c r="E966" i="1"/>
  <c r="AA965" i="1"/>
  <c r="V965" i="1"/>
  <c r="S965" i="1"/>
  <c r="R965" i="1"/>
  <c r="Q965" i="1"/>
  <c r="M965" i="1"/>
  <c r="K965" i="1"/>
  <c r="E965" i="1"/>
  <c r="V964" i="1"/>
  <c r="AA964" i="1" s="1"/>
  <c r="S964" i="1"/>
  <c r="R964" i="1"/>
  <c r="Q964" i="1"/>
  <c r="M964" i="1"/>
  <c r="K964" i="1"/>
  <c r="E964" i="1"/>
  <c r="V963" i="1"/>
  <c r="AA963" i="1" s="1"/>
  <c r="S963" i="1"/>
  <c r="Q963" i="1"/>
  <c r="R963" i="1" s="1"/>
  <c r="M963" i="1"/>
  <c r="K963" i="1"/>
  <c r="E963" i="1"/>
  <c r="Y962" i="1"/>
  <c r="AD962" i="1" s="1"/>
  <c r="X962" i="1"/>
  <c r="S962" i="1"/>
  <c r="R962" i="1"/>
  <c r="Q962" i="1"/>
  <c r="M962" i="1"/>
  <c r="K962" i="1"/>
  <c r="E962" i="1"/>
  <c r="S961" i="1"/>
  <c r="R961" i="1"/>
  <c r="Q961" i="1"/>
  <c r="M961" i="1"/>
  <c r="K961" i="1"/>
  <c r="E961" i="1"/>
  <c r="Z960" i="1"/>
  <c r="X960" i="1"/>
  <c r="V960" i="1"/>
  <c r="AA960" i="1" s="1"/>
  <c r="S960" i="1"/>
  <c r="Q960" i="1"/>
  <c r="R960" i="1" s="1"/>
  <c r="M960" i="1"/>
  <c r="AC960" i="1" s="1"/>
  <c r="K960" i="1"/>
  <c r="E960" i="1"/>
  <c r="W960" i="1" s="1"/>
  <c r="AB960" i="1" s="1"/>
  <c r="V959" i="1"/>
  <c r="AA959" i="1" s="1"/>
  <c r="S959" i="1"/>
  <c r="R959" i="1"/>
  <c r="Q959" i="1"/>
  <c r="M959" i="1"/>
  <c r="K959" i="1"/>
  <c r="E959" i="1"/>
  <c r="AA958" i="1"/>
  <c r="V958" i="1"/>
  <c r="S958" i="1"/>
  <c r="R958" i="1"/>
  <c r="Q958" i="1"/>
  <c r="M958" i="1"/>
  <c r="K958" i="1"/>
  <c r="E958" i="1"/>
  <c r="V957" i="1"/>
  <c r="AA957" i="1" s="1"/>
  <c r="S957" i="1"/>
  <c r="R957" i="1"/>
  <c r="Q957" i="1"/>
  <c r="M957" i="1"/>
  <c r="K957" i="1"/>
  <c r="E957" i="1"/>
  <c r="V956" i="1"/>
  <c r="AA956" i="1" s="1"/>
  <c r="S956" i="1"/>
  <c r="R956" i="1"/>
  <c r="Q956" i="1"/>
  <c r="M956" i="1"/>
  <c r="K956" i="1"/>
  <c r="E956" i="1"/>
  <c r="Z955" i="1"/>
  <c r="AE955" i="1" s="1"/>
  <c r="V955" i="1"/>
  <c r="AA955" i="1" s="1"/>
  <c r="S955" i="1"/>
  <c r="Q955" i="1"/>
  <c r="R955" i="1" s="1"/>
  <c r="M955" i="1"/>
  <c r="K955" i="1"/>
  <c r="E955" i="1"/>
  <c r="Y955" i="1" s="1"/>
  <c r="AD955" i="1" s="1"/>
  <c r="S954" i="1"/>
  <c r="R954" i="1"/>
  <c r="Q954" i="1"/>
  <c r="M954" i="1"/>
  <c r="K954" i="1"/>
  <c r="E954" i="1"/>
  <c r="S953" i="1"/>
  <c r="Q953" i="1"/>
  <c r="R953" i="1" s="1"/>
  <c r="M953" i="1"/>
  <c r="K953" i="1"/>
  <c r="E953" i="1"/>
  <c r="AB952" i="1"/>
  <c r="AF952" i="1" s="1"/>
  <c r="AA952" i="1"/>
  <c r="Z952" i="1"/>
  <c r="X952" i="1"/>
  <c r="V952" i="1"/>
  <c r="S952" i="1"/>
  <c r="Q952" i="1"/>
  <c r="R952" i="1" s="1"/>
  <c r="M952" i="1"/>
  <c r="K952" i="1"/>
  <c r="E952" i="1"/>
  <c r="W952" i="1" s="1"/>
  <c r="AD951" i="1"/>
  <c r="Z951" i="1"/>
  <c r="AE951" i="1" s="1"/>
  <c r="Y951" i="1"/>
  <c r="W951" i="1"/>
  <c r="AB951" i="1" s="1"/>
  <c r="V951" i="1"/>
  <c r="AA951" i="1" s="1"/>
  <c r="S951" i="1"/>
  <c r="R951" i="1"/>
  <c r="Q951" i="1"/>
  <c r="M951" i="1"/>
  <c r="AC951" i="1" s="1"/>
  <c r="K951" i="1"/>
  <c r="E951" i="1"/>
  <c r="X951" i="1" s="1"/>
  <c r="AA950" i="1"/>
  <c r="V950" i="1"/>
  <c r="S950" i="1"/>
  <c r="R950" i="1"/>
  <c r="Q950" i="1"/>
  <c r="M950" i="1"/>
  <c r="K950" i="1"/>
  <c r="E950" i="1"/>
  <c r="V949" i="1"/>
  <c r="AA949" i="1" s="1"/>
  <c r="S949" i="1"/>
  <c r="R949" i="1"/>
  <c r="Q949" i="1"/>
  <c r="M949" i="1"/>
  <c r="K949" i="1"/>
  <c r="E949" i="1"/>
  <c r="Z948" i="1"/>
  <c r="AE948" i="1" s="1"/>
  <c r="Y948" i="1"/>
  <c r="AD948" i="1" s="1"/>
  <c r="V948" i="1"/>
  <c r="AA948" i="1" s="1"/>
  <c r="S948" i="1"/>
  <c r="R948" i="1"/>
  <c r="Q948" i="1"/>
  <c r="M948" i="1"/>
  <c r="K948" i="1"/>
  <c r="E948" i="1"/>
  <c r="X948" i="1" s="1"/>
  <c r="S947" i="1"/>
  <c r="Q947" i="1"/>
  <c r="R947" i="1" s="1"/>
  <c r="M947" i="1"/>
  <c r="K947" i="1"/>
  <c r="E947" i="1"/>
  <c r="S946" i="1"/>
  <c r="R946" i="1"/>
  <c r="Q946" i="1"/>
  <c r="M946" i="1"/>
  <c r="K946" i="1"/>
  <c r="E946" i="1"/>
  <c r="Y946" i="1" s="1"/>
  <c r="AD946" i="1" s="1"/>
  <c r="X945" i="1"/>
  <c r="AC945" i="1" s="1"/>
  <c r="S945" i="1"/>
  <c r="R945" i="1"/>
  <c r="Q945" i="1"/>
  <c r="M945" i="1"/>
  <c r="K945" i="1"/>
  <c r="E945" i="1"/>
  <c r="Y945" i="1" s="1"/>
  <c r="AD945" i="1" s="1"/>
  <c r="AA944" i="1"/>
  <c r="V944" i="1"/>
  <c r="S944" i="1"/>
  <c r="Q944" i="1"/>
  <c r="R944" i="1" s="1"/>
  <c r="M944" i="1"/>
  <c r="K944" i="1"/>
  <c r="E944" i="1"/>
  <c r="AA943" i="1"/>
  <c r="V943" i="1"/>
  <c r="S943" i="1"/>
  <c r="R943" i="1"/>
  <c r="Q943" i="1"/>
  <c r="M943" i="1"/>
  <c r="K943" i="1"/>
  <c r="E943" i="1"/>
  <c r="AE942" i="1"/>
  <c r="Z942" i="1"/>
  <c r="V942" i="1"/>
  <c r="AA942" i="1" s="1"/>
  <c r="S942" i="1"/>
  <c r="R942" i="1"/>
  <c r="Q942" i="1"/>
  <c r="M942" i="1"/>
  <c r="K942" i="1"/>
  <c r="E942" i="1"/>
  <c r="Y942" i="1" s="1"/>
  <c r="AD942" i="1" s="1"/>
  <c r="AA941" i="1"/>
  <c r="V941" i="1"/>
  <c r="S941" i="1"/>
  <c r="R941" i="1"/>
  <c r="Q941" i="1"/>
  <c r="M941" i="1"/>
  <c r="K941" i="1"/>
  <c r="E941" i="1"/>
  <c r="V940" i="1"/>
  <c r="AA940" i="1" s="1"/>
  <c r="S940" i="1"/>
  <c r="R940" i="1"/>
  <c r="Q940" i="1"/>
  <c r="M940" i="1"/>
  <c r="K940" i="1"/>
  <c r="E940" i="1"/>
  <c r="S939" i="1"/>
  <c r="Q939" i="1"/>
  <c r="R939" i="1" s="1"/>
  <c r="M939" i="1"/>
  <c r="K939" i="1"/>
  <c r="E939" i="1"/>
  <c r="V939" i="1" s="1"/>
  <c r="AA939" i="1" s="1"/>
  <c r="S938" i="1"/>
  <c r="R938" i="1"/>
  <c r="Q938" i="1"/>
  <c r="M938" i="1"/>
  <c r="K938" i="1"/>
  <c r="E938" i="1"/>
  <c r="S937" i="1"/>
  <c r="R937" i="1"/>
  <c r="Q937" i="1"/>
  <c r="M937" i="1"/>
  <c r="K937" i="1"/>
  <c r="E937" i="1"/>
  <c r="AA936" i="1"/>
  <c r="V936" i="1"/>
  <c r="S936" i="1"/>
  <c r="Q936" i="1"/>
  <c r="R936" i="1" s="1"/>
  <c r="M936" i="1"/>
  <c r="K936" i="1"/>
  <c r="E936" i="1"/>
  <c r="V935" i="1"/>
  <c r="AA935" i="1" s="1"/>
  <c r="S935" i="1"/>
  <c r="R935" i="1"/>
  <c r="Q935" i="1"/>
  <c r="M935" i="1"/>
  <c r="K935" i="1"/>
  <c r="E935" i="1"/>
  <c r="AE934" i="1"/>
  <c r="AD934" i="1"/>
  <c r="AA934" i="1"/>
  <c r="Z934" i="1"/>
  <c r="V934" i="1"/>
  <c r="S934" i="1"/>
  <c r="R934" i="1"/>
  <c r="Q934" i="1"/>
  <c r="M934" i="1"/>
  <c r="K934" i="1"/>
  <c r="E934" i="1"/>
  <c r="Y934" i="1" s="1"/>
  <c r="Y933" i="1"/>
  <c r="AD933" i="1" s="1"/>
  <c r="V933" i="1"/>
  <c r="AA933" i="1" s="1"/>
  <c r="S933" i="1"/>
  <c r="R933" i="1"/>
  <c r="Q933" i="1"/>
  <c r="M933" i="1"/>
  <c r="K933" i="1"/>
  <c r="E933" i="1"/>
  <c r="Z933" i="1" s="1"/>
  <c r="AE933" i="1" s="1"/>
  <c r="AE932" i="1"/>
  <c r="AD932" i="1"/>
  <c r="Z932" i="1"/>
  <c r="Y932" i="1"/>
  <c r="V932" i="1"/>
  <c r="AA932" i="1" s="1"/>
  <c r="S932" i="1"/>
  <c r="R932" i="1"/>
  <c r="Q932" i="1"/>
  <c r="M932" i="1"/>
  <c r="K932" i="1"/>
  <c r="E932" i="1"/>
  <c r="X932" i="1" s="1"/>
  <c r="AC932" i="1" s="1"/>
  <c r="Y931" i="1"/>
  <c r="AD931" i="1" s="1"/>
  <c r="V931" i="1"/>
  <c r="AA931" i="1" s="1"/>
  <c r="S931" i="1"/>
  <c r="Q931" i="1"/>
  <c r="R931" i="1" s="1"/>
  <c r="M931" i="1"/>
  <c r="K931" i="1"/>
  <c r="E931" i="1"/>
  <c r="Z931" i="1" s="1"/>
  <c r="AE931" i="1" s="1"/>
  <c r="Y930" i="1"/>
  <c r="AD930" i="1" s="1"/>
  <c r="S930" i="1"/>
  <c r="Q930" i="1"/>
  <c r="R930" i="1" s="1"/>
  <c r="M930" i="1"/>
  <c r="K930" i="1"/>
  <c r="E930" i="1"/>
  <c r="X930" i="1" s="1"/>
  <c r="S929" i="1"/>
  <c r="R929" i="1"/>
  <c r="Q929" i="1"/>
  <c r="M929" i="1"/>
  <c r="K929" i="1"/>
  <c r="E929" i="1"/>
  <c r="Y929" i="1" s="1"/>
  <c r="AD929" i="1" s="1"/>
  <c r="V928" i="1"/>
  <c r="AA928" i="1" s="1"/>
  <c r="S928" i="1"/>
  <c r="Q928" i="1"/>
  <c r="R928" i="1" s="1"/>
  <c r="M928" i="1"/>
  <c r="K928" i="1"/>
  <c r="E928" i="1"/>
  <c r="AA927" i="1"/>
  <c r="V927" i="1"/>
  <c r="S927" i="1"/>
  <c r="R927" i="1"/>
  <c r="Q927" i="1"/>
  <c r="M927" i="1"/>
  <c r="K927" i="1"/>
  <c r="E927" i="1"/>
  <c r="V926" i="1"/>
  <c r="AA926" i="1" s="1"/>
  <c r="S926" i="1"/>
  <c r="R926" i="1"/>
  <c r="Q926" i="1"/>
  <c r="M926" i="1"/>
  <c r="K926" i="1"/>
  <c r="E926" i="1"/>
  <c r="S925" i="1"/>
  <c r="R925" i="1"/>
  <c r="Q925" i="1"/>
  <c r="M925" i="1"/>
  <c r="K925" i="1"/>
  <c r="E925" i="1"/>
  <c r="V925" i="1" s="1"/>
  <c r="AA925" i="1" s="1"/>
  <c r="V924" i="1"/>
  <c r="AA924" i="1" s="1"/>
  <c r="S924" i="1"/>
  <c r="R924" i="1"/>
  <c r="Q924" i="1"/>
  <c r="M924" i="1"/>
  <c r="K924" i="1"/>
  <c r="E924" i="1"/>
  <c r="S923" i="1"/>
  <c r="Q923" i="1"/>
  <c r="R923" i="1" s="1"/>
  <c r="M923" i="1"/>
  <c r="K923" i="1"/>
  <c r="E923" i="1"/>
  <c r="S922" i="1"/>
  <c r="R922" i="1"/>
  <c r="Q922" i="1"/>
  <c r="M922" i="1"/>
  <c r="K922" i="1"/>
  <c r="E922" i="1"/>
  <c r="S921" i="1"/>
  <c r="R921" i="1"/>
  <c r="Q921" i="1"/>
  <c r="M921" i="1"/>
  <c r="K921" i="1"/>
  <c r="E921" i="1"/>
  <c r="V920" i="1"/>
  <c r="AA920" i="1" s="1"/>
  <c r="S920" i="1"/>
  <c r="Q920" i="1"/>
  <c r="R920" i="1" s="1"/>
  <c r="M920" i="1"/>
  <c r="K920" i="1"/>
  <c r="E920" i="1"/>
  <c r="AA919" i="1"/>
  <c r="V919" i="1"/>
  <c r="S919" i="1"/>
  <c r="R919" i="1"/>
  <c r="Q919" i="1"/>
  <c r="M919" i="1"/>
  <c r="K919" i="1"/>
  <c r="E919" i="1"/>
  <c r="V918" i="1"/>
  <c r="AA918" i="1" s="1"/>
  <c r="S918" i="1"/>
  <c r="R918" i="1"/>
  <c r="Q918" i="1"/>
  <c r="M918" i="1"/>
  <c r="K918" i="1"/>
  <c r="E918" i="1"/>
  <c r="AA917" i="1"/>
  <c r="V917" i="1"/>
  <c r="S917" i="1"/>
  <c r="R917" i="1"/>
  <c r="Q917" i="1"/>
  <c r="M917" i="1"/>
  <c r="K917" i="1"/>
  <c r="E917" i="1"/>
  <c r="V916" i="1"/>
  <c r="AA916" i="1" s="1"/>
  <c r="S916" i="1"/>
  <c r="R916" i="1"/>
  <c r="Q916" i="1"/>
  <c r="M916" i="1"/>
  <c r="K916" i="1"/>
  <c r="E916" i="1"/>
  <c r="S915" i="1"/>
  <c r="Q915" i="1"/>
  <c r="R915" i="1" s="1"/>
  <c r="M915" i="1"/>
  <c r="K915" i="1"/>
  <c r="E915" i="1"/>
  <c r="S914" i="1"/>
  <c r="Q914" i="1"/>
  <c r="R914" i="1" s="1"/>
  <c r="M914" i="1"/>
  <c r="K914" i="1"/>
  <c r="E914" i="1"/>
  <c r="S913" i="1"/>
  <c r="R913" i="1"/>
  <c r="Q913" i="1"/>
  <c r="M913" i="1"/>
  <c r="K913" i="1"/>
  <c r="E913" i="1"/>
  <c r="AA912" i="1"/>
  <c r="V912" i="1"/>
  <c r="S912" i="1"/>
  <c r="Q912" i="1"/>
  <c r="R912" i="1" s="1"/>
  <c r="M912" i="1"/>
  <c r="K912" i="1"/>
  <c r="E912" i="1"/>
  <c r="AA911" i="1"/>
  <c r="V911" i="1"/>
  <c r="S911" i="1"/>
  <c r="R911" i="1"/>
  <c r="Q911" i="1"/>
  <c r="M911" i="1"/>
  <c r="K911" i="1"/>
  <c r="E911" i="1"/>
  <c r="S910" i="1"/>
  <c r="R910" i="1"/>
  <c r="Q910" i="1"/>
  <c r="M910" i="1"/>
  <c r="K910" i="1"/>
  <c r="E910" i="1"/>
  <c r="V910" i="1" s="1"/>
  <c r="AA910" i="1" s="1"/>
  <c r="AA909" i="1"/>
  <c r="V909" i="1"/>
  <c r="S909" i="1"/>
  <c r="R909" i="1"/>
  <c r="Q909" i="1"/>
  <c r="M909" i="1"/>
  <c r="K909" i="1"/>
  <c r="E909" i="1"/>
  <c r="S908" i="1"/>
  <c r="R908" i="1"/>
  <c r="Q908" i="1"/>
  <c r="M908" i="1"/>
  <c r="K908" i="1"/>
  <c r="E908" i="1"/>
  <c r="V908" i="1" s="1"/>
  <c r="AA908" i="1" s="1"/>
  <c r="S907" i="1"/>
  <c r="Q907" i="1"/>
  <c r="R907" i="1" s="1"/>
  <c r="M907" i="1"/>
  <c r="K907" i="1"/>
  <c r="E907" i="1"/>
  <c r="S906" i="1"/>
  <c r="R906" i="1"/>
  <c r="Q906" i="1"/>
  <c r="M906" i="1"/>
  <c r="K906" i="1"/>
  <c r="E906" i="1"/>
  <c r="S905" i="1"/>
  <c r="R905" i="1"/>
  <c r="Q905" i="1"/>
  <c r="M905" i="1"/>
  <c r="K905" i="1"/>
  <c r="E905" i="1"/>
  <c r="V904" i="1"/>
  <c r="AA904" i="1" s="1"/>
  <c r="S904" i="1"/>
  <c r="Q904" i="1"/>
  <c r="R904" i="1" s="1"/>
  <c r="M904" i="1"/>
  <c r="K904" i="1"/>
  <c r="E904" i="1"/>
  <c r="AA903" i="1"/>
  <c r="V903" i="1"/>
  <c r="S903" i="1"/>
  <c r="R903" i="1"/>
  <c r="Q903" i="1"/>
  <c r="M903" i="1"/>
  <c r="K903" i="1"/>
  <c r="E903" i="1"/>
  <c r="V902" i="1"/>
  <c r="AA902" i="1" s="1"/>
  <c r="S902" i="1"/>
  <c r="R902" i="1"/>
  <c r="Q902" i="1"/>
  <c r="M902" i="1"/>
  <c r="K902" i="1"/>
  <c r="E902" i="1"/>
  <c r="AA901" i="1"/>
  <c r="V901" i="1"/>
  <c r="S901" i="1"/>
  <c r="R901" i="1"/>
  <c r="Q901" i="1"/>
  <c r="M901" i="1"/>
  <c r="K901" i="1"/>
  <c r="E901" i="1"/>
  <c r="AA900" i="1"/>
  <c r="Z900" i="1"/>
  <c r="AE900" i="1" s="1"/>
  <c r="W900" i="1"/>
  <c r="AB900" i="1" s="1"/>
  <c r="AF900" i="1" s="1"/>
  <c r="V900" i="1"/>
  <c r="S900" i="1"/>
  <c r="R900" i="1"/>
  <c r="Q900" i="1"/>
  <c r="M900" i="1"/>
  <c r="K900" i="1"/>
  <c r="E900" i="1"/>
  <c r="X900" i="1" s="1"/>
  <c r="V899" i="1"/>
  <c r="AA899" i="1" s="1"/>
  <c r="S899" i="1"/>
  <c r="Q899" i="1"/>
  <c r="R899" i="1" s="1"/>
  <c r="M899" i="1"/>
  <c r="K899" i="1"/>
  <c r="E899" i="1"/>
  <c r="S898" i="1"/>
  <c r="R898" i="1"/>
  <c r="Q898" i="1"/>
  <c r="M898" i="1"/>
  <c r="K898" i="1"/>
  <c r="E898" i="1"/>
  <c r="Y898" i="1" s="1"/>
  <c r="AD898" i="1" s="1"/>
  <c r="S897" i="1"/>
  <c r="R897" i="1"/>
  <c r="Q897" i="1"/>
  <c r="M897" i="1"/>
  <c r="K897" i="1"/>
  <c r="E897" i="1"/>
  <c r="AA896" i="1"/>
  <c r="S896" i="1"/>
  <c r="Q896" i="1"/>
  <c r="R896" i="1" s="1"/>
  <c r="M896" i="1"/>
  <c r="K896" i="1"/>
  <c r="E896" i="1"/>
  <c r="V896" i="1" s="1"/>
  <c r="V895" i="1"/>
  <c r="AA895" i="1" s="1"/>
  <c r="S895" i="1"/>
  <c r="Q895" i="1"/>
  <c r="R895" i="1" s="1"/>
  <c r="M895" i="1"/>
  <c r="K895" i="1"/>
  <c r="E895" i="1"/>
  <c r="AA894" i="1"/>
  <c r="V894" i="1"/>
  <c r="S894" i="1"/>
  <c r="Q894" i="1"/>
  <c r="R894" i="1" s="1"/>
  <c r="M894" i="1"/>
  <c r="K894" i="1"/>
  <c r="E894" i="1"/>
  <c r="AA893" i="1"/>
  <c r="V893" i="1"/>
  <c r="S893" i="1"/>
  <c r="Q893" i="1"/>
  <c r="R893" i="1" s="1"/>
  <c r="M893" i="1"/>
  <c r="K893" i="1"/>
  <c r="E893" i="1"/>
  <c r="AD892" i="1"/>
  <c r="Z892" i="1"/>
  <c r="AE892" i="1" s="1"/>
  <c r="Y892" i="1"/>
  <c r="W892" i="1"/>
  <c r="AB892" i="1" s="1"/>
  <c r="AF892" i="1" s="1"/>
  <c r="V892" i="1"/>
  <c r="AA892" i="1" s="1"/>
  <c r="S892" i="1"/>
  <c r="R892" i="1"/>
  <c r="Q892" i="1"/>
  <c r="M892" i="1"/>
  <c r="K892" i="1"/>
  <c r="E892" i="1"/>
  <c r="X892" i="1" s="1"/>
  <c r="S891" i="1"/>
  <c r="Q891" i="1"/>
  <c r="R891" i="1" s="1"/>
  <c r="M891" i="1"/>
  <c r="K891" i="1"/>
  <c r="E891" i="1"/>
  <c r="X891" i="1" s="1"/>
  <c r="Z890" i="1"/>
  <c r="X890" i="1"/>
  <c r="S890" i="1"/>
  <c r="R890" i="1"/>
  <c r="Q890" i="1"/>
  <c r="M890" i="1"/>
  <c r="K890" i="1"/>
  <c r="E890" i="1"/>
  <c r="W890" i="1" s="1"/>
  <c r="AB890" i="1" s="1"/>
  <c r="Y889" i="1"/>
  <c r="AD889" i="1" s="1"/>
  <c r="X889" i="1"/>
  <c r="AC889" i="1" s="1"/>
  <c r="S889" i="1"/>
  <c r="Q889" i="1"/>
  <c r="R889" i="1" s="1"/>
  <c r="M889" i="1"/>
  <c r="K889" i="1"/>
  <c r="E889" i="1"/>
  <c r="Y888" i="1"/>
  <c r="AD888" i="1" s="1"/>
  <c r="S888" i="1"/>
  <c r="Q888" i="1"/>
  <c r="R888" i="1" s="1"/>
  <c r="M888" i="1"/>
  <c r="K888" i="1"/>
  <c r="E888" i="1"/>
  <c r="Z887" i="1"/>
  <c r="Y887" i="1"/>
  <c r="AD887" i="1" s="1"/>
  <c r="W887" i="1"/>
  <c r="AB887" i="1" s="1"/>
  <c r="AF887" i="1" s="1"/>
  <c r="V887" i="1"/>
  <c r="AA887" i="1" s="1"/>
  <c r="S887" i="1"/>
  <c r="Q887" i="1"/>
  <c r="R887" i="1" s="1"/>
  <c r="AE887" i="1" s="1"/>
  <c r="M887" i="1"/>
  <c r="K887" i="1"/>
  <c r="E887" i="1"/>
  <c r="X887" i="1" s="1"/>
  <c r="AD886" i="1"/>
  <c r="AA886" i="1"/>
  <c r="Z886" i="1"/>
  <c r="W886" i="1"/>
  <c r="AB886" i="1" s="1"/>
  <c r="AF886" i="1" s="1"/>
  <c r="V886" i="1"/>
  <c r="S886" i="1"/>
  <c r="Q886" i="1"/>
  <c r="R886" i="1" s="1"/>
  <c r="AE886" i="1" s="1"/>
  <c r="M886" i="1"/>
  <c r="K886" i="1"/>
  <c r="E886" i="1"/>
  <c r="Y886" i="1" s="1"/>
  <c r="AB885" i="1"/>
  <c r="AA885" i="1"/>
  <c r="Y885" i="1"/>
  <c r="AD885" i="1" s="1"/>
  <c r="W885" i="1"/>
  <c r="V885" i="1"/>
  <c r="S885" i="1"/>
  <c r="Q885" i="1"/>
  <c r="R885" i="1" s="1"/>
  <c r="AE885" i="1" s="1"/>
  <c r="M885" i="1"/>
  <c r="K885" i="1"/>
  <c r="E885" i="1"/>
  <c r="Z885" i="1" s="1"/>
  <c r="Z884" i="1"/>
  <c r="AE884" i="1" s="1"/>
  <c r="Y884" i="1"/>
  <c r="AD884" i="1" s="1"/>
  <c r="W884" i="1"/>
  <c r="AB884" i="1" s="1"/>
  <c r="AF884" i="1" s="1"/>
  <c r="V884" i="1"/>
  <c r="AA884" i="1" s="1"/>
  <c r="S884" i="1"/>
  <c r="R884" i="1"/>
  <c r="Q884" i="1"/>
  <c r="M884" i="1"/>
  <c r="K884" i="1"/>
  <c r="E884" i="1"/>
  <c r="X884" i="1" s="1"/>
  <c r="S883" i="1"/>
  <c r="Q883" i="1"/>
  <c r="R883" i="1" s="1"/>
  <c r="M883" i="1"/>
  <c r="K883" i="1"/>
  <c r="E883" i="1"/>
  <c r="S882" i="1"/>
  <c r="R882" i="1"/>
  <c r="Q882" i="1"/>
  <c r="M882" i="1"/>
  <c r="K882" i="1"/>
  <c r="E882" i="1"/>
  <c r="S881" i="1"/>
  <c r="R881" i="1"/>
  <c r="Q881" i="1"/>
  <c r="M881" i="1"/>
  <c r="K881" i="1"/>
  <c r="E881" i="1"/>
  <c r="S880" i="1"/>
  <c r="Q880" i="1"/>
  <c r="R880" i="1" s="1"/>
  <c r="M880" i="1"/>
  <c r="K880" i="1"/>
  <c r="E880" i="1"/>
  <c r="V879" i="1"/>
  <c r="AA879" i="1" s="1"/>
  <c r="S879" i="1"/>
  <c r="Q879" i="1"/>
  <c r="R879" i="1" s="1"/>
  <c r="M879" i="1"/>
  <c r="K879" i="1"/>
  <c r="E879" i="1"/>
  <c r="V878" i="1"/>
  <c r="AA878" i="1" s="1"/>
  <c r="S878" i="1"/>
  <c r="Q878" i="1"/>
  <c r="R878" i="1" s="1"/>
  <c r="M878" i="1"/>
  <c r="K878" i="1"/>
  <c r="E878" i="1"/>
  <c r="AA877" i="1"/>
  <c r="V877" i="1"/>
  <c r="S877" i="1"/>
  <c r="Q877" i="1"/>
  <c r="R877" i="1" s="1"/>
  <c r="M877" i="1"/>
  <c r="K877" i="1"/>
  <c r="E877" i="1"/>
  <c r="V876" i="1"/>
  <c r="AA876" i="1" s="1"/>
  <c r="S876" i="1"/>
  <c r="R876" i="1"/>
  <c r="Q876" i="1"/>
  <c r="M876" i="1"/>
  <c r="K876" i="1"/>
  <c r="E876" i="1"/>
  <c r="AA875" i="1"/>
  <c r="V875" i="1"/>
  <c r="S875" i="1"/>
  <c r="Q875" i="1"/>
  <c r="R875" i="1" s="1"/>
  <c r="M875" i="1"/>
  <c r="K875" i="1"/>
  <c r="E875" i="1"/>
  <c r="S874" i="1"/>
  <c r="R874" i="1"/>
  <c r="Q874" i="1"/>
  <c r="M874" i="1"/>
  <c r="K874" i="1"/>
  <c r="E874" i="1"/>
  <c r="S873" i="1"/>
  <c r="R873" i="1"/>
  <c r="Q873" i="1"/>
  <c r="M873" i="1"/>
  <c r="K873" i="1"/>
  <c r="E873" i="1"/>
  <c r="S872" i="1"/>
  <c r="Q872" i="1"/>
  <c r="R872" i="1" s="1"/>
  <c r="M872" i="1"/>
  <c r="K872" i="1"/>
  <c r="E872" i="1"/>
  <c r="V871" i="1"/>
  <c r="AA871" i="1" s="1"/>
  <c r="S871" i="1"/>
  <c r="Q871" i="1"/>
  <c r="R871" i="1" s="1"/>
  <c r="M871" i="1"/>
  <c r="K871" i="1"/>
  <c r="E871" i="1"/>
  <c r="AA870" i="1"/>
  <c r="V870" i="1"/>
  <c r="S870" i="1"/>
  <c r="Q870" i="1"/>
  <c r="R870" i="1" s="1"/>
  <c r="M870" i="1"/>
  <c r="K870" i="1"/>
  <c r="E870" i="1"/>
  <c r="V869" i="1"/>
  <c r="AA869" i="1" s="1"/>
  <c r="S869" i="1"/>
  <c r="Q869" i="1"/>
  <c r="R869" i="1" s="1"/>
  <c r="M869" i="1"/>
  <c r="K869" i="1"/>
  <c r="E869" i="1"/>
  <c r="V868" i="1"/>
  <c r="AA868" i="1" s="1"/>
  <c r="S868" i="1"/>
  <c r="R868" i="1"/>
  <c r="Q868" i="1"/>
  <c r="M868" i="1"/>
  <c r="K868" i="1"/>
  <c r="E868" i="1"/>
  <c r="S867" i="1"/>
  <c r="Q867" i="1"/>
  <c r="R867" i="1" s="1"/>
  <c r="M867" i="1"/>
  <c r="K867" i="1"/>
  <c r="E867" i="1"/>
  <c r="V866" i="1"/>
  <c r="AA866" i="1" s="1"/>
  <c r="S866" i="1"/>
  <c r="R866" i="1"/>
  <c r="Q866" i="1"/>
  <c r="M866" i="1"/>
  <c r="K866" i="1"/>
  <c r="E866" i="1"/>
  <c r="S865" i="1"/>
  <c r="Q865" i="1"/>
  <c r="R865" i="1" s="1"/>
  <c r="M865" i="1"/>
  <c r="K865" i="1"/>
  <c r="E865" i="1"/>
  <c r="S864" i="1"/>
  <c r="R864" i="1"/>
  <c r="Q864" i="1"/>
  <c r="M864" i="1"/>
  <c r="K864" i="1"/>
  <c r="E864" i="1"/>
  <c r="AA863" i="1"/>
  <c r="V863" i="1"/>
  <c r="S863" i="1"/>
  <c r="Q863" i="1"/>
  <c r="R863" i="1" s="1"/>
  <c r="M863" i="1"/>
  <c r="K863" i="1"/>
  <c r="E863" i="1"/>
  <c r="AA862" i="1"/>
  <c r="V862" i="1"/>
  <c r="S862" i="1"/>
  <c r="Q862" i="1"/>
  <c r="R862" i="1" s="1"/>
  <c r="M862" i="1"/>
  <c r="K862" i="1"/>
  <c r="E862" i="1"/>
  <c r="V861" i="1"/>
  <c r="AA861" i="1" s="1"/>
  <c r="S861" i="1"/>
  <c r="Q861" i="1"/>
  <c r="R861" i="1" s="1"/>
  <c r="M861" i="1"/>
  <c r="K861" i="1"/>
  <c r="E861" i="1"/>
  <c r="AB860" i="1"/>
  <c r="AF860" i="1" s="1"/>
  <c r="Z860" i="1"/>
  <c r="AE860" i="1" s="1"/>
  <c r="Y860" i="1"/>
  <c r="AD860" i="1" s="1"/>
  <c r="W860" i="1"/>
  <c r="V860" i="1"/>
  <c r="AA860" i="1" s="1"/>
  <c r="S860" i="1"/>
  <c r="R860" i="1"/>
  <c r="Q860" i="1"/>
  <c r="M860" i="1"/>
  <c r="K860" i="1"/>
  <c r="E860" i="1"/>
  <c r="X860" i="1" s="1"/>
  <c r="S859" i="1"/>
  <c r="Q859" i="1"/>
  <c r="R859" i="1" s="1"/>
  <c r="M859" i="1"/>
  <c r="K859" i="1"/>
  <c r="E859" i="1"/>
  <c r="V858" i="1"/>
  <c r="AA858" i="1" s="1"/>
  <c r="S858" i="1"/>
  <c r="R858" i="1"/>
  <c r="Q858" i="1"/>
  <c r="M858" i="1"/>
  <c r="K858" i="1"/>
  <c r="E858" i="1"/>
  <c r="S857" i="1"/>
  <c r="Q857" i="1"/>
  <c r="R857" i="1" s="1"/>
  <c r="M857" i="1"/>
  <c r="K857" i="1"/>
  <c r="E857" i="1"/>
  <c r="V856" i="1"/>
  <c r="AA856" i="1" s="1"/>
  <c r="S856" i="1"/>
  <c r="Q856" i="1"/>
  <c r="R856" i="1" s="1"/>
  <c r="M856" i="1"/>
  <c r="K856" i="1"/>
  <c r="E856" i="1"/>
  <c r="AD855" i="1"/>
  <c r="Z855" i="1"/>
  <c r="Y855" i="1"/>
  <c r="W855" i="1"/>
  <c r="AB855" i="1" s="1"/>
  <c r="AF855" i="1" s="1"/>
  <c r="V855" i="1"/>
  <c r="AA855" i="1" s="1"/>
  <c r="S855" i="1"/>
  <c r="Q855" i="1"/>
  <c r="R855" i="1" s="1"/>
  <c r="AE855" i="1" s="1"/>
  <c r="M855" i="1"/>
  <c r="AC855" i="1" s="1"/>
  <c r="K855" i="1"/>
  <c r="E855" i="1"/>
  <c r="X855" i="1" s="1"/>
  <c r="AA854" i="1"/>
  <c r="V854" i="1"/>
  <c r="S854" i="1"/>
  <c r="Q854" i="1"/>
  <c r="R854" i="1" s="1"/>
  <c r="M854" i="1"/>
  <c r="K854" i="1"/>
  <c r="E854" i="1"/>
  <c r="V853" i="1"/>
  <c r="AA853" i="1" s="1"/>
  <c r="S853" i="1"/>
  <c r="Q853" i="1"/>
  <c r="R853" i="1" s="1"/>
  <c r="M853" i="1"/>
  <c r="K853" i="1"/>
  <c r="E853" i="1"/>
  <c r="V852" i="1"/>
  <c r="AA852" i="1" s="1"/>
  <c r="S852" i="1"/>
  <c r="R852" i="1"/>
  <c r="Q852" i="1"/>
  <c r="M852" i="1"/>
  <c r="K852" i="1"/>
  <c r="E852" i="1"/>
  <c r="S851" i="1"/>
  <c r="Q851" i="1"/>
  <c r="R851" i="1" s="1"/>
  <c r="M851" i="1"/>
  <c r="K851" i="1"/>
  <c r="E851" i="1"/>
  <c r="V850" i="1"/>
  <c r="AA850" i="1" s="1"/>
  <c r="S850" i="1"/>
  <c r="R850" i="1"/>
  <c r="Q850" i="1"/>
  <c r="M850" i="1"/>
  <c r="K850" i="1"/>
  <c r="E850" i="1"/>
  <c r="S849" i="1"/>
  <c r="Q849" i="1"/>
  <c r="R849" i="1" s="1"/>
  <c r="M849" i="1"/>
  <c r="K849" i="1"/>
  <c r="E849" i="1"/>
  <c r="V848" i="1"/>
  <c r="AA848" i="1" s="1"/>
  <c r="S848" i="1"/>
  <c r="Q848" i="1"/>
  <c r="R848" i="1" s="1"/>
  <c r="M848" i="1"/>
  <c r="K848" i="1"/>
  <c r="E848" i="1"/>
  <c r="V847" i="1"/>
  <c r="AA847" i="1" s="1"/>
  <c r="S847" i="1"/>
  <c r="Q847" i="1"/>
  <c r="R847" i="1" s="1"/>
  <c r="M847" i="1"/>
  <c r="K847" i="1"/>
  <c r="E847" i="1"/>
  <c r="AA846" i="1"/>
  <c r="V846" i="1"/>
  <c r="S846" i="1"/>
  <c r="Q846" i="1"/>
  <c r="R846" i="1" s="1"/>
  <c r="M846" i="1"/>
  <c r="K846" i="1"/>
  <c r="E846" i="1"/>
  <c r="V845" i="1"/>
  <c r="AA845" i="1" s="1"/>
  <c r="S845" i="1"/>
  <c r="Q845" i="1"/>
  <c r="R845" i="1" s="1"/>
  <c r="M845" i="1"/>
  <c r="K845" i="1"/>
  <c r="E845" i="1"/>
  <c r="V844" i="1"/>
  <c r="AA844" i="1" s="1"/>
  <c r="S844" i="1"/>
  <c r="R844" i="1"/>
  <c r="Q844" i="1"/>
  <c r="M844" i="1"/>
  <c r="K844" i="1"/>
  <c r="E844" i="1"/>
  <c r="S843" i="1"/>
  <c r="Q843" i="1"/>
  <c r="R843" i="1" s="1"/>
  <c r="M843" i="1"/>
  <c r="K843" i="1"/>
  <c r="E843" i="1"/>
  <c r="V842" i="1"/>
  <c r="AA842" i="1" s="1"/>
  <c r="S842" i="1"/>
  <c r="R842" i="1"/>
  <c r="Q842" i="1"/>
  <c r="M842" i="1"/>
  <c r="K842" i="1"/>
  <c r="E842" i="1"/>
  <c r="S841" i="1"/>
  <c r="Q841" i="1"/>
  <c r="R841" i="1" s="1"/>
  <c r="M841" i="1"/>
  <c r="K841" i="1"/>
  <c r="E841" i="1"/>
  <c r="V840" i="1"/>
  <c r="AA840" i="1" s="1"/>
  <c r="S840" i="1"/>
  <c r="R840" i="1"/>
  <c r="Q840" i="1"/>
  <c r="M840" i="1"/>
  <c r="K840" i="1"/>
  <c r="E840" i="1"/>
  <c r="AA839" i="1"/>
  <c r="V839" i="1"/>
  <c r="S839" i="1"/>
  <c r="Q839" i="1"/>
  <c r="R839" i="1" s="1"/>
  <c r="M839" i="1"/>
  <c r="K839" i="1"/>
  <c r="E839" i="1"/>
  <c r="AE838" i="1"/>
  <c r="Z838" i="1"/>
  <c r="W838" i="1"/>
  <c r="AB838" i="1" s="1"/>
  <c r="AF838" i="1" s="1"/>
  <c r="V838" i="1"/>
  <c r="AA838" i="1" s="1"/>
  <c r="S838" i="1"/>
  <c r="Q838" i="1"/>
  <c r="R838" i="1" s="1"/>
  <c r="M838" i="1"/>
  <c r="K838" i="1"/>
  <c r="E838" i="1"/>
  <c r="Y838" i="1" s="1"/>
  <c r="AD838" i="1" s="1"/>
  <c r="AA837" i="1"/>
  <c r="Y837" i="1"/>
  <c r="AD837" i="1" s="1"/>
  <c r="W837" i="1"/>
  <c r="AB837" i="1" s="1"/>
  <c r="AF837" i="1" s="1"/>
  <c r="V837" i="1"/>
  <c r="S837" i="1"/>
  <c r="Q837" i="1"/>
  <c r="R837" i="1" s="1"/>
  <c r="M837" i="1"/>
  <c r="K837" i="1"/>
  <c r="E837" i="1"/>
  <c r="Z837" i="1" s="1"/>
  <c r="AE837" i="1" s="1"/>
  <c r="Z836" i="1"/>
  <c r="AE836" i="1" s="1"/>
  <c r="Y836" i="1"/>
  <c r="AD836" i="1" s="1"/>
  <c r="W836" i="1"/>
  <c r="AB836" i="1" s="1"/>
  <c r="V836" i="1"/>
  <c r="AA836" i="1" s="1"/>
  <c r="S836" i="1"/>
  <c r="R836" i="1"/>
  <c r="Q836" i="1"/>
  <c r="M836" i="1"/>
  <c r="K836" i="1"/>
  <c r="E836" i="1"/>
  <c r="X836" i="1" s="1"/>
  <c r="S835" i="1"/>
  <c r="Q835" i="1"/>
  <c r="R835" i="1" s="1"/>
  <c r="M835" i="1"/>
  <c r="K835" i="1"/>
  <c r="E835" i="1"/>
  <c r="S834" i="1"/>
  <c r="R834" i="1"/>
  <c r="Q834" i="1"/>
  <c r="M834" i="1"/>
  <c r="K834" i="1"/>
  <c r="E834" i="1"/>
  <c r="S833" i="1"/>
  <c r="R833" i="1"/>
  <c r="Q833" i="1"/>
  <c r="M833" i="1"/>
  <c r="K833" i="1"/>
  <c r="E833" i="1"/>
  <c r="V832" i="1"/>
  <c r="AA832" i="1" s="1"/>
  <c r="S832" i="1"/>
  <c r="Q832" i="1"/>
  <c r="R832" i="1" s="1"/>
  <c r="M832" i="1"/>
  <c r="K832" i="1"/>
  <c r="E832" i="1"/>
  <c r="AA831" i="1"/>
  <c r="V831" i="1"/>
  <c r="S831" i="1"/>
  <c r="Q831" i="1"/>
  <c r="R831" i="1" s="1"/>
  <c r="M831" i="1"/>
  <c r="K831" i="1"/>
  <c r="E831" i="1"/>
  <c r="V830" i="1"/>
  <c r="AA830" i="1" s="1"/>
  <c r="S830" i="1"/>
  <c r="Q830" i="1"/>
  <c r="R830" i="1" s="1"/>
  <c r="M830" i="1"/>
  <c r="K830" i="1"/>
  <c r="E830" i="1"/>
  <c r="AE829" i="1"/>
  <c r="Y829" i="1"/>
  <c r="AD829" i="1" s="1"/>
  <c r="W829" i="1"/>
  <c r="AB829" i="1" s="1"/>
  <c r="AF829" i="1" s="1"/>
  <c r="V829" i="1"/>
  <c r="AA829" i="1" s="1"/>
  <c r="S829" i="1"/>
  <c r="Q829" i="1"/>
  <c r="R829" i="1" s="1"/>
  <c r="M829" i="1"/>
  <c r="K829" i="1"/>
  <c r="E829" i="1"/>
  <c r="Z829" i="1" s="1"/>
  <c r="V828" i="1"/>
  <c r="AA828" i="1" s="1"/>
  <c r="S828" i="1"/>
  <c r="R828" i="1"/>
  <c r="Q828" i="1"/>
  <c r="M828" i="1"/>
  <c r="K828" i="1"/>
  <c r="E828" i="1"/>
  <c r="V827" i="1"/>
  <c r="AA827" i="1" s="1"/>
  <c r="S827" i="1"/>
  <c r="Q827" i="1"/>
  <c r="R827" i="1" s="1"/>
  <c r="M827" i="1"/>
  <c r="K827" i="1"/>
  <c r="E827" i="1"/>
  <c r="S826" i="1"/>
  <c r="R826" i="1"/>
  <c r="Q826" i="1"/>
  <c r="M826" i="1"/>
  <c r="K826" i="1"/>
  <c r="E826" i="1"/>
  <c r="V826" i="1" s="1"/>
  <c r="AA826" i="1" s="1"/>
  <c r="S825" i="1"/>
  <c r="Q825" i="1"/>
  <c r="R825" i="1" s="1"/>
  <c r="M825" i="1"/>
  <c r="K825" i="1"/>
  <c r="E825" i="1"/>
  <c r="Z825" i="1" s="1"/>
  <c r="AE825" i="1" s="1"/>
  <c r="Y824" i="1"/>
  <c r="AD824" i="1" s="1"/>
  <c r="S824" i="1"/>
  <c r="R824" i="1"/>
  <c r="Q824" i="1"/>
  <c r="M824" i="1"/>
  <c r="K824" i="1"/>
  <c r="E824" i="1"/>
  <c r="AA823" i="1"/>
  <c r="V823" i="1"/>
  <c r="S823" i="1"/>
  <c r="Q823" i="1"/>
  <c r="R823" i="1" s="1"/>
  <c r="M823" i="1"/>
  <c r="K823" i="1"/>
  <c r="E823" i="1"/>
  <c r="V822" i="1"/>
  <c r="AA822" i="1" s="1"/>
  <c r="S822" i="1"/>
  <c r="Q822" i="1"/>
  <c r="R822" i="1" s="1"/>
  <c r="M822" i="1"/>
  <c r="K822" i="1"/>
  <c r="E822" i="1"/>
  <c r="AA821" i="1"/>
  <c r="V821" i="1"/>
  <c r="S821" i="1"/>
  <c r="Q821" i="1"/>
  <c r="R821" i="1" s="1"/>
  <c r="M821" i="1"/>
  <c r="K821" i="1"/>
  <c r="E821" i="1"/>
  <c r="V820" i="1"/>
  <c r="AA820" i="1" s="1"/>
  <c r="S820" i="1"/>
  <c r="R820" i="1"/>
  <c r="Q820" i="1"/>
  <c r="M820" i="1"/>
  <c r="K820" i="1"/>
  <c r="E820" i="1"/>
  <c r="V819" i="1"/>
  <c r="AA819" i="1" s="1"/>
  <c r="S819" i="1"/>
  <c r="Q819" i="1"/>
  <c r="R819" i="1" s="1"/>
  <c r="M819" i="1"/>
  <c r="K819" i="1"/>
  <c r="E819" i="1"/>
  <c r="S818" i="1"/>
  <c r="R818" i="1"/>
  <c r="Q818" i="1"/>
  <c r="M818" i="1"/>
  <c r="K818" i="1"/>
  <c r="E818" i="1"/>
  <c r="S817" i="1"/>
  <c r="R817" i="1"/>
  <c r="Q817" i="1"/>
  <c r="M817" i="1"/>
  <c r="K817" i="1"/>
  <c r="E817" i="1"/>
  <c r="S816" i="1"/>
  <c r="R816" i="1"/>
  <c r="Q816" i="1"/>
  <c r="M816" i="1"/>
  <c r="K816" i="1"/>
  <c r="E816" i="1"/>
  <c r="V816" i="1" s="1"/>
  <c r="AA816" i="1" s="1"/>
  <c r="V815" i="1"/>
  <c r="AA815" i="1" s="1"/>
  <c r="S815" i="1"/>
  <c r="Q815" i="1"/>
  <c r="R815" i="1" s="1"/>
  <c r="M815" i="1"/>
  <c r="K815" i="1"/>
  <c r="E815" i="1"/>
  <c r="Z814" i="1"/>
  <c r="W814" i="1"/>
  <c r="AB814" i="1" s="1"/>
  <c r="V814" i="1"/>
  <c r="AA814" i="1" s="1"/>
  <c r="S814" i="1"/>
  <c r="Q814" i="1"/>
  <c r="R814" i="1" s="1"/>
  <c r="AE814" i="1" s="1"/>
  <c r="M814" i="1"/>
  <c r="K814" i="1"/>
  <c r="E814" i="1"/>
  <c r="Y814" i="1" s="1"/>
  <c r="AD814" i="1" s="1"/>
  <c r="AB813" i="1"/>
  <c r="Y813" i="1"/>
  <c r="AD813" i="1" s="1"/>
  <c r="W813" i="1"/>
  <c r="V813" i="1"/>
  <c r="AA813" i="1" s="1"/>
  <c r="S813" i="1"/>
  <c r="Q813" i="1"/>
  <c r="R813" i="1" s="1"/>
  <c r="M813" i="1"/>
  <c r="K813" i="1"/>
  <c r="E813" i="1"/>
  <c r="Z813" i="1" s="1"/>
  <c r="V812" i="1"/>
  <c r="AA812" i="1" s="1"/>
  <c r="S812" i="1"/>
  <c r="R812" i="1"/>
  <c r="Q812" i="1"/>
  <c r="M812" i="1"/>
  <c r="K812" i="1"/>
  <c r="E812" i="1"/>
  <c r="S811" i="1"/>
  <c r="Q811" i="1"/>
  <c r="R811" i="1" s="1"/>
  <c r="M811" i="1"/>
  <c r="K811" i="1"/>
  <c r="E811" i="1"/>
  <c r="S810" i="1"/>
  <c r="R810" i="1"/>
  <c r="Q810" i="1"/>
  <c r="M810" i="1"/>
  <c r="K810" i="1"/>
  <c r="E810" i="1"/>
  <c r="S809" i="1"/>
  <c r="Q809" i="1"/>
  <c r="R809" i="1" s="1"/>
  <c r="M809" i="1"/>
  <c r="K809" i="1"/>
  <c r="E809" i="1"/>
  <c r="S808" i="1"/>
  <c r="R808" i="1"/>
  <c r="Q808" i="1"/>
  <c r="M808" i="1"/>
  <c r="K808" i="1"/>
  <c r="E808" i="1"/>
  <c r="V808" i="1" s="1"/>
  <c r="AA808" i="1" s="1"/>
  <c r="V807" i="1"/>
  <c r="AA807" i="1" s="1"/>
  <c r="S807" i="1"/>
  <c r="Q807" i="1"/>
  <c r="R807" i="1" s="1"/>
  <c r="M807" i="1"/>
  <c r="K807" i="1"/>
  <c r="E807" i="1"/>
  <c r="V806" i="1"/>
  <c r="AA806" i="1" s="1"/>
  <c r="S806" i="1"/>
  <c r="Q806" i="1"/>
  <c r="R806" i="1" s="1"/>
  <c r="M806" i="1"/>
  <c r="K806" i="1"/>
  <c r="E806" i="1"/>
  <c r="AA805" i="1"/>
  <c r="V805" i="1"/>
  <c r="S805" i="1"/>
  <c r="Q805" i="1"/>
  <c r="R805" i="1" s="1"/>
  <c r="M805" i="1"/>
  <c r="K805" i="1"/>
  <c r="E805" i="1"/>
  <c r="V804" i="1"/>
  <c r="AA804" i="1" s="1"/>
  <c r="S804" i="1"/>
  <c r="R804" i="1"/>
  <c r="Q804" i="1"/>
  <c r="M804" i="1"/>
  <c r="K804" i="1"/>
  <c r="E804" i="1"/>
  <c r="V803" i="1"/>
  <c r="AA803" i="1" s="1"/>
  <c r="S803" i="1"/>
  <c r="Q803" i="1"/>
  <c r="R803" i="1" s="1"/>
  <c r="M803" i="1"/>
  <c r="K803" i="1"/>
  <c r="E803" i="1"/>
  <c r="S802" i="1"/>
  <c r="R802" i="1"/>
  <c r="Q802" i="1"/>
  <c r="M802" i="1"/>
  <c r="K802" i="1"/>
  <c r="E802" i="1"/>
  <c r="S801" i="1"/>
  <c r="Q801" i="1"/>
  <c r="R801" i="1" s="1"/>
  <c r="M801" i="1"/>
  <c r="K801" i="1"/>
  <c r="E801" i="1"/>
  <c r="S800" i="1"/>
  <c r="Q800" i="1"/>
  <c r="R800" i="1" s="1"/>
  <c r="M800" i="1"/>
  <c r="K800" i="1"/>
  <c r="E800" i="1"/>
  <c r="V799" i="1"/>
  <c r="AA799" i="1" s="1"/>
  <c r="S799" i="1"/>
  <c r="Q799" i="1"/>
  <c r="R799" i="1" s="1"/>
  <c r="M799" i="1"/>
  <c r="K799" i="1"/>
  <c r="E799" i="1"/>
  <c r="AA798" i="1"/>
  <c r="V798" i="1"/>
  <c r="S798" i="1"/>
  <c r="Q798" i="1"/>
  <c r="R798" i="1" s="1"/>
  <c r="M798" i="1"/>
  <c r="K798" i="1"/>
  <c r="E798" i="1"/>
  <c r="V797" i="1"/>
  <c r="AA797" i="1" s="1"/>
  <c r="S797" i="1"/>
  <c r="Q797" i="1"/>
  <c r="R797" i="1" s="1"/>
  <c r="M797" i="1"/>
  <c r="K797" i="1"/>
  <c r="E797" i="1"/>
  <c r="V796" i="1"/>
  <c r="AA796" i="1" s="1"/>
  <c r="S796" i="1"/>
  <c r="R796" i="1"/>
  <c r="Q796" i="1"/>
  <c r="M796" i="1"/>
  <c r="K796" i="1"/>
  <c r="E796" i="1"/>
  <c r="S795" i="1"/>
  <c r="Q795" i="1"/>
  <c r="R795" i="1" s="1"/>
  <c r="M795" i="1"/>
  <c r="K795" i="1"/>
  <c r="E795" i="1"/>
  <c r="S794" i="1"/>
  <c r="R794" i="1"/>
  <c r="Q794" i="1"/>
  <c r="M794" i="1"/>
  <c r="K794" i="1"/>
  <c r="E794" i="1"/>
  <c r="Y793" i="1"/>
  <c r="AD793" i="1" s="1"/>
  <c r="S793" i="1"/>
  <c r="R793" i="1"/>
  <c r="Q793" i="1"/>
  <c r="M793" i="1"/>
  <c r="K793" i="1"/>
  <c r="E793" i="1"/>
  <c r="X793" i="1" s="1"/>
  <c r="AC793" i="1" s="1"/>
  <c r="V792" i="1"/>
  <c r="AA792" i="1" s="1"/>
  <c r="S792" i="1"/>
  <c r="R792" i="1"/>
  <c r="Q792" i="1"/>
  <c r="M792" i="1"/>
  <c r="K792" i="1"/>
  <c r="E792" i="1"/>
  <c r="AA791" i="1"/>
  <c r="V791" i="1"/>
  <c r="S791" i="1"/>
  <c r="Q791" i="1"/>
  <c r="R791" i="1" s="1"/>
  <c r="M791" i="1"/>
  <c r="K791" i="1"/>
  <c r="E791" i="1"/>
  <c r="AA790" i="1"/>
  <c r="V790" i="1"/>
  <c r="S790" i="1"/>
  <c r="Q790" i="1"/>
  <c r="R790" i="1" s="1"/>
  <c r="M790" i="1"/>
  <c r="K790" i="1"/>
  <c r="E790" i="1"/>
  <c r="V789" i="1"/>
  <c r="AA789" i="1" s="1"/>
  <c r="S789" i="1"/>
  <c r="Q789" i="1"/>
  <c r="R789" i="1" s="1"/>
  <c r="M789" i="1"/>
  <c r="K789" i="1"/>
  <c r="E789" i="1"/>
  <c r="V788" i="1"/>
  <c r="AA788" i="1" s="1"/>
  <c r="S788" i="1"/>
  <c r="R788" i="1"/>
  <c r="Q788" i="1"/>
  <c r="M788" i="1"/>
  <c r="K788" i="1"/>
  <c r="E788" i="1"/>
  <c r="S787" i="1"/>
  <c r="Q787" i="1"/>
  <c r="R787" i="1" s="1"/>
  <c r="M787" i="1"/>
  <c r="K787" i="1"/>
  <c r="E787" i="1"/>
  <c r="S786" i="1"/>
  <c r="R786" i="1"/>
  <c r="Q786" i="1"/>
  <c r="M786" i="1"/>
  <c r="K786" i="1"/>
  <c r="E786" i="1"/>
  <c r="V786" i="1" s="1"/>
  <c r="AA786" i="1" s="1"/>
  <c r="S785" i="1"/>
  <c r="Q785" i="1"/>
  <c r="R785" i="1" s="1"/>
  <c r="M785" i="1"/>
  <c r="K785" i="1"/>
  <c r="E785" i="1"/>
  <c r="V785" i="1" s="1"/>
  <c r="AA785" i="1" s="1"/>
  <c r="AA784" i="1"/>
  <c r="V784" i="1"/>
  <c r="S784" i="1"/>
  <c r="R784" i="1"/>
  <c r="Q784" i="1"/>
  <c r="M784" i="1"/>
  <c r="K784" i="1"/>
  <c r="E784" i="1"/>
  <c r="Z783" i="1"/>
  <c r="Y783" i="1"/>
  <c r="AD783" i="1" s="1"/>
  <c r="W783" i="1"/>
  <c r="AB783" i="1" s="1"/>
  <c r="V783" i="1"/>
  <c r="AA783" i="1" s="1"/>
  <c r="S783" i="1"/>
  <c r="Q783" i="1"/>
  <c r="R783" i="1" s="1"/>
  <c r="AE783" i="1" s="1"/>
  <c r="M783" i="1"/>
  <c r="AC783" i="1" s="1"/>
  <c r="K783" i="1"/>
  <c r="E783" i="1"/>
  <c r="X783" i="1" s="1"/>
  <c r="AE782" i="1"/>
  <c r="AD782" i="1"/>
  <c r="AA782" i="1"/>
  <c r="Z782" i="1"/>
  <c r="W782" i="1"/>
  <c r="AB782" i="1" s="1"/>
  <c r="AF782" i="1" s="1"/>
  <c r="V782" i="1"/>
  <c r="S782" i="1"/>
  <c r="R782" i="1"/>
  <c r="Q782" i="1"/>
  <c r="M782" i="1"/>
  <c r="K782" i="1"/>
  <c r="E782" i="1"/>
  <c r="Y782" i="1" s="1"/>
  <c r="V781" i="1"/>
  <c r="AA781" i="1" s="1"/>
  <c r="S781" i="1"/>
  <c r="R781" i="1"/>
  <c r="Q781" i="1"/>
  <c r="M781" i="1"/>
  <c r="K781" i="1"/>
  <c r="E781" i="1"/>
  <c r="V780" i="1"/>
  <c r="AA780" i="1" s="1"/>
  <c r="S780" i="1"/>
  <c r="R780" i="1"/>
  <c r="Q780" i="1"/>
  <c r="M780" i="1"/>
  <c r="K780" i="1"/>
  <c r="E780" i="1"/>
  <c r="V779" i="1"/>
  <c r="AA779" i="1" s="1"/>
  <c r="S779" i="1"/>
  <c r="Q779" i="1"/>
  <c r="R779" i="1" s="1"/>
  <c r="M779" i="1"/>
  <c r="K779" i="1"/>
  <c r="E779" i="1"/>
  <c r="V778" i="1"/>
  <c r="AA778" i="1" s="1"/>
  <c r="S778" i="1"/>
  <c r="Q778" i="1"/>
  <c r="R778" i="1" s="1"/>
  <c r="M778" i="1"/>
  <c r="K778" i="1"/>
  <c r="E778" i="1"/>
  <c r="S777" i="1"/>
  <c r="Q777" i="1"/>
  <c r="R777" i="1" s="1"/>
  <c r="M777" i="1"/>
  <c r="K777" i="1"/>
  <c r="E777" i="1"/>
  <c r="V776" i="1"/>
  <c r="AA776" i="1" s="1"/>
  <c r="S776" i="1"/>
  <c r="R776" i="1"/>
  <c r="Q776" i="1"/>
  <c r="M776" i="1"/>
  <c r="K776" i="1"/>
  <c r="E776" i="1"/>
  <c r="V775" i="1"/>
  <c r="AA775" i="1" s="1"/>
  <c r="S775" i="1"/>
  <c r="Q775" i="1"/>
  <c r="R775" i="1" s="1"/>
  <c r="M775" i="1"/>
  <c r="K775" i="1"/>
  <c r="E775" i="1"/>
  <c r="V774" i="1"/>
  <c r="AA774" i="1" s="1"/>
  <c r="S774" i="1"/>
  <c r="Q774" i="1"/>
  <c r="R774" i="1" s="1"/>
  <c r="M774" i="1"/>
  <c r="K774" i="1"/>
  <c r="E774" i="1"/>
  <c r="V773" i="1"/>
  <c r="AA773" i="1" s="1"/>
  <c r="S773" i="1"/>
  <c r="Q773" i="1"/>
  <c r="R773" i="1" s="1"/>
  <c r="M773" i="1"/>
  <c r="K773" i="1"/>
  <c r="E773" i="1"/>
  <c r="V772" i="1"/>
  <c r="AA772" i="1" s="1"/>
  <c r="S772" i="1"/>
  <c r="R772" i="1"/>
  <c r="Q772" i="1"/>
  <c r="M772" i="1"/>
  <c r="K772" i="1"/>
  <c r="E772" i="1"/>
  <c r="X771" i="1"/>
  <c r="W771" i="1"/>
  <c r="AB771" i="1" s="1"/>
  <c r="V771" i="1"/>
  <c r="AA771" i="1" s="1"/>
  <c r="S771" i="1"/>
  <c r="Q771" i="1"/>
  <c r="R771" i="1" s="1"/>
  <c r="M771" i="1"/>
  <c r="AC771" i="1" s="1"/>
  <c r="K771" i="1"/>
  <c r="E771" i="1"/>
  <c r="Z771" i="1" s="1"/>
  <c r="AE771" i="1" s="1"/>
  <c r="Z770" i="1"/>
  <c r="Y770" i="1"/>
  <c r="AD770" i="1" s="1"/>
  <c r="W770" i="1"/>
  <c r="AB770" i="1" s="1"/>
  <c r="AF770" i="1" s="1"/>
  <c r="V770" i="1"/>
  <c r="AA770" i="1" s="1"/>
  <c r="S770" i="1"/>
  <c r="R770" i="1"/>
  <c r="AE770" i="1" s="1"/>
  <c r="Q770" i="1"/>
  <c r="M770" i="1"/>
  <c r="K770" i="1"/>
  <c r="E770" i="1"/>
  <c r="X770" i="1" s="1"/>
  <c r="X769" i="1"/>
  <c r="AC769" i="1" s="1"/>
  <c r="S769" i="1"/>
  <c r="R769" i="1"/>
  <c r="Q769" i="1"/>
  <c r="M769" i="1"/>
  <c r="K769" i="1"/>
  <c r="E769" i="1"/>
  <c r="Y769" i="1" s="1"/>
  <c r="AD769" i="1" s="1"/>
  <c r="X768" i="1"/>
  <c r="V768" i="1"/>
  <c r="AA768" i="1" s="1"/>
  <c r="S768" i="1"/>
  <c r="Q768" i="1"/>
  <c r="R768" i="1" s="1"/>
  <c r="M768" i="1"/>
  <c r="K768" i="1"/>
  <c r="E768" i="1"/>
  <c r="Y768" i="1" s="1"/>
  <c r="AD768" i="1" s="1"/>
  <c r="AD767" i="1"/>
  <c r="AA767" i="1"/>
  <c r="Z767" i="1"/>
  <c r="Y767" i="1"/>
  <c r="W767" i="1"/>
  <c r="AB767" i="1" s="1"/>
  <c r="AF767" i="1" s="1"/>
  <c r="V767" i="1"/>
  <c r="S767" i="1"/>
  <c r="R767" i="1"/>
  <c r="AE767" i="1" s="1"/>
  <c r="Q767" i="1"/>
  <c r="M767" i="1"/>
  <c r="AC767" i="1" s="1"/>
  <c r="K767" i="1"/>
  <c r="E767" i="1"/>
  <c r="X767" i="1" s="1"/>
  <c r="Z766" i="1"/>
  <c r="AE766" i="1" s="1"/>
  <c r="W766" i="1"/>
  <c r="AB766" i="1" s="1"/>
  <c r="V766" i="1"/>
  <c r="AA766" i="1" s="1"/>
  <c r="S766" i="1"/>
  <c r="R766" i="1"/>
  <c r="Q766" i="1"/>
  <c r="M766" i="1"/>
  <c r="K766" i="1"/>
  <c r="E766" i="1"/>
  <c r="Y766" i="1" s="1"/>
  <c r="AD766" i="1" s="1"/>
  <c r="AE765" i="1"/>
  <c r="V765" i="1"/>
  <c r="AA765" i="1" s="1"/>
  <c r="S765" i="1"/>
  <c r="R765" i="1"/>
  <c r="Q765" i="1"/>
  <c r="M765" i="1"/>
  <c r="K765" i="1"/>
  <c r="E765" i="1"/>
  <c r="Z765" i="1" s="1"/>
  <c r="S764" i="1"/>
  <c r="R764" i="1"/>
  <c r="Q764" i="1"/>
  <c r="M764" i="1"/>
  <c r="K764" i="1"/>
  <c r="E764" i="1"/>
  <c r="V763" i="1"/>
  <c r="AA763" i="1" s="1"/>
  <c r="S763" i="1"/>
  <c r="Q763" i="1"/>
  <c r="R763" i="1" s="1"/>
  <c r="M763" i="1"/>
  <c r="K763" i="1"/>
  <c r="E763" i="1"/>
  <c r="AA762" i="1"/>
  <c r="Y762" i="1"/>
  <c r="AD762" i="1" s="1"/>
  <c r="V762" i="1"/>
  <c r="S762" i="1"/>
  <c r="R762" i="1"/>
  <c r="AE762" i="1" s="1"/>
  <c r="Q762" i="1"/>
  <c r="M762" i="1"/>
  <c r="K762" i="1"/>
  <c r="E762" i="1"/>
  <c r="Z762" i="1" s="1"/>
  <c r="S761" i="1"/>
  <c r="R761" i="1"/>
  <c r="Q761" i="1"/>
  <c r="M761" i="1"/>
  <c r="K761" i="1"/>
  <c r="E761" i="1"/>
  <c r="V760" i="1"/>
  <c r="AA760" i="1" s="1"/>
  <c r="S760" i="1"/>
  <c r="R760" i="1"/>
  <c r="Q760" i="1"/>
  <c r="M760" i="1"/>
  <c r="K760" i="1"/>
  <c r="E760" i="1"/>
  <c r="V759" i="1"/>
  <c r="AA759" i="1" s="1"/>
  <c r="S759" i="1"/>
  <c r="R759" i="1"/>
  <c r="Q759" i="1"/>
  <c r="M759" i="1"/>
  <c r="K759" i="1"/>
  <c r="E759" i="1"/>
  <c r="AA758" i="1"/>
  <c r="V758" i="1"/>
  <c r="S758" i="1"/>
  <c r="R758" i="1"/>
  <c r="Q758" i="1"/>
  <c r="M758" i="1"/>
  <c r="K758" i="1"/>
  <c r="E758" i="1"/>
  <c r="S757" i="1"/>
  <c r="R757" i="1"/>
  <c r="Q757" i="1"/>
  <c r="M757" i="1"/>
  <c r="K757" i="1"/>
  <c r="E757" i="1"/>
  <c r="X757" i="1" s="1"/>
  <c r="AC757" i="1" s="1"/>
  <c r="V756" i="1"/>
  <c r="AA756" i="1" s="1"/>
  <c r="S756" i="1"/>
  <c r="R756" i="1"/>
  <c r="Q756" i="1"/>
  <c r="M756" i="1"/>
  <c r="K756" i="1"/>
  <c r="E756" i="1"/>
  <c r="Y755" i="1"/>
  <c r="AD755" i="1" s="1"/>
  <c r="X755" i="1"/>
  <c r="V755" i="1"/>
  <c r="AA755" i="1" s="1"/>
  <c r="S755" i="1"/>
  <c r="Q755" i="1"/>
  <c r="R755" i="1" s="1"/>
  <c r="M755" i="1"/>
  <c r="K755" i="1"/>
  <c r="E755" i="1"/>
  <c r="W755" i="1" s="1"/>
  <c r="AB755" i="1" s="1"/>
  <c r="Z754" i="1"/>
  <c r="S754" i="1"/>
  <c r="Q754" i="1"/>
  <c r="R754" i="1" s="1"/>
  <c r="M754" i="1"/>
  <c r="K754" i="1"/>
  <c r="E754" i="1"/>
  <c r="V754" i="1" s="1"/>
  <c r="AA754" i="1" s="1"/>
  <c r="AA753" i="1"/>
  <c r="Z753" i="1"/>
  <c r="X753" i="1"/>
  <c r="W753" i="1"/>
  <c r="AB753" i="1" s="1"/>
  <c r="AF753" i="1" s="1"/>
  <c r="S753" i="1"/>
  <c r="Q753" i="1"/>
  <c r="R753" i="1" s="1"/>
  <c r="M753" i="1"/>
  <c r="K753" i="1"/>
  <c r="E753" i="1"/>
  <c r="V753" i="1" s="1"/>
  <c r="S752" i="1"/>
  <c r="Q752" i="1"/>
  <c r="R752" i="1" s="1"/>
  <c r="M752" i="1"/>
  <c r="K752" i="1"/>
  <c r="E752" i="1"/>
  <c r="AA751" i="1"/>
  <c r="Z751" i="1"/>
  <c r="Y751" i="1"/>
  <c r="AD751" i="1" s="1"/>
  <c r="W751" i="1"/>
  <c r="AB751" i="1" s="1"/>
  <c r="V751" i="1"/>
  <c r="S751" i="1"/>
  <c r="R751" i="1"/>
  <c r="AE751" i="1" s="1"/>
  <c r="Q751" i="1"/>
  <c r="M751" i="1"/>
  <c r="K751" i="1"/>
  <c r="E751" i="1"/>
  <c r="X751" i="1" s="1"/>
  <c r="S750" i="1"/>
  <c r="R750" i="1"/>
  <c r="Q750" i="1"/>
  <c r="M750" i="1"/>
  <c r="K750" i="1"/>
  <c r="E750" i="1"/>
  <c r="Y750" i="1" s="1"/>
  <c r="AD750" i="1" s="1"/>
  <c r="W749" i="1"/>
  <c r="AB749" i="1" s="1"/>
  <c r="S749" i="1"/>
  <c r="R749" i="1"/>
  <c r="AE749" i="1" s="1"/>
  <c r="Q749" i="1"/>
  <c r="M749" i="1"/>
  <c r="K749" i="1"/>
  <c r="E749" i="1"/>
  <c r="Z749" i="1" s="1"/>
  <c r="Z748" i="1"/>
  <c r="AE748" i="1" s="1"/>
  <c r="Y748" i="1"/>
  <c r="AD748" i="1" s="1"/>
  <c r="W748" i="1"/>
  <c r="AB748" i="1" s="1"/>
  <c r="V748" i="1"/>
  <c r="AA748" i="1" s="1"/>
  <c r="AF748" i="1" s="1"/>
  <c r="S748" i="1"/>
  <c r="R748" i="1"/>
  <c r="Q748" i="1"/>
  <c r="M748" i="1"/>
  <c r="K748" i="1"/>
  <c r="E748" i="1"/>
  <c r="X748" i="1" s="1"/>
  <c r="AC748" i="1" s="1"/>
  <c r="Z747" i="1"/>
  <c r="AE747" i="1" s="1"/>
  <c r="X747" i="1"/>
  <c r="AC747" i="1" s="1"/>
  <c r="V747" i="1"/>
  <c r="AA747" i="1" s="1"/>
  <c r="S747" i="1"/>
  <c r="Q747" i="1"/>
  <c r="R747" i="1" s="1"/>
  <c r="M747" i="1"/>
  <c r="K747" i="1"/>
  <c r="E747" i="1"/>
  <c r="Y747" i="1" s="1"/>
  <c r="AD747" i="1" s="1"/>
  <c r="V746" i="1"/>
  <c r="AA746" i="1" s="1"/>
  <c r="S746" i="1"/>
  <c r="Q746" i="1"/>
  <c r="R746" i="1" s="1"/>
  <c r="M746" i="1"/>
  <c r="K746" i="1"/>
  <c r="E746" i="1"/>
  <c r="S745" i="1"/>
  <c r="R745" i="1"/>
  <c r="Q745" i="1"/>
  <c r="M745" i="1"/>
  <c r="K745" i="1"/>
  <c r="E745" i="1"/>
  <c r="AB744" i="1"/>
  <c r="AF744" i="1" s="1"/>
  <c r="Z744" i="1"/>
  <c r="X744" i="1"/>
  <c r="V744" i="1"/>
  <c r="AA744" i="1" s="1"/>
  <c r="S744" i="1"/>
  <c r="R744" i="1"/>
  <c r="Q744" i="1"/>
  <c r="M744" i="1"/>
  <c r="AC744" i="1" s="1"/>
  <c r="K744" i="1"/>
  <c r="E744" i="1"/>
  <c r="W744" i="1" s="1"/>
  <c r="V743" i="1"/>
  <c r="AA743" i="1" s="1"/>
  <c r="S743" i="1"/>
  <c r="R743" i="1"/>
  <c r="Q743" i="1"/>
  <c r="M743" i="1"/>
  <c r="K743" i="1"/>
  <c r="E743" i="1"/>
  <c r="V742" i="1"/>
  <c r="AA742" i="1" s="1"/>
  <c r="S742" i="1"/>
  <c r="Q742" i="1"/>
  <c r="R742" i="1" s="1"/>
  <c r="M742" i="1"/>
  <c r="K742" i="1"/>
  <c r="E742" i="1"/>
  <c r="AA741" i="1"/>
  <c r="V741" i="1"/>
  <c r="S741" i="1"/>
  <c r="R741" i="1"/>
  <c r="Q741" i="1"/>
  <c r="M741" i="1"/>
  <c r="K741" i="1"/>
  <c r="E741" i="1"/>
  <c r="X740" i="1"/>
  <c r="S740" i="1"/>
  <c r="R740" i="1"/>
  <c r="Q740" i="1"/>
  <c r="M740" i="1"/>
  <c r="AC740" i="1" s="1"/>
  <c r="K740" i="1"/>
  <c r="E740" i="1"/>
  <c r="W740" i="1" s="1"/>
  <c r="AB740" i="1" s="1"/>
  <c r="V739" i="1"/>
  <c r="AA739" i="1" s="1"/>
  <c r="S739" i="1"/>
  <c r="Q739" i="1"/>
  <c r="R739" i="1" s="1"/>
  <c r="M739" i="1"/>
  <c r="K739" i="1"/>
  <c r="E739" i="1"/>
  <c r="AB738" i="1"/>
  <c r="AA738" i="1"/>
  <c r="AF738" i="1" s="1"/>
  <c r="Z738" i="1"/>
  <c r="X738" i="1"/>
  <c r="W738" i="1"/>
  <c r="S738" i="1"/>
  <c r="Q738" i="1"/>
  <c r="R738" i="1" s="1"/>
  <c r="M738" i="1"/>
  <c r="AC738" i="1" s="1"/>
  <c r="K738" i="1"/>
  <c r="E738" i="1"/>
  <c r="V738" i="1" s="1"/>
  <c r="S737" i="1"/>
  <c r="Q737" i="1"/>
  <c r="R737" i="1" s="1"/>
  <c r="M737" i="1"/>
  <c r="K737" i="1"/>
  <c r="E737" i="1"/>
  <c r="V737" i="1" s="1"/>
  <c r="AA737" i="1" s="1"/>
  <c r="V736" i="1"/>
  <c r="AA736" i="1" s="1"/>
  <c r="S736" i="1"/>
  <c r="Q736" i="1"/>
  <c r="R736" i="1" s="1"/>
  <c r="M736" i="1"/>
  <c r="K736" i="1"/>
  <c r="E736" i="1"/>
  <c r="W736" i="1" s="1"/>
  <c r="AB736" i="1" s="1"/>
  <c r="AF736" i="1" s="1"/>
  <c r="Z735" i="1"/>
  <c r="Y735" i="1"/>
  <c r="AD735" i="1" s="1"/>
  <c r="W735" i="1"/>
  <c r="AB735" i="1" s="1"/>
  <c r="V735" i="1"/>
  <c r="AA735" i="1" s="1"/>
  <c r="S735" i="1"/>
  <c r="R735" i="1"/>
  <c r="Q735" i="1"/>
  <c r="M735" i="1"/>
  <c r="K735" i="1"/>
  <c r="E735" i="1"/>
  <c r="X735" i="1" s="1"/>
  <c r="AC735" i="1" s="1"/>
  <c r="AE734" i="1"/>
  <c r="AA734" i="1"/>
  <c r="Z734" i="1"/>
  <c r="W734" i="1"/>
  <c r="AB734" i="1" s="1"/>
  <c r="AF734" i="1" s="1"/>
  <c r="V734" i="1"/>
  <c r="S734" i="1"/>
  <c r="R734" i="1"/>
  <c r="Q734" i="1"/>
  <c r="M734" i="1"/>
  <c r="K734" i="1"/>
  <c r="E734" i="1"/>
  <c r="Y734" i="1" s="1"/>
  <c r="AD734" i="1" s="1"/>
  <c r="AA733" i="1"/>
  <c r="V733" i="1"/>
  <c r="S733" i="1"/>
  <c r="R733" i="1"/>
  <c r="Q733" i="1"/>
  <c r="M733" i="1"/>
  <c r="K733" i="1"/>
  <c r="E733" i="1"/>
  <c r="S732" i="1"/>
  <c r="R732" i="1"/>
  <c r="Q732" i="1"/>
  <c r="M732" i="1"/>
  <c r="K732" i="1"/>
  <c r="E732" i="1"/>
  <c r="W732" i="1" s="1"/>
  <c r="AB732" i="1" s="1"/>
  <c r="V731" i="1"/>
  <c r="AA731" i="1" s="1"/>
  <c r="S731" i="1"/>
  <c r="Q731" i="1"/>
  <c r="R731" i="1" s="1"/>
  <c r="M731" i="1"/>
  <c r="K731" i="1"/>
  <c r="E731" i="1"/>
  <c r="S730" i="1"/>
  <c r="R730" i="1"/>
  <c r="Q730" i="1"/>
  <c r="M730" i="1"/>
  <c r="K730" i="1"/>
  <c r="E730" i="1"/>
  <c r="W729" i="1"/>
  <c r="AB729" i="1" s="1"/>
  <c r="S729" i="1"/>
  <c r="Q729" i="1"/>
  <c r="R729" i="1" s="1"/>
  <c r="M729" i="1"/>
  <c r="K729" i="1"/>
  <c r="E729" i="1"/>
  <c r="X729" i="1" s="1"/>
  <c r="AC729" i="1" s="1"/>
  <c r="AA728" i="1"/>
  <c r="V728" i="1"/>
  <c r="S728" i="1"/>
  <c r="R728" i="1"/>
  <c r="Q728" i="1"/>
  <c r="M728" i="1"/>
  <c r="K728" i="1"/>
  <c r="E728" i="1"/>
  <c r="V727" i="1"/>
  <c r="AA727" i="1" s="1"/>
  <c r="S727" i="1"/>
  <c r="R727" i="1"/>
  <c r="Q727" i="1"/>
  <c r="M727" i="1"/>
  <c r="K727" i="1"/>
  <c r="E727" i="1"/>
  <c r="S726" i="1"/>
  <c r="R726" i="1"/>
  <c r="Q726" i="1"/>
  <c r="M726" i="1"/>
  <c r="K726" i="1"/>
  <c r="E726" i="1"/>
  <c r="V725" i="1"/>
  <c r="AA725" i="1" s="1"/>
  <c r="S725" i="1"/>
  <c r="Q725" i="1"/>
  <c r="R725" i="1" s="1"/>
  <c r="M725" i="1"/>
  <c r="K725" i="1"/>
  <c r="E725" i="1"/>
  <c r="V724" i="1"/>
  <c r="AA724" i="1" s="1"/>
  <c r="S724" i="1"/>
  <c r="R724" i="1"/>
  <c r="Q724" i="1"/>
  <c r="M724" i="1"/>
  <c r="K724" i="1"/>
  <c r="E724" i="1"/>
  <c r="AA723" i="1"/>
  <c r="V723" i="1"/>
  <c r="S723" i="1"/>
  <c r="Q723" i="1"/>
  <c r="R723" i="1" s="1"/>
  <c r="M723" i="1"/>
  <c r="K723" i="1"/>
  <c r="E723" i="1"/>
  <c r="S722" i="1"/>
  <c r="R722" i="1"/>
  <c r="Q722" i="1"/>
  <c r="M722" i="1"/>
  <c r="K722" i="1"/>
  <c r="E722" i="1"/>
  <c r="V722" i="1" s="1"/>
  <c r="AA722" i="1" s="1"/>
  <c r="AA721" i="1"/>
  <c r="S721" i="1"/>
  <c r="Q721" i="1"/>
  <c r="R721" i="1" s="1"/>
  <c r="M721" i="1"/>
  <c r="K721" i="1"/>
  <c r="E721" i="1"/>
  <c r="V721" i="1" s="1"/>
  <c r="S720" i="1"/>
  <c r="Q720" i="1"/>
  <c r="R720" i="1" s="1"/>
  <c r="M720" i="1"/>
  <c r="K720" i="1"/>
  <c r="E720" i="1"/>
  <c r="V719" i="1"/>
  <c r="AA719" i="1" s="1"/>
  <c r="S719" i="1"/>
  <c r="R719" i="1"/>
  <c r="Q719" i="1"/>
  <c r="M719" i="1"/>
  <c r="K719" i="1"/>
  <c r="E719" i="1"/>
  <c r="S718" i="1"/>
  <c r="R718" i="1"/>
  <c r="Q718" i="1"/>
  <c r="M718" i="1"/>
  <c r="K718" i="1"/>
  <c r="E718" i="1"/>
  <c r="V718" i="1" s="1"/>
  <c r="AA718" i="1" s="1"/>
  <c r="V717" i="1"/>
  <c r="AA717" i="1" s="1"/>
  <c r="S717" i="1"/>
  <c r="R717" i="1"/>
  <c r="Q717" i="1"/>
  <c r="M717" i="1"/>
  <c r="K717" i="1"/>
  <c r="E717" i="1"/>
  <c r="V716" i="1"/>
  <c r="AA716" i="1" s="1"/>
  <c r="S716" i="1"/>
  <c r="R716" i="1"/>
  <c r="Q716" i="1"/>
  <c r="M716" i="1"/>
  <c r="K716" i="1"/>
  <c r="E716" i="1"/>
  <c r="S715" i="1"/>
  <c r="Q715" i="1"/>
  <c r="R715" i="1" s="1"/>
  <c r="M715" i="1"/>
  <c r="K715" i="1"/>
  <c r="E715" i="1"/>
  <c r="S714" i="1"/>
  <c r="R714" i="1"/>
  <c r="Q714" i="1"/>
  <c r="M714" i="1"/>
  <c r="K714" i="1"/>
  <c r="E714" i="1"/>
  <c r="S713" i="1"/>
  <c r="R713" i="1"/>
  <c r="Q713" i="1"/>
  <c r="M713" i="1"/>
  <c r="K713" i="1"/>
  <c r="E713" i="1"/>
  <c r="V712" i="1"/>
  <c r="AA712" i="1" s="1"/>
  <c r="S712" i="1"/>
  <c r="Q712" i="1"/>
  <c r="R712" i="1" s="1"/>
  <c r="M712" i="1"/>
  <c r="K712" i="1"/>
  <c r="E712" i="1"/>
  <c r="AD711" i="1"/>
  <c r="AB711" i="1"/>
  <c r="AA711" i="1"/>
  <c r="Z711" i="1"/>
  <c r="Y711" i="1"/>
  <c r="W711" i="1"/>
  <c r="V711" i="1"/>
  <c r="S711" i="1"/>
  <c r="Q711" i="1"/>
  <c r="R711" i="1" s="1"/>
  <c r="AE711" i="1" s="1"/>
  <c r="M711" i="1"/>
  <c r="AC711" i="1" s="1"/>
  <c r="K711" i="1"/>
  <c r="E711" i="1"/>
  <c r="X711" i="1" s="1"/>
  <c r="S710" i="1"/>
  <c r="Q710" i="1"/>
  <c r="R710" i="1" s="1"/>
  <c r="M710" i="1"/>
  <c r="K710" i="1"/>
  <c r="E710" i="1"/>
  <c r="AA709" i="1"/>
  <c r="Z709" i="1"/>
  <c r="Y709" i="1"/>
  <c r="AD709" i="1" s="1"/>
  <c r="W709" i="1"/>
  <c r="AB709" i="1" s="1"/>
  <c r="AF709" i="1" s="1"/>
  <c r="V709" i="1"/>
  <c r="S709" i="1"/>
  <c r="R709" i="1"/>
  <c r="AE709" i="1" s="1"/>
  <c r="Q709" i="1"/>
  <c r="M709" i="1"/>
  <c r="AC709" i="1" s="1"/>
  <c r="K709" i="1"/>
  <c r="E709" i="1"/>
  <c r="X709" i="1" s="1"/>
  <c r="W708" i="1"/>
  <c r="AB708" i="1" s="1"/>
  <c r="S708" i="1"/>
  <c r="R708" i="1"/>
  <c r="Q708" i="1"/>
  <c r="M708" i="1"/>
  <c r="K708" i="1"/>
  <c r="E708" i="1"/>
  <c r="Y708" i="1" s="1"/>
  <c r="AD708" i="1" s="1"/>
  <c r="W707" i="1"/>
  <c r="AB707" i="1" s="1"/>
  <c r="S707" i="1"/>
  <c r="R707" i="1"/>
  <c r="Q707" i="1"/>
  <c r="M707" i="1"/>
  <c r="K707" i="1"/>
  <c r="E707" i="1"/>
  <c r="Z707" i="1" s="1"/>
  <c r="S706" i="1"/>
  <c r="R706" i="1"/>
  <c r="Q706" i="1"/>
  <c r="M706" i="1"/>
  <c r="K706" i="1"/>
  <c r="E706" i="1"/>
  <c r="V706" i="1" s="1"/>
  <c r="AA706" i="1" s="1"/>
  <c r="V705" i="1"/>
  <c r="AA705" i="1" s="1"/>
  <c r="S705" i="1"/>
  <c r="Q705" i="1"/>
  <c r="R705" i="1" s="1"/>
  <c r="M705" i="1"/>
  <c r="K705" i="1"/>
  <c r="E705" i="1"/>
  <c r="V704" i="1"/>
  <c r="AA704" i="1" s="1"/>
  <c r="S704" i="1"/>
  <c r="Q704" i="1"/>
  <c r="R704" i="1" s="1"/>
  <c r="M704" i="1"/>
  <c r="K704" i="1"/>
  <c r="E704" i="1"/>
  <c r="S703" i="1"/>
  <c r="R703" i="1"/>
  <c r="Q703" i="1"/>
  <c r="M703" i="1"/>
  <c r="K703" i="1"/>
  <c r="E703" i="1"/>
  <c r="V703" i="1" s="1"/>
  <c r="AA703" i="1" s="1"/>
  <c r="S702" i="1"/>
  <c r="R702" i="1"/>
  <c r="Q702" i="1"/>
  <c r="M702" i="1"/>
  <c r="K702" i="1"/>
  <c r="E702" i="1"/>
  <c r="V702" i="1" s="1"/>
  <c r="AA702" i="1" s="1"/>
  <c r="V701" i="1"/>
  <c r="AA701" i="1" s="1"/>
  <c r="S701" i="1"/>
  <c r="Q701" i="1"/>
  <c r="R701" i="1" s="1"/>
  <c r="M701" i="1"/>
  <c r="K701" i="1"/>
  <c r="E701" i="1"/>
  <c r="V700" i="1"/>
  <c r="AA700" i="1" s="1"/>
  <c r="S700" i="1"/>
  <c r="Q700" i="1"/>
  <c r="R700" i="1" s="1"/>
  <c r="M700" i="1"/>
  <c r="K700" i="1"/>
  <c r="E700" i="1"/>
  <c r="V699" i="1"/>
  <c r="AA699" i="1" s="1"/>
  <c r="S699" i="1"/>
  <c r="Q699" i="1"/>
  <c r="R699" i="1" s="1"/>
  <c r="M699" i="1"/>
  <c r="K699" i="1"/>
  <c r="E699" i="1"/>
  <c r="V698" i="1"/>
  <c r="AA698" i="1" s="1"/>
  <c r="S698" i="1"/>
  <c r="R698" i="1"/>
  <c r="Q698" i="1"/>
  <c r="M698" i="1"/>
  <c r="K698" i="1"/>
  <c r="E698" i="1"/>
  <c r="V697" i="1"/>
  <c r="AA697" i="1" s="1"/>
  <c r="S697" i="1"/>
  <c r="Q697" i="1"/>
  <c r="R697" i="1" s="1"/>
  <c r="M697" i="1"/>
  <c r="K697" i="1"/>
  <c r="E697" i="1"/>
  <c r="AA696" i="1"/>
  <c r="V696" i="1"/>
  <c r="S696" i="1"/>
  <c r="Q696" i="1"/>
  <c r="R696" i="1" s="1"/>
  <c r="M696" i="1"/>
  <c r="K696" i="1"/>
  <c r="E696" i="1"/>
  <c r="AA695" i="1"/>
  <c r="S695" i="1"/>
  <c r="R695" i="1"/>
  <c r="Q695" i="1"/>
  <c r="M695" i="1"/>
  <c r="K695" i="1"/>
  <c r="E695" i="1"/>
  <c r="V695" i="1" s="1"/>
  <c r="S694" i="1"/>
  <c r="Q694" i="1"/>
  <c r="R694" i="1" s="1"/>
  <c r="M694" i="1"/>
  <c r="K694" i="1"/>
  <c r="E694" i="1"/>
  <c r="AA693" i="1"/>
  <c r="V693" i="1"/>
  <c r="S693" i="1"/>
  <c r="R693" i="1"/>
  <c r="Q693" i="1"/>
  <c r="M693" i="1"/>
  <c r="K693" i="1"/>
  <c r="E693" i="1"/>
  <c r="W692" i="1"/>
  <c r="AB692" i="1" s="1"/>
  <c r="S692" i="1"/>
  <c r="R692" i="1"/>
  <c r="Q692" i="1"/>
  <c r="M692" i="1"/>
  <c r="K692" i="1"/>
  <c r="E692" i="1"/>
  <c r="Y692" i="1" s="1"/>
  <c r="AD692" i="1" s="1"/>
  <c r="AA691" i="1"/>
  <c r="W691" i="1"/>
  <c r="AB691" i="1" s="1"/>
  <c r="AF691" i="1" s="1"/>
  <c r="S691" i="1"/>
  <c r="R691" i="1"/>
  <c r="Q691" i="1"/>
  <c r="M691" i="1"/>
  <c r="K691" i="1"/>
  <c r="E691" i="1"/>
  <c r="Z691" i="1" s="1"/>
  <c r="S690" i="1"/>
  <c r="R690" i="1"/>
  <c r="Q690" i="1"/>
  <c r="M690" i="1"/>
  <c r="K690" i="1"/>
  <c r="E690" i="1"/>
  <c r="V690" i="1" s="1"/>
  <c r="AA690" i="1" s="1"/>
  <c r="V689" i="1"/>
  <c r="AA689" i="1" s="1"/>
  <c r="S689" i="1"/>
  <c r="Q689" i="1"/>
  <c r="R689" i="1" s="1"/>
  <c r="M689" i="1"/>
  <c r="K689" i="1"/>
  <c r="E689" i="1"/>
  <c r="V688" i="1"/>
  <c r="AA688" i="1" s="1"/>
  <c r="S688" i="1"/>
  <c r="Q688" i="1"/>
  <c r="R688" i="1" s="1"/>
  <c r="M688" i="1"/>
  <c r="K688" i="1"/>
  <c r="E688" i="1"/>
  <c r="S687" i="1"/>
  <c r="R687" i="1"/>
  <c r="Q687" i="1"/>
  <c r="M687" i="1"/>
  <c r="K687" i="1"/>
  <c r="E687" i="1"/>
  <c r="V687" i="1" s="1"/>
  <c r="AA687" i="1" s="1"/>
  <c r="S686" i="1"/>
  <c r="R686" i="1"/>
  <c r="Q686" i="1"/>
  <c r="M686" i="1"/>
  <c r="K686" i="1"/>
  <c r="E686" i="1"/>
  <c r="V686" i="1" s="1"/>
  <c r="AA686" i="1" s="1"/>
  <c r="V685" i="1"/>
  <c r="AA685" i="1" s="1"/>
  <c r="S685" i="1"/>
  <c r="Q685" i="1"/>
  <c r="R685" i="1" s="1"/>
  <c r="M685" i="1"/>
  <c r="K685" i="1"/>
  <c r="E685" i="1"/>
  <c r="V684" i="1"/>
  <c r="AA684" i="1" s="1"/>
  <c r="S684" i="1"/>
  <c r="Q684" i="1"/>
  <c r="R684" i="1" s="1"/>
  <c r="M684" i="1"/>
  <c r="K684" i="1"/>
  <c r="E684" i="1"/>
  <c r="V683" i="1"/>
  <c r="AA683" i="1" s="1"/>
  <c r="S683" i="1"/>
  <c r="Q683" i="1"/>
  <c r="R683" i="1" s="1"/>
  <c r="M683" i="1"/>
  <c r="K683" i="1"/>
  <c r="E683" i="1"/>
  <c r="V682" i="1"/>
  <c r="AA682" i="1" s="1"/>
  <c r="S682" i="1"/>
  <c r="R682" i="1"/>
  <c r="Q682" i="1"/>
  <c r="M682" i="1"/>
  <c r="K682" i="1"/>
  <c r="E682" i="1"/>
  <c r="V681" i="1"/>
  <c r="AA681" i="1" s="1"/>
  <c r="S681" i="1"/>
  <c r="Q681" i="1"/>
  <c r="R681" i="1" s="1"/>
  <c r="M681" i="1"/>
  <c r="K681" i="1"/>
  <c r="E681" i="1"/>
  <c r="AA680" i="1"/>
  <c r="V680" i="1"/>
  <c r="S680" i="1"/>
  <c r="Q680" i="1"/>
  <c r="R680" i="1" s="1"/>
  <c r="M680" i="1"/>
  <c r="K680" i="1"/>
  <c r="E680" i="1"/>
  <c r="AA679" i="1"/>
  <c r="S679" i="1"/>
  <c r="R679" i="1"/>
  <c r="Q679" i="1"/>
  <c r="M679" i="1"/>
  <c r="K679" i="1"/>
  <c r="E679" i="1"/>
  <c r="V679" i="1" s="1"/>
  <c r="S678" i="1"/>
  <c r="Q678" i="1"/>
  <c r="R678" i="1" s="1"/>
  <c r="M678" i="1"/>
  <c r="K678" i="1"/>
  <c r="E678" i="1"/>
  <c r="AA677" i="1"/>
  <c r="V677" i="1"/>
  <c r="S677" i="1"/>
  <c r="R677" i="1"/>
  <c r="Q677" i="1"/>
  <c r="M677" i="1"/>
  <c r="K677" i="1"/>
  <c r="E677" i="1"/>
  <c r="W676" i="1"/>
  <c r="AB676" i="1" s="1"/>
  <c r="S676" i="1"/>
  <c r="R676" i="1"/>
  <c r="Q676" i="1"/>
  <c r="M676" i="1"/>
  <c r="K676" i="1"/>
  <c r="E676" i="1"/>
  <c r="Y676" i="1" s="1"/>
  <c r="AD676" i="1" s="1"/>
  <c r="W675" i="1"/>
  <c r="AB675" i="1" s="1"/>
  <c r="S675" i="1"/>
  <c r="R675" i="1"/>
  <c r="AE675" i="1" s="1"/>
  <c r="Q675" i="1"/>
  <c r="M675" i="1"/>
  <c r="K675" i="1"/>
  <c r="E675" i="1"/>
  <c r="Z675" i="1" s="1"/>
  <c r="S674" i="1"/>
  <c r="R674" i="1"/>
  <c r="Q674" i="1"/>
  <c r="M674" i="1"/>
  <c r="K674" i="1"/>
  <c r="E674" i="1"/>
  <c r="V674" i="1" s="1"/>
  <c r="AA674" i="1" s="1"/>
  <c r="V673" i="1"/>
  <c r="AA673" i="1" s="1"/>
  <c r="S673" i="1"/>
  <c r="Q673" i="1"/>
  <c r="R673" i="1" s="1"/>
  <c r="M673" i="1"/>
  <c r="K673" i="1"/>
  <c r="E673" i="1"/>
  <c r="V672" i="1"/>
  <c r="AA672" i="1" s="1"/>
  <c r="S672" i="1"/>
  <c r="Q672" i="1"/>
  <c r="R672" i="1" s="1"/>
  <c r="M672" i="1"/>
  <c r="K672" i="1"/>
  <c r="E672" i="1"/>
  <c r="S671" i="1"/>
  <c r="R671" i="1"/>
  <c r="Q671" i="1"/>
  <c r="M671" i="1"/>
  <c r="K671" i="1"/>
  <c r="E671" i="1"/>
  <c r="V671" i="1" s="1"/>
  <c r="AA671" i="1" s="1"/>
  <c r="S670" i="1"/>
  <c r="R670" i="1"/>
  <c r="Q670" i="1"/>
  <c r="M670" i="1"/>
  <c r="K670" i="1"/>
  <c r="E670" i="1"/>
  <c r="V670" i="1" s="1"/>
  <c r="AA670" i="1" s="1"/>
  <c r="V669" i="1"/>
  <c r="AA669" i="1" s="1"/>
  <c r="S669" i="1"/>
  <c r="Q669" i="1"/>
  <c r="R669" i="1" s="1"/>
  <c r="M669" i="1"/>
  <c r="K669" i="1"/>
  <c r="E669" i="1"/>
  <c r="V668" i="1"/>
  <c r="AA668" i="1" s="1"/>
  <c r="S668" i="1"/>
  <c r="Q668" i="1"/>
  <c r="R668" i="1" s="1"/>
  <c r="M668" i="1"/>
  <c r="K668" i="1"/>
  <c r="E668" i="1"/>
  <c r="V667" i="1"/>
  <c r="AA667" i="1" s="1"/>
  <c r="S667" i="1"/>
  <c r="Q667" i="1"/>
  <c r="R667" i="1" s="1"/>
  <c r="M667" i="1"/>
  <c r="K667" i="1"/>
  <c r="E667" i="1"/>
  <c r="V666" i="1"/>
  <c r="AA666" i="1" s="1"/>
  <c r="S666" i="1"/>
  <c r="R666" i="1"/>
  <c r="Q666" i="1"/>
  <c r="M666" i="1"/>
  <c r="K666" i="1"/>
  <c r="E666" i="1"/>
  <c r="V665" i="1"/>
  <c r="AA665" i="1" s="1"/>
  <c r="S665" i="1"/>
  <c r="Q665" i="1"/>
  <c r="R665" i="1" s="1"/>
  <c r="M665" i="1"/>
  <c r="K665" i="1"/>
  <c r="E665" i="1"/>
  <c r="AA664" i="1"/>
  <c r="V664" i="1"/>
  <c r="S664" i="1"/>
  <c r="Q664" i="1"/>
  <c r="R664" i="1" s="1"/>
  <c r="M664" i="1"/>
  <c r="K664" i="1"/>
  <c r="E664" i="1"/>
  <c r="AA663" i="1"/>
  <c r="S663" i="1"/>
  <c r="R663" i="1"/>
  <c r="Q663" i="1"/>
  <c r="M663" i="1"/>
  <c r="K663" i="1"/>
  <c r="E663" i="1"/>
  <c r="V663" i="1" s="1"/>
  <c r="S662" i="1"/>
  <c r="Q662" i="1"/>
  <c r="R662" i="1" s="1"/>
  <c r="M662" i="1"/>
  <c r="K662" i="1"/>
  <c r="E662" i="1"/>
  <c r="AA661" i="1"/>
  <c r="V661" i="1"/>
  <c r="S661" i="1"/>
  <c r="R661" i="1"/>
  <c r="Q661" i="1"/>
  <c r="M661" i="1"/>
  <c r="K661" i="1"/>
  <c r="E661" i="1"/>
  <c r="S660" i="1"/>
  <c r="R660" i="1"/>
  <c r="Q660" i="1"/>
  <c r="M660" i="1"/>
  <c r="K660" i="1"/>
  <c r="E660" i="1"/>
  <c r="S659" i="1"/>
  <c r="R659" i="1"/>
  <c r="Q659" i="1"/>
  <c r="M659" i="1"/>
  <c r="K659" i="1"/>
  <c r="E659" i="1"/>
  <c r="S658" i="1"/>
  <c r="R658" i="1"/>
  <c r="Q658" i="1"/>
  <c r="M658" i="1"/>
  <c r="K658" i="1"/>
  <c r="E658" i="1"/>
  <c r="V658" i="1" s="1"/>
  <c r="AA658" i="1" s="1"/>
  <c r="V657" i="1"/>
  <c r="AA657" i="1" s="1"/>
  <c r="S657" i="1"/>
  <c r="Q657" i="1"/>
  <c r="R657" i="1" s="1"/>
  <c r="M657" i="1"/>
  <c r="K657" i="1"/>
  <c r="E657" i="1"/>
  <c r="V656" i="1"/>
  <c r="AA656" i="1" s="1"/>
  <c r="S656" i="1"/>
  <c r="Q656" i="1"/>
  <c r="R656" i="1" s="1"/>
  <c r="M656" i="1"/>
  <c r="K656" i="1"/>
  <c r="E656" i="1"/>
  <c r="S655" i="1"/>
  <c r="R655" i="1"/>
  <c r="Q655" i="1"/>
  <c r="M655" i="1"/>
  <c r="K655" i="1"/>
  <c r="E655" i="1"/>
  <c r="AC654" i="1"/>
  <c r="Z654" i="1"/>
  <c r="X654" i="1"/>
  <c r="S654" i="1"/>
  <c r="R654" i="1"/>
  <c r="AE654" i="1" s="1"/>
  <c r="Q654" i="1"/>
  <c r="M654" i="1"/>
  <c r="K654" i="1"/>
  <c r="E654" i="1"/>
  <c r="W654" i="1" s="1"/>
  <c r="AB654" i="1" s="1"/>
  <c r="V653" i="1"/>
  <c r="AA653" i="1" s="1"/>
  <c r="S653" i="1"/>
  <c r="Q653" i="1"/>
  <c r="R653" i="1" s="1"/>
  <c r="M653" i="1"/>
  <c r="K653" i="1"/>
  <c r="E653" i="1"/>
  <c r="V652" i="1"/>
  <c r="AA652" i="1" s="1"/>
  <c r="S652" i="1"/>
  <c r="Q652" i="1"/>
  <c r="R652" i="1" s="1"/>
  <c r="M652" i="1"/>
  <c r="K652" i="1"/>
  <c r="E652" i="1"/>
  <c r="V651" i="1"/>
  <c r="AA651" i="1" s="1"/>
  <c r="S651" i="1"/>
  <c r="Q651" i="1"/>
  <c r="R651" i="1" s="1"/>
  <c r="M651" i="1"/>
  <c r="K651" i="1"/>
  <c r="E651" i="1"/>
  <c r="V650" i="1"/>
  <c r="AA650" i="1" s="1"/>
  <c r="S650" i="1"/>
  <c r="R650" i="1"/>
  <c r="Q650" i="1"/>
  <c r="M650" i="1"/>
  <c r="K650" i="1"/>
  <c r="E650" i="1"/>
  <c r="AA649" i="1"/>
  <c r="V649" i="1"/>
  <c r="S649" i="1"/>
  <c r="Q649" i="1"/>
  <c r="R649" i="1" s="1"/>
  <c r="M649" i="1"/>
  <c r="K649" i="1"/>
  <c r="E649" i="1"/>
  <c r="AA648" i="1"/>
  <c r="V648" i="1"/>
  <c r="S648" i="1"/>
  <c r="Q648" i="1"/>
  <c r="R648" i="1" s="1"/>
  <c r="M648" i="1"/>
  <c r="K648" i="1"/>
  <c r="E648" i="1"/>
  <c r="Z647" i="1"/>
  <c r="S647" i="1"/>
  <c r="R647" i="1"/>
  <c r="Q647" i="1"/>
  <c r="M647" i="1"/>
  <c r="K647" i="1"/>
  <c r="E647" i="1"/>
  <c r="V647" i="1" s="1"/>
  <c r="AA647" i="1" s="1"/>
  <c r="S646" i="1"/>
  <c r="Q646" i="1"/>
  <c r="R646" i="1" s="1"/>
  <c r="M646" i="1"/>
  <c r="K646" i="1"/>
  <c r="E646" i="1"/>
  <c r="AA645" i="1"/>
  <c r="V645" i="1"/>
  <c r="S645" i="1"/>
  <c r="R645" i="1"/>
  <c r="Q645" i="1"/>
  <c r="M645" i="1"/>
  <c r="K645" i="1"/>
  <c r="E645" i="1"/>
  <c r="AA644" i="1"/>
  <c r="V644" i="1"/>
  <c r="S644" i="1"/>
  <c r="R644" i="1"/>
  <c r="Q644" i="1"/>
  <c r="M644" i="1"/>
  <c r="K644" i="1"/>
  <c r="E644" i="1"/>
  <c r="AA643" i="1"/>
  <c r="V643" i="1"/>
  <c r="S643" i="1"/>
  <c r="R643" i="1"/>
  <c r="Q643" i="1"/>
  <c r="M643" i="1"/>
  <c r="K643" i="1"/>
  <c r="E643" i="1"/>
  <c r="V642" i="1"/>
  <c r="AA642" i="1" s="1"/>
  <c r="S642" i="1"/>
  <c r="R642" i="1"/>
  <c r="Q642" i="1"/>
  <c r="M642" i="1"/>
  <c r="K642" i="1"/>
  <c r="E642" i="1"/>
  <c r="V641" i="1"/>
  <c r="AA641" i="1" s="1"/>
  <c r="S641" i="1"/>
  <c r="Q641" i="1"/>
  <c r="R641" i="1" s="1"/>
  <c r="M641" i="1"/>
  <c r="K641" i="1"/>
  <c r="E641" i="1"/>
  <c r="V640" i="1"/>
  <c r="AA640" i="1" s="1"/>
  <c r="S640" i="1"/>
  <c r="Q640" i="1"/>
  <c r="R640" i="1" s="1"/>
  <c r="M640" i="1"/>
  <c r="K640" i="1"/>
  <c r="E640" i="1"/>
  <c r="S639" i="1"/>
  <c r="R639" i="1"/>
  <c r="Q639" i="1"/>
  <c r="M639" i="1"/>
  <c r="K639" i="1"/>
  <c r="E639" i="1"/>
  <c r="S638" i="1"/>
  <c r="R638" i="1"/>
  <c r="Q638" i="1"/>
  <c r="M638" i="1"/>
  <c r="K638" i="1"/>
  <c r="E638" i="1"/>
  <c r="V638" i="1" s="1"/>
  <c r="AA638" i="1" s="1"/>
  <c r="V637" i="1"/>
  <c r="AA637" i="1" s="1"/>
  <c r="S637" i="1"/>
  <c r="Q637" i="1"/>
  <c r="R637" i="1" s="1"/>
  <c r="M637" i="1"/>
  <c r="K637" i="1"/>
  <c r="E637" i="1"/>
  <c r="V636" i="1"/>
  <c r="AA636" i="1" s="1"/>
  <c r="S636" i="1"/>
  <c r="Q636" i="1"/>
  <c r="R636" i="1" s="1"/>
  <c r="M636" i="1"/>
  <c r="K636" i="1"/>
  <c r="E636" i="1"/>
  <c r="V635" i="1"/>
  <c r="AA635" i="1" s="1"/>
  <c r="S635" i="1"/>
  <c r="Q635" i="1"/>
  <c r="R635" i="1" s="1"/>
  <c r="M635" i="1"/>
  <c r="K635" i="1"/>
  <c r="E635" i="1"/>
  <c r="V634" i="1"/>
  <c r="AA634" i="1" s="1"/>
  <c r="S634" i="1"/>
  <c r="R634" i="1"/>
  <c r="Q634" i="1"/>
  <c r="M634" i="1"/>
  <c r="K634" i="1"/>
  <c r="E634" i="1"/>
  <c r="AA633" i="1"/>
  <c r="V633" i="1"/>
  <c r="S633" i="1"/>
  <c r="Q633" i="1"/>
  <c r="R633" i="1" s="1"/>
  <c r="M633" i="1"/>
  <c r="K633" i="1"/>
  <c r="E633" i="1"/>
  <c r="AD632" i="1"/>
  <c r="AA632" i="1"/>
  <c r="Z632" i="1"/>
  <c r="Y632" i="1"/>
  <c r="W632" i="1"/>
  <c r="AB632" i="1" s="1"/>
  <c r="AF632" i="1" s="1"/>
  <c r="V632" i="1"/>
  <c r="S632" i="1"/>
  <c r="Q632" i="1"/>
  <c r="R632" i="1" s="1"/>
  <c r="M632" i="1"/>
  <c r="K632" i="1"/>
  <c r="E632" i="1"/>
  <c r="X632" i="1" s="1"/>
  <c r="Z631" i="1"/>
  <c r="S631" i="1"/>
  <c r="R631" i="1"/>
  <c r="AE631" i="1" s="1"/>
  <c r="Q631" i="1"/>
  <c r="M631" i="1"/>
  <c r="K631" i="1"/>
  <c r="E631" i="1"/>
  <c r="V631" i="1" s="1"/>
  <c r="AA631" i="1" s="1"/>
  <c r="S630" i="1"/>
  <c r="Q630" i="1"/>
  <c r="R630" i="1" s="1"/>
  <c r="M630" i="1"/>
  <c r="K630" i="1"/>
  <c r="E630" i="1"/>
  <c r="AA629" i="1"/>
  <c r="V629" i="1"/>
  <c r="S629" i="1"/>
  <c r="R629" i="1"/>
  <c r="Q629" i="1"/>
  <c r="M629" i="1"/>
  <c r="K629" i="1"/>
  <c r="E629" i="1"/>
  <c r="AA628" i="1"/>
  <c r="W628" i="1"/>
  <c r="AB628" i="1" s="1"/>
  <c r="AF628" i="1" s="1"/>
  <c r="V628" i="1"/>
  <c r="S628" i="1"/>
  <c r="R628" i="1"/>
  <c r="Q628" i="1"/>
  <c r="M628" i="1"/>
  <c r="K628" i="1"/>
  <c r="E628" i="1"/>
  <c r="Y628" i="1" s="1"/>
  <c r="AD628" i="1" s="1"/>
  <c r="AA627" i="1"/>
  <c r="V627" i="1"/>
  <c r="S627" i="1"/>
  <c r="R627" i="1"/>
  <c r="Q627" i="1"/>
  <c r="M627" i="1"/>
  <c r="K627" i="1"/>
  <c r="E627" i="1"/>
  <c r="Z626" i="1"/>
  <c r="AE626" i="1" s="1"/>
  <c r="W626" i="1"/>
  <c r="AB626" i="1" s="1"/>
  <c r="AF626" i="1" s="1"/>
  <c r="V626" i="1"/>
  <c r="AA626" i="1" s="1"/>
  <c r="S626" i="1"/>
  <c r="R626" i="1"/>
  <c r="Q626" i="1"/>
  <c r="M626" i="1"/>
  <c r="K626" i="1"/>
  <c r="E626" i="1"/>
  <c r="Y626" i="1" s="1"/>
  <c r="AD626" i="1" s="1"/>
  <c r="V625" i="1"/>
  <c r="AA625" i="1" s="1"/>
  <c r="S625" i="1"/>
  <c r="Q625" i="1"/>
  <c r="R625" i="1" s="1"/>
  <c r="M625" i="1"/>
  <c r="K625" i="1"/>
  <c r="E625" i="1"/>
  <c r="V624" i="1"/>
  <c r="AA624" i="1" s="1"/>
  <c r="S624" i="1"/>
  <c r="Q624" i="1"/>
  <c r="R624" i="1" s="1"/>
  <c r="M624" i="1"/>
  <c r="K624" i="1"/>
  <c r="E624" i="1"/>
  <c r="S623" i="1"/>
  <c r="R623" i="1"/>
  <c r="Q623" i="1"/>
  <c r="M623" i="1"/>
  <c r="K623" i="1"/>
  <c r="E623" i="1"/>
  <c r="S622" i="1"/>
  <c r="R622" i="1"/>
  <c r="Q622" i="1"/>
  <c r="M622" i="1"/>
  <c r="K622" i="1"/>
  <c r="E622" i="1"/>
  <c r="V622" i="1" s="1"/>
  <c r="AA622" i="1" s="1"/>
  <c r="V621" i="1"/>
  <c r="AA621" i="1" s="1"/>
  <c r="S621" i="1"/>
  <c r="Q621" i="1"/>
  <c r="R621" i="1" s="1"/>
  <c r="M621" i="1"/>
  <c r="K621" i="1"/>
  <c r="E621" i="1"/>
  <c r="V620" i="1"/>
  <c r="AA620" i="1" s="1"/>
  <c r="S620" i="1"/>
  <c r="Q620" i="1"/>
  <c r="R620" i="1" s="1"/>
  <c r="M620" i="1"/>
  <c r="K620" i="1"/>
  <c r="E620" i="1"/>
  <c r="V619" i="1"/>
  <c r="AA619" i="1" s="1"/>
  <c r="S619" i="1"/>
  <c r="Q619" i="1"/>
  <c r="R619" i="1" s="1"/>
  <c r="M619" i="1"/>
  <c r="K619" i="1"/>
  <c r="E619" i="1"/>
  <c r="V618" i="1"/>
  <c r="AA618" i="1" s="1"/>
  <c r="S618" i="1"/>
  <c r="R618" i="1"/>
  <c r="Q618" i="1"/>
  <c r="M618" i="1"/>
  <c r="K618" i="1"/>
  <c r="E618" i="1"/>
  <c r="AA617" i="1"/>
  <c r="V617" i="1"/>
  <c r="S617" i="1"/>
  <c r="Q617" i="1"/>
  <c r="R617" i="1" s="1"/>
  <c r="M617" i="1"/>
  <c r="K617" i="1"/>
  <c r="E617" i="1"/>
  <c r="AA616" i="1"/>
  <c r="V616" i="1"/>
  <c r="S616" i="1"/>
  <c r="Q616" i="1"/>
  <c r="R616" i="1" s="1"/>
  <c r="M616" i="1"/>
  <c r="K616" i="1"/>
  <c r="E616" i="1"/>
  <c r="S615" i="1"/>
  <c r="R615" i="1"/>
  <c r="Q615" i="1"/>
  <c r="M615" i="1"/>
  <c r="K615" i="1"/>
  <c r="E615" i="1"/>
  <c r="V615" i="1" s="1"/>
  <c r="AA615" i="1" s="1"/>
  <c r="S614" i="1"/>
  <c r="Q614" i="1"/>
  <c r="R614" i="1" s="1"/>
  <c r="M614" i="1"/>
  <c r="K614" i="1"/>
  <c r="E614" i="1"/>
  <c r="AA613" i="1"/>
  <c r="V613" i="1"/>
  <c r="S613" i="1"/>
  <c r="R613" i="1"/>
  <c r="Q613" i="1"/>
  <c r="M613" i="1"/>
  <c r="K613" i="1"/>
  <c r="E613" i="1"/>
  <c r="W612" i="1"/>
  <c r="AB612" i="1" s="1"/>
  <c r="V612" i="1"/>
  <c r="AA612" i="1" s="1"/>
  <c r="AF612" i="1" s="1"/>
  <c r="S612" i="1"/>
  <c r="R612" i="1"/>
  <c r="Q612" i="1"/>
  <c r="M612" i="1"/>
  <c r="K612" i="1"/>
  <c r="E612" i="1"/>
  <c r="Y612" i="1" s="1"/>
  <c r="AD612" i="1" s="1"/>
  <c r="AA611" i="1"/>
  <c r="V611" i="1"/>
  <c r="S611" i="1"/>
  <c r="R611" i="1"/>
  <c r="Q611" i="1"/>
  <c r="M611" i="1"/>
  <c r="K611" i="1"/>
  <c r="E611" i="1"/>
  <c r="Z610" i="1"/>
  <c r="AE610" i="1" s="1"/>
  <c r="W610" i="1"/>
  <c r="AB610" i="1" s="1"/>
  <c r="AF610" i="1" s="1"/>
  <c r="V610" i="1"/>
  <c r="AA610" i="1" s="1"/>
  <c r="S610" i="1"/>
  <c r="R610" i="1"/>
  <c r="Q610" i="1"/>
  <c r="M610" i="1"/>
  <c r="K610" i="1"/>
  <c r="E610" i="1"/>
  <c r="Y610" i="1" s="1"/>
  <c r="AD610" i="1" s="1"/>
  <c r="V609" i="1"/>
  <c r="AA609" i="1" s="1"/>
  <c r="S609" i="1"/>
  <c r="Q609" i="1"/>
  <c r="R609" i="1" s="1"/>
  <c r="M609" i="1"/>
  <c r="K609" i="1"/>
  <c r="E609" i="1"/>
  <c r="AD608" i="1"/>
  <c r="Z608" i="1"/>
  <c r="Y608" i="1"/>
  <c r="W608" i="1"/>
  <c r="AB608" i="1" s="1"/>
  <c r="V608" i="1"/>
  <c r="AA608" i="1" s="1"/>
  <c r="S608" i="1"/>
  <c r="Q608" i="1"/>
  <c r="R608" i="1" s="1"/>
  <c r="AE608" i="1" s="1"/>
  <c r="M608" i="1"/>
  <c r="K608" i="1"/>
  <c r="E608" i="1"/>
  <c r="X608" i="1" s="1"/>
  <c r="Y607" i="1"/>
  <c r="AD607" i="1" s="1"/>
  <c r="S607" i="1"/>
  <c r="R607" i="1"/>
  <c r="Q607" i="1"/>
  <c r="M607" i="1"/>
  <c r="K607" i="1"/>
  <c r="E607" i="1"/>
  <c r="S606" i="1"/>
  <c r="Q606" i="1"/>
  <c r="R606" i="1" s="1"/>
  <c r="M606" i="1"/>
  <c r="K606" i="1"/>
  <c r="E606" i="1"/>
  <c r="V606" i="1" s="1"/>
  <c r="AA606" i="1" s="1"/>
  <c r="AB605" i="1"/>
  <c r="Z605" i="1"/>
  <c r="Y605" i="1"/>
  <c r="AD605" i="1" s="1"/>
  <c r="W605" i="1"/>
  <c r="V605" i="1"/>
  <c r="AA605" i="1" s="1"/>
  <c r="S605" i="1"/>
  <c r="Q605" i="1"/>
  <c r="R605" i="1" s="1"/>
  <c r="M605" i="1"/>
  <c r="K605" i="1"/>
  <c r="E605" i="1"/>
  <c r="X605" i="1" s="1"/>
  <c r="AB604" i="1"/>
  <c r="W604" i="1"/>
  <c r="V604" i="1"/>
  <c r="AA604" i="1" s="1"/>
  <c r="S604" i="1"/>
  <c r="Q604" i="1"/>
  <c r="R604" i="1" s="1"/>
  <c r="M604" i="1"/>
  <c r="K604" i="1"/>
  <c r="E604" i="1"/>
  <c r="Y604" i="1" s="1"/>
  <c r="AD604" i="1" s="1"/>
  <c r="AB603" i="1"/>
  <c r="AA603" i="1"/>
  <c r="W603" i="1"/>
  <c r="V603" i="1"/>
  <c r="S603" i="1"/>
  <c r="Q603" i="1"/>
  <c r="R603" i="1" s="1"/>
  <c r="M603" i="1"/>
  <c r="K603" i="1"/>
  <c r="E603" i="1"/>
  <c r="Z603" i="1" s="1"/>
  <c r="AE602" i="1"/>
  <c r="AB602" i="1"/>
  <c r="Z602" i="1"/>
  <c r="W602" i="1"/>
  <c r="V602" i="1"/>
  <c r="AA602" i="1" s="1"/>
  <c r="S602" i="1"/>
  <c r="R602" i="1"/>
  <c r="Q602" i="1"/>
  <c r="M602" i="1"/>
  <c r="K602" i="1"/>
  <c r="E602" i="1"/>
  <c r="Y602" i="1" s="1"/>
  <c r="AD602" i="1" s="1"/>
  <c r="AA601" i="1"/>
  <c r="V601" i="1"/>
  <c r="S601" i="1"/>
  <c r="Q601" i="1"/>
  <c r="R601" i="1" s="1"/>
  <c r="M601" i="1"/>
  <c r="K601" i="1"/>
  <c r="E601" i="1"/>
  <c r="V600" i="1"/>
  <c r="AA600" i="1" s="1"/>
  <c r="S600" i="1"/>
  <c r="Q600" i="1"/>
  <c r="R600" i="1" s="1"/>
  <c r="M600" i="1"/>
  <c r="K600" i="1"/>
  <c r="E600" i="1"/>
  <c r="S599" i="1"/>
  <c r="R599" i="1"/>
  <c r="Q599" i="1"/>
  <c r="M599" i="1"/>
  <c r="K599" i="1"/>
  <c r="E599" i="1"/>
  <c r="S598" i="1"/>
  <c r="Q598" i="1"/>
  <c r="R598" i="1" s="1"/>
  <c r="M598" i="1"/>
  <c r="K598" i="1"/>
  <c r="E598" i="1"/>
  <c r="V597" i="1"/>
  <c r="AA597" i="1" s="1"/>
  <c r="S597" i="1"/>
  <c r="Q597" i="1"/>
  <c r="R597" i="1" s="1"/>
  <c r="M597" i="1"/>
  <c r="K597" i="1"/>
  <c r="E597" i="1"/>
  <c r="AA596" i="1"/>
  <c r="V596" i="1"/>
  <c r="S596" i="1"/>
  <c r="Q596" i="1"/>
  <c r="R596" i="1" s="1"/>
  <c r="M596" i="1"/>
  <c r="K596" i="1"/>
  <c r="E596" i="1"/>
  <c r="V595" i="1"/>
  <c r="AA595" i="1" s="1"/>
  <c r="S595" i="1"/>
  <c r="Q595" i="1"/>
  <c r="R595" i="1" s="1"/>
  <c r="M595" i="1"/>
  <c r="K595" i="1"/>
  <c r="E595" i="1"/>
  <c r="V594" i="1"/>
  <c r="AA594" i="1" s="1"/>
  <c r="S594" i="1"/>
  <c r="R594" i="1"/>
  <c r="Q594" i="1"/>
  <c r="M594" i="1"/>
  <c r="K594" i="1"/>
  <c r="E594" i="1"/>
  <c r="V593" i="1"/>
  <c r="AA593" i="1" s="1"/>
  <c r="S593" i="1"/>
  <c r="Q593" i="1"/>
  <c r="R593" i="1" s="1"/>
  <c r="M593" i="1"/>
  <c r="K593" i="1"/>
  <c r="E593" i="1"/>
  <c r="V592" i="1"/>
  <c r="AA592" i="1" s="1"/>
  <c r="S592" i="1"/>
  <c r="Q592" i="1"/>
  <c r="R592" i="1" s="1"/>
  <c r="M592" i="1"/>
  <c r="K592" i="1"/>
  <c r="E592" i="1"/>
  <c r="S591" i="1"/>
  <c r="R591" i="1"/>
  <c r="Q591" i="1"/>
  <c r="M591" i="1"/>
  <c r="K591" i="1"/>
  <c r="E591" i="1"/>
  <c r="S590" i="1"/>
  <c r="R590" i="1"/>
  <c r="Q590" i="1"/>
  <c r="M590" i="1"/>
  <c r="K590" i="1"/>
  <c r="E590" i="1"/>
  <c r="V590" i="1" s="1"/>
  <c r="AA590" i="1" s="1"/>
  <c r="AA589" i="1"/>
  <c r="V589" i="1"/>
  <c r="S589" i="1"/>
  <c r="Q589" i="1"/>
  <c r="R589" i="1" s="1"/>
  <c r="M589" i="1"/>
  <c r="K589" i="1"/>
  <c r="E589" i="1"/>
  <c r="AA588" i="1"/>
  <c r="V588" i="1"/>
  <c r="S588" i="1"/>
  <c r="Q588" i="1"/>
  <c r="R588" i="1" s="1"/>
  <c r="M588" i="1"/>
  <c r="K588" i="1"/>
  <c r="E588" i="1"/>
  <c r="V587" i="1"/>
  <c r="AA587" i="1" s="1"/>
  <c r="S587" i="1"/>
  <c r="Q587" i="1"/>
  <c r="R587" i="1" s="1"/>
  <c r="M587" i="1"/>
  <c r="K587" i="1"/>
  <c r="E587" i="1"/>
  <c r="V586" i="1"/>
  <c r="AA586" i="1" s="1"/>
  <c r="S586" i="1"/>
  <c r="R586" i="1"/>
  <c r="Q586" i="1"/>
  <c r="M586" i="1"/>
  <c r="K586" i="1"/>
  <c r="E586" i="1"/>
  <c r="AA585" i="1"/>
  <c r="V585" i="1"/>
  <c r="S585" i="1"/>
  <c r="Q585" i="1"/>
  <c r="R585" i="1" s="1"/>
  <c r="M585" i="1"/>
  <c r="K585" i="1"/>
  <c r="E585" i="1"/>
  <c r="V584" i="1"/>
  <c r="AA584" i="1" s="1"/>
  <c r="S584" i="1"/>
  <c r="Q584" i="1"/>
  <c r="R584" i="1" s="1"/>
  <c r="M584" i="1"/>
  <c r="K584" i="1"/>
  <c r="E584" i="1"/>
  <c r="S583" i="1"/>
  <c r="R583" i="1"/>
  <c r="Q583" i="1"/>
  <c r="M583" i="1"/>
  <c r="K583" i="1"/>
  <c r="E583" i="1"/>
  <c r="Z583" i="1" s="1"/>
  <c r="S582" i="1"/>
  <c r="Q582" i="1"/>
  <c r="R582" i="1" s="1"/>
  <c r="M582" i="1"/>
  <c r="K582" i="1"/>
  <c r="E582" i="1"/>
  <c r="AA581" i="1"/>
  <c r="V581" i="1"/>
  <c r="S581" i="1"/>
  <c r="Q581" i="1"/>
  <c r="R581" i="1" s="1"/>
  <c r="M581" i="1"/>
  <c r="K581" i="1"/>
  <c r="E581" i="1"/>
  <c r="W580" i="1"/>
  <c r="AB580" i="1" s="1"/>
  <c r="V580" i="1"/>
  <c r="AA580" i="1" s="1"/>
  <c r="S580" i="1"/>
  <c r="Q580" i="1"/>
  <c r="R580" i="1" s="1"/>
  <c r="M580" i="1"/>
  <c r="K580" i="1"/>
  <c r="E580" i="1"/>
  <c r="AA579" i="1"/>
  <c r="V579" i="1"/>
  <c r="S579" i="1"/>
  <c r="Q579" i="1"/>
  <c r="R579" i="1" s="1"/>
  <c r="M579" i="1"/>
  <c r="K579" i="1"/>
  <c r="E579" i="1"/>
  <c r="Z578" i="1"/>
  <c r="AE578" i="1" s="1"/>
  <c r="W578" i="1"/>
  <c r="AB578" i="1" s="1"/>
  <c r="AF578" i="1" s="1"/>
  <c r="V578" i="1"/>
  <c r="AA578" i="1" s="1"/>
  <c r="S578" i="1"/>
  <c r="R578" i="1"/>
  <c r="Q578" i="1"/>
  <c r="M578" i="1"/>
  <c r="K578" i="1"/>
  <c r="E578" i="1"/>
  <c r="V577" i="1"/>
  <c r="AA577" i="1" s="1"/>
  <c r="S577" i="1"/>
  <c r="Q577" i="1"/>
  <c r="R577" i="1" s="1"/>
  <c r="M577" i="1"/>
  <c r="K577" i="1"/>
  <c r="E577" i="1"/>
  <c r="Z576" i="1"/>
  <c r="AE576" i="1" s="1"/>
  <c r="W576" i="1"/>
  <c r="AB576" i="1" s="1"/>
  <c r="V576" i="1"/>
  <c r="AA576" i="1" s="1"/>
  <c r="S576" i="1"/>
  <c r="Q576" i="1"/>
  <c r="R576" i="1" s="1"/>
  <c r="M576" i="1"/>
  <c r="K576" i="1"/>
  <c r="E576" i="1"/>
  <c r="X576" i="1" s="1"/>
  <c r="S575" i="1"/>
  <c r="R575" i="1"/>
  <c r="Q575" i="1"/>
  <c r="M575" i="1"/>
  <c r="K575" i="1"/>
  <c r="E575" i="1"/>
  <c r="S574" i="1"/>
  <c r="R574" i="1"/>
  <c r="Q574" i="1"/>
  <c r="M574" i="1"/>
  <c r="K574" i="1"/>
  <c r="E574" i="1"/>
  <c r="V574" i="1" s="1"/>
  <c r="AA574" i="1" s="1"/>
  <c r="V573" i="1"/>
  <c r="AA573" i="1" s="1"/>
  <c r="S573" i="1"/>
  <c r="Q573" i="1"/>
  <c r="R573" i="1" s="1"/>
  <c r="M573" i="1"/>
  <c r="K573" i="1"/>
  <c r="E573" i="1"/>
  <c r="AA572" i="1"/>
  <c r="V572" i="1"/>
  <c r="S572" i="1"/>
  <c r="Q572" i="1"/>
  <c r="R572" i="1" s="1"/>
  <c r="M572" i="1"/>
  <c r="K572" i="1"/>
  <c r="E572" i="1"/>
  <c r="V571" i="1"/>
  <c r="AA571" i="1" s="1"/>
  <c r="S571" i="1"/>
  <c r="Q571" i="1"/>
  <c r="R571" i="1" s="1"/>
  <c r="M571" i="1"/>
  <c r="K571" i="1"/>
  <c r="E571" i="1"/>
  <c r="V570" i="1"/>
  <c r="AA570" i="1" s="1"/>
  <c r="S570" i="1"/>
  <c r="R570" i="1"/>
  <c r="Q570" i="1"/>
  <c r="M570" i="1"/>
  <c r="K570" i="1"/>
  <c r="E570" i="1"/>
  <c r="AA569" i="1"/>
  <c r="V569" i="1"/>
  <c r="S569" i="1"/>
  <c r="Q569" i="1"/>
  <c r="R569" i="1" s="1"/>
  <c r="M569" i="1"/>
  <c r="K569" i="1"/>
  <c r="E569" i="1"/>
  <c r="Z568" i="1"/>
  <c r="Y568" i="1"/>
  <c r="AD568" i="1" s="1"/>
  <c r="W568" i="1"/>
  <c r="AB568" i="1" s="1"/>
  <c r="V568" i="1"/>
  <c r="AA568" i="1" s="1"/>
  <c r="S568" i="1"/>
  <c r="Q568" i="1"/>
  <c r="R568" i="1" s="1"/>
  <c r="M568" i="1"/>
  <c r="AC568" i="1" s="1"/>
  <c r="K568" i="1"/>
  <c r="E568" i="1"/>
  <c r="X568" i="1" s="1"/>
  <c r="S567" i="1"/>
  <c r="R567" i="1"/>
  <c r="Q567" i="1"/>
  <c r="M567" i="1"/>
  <c r="K567" i="1"/>
  <c r="E567" i="1"/>
  <c r="S566" i="1"/>
  <c r="Q566" i="1"/>
  <c r="R566" i="1" s="1"/>
  <c r="M566" i="1"/>
  <c r="K566" i="1"/>
  <c r="E566" i="1"/>
  <c r="AA565" i="1"/>
  <c r="V565" i="1"/>
  <c r="S565" i="1"/>
  <c r="Q565" i="1"/>
  <c r="R565" i="1" s="1"/>
  <c r="M565" i="1"/>
  <c r="K565" i="1"/>
  <c r="E565" i="1"/>
  <c r="V564" i="1"/>
  <c r="AA564" i="1" s="1"/>
  <c r="S564" i="1"/>
  <c r="Q564" i="1"/>
  <c r="R564" i="1" s="1"/>
  <c r="M564" i="1"/>
  <c r="K564" i="1"/>
  <c r="E564" i="1"/>
  <c r="AA563" i="1"/>
  <c r="V563" i="1"/>
  <c r="S563" i="1"/>
  <c r="Q563" i="1"/>
  <c r="R563" i="1" s="1"/>
  <c r="M563" i="1"/>
  <c r="K563" i="1"/>
  <c r="E563" i="1"/>
  <c r="V562" i="1"/>
  <c r="AA562" i="1" s="1"/>
  <c r="S562" i="1"/>
  <c r="R562" i="1"/>
  <c r="Q562" i="1"/>
  <c r="M562" i="1"/>
  <c r="K562" i="1"/>
  <c r="E562" i="1"/>
  <c r="V561" i="1"/>
  <c r="AA561" i="1" s="1"/>
  <c r="S561" i="1"/>
  <c r="Q561" i="1"/>
  <c r="R561" i="1" s="1"/>
  <c r="M561" i="1"/>
  <c r="K561" i="1"/>
  <c r="E561" i="1"/>
  <c r="V560" i="1"/>
  <c r="AA560" i="1" s="1"/>
  <c r="S560" i="1"/>
  <c r="Q560" i="1"/>
  <c r="R560" i="1" s="1"/>
  <c r="M560" i="1"/>
  <c r="K560" i="1"/>
  <c r="E560" i="1"/>
  <c r="S559" i="1"/>
  <c r="R559" i="1"/>
  <c r="Q559" i="1"/>
  <c r="M559" i="1"/>
  <c r="K559" i="1"/>
  <c r="E559" i="1"/>
  <c r="S558" i="1"/>
  <c r="Q558" i="1"/>
  <c r="R558" i="1" s="1"/>
  <c r="M558" i="1"/>
  <c r="K558" i="1"/>
  <c r="E558" i="1"/>
  <c r="V558" i="1" s="1"/>
  <c r="AA558" i="1" s="1"/>
  <c r="AA557" i="1"/>
  <c r="Z557" i="1"/>
  <c r="W557" i="1"/>
  <c r="AB557" i="1" s="1"/>
  <c r="V557" i="1"/>
  <c r="S557" i="1"/>
  <c r="Q557" i="1"/>
  <c r="R557" i="1" s="1"/>
  <c r="AE557" i="1" s="1"/>
  <c r="M557" i="1"/>
  <c r="AC557" i="1" s="1"/>
  <c r="K557" i="1"/>
  <c r="E557" i="1"/>
  <c r="X557" i="1" s="1"/>
  <c r="AA556" i="1"/>
  <c r="V556" i="1"/>
  <c r="S556" i="1"/>
  <c r="Q556" i="1"/>
  <c r="R556" i="1" s="1"/>
  <c r="M556" i="1"/>
  <c r="K556" i="1"/>
  <c r="E556" i="1"/>
  <c r="AA555" i="1"/>
  <c r="V555" i="1"/>
  <c r="S555" i="1"/>
  <c r="Q555" i="1"/>
  <c r="R555" i="1" s="1"/>
  <c r="M555" i="1"/>
  <c r="K555" i="1"/>
  <c r="E555" i="1"/>
  <c r="V554" i="1"/>
  <c r="AA554" i="1" s="1"/>
  <c r="S554" i="1"/>
  <c r="R554" i="1"/>
  <c r="Q554" i="1"/>
  <c r="M554" i="1"/>
  <c r="K554" i="1"/>
  <c r="E554" i="1"/>
  <c r="AA553" i="1"/>
  <c r="V553" i="1"/>
  <c r="S553" i="1"/>
  <c r="Q553" i="1"/>
  <c r="R553" i="1" s="1"/>
  <c r="M553" i="1"/>
  <c r="K553" i="1"/>
  <c r="E553" i="1"/>
  <c r="V552" i="1"/>
  <c r="AA552" i="1" s="1"/>
  <c r="S552" i="1"/>
  <c r="Q552" i="1"/>
  <c r="R552" i="1" s="1"/>
  <c r="M552" i="1"/>
  <c r="K552" i="1"/>
  <c r="E552" i="1"/>
  <c r="AA551" i="1"/>
  <c r="S551" i="1"/>
  <c r="R551" i="1"/>
  <c r="Q551" i="1"/>
  <c r="M551" i="1"/>
  <c r="K551" i="1"/>
  <c r="E551" i="1"/>
  <c r="Z551" i="1" s="1"/>
  <c r="AE551" i="1" s="1"/>
  <c r="S550" i="1"/>
  <c r="R550" i="1"/>
  <c r="Q550" i="1"/>
  <c r="M550" i="1"/>
  <c r="K550" i="1"/>
  <c r="E550" i="1"/>
  <c r="AA549" i="1"/>
  <c r="V549" i="1"/>
  <c r="S549" i="1"/>
  <c r="Q549" i="1"/>
  <c r="R549" i="1" s="1"/>
  <c r="M549" i="1"/>
  <c r="K549" i="1"/>
  <c r="E549" i="1"/>
  <c r="AA548" i="1"/>
  <c r="W548" i="1"/>
  <c r="AB548" i="1" s="1"/>
  <c r="AF548" i="1" s="1"/>
  <c r="V548" i="1"/>
  <c r="S548" i="1"/>
  <c r="Q548" i="1"/>
  <c r="R548" i="1" s="1"/>
  <c r="M548" i="1"/>
  <c r="K548" i="1"/>
  <c r="E548" i="1"/>
  <c r="Y548" i="1" s="1"/>
  <c r="AD548" i="1" s="1"/>
  <c r="AA547" i="1"/>
  <c r="V547" i="1"/>
  <c r="S547" i="1"/>
  <c r="Q547" i="1"/>
  <c r="R547" i="1" s="1"/>
  <c r="M547" i="1"/>
  <c r="K547" i="1"/>
  <c r="E547" i="1"/>
  <c r="V546" i="1"/>
  <c r="AA546" i="1" s="1"/>
  <c r="S546" i="1"/>
  <c r="R546" i="1"/>
  <c r="Q546" i="1"/>
  <c r="M546" i="1"/>
  <c r="K546" i="1"/>
  <c r="E546" i="1"/>
  <c r="V545" i="1"/>
  <c r="AA545" i="1" s="1"/>
  <c r="S545" i="1"/>
  <c r="Q545" i="1"/>
  <c r="R545" i="1" s="1"/>
  <c r="M545" i="1"/>
  <c r="K545" i="1"/>
  <c r="E545" i="1"/>
  <c r="V544" i="1"/>
  <c r="AA544" i="1" s="1"/>
  <c r="S544" i="1"/>
  <c r="Q544" i="1"/>
  <c r="R544" i="1" s="1"/>
  <c r="M544" i="1"/>
  <c r="K544" i="1"/>
  <c r="E544" i="1"/>
  <c r="S543" i="1"/>
  <c r="R543" i="1"/>
  <c r="Q543" i="1"/>
  <c r="M543" i="1"/>
  <c r="K543" i="1"/>
  <c r="E543" i="1"/>
  <c r="S542" i="1"/>
  <c r="R542" i="1"/>
  <c r="Q542" i="1"/>
  <c r="M542" i="1"/>
  <c r="K542" i="1"/>
  <c r="E542" i="1"/>
  <c r="Z541" i="1"/>
  <c r="Y541" i="1"/>
  <c r="AD541" i="1" s="1"/>
  <c r="W541" i="1"/>
  <c r="AB541" i="1" s="1"/>
  <c r="AF541" i="1" s="1"/>
  <c r="V541" i="1"/>
  <c r="AA541" i="1" s="1"/>
  <c r="S541" i="1"/>
  <c r="Q541" i="1"/>
  <c r="R541" i="1" s="1"/>
  <c r="AE541" i="1" s="1"/>
  <c r="M541" i="1"/>
  <c r="K541" i="1"/>
  <c r="E541" i="1"/>
  <c r="X541" i="1" s="1"/>
  <c r="AA540" i="1"/>
  <c r="W540" i="1"/>
  <c r="AB540" i="1" s="1"/>
  <c r="AF540" i="1" s="1"/>
  <c r="V540" i="1"/>
  <c r="S540" i="1"/>
  <c r="Q540" i="1"/>
  <c r="R540" i="1" s="1"/>
  <c r="M540" i="1"/>
  <c r="K540" i="1"/>
  <c r="E540" i="1"/>
  <c r="Y540" i="1" s="1"/>
  <c r="AD540" i="1" s="1"/>
  <c r="W539" i="1"/>
  <c r="AB539" i="1" s="1"/>
  <c r="AF539" i="1" s="1"/>
  <c r="V539" i="1"/>
  <c r="AA539" i="1" s="1"/>
  <c r="S539" i="1"/>
  <c r="Q539" i="1"/>
  <c r="R539" i="1" s="1"/>
  <c r="AE539" i="1" s="1"/>
  <c r="M539" i="1"/>
  <c r="K539" i="1"/>
  <c r="E539" i="1"/>
  <c r="Z539" i="1" s="1"/>
  <c r="V538" i="1"/>
  <c r="AA538" i="1" s="1"/>
  <c r="S538" i="1"/>
  <c r="R538" i="1"/>
  <c r="Q538" i="1"/>
  <c r="M538" i="1"/>
  <c r="K538" i="1"/>
  <c r="E538" i="1"/>
  <c r="V537" i="1"/>
  <c r="AA537" i="1" s="1"/>
  <c r="S537" i="1"/>
  <c r="Q537" i="1"/>
  <c r="R537" i="1" s="1"/>
  <c r="M537" i="1"/>
  <c r="K537" i="1"/>
  <c r="E537" i="1"/>
  <c r="V536" i="1"/>
  <c r="AA536" i="1" s="1"/>
  <c r="S536" i="1"/>
  <c r="Q536" i="1"/>
  <c r="R536" i="1" s="1"/>
  <c r="M536" i="1"/>
  <c r="K536" i="1"/>
  <c r="E536" i="1"/>
  <c r="S535" i="1"/>
  <c r="R535" i="1"/>
  <c r="Q535" i="1"/>
  <c r="M535" i="1"/>
  <c r="K535" i="1"/>
  <c r="E535" i="1"/>
  <c r="S534" i="1"/>
  <c r="Q534" i="1"/>
  <c r="R534" i="1" s="1"/>
  <c r="M534" i="1"/>
  <c r="K534" i="1"/>
  <c r="E534" i="1"/>
  <c r="V533" i="1"/>
  <c r="AA533" i="1" s="1"/>
  <c r="S533" i="1"/>
  <c r="Q533" i="1"/>
  <c r="R533" i="1" s="1"/>
  <c r="M533" i="1"/>
  <c r="K533" i="1"/>
  <c r="E533" i="1"/>
  <c r="V532" i="1"/>
  <c r="AA532" i="1" s="1"/>
  <c r="S532" i="1"/>
  <c r="Q532" i="1"/>
  <c r="R532" i="1" s="1"/>
  <c r="M532" i="1"/>
  <c r="K532" i="1"/>
  <c r="E532" i="1"/>
  <c r="AA531" i="1"/>
  <c r="V531" i="1"/>
  <c r="S531" i="1"/>
  <c r="Q531" i="1"/>
  <c r="R531" i="1" s="1"/>
  <c r="M531" i="1"/>
  <c r="K531" i="1"/>
  <c r="E531" i="1"/>
  <c r="V530" i="1"/>
  <c r="AA530" i="1" s="1"/>
  <c r="S530" i="1"/>
  <c r="R530" i="1"/>
  <c r="Q530" i="1"/>
  <c r="M530" i="1"/>
  <c r="K530" i="1"/>
  <c r="E530" i="1"/>
  <c r="AA529" i="1"/>
  <c r="V529" i="1"/>
  <c r="S529" i="1"/>
  <c r="Q529" i="1"/>
  <c r="R529" i="1" s="1"/>
  <c r="M529" i="1"/>
  <c r="K529" i="1"/>
  <c r="E529" i="1"/>
  <c r="AD528" i="1"/>
  <c r="Z528" i="1"/>
  <c r="Y528" i="1"/>
  <c r="W528" i="1"/>
  <c r="AB528" i="1" s="1"/>
  <c r="V528" i="1"/>
  <c r="AA528" i="1" s="1"/>
  <c r="S528" i="1"/>
  <c r="Q528" i="1"/>
  <c r="R528" i="1" s="1"/>
  <c r="AE528" i="1" s="1"/>
  <c r="M528" i="1"/>
  <c r="AC528" i="1" s="1"/>
  <c r="K528" i="1"/>
  <c r="E528" i="1"/>
  <c r="X528" i="1" s="1"/>
  <c r="S527" i="1"/>
  <c r="R527" i="1"/>
  <c r="Q527" i="1"/>
  <c r="M527" i="1"/>
  <c r="K527" i="1"/>
  <c r="E527" i="1"/>
  <c r="S526" i="1"/>
  <c r="R526" i="1"/>
  <c r="Q526" i="1"/>
  <c r="M526" i="1"/>
  <c r="K526" i="1"/>
  <c r="E526" i="1"/>
  <c r="AA525" i="1"/>
  <c r="V525" i="1"/>
  <c r="S525" i="1"/>
  <c r="Q525" i="1"/>
  <c r="R525" i="1" s="1"/>
  <c r="M525" i="1"/>
  <c r="K525" i="1"/>
  <c r="E525" i="1"/>
  <c r="V524" i="1"/>
  <c r="AA524" i="1" s="1"/>
  <c r="S524" i="1"/>
  <c r="Q524" i="1"/>
  <c r="R524" i="1" s="1"/>
  <c r="M524" i="1"/>
  <c r="K524" i="1"/>
  <c r="E524" i="1"/>
  <c r="AA523" i="1"/>
  <c r="V523" i="1"/>
  <c r="S523" i="1"/>
  <c r="Q523" i="1"/>
  <c r="R523" i="1" s="1"/>
  <c r="M523" i="1"/>
  <c r="K523" i="1"/>
  <c r="E523" i="1"/>
  <c r="V522" i="1"/>
  <c r="AA522" i="1" s="1"/>
  <c r="S522" i="1"/>
  <c r="R522" i="1"/>
  <c r="Q522" i="1"/>
  <c r="M522" i="1"/>
  <c r="K522" i="1"/>
  <c r="E522" i="1"/>
  <c r="AA521" i="1"/>
  <c r="V521" i="1"/>
  <c r="S521" i="1"/>
  <c r="Q521" i="1"/>
  <c r="R521" i="1" s="1"/>
  <c r="M521" i="1"/>
  <c r="K521" i="1"/>
  <c r="E521" i="1"/>
  <c r="V520" i="1"/>
  <c r="AA520" i="1" s="1"/>
  <c r="S520" i="1"/>
  <c r="Q520" i="1"/>
  <c r="R520" i="1" s="1"/>
  <c r="M520" i="1"/>
  <c r="K520" i="1"/>
  <c r="E520" i="1"/>
  <c r="S519" i="1"/>
  <c r="R519" i="1"/>
  <c r="Q519" i="1"/>
  <c r="M519" i="1"/>
  <c r="K519" i="1"/>
  <c r="E519" i="1"/>
  <c r="Y518" i="1"/>
  <c r="AD518" i="1" s="1"/>
  <c r="X518" i="1"/>
  <c r="AC518" i="1" s="1"/>
  <c r="S518" i="1"/>
  <c r="Q518" i="1"/>
  <c r="R518" i="1" s="1"/>
  <c r="M518" i="1"/>
  <c r="K518" i="1"/>
  <c r="E518" i="1"/>
  <c r="V517" i="1"/>
  <c r="AA517" i="1" s="1"/>
  <c r="S517" i="1"/>
  <c r="Q517" i="1"/>
  <c r="R517" i="1" s="1"/>
  <c r="M517" i="1"/>
  <c r="K517" i="1"/>
  <c r="E517" i="1"/>
  <c r="AA516" i="1"/>
  <c r="W516" i="1"/>
  <c r="AB516" i="1" s="1"/>
  <c r="AF516" i="1" s="1"/>
  <c r="V516" i="1"/>
  <c r="S516" i="1"/>
  <c r="Q516" i="1"/>
  <c r="R516" i="1" s="1"/>
  <c r="M516" i="1"/>
  <c r="K516" i="1"/>
  <c r="E516" i="1"/>
  <c r="Y516" i="1" s="1"/>
  <c r="AD516" i="1" s="1"/>
  <c r="AA515" i="1"/>
  <c r="W515" i="1"/>
  <c r="AB515" i="1" s="1"/>
  <c r="AF515" i="1" s="1"/>
  <c r="V515" i="1"/>
  <c r="S515" i="1"/>
  <c r="Q515" i="1"/>
  <c r="R515" i="1" s="1"/>
  <c r="M515" i="1"/>
  <c r="K515" i="1"/>
  <c r="E515" i="1"/>
  <c r="Z515" i="1" s="1"/>
  <c r="AE515" i="1" s="1"/>
  <c r="AA514" i="1"/>
  <c r="X514" i="1"/>
  <c r="AC514" i="1" s="1"/>
  <c r="S514" i="1"/>
  <c r="R514" i="1"/>
  <c r="Q514" i="1"/>
  <c r="M514" i="1"/>
  <c r="K514" i="1"/>
  <c r="E514" i="1"/>
  <c r="W514" i="1" s="1"/>
  <c r="AB514" i="1" s="1"/>
  <c r="AF514" i="1" s="1"/>
  <c r="AA513" i="1"/>
  <c r="X513" i="1"/>
  <c r="W513" i="1"/>
  <c r="AB513" i="1" s="1"/>
  <c r="AF513" i="1" s="1"/>
  <c r="S513" i="1"/>
  <c r="Q513" i="1"/>
  <c r="R513" i="1" s="1"/>
  <c r="M513" i="1"/>
  <c r="K513" i="1"/>
  <c r="E513" i="1"/>
  <c r="V513" i="1" s="1"/>
  <c r="Z512" i="1"/>
  <c r="W512" i="1"/>
  <c r="AB512" i="1" s="1"/>
  <c r="V512" i="1"/>
  <c r="AA512" i="1" s="1"/>
  <c r="AF512" i="1" s="1"/>
  <c r="S512" i="1"/>
  <c r="Q512" i="1"/>
  <c r="R512" i="1" s="1"/>
  <c r="M512" i="1"/>
  <c r="K512" i="1"/>
  <c r="E512" i="1"/>
  <c r="Y512" i="1" s="1"/>
  <c r="AD512" i="1" s="1"/>
  <c r="AA511" i="1"/>
  <c r="S511" i="1"/>
  <c r="Q511" i="1"/>
  <c r="R511" i="1" s="1"/>
  <c r="M511" i="1"/>
  <c r="K511" i="1"/>
  <c r="E511" i="1"/>
  <c r="V511" i="1" s="1"/>
  <c r="S510" i="1"/>
  <c r="R510" i="1"/>
  <c r="Q510" i="1"/>
  <c r="M510" i="1"/>
  <c r="K510" i="1"/>
  <c r="E510" i="1"/>
  <c r="AA509" i="1"/>
  <c r="V509" i="1"/>
  <c r="S509" i="1"/>
  <c r="R509" i="1"/>
  <c r="Q509" i="1"/>
  <c r="M509" i="1"/>
  <c r="K509" i="1"/>
  <c r="E509" i="1"/>
  <c r="X508" i="1"/>
  <c r="AC508" i="1" s="1"/>
  <c r="S508" i="1"/>
  <c r="Q508" i="1"/>
  <c r="R508" i="1" s="1"/>
  <c r="M508" i="1"/>
  <c r="K508" i="1"/>
  <c r="E508" i="1"/>
  <c r="W508" i="1" s="1"/>
  <c r="AB508" i="1" s="1"/>
  <c r="S507" i="1"/>
  <c r="Q507" i="1"/>
  <c r="R507" i="1" s="1"/>
  <c r="M507" i="1"/>
  <c r="K507" i="1"/>
  <c r="E507" i="1"/>
  <c r="X507" i="1" s="1"/>
  <c r="AC507" i="1" s="1"/>
  <c r="S506" i="1"/>
  <c r="R506" i="1"/>
  <c r="Q506" i="1"/>
  <c r="M506" i="1"/>
  <c r="K506" i="1"/>
  <c r="E506" i="1"/>
  <c r="X505" i="1"/>
  <c r="W505" i="1"/>
  <c r="AB505" i="1" s="1"/>
  <c r="S505" i="1"/>
  <c r="Q505" i="1"/>
  <c r="R505" i="1" s="1"/>
  <c r="M505" i="1"/>
  <c r="AC505" i="1" s="1"/>
  <c r="K505" i="1"/>
  <c r="E505" i="1"/>
  <c r="Z505" i="1" s="1"/>
  <c r="V504" i="1"/>
  <c r="AA504" i="1" s="1"/>
  <c r="S504" i="1"/>
  <c r="Q504" i="1"/>
  <c r="R504" i="1" s="1"/>
  <c r="M504" i="1"/>
  <c r="K504" i="1"/>
  <c r="E504" i="1"/>
  <c r="AA503" i="1"/>
  <c r="S503" i="1"/>
  <c r="Q503" i="1"/>
  <c r="R503" i="1" s="1"/>
  <c r="M503" i="1"/>
  <c r="K503" i="1"/>
  <c r="E503" i="1"/>
  <c r="V503" i="1" s="1"/>
  <c r="Z502" i="1"/>
  <c r="Y502" i="1"/>
  <c r="AD502" i="1" s="1"/>
  <c r="S502" i="1"/>
  <c r="R502" i="1"/>
  <c r="Q502" i="1"/>
  <c r="M502" i="1"/>
  <c r="K502" i="1"/>
  <c r="E502" i="1"/>
  <c r="V501" i="1"/>
  <c r="AA501" i="1" s="1"/>
  <c r="S501" i="1"/>
  <c r="Q501" i="1"/>
  <c r="R501" i="1" s="1"/>
  <c r="M501" i="1"/>
  <c r="K501" i="1"/>
  <c r="E501" i="1"/>
  <c r="V500" i="1"/>
  <c r="AA500" i="1" s="1"/>
  <c r="S500" i="1"/>
  <c r="Q500" i="1"/>
  <c r="R500" i="1" s="1"/>
  <c r="M500" i="1"/>
  <c r="K500" i="1"/>
  <c r="E500" i="1"/>
  <c r="X499" i="1"/>
  <c r="AC499" i="1" s="1"/>
  <c r="S499" i="1"/>
  <c r="Q499" i="1"/>
  <c r="R499" i="1" s="1"/>
  <c r="M499" i="1"/>
  <c r="K499" i="1"/>
  <c r="E499" i="1"/>
  <c r="W499" i="1" s="1"/>
  <c r="AB499" i="1" s="1"/>
  <c r="S498" i="1"/>
  <c r="R498" i="1"/>
  <c r="Q498" i="1"/>
  <c r="M498" i="1"/>
  <c r="K498" i="1"/>
  <c r="E498" i="1"/>
  <c r="Y498" i="1" s="1"/>
  <c r="AD498" i="1" s="1"/>
  <c r="Z497" i="1"/>
  <c r="Y497" i="1"/>
  <c r="AD497" i="1" s="1"/>
  <c r="W497" i="1"/>
  <c r="AB497" i="1" s="1"/>
  <c r="V497" i="1"/>
  <c r="AA497" i="1" s="1"/>
  <c r="S497" i="1"/>
  <c r="Q497" i="1"/>
  <c r="R497" i="1" s="1"/>
  <c r="M497" i="1"/>
  <c r="K497" i="1"/>
  <c r="E497" i="1"/>
  <c r="X497" i="1" s="1"/>
  <c r="AC497" i="1" s="1"/>
  <c r="AA496" i="1"/>
  <c r="Z496" i="1"/>
  <c r="W496" i="1"/>
  <c r="AB496" i="1" s="1"/>
  <c r="V496" i="1"/>
  <c r="S496" i="1"/>
  <c r="Q496" i="1"/>
  <c r="R496" i="1" s="1"/>
  <c r="M496" i="1"/>
  <c r="K496" i="1"/>
  <c r="E496" i="1"/>
  <c r="Y496" i="1" s="1"/>
  <c r="AD496" i="1" s="1"/>
  <c r="X495" i="1"/>
  <c r="AC495" i="1" s="1"/>
  <c r="S495" i="1"/>
  <c r="R495" i="1"/>
  <c r="Q495" i="1"/>
  <c r="M495" i="1"/>
  <c r="K495" i="1"/>
  <c r="E495" i="1"/>
  <c r="W495" i="1" s="1"/>
  <c r="AB495" i="1" s="1"/>
  <c r="Y494" i="1"/>
  <c r="AD494" i="1" s="1"/>
  <c r="S494" i="1"/>
  <c r="R494" i="1"/>
  <c r="Q494" i="1"/>
  <c r="M494" i="1"/>
  <c r="K494" i="1"/>
  <c r="E494" i="1"/>
  <c r="X494" i="1" s="1"/>
  <c r="AC494" i="1" s="1"/>
  <c r="V493" i="1"/>
  <c r="AA493" i="1" s="1"/>
  <c r="S493" i="1"/>
  <c r="Q493" i="1"/>
  <c r="R493" i="1" s="1"/>
  <c r="M493" i="1"/>
  <c r="K493" i="1"/>
  <c r="E493" i="1"/>
  <c r="V492" i="1"/>
  <c r="AA492" i="1" s="1"/>
  <c r="S492" i="1"/>
  <c r="Q492" i="1"/>
  <c r="R492" i="1" s="1"/>
  <c r="M492" i="1"/>
  <c r="K492" i="1"/>
  <c r="E492" i="1"/>
  <c r="S491" i="1"/>
  <c r="Q491" i="1"/>
  <c r="R491" i="1" s="1"/>
  <c r="M491" i="1"/>
  <c r="K491" i="1"/>
  <c r="E491" i="1"/>
  <c r="S490" i="1"/>
  <c r="R490" i="1"/>
  <c r="Q490" i="1"/>
  <c r="M490" i="1"/>
  <c r="K490" i="1"/>
  <c r="E490" i="1"/>
  <c r="Z489" i="1"/>
  <c r="Y489" i="1"/>
  <c r="AD489" i="1" s="1"/>
  <c r="W489" i="1"/>
  <c r="AB489" i="1" s="1"/>
  <c r="AF489" i="1" s="1"/>
  <c r="V489" i="1"/>
  <c r="AA489" i="1" s="1"/>
  <c r="S489" i="1"/>
  <c r="Q489" i="1"/>
  <c r="R489" i="1" s="1"/>
  <c r="M489" i="1"/>
  <c r="K489" i="1"/>
  <c r="E489" i="1"/>
  <c r="X489" i="1" s="1"/>
  <c r="AC489" i="1" s="1"/>
  <c r="Z488" i="1"/>
  <c r="AE488" i="1" s="1"/>
  <c r="W488" i="1"/>
  <c r="AB488" i="1" s="1"/>
  <c r="V488" i="1"/>
  <c r="AA488" i="1" s="1"/>
  <c r="S488" i="1"/>
  <c r="Q488" i="1"/>
  <c r="R488" i="1" s="1"/>
  <c r="M488" i="1"/>
  <c r="K488" i="1"/>
  <c r="E488" i="1"/>
  <c r="Y488" i="1" s="1"/>
  <c r="AD488" i="1" s="1"/>
  <c r="S487" i="1"/>
  <c r="Q487" i="1"/>
  <c r="R487" i="1" s="1"/>
  <c r="M487" i="1"/>
  <c r="K487" i="1"/>
  <c r="E487" i="1"/>
  <c r="S486" i="1"/>
  <c r="R486" i="1"/>
  <c r="Q486" i="1"/>
  <c r="M486" i="1"/>
  <c r="K486" i="1"/>
  <c r="E486" i="1"/>
  <c r="V485" i="1"/>
  <c r="AA485" i="1" s="1"/>
  <c r="S485" i="1"/>
  <c r="Q485" i="1"/>
  <c r="R485" i="1" s="1"/>
  <c r="M485" i="1"/>
  <c r="K485" i="1"/>
  <c r="E485" i="1"/>
  <c r="V484" i="1"/>
  <c r="AA484" i="1" s="1"/>
  <c r="S484" i="1"/>
  <c r="Q484" i="1"/>
  <c r="R484" i="1" s="1"/>
  <c r="M484" i="1"/>
  <c r="K484" i="1"/>
  <c r="E484" i="1"/>
  <c r="X483" i="1"/>
  <c r="AC483" i="1" s="1"/>
  <c r="S483" i="1"/>
  <c r="R483" i="1"/>
  <c r="Q483" i="1"/>
  <c r="M483" i="1"/>
  <c r="K483" i="1"/>
  <c r="E483" i="1"/>
  <c r="W483" i="1" s="1"/>
  <c r="AB483" i="1" s="1"/>
  <c r="Y482" i="1"/>
  <c r="AD482" i="1" s="1"/>
  <c r="S482" i="1"/>
  <c r="R482" i="1"/>
  <c r="Q482" i="1"/>
  <c r="M482" i="1"/>
  <c r="K482" i="1"/>
  <c r="E482" i="1"/>
  <c r="X482" i="1" s="1"/>
  <c r="AC482" i="1" s="1"/>
  <c r="Z481" i="1"/>
  <c r="Y481" i="1"/>
  <c r="AD481" i="1" s="1"/>
  <c r="W481" i="1"/>
  <c r="AB481" i="1" s="1"/>
  <c r="V481" i="1"/>
  <c r="AA481" i="1" s="1"/>
  <c r="S481" i="1"/>
  <c r="Q481" i="1"/>
  <c r="R481" i="1" s="1"/>
  <c r="M481" i="1"/>
  <c r="K481" i="1"/>
  <c r="E481" i="1"/>
  <c r="X481" i="1" s="1"/>
  <c r="AE480" i="1"/>
  <c r="Z480" i="1"/>
  <c r="W480" i="1"/>
  <c r="AB480" i="1" s="1"/>
  <c r="V480" i="1"/>
  <c r="AA480" i="1" s="1"/>
  <c r="S480" i="1"/>
  <c r="Q480" i="1"/>
  <c r="R480" i="1" s="1"/>
  <c r="M480" i="1"/>
  <c r="K480" i="1"/>
  <c r="E480" i="1"/>
  <c r="Y480" i="1" s="1"/>
  <c r="AD480" i="1" s="1"/>
  <c r="S479" i="1"/>
  <c r="R479" i="1"/>
  <c r="Q479" i="1"/>
  <c r="M479" i="1"/>
  <c r="K479" i="1"/>
  <c r="E479" i="1"/>
  <c r="Y478" i="1"/>
  <c r="AD478" i="1" s="1"/>
  <c r="S478" i="1"/>
  <c r="R478" i="1"/>
  <c r="Q478" i="1"/>
  <c r="M478" i="1"/>
  <c r="K478" i="1"/>
  <c r="E478" i="1"/>
  <c r="X478" i="1" s="1"/>
  <c r="AC478" i="1" s="1"/>
  <c r="Z477" i="1"/>
  <c r="Y477" i="1"/>
  <c r="AD477" i="1" s="1"/>
  <c r="W477" i="1"/>
  <c r="AB477" i="1" s="1"/>
  <c r="V477" i="1"/>
  <c r="AA477" i="1" s="1"/>
  <c r="S477" i="1"/>
  <c r="Q477" i="1"/>
  <c r="R477" i="1" s="1"/>
  <c r="M477" i="1"/>
  <c r="K477" i="1"/>
  <c r="E477" i="1"/>
  <c r="X477" i="1" s="1"/>
  <c r="V476" i="1"/>
  <c r="AA476" i="1" s="1"/>
  <c r="S476" i="1"/>
  <c r="Q476" i="1"/>
  <c r="R476" i="1" s="1"/>
  <c r="M476" i="1"/>
  <c r="K476" i="1"/>
  <c r="E476" i="1"/>
  <c r="S475" i="1"/>
  <c r="R475" i="1"/>
  <c r="Q475" i="1"/>
  <c r="M475" i="1"/>
  <c r="K475" i="1"/>
  <c r="E475" i="1"/>
  <c r="S474" i="1"/>
  <c r="R474" i="1"/>
  <c r="Q474" i="1"/>
  <c r="M474" i="1"/>
  <c r="K474" i="1"/>
  <c r="E474" i="1"/>
  <c r="V473" i="1"/>
  <c r="AA473" i="1" s="1"/>
  <c r="S473" i="1"/>
  <c r="Q473" i="1"/>
  <c r="R473" i="1" s="1"/>
  <c r="M473" i="1"/>
  <c r="K473" i="1"/>
  <c r="E473" i="1"/>
  <c r="V472" i="1"/>
  <c r="AA472" i="1" s="1"/>
  <c r="S472" i="1"/>
  <c r="Q472" i="1"/>
  <c r="R472" i="1" s="1"/>
  <c r="M472" i="1"/>
  <c r="K472" i="1"/>
  <c r="E472" i="1"/>
  <c r="S471" i="1"/>
  <c r="Q471" i="1"/>
  <c r="R471" i="1" s="1"/>
  <c r="M471" i="1"/>
  <c r="K471" i="1"/>
  <c r="E471" i="1"/>
  <c r="S470" i="1"/>
  <c r="R470" i="1"/>
  <c r="Q470" i="1"/>
  <c r="M470" i="1"/>
  <c r="K470" i="1"/>
  <c r="E470" i="1"/>
  <c r="V469" i="1"/>
  <c r="AA469" i="1" s="1"/>
  <c r="S469" i="1"/>
  <c r="Q469" i="1"/>
  <c r="R469" i="1" s="1"/>
  <c r="M469" i="1"/>
  <c r="K469" i="1"/>
  <c r="E469" i="1"/>
  <c r="V468" i="1"/>
  <c r="AA468" i="1" s="1"/>
  <c r="S468" i="1"/>
  <c r="Q468" i="1"/>
  <c r="R468" i="1" s="1"/>
  <c r="M468" i="1"/>
  <c r="K468" i="1"/>
  <c r="E468" i="1"/>
  <c r="S467" i="1"/>
  <c r="R467" i="1"/>
  <c r="Q467" i="1"/>
  <c r="M467" i="1"/>
  <c r="K467" i="1"/>
  <c r="E467" i="1"/>
  <c r="S466" i="1"/>
  <c r="R466" i="1"/>
  <c r="Q466" i="1"/>
  <c r="M466" i="1"/>
  <c r="K466" i="1"/>
  <c r="E466" i="1"/>
  <c r="V465" i="1"/>
  <c r="AA465" i="1" s="1"/>
  <c r="S465" i="1"/>
  <c r="Q465" i="1"/>
  <c r="R465" i="1" s="1"/>
  <c r="M465" i="1"/>
  <c r="K465" i="1"/>
  <c r="E465" i="1"/>
  <c r="V464" i="1"/>
  <c r="AA464" i="1" s="1"/>
  <c r="S464" i="1"/>
  <c r="Q464" i="1"/>
  <c r="R464" i="1" s="1"/>
  <c r="M464" i="1"/>
  <c r="K464" i="1"/>
  <c r="E464" i="1"/>
  <c r="S463" i="1"/>
  <c r="Q463" i="1"/>
  <c r="R463" i="1" s="1"/>
  <c r="M463" i="1"/>
  <c r="K463" i="1"/>
  <c r="E463" i="1"/>
  <c r="S462" i="1"/>
  <c r="R462" i="1"/>
  <c r="Q462" i="1"/>
  <c r="M462" i="1"/>
  <c r="K462" i="1"/>
  <c r="E462" i="1"/>
  <c r="Z461" i="1"/>
  <c r="Y461" i="1"/>
  <c r="AD461" i="1" s="1"/>
  <c r="W461" i="1"/>
  <c r="AB461" i="1" s="1"/>
  <c r="AF461" i="1" s="1"/>
  <c r="V461" i="1"/>
  <c r="AA461" i="1" s="1"/>
  <c r="S461" i="1"/>
  <c r="Q461" i="1"/>
  <c r="R461" i="1" s="1"/>
  <c r="M461" i="1"/>
  <c r="K461" i="1"/>
  <c r="E461" i="1"/>
  <c r="X461" i="1" s="1"/>
  <c r="AC461" i="1" s="1"/>
  <c r="AD460" i="1"/>
  <c r="AA460" i="1"/>
  <c r="Z460" i="1"/>
  <c r="W460" i="1"/>
  <c r="AB460" i="1" s="1"/>
  <c r="AF460" i="1" s="1"/>
  <c r="V460" i="1"/>
  <c r="S460" i="1"/>
  <c r="Q460" i="1"/>
  <c r="R460" i="1" s="1"/>
  <c r="AE460" i="1" s="1"/>
  <c r="M460" i="1"/>
  <c r="K460" i="1"/>
  <c r="E460" i="1"/>
  <c r="Y460" i="1" s="1"/>
  <c r="X459" i="1"/>
  <c r="AC459" i="1" s="1"/>
  <c r="S459" i="1"/>
  <c r="R459" i="1"/>
  <c r="Q459" i="1"/>
  <c r="M459" i="1"/>
  <c r="K459" i="1"/>
  <c r="E459" i="1"/>
  <c r="W459" i="1" s="1"/>
  <c r="AB459" i="1" s="1"/>
  <c r="S458" i="1"/>
  <c r="R458" i="1"/>
  <c r="Q458" i="1"/>
  <c r="M458" i="1"/>
  <c r="K458" i="1"/>
  <c r="E458" i="1"/>
  <c r="AD457" i="1"/>
  <c r="Z457" i="1"/>
  <c r="Y457" i="1"/>
  <c r="W457" i="1"/>
  <c r="AB457" i="1" s="1"/>
  <c r="V457" i="1"/>
  <c r="AA457" i="1" s="1"/>
  <c r="S457" i="1"/>
  <c r="Q457" i="1"/>
  <c r="R457" i="1" s="1"/>
  <c r="M457" i="1"/>
  <c r="K457" i="1"/>
  <c r="E457" i="1"/>
  <c r="X457" i="1" s="1"/>
  <c r="V456" i="1"/>
  <c r="AA456" i="1" s="1"/>
  <c r="S456" i="1"/>
  <c r="Q456" i="1"/>
  <c r="R456" i="1" s="1"/>
  <c r="M456" i="1"/>
  <c r="K456" i="1"/>
  <c r="E456" i="1"/>
  <c r="S455" i="1"/>
  <c r="R455" i="1"/>
  <c r="Q455" i="1"/>
  <c r="M455" i="1"/>
  <c r="K455" i="1"/>
  <c r="E455" i="1"/>
  <c r="Y454" i="1"/>
  <c r="AD454" i="1" s="1"/>
  <c r="S454" i="1"/>
  <c r="R454" i="1"/>
  <c r="Q454" i="1"/>
  <c r="M454" i="1"/>
  <c r="K454" i="1"/>
  <c r="E454" i="1"/>
  <c r="X454" i="1" s="1"/>
  <c r="AC454" i="1" s="1"/>
  <c r="V453" i="1"/>
  <c r="AA453" i="1" s="1"/>
  <c r="S453" i="1"/>
  <c r="Q453" i="1"/>
  <c r="R453" i="1" s="1"/>
  <c r="M453" i="1"/>
  <c r="K453" i="1"/>
  <c r="E453" i="1"/>
  <c r="V452" i="1"/>
  <c r="AA452" i="1" s="1"/>
  <c r="S452" i="1"/>
  <c r="Q452" i="1"/>
  <c r="R452" i="1" s="1"/>
  <c r="M452" i="1"/>
  <c r="K452" i="1"/>
  <c r="E452" i="1"/>
  <c r="S451" i="1"/>
  <c r="Q451" i="1"/>
  <c r="R451" i="1" s="1"/>
  <c r="M451" i="1"/>
  <c r="K451" i="1"/>
  <c r="E451" i="1"/>
  <c r="S450" i="1"/>
  <c r="R450" i="1"/>
  <c r="Q450" i="1"/>
  <c r="M450" i="1"/>
  <c r="K450" i="1"/>
  <c r="E450" i="1"/>
  <c r="AC449" i="1"/>
  <c r="Z449" i="1"/>
  <c r="Y449" i="1"/>
  <c r="AD449" i="1" s="1"/>
  <c r="W449" i="1"/>
  <c r="AB449" i="1" s="1"/>
  <c r="AF449" i="1" s="1"/>
  <c r="V449" i="1"/>
  <c r="AA449" i="1" s="1"/>
  <c r="S449" i="1"/>
  <c r="Q449" i="1"/>
  <c r="R449" i="1" s="1"/>
  <c r="AE449" i="1" s="1"/>
  <c r="M449" i="1"/>
  <c r="K449" i="1"/>
  <c r="E449" i="1"/>
  <c r="X449" i="1" s="1"/>
  <c r="AA448" i="1"/>
  <c r="Z448" i="1"/>
  <c r="AE448" i="1" s="1"/>
  <c r="W448" i="1"/>
  <c r="AB448" i="1" s="1"/>
  <c r="AF448" i="1" s="1"/>
  <c r="V448" i="1"/>
  <c r="S448" i="1"/>
  <c r="Q448" i="1"/>
  <c r="R448" i="1" s="1"/>
  <c r="M448" i="1"/>
  <c r="K448" i="1"/>
  <c r="E448" i="1"/>
  <c r="Y448" i="1" s="1"/>
  <c r="AD448" i="1" s="1"/>
  <c r="S447" i="1"/>
  <c r="Q447" i="1"/>
  <c r="R447" i="1" s="1"/>
  <c r="M447" i="1"/>
  <c r="K447" i="1"/>
  <c r="E447" i="1"/>
  <c r="S446" i="1"/>
  <c r="R446" i="1"/>
  <c r="Q446" i="1"/>
  <c r="M446" i="1"/>
  <c r="K446" i="1"/>
  <c r="E446" i="1"/>
  <c r="V445" i="1"/>
  <c r="AA445" i="1" s="1"/>
  <c r="S445" i="1"/>
  <c r="Q445" i="1"/>
  <c r="R445" i="1" s="1"/>
  <c r="M445" i="1"/>
  <c r="K445" i="1"/>
  <c r="E445" i="1"/>
  <c r="V444" i="1"/>
  <c r="AA444" i="1" s="1"/>
  <c r="S444" i="1"/>
  <c r="Q444" i="1"/>
  <c r="R444" i="1" s="1"/>
  <c r="M444" i="1"/>
  <c r="K444" i="1"/>
  <c r="E444" i="1"/>
  <c r="S443" i="1"/>
  <c r="R443" i="1"/>
  <c r="Q443" i="1"/>
  <c r="M443" i="1"/>
  <c r="K443" i="1"/>
  <c r="E443" i="1"/>
  <c r="S442" i="1"/>
  <c r="R442" i="1"/>
  <c r="Q442" i="1"/>
  <c r="M442" i="1"/>
  <c r="K442" i="1"/>
  <c r="E442" i="1"/>
  <c r="V441" i="1"/>
  <c r="AA441" i="1" s="1"/>
  <c r="S441" i="1"/>
  <c r="Q441" i="1"/>
  <c r="R441" i="1" s="1"/>
  <c r="M441" i="1"/>
  <c r="K441" i="1"/>
  <c r="E441" i="1"/>
  <c r="AA440" i="1"/>
  <c r="V440" i="1"/>
  <c r="S440" i="1"/>
  <c r="Q440" i="1"/>
  <c r="R440" i="1" s="1"/>
  <c r="M440" i="1"/>
  <c r="K440" i="1"/>
  <c r="E440" i="1"/>
  <c r="S439" i="1"/>
  <c r="Q439" i="1"/>
  <c r="R439" i="1" s="1"/>
  <c r="M439" i="1"/>
  <c r="K439" i="1"/>
  <c r="E439" i="1"/>
  <c r="S438" i="1"/>
  <c r="R438" i="1"/>
  <c r="Q438" i="1"/>
  <c r="M438" i="1"/>
  <c r="K438" i="1"/>
  <c r="E438" i="1"/>
  <c r="V437" i="1"/>
  <c r="AA437" i="1" s="1"/>
  <c r="S437" i="1"/>
  <c r="Q437" i="1"/>
  <c r="R437" i="1" s="1"/>
  <c r="M437" i="1"/>
  <c r="K437" i="1"/>
  <c r="E437" i="1"/>
  <c r="V436" i="1"/>
  <c r="AA436" i="1" s="1"/>
  <c r="S436" i="1"/>
  <c r="Q436" i="1"/>
  <c r="R436" i="1" s="1"/>
  <c r="M436" i="1"/>
  <c r="K436" i="1"/>
  <c r="E436" i="1"/>
  <c r="S435" i="1"/>
  <c r="R435" i="1"/>
  <c r="Q435" i="1"/>
  <c r="M435" i="1"/>
  <c r="K435" i="1"/>
  <c r="E435" i="1"/>
  <c r="S434" i="1"/>
  <c r="R434" i="1"/>
  <c r="Q434" i="1"/>
  <c r="M434" i="1"/>
  <c r="K434" i="1"/>
  <c r="E434" i="1"/>
  <c r="V433" i="1"/>
  <c r="AA433" i="1" s="1"/>
  <c r="S433" i="1"/>
  <c r="Q433" i="1"/>
  <c r="R433" i="1" s="1"/>
  <c r="M433" i="1"/>
  <c r="K433" i="1"/>
  <c r="E433" i="1"/>
  <c r="V432" i="1"/>
  <c r="AA432" i="1" s="1"/>
  <c r="S432" i="1"/>
  <c r="Q432" i="1"/>
  <c r="R432" i="1" s="1"/>
  <c r="M432" i="1"/>
  <c r="K432" i="1"/>
  <c r="E432" i="1"/>
  <c r="S431" i="1"/>
  <c r="Q431" i="1"/>
  <c r="R431" i="1" s="1"/>
  <c r="M431" i="1"/>
  <c r="K431" i="1"/>
  <c r="E431" i="1"/>
  <c r="S430" i="1"/>
  <c r="R430" i="1"/>
  <c r="Q430" i="1"/>
  <c r="M430" i="1"/>
  <c r="K430" i="1"/>
  <c r="E430" i="1"/>
  <c r="Z429" i="1"/>
  <c r="Y429" i="1"/>
  <c r="AD429" i="1" s="1"/>
  <c r="W429" i="1"/>
  <c r="AB429" i="1" s="1"/>
  <c r="V429" i="1"/>
  <c r="AA429" i="1" s="1"/>
  <c r="S429" i="1"/>
  <c r="Q429" i="1"/>
  <c r="R429" i="1" s="1"/>
  <c r="M429" i="1"/>
  <c r="K429" i="1"/>
  <c r="E429" i="1"/>
  <c r="X429" i="1" s="1"/>
  <c r="AC429" i="1" s="1"/>
  <c r="Z428" i="1"/>
  <c r="W428" i="1"/>
  <c r="AB428" i="1" s="1"/>
  <c r="AF428" i="1" s="1"/>
  <c r="V428" i="1"/>
  <c r="AA428" i="1" s="1"/>
  <c r="S428" i="1"/>
  <c r="R428" i="1"/>
  <c r="AE428" i="1" s="1"/>
  <c r="Q428" i="1"/>
  <c r="M428" i="1"/>
  <c r="K428" i="1"/>
  <c r="E428" i="1"/>
  <c r="Y428" i="1" s="1"/>
  <c r="AD428" i="1" s="1"/>
  <c r="AB427" i="1"/>
  <c r="X427" i="1"/>
  <c r="AC427" i="1" s="1"/>
  <c r="S427" i="1"/>
  <c r="R427" i="1"/>
  <c r="Q427" i="1"/>
  <c r="M427" i="1"/>
  <c r="K427" i="1"/>
  <c r="E427" i="1"/>
  <c r="W427" i="1" s="1"/>
  <c r="V426" i="1"/>
  <c r="AA426" i="1" s="1"/>
  <c r="S426" i="1"/>
  <c r="R426" i="1"/>
  <c r="Q426" i="1"/>
  <c r="M426" i="1"/>
  <c r="K426" i="1"/>
  <c r="E426" i="1"/>
  <c r="X426" i="1" s="1"/>
  <c r="AC426" i="1" s="1"/>
  <c r="V425" i="1"/>
  <c r="AA425" i="1" s="1"/>
  <c r="S425" i="1"/>
  <c r="Q425" i="1"/>
  <c r="R425" i="1" s="1"/>
  <c r="M425" i="1"/>
  <c r="K425" i="1"/>
  <c r="E425" i="1"/>
  <c r="S424" i="1"/>
  <c r="Q424" i="1"/>
  <c r="R424" i="1" s="1"/>
  <c r="M424" i="1"/>
  <c r="K424" i="1"/>
  <c r="E424" i="1"/>
  <c r="S423" i="1"/>
  <c r="R423" i="1"/>
  <c r="Q423" i="1"/>
  <c r="M423" i="1"/>
  <c r="K423" i="1"/>
  <c r="E423" i="1"/>
  <c r="S422" i="1"/>
  <c r="R422" i="1"/>
  <c r="Q422" i="1"/>
  <c r="M422" i="1"/>
  <c r="K422" i="1"/>
  <c r="E422" i="1"/>
  <c r="V421" i="1"/>
  <c r="AA421" i="1" s="1"/>
  <c r="S421" i="1"/>
  <c r="Q421" i="1"/>
  <c r="R421" i="1" s="1"/>
  <c r="M421" i="1"/>
  <c r="K421" i="1"/>
  <c r="E421" i="1"/>
  <c r="V420" i="1"/>
  <c r="AA420" i="1" s="1"/>
  <c r="S420" i="1"/>
  <c r="Q420" i="1"/>
  <c r="R420" i="1" s="1"/>
  <c r="M420" i="1"/>
  <c r="K420" i="1"/>
  <c r="E420" i="1"/>
  <c r="S419" i="1"/>
  <c r="Q419" i="1"/>
  <c r="R419" i="1" s="1"/>
  <c r="M419" i="1"/>
  <c r="K419" i="1"/>
  <c r="E419" i="1"/>
  <c r="S418" i="1"/>
  <c r="R418" i="1"/>
  <c r="Q418" i="1"/>
  <c r="M418" i="1"/>
  <c r="K418" i="1"/>
  <c r="E418" i="1"/>
  <c r="V417" i="1"/>
  <c r="AA417" i="1" s="1"/>
  <c r="S417" i="1"/>
  <c r="Q417" i="1"/>
  <c r="R417" i="1" s="1"/>
  <c r="M417" i="1"/>
  <c r="K417" i="1"/>
  <c r="E417" i="1"/>
  <c r="V416" i="1"/>
  <c r="AA416" i="1" s="1"/>
  <c r="S416" i="1"/>
  <c r="Q416" i="1"/>
  <c r="R416" i="1" s="1"/>
  <c r="M416" i="1"/>
  <c r="K416" i="1"/>
  <c r="E416" i="1"/>
  <c r="S415" i="1"/>
  <c r="Q415" i="1"/>
  <c r="R415" i="1" s="1"/>
  <c r="M415" i="1"/>
  <c r="K415" i="1"/>
  <c r="E415" i="1"/>
  <c r="S414" i="1"/>
  <c r="R414" i="1"/>
  <c r="Q414" i="1"/>
  <c r="M414" i="1"/>
  <c r="K414" i="1"/>
  <c r="E414" i="1"/>
  <c r="V413" i="1"/>
  <c r="AA413" i="1" s="1"/>
  <c r="S413" i="1"/>
  <c r="Q413" i="1"/>
  <c r="R413" i="1" s="1"/>
  <c r="M413" i="1"/>
  <c r="K413" i="1"/>
  <c r="E413" i="1"/>
  <c r="V412" i="1"/>
  <c r="AA412" i="1" s="1"/>
  <c r="S412" i="1"/>
  <c r="R412" i="1"/>
  <c r="Q412" i="1"/>
  <c r="M412" i="1"/>
  <c r="K412" i="1"/>
  <c r="E412" i="1"/>
  <c r="X411" i="1"/>
  <c r="AC411" i="1" s="1"/>
  <c r="S411" i="1"/>
  <c r="Q411" i="1"/>
  <c r="R411" i="1" s="1"/>
  <c r="M411" i="1"/>
  <c r="K411" i="1"/>
  <c r="E411" i="1"/>
  <c r="W411" i="1" s="1"/>
  <c r="AB411" i="1" s="1"/>
  <c r="S410" i="1"/>
  <c r="R410" i="1"/>
  <c r="Q410" i="1"/>
  <c r="M410" i="1"/>
  <c r="K410" i="1"/>
  <c r="E410" i="1"/>
  <c r="V409" i="1"/>
  <c r="AA409" i="1" s="1"/>
  <c r="S409" i="1"/>
  <c r="Q409" i="1"/>
  <c r="R409" i="1" s="1"/>
  <c r="M409" i="1"/>
  <c r="K409" i="1"/>
  <c r="E409" i="1"/>
  <c r="S408" i="1"/>
  <c r="Q408" i="1"/>
  <c r="R408" i="1" s="1"/>
  <c r="M408" i="1"/>
  <c r="K408" i="1"/>
  <c r="E408" i="1"/>
  <c r="S407" i="1"/>
  <c r="R407" i="1"/>
  <c r="Q407" i="1"/>
  <c r="M407" i="1"/>
  <c r="K407" i="1"/>
  <c r="E407" i="1"/>
  <c r="S406" i="1"/>
  <c r="R406" i="1"/>
  <c r="Q406" i="1"/>
  <c r="M406" i="1"/>
  <c r="K406" i="1"/>
  <c r="E406" i="1"/>
  <c r="V405" i="1"/>
  <c r="AA405" i="1" s="1"/>
  <c r="S405" i="1"/>
  <c r="Q405" i="1"/>
  <c r="R405" i="1" s="1"/>
  <c r="M405" i="1"/>
  <c r="K405" i="1"/>
  <c r="E405" i="1"/>
  <c r="AA404" i="1"/>
  <c r="V404" i="1"/>
  <c r="S404" i="1"/>
  <c r="Q404" i="1"/>
  <c r="R404" i="1" s="1"/>
  <c r="M404" i="1"/>
  <c r="K404" i="1"/>
  <c r="E404" i="1"/>
  <c r="S403" i="1"/>
  <c r="Q403" i="1"/>
  <c r="R403" i="1" s="1"/>
  <c r="M403" i="1"/>
  <c r="K403" i="1"/>
  <c r="E403" i="1"/>
  <c r="S402" i="1"/>
  <c r="R402" i="1"/>
  <c r="Q402" i="1"/>
  <c r="M402" i="1"/>
  <c r="K402" i="1"/>
  <c r="E402" i="1"/>
  <c r="V401" i="1"/>
  <c r="AA401" i="1" s="1"/>
  <c r="S401" i="1"/>
  <c r="Q401" i="1"/>
  <c r="R401" i="1" s="1"/>
  <c r="M401" i="1"/>
  <c r="K401" i="1"/>
  <c r="E401" i="1"/>
  <c r="V400" i="1"/>
  <c r="AA400" i="1" s="1"/>
  <c r="S400" i="1"/>
  <c r="Q400" i="1"/>
  <c r="R400" i="1" s="1"/>
  <c r="M400" i="1"/>
  <c r="K400" i="1"/>
  <c r="E400" i="1"/>
  <c r="S399" i="1"/>
  <c r="R399" i="1"/>
  <c r="Q399" i="1"/>
  <c r="M399" i="1"/>
  <c r="K399" i="1"/>
  <c r="E399" i="1"/>
  <c r="S398" i="1"/>
  <c r="R398" i="1"/>
  <c r="Q398" i="1"/>
  <c r="M398" i="1"/>
  <c r="K398" i="1"/>
  <c r="E398" i="1"/>
  <c r="V397" i="1"/>
  <c r="AA397" i="1" s="1"/>
  <c r="S397" i="1"/>
  <c r="Q397" i="1"/>
  <c r="R397" i="1" s="1"/>
  <c r="M397" i="1"/>
  <c r="K397" i="1"/>
  <c r="E397" i="1"/>
  <c r="V396" i="1"/>
  <c r="AA396" i="1" s="1"/>
  <c r="S396" i="1"/>
  <c r="R396" i="1"/>
  <c r="Q396" i="1"/>
  <c r="M396" i="1"/>
  <c r="K396" i="1"/>
  <c r="E396" i="1"/>
  <c r="S395" i="1"/>
  <c r="R395" i="1"/>
  <c r="Q395" i="1"/>
  <c r="M395" i="1"/>
  <c r="K395" i="1"/>
  <c r="E395" i="1"/>
  <c r="S394" i="1"/>
  <c r="R394" i="1"/>
  <c r="Q394" i="1"/>
  <c r="M394" i="1"/>
  <c r="K394" i="1"/>
  <c r="E394" i="1"/>
  <c r="V393" i="1"/>
  <c r="AA393" i="1" s="1"/>
  <c r="S393" i="1"/>
  <c r="Q393" i="1"/>
  <c r="R393" i="1" s="1"/>
  <c r="M393" i="1"/>
  <c r="K393" i="1"/>
  <c r="E393" i="1"/>
  <c r="V392" i="1"/>
  <c r="AA392" i="1" s="1"/>
  <c r="S392" i="1"/>
  <c r="Q392" i="1"/>
  <c r="R392" i="1" s="1"/>
  <c r="M392" i="1"/>
  <c r="K392" i="1"/>
  <c r="E392" i="1"/>
  <c r="S391" i="1"/>
  <c r="R391" i="1"/>
  <c r="Q391" i="1"/>
  <c r="M391" i="1"/>
  <c r="K391" i="1"/>
  <c r="E391" i="1"/>
  <c r="S390" i="1"/>
  <c r="R390" i="1"/>
  <c r="Q390" i="1"/>
  <c r="M390" i="1"/>
  <c r="K390" i="1"/>
  <c r="E390" i="1"/>
  <c r="V389" i="1"/>
  <c r="AA389" i="1" s="1"/>
  <c r="S389" i="1"/>
  <c r="Q389" i="1"/>
  <c r="R389" i="1" s="1"/>
  <c r="M389" i="1"/>
  <c r="K389" i="1"/>
  <c r="E389" i="1"/>
  <c r="V388" i="1"/>
  <c r="AA388" i="1" s="1"/>
  <c r="S388" i="1"/>
  <c r="R388" i="1"/>
  <c r="Q388" i="1"/>
  <c r="M388" i="1"/>
  <c r="K388" i="1"/>
  <c r="E388" i="1"/>
  <c r="S387" i="1"/>
  <c r="Q387" i="1"/>
  <c r="R387" i="1" s="1"/>
  <c r="M387" i="1"/>
  <c r="K387" i="1"/>
  <c r="E387" i="1"/>
  <c r="Y386" i="1"/>
  <c r="AD386" i="1" s="1"/>
  <c r="X386" i="1"/>
  <c r="S386" i="1"/>
  <c r="R386" i="1"/>
  <c r="Q386" i="1"/>
  <c r="M386" i="1"/>
  <c r="AC386" i="1" s="1"/>
  <c r="K386" i="1"/>
  <c r="E386" i="1"/>
  <c r="V385" i="1"/>
  <c r="AA385" i="1" s="1"/>
  <c r="S385" i="1"/>
  <c r="Q385" i="1"/>
  <c r="R385" i="1" s="1"/>
  <c r="M385" i="1"/>
  <c r="K385" i="1"/>
  <c r="E385" i="1"/>
  <c r="V384" i="1"/>
  <c r="AA384" i="1" s="1"/>
  <c r="S384" i="1"/>
  <c r="R384" i="1"/>
  <c r="Q384" i="1"/>
  <c r="M384" i="1"/>
  <c r="K384" i="1"/>
  <c r="E384" i="1"/>
  <c r="X383" i="1"/>
  <c r="AC383" i="1" s="1"/>
  <c r="S383" i="1"/>
  <c r="Q383" i="1"/>
  <c r="R383" i="1" s="1"/>
  <c r="M383" i="1"/>
  <c r="K383" i="1"/>
  <c r="E383" i="1"/>
  <c r="W383" i="1" s="1"/>
  <c r="AB383" i="1" s="1"/>
  <c r="S382" i="1"/>
  <c r="R382" i="1"/>
  <c r="Q382" i="1"/>
  <c r="M382" i="1"/>
  <c r="K382" i="1"/>
  <c r="E382" i="1"/>
  <c r="V381" i="1"/>
  <c r="AA381" i="1" s="1"/>
  <c r="S381" i="1"/>
  <c r="Q381" i="1"/>
  <c r="R381" i="1" s="1"/>
  <c r="M381" i="1"/>
  <c r="K381" i="1"/>
  <c r="E381" i="1"/>
  <c r="Z380" i="1"/>
  <c r="W380" i="1"/>
  <c r="AB380" i="1" s="1"/>
  <c r="AF380" i="1" s="1"/>
  <c r="V380" i="1"/>
  <c r="AA380" i="1" s="1"/>
  <c r="S380" i="1"/>
  <c r="R380" i="1"/>
  <c r="AE380" i="1" s="1"/>
  <c r="Q380" i="1"/>
  <c r="M380" i="1"/>
  <c r="K380" i="1"/>
  <c r="E380" i="1"/>
  <c r="Y380" i="1" s="1"/>
  <c r="AD380" i="1" s="1"/>
  <c r="X379" i="1"/>
  <c r="AC379" i="1" s="1"/>
  <c r="S379" i="1"/>
  <c r="Q379" i="1"/>
  <c r="R379" i="1" s="1"/>
  <c r="M379" i="1"/>
  <c r="K379" i="1"/>
  <c r="E379" i="1"/>
  <c r="W379" i="1" s="1"/>
  <c r="AB379" i="1" s="1"/>
  <c r="S378" i="1"/>
  <c r="R378" i="1"/>
  <c r="Q378" i="1"/>
  <c r="M378" i="1"/>
  <c r="K378" i="1"/>
  <c r="E378" i="1"/>
  <c r="AE377" i="1"/>
  <c r="AC377" i="1"/>
  <c r="Z377" i="1"/>
  <c r="Y377" i="1"/>
  <c r="AD377" i="1" s="1"/>
  <c r="W377" i="1"/>
  <c r="AB377" i="1" s="1"/>
  <c r="V377" i="1"/>
  <c r="AA377" i="1" s="1"/>
  <c r="S377" i="1"/>
  <c r="Q377" i="1"/>
  <c r="R377" i="1" s="1"/>
  <c r="M377" i="1"/>
  <c r="K377" i="1"/>
  <c r="E377" i="1"/>
  <c r="X377" i="1" s="1"/>
  <c r="V376" i="1"/>
  <c r="AA376" i="1" s="1"/>
  <c r="S376" i="1"/>
  <c r="R376" i="1"/>
  <c r="Q376" i="1"/>
  <c r="M376" i="1"/>
  <c r="K376" i="1"/>
  <c r="E376" i="1"/>
  <c r="S375" i="1"/>
  <c r="Q375" i="1"/>
  <c r="R375" i="1" s="1"/>
  <c r="M375" i="1"/>
  <c r="K375" i="1"/>
  <c r="E375" i="1"/>
  <c r="S374" i="1"/>
  <c r="R374" i="1"/>
  <c r="Q374" i="1"/>
  <c r="M374" i="1"/>
  <c r="K374" i="1"/>
  <c r="E374" i="1"/>
  <c r="V373" i="1"/>
  <c r="AA373" i="1" s="1"/>
  <c r="S373" i="1"/>
  <c r="Q373" i="1"/>
  <c r="R373" i="1" s="1"/>
  <c r="M373" i="1"/>
  <c r="K373" i="1"/>
  <c r="E373" i="1"/>
  <c r="AD372" i="1"/>
  <c r="Z372" i="1"/>
  <c r="W372" i="1"/>
  <c r="AB372" i="1" s="1"/>
  <c r="AF372" i="1" s="1"/>
  <c r="V372" i="1"/>
  <c r="AA372" i="1" s="1"/>
  <c r="S372" i="1"/>
  <c r="R372" i="1"/>
  <c r="AE372" i="1" s="1"/>
  <c r="Q372" i="1"/>
  <c r="M372" i="1"/>
  <c r="K372" i="1"/>
  <c r="E372" i="1"/>
  <c r="Y372" i="1" s="1"/>
  <c r="S371" i="1"/>
  <c r="Q371" i="1"/>
  <c r="R371" i="1" s="1"/>
  <c r="M371" i="1"/>
  <c r="K371" i="1"/>
  <c r="E371" i="1"/>
  <c r="Y370" i="1"/>
  <c r="AD370" i="1" s="1"/>
  <c r="X370" i="1"/>
  <c r="S370" i="1"/>
  <c r="R370" i="1"/>
  <c r="Q370" i="1"/>
  <c r="M370" i="1"/>
  <c r="AC370" i="1" s="1"/>
  <c r="K370" i="1"/>
  <c r="E370" i="1"/>
  <c r="V369" i="1"/>
  <c r="AA369" i="1" s="1"/>
  <c r="S369" i="1"/>
  <c r="Q369" i="1"/>
  <c r="R369" i="1" s="1"/>
  <c r="M369" i="1"/>
  <c r="K369" i="1"/>
  <c r="E369" i="1"/>
  <c r="V368" i="1"/>
  <c r="AA368" i="1" s="1"/>
  <c r="S368" i="1"/>
  <c r="R368" i="1"/>
  <c r="Q368" i="1"/>
  <c r="M368" i="1"/>
  <c r="K368" i="1"/>
  <c r="E368" i="1"/>
  <c r="S367" i="1"/>
  <c r="Q367" i="1"/>
  <c r="R367" i="1" s="1"/>
  <c r="M367" i="1"/>
  <c r="K367" i="1"/>
  <c r="E367" i="1"/>
  <c r="S366" i="1"/>
  <c r="R366" i="1"/>
  <c r="Q366" i="1"/>
  <c r="M366" i="1"/>
  <c r="K366" i="1"/>
  <c r="E366" i="1"/>
  <c r="V365" i="1"/>
  <c r="AA365" i="1" s="1"/>
  <c r="S365" i="1"/>
  <c r="Q365" i="1"/>
  <c r="R365" i="1" s="1"/>
  <c r="M365" i="1"/>
  <c r="K365" i="1"/>
  <c r="E365" i="1"/>
  <c r="V364" i="1"/>
  <c r="AA364" i="1" s="1"/>
  <c r="S364" i="1"/>
  <c r="R364" i="1"/>
  <c r="Q364" i="1"/>
  <c r="M364" i="1"/>
  <c r="K364" i="1"/>
  <c r="E364" i="1"/>
  <c r="S363" i="1"/>
  <c r="Q363" i="1"/>
  <c r="R363" i="1" s="1"/>
  <c r="M363" i="1"/>
  <c r="K363" i="1"/>
  <c r="E363" i="1"/>
  <c r="S362" i="1"/>
  <c r="R362" i="1"/>
  <c r="Q362" i="1"/>
  <c r="M362" i="1"/>
  <c r="K362" i="1"/>
  <c r="E362" i="1"/>
  <c r="V361" i="1"/>
  <c r="AA361" i="1" s="1"/>
  <c r="S361" i="1"/>
  <c r="Q361" i="1"/>
  <c r="R361" i="1" s="1"/>
  <c r="M361" i="1"/>
  <c r="K361" i="1"/>
  <c r="E361" i="1"/>
  <c r="V360" i="1"/>
  <c r="AA360" i="1" s="1"/>
  <c r="S360" i="1"/>
  <c r="R360" i="1"/>
  <c r="Q360" i="1"/>
  <c r="M360" i="1"/>
  <c r="K360" i="1"/>
  <c r="E360" i="1"/>
  <c r="S359" i="1"/>
  <c r="Q359" i="1"/>
  <c r="R359" i="1" s="1"/>
  <c r="M359" i="1"/>
  <c r="K359" i="1"/>
  <c r="E359" i="1"/>
  <c r="Y358" i="1"/>
  <c r="AD358" i="1" s="1"/>
  <c r="X358" i="1"/>
  <c r="S358" i="1"/>
  <c r="R358" i="1"/>
  <c r="Q358" i="1"/>
  <c r="M358" i="1"/>
  <c r="AC358" i="1" s="1"/>
  <c r="K358" i="1"/>
  <c r="E358" i="1"/>
  <c r="Z357" i="1"/>
  <c r="AE357" i="1" s="1"/>
  <c r="Y357" i="1"/>
  <c r="AD357" i="1" s="1"/>
  <c r="W357" i="1"/>
  <c r="AB357" i="1" s="1"/>
  <c r="V357" i="1"/>
  <c r="AA357" i="1" s="1"/>
  <c r="S357" i="1"/>
  <c r="Q357" i="1"/>
  <c r="R357" i="1" s="1"/>
  <c r="M357" i="1"/>
  <c r="K357" i="1"/>
  <c r="E357" i="1"/>
  <c r="X357" i="1" s="1"/>
  <c r="AC357" i="1" s="1"/>
  <c r="Z356" i="1"/>
  <c r="W356" i="1"/>
  <c r="AB356" i="1" s="1"/>
  <c r="AF356" i="1" s="1"/>
  <c r="V356" i="1"/>
  <c r="AA356" i="1" s="1"/>
  <c r="S356" i="1"/>
  <c r="R356" i="1"/>
  <c r="Q356" i="1"/>
  <c r="M356" i="1"/>
  <c r="K356" i="1"/>
  <c r="E356" i="1"/>
  <c r="Y356" i="1" s="1"/>
  <c r="AD356" i="1" s="1"/>
  <c r="X355" i="1"/>
  <c r="AC355" i="1" s="1"/>
  <c r="S355" i="1"/>
  <c r="Q355" i="1"/>
  <c r="R355" i="1" s="1"/>
  <c r="M355" i="1"/>
  <c r="K355" i="1"/>
  <c r="E355" i="1"/>
  <c r="W355" i="1" s="1"/>
  <c r="AB355" i="1" s="1"/>
  <c r="Y354" i="1"/>
  <c r="AD354" i="1" s="1"/>
  <c r="X354" i="1"/>
  <c r="S354" i="1"/>
  <c r="R354" i="1"/>
  <c r="Q354" i="1"/>
  <c r="M354" i="1"/>
  <c r="K354" i="1"/>
  <c r="E354" i="1"/>
  <c r="AE353" i="1"/>
  <c r="AC353" i="1"/>
  <c r="Z353" i="1"/>
  <c r="Y353" i="1"/>
  <c r="AD353" i="1" s="1"/>
  <c r="W353" i="1"/>
  <c r="AB353" i="1" s="1"/>
  <c r="V353" i="1"/>
  <c r="AA353" i="1" s="1"/>
  <c r="S353" i="1"/>
  <c r="Q353" i="1"/>
  <c r="R353" i="1" s="1"/>
  <c r="M353" i="1"/>
  <c r="K353" i="1"/>
  <c r="E353" i="1"/>
  <c r="X353" i="1" s="1"/>
  <c r="V352" i="1"/>
  <c r="AA352" i="1" s="1"/>
  <c r="S352" i="1"/>
  <c r="R352" i="1"/>
  <c r="Q352" i="1"/>
  <c r="M352" i="1"/>
  <c r="K352" i="1"/>
  <c r="E352" i="1"/>
  <c r="S351" i="1"/>
  <c r="Q351" i="1"/>
  <c r="R351" i="1" s="1"/>
  <c r="M351" i="1"/>
  <c r="K351" i="1"/>
  <c r="E351" i="1"/>
  <c r="S350" i="1"/>
  <c r="R350" i="1"/>
  <c r="Q350" i="1"/>
  <c r="M350" i="1"/>
  <c r="K350" i="1"/>
  <c r="E350" i="1"/>
  <c r="V349" i="1"/>
  <c r="AA349" i="1" s="1"/>
  <c r="S349" i="1"/>
  <c r="Q349" i="1"/>
  <c r="R349" i="1" s="1"/>
  <c r="M349" i="1"/>
  <c r="K349" i="1"/>
  <c r="E349" i="1"/>
  <c r="V348" i="1"/>
  <c r="AA348" i="1" s="1"/>
  <c r="S348" i="1"/>
  <c r="R348" i="1"/>
  <c r="Q348" i="1"/>
  <c r="M348" i="1"/>
  <c r="K348" i="1"/>
  <c r="E348" i="1"/>
  <c r="S347" i="1"/>
  <c r="Q347" i="1"/>
  <c r="R347" i="1" s="1"/>
  <c r="M347" i="1"/>
  <c r="K347" i="1"/>
  <c r="E347" i="1"/>
  <c r="Y346" i="1"/>
  <c r="AD346" i="1" s="1"/>
  <c r="X346" i="1"/>
  <c r="S346" i="1"/>
  <c r="R346" i="1"/>
  <c r="Q346" i="1"/>
  <c r="M346" i="1"/>
  <c r="K346" i="1"/>
  <c r="E346" i="1"/>
  <c r="V345" i="1"/>
  <c r="AA345" i="1" s="1"/>
  <c r="S345" i="1"/>
  <c r="Q345" i="1"/>
  <c r="R345" i="1" s="1"/>
  <c r="M345" i="1"/>
  <c r="K345" i="1"/>
  <c r="E345" i="1"/>
  <c r="AD344" i="1"/>
  <c r="Z344" i="1"/>
  <c r="W344" i="1"/>
  <c r="AB344" i="1" s="1"/>
  <c r="AF344" i="1" s="1"/>
  <c r="V344" i="1"/>
  <c r="AA344" i="1" s="1"/>
  <c r="S344" i="1"/>
  <c r="R344" i="1"/>
  <c r="AE344" i="1" s="1"/>
  <c r="Q344" i="1"/>
  <c r="M344" i="1"/>
  <c r="K344" i="1"/>
  <c r="E344" i="1"/>
  <c r="Y344" i="1" s="1"/>
  <c r="S343" i="1"/>
  <c r="Q343" i="1"/>
  <c r="R343" i="1" s="1"/>
  <c r="M343" i="1"/>
  <c r="K343" i="1"/>
  <c r="E343" i="1"/>
  <c r="S342" i="1"/>
  <c r="R342" i="1"/>
  <c r="Q342" i="1"/>
  <c r="M342" i="1"/>
  <c r="K342" i="1"/>
  <c r="E342" i="1"/>
  <c r="V341" i="1"/>
  <c r="AA341" i="1" s="1"/>
  <c r="S341" i="1"/>
  <c r="Q341" i="1"/>
  <c r="R341" i="1" s="1"/>
  <c r="M341" i="1"/>
  <c r="K341" i="1"/>
  <c r="E341" i="1"/>
  <c r="V340" i="1"/>
  <c r="AA340" i="1" s="1"/>
  <c r="S340" i="1"/>
  <c r="R340" i="1"/>
  <c r="Q340" i="1"/>
  <c r="M340" i="1"/>
  <c r="K340" i="1"/>
  <c r="E340" i="1"/>
  <c r="S339" i="1"/>
  <c r="Q339" i="1"/>
  <c r="R339" i="1" s="1"/>
  <c r="M339" i="1"/>
  <c r="K339" i="1"/>
  <c r="E339" i="1"/>
  <c r="S338" i="1"/>
  <c r="R338" i="1"/>
  <c r="Q338" i="1"/>
  <c r="M338" i="1"/>
  <c r="K338" i="1"/>
  <c r="E338" i="1"/>
  <c r="V337" i="1"/>
  <c r="AA337" i="1" s="1"/>
  <c r="S337" i="1"/>
  <c r="Q337" i="1"/>
  <c r="R337" i="1" s="1"/>
  <c r="M337" i="1"/>
  <c r="K337" i="1"/>
  <c r="E337" i="1"/>
  <c r="Z336" i="1"/>
  <c r="W336" i="1"/>
  <c r="AB336" i="1" s="1"/>
  <c r="AF336" i="1" s="1"/>
  <c r="V336" i="1"/>
  <c r="AA336" i="1" s="1"/>
  <c r="S336" i="1"/>
  <c r="R336" i="1"/>
  <c r="Q336" i="1"/>
  <c r="M336" i="1"/>
  <c r="K336" i="1"/>
  <c r="E336" i="1"/>
  <c r="Y336" i="1" s="1"/>
  <c r="AD336" i="1" s="1"/>
  <c r="S335" i="1"/>
  <c r="Q335" i="1"/>
  <c r="R335" i="1" s="1"/>
  <c r="M335" i="1"/>
  <c r="K335" i="1"/>
  <c r="E335" i="1"/>
  <c r="Y334" i="1"/>
  <c r="AD334" i="1" s="1"/>
  <c r="S334" i="1"/>
  <c r="R334" i="1"/>
  <c r="Q334" i="1"/>
  <c r="M334" i="1"/>
  <c r="K334" i="1"/>
  <c r="E334" i="1"/>
  <c r="AA333" i="1"/>
  <c r="Z333" i="1"/>
  <c r="AE333" i="1" s="1"/>
  <c r="Y333" i="1"/>
  <c r="AD333" i="1" s="1"/>
  <c r="W333" i="1"/>
  <c r="AB333" i="1" s="1"/>
  <c r="V333" i="1"/>
  <c r="S333" i="1"/>
  <c r="Q333" i="1"/>
  <c r="R333" i="1" s="1"/>
  <c r="M333" i="1"/>
  <c r="K333" i="1"/>
  <c r="E333" i="1"/>
  <c r="X333" i="1" s="1"/>
  <c r="Z332" i="1"/>
  <c r="S332" i="1"/>
  <c r="Q332" i="1"/>
  <c r="R332" i="1" s="1"/>
  <c r="M332" i="1"/>
  <c r="K332" i="1"/>
  <c r="E332" i="1"/>
  <c r="Y332" i="1" s="1"/>
  <c r="AD332" i="1" s="1"/>
  <c r="S331" i="1"/>
  <c r="R331" i="1"/>
  <c r="Q331" i="1"/>
  <c r="M331" i="1"/>
  <c r="K331" i="1"/>
  <c r="E331" i="1"/>
  <c r="AD330" i="1"/>
  <c r="Y330" i="1"/>
  <c r="S330" i="1"/>
  <c r="R330" i="1"/>
  <c r="Q330" i="1"/>
  <c r="M330" i="1"/>
  <c r="AC330" i="1" s="1"/>
  <c r="K330" i="1"/>
  <c r="E330" i="1"/>
  <c r="X330" i="1" s="1"/>
  <c r="AE329" i="1"/>
  <c r="Z329" i="1"/>
  <c r="Y329" i="1"/>
  <c r="AD329" i="1" s="1"/>
  <c r="W329" i="1"/>
  <c r="AB329" i="1" s="1"/>
  <c r="V329" i="1"/>
  <c r="AA329" i="1" s="1"/>
  <c r="S329" i="1"/>
  <c r="Q329" i="1"/>
  <c r="R329" i="1" s="1"/>
  <c r="M329" i="1"/>
  <c r="AC329" i="1" s="1"/>
  <c r="K329" i="1"/>
  <c r="E329" i="1"/>
  <c r="X329" i="1" s="1"/>
  <c r="Z328" i="1"/>
  <c r="W328" i="1"/>
  <c r="AB328" i="1" s="1"/>
  <c r="AF328" i="1" s="1"/>
  <c r="V328" i="1"/>
  <c r="AA328" i="1" s="1"/>
  <c r="S328" i="1"/>
  <c r="R328" i="1"/>
  <c r="Q328" i="1"/>
  <c r="M328" i="1"/>
  <c r="K328" i="1"/>
  <c r="E328" i="1"/>
  <c r="Y328" i="1" s="1"/>
  <c r="AD328" i="1" s="1"/>
  <c r="AC327" i="1"/>
  <c r="X327" i="1"/>
  <c r="W327" i="1"/>
  <c r="AB327" i="1" s="1"/>
  <c r="S327" i="1"/>
  <c r="Q327" i="1"/>
  <c r="R327" i="1" s="1"/>
  <c r="M327" i="1"/>
  <c r="K327" i="1"/>
  <c r="E327" i="1"/>
  <c r="Y326" i="1"/>
  <c r="AD326" i="1" s="1"/>
  <c r="S326" i="1"/>
  <c r="R326" i="1"/>
  <c r="Q326" i="1"/>
  <c r="M326" i="1"/>
  <c r="K326" i="1"/>
  <c r="E326" i="1"/>
  <c r="AE325" i="1"/>
  <c r="AA325" i="1"/>
  <c r="Z325" i="1"/>
  <c r="Y325" i="1"/>
  <c r="AD325" i="1" s="1"/>
  <c r="W325" i="1"/>
  <c r="AB325" i="1" s="1"/>
  <c r="V325" i="1"/>
  <c r="S325" i="1"/>
  <c r="Q325" i="1"/>
  <c r="R325" i="1" s="1"/>
  <c r="M325" i="1"/>
  <c r="AC325" i="1" s="1"/>
  <c r="K325" i="1"/>
  <c r="E325" i="1"/>
  <c r="X325" i="1" s="1"/>
  <c r="Z324" i="1"/>
  <c r="S324" i="1"/>
  <c r="Q324" i="1"/>
  <c r="R324" i="1" s="1"/>
  <c r="M324" i="1"/>
  <c r="K324" i="1"/>
  <c r="E324" i="1"/>
  <c r="Y324" i="1" s="1"/>
  <c r="AD324" i="1" s="1"/>
  <c r="AC323" i="1"/>
  <c r="X323" i="1"/>
  <c r="W323" i="1"/>
  <c r="AB323" i="1" s="1"/>
  <c r="S323" i="1"/>
  <c r="R323" i="1"/>
  <c r="Q323" i="1"/>
  <c r="M323" i="1"/>
  <c r="K323" i="1"/>
  <c r="E323" i="1"/>
  <c r="AD322" i="1"/>
  <c r="Y322" i="1"/>
  <c r="S322" i="1"/>
  <c r="R322" i="1"/>
  <c r="Q322" i="1"/>
  <c r="M322" i="1"/>
  <c r="K322" i="1"/>
  <c r="E322" i="1"/>
  <c r="X322" i="1" s="1"/>
  <c r="AE321" i="1"/>
  <c r="Z321" i="1"/>
  <c r="Y321" i="1"/>
  <c r="AD321" i="1" s="1"/>
  <c r="W321" i="1"/>
  <c r="AB321" i="1" s="1"/>
  <c r="V321" i="1"/>
  <c r="AA321" i="1" s="1"/>
  <c r="S321" i="1"/>
  <c r="Q321" i="1"/>
  <c r="R321" i="1" s="1"/>
  <c r="M321" i="1"/>
  <c r="AC321" i="1" s="1"/>
  <c r="K321" i="1"/>
  <c r="E321" i="1"/>
  <c r="X321" i="1" s="1"/>
  <c r="AD320" i="1"/>
  <c r="Z320" i="1"/>
  <c r="W320" i="1"/>
  <c r="AB320" i="1" s="1"/>
  <c r="AF320" i="1" s="1"/>
  <c r="V320" i="1"/>
  <c r="AA320" i="1" s="1"/>
  <c r="S320" i="1"/>
  <c r="R320" i="1"/>
  <c r="AE320" i="1" s="1"/>
  <c r="Q320" i="1"/>
  <c r="M320" i="1"/>
  <c r="K320" i="1"/>
  <c r="E320" i="1"/>
  <c r="Y320" i="1" s="1"/>
  <c r="X319" i="1"/>
  <c r="AC319" i="1" s="1"/>
  <c r="W319" i="1"/>
  <c r="AB319" i="1" s="1"/>
  <c r="S319" i="1"/>
  <c r="Q319" i="1"/>
  <c r="R319" i="1" s="1"/>
  <c r="M319" i="1"/>
  <c r="K319" i="1"/>
  <c r="E319" i="1"/>
  <c r="Y318" i="1"/>
  <c r="AD318" i="1" s="1"/>
  <c r="S318" i="1"/>
  <c r="R318" i="1"/>
  <c r="Q318" i="1"/>
  <c r="M318" i="1"/>
  <c r="K318" i="1"/>
  <c r="E318" i="1"/>
  <c r="AA317" i="1"/>
  <c r="Z317" i="1"/>
  <c r="AE317" i="1" s="1"/>
  <c r="Y317" i="1"/>
  <c r="AD317" i="1" s="1"/>
  <c r="W317" i="1"/>
  <c r="AB317" i="1" s="1"/>
  <c r="V317" i="1"/>
  <c r="S317" i="1"/>
  <c r="Q317" i="1"/>
  <c r="R317" i="1" s="1"/>
  <c r="M317" i="1"/>
  <c r="K317" i="1"/>
  <c r="E317" i="1"/>
  <c r="X317" i="1" s="1"/>
  <c r="Z316" i="1"/>
  <c r="S316" i="1"/>
  <c r="Q316" i="1"/>
  <c r="R316" i="1" s="1"/>
  <c r="M316" i="1"/>
  <c r="K316" i="1"/>
  <c r="E316" i="1"/>
  <c r="Y316" i="1" s="1"/>
  <c r="AD316" i="1" s="1"/>
  <c r="X315" i="1"/>
  <c r="AC315" i="1" s="1"/>
  <c r="W315" i="1"/>
  <c r="AB315" i="1" s="1"/>
  <c r="S315" i="1"/>
  <c r="R315" i="1"/>
  <c r="Q315" i="1"/>
  <c r="M315" i="1"/>
  <c r="K315" i="1"/>
  <c r="E315" i="1"/>
  <c r="Y314" i="1"/>
  <c r="AD314" i="1" s="1"/>
  <c r="S314" i="1"/>
  <c r="R314" i="1"/>
  <c r="Q314" i="1"/>
  <c r="M314" i="1"/>
  <c r="AC314" i="1" s="1"/>
  <c r="K314" i="1"/>
  <c r="E314" i="1"/>
  <c r="X314" i="1" s="1"/>
  <c r="Z313" i="1"/>
  <c r="AE313" i="1" s="1"/>
  <c r="Y313" i="1"/>
  <c r="AD313" i="1" s="1"/>
  <c r="W313" i="1"/>
  <c r="AB313" i="1" s="1"/>
  <c r="V313" i="1"/>
  <c r="AA313" i="1" s="1"/>
  <c r="S313" i="1"/>
  <c r="Q313" i="1"/>
  <c r="R313" i="1" s="1"/>
  <c r="M313" i="1"/>
  <c r="K313" i="1"/>
  <c r="E313" i="1"/>
  <c r="X313" i="1" s="1"/>
  <c r="AD312" i="1"/>
  <c r="Z312" i="1"/>
  <c r="W312" i="1"/>
  <c r="AB312" i="1" s="1"/>
  <c r="AF312" i="1" s="1"/>
  <c r="V312" i="1"/>
  <c r="AA312" i="1" s="1"/>
  <c r="S312" i="1"/>
  <c r="R312" i="1"/>
  <c r="Q312" i="1"/>
  <c r="M312" i="1"/>
  <c r="K312" i="1"/>
  <c r="E312" i="1"/>
  <c r="Y312" i="1" s="1"/>
  <c r="AC311" i="1"/>
  <c r="X311" i="1"/>
  <c r="W311" i="1"/>
  <c r="AB311" i="1" s="1"/>
  <c r="S311" i="1"/>
  <c r="Q311" i="1"/>
  <c r="R311" i="1" s="1"/>
  <c r="M311" i="1"/>
  <c r="K311" i="1"/>
  <c r="E311" i="1"/>
  <c r="Y310" i="1"/>
  <c r="AD310" i="1" s="1"/>
  <c r="S310" i="1"/>
  <c r="R310" i="1"/>
  <c r="Q310" i="1"/>
  <c r="M310" i="1"/>
  <c r="K310" i="1"/>
  <c r="E310" i="1"/>
  <c r="AE309" i="1"/>
  <c r="AA309" i="1"/>
  <c r="Z309" i="1"/>
  <c r="Y309" i="1"/>
  <c r="AD309" i="1" s="1"/>
  <c r="W309" i="1"/>
  <c r="AB309" i="1" s="1"/>
  <c r="V309" i="1"/>
  <c r="S309" i="1"/>
  <c r="Q309" i="1"/>
  <c r="R309" i="1" s="1"/>
  <c r="M309" i="1"/>
  <c r="AC309" i="1" s="1"/>
  <c r="K309" i="1"/>
  <c r="E309" i="1"/>
  <c r="X309" i="1" s="1"/>
  <c r="Z308" i="1"/>
  <c r="S308" i="1"/>
  <c r="Q308" i="1"/>
  <c r="R308" i="1" s="1"/>
  <c r="AE308" i="1" s="1"/>
  <c r="M308" i="1"/>
  <c r="K308" i="1"/>
  <c r="E308" i="1"/>
  <c r="Y308" i="1" s="1"/>
  <c r="AD308" i="1" s="1"/>
  <c r="AC307" i="1"/>
  <c r="X307" i="1"/>
  <c r="W307" i="1"/>
  <c r="AB307" i="1" s="1"/>
  <c r="S307" i="1"/>
  <c r="R307" i="1"/>
  <c r="Q307" i="1"/>
  <c r="M307" i="1"/>
  <c r="K307" i="1"/>
  <c r="E307" i="1"/>
  <c r="AD306" i="1"/>
  <c r="Y306" i="1"/>
  <c r="S306" i="1"/>
  <c r="R306" i="1"/>
  <c r="Q306" i="1"/>
  <c r="M306" i="1"/>
  <c r="K306" i="1"/>
  <c r="E306" i="1"/>
  <c r="X306" i="1" s="1"/>
  <c r="AE305" i="1"/>
  <c r="Z305" i="1"/>
  <c r="Y305" i="1"/>
  <c r="AD305" i="1" s="1"/>
  <c r="W305" i="1"/>
  <c r="AB305" i="1" s="1"/>
  <c r="V305" i="1"/>
  <c r="AA305" i="1" s="1"/>
  <c r="S305" i="1"/>
  <c r="Q305" i="1"/>
  <c r="R305" i="1" s="1"/>
  <c r="M305" i="1"/>
  <c r="AC305" i="1" s="1"/>
  <c r="K305" i="1"/>
  <c r="E305" i="1"/>
  <c r="X305" i="1" s="1"/>
  <c r="Z304" i="1"/>
  <c r="W304" i="1"/>
  <c r="AB304" i="1" s="1"/>
  <c r="AF304" i="1" s="1"/>
  <c r="V304" i="1"/>
  <c r="AA304" i="1" s="1"/>
  <c r="S304" i="1"/>
  <c r="R304" i="1"/>
  <c r="Q304" i="1"/>
  <c r="M304" i="1"/>
  <c r="K304" i="1"/>
  <c r="E304" i="1"/>
  <c r="Y304" i="1" s="1"/>
  <c r="AD304" i="1" s="1"/>
  <c r="X303" i="1"/>
  <c r="AC303" i="1" s="1"/>
  <c r="W303" i="1"/>
  <c r="AB303" i="1" s="1"/>
  <c r="S303" i="1"/>
  <c r="Q303" i="1"/>
  <c r="R303" i="1" s="1"/>
  <c r="M303" i="1"/>
  <c r="K303" i="1"/>
  <c r="E303" i="1"/>
  <c r="Y302" i="1"/>
  <c r="AD302" i="1" s="1"/>
  <c r="S302" i="1"/>
  <c r="R302" i="1"/>
  <c r="Q302" i="1"/>
  <c r="M302" i="1"/>
  <c r="K302" i="1"/>
  <c r="E302" i="1"/>
  <c r="AA301" i="1"/>
  <c r="Z301" i="1"/>
  <c r="AE301" i="1" s="1"/>
  <c r="Y301" i="1"/>
  <c r="AD301" i="1" s="1"/>
  <c r="W301" i="1"/>
  <c r="AB301" i="1" s="1"/>
  <c r="V301" i="1"/>
  <c r="S301" i="1"/>
  <c r="Q301" i="1"/>
  <c r="R301" i="1" s="1"/>
  <c r="M301" i="1"/>
  <c r="K301" i="1"/>
  <c r="E301" i="1"/>
  <c r="X301" i="1" s="1"/>
  <c r="Z300" i="1"/>
  <c r="S300" i="1"/>
  <c r="Q300" i="1"/>
  <c r="R300" i="1" s="1"/>
  <c r="M300" i="1"/>
  <c r="K300" i="1"/>
  <c r="E300" i="1"/>
  <c r="Y300" i="1" s="1"/>
  <c r="AD300" i="1" s="1"/>
  <c r="X299" i="1"/>
  <c r="AC299" i="1" s="1"/>
  <c r="W299" i="1"/>
  <c r="AB299" i="1" s="1"/>
  <c r="S299" i="1"/>
  <c r="R299" i="1"/>
  <c r="Q299" i="1"/>
  <c r="M299" i="1"/>
  <c r="K299" i="1"/>
  <c r="E299" i="1"/>
  <c r="AD298" i="1"/>
  <c r="Y298" i="1"/>
  <c r="S298" i="1"/>
  <c r="R298" i="1"/>
  <c r="Q298" i="1"/>
  <c r="M298" i="1"/>
  <c r="K298" i="1"/>
  <c r="E298" i="1"/>
  <c r="X298" i="1" s="1"/>
  <c r="Z297" i="1"/>
  <c r="AE297" i="1" s="1"/>
  <c r="Y297" i="1"/>
  <c r="AD297" i="1" s="1"/>
  <c r="W297" i="1"/>
  <c r="AB297" i="1" s="1"/>
  <c r="V297" i="1"/>
  <c r="AA297" i="1" s="1"/>
  <c r="S297" i="1"/>
  <c r="Q297" i="1"/>
  <c r="R297" i="1" s="1"/>
  <c r="M297" i="1"/>
  <c r="K297" i="1"/>
  <c r="E297" i="1"/>
  <c r="X297" i="1" s="1"/>
  <c r="AD296" i="1"/>
  <c r="Z296" i="1"/>
  <c r="W296" i="1"/>
  <c r="AB296" i="1" s="1"/>
  <c r="AF296" i="1" s="1"/>
  <c r="V296" i="1"/>
  <c r="AA296" i="1" s="1"/>
  <c r="S296" i="1"/>
  <c r="R296" i="1"/>
  <c r="AE296" i="1" s="1"/>
  <c r="Q296" i="1"/>
  <c r="M296" i="1"/>
  <c r="K296" i="1"/>
  <c r="E296" i="1"/>
  <c r="Y296" i="1" s="1"/>
  <c r="AC295" i="1"/>
  <c r="X295" i="1"/>
  <c r="W295" i="1"/>
  <c r="AB295" i="1" s="1"/>
  <c r="S295" i="1"/>
  <c r="Q295" i="1"/>
  <c r="R295" i="1" s="1"/>
  <c r="M295" i="1"/>
  <c r="K295" i="1"/>
  <c r="E295" i="1"/>
  <c r="Y294" i="1"/>
  <c r="AD294" i="1" s="1"/>
  <c r="S294" i="1"/>
  <c r="R294" i="1"/>
  <c r="Q294" i="1"/>
  <c r="M294" i="1"/>
  <c r="K294" i="1"/>
  <c r="E294" i="1"/>
  <c r="AE293" i="1"/>
  <c r="Z293" i="1"/>
  <c r="Y293" i="1"/>
  <c r="AD293" i="1" s="1"/>
  <c r="W293" i="1"/>
  <c r="AB293" i="1" s="1"/>
  <c r="V293" i="1"/>
  <c r="AA293" i="1" s="1"/>
  <c r="S293" i="1"/>
  <c r="Q293" i="1"/>
  <c r="R293" i="1" s="1"/>
  <c r="M293" i="1"/>
  <c r="AC293" i="1" s="1"/>
  <c r="K293" i="1"/>
  <c r="E293" i="1"/>
  <c r="X293" i="1" s="1"/>
  <c r="Z292" i="1"/>
  <c r="S292" i="1"/>
  <c r="Q292" i="1"/>
  <c r="R292" i="1" s="1"/>
  <c r="AE292" i="1" s="1"/>
  <c r="M292" i="1"/>
  <c r="K292" i="1"/>
  <c r="E292" i="1"/>
  <c r="Y292" i="1" s="1"/>
  <c r="AD292" i="1" s="1"/>
  <c r="X291" i="1"/>
  <c r="AC291" i="1" s="1"/>
  <c r="W291" i="1"/>
  <c r="AB291" i="1" s="1"/>
  <c r="S291" i="1"/>
  <c r="R291" i="1"/>
  <c r="Q291" i="1"/>
  <c r="M291" i="1"/>
  <c r="K291" i="1"/>
  <c r="E291" i="1"/>
  <c r="AD290" i="1"/>
  <c r="Y290" i="1"/>
  <c r="S290" i="1"/>
  <c r="R290" i="1"/>
  <c r="Q290" i="1"/>
  <c r="M290" i="1"/>
  <c r="AC290" i="1" s="1"/>
  <c r="K290" i="1"/>
  <c r="E290" i="1"/>
  <c r="X290" i="1" s="1"/>
  <c r="AE289" i="1"/>
  <c r="Z289" i="1"/>
  <c r="Y289" i="1"/>
  <c r="AD289" i="1" s="1"/>
  <c r="W289" i="1"/>
  <c r="AB289" i="1" s="1"/>
  <c r="V289" i="1"/>
  <c r="AA289" i="1" s="1"/>
  <c r="S289" i="1"/>
  <c r="Q289" i="1"/>
  <c r="R289" i="1" s="1"/>
  <c r="M289" i="1"/>
  <c r="AC289" i="1" s="1"/>
  <c r="K289" i="1"/>
  <c r="E289" i="1"/>
  <c r="X289" i="1" s="1"/>
  <c r="Z288" i="1"/>
  <c r="W288" i="1"/>
  <c r="AB288" i="1" s="1"/>
  <c r="AF288" i="1" s="1"/>
  <c r="V288" i="1"/>
  <c r="AA288" i="1" s="1"/>
  <c r="S288" i="1"/>
  <c r="R288" i="1"/>
  <c r="Q288" i="1"/>
  <c r="M288" i="1"/>
  <c r="K288" i="1"/>
  <c r="E288" i="1"/>
  <c r="Y288" i="1" s="1"/>
  <c r="AD288" i="1" s="1"/>
  <c r="X287" i="1"/>
  <c r="AC287" i="1" s="1"/>
  <c r="W287" i="1"/>
  <c r="AB287" i="1" s="1"/>
  <c r="S287" i="1"/>
  <c r="Q287" i="1"/>
  <c r="R287" i="1" s="1"/>
  <c r="M287" i="1"/>
  <c r="K287" i="1"/>
  <c r="E287" i="1"/>
  <c r="Y286" i="1"/>
  <c r="AD286" i="1" s="1"/>
  <c r="S286" i="1"/>
  <c r="R286" i="1"/>
  <c r="Q286" i="1"/>
  <c r="M286" i="1"/>
  <c r="K286" i="1"/>
  <c r="E286" i="1"/>
  <c r="Z285" i="1"/>
  <c r="AE285" i="1" s="1"/>
  <c r="Y285" i="1"/>
  <c r="AD285" i="1" s="1"/>
  <c r="W285" i="1"/>
  <c r="AB285" i="1" s="1"/>
  <c r="V285" i="1"/>
  <c r="AA285" i="1" s="1"/>
  <c r="S285" i="1"/>
  <c r="Q285" i="1"/>
  <c r="R285" i="1" s="1"/>
  <c r="M285" i="1"/>
  <c r="K285" i="1"/>
  <c r="E285" i="1"/>
  <c r="X285" i="1" s="1"/>
  <c r="Z284" i="1"/>
  <c r="S284" i="1"/>
  <c r="Q284" i="1"/>
  <c r="R284" i="1" s="1"/>
  <c r="M284" i="1"/>
  <c r="K284" i="1"/>
  <c r="E284" i="1"/>
  <c r="Y284" i="1" s="1"/>
  <c r="AD284" i="1" s="1"/>
  <c r="X283" i="1"/>
  <c r="AC283" i="1" s="1"/>
  <c r="W283" i="1"/>
  <c r="AB283" i="1" s="1"/>
  <c r="S283" i="1"/>
  <c r="R283" i="1"/>
  <c r="Q283" i="1"/>
  <c r="M283" i="1"/>
  <c r="K283" i="1"/>
  <c r="E283" i="1"/>
  <c r="Y282" i="1"/>
  <c r="AD282" i="1" s="1"/>
  <c r="S282" i="1"/>
  <c r="R282" i="1"/>
  <c r="Q282" i="1"/>
  <c r="M282" i="1"/>
  <c r="K282" i="1"/>
  <c r="E282" i="1"/>
  <c r="X282" i="1" s="1"/>
  <c r="AE281" i="1"/>
  <c r="AA281" i="1"/>
  <c r="Z281" i="1"/>
  <c r="Y281" i="1"/>
  <c r="AD281" i="1" s="1"/>
  <c r="W281" i="1"/>
  <c r="AB281" i="1" s="1"/>
  <c r="AF281" i="1" s="1"/>
  <c r="V281" i="1"/>
  <c r="S281" i="1"/>
  <c r="Q281" i="1"/>
  <c r="R281" i="1" s="1"/>
  <c r="M281" i="1"/>
  <c r="K281" i="1"/>
  <c r="E281" i="1"/>
  <c r="X281" i="1" s="1"/>
  <c r="Z280" i="1"/>
  <c r="W280" i="1"/>
  <c r="AB280" i="1" s="1"/>
  <c r="AF280" i="1" s="1"/>
  <c r="V280" i="1"/>
  <c r="AA280" i="1" s="1"/>
  <c r="S280" i="1"/>
  <c r="R280" i="1"/>
  <c r="AE280" i="1" s="1"/>
  <c r="Q280" i="1"/>
  <c r="M280" i="1"/>
  <c r="K280" i="1"/>
  <c r="E280" i="1"/>
  <c r="Y280" i="1" s="1"/>
  <c r="AD280" i="1" s="1"/>
  <c r="X279" i="1"/>
  <c r="AC279" i="1" s="1"/>
  <c r="W279" i="1"/>
  <c r="AB279" i="1" s="1"/>
  <c r="S279" i="1"/>
  <c r="Q279" i="1"/>
  <c r="R279" i="1" s="1"/>
  <c r="M279" i="1"/>
  <c r="K279" i="1"/>
  <c r="E279" i="1"/>
  <c r="Y278" i="1"/>
  <c r="AD278" i="1" s="1"/>
  <c r="S278" i="1"/>
  <c r="R278" i="1"/>
  <c r="Q278" i="1"/>
  <c r="M278" i="1"/>
  <c r="K278" i="1"/>
  <c r="E278" i="1"/>
  <c r="AE277" i="1"/>
  <c r="Z277" i="1"/>
  <c r="Y277" i="1"/>
  <c r="AD277" i="1" s="1"/>
  <c r="W277" i="1"/>
  <c r="AB277" i="1" s="1"/>
  <c r="V277" i="1"/>
  <c r="AA277" i="1" s="1"/>
  <c r="S277" i="1"/>
  <c r="Q277" i="1"/>
  <c r="R277" i="1" s="1"/>
  <c r="M277" i="1"/>
  <c r="AC277" i="1" s="1"/>
  <c r="K277" i="1"/>
  <c r="E277" i="1"/>
  <c r="X277" i="1" s="1"/>
  <c r="Z276" i="1"/>
  <c r="S276" i="1"/>
  <c r="Q276" i="1"/>
  <c r="R276" i="1" s="1"/>
  <c r="M276" i="1"/>
  <c r="K276" i="1"/>
  <c r="E276" i="1"/>
  <c r="Y276" i="1" s="1"/>
  <c r="AD276" i="1" s="1"/>
  <c r="AC275" i="1"/>
  <c r="X275" i="1"/>
  <c r="W275" i="1"/>
  <c r="AB275" i="1" s="1"/>
  <c r="S275" i="1"/>
  <c r="R275" i="1"/>
  <c r="Q275" i="1"/>
  <c r="M275" i="1"/>
  <c r="K275" i="1"/>
  <c r="E275" i="1"/>
  <c r="Y274" i="1"/>
  <c r="AD274" i="1" s="1"/>
  <c r="S274" i="1"/>
  <c r="R274" i="1"/>
  <c r="Q274" i="1"/>
  <c r="M274" i="1"/>
  <c r="AC274" i="1" s="1"/>
  <c r="K274" i="1"/>
  <c r="E274" i="1"/>
  <c r="X274" i="1" s="1"/>
  <c r="AA273" i="1"/>
  <c r="Z273" i="1"/>
  <c r="AE273" i="1" s="1"/>
  <c r="Y273" i="1"/>
  <c r="AD273" i="1" s="1"/>
  <c r="W273" i="1"/>
  <c r="AB273" i="1" s="1"/>
  <c r="AF273" i="1" s="1"/>
  <c r="V273" i="1"/>
  <c r="S273" i="1"/>
  <c r="Q273" i="1"/>
  <c r="R273" i="1" s="1"/>
  <c r="M273" i="1"/>
  <c r="K273" i="1"/>
  <c r="E273" i="1"/>
  <c r="X273" i="1" s="1"/>
  <c r="AD272" i="1"/>
  <c r="Z272" i="1"/>
  <c r="W272" i="1"/>
  <c r="AB272" i="1" s="1"/>
  <c r="AF272" i="1" s="1"/>
  <c r="V272" i="1"/>
  <c r="AA272" i="1" s="1"/>
  <c r="S272" i="1"/>
  <c r="R272" i="1"/>
  <c r="Q272" i="1"/>
  <c r="M272" i="1"/>
  <c r="K272" i="1"/>
  <c r="E272" i="1"/>
  <c r="Y272" i="1" s="1"/>
  <c r="AC271" i="1"/>
  <c r="X271" i="1"/>
  <c r="W271" i="1"/>
  <c r="AB271" i="1" s="1"/>
  <c r="S271" i="1"/>
  <c r="Q271" i="1"/>
  <c r="R271" i="1" s="1"/>
  <c r="M271" i="1"/>
  <c r="K271" i="1"/>
  <c r="E271" i="1"/>
  <c r="Y270" i="1"/>
  <c r="AD270" i="1" s="1"/>
  <c r="S270" i="1"/>
  <c r="R270" i="1"/>
  <c r="Q270" i="1"/>
  <c r="M270" i="1"/>
  <c r="K270" i="1"/>
  <c r="E270" i="1"/>
  <c r="AE269" i="1"/>
  <c r="Z269" i="1"/>
  <c r="Y269" i="1"/>
  <c r="AD269" i="1" s="1"/>
  <c r="W269" i="1"/>
  <c r="AB269" i="1" s="1"/>
  <c r="V269" i="1"/>
  <c r="AA269" i="1" s="1"/>
  <c r="S269" i="1"/>
  <c r="Q269" i="1"/>
  <c r="R269" i="1" s="1"/>
  <c r="M269" i="1"/>
  <c r="AC269" i="1" s="1"/>
  <c r="K269" i="1"/>
  <c r="E269" i="1"/>
  <c r="X269" i="1" s="1"/>
  <c r="Z268" i="1"/>
  <c r="S268" i="1"/>
  <c r="Q268" i="1"/>
  <c r="R268" i="1" s="1"/>
  <c r="M268" i="1"/>
  <c r="K268" i="1"/>
  <c r="E268" i="1"/>
  <c r="Y268" i="1" s="1"/>
  <c r="AD268" i="1" s="1"/>
  <c r="X267" i="1"/>
  <c r="AC267" i="1" s="1"/>
  <c r="W267" i="1"/>
  <c r="AB267" i="1" s="1"/>
  <c r="S267" i="1"/>
  <c r="Q267" i="1"/>
  <c r="R267" i="1" s="1"/>
  <c r="M267" i="1"/>
  <c r="K267" i="1"/>
  <c r="E267" i="1"/>
  <c r="Y266" i="1"/>
  <c r="AD266" i="1" s="1"/>
  <c r="S266" i="1"/>
  <c r="R266" i="1"/>
  <c r="Q266" i="1"/>
  <c r="M266" i="1"/>
  <c r="K266" i="1"/>
  <c r="E266" i="1"/>
  <c r="X266" i="1" s="1"/>
  <c r="AE265" i="1"/>
  <c r="AA265" i="1"/>
  <c r="Z265" i="1"/>
  <c r="Y265" i="1"/>
  <c r="AD265" i="1" s="1"/>
  <c r="W265" i="1"/>
  <c r="AB265" i="1" s="1"/>
  <c r="AF265" i="1" s="1"/>
  <c r="V265" i="1"/>
  <c r="S265" i="1"/>
  <c r="Q265" i="1"/>
  <c r="R265" i="1" s="1"/>
  <c r="M265" i="1"/>
  <c r="AC265" i="1" s="1"/>
  <c r="K265" i="1"/>
  <c r="E265" i="1"/>
  <c r="X265" i="1" s="1"/>
  <c r="AD264" i="1"/>
  <c r="Z264" i="1"/>
  <c r="W264" i="1"/>
  <c r="AB264" i="1" s="1"/>
  <c r="AF264" i="1" s="1"/>
  <c r="V264" i="1"/>
  <c r="AA264" i="1" s="1"/>
  <c r="S264" i="1"/>
  <c r="R264" i="1"/>
  <c r="AE264" i="1" s="1"/>
  <c r="Q264" i="1"/>
  <c r="M264" i="1"/>
  <c r="K264" i="1"/>
  <c r="E264" i="1"/>
  <c r="Y264" i="1" s="1"/>
  <c r="X263" i="1"/>
  <c r="AC263" i="1" s="1"/>
  <c r="W263" i="1"/>
  <c r="AB263" i="1" s="1"/>
  <c r="S263" i="1"/>
  <c r="Q263" i="1"/>
  <c r="R263" i="1" s="1"/>
  <c r="M263" i="1"/>
  <c r="K263" i="1"/>
  <c r="E263" i="1"/>
  <c r="Y262" i="1"/>
  <c r="AD262" i="1" s="1"/>
  <c r="S262" i="1"/>
  <c r="R262" i="1"/>
  <c r="Q262" i="1"/>
  <c r="M262" i="1"/>
  <c r="K262" i="1"/>
  <c r="E262" i="1"/>
  <c r="Z261" i="1"/>
  <c r="AE261" i="1" s="1"/>
  <c r="Y261" i="1"/>
  <c r="AD261" i="1" s="1"/>
  <c r="W261" i="1"/>
  <c r="AB261" i="1" s="1"/>
  <c r="V261" i="1"/>
  <c r="AA261" i="1" s="1"/>
  <c r="S261" i="1"/>
  <c r="Q261" i="1"/>
  <c r="R261" i="1" s="1"/>
  <c r="M261" i="1"/>
  <c r="K261" i="1"/>
  <c r="E261" i="1"/>
  <c r="X261" i="1" s="1"/>
  <c r="Z260" i="1"/>
  <c r="S260" i="1"/>
  <c r="Q260" i="1"/>
  <c r="R260" i="1" s="1"/>
  <c r="M260" i="1"/>
  <c r="K260" i="1"/>
  <c r="E260" i="1"/>
  <c r="Y260" i="1" s="1"/>
  <c r="AD260" i="1" s="1"/>
  <c r="X259" i="1"/>
  <c r="AC259" i="1" s="1"/>
  <c r="W259" i="1"/>
  <c r="AB259" i="1" s="1"/>
  <c r="S259" i="1"/>
  <c r="Q259" i="1"/>
  <c r="R259" i="1" s="1"/>
  <c r="M259" i="1"/>
  <c r="K259" i="1"/>
  <c r="E259" i="1"/>
  <c r="Y258" i="1"/>
  <c r="AD258" i="1" s="1"/>
  <c r="S258" i="1"/>
  <c r="R258" i="1"/>
  <c r="Q258" i="1"/>
  <c r="M258" i="1"/>
  <c r="AC258" i="1" s="1"/>
  <c r="K258" i="1"/>
  <c r="E258" i="1"/>
  <c r="X258" i="1" s="1"/>
  <c r="AA257" i="1"/>
  <c r="Z257" i="1"/>
  <c r="AE257" i="1" s="1"/>
  <c r="Y257" i="1"/>
  <c r="AD257" i="1" s="1"/>
  <c r="W257" i="1"/>
  <c r="AB257" i="1" s="1"/>
  <c r="AF257" i="1" s="1"/>
  <c r="V257" i="1"/>
  <c r="S257" i="1"/>
  <c r="Q257" i="1"/>
  <c r="R257" i="1" s="1"/>
  <c r="M257" i="1"/>
  <c r="K257" i="1"/>
  <c r="E257" i="1"/>
  <c r="X257" i="1" s="1"/>
  <c r="Z256" i="1"/>
  <c r="W256" i="1"/>
  <c r="AB256" i="1" s="1"/>
  <c r="AF256" i="1" s="1"/>
  <c r="V256" i="1"/>
  <c r="AA256" i="1" s="1"/>
  <c r="S256" i="1"/>
  <c r="R256" i="1"/>
  <c r="Q256" i="1"/>
  <c r="M256" i="1"/>
  <c r="K256" i="1"/>
  <c r="E256" i="1"/>
  <c r="Y256" i="1" s="1"/>
  <c r="AD256" i="1" s="1"/>
  <c r="AC255" i="1"/>
  <c r="X255" i="1"/>
  <c r="W255" i="1"/>
  <c r="AB255" i="1" s="1"/>
  <c r="S255" i="1"/>
  <c r="Q255" i="1"/>
  <c r="R255" i="1" s="1"/>
  <c r="M255" i="1"/>
  <c r="K255" i="1"/>
  <c r="E255" i="1"/>
  <c r="Y254" i="1"/>
  <c r="AD254" i="1" s="1"/>
  <c r="S254" i="1"/>
  <c r="R254" i="1"/>
  <c r="Q254" i="1"/>
  <c r="M254" i="1"/>
  <c r="K254" i="1"/>
  <c r="E254" i="1"/>
  <c r="AE253" i="1"/>
  <c r="Z253" i="1"/>
  <c r="Y253" i="1"/>
  <c r="AD253" i="1" s="1"/>
  <c r="W253" i="1"/>
  <c r="AB253" i="1" s="1"/>
  <c r="V253" i="1"/>
  <c r="AA253" i="1" s="1"/>
  <c r="S253" i="1"/>
  <c r="Q253" i="1"/>
  <c r="R253" i="1" s="1"/>
  <c r="M253" i="1"/>
  <c r="K253" i="1"/>
  <c r="E253" i="1"/>
  <c r="X253" i="1" s="1"/>
  <c r="Z252" i="1"/>
  <c r="S252" i="1"/>
  <c r="Q252" i="1"/>
  <c r="R252" i="1" s="1"/>
  <c r="M252" i="1"/>
  <c r="K252" i="1"/>
  <c r="E252" i="1"/>
  <c r="Y252" i="1" s="1"/>
  <c r="AD252" i="1" s="1"/>
  <c r="X251" i="1"/>
  <c r="AC251" i="1" s="1"/>
  <c r="W251" i="1"/>
  <c r="AB251" i="1" s="1"/>
  <c r="S251" i="1"/>
  <c r="Q251" i="1"/>
  <c r="R251" i="1" s="1"/>
  <c r="M251" i="1"/>
  <c r="K251" i="1"/>
  <c r="E251" i="1"/>
  <c r="Y250" i="1"/>
  <c r="AD250" i="1" s="1"/>
  <c r="S250" i="1"/>
  <c r="R250" i="1"/>
  <c r="Q250" i="1"/>
  <c r="M250" i="1"/>
  <c r="K250" i="1"/>
  <c r="E250" i="1"/>
  <c r="X250" i="1" s="1"/>
  <c r="AA249" i="1"/>
  <c r="Z249" i="1"/>
  <c r="AE249" i="1" s="1"/>
  <c r="Y249" i="1"/>
  <c r="AD249" i="1" s="1"/>
  <c r="W249" i="1"/>
  <c r="AB249" i="1" s="1"/>
  <c r="AF249" i="1" s="1"/>
  <c r="V249" i="1"/>
  <c r="S249" i="1"/>
  <c r="Q249" i="1"/>
  <c r="R249" i="1" s="1"/>
  <c r="M249" i="1"/>
  <c r="K249" i="1"/>
  <c r="E249" i="1"/>
  <c r="X249" i="1" s="1"/>
  <c r="AD248" i="1"/>
  <c r="Z248" i="1"/>
  <c r="W248" i="1"/>
  <c r="AB248" i="1" s="1"/>
  <c r="AF248" i="1" s="1"/>
  <c r="V248" i="1"/>
  <c r="AA248" i="1" s="1"/>
  <c r="S248" i="1"/>
  <c r="R248" i="1"/>
  <c r="AE248" i="1" s="1"/>
  <c r="Q248" i="1"/>
  <c r="M248" i="1"/>
  <c r="K248" i="1"/>
  <c r="E248" i="1"/>
  <c r="Y248" i="1" s="1"/>
  <c r="AC247" i="1"/>
  <c r="X247" i="1"/>
  <c r="W247" i="1"/>
  <c r="AB247" i="1" s="1"/>
  <c r="S247" i="1"/>
  <c r="Q247" i="1"/>
  <c r="R247" i="1" s="1"/>
  <c r="M247" i="1"/>
  <c r="K247" i="1"/>
  <c r="E247" i="1"/>
  <c r="Y246" i="1"/>
  <c r="AD246" i="1" s="1"/>
  <c r="S246" i="1"/>
  <c r="R246" i="1"/>
  <c r="Q246" i="1"/>
  <c r="M246" i="1"/>
  <c r="K246" i="1"/>
  <c r="E246" i="1"/>
  <c r="Z245" i="1"/>
  <c r="AE245" i="1" s="1"/>
  <c r="Y245" i="1"/>
  <c r="AD245" i="1" s="1"/>
  <c r="W245" i="1"/>
  <c r="AB245" i="1" s="1"/>
  <c r="V245" i="1"/>
  <c r="AA245" i="1" s="1"/>
  <c r="S245" i="1"/>
  <c r="Q245" i="1"/>
  <c r="R245" i="1" s="1"/>
  <c r="M245" i="1"/>
  <c r="AC245" i="1" s="1"/>
  <c r="K245" i="1"/>
  <c r="E245" i="1"/>
  <c r="X245" i="1" s="1"/>
  <c r="Z244" i="1"/>
  <c r="S244" i="1"/>
  <c r="Q244" i="1"/>
  <c r="R244" i="1" s="1"/>
  <c r="AE244" i="1" s="1"/>
  <c r="M244" i="1"/>
  <c r="K244" i="1"/>
  <c r="E244" i="1"/>
  <c r="Y244" i="1" s="1"/>
  <c r="AD244" i="1" s="1"/>
  <c r="X243" i="1"/>
  <c r="AC243" i="1" s="1"/>
  <c r="W243" i="1"/>
  <c r="AB243" i="1" s="1"/>
  <c r="S243" i="1"/>
  <c r="Q243" i="1"/>
  <c r="R243" i="1" s="1"/>
  <c r="M243" i="1"/>
  <c r="K243" i="1"/>
  <c r="E243" i="1"/>
  <c r="Y242" i="1"/>
  <c r="AD242" i="1" s="1"/>
  <c r="S242" i="1"/>
  <c r="R242" i="1"/>
  <c r="Q242" i="1"/>
  <c r="M242" i="1"/>
  <c r="K242" i="1"/>
  <c r="E242" i="1"/>
  <c r="X242" i="1" s="1"/>
  <c r="AA241" i="1"/>
  <c r="Z241" i="1"/>
  <c r="AE241" i="1" s="1"/>
  <c r="Y241" i="1"/>
  <c r="AD241" i="1" s="1"/>
  <c r="W241" i="1"/>
  <c r="AB241" i="1" s="1"/>
  <c r="AF241" i="1" s="1"/>
  <c r="V241" i="1"/>
  <c r="S241" i="1"/>
  <c r="Q241" i="1"/>
  <c r="R241" i="1" s="1"/>
  <c r="M241" i="1"/>
  <c r="K241" i="1"/>
  <c r="E241" i="1"/>
  <c r="X241" i="1" s="1"/>
  <c r="AD240" i="1"/>
  <c r="Z240" i="1"/>
  <c r="W240" i="1"/>
  <c r="AB240" i="1" s="1"/>
  <c r="AF240" i="1" s="1"/>
  <c r="V240" i="1"/>
  <c r="AA240" i="1" s="1"/>
  <c r="S240" i="1"/>
  <c r="R240" i="1"/>
  <c r="Q240" i="1"/>
  <c r="M240" i="1"/>
  <c r="K240" i="1"/>
  <c r="E240" i="1"/>
  <c r="Y240" i="1" s="1"/>
  <c r="AC239" i="1"/>
  <c r="X239" i="1"/>
  <c r="W239" i="1"/>
  <c r="AB239" i="1" s="1"/>
  <c r="S239" i="1"/>
  <c r="Q239" i="1"/>
  <c r="R239" i="1" s="1"/>
  <c r="M239" i="1"/>
  <c r="K239" i="1"/>
  <c r="E239" i="1"/>
  <c r="Y238" i="1"/>
  <c r="AD238" i="1" s="1"/>
  <c r="S238" i="1"/>
  <c r="R238" i="1"/>
  <c r="Q238" i="1"/>
  <c r="M238" i="1"/>
  <c r="K238" i="1"/>
  <c r="E238" i="1"/>
  <c r="Z237" i="1"/>
  <c r="AE237" i="1" s="1"/>
  <c r="Y237" i="1"/>
  <c r="AD237" i="1" s="1"/>
  <c r="W237" i="1"/>
  <c r="AB237" i="1" s="1"/>
  <c r="V237" i="1"/>
  <c r="AA237" i="1" s="1"/>
  <c r="S237" i="1"/>
  <c r="Q237" i="1"/>
  <c r="R237" i="1" s="1"/>
  <c r="M237" i="1"/>
  <c r="K237" i="1"/>
  <c r="E237" i="1"/>
  <c r="X237" i="1" s="1"/>
  <c r="Z236" i="1"/>
  <c r="S236" i="1"/>
  <c r="Q236" i="1"/>
  <c r="R236" i="1" s="1"/>
  <c r="M236" i="1"/>
  <c r="K236" i="1"/>
  <c r="E236" i="1"/>
  <c r="Y236" i="1" s="1"/>
  <c r="AD236" i="1" s="1"/>
  <c r="X235" i="1"/>
  <c r="AC235" i="1" s="1"/>
  <c r="W235" i="1"/>
  <c r="AB235" i="1" s="1"/>
  <c r="S235" i="1"/>
  <c r="Q235" i="1"/>
  <c r="R235" i="1" s="1"/>
  <c r="M235" i="1"/>
  <c r="K235" i="1"/>
  <c r="E235" i="1"/>
  <c r="Y234" i="1"/>
  <c r="AD234" i="1" s="1"/>
  <c r="S234" i="1"/>
  <c r="R234" i="1"/>
  <c r="Q234" i="1"/>
  <c r="M234" i="1"/>
  <c r="K234" i="1"/>
  <c r="E234" i="1"/>
  <c r="X234" i="1" s="1"/>
  <c r="AA233" i="1"/>
  <c r="Z233" i="1"/>
  <c r="AE233" i="1" s="1"/>
  <c r="Y233" i="1"/>
  <c r="AD233" i="1" s="1"/>
  <c r="W233" i="1"/>
  <c r="AB233" i="1" s="1"/>
  <c r="AF233" i="1" s="1"/>
  <c r="V233" i="1"/>
  <c r="S233" i="1"/>
  <c r="Q233" i="1"/>
  <c r="R233" i="1" s="1"/>
  <c r="M233" i="1"/>
  <c r="K233" i="1"/>
  <c r="E233" i="1"/>
  <c r="X233" i="1" s="1"/>
  <c r="AD232" i="1"/>
  <c r="Z232" i="1"/>
  <c r="W232" i="1"/>
  <c r="AB232" i="1" s="1"/>
  <c r="AF232" i="1" s="1"/>
  <c r="V232" i="1"/>
  <c r="AA232" i="1" s="1"/>
  <c r="S232" i="1"/>
  <c r="R232" i="1"/>
  <c r="AE232" i="1" s="1"/>
  <c r="Q232" i="1"/>
  <c r="M232" i="1"/>
  <c r="K232" i="1"/>
  <c r="E232" i="1"/>
  <c r="Y232" i="1" s="1"/>
  <c r="X231" i="1"/>
  <c r="AC231" i="1" s="1"/>
  <c r="W231" i="1"/>
  <c r="AB231" i="1" s="1"/>
  <c r="S231" i="1"/>
  <c r="Q231" i="1"/>
  <c r="R231" i="1" s="1"/>
  <c r="M231" i="1"/>
  <c r="K231" i="1"/>
  <c r="E231" i="1"/>
  <c r="Y230" i="1"/>
  <c r="AD230" i="1" s="1"/>
  <c r="S230" i="1"/>
  <c r="R230" i="1"/>
  <c r="Q230" i="1"/>
  <c r="M230" i="1"/>
  <c r="K230" i="1"/>
  <c r="E230" i="1"/>
  <c r="Z229" i="1"/>
  <c r="AE229" i="1" s="1"/>
  <c r="Y229" i="1"/>
  <c r="AD229" i="1" s="1"/>
  <c r="W229" i="1"/>
  <c r="AB229" i="1" s="1"/>
  <c r="V229" i="1"/>
  <c r="AA229" i="1" s="1"/>
  <c r="S229" i="1"/>
  <c r="Q229" i="1"/>
  <c r="R229" i="1" s="1"/>
  <c r="M229" i="1"/>
  <c r="K229" i="1"/>
  <c r="E229" i="1"/>
  <c r="X229" i="1" s="1"/>
  <c r="Z228" i="1"/>
  <c r="S228" i="1"/>
  <c r="Q228" i="1"/>
  <c r="R228" i="1" s="1"/>
  <c r="AE228" i="1" s="1"/>
  <c r="M228" i="1"/>
  <c r="K228" i="1"/>
  <c r="E228" i="1"/>
  <c r="Y228" i="1" s="1"/>
  <c r="AD228" i="1" s="1"/>
  <c r="X227" i="1"/>
  <c r="AC227" i="1" s="1"/>
  <c r="W227" i="1"/>
  <c r="AB227" i="1" s="1"/>
  <c r="S227" i="1"/>
  <c r="Q227" i="1"/>
  <c r="R227" i="1" s="1"/>
  <c r="M227" i="1"/>
  <c r="K227" i="1"/>
  <c r="E227" i="1"/>
  <c r="Y226" i="1"/>
  <c r="AD226" i="1" s="1"/>
  <c r="S226" i="1"/>
  <c r="R226" i="1"/>
  <c r="Q226" i="1"/>
  <c r="M226" i="1"/>
  <c r="K226" i="1"/>
  <c r="E226" i="1"/>
  <c r="X226" i="1" s="1"/>
  <c r="AA225" i="1"/>
  <c r="Z225" i="1"/>
  <c r="AE225" i="1" s="1"/>
  <c r="Y225" i="1"/>
  <c r="AD225" i="1" s="1"/>
  <c r="W225" i="1"/>
  <c r="AB225" i="1" s="1"/>
  <c r="AF225" i="1" s="1"/>
  <c r="V225" i="1"/>
  <c r="S225" i="1"/>
  <c r="Q225" i="1"/>
  <c r="R225" i="1" s="1"/>
  <c r="M225" i="1"/>
  <c r="K225" i="1"/>
  <c r="E225" i="1"/>
  <c r="X225" i="1" s="1"/>
  <c r="Z224" i="1"/>
  <c r="W224" i="1"/>
  <c r="AB224" i="1" s="1"/>
  <c r="AF224" i="1" s="1"/>
  <c r="V224" i="1"/>
  <c r="AA224" i="1" s="1"/>
  <c r="S224" i="1"/>
  <c r="R224" i="1"/>
  <c r="Q224" i="1"/>
  <c r="M224" i="1"/>
  <c r="K224" i="1"/>
  <c r="E224" i="1"/>
  <c r="Y224" i="1" s="1"/>
  <c r="AD224" i="1" s="1"/>
  <c r="X223" i="1"/>
  <c r="AC223" i="1" s="1"/>
  <c r="W223" i="1"/>
  <c r="AB223" i="1" s="1"/>
  <c r="S223" i="1"/>
  <c r="Q223" i="1"/>
  <c r="R223" i="1" s="1"/>
  <c r="M223" i="1"/>
  <c r="K223" i="1"/>
  <c r="E223" i="1"/>
  <c r="Y222" i="1"/>
  <c r="AD222" i="1" s="1"/>
  <c r="S222" i="1"/>
  <c r="R222" i="1"/>
  <c r="Q222" i="1"/>
  <c r="M222" i="1"/>
  <c r="K222" i="1"/>
  <c r="E222" i="1"/>
  <c r="Z221" i="1"/>
  <c r="AE221" i="1" s="1"/>
  <c r="Y221" i="1"/>
  <c r="AD221" i="1" s="1"/>
  <c r="W221" i="1"/>
  <c r="AB221" i="1" s="1"/>
  <c r="V221" i="1"/>
  <c r="AA221" i="1" s="1"/>
  <c r="S221" i="1"/>
  <c r="Q221" i="1"/>
  <c r="R221" i="1" s="1"/>
  <c r="M221" i="1"/>
  <c r="K221" i="1"/>
  <c r="E221" i="1"/>
  <c r="X221" i="1" s="1"/>
  <c r="Z220" i="1"/>
  <c r="S220" i="1"/>
  <c r="Q220" i="1"/>
  <c r="R220" i="1" s="1"/>
  <c r="M220" i="1"/>
  <c r="K220" i="1"/>
  <c r="E220" i="1"/>
  <c r="Y220" i="1" s="1"/>
  <c r="AD220" i="1" s="1"/>
  <c r="X219" i="1"/>
  <c r="AC219" i="1" s="1"/>
  <c r="W219" i="1"/>
  <c r="AB219" i="1" s="1"/>
  <c r="S219" i="1"/>
  <c r="Q219" i="1"/>
  <c r="R219" i="1" s="1"/>
  <c r="M219" i="1"/>
  <c r="K219" i="1"/>
  <c r="E219" i="1"/>
  <c r="Y218" i="1"/>
  <c r="AD218" i="1" s="1"/>
  <c r="S218" i="1"/>
  <c r="R218" i="1"/>
  <c r="Q218" i="1"/>
  <c r="M218" i="1"/>
  <c r="K218" i="1"/>
  <c r="E218" i="1"/>
  <c r="X218" i="1" s="1"/>
  <c r="AA217" i="1"/>
  <c r="Z217" i="1"/>
  <c r="AE217" i="1" s="1"/>
  <c r="Y217" i="1"/>
  <c r="AD217" i="1" s="1"/>
  <c r="W217" i="1"/>
  <c r="AB217" i="1" s="1"/>
  <c r="AF217" i="1" s="1"/>
  <c r="V217" i="1"/>
  <c r="S217" i="1"/>
  <c r="Q217" i="1"/>
  <c r="R217" i="1" s="1"/>
  <c r="M217" i="1"/>
  <c r="K217" i="1"/>
  <c r="E217" i="1"/>
  <c r="X217" i="1" s="1"/>
  <c r="Z216" i="1"/>
  <c r="W216" i="1"/>
  <c r="AB216" i="1" s="1"/>
  <c r="AF216" i="1" s="1"/>
  <c r="V216" i="1"/>
  <c r="AA216" i="1" s="1"/>
  <c r="S216" i="1"/>
  <c r="R216" i="1"/>
  <c r="AE216" i="1" s="1"/>
  <c r="Q216" i="1"/>
  <c r="M216" i="1"/>
  <c r="K216" i="1"/>
  <c r="E216" i="1"/>
  <c r="Y216" i="1" s="1"/>
  <c r="AD216" i="1" s="1"/>
  <c r="X215" i="1"/>
  <c r="AC215" i="1" s="1"/>
  <c r="W215" i="1"/>
  <c r="AB215" i="1" s="1"/>
  <c r="S215" i="1"/>
  <c r="Q215" i="1"/>
  <c r="R215" i="1" s="1"/>
  <c r="M215" i="1"/>
  <c r="K215" i="1"/>
  <c r="E215" i="1"/>
  <c r="Y214" i="1"/>
  <c r="AD214" i="1" s="1"/>
  <c r="S214" i="1"/>
  <c r="R214" i="1"/>
  <c r="Q214" i="1"/>
  <c r="M214" i="1"/>
  <c r="K214" i="1"/>
  <c r="E214" i="1"/>
  <c r="Z213" i="1"/>
  <c r="AE213" i="1" s="1"/>
  <c r="Y213" i="1"/>
  <c r="AD213" i="1" s="1"/>
  <c r="W213" i="1"/>
  <c r="AB213" i="1" s="1"/>
  <c r="V213" i="1"/>
  <c r="AA213" i="1" s="1"/>
  <c r="S213" i="1"/>
  <c r="Q213" i="1"/>
  <c r="R213" i="1" s="1"/>
  <c r="M213" i="1"/>
  <c r="K213" i="1"/>
  <c r="E213" i="1"/>
  <c r="X213" i="1" s="1"/>
  <c r="Z212" i="1"/>
  <c r="S212" i="1"/>
  <c r="Q212" i="1"/>
  <c r="R212" i="1" s="1"/>
  <c r="AE212" i="1" s="1"/>
  <c r="M212" i="1"/>
  <c r="K212" i="1"/>
  <c r="E212" i="1"/>
  <c r="Y212" i="1" s="1"/>
  <c r="AD212" i="1" s="1"/>
  <c r="X211" i="1"/>
  <c r="AC211" i="1" s="1"/>
  <c r="W211" i="1"/>
  <c r="AB211" i="1" s="1"/>
  <c r="S211" i="1"/>
  <c r="Q211" i="1"/>
  <c r="R211" i="1" s="1"/>
  <c r="M211" i="1"/>
  <c r="K211" i="1"/>
  <c r="E211" i="1"/>
  <c r="Y210" i="1"/>
  <c r="AD210" i="1" s="1"/>
  <c r="S210" i="1"/>
  <c r="R210" i="1"/>
  <c r="Q210" i="1"/>
  <c r="M210" i="1"/>
  <c r="AC210" i="1" s="1"/>
  <c r="K210" i="1"/>
  <c r="E210" i="1"/>
  <c r="X210" i="1" s="1"/>
  <c r="AA209" i="1"/>
  <c r="Z209" i="1"/>
  <c r="AE209" i="1" s="1"/>
  <c r="Y209" i="1"/>
  <c r="AD209" i="1" s="1"/>
  <c r="W209" i="1"/>
  <c r="AB209" i="1" s="1"/>
  <c r="AF209" i="1" s="1"/>
  <c r="V209" i="1"/>
  <c r="S209" i="1"/>
  <c r="Q209" i="1"/>
  <c r="R209" i="1" s="1"/>
  <c r="M209" i="1"/>
  <c r="K209" i="1"/>
  <c r="E209" i="1"/>
  <c r="X209" i="1" s="1"/>
  <c r="V208" i="1"/>
  <c r="AA208" i="1" s="1"/>
  <c r="S208" i="1"/>
  <c r="R208" i="1"/>
  <c r="Q208" i="1"/>
  <c r="M208" i="1"/>
  <c r="K208" i="1"/>
  <c r="E208" i="1"/>
  <c r="S207" i="1"/>
  <c r="Q207" i="1"/>
  <c r="R207" i="1" s="1"/>
  <c r="M207" i="1"/>
  <c r="K207" i="1"/>
  <c r="E207" i="1"/>
  <c r="S206" i="1"/>
  <c r="R206" i="1"/>
  <c r="Q206" i="1"/>
  <c r="M206" i="1"/>
  <c r="K206" i="1"/>
  <c r="E206" i="1"/>
  <c r="V205" i="1"/>
  <c r="AA205" i="1" s="1"/>
  <c r="S205" i="1"/>
  <c r="Q205" i="1"/>
  <c r="R205" i="1" s="1"/>
  <c r="M205" i="1"/>
  <c r="K205" i="1"/>
  <c r="E205" i="1"/>
  <c r="Z204" i="1"/>
  <c r="S204" i="1"/>
  <c r="Q204" i="1"/>
  <c r="R204" i="1" s="1"/>
  <c r="AE204" i="1" s="1"/>
  <c r="M204" i="1"/>
  <c r="K204" i="1"/>
  <c r="E204" i="1"/>
  <c r="Y204" i="1" s="1"/>
  <c r="AD204" i="1" s="1"/>
  <c r="X203" i="1"/>
  <c r="AC203" i="1" s="1"/>
  <c r="W203" i="1"/>
  <c r="AB203" i="1" s="1"/>
  <c r="S203" i="1"/>
  <c r="Q203" i="1"/>
  <c r="R203" i="1" s="1"/>
  <c r="M203" i="1"/>
  <c r="K203" i="1"/>
  <c r="E203" i="1"/>
  <c r="Y202" i="1"/>
  <c r="AD202" i="1" s="1"/>
  <c r="S202" i="1"/>
  <c r="R202" i="1"/>
  <c r="Q202" i="1"/>
  <c r="M202" i="1"/>
  <c r="K202" i="1"/>
  <c r="E202" i="1"/>
  <c r="X202" i="1" s="1"/>
  <c r="AA201" i="1"/>
  <c r="Z201" i="1"/>
  <c r="AE201" i="1" s="1"/>
  <c r="Y201" i="1"/>
  <c r="AD201" i="1" s="1"/>
  <c r="W201" i="1"/>
  <c r="AB201" i="1" s="1"/>
  <c r="AF201" i="1" s="1"/>
  <c r="V201" i="1"/>
  <c r="S201" i="1"/>
  <c r="Q201" i="1"/>
  <c r="R201" i="1" s="1"/>
  <c r="M201" i="1"/>
  <c r="K201" i="1"/>
  <c r="E201" i="1"/>
  <c r="X201" i="1" s="1"/>
  <c r="V200" i="1"/>
  <c r="AA200" i="1" s="1"/>
  <c r="S200" i="1"/>
  <c r="R200" i="1"/>
  <c r="Q200" i="1"/>
  <c r="M200" i="1"/>
  <c r="K200" i="1"/>
  <c r="E200" i="1"/>
  <c r="X199" i="1"/>
  <c r="AC199" i="1" s="1"/>
  <c r="W199" i="1"/>
  <c r="AB199" i="1" s="1"/>
  <c r="S199" i="1"/>
  <c r="Q199" i="1"/>
  <c r="R199" i="1" s="1"/>
  <c r="M199" i="1"/>
  <c r="K199" i="1"/>
  <c r="E199" i="1"/>
  <c r="S198" i="1"/>
  <c r="R198" i="1"/>
  <c r="Q198" i="1"/>
  <c r="M198" i="1"/>
  <c r="K198" i="1"/>
  <c r="E198" i="1"/>
  <c r="V197" i="1"/>
  <c r="AA197" i="1" s="1"/>
  <c r="S197" i="1"/>
  <c r="Q197" i="1"/>
  <c r="R197" i="1" s="1"/>
  <c r="M197" i="1"/>
  <c r="K197" i="1"/>
  <c r="E197" i="1"/>
  <c r="Z196" i="1"/>
  <c r="S196" i="1"/>
  <c r="Q196" i="1"/>
  <c r="R196" i="1" s="1"/>
  <c r="AE196" i="1" s="1"/>
  <c r="M196" i="1"/>
  <c r="K196" i="1"/>
  <c r="E196" i="1"/>
  <c r="Y196" i="1" s="1"/>
  <c r="AD196" i="1" s="1"/>
  <c r="AC195" i="1"/>
  <c r="X195" i="1"/>
  <c r="W195" i="1"/>
  <c r="AB195" i="1" s="1"/>
  <c r="S195" i="1"/>
  <c r="Q195" i="1"/>
  <c r="R195" i="1" s="1"/>
  <c r="M195" i="1"/>
  <c r="K195" i="1"/>
  <c r="E195" i="1"/>
  <c r="S194" i="1"/>
  <c r="R194" i="1"/>
  <c r="Q194" i="1"/>
  <c r="M194" i="1"/>
  <c r="K194" i="1"/>
  <c r="E194" i="1"/>
  <c r="AA193" i="1"/>
  <c r="V193" i="1"/>
  <c r="S193" i="1"/>
  <c r="Q193" i="1"/>
  <c r="R193" i="1" s="1"/>
  <c r="M193" i="1"/>
  <c r="K193" i="1"/>
  <c r="E193" i="1"/>
  <c r="AB192" i="1"/>
  <c r="AF192" i="1" s="1"/>
  <c r="Z192" i="1"/>
  <c r="W192" i="1"/>
  <c r="V192" i="1"/>
  <c r="AA192" i="1" s="1"/>
  <c r="S192" i="1"/>
  <c r="R192" i="1"/>
  <c r="Q192" i="1"/>
  <c r="M192" i="1"/>
  <c r="K192" i="1"/>
  <c r="E192" i="1"/>
  <c r="Y192" i="1" s="1"/>
  <c r="AD192" i="1" s="1"/>
  <c r="X191" i="1"/>
  <c r="AC191" i="1" s="1"/>
  <c r="W191" i="1"/>
  <c r="AB191" i="1" s="1"/>
  <c r="S191" i="1"/>
  <c r="Q191" i="1"/>
  <c r="R191" i="1" s="1"/>
  <c r="M191" i="1"/>
  <c r="K191" i="1"/>
  <c r="E191" i="1"/>
  <c r="S190" i="1"/>
  <c r="R190" i="1"/>
  <c r="Q190" i="1"/>
  <c r="M190" i="1"/>
  <c r="K190" i="1"/>
  <c r="E190" i="1"/>
  <c r="V189" i="1"/>
  <c r="AA189" i="1" s="1"/>
  <c r="S189" i="1"/>
  <c r="Q189" i="1"/>
  <c r="R189" i="1" s="1"/>
  <c r="M189" i="1"/>
  <c r="K189" i="1"/>
  <c r="E189" i="1"/>
  <c r="Z188" i="1"/>
  <c r="S188" i="1"/>
  <c r="Q188" i="1"/>
  <c r="R188" i="1" s="1"/>
  <c r="AE188" i="1" s="1"/>
  <c r="M188" i="1"/>
  <c r="K188" i="1"/>
  <c r="E188" i="1"/>
  <c r="Y188" i="1" s="1"/>
  <c r="AD188" i="1" s="1"/>
  <c r="S187" i="1"/>
  <c r="Q187" i="1"/>
  <c r="R187" i="1" s="1"/>
  <c r="M187" i="1"/>
  <c r="K187" i="1"/>
  <c r="E187" i="1"/>
  <c r="S186" i="1"/>
  <c r="R186" i="1"/>
  <c r="Q186" i="1"/>
  <c r="M186" i="1"/>
  <c r="K186" i="1"/>
  <c r="E186" i="1"/>
  <c r="AA185" i="1"/>
  <c r="V185" i="1"/>
  <c r="S185" i="1"/>
  <c r="Q185" i="1"/>
  <c r="R185" i="1" s="1"/>
  <c r="M185" i="1"/>
  <c r="K185" i="1"/>
  <c r="E185" i="1"/>
  <c r="V184" i="1"/>
  <c r="AA184" i="1" s="1"/>
  <c r="S184" i="1"/>
  <c r="R184" i="1"/>
  <c r="Q184" i="1"/>
  <c r="M184" i="1"/>
  <c r="K184" i="1"/>
  <c r="E184" i="1"/>
  <c r="S183" i="1"/>
  <c r="Q183" i="1"/>
  <c r="R183" i="1" s="1"/>
  <c r="M183" i="1"/>
  <c r="K183" i="1"/>
  <c r="E183" i="1"/>
  <c r="S182" i="1"/>
  <c r="R182" i="1"/>
  <c r="Q182" i="1"/>
  <c r="M182" i="1"/>
  <c r="K182" i="1"/>
  <c r="E182" i="1"/>
  <c r="V181" i="1"/>
  <c r="AA181" i="1" s="1"/>
  <c r="S181" i="1"/>
  <c r="Q181" i="1"/>
  <c r="R181" i="1" s="1"/>
  <c r="M181" i="1"/>
  <c r="K181" i="1"/>
  <c r="E181" i="1"/>
  <c r="S180" i="1"/>
  <c r="Q180" i="1"/>
  <c r="R180" i="1" s="1"/>
  <c r="M180" i="1"/>
  <c r="K180" i="1"/>
  <c r="E180" i="1"/>
  <c r="AC179" i="1"/>
  <c r="X179" i="1"/>
  <c r="W179" i="1"/>
  <c r="AB179" i="1" s="1"/>
  <c r="S179" i="1"/>
  <c r="Q179" i="1"/>
  <c r="R179" i="1" s="1"/>
  <c r="M179" i="1"/>
  <c r="K179" i="1"/>
  <c r="E179" i="1"/>
  <c r="S178" i="1"/>
  <c r="R178" i="1"/>
  <c r="Q178" i="1"/>
  <c r="M178" i="1"/>
  <c r="K178" i="1"/>
  <c r="E178" i="1"/>
  <c r="AA177" i="1"/>
  <c r="V177" i="1"/>
  <c r="S177" i="1"/>
  <c r="Q177" i="1"/>
  <c r="R177" i="1" s="1"/>
  <c r="M177" i="1"/>
  <c r="K177" i="1"/>
  <c r="E177" i="1"/>
  <c r="V176" i="1"/>
  <c r="AA176" i="1" s="1"/>
  <c r="S176" i="1"/>
  <c r="R176" i="1"/>
  <c r="Q176" i="1"/>
  <c r="M176" i="1"/>
  <c r="K176" i="1"/>
  <c r="E176" i="1"/>
  <c r="S175" i="1"/>
  <c r="Q175" i="1"/>
  <c r="R175" i="1" s="1"/>
  <c r="M175" i="1"/>
  <c r="K175" i="1"/>
  <c r="E175" i="1"/>
  <c r="S174" i="1"/>
  <c r="R174" i="1"/>
  <c r="Q174" i="1"/>
  <c r="M174" i="1"/>
  <c r="K174" i="1"/>
  <c r="E174" i="1"/>
  <c r="V173" i="1"/>
  <c r="AA173" i="1" s="1"/>
  <c r="S173" i="1"/>
  <c r="Q173" i="1"/>
  <c r="R173" i="1" s="1"/>
  <c r="M173" i="1"/>
  <c r="K173" i="1"/>
  <c r="E173" i="1"/>
  <c r="S172" i="1"/>
  <c r="Q172" i="1"/>
  <c r="R172" i="1" s="1"/>
  <c r="M172" i="1"/>
  <c r="K172" i="1"/>
  <c r="E172" i="1"/>
  <c r="S171" i="1"/>
  <c r="Q171" i="1"/>
  <c r="R171" i="1" s="1"/>
  <c r="M171" i="1"/>
  <c r="K171" i="1"/>
  <c r="E171" i="1"/>
  <c r="AD170" i="1"/>
  <c r="Y170" i="1"/>
  <c r="S170" i="1"/>
  <c r="R170" i="1"/>
  <c r="Q170" i="1"/>
  <c r="M170" i="1"/>
  <c r="K170" i="1"/>
  <c r="E170" i="1"/>
  <c r="X170" i="1" s="1"/>
  <c r="AA169" i="1"/>
  <c r="V169" i="1"/>
  <c r="S169" i="1"/>
  <c r="Q169" i="1"/>
  <c r="R169" i="1" s="1"/>
  <c r="M169" i="1"/>
  <c r="K169" i="1"/>
  <c r="E169" i="1"/>
  <c r="AF168" i="1"/>
  <c r="AD168" i="1"/>
  <c r="AB168" i="1"/>
  <c r="Z168" i="1"/>
  <c r="W168" i="1"/>
  <c r="V168" i="1"/>
  <c r="AA168" i="1" s="1"/>
  <c r="S168" i="1"/>
  <c r="R168" i="1"/>
  <c r="AE168" i="1" s="1"/>
  <c r="Q168" i="1"/>
  <c r="M168" i="1"/>
  <c r="K168" i="1"/>
  <c r="E168" i="1"/>
  <c r="Y168" i="1" s="1"/>
  <c r="S167" i="1"/>
  <c r="Q167" i="1"/>
  <c r="R167" i="1" s="1"/>
  <c r="M167" i="1"/>
  <c r="K167" i="1"/>
  <c r="E167" i="1"/>
  <c r="S166" i="1"/>
  <c r="R166" i="1"/>
  <c r="Q166" i="1"/>
  <c r="M166" i="1"/>
  <c r="K166" i="1"/>
  <c r="E166" i="1"/>
  <c r="Z165" i="1"/>
  <c r="AE165" i="1" s="1"/>
  <c r="Y165" i="1"/>
  <c r="AD165" i="1" s="1"/>
  <c r="W165" i="1"/>
  <c r="AB165" i="1" s="1"/>
  <c r="V165" i="1"/>
  <c r="AA165" i="1" s="1"/>
  <c r="S165" i="1"/>
  <c r="Q165" i="1"/>
  <c r="R165" i="1" s="1"/>
  <c r="M165" i="1"/>
  <c r="K165" i="1"/>
  <c r="E165" i="1"/>
  <c r="X165" i="1" s="1"/>
  <c r="Z164" i="1"/>
  <c r="V164" i="1"/>
  <c r="AA164" i="1" s="1"/>
  <c r="S164" i="1"/>
  <c r="Q164" i="1"/>
  <c r="R164" i="1" s="1"/>
  <c r="M164" i="1"/>
  <c r="K164" i="1"/>
  <c r="E164" i="1"/>
  <c r="Y164" i="1" s="1"/>
  <c r="AD164" i="1" s="1"/>
  <c r="X163" i="1"/>
  <c r="AC163" i="1" s="1"/>
  <c r="W163" i="1"/>
  <c r="AB163" i="1" s="1"/>
  <c r="S163" i="1"/>
  <c r="Q163" i="1"/>
  <c r="R163" i="1" s="1"/>
  <c r="M163" i="1"/>
  <c r="K163" i="1"/>
  <c r="E163" i="1"/>
  <c r="Y162" i="1"/>
  <c r="AD162" i="1" s="1"/>
  <c r="S162" i="1"/>
  <c r="R162" i="1"/>
  <c r="Q162" i="1"/>
  <c r="M162" i="1"/>
  <c r="K162" i="1"/>
  <c r="E162" i="1"/>
  <c r="X162" i="1" s="1"/>
  <c r="AE161" i="1"/>
  <c r="AA161" i="1"/>
  <c r="Z161" i="1"/>
  <c r="Y161" i="1"/>
  <c r="AD161" i="1" s="1"/>
  <c r="W161" i="1"/>
  <c r="AB161" i="1" s="1"/>
  <c r="AF161" i="1" s="1"/>
  <c r="V161" i="1"/>
  <c r="S161" i="1"/>
  <c r="Q161" i="1"/>
  <c r="R161" i="1" s="1"/>
  <c r="M161" i="1"/>
  <c r="AC161" i="1" s="1"/>
  <c r="K161" i="1"/>
  <c r="E161" i="1"/>
  <c r="X161" i="1" s="1"/>
  <c r="Z160" i="1"/>
  <c r="W160" i="1"/>
  <c r="AB160" i="1" s="1"/>
  <c r="AF160" i="1" s="1"/>
  <c r="V160" i="1"/>
  <c r="AA160" i="1" s="1"/>
  <c r="S160" i="1"/>
  <c r="R160" i="1"/>
  <c r="AE160" i="1" s="1"/>
  <c r="Q160" i="1"/>
  <c r="M160" i="1"/>
  <c r="K160" i="1"/>
  <c r="E160" i="1"/>
  <c r="Y160" i="1" s="1"/>
  <c r="AD160" i="1" s="1"/>
  <c r="X159" i="1"/>
  <c r="AC159" i="1" s="1"/>
  <c r="W159" i="1"/>
  <c r="AB159" i="1" s="1"/>
  <c r="S159" i="1"/>
  <c r="Q159" i="1"/>
  <c r="R159" i="1" s="1"/>
  <c r="M159" i="1"/>
  <c r="K159" i="1"/>
  <c r="E159" i="1"/>
  <c r="S158" i="1"/>
  <c r="R158" i="1"/>
  <c r="Q158" i="1"/>
  <c r="M158" i="1"/>
  <c r="K158" i="1"/>
  <c r="E158" i="1"/>
  <c r="Z157" i="1"/>
  <c r="AE157" i="1" s="1"/>
  <c r="Y157" i="1"/>
  <c r="AD157" i="1" s="1"/>
  <c r="W157" i="1"/>
  <c r="AB157" i="1" s="1"/>
  <c r="V157" i="1"/>
  <c r="AA157" i="1" s="1"/>
  <c r="S157" i="1"/>
  <c r="Q157" i="1"/>
  <c r="R157" i="1" s="1"/>
  <c r="M157" i="1"/>
  <c r="K157" i="1"/>
  <c r="E157" i="1"/>
  <c r="X157" i="1" s="1"/>
  <c r="V156" i="1"/>
  <c r="AA156" i="1" s="1"/>
  <c r="S156" i="1"/>
  <c r="Q156" i="1"/>
  <c r="R156" i="1" s="1"/>
  <c r="M156" i="1"/>
  <c r="K156" i="1"/>
  <c r="E156" i="1"/>
  <c r="S155" i="1"/>
  <c r="Q155" i="1"/>
  <c r="R155" i="1" s="1"/>
  <c r="M155" i="1"/>
  <c r="K155" i="1"/>
  <c r="E155" i="1"/>
  <c r="S154" i="1"/>
  <c r="R154" i="1"/>
  <c r="Q154" i="1"/>
  <c r="M154" i="1"/>
  <c r="K154" i="1"/>
  <c r="E154" i="1"/>
  <c r="AE153" i="1"/>
  <c r="AA153" i="1"/>
  <c r="Z153" i="1"/>
  <c r="Y153" i="1"/>
  <c r="AD153" i="1" s="1"/>
  <c r="W153" i="1"/>
  <c r="AB153" i="1" s="1"/>
  <c r="AF153" i="1" s="1"/>
  <c r="V153" i="1"/>
  <c r="S153" i="1"/>
  <c r="Q153" i="1"/>
  <c r="R153" i="1" s="1"/>
  <c r="M153" i="1"/>
  <c r="AC153" i="1" s="1"/>
  <c r="K153" i="1"/>
  <c r="E153" i="1"/>
  <c r="X153" i="1" s="1"/>
  <c r="V152" i="1"/>
  <c r="AA152" i="1" s="1"/>
  <c r="S152" i="1"/>
  <c r="R152" i="1"/>
  <c r="Q152" i="1"/>
  <c r="M152" i="1"/>
  <c r="K152" i="1"/>
  <c r="E152" i="1"/>
  <c r="S151" i="1"/>
  <c r="Q151" i="1"/>
  <c r="R151" i="1" s="1"/>
  <c r="M151" i="1"/>
  <c r="K151" i="1"/>
  <c r="E151" i="1"/>
  <c r="S150" i="1"/>
  <c r="R150" i="1"/>
  <c r="Q150" i="1"/>
  <c r="M150" i="1"/>
  <c r="K150" i="1"/>
  <c r="E150" i="1"/>
  <c r="V149" i="1"/>
  <c r="AA149" i="1" s="1"/>
  <c r="S149" i="1"/>
  <c r="Q149" i="1"/>
  <c r="R149" i="1" s="1"/>
  <c r="M149" i="1"/>
  <c r="K149" i="1"/>
  <c r="E149" i="1"/>
  <c r="V148" i="1"/>
  <c r="AA148" i="1" s="1"/>
  <c r="S148" i="1"/>
  <c r="Q148" i="1"/>
  <c r="R148" i="1" s="1"/>
  <c r="M148" i="1"/>
  <c r="K148" i="1"/>
  <c r="E148" i="1"/>
  <c r="S147" i="1"/>
  <c r="Q147" i="1"/>
  <c r="R147" i="1" s="1"/>
  <c r="M147" i="1"/>
  <c r="K147" i="1"/>
  <c r="E147" i="1"/>
  <c r="Y146" i="1"/>
  <c r="AD146" i="1" s="1"/>
  <c r="S146" i="1"/>
  <c r="R146" i="1"/>
  <c r="Q146" i="1"/>
  <c r="M146" i="1"/>
  <c r="K146" i="1"/>
  <c r="E146" i="1"/>
  <c r="X146" i="1" s="1"/>
  <c r="AA145" i="1"/>
  <c r="V145" i="1"/>
  <c r="S145" i="1"/>
  <c r="Q145" i="1"/>
  <c r="R145" i="1" s="1"/>
  <c r="M145" i="1"/>
  <c r="K145" i="1"/>
  <c r="E145" i="1"/>
  <c r="V144" i="1"/>
  <c r="AA144" i="1" s="1"/>
  <c r="S144" i="1"/>
  <c r="R144" i="1"/>
  <c r="Q144" i="1"/>
  <c r="M144" i="1"/>
  <c r="K144" i="1"/>
  <c r="E144" i="1"/>
  <c r="S143" i="1"/>
  <c r="Q143" i="1"/>
  <c r="R143" i="1" s="1"/>
  <c r="M143" i="1"/>
  <c r="K143" i="1"/>
  <c r="E143" i="1"/>
  <c r="S142" i="1"/>
  <c r="R142" i="1"/>
  <c r="Q142" i="1"/>
  <c r="M142" i="1"/>
  <c r="K142" i="1"/>
  <c r="E142" i="1"/>
  <c r="V141" i="1"/>
  <c r="AA141" i="1" s="1"/>
  <c r="S141" i="1"/>
  <c r="Q141" i="1"/>
  <c r="R141" i="1" s="1"/>
  <c r="M141" i="1"/>
  <c r="K141" i="1"/>
  <c r="E141" i="1"/>
  <c r="V140" i="1"/>
  <c r="AA140" i="1" s="1"/>
  <c r="S140" i="1"/>
  <c r="Q140" i="1"/>
  <c r="R140" i="1" s="1"/>
  <c r="M140" i="1"/>
  <c r="K140" i="1"/>
  <c r="E140" i="1"/>
  <c r="S139" i="1"/>
  <c r="Q139" i="1"/>
  <c r="R139" i="1" s="1"/>
  <c r="M139" i="1"/>
  <c r="K139" i="1"/>
  <c r="E139" i="1"/>
  <c r="S138" i="1"/>
  <c r="R138" i="1"/>
  <c r="Q138" i="1"/>
  <c r="M138" i="1"/>
  <c r="K138" i="1"/>
  <c r="E138" i="1"/>
  <c r="AA137" i="1"/>
  <c r="V137" i="1"/>
  <c r="S137" i="1"/>
  <c r="Q137" i="1"/>
  <c r="R137" i="1" s="1"/>
  <c r="M137" i="1"/>
  <c r="K137" i="1"/>
  <c r="E137" i="1"/>
  <c r="V136" i="1"/>
  <c r="AA136" i="1" s="1"/>
  <c r="S136" i="1"/>
  <c r="R136" i="1"/>
  <c r="Q136" i="1"/>
  <c r="M136" i="1"/>
  <c r="K136" i="1"/>
  <c r="E136" i="1"/>
  <c r="S135" i="1"/>
  <c r="Q135" i="1"/>
  <c r="R135" i="1" s="1"/>
  <c r="M135" i="1"/>
  <c r="K135" i="1"/>
  <c r="E135" i="1"/>
  <c r="Y134" i="1"/>
  <c r="AD134" i="1" s="1"/>
  <c r="S134" i="1"/>
  <c r="R134" i="1"/>
  <c r="Q134" i="1"/>
  <c r="M134" i="1"/>
  <c r="K134" i="1"/>
  <c r="E134" i="1"/>
  <c r="Z133" i="1"/>
  <c r="AE133" i="1" s="1"/>
  <c r="Y133" i="1"/>
  <c r="AD133" i="1" s="1"/>
  <c r="W133" i="1"/>
  <c r="AB133" i="1" s="1"/>
  <c r="V133" i="1"/>
  <c r="AA133" i="1" s="1"/>
  <c r="S133" i="1"/>
  <c r="Q133" i="1"/>
  <c r="R133" i="1" s="1"/>
  <c r="M133" i="1"/>
  <c r="K133" i="1"/>
  <c r="E133" i="1"/>
  <c r="X133" i="1" s="1"/>
  <c r="V132" i="1"/>
  <c r="AA132" i="1" s="1"/>
  <c r="S132" i="1"/>
  <c r="Q132" i="1"/>
  <c r="R132" i="1" s="1"/>
  <c r="M132" i="1"/>
  <c r="K132" i="1"/>
  <c r="E132" i="1"/>
  <c r="S131" i="1"/>
  <c r="Q131" i="1"/>
  <c r="R131" i="1" s="1"/>
  <c r="M131" i="1"/>
  <c r="K131" i="1"/>
  <c r="E131" i="1"/>
  <c r="S130" i="1"/>
  <c r="R130" i="1"/>
  <c r="Q130" i="1"/>
  <c r="M130" i="1"/>
  <c r="K130" i="1"/>
  <c r="E130" i="1"/>
  <c r="AA129" i="1"/>
  <c r="Z129" i="1"/>
  <c r="AE129" i="1" s="1"/>
  <c r="Y129" i="1"/>
  <c r="AD129" i="1" s="1"/>
  <c r="W129" i="1"/>
  <c r="AB129" i="1" s="1"/>
  <c r="AF129" i="1" s="1"/>
  <c r="V129" i="1"/>
  <c r="S129" i="1"/>
  <c r="Q129" i="1"/>
  <c r="R129" i="1" s="1"/>
  <c r="M129" i="1"/>
  <c r="K129" i="1"/>
  <c r="E129" i="1"/>
  <c r="X129" i="1" s="1"/>
  <c r="Z128" i="1"/>
  <c r="W128" i="1"/>
  <c r="AB128" i="1" s="1"/>
  <c r="AF128" i="1" s="1"/>
  <c r="V128" i="1"/>
  <c r="AA128" i="1" s="1"/>
  <c r="S128" i="1"/>
  <c r="R128" i="1"/>
  <c r="Q128" i="1"/>
  <c r="M128" i="1"/>
  <c r="K128" i="1"/>
  <c r="E128" i="1"/>
  <c r="Y128" i="1" s="1"/>
  <c r="AD128" i="1" s="1"/>
  <c r="S127" i="1"/>
  <c r="Q127" i="1"/>
  <c r="R127" i="1" s="1"/>
  <c r="M127" i="1"/>
  <c r="K127" i="1"/>
  <c r="E127" i="1"/>
  <c r="S126" i="1"/>
  <c r="R126" i="1"/>
  <c r="Q126" i="1"/>
  <c r="M126" i="1"/>
  <c r="K126" i="1"/>
  <c r="E126" i="1"/>
  <c r="V125" i="1"/>
  <c r="AA125" i="1" s="1"/>
  <c r="S125" i="1"/>
  <c r="Q125" i="1"/>
  <c r="R125" i="1" s="1"/>
  <c r="M125" i="1"/>
  <c r="K125" i="1"/>
  <c r="E125" i="1"/>
  <c r="V124" i="1"/>
  <c r="AA124" i="1" s="1"/>
  <c r="S124" i="1"/>
  <c r="Q124" i="1"/>
  <c r="R124" i="1" s="1"/>
  <c r="M124" i="1"/>
  <c r="K124" i="1"/>
  <c r="E124" i="1"/>
  <c r="S123" i="1"/>
  <c r="Q123" i="1"/>
  <c r="R123" i="1" s="1"/>
  <c r="M123" i="1"/>
  <c r="K123" i="1"/>
  <c r="E123" i="1"/>
  <c r="S122" i="1"/>
  <c r="R122" i="1"/>
  <c r="Q122" i="1"/>
  <c r="M122" i="1"/>
  <c r="K122" i="1"/>
  <c r="E122" i="1"/>
  <c r="AA121" i="1"/>
  <c r="V121" i="1"/>
  <c r="S121" i="1"/>
  <c r="Q121" i="1"/>
  <c r="R121" i="1" s="1"/>
  <c r="M121" i="1"/>
  <c r="K121" i="1"/>
  <c r="E121" i="1"/>
  <c r="V120" i="1"/>
  <c r="AA120" i="1" s="1"/>
  <c r="S120" i="1"/>
  <c r="R120" i="1"/>
  <c r="Q120" i="1"/>
  <c r="M120" i="1"/>
  <c r="K120" i="1"/>
  <c r="E120" i="1"/>
  <c r="S119" i="1"/>
  <c r="Q119" i="1"/>
  <c r="R119" i="1" s="1"/>
  <c r="M119" i="1"/>
  <c r="K119" i="1"/>
  <c r="E119" i="1"/>
  <c r="Y118" i="1"/>
  <c r="AD118" i="1" s="1"/>
  <c r="S118" i="1"/>
  <c r="R118" i="1"/>
  <c r="Q118" i="1"/>
  <c r="M118" i="1"/>
  <c r="K118" i="1"/>
  <c r="E118" i="1"/>
  <c r="Z117" i="1"/>
  <c r="AE117" i="1" s="1"/>
  <c r="Y117" i="1"/>
  <c r="AD117" i="1" s="1"/>
  <c r="W117" i="1"/>
  <c r="AB117" i="1" s="1"/>
  <c r="V117" i="1"/>
  <c r="AA117" i="1" s="1"/>
  <c r="S117" i="1"/>
  <c r="Q117" i="1"/>
  <c r="R117" i="1" s="1"/>
  <c r="M117" i="1"/>
  <c r="K117" i="1"/>
  <c r="E117" i="1"/>
  <c r="X117" i="1" s="1"/>
  <c r="Z116" i="1"/>
  <c r="V116" i="1"/>
  <c r="AA116" i="1" s="1"/>
  <c r="S116" i="1"/>
  <c r="Q116" i="1"/>
  <c r="R116" i="1" s="1"/>
  <c r="M116" i="1"/>
  <c r="K116" i="1"/>
  <c r="E116" i="1"/>
  <c r="Y116" i="1" s="1"/>
  <c r="AD116" i="1" s="1"/>
  <c r="X115" i="1"/>
  <c r="AC115" i="1" s="1"/>
  <c r="W115" i="1"/>
  <c r="AB115" i="1" s="1"/>
  <c r="S115" i="1"/>
  <c r="Q115" i="1"/>
  <c r="R115" i="1" s="1"/>
  <c r="M115" i="1"/>
  <c r="K115" i="1"/>
  <c r="E115" i="1"/>
  <c r="S114" i="1"/>
  <c r="R114" i="1"/>
  <c r="Q114" i="1"/>
  <c r="M114" i="1"/>
  <c r="K114" i="1"/>
  <c r="E114" i="1"/>
  <c r="AA113" i="1"/>
  <c r="Z113" i="1"/>
  <c r="AE113" i="1" s="1"/>
  <c r="Y113" i="1"/>
  <c r="AD113" i="1" s="1"/>
  <c r="W113" i="1"/>
  <c r="AB113" i="1" s="1"/>
  <c r="AF113" i="1" s="1"/>
  <c r="V113" i="1"/>
  <c r="S113" i="1"/>
  <c r="Q113" i="1"/>
  <c r="R113" i="1" s="1"/>
  <c r="M113" i="1"/>
  <c r="K113" i="1"/>
  <c r="E113" i="1"/>
  <c r="X113" i="1" s="1"/>
  <c r="AB112" i="1"/>
  <c r="AF112" i="1" s="1"/>
  <c r="Z112" i="1"/>
  <c r="W112" i="1"/>
  <c r="V112" i="1"/>
  <c r="AA112" i="1" s="1"/>
  <c r="S112" i="1"/>
  <c r="R112" i="1"/>
  <c r="Q112" i="1"/>
  <c r="M112" i="1"/>
  <c r="K112" i="1"/>
  <c r="E112" i="1"/>
  <c r="Y112" i="1" s="1"/>
  <c r="AD112" i="1" s="1"/>
  <c r="AC111" i="1"/>
  <c r="AA111" i="1"/>
  <c r="X111" i="1"/>
  <c r="W111" i="1"/>
  <c r="AB111" i="1" s="1"/>
  <c r="AF111" i="1" s="1"/>
  <c r="S111" i="1"/>
  <c r="Q111" i="1"/>
  <c r="R111" i="1" s="1"/>
  <c r="M111" i="1"/>
  <c r="K111" i="1"/>
  <c r="E111" i="1"/>
  <c r="Y110" i="1"/>
  <c r="AD110" i="1" s="1"/>
  <c r="S110" i="1"/>
  <c r="R110" i="1"/>
  <c r="Q110" i="1"/>
  <c r="M110" i="1"/>
  <c r="K110" i="1"/>
  <c r="E110" i="1"/>
  <c r="AE109" i="1"/>
  <c r="AA109" i="1"/>
  <c r="Z109" i="1"/>
  <c r="Y109" i="1"/>
  <c r="AD109" i="1" s="1"/>
  <c r="W109" i="1"/>
  <c r="AB109" i="1" s="1"/>
  <c r="AF109" i="1" s="1"/>
  <c r="V109" i="1"/>
  <c r="S109" i="1"/>
  <c r="Q109" i="1"/>
  <c r="R109" i="1" s="1"/>
  <c r="M109" i="1"/>
  <c r="AC109" i="1" s="1"/>
  <c r="K109" i="1"/>
  <c r="E109" i="1"/>
  <c r="X109" i="1" s="1"/>
  <c r="Z108" i="1"/>
  <c r="V108" i="1"/>
  <c r="AA108" i="1" s="1"/>
  <c r="S108" i="1"/>
  <c r="Q108" i="1"/>
  <c r="R108" i="1" s="1"/>
  <c r="AE108" i="1" s="1"/>
  <c r="M108" i="1"/>
  <c r="K108" i="1"/>
  <c r="E108" i="1"/>
  <c r="Y108" i="1" s="1"/>
  <c r="AD108" i="1" s="1"/>
  <c r="X107" i="1"/>
  <c r="AC107" i="1" s="1"/>
  <c r="W107" i="1"/>
  <c r="AB107" i="1" s="1"/>
  <c r="S107" i="1"/>
  <c r="Q107" i="1"/>
  <c r="R107" i="1" s="1"/>
  <c r="M107" i="1"/>
  <c r="K107" i="1"/>
  <c r="E107" i="1"/>
  <c r="Y106" i="1"/>
  <c r="AD106" i="1" s="1"/>
  <c r="S106" i="1"/>
  <c r="R106" i="1"/>
  <c r="Q106" i="1"/>
  <c r="M106" i="1"/>
  <c r="K106" i="1"/>
  <c r="E106" i="1"/>
  <c r="X106" i="1" s="1"/>
  <c r="AA105" i="1"/>
  <c r="V105" i="1"/>
  <c r="S105" i="1"/>
  <c r="Q105" i="1"/>
  <c r="R105" i="1" s="1"/>
  <c r="M105" i="1"/>
  <c r="K105" i="1"/>
  <c r="E105" i="1"/>
  <c r="Z104" i="1"/>
  <c r="W104" i="1"/>
  <c r="AB104" i="1" s="1"/>
  <c r="AF104" i="1" s="1"/>
  <c r="V104" i="1"/>
  <c r="AA104" i="1" s="1"/>
  <c r="S104" i="1"/>
  <c r="R104" i="1"/>
  <c r="AE104" i="1" s="1"/>
  <c r="Q104" i="1"/>
  <c r="M104" i="1"/>
  <c r="K104" i="1"/>
  <c r="E104" i="1"/>
  <c r="Y104" i="1" s="1"/>
  <c r="AD104" i="1" s="1"/>
  <c r="S103" i="1"/>
  <c r="Q103" i="1"/>
  <c r="R103" i="1" s="1"/>
  <c r="M103" i="1"/>
  <c r="K103" i="1"/>
  <c r="E103" i="1"/>
  <c r="S102" i="1"/>
  <c r="R102" i="1"/>
  <c r="Q102" i="1"/>
  <c r="M102" i="1"/>
  <c r="K102" i="1"/>
  <c r="E102" i="1"/>
  <c r="V101" i="1"/>
  <c r="AA101" i="1" s="1"/>
  <c r="S101" i="1"/>
  <c r="Q101" i="1"/>
  <c r="R101" i="1" s="1"/>
  <c r="M101" i="1"/>
  <c r="K101" i="1"/>
  <c r="E101" i="1"/>
  <c r="Z100" i="1"/>
  <c r="V100" i="1"/>
  <c r="AA100" i="1" s="1"/>
  <c r="S100" i="1"/>
  <c r="Q100" i="1"/>
  <c r="R100" i="1" s="1"/>
  <c r="M100" i="1"/>
  <c r="K100" i="1"/>
  <c r="E100" i="1"/>
  <c r="Y100" i="1" s="1"/>
  <c r="AD100" i="1" s="1"/>
  <c r="S99" i="1"/>
  <c r="Q99" i="1"/>
  <c r="R99" i="1" s="1"/>
  <c r="M99" i="1"/>
  <c r="K99" i="1"/>
  <c r="E99" i="1"/>
  <c r="S98" i="1"/>
  <c r="R98" i="1"/>
  <c r="Q98" i="1"/>
  <c r="M98" i="1"/>
  <c r="K98" i="1"/>
  <c r="E98" i="1"/>
  <c r="AE97" i="1"/>
  <c r="AA97" i="1"/>
  <c r="Z97" i="1"/>
  <c r="W97" i="1"/>
  <c r="AB97" i="1" s="1"/>
  <c r="AF97" i="1" s="1"/>
  <c r="V97" i="1"/>
  <c r="S97" i="1"/>
  <c r="Q97" i="1"/>
  <c r="R97" i="1" s="1"/>
  <c r="M97" i="1"/>
  <c r="AC97" i="1" s="1"/>
  <c r="K97" i="1"/>
  <c r="E97" i="1"/>
  <c r="X97" i="1" s="1"/>
  <c r="V96" i="1"/>
  <c r="AA96" i="1" s="1"/>
  <c r="S96" i="1"/>
  <c r="R96" i="1"/>
  <c r="Q96" i="1"/>
  <c r="M96" i="1"/>
  <c r="K96" i="1"/>
  <c r="E96" i="1"/>
  <c r="S95" i="1"/>
  <c r="Q95" i="1"/>
  <c r="R95" i="1" s="1"/>
  <c r="M95" i="1"/>
  <c r="K95" i="1"/>
  <c r="E95" i="1"/>
  <c r="S94" i="1"/>
  <c r="R94" i="1"/>
  <c r="Q94" i="1"/>
  <c r="M94" i="1"/>
  <c r="K94" i="1"/>
  <c r="E94" i="1"/>
  <c r="V93" i="1"/>
  <c r="AA93" i="1" s="1"/>
  <c r="S93" i="1"/>
  <c r="Q93" i="1"/>
  <c r="R93" i="1" s="1"/>
  <c r="M93" i="1"/>
  <c r="K93" i="1"/>
  <c r="E93" i="1"/>
  <c r="V92" i="1"/>
  <c r="AA92" i="1" s="1"/>
  <c r="S92" i="1"/>
  <c r="Q92" i="1"/>
  <c r="R92" i="1" s="1"/>
  <c r="M92" i="1"/>
  <c r="K92" i="1"/>
  <c r="E92" i="1"/>
  <c r="AC91" i="1"/>
  <c r="X91" i="1"/>
  <c r="W91" i="1"/>
  <c r="AB91" i="1" s="1"/>
  <c r="S91" i="1"/>
  <c r="Q91" i="1"/>
  <c r="R91" i="1" s="1"/>
  <c r="M91" i="1"/>
  <c r="K91" i="1"/>
  <c r="E91" i="1"/>
  <c r="AD90" i="1"/>
  <c r="Y90" i="1"/>
  <c r="S90" i="1"/>
  <c r="R90" i="1"/>
  <c r="Q90" i="1"/>
  <c r="M90" i="1"/>
  <c r="K90" i="1"/>
  <c r="E90" i="1"/>
  <c r="X90" i="1" s="1"/>
  <c r="AA89" i="1"/>
  <c r="V89" i="1"/>
  <c r="S89" i="1"/>
  <c r="Q89" i="1"/>
  <c r="R89" i="1" s="1"/>
  <c r="M89" i="1"/>
  <c r="K89" i="1"/>
  <c r="E89" i="1"/>
  <c r="AB88" i="1"/>
  <c r="AF88" i="1" s="1"/>
  <c r="Z88" i="1"/>
  <c r="W88" i="1"/>
  <c r="V88" i="1"/>
  <c r="AA88" i="1" s="1"/>
  <c r="S88" i="1"/>
  <c r="R88" i="1"/>
  <c r="Q88" i="1"/>
  <c r="M88" i="1"/>
  <c r="K88" i="1"/>
  <c r="E88" i="1"/>
  <c r="Y88" i="1" s="1"/>
  <c r="AD88" i="1" s="1"/>
  <c r="AC87" i="1"/>
  <c r="X87" i="1"/>
  <c r="W87" i="1"/>
  <c r="AB87" i="1" s="1"/>
  <c r="S87" i="1"/>
  <c r="Q87" i="1"/>
  <c r="R87" i="1" s="1"/>
  <c r="M87" i="1"/>
  <c r="K87" i="1"/>
  <c r="E87" i="1"/>
  <c r="S86" i="1"/>
  <c r="R86" i="1"/>
  <c r="Q86" i="1"/>
  <c r="M86" i="1"/>
  <c r="K86" i="1"/>
  <c r="E86" i="1"/>
  <c r="V85" i="1"/>
  <c r="AA85" i="1" s="1"/>
  <c r="S85" i="1"/>
  <c r="Q85" i="1"/>
  <c r="R85" i="1" s="1"/>
  <c r="M85" i="1"/>
  <c r="K85" i="1"/>
  <c r="E85" i="1"/>
  <c r="Z84" i="1"/>
  <c r="V84" i="1"/>
  <c r="AA84" i="1" s="1"/>
  <c r="S84" i="1"/>
  <c r="Q84" i="1"/>
  <c r="R84" i="1" s="1"/>
  <c r="AE84" i="1" s="1"/>
  <c r="M84" i="1"/>
  <c r="K84" i="1"/>
  <c r="E84" i="1"/>
  <c r="Y84" i="1" s="1"/>
  <c r="AD84" i="1" s="1"/>
  <c r="S83" i="1"/>
  <c r="Q83" i="1"/>
  <c r="R83" i="1" s="1"/>
  <c r="M83" i="1"/>
  <c r="K83" i="1"/>
  <c r="E83" i="1"/>
  <c r="Y82" i="1"/>
  <c r="AD82" i="1" s="1"/>
  <c r="S82" i="1"/>
  <c r="R82" i="1"/>
  <c r="Q82" i="1"/>
  <c r="M82" i="1"/>
  <c r="K82" i="1"/>
  <c r="E82" i="1"/>
  <c r="X82" i="1" s="1"/>
  <c r="AA81" i="1"/>
  <c r="V81" i="1"/>
  <c r="S81" i="1"/>
  <c r="Q81" i="1"/>
  <c r="R81" i="1" s="1"/>
  <c r="M81" i="1"/>
  <c r="K81" i="1"/>
  <c r="E81" i="1"/>
  <c r="Z80" i="1"/>
  <c r="W80" i="1"/>
  <c r="AB80" i="1" s="1"/>
  <c r="AF80" i="1" s="1"/>
  <c r="V80" i="1"/>
  <c r="AA80" i="1" s="1"/>
  <c r="S80" i="1"/>
  <c r="R80" i="1"/>
  <c r="AE80" i="1" s="1"/>
  <c r="Q80" i="1"/>
  <c r="M80" i="1"/>
  <c r="K80" i="1"/>
  <c r="E80" i="1"/>
  <c r="Y80" i="1" s="1"/>
  <c r="AD80" i="1" s="1"/>
  <c r="X79" i="1"/>
  <c r="AC79" i="1" s="1"/>
  <c r="W79" i="1"/>
  <c r="AB79" i="1" s="1"/>
  <c r="S79" i="1"/>
  <c r="Q79" i="1"/>
  <c r="R79" i="1" s="1"/>
  <c r="M79" i="1"/>
  <c r="K79" i="1"/>
  <c r="E79" i="1"/>
  <c r="Y78" i="1"/>
  <c r="AD78" i="1" s="1"/>
  <c r="S78" i="1"/>
  <c r="R78" i="1"/>
  <c r="Q78" i="1"/>
  <c r="M78" i="1"/>
  <c r="K78" i="1"/>
  <c r="E78" i="1"/>
  <c r="V77" i="1"/>
  <c r="AA77" i="1" s="1"/>
  <c r="S77" i="1"/>
  <c r="Q77" i="1"/>
  <c r="R77" i="1" s="1"/>
  <c r="M77" i="1"/>
  <c r="K77" i="1"/>
  <c r="E77" i="1"/>
  <c r="V76" i="1"/>
  <c r="AA76" i="1" s="1"/>
  <c r="S76" i="1"/>
  <c r="Q76" i="1"/>
  <c r="R76" i="1" s="1"/>
  <c r="M76" i="1"/>
  <c r="K76" i="1"/>
  <c r="E76" i="1"/>
  <c r="S75" i="1"/>
  <c r="Q75" i="1"/>
  <c r="R75" i="1" s="1"/>
  <c r="M75" i="1"/>
  <c r="K75" i="1"/>
  <c r="E75" i="1"/>
  <c r="S74" i="1"/>
  <c r="R74" i="1"/>
  <c r="Q74" i="1"/>
  <c r="M74" i="1"/>
  <c r="K74" i="1"/>
  <c r="E74" i="1"/>
  <c r="AA73" i="1"/>
  <c r="V73" i="1"/>
  <c r="S73" i="1"/>
  <c r="Q73" i="1"/>
  <c r="R73" i="1" s="1"/>
  <c r="M73" i="1"/>
  <c r="K73" i="1"/>
  <c r="E73" i="1"/>
  <c r="V72" i="1"/>
  <c r="AA72" i="1" s="1"/>
  <c r="S72" i="1"/>
  <c r="R72" i="1"/>
  <c r="Q72" i="1"/>
  <c r="M72" i="1"/>
  <c r="K72" i="1"/>
  <c r="E72" i="1"/>
  <c r="S71" i="1"/>
  <c r="Q71" i="1"/>
  <c r="R71" i="1" s="1"/>
  <c r="M71" i="1"/>
  <c r="K71" i="1"/>
  <c r="E71" i="1"/>
  <c r="S70" i="1"/>
  <c r="R70" i="1"/>
  <c r="Q70" i="1"/>
  <c r="M70" i="1"/>
  <c r="K70" i="1"/>
  <c r="E70" i="1"/>
  <c r="V69" i="1"/>
  <c r="AA69" i="1" s="1"/>
  <c r="S69" i="1"/>
  <c r="Q69" i="1"/>
  <c r="R69" i="1" s="1"/>
  <c r="M69" i="1"/>
  <c r="K69" i="1"/>
  <c r="E69" i="1"/>
  <c r="V68" i="1"/>
  <c r="AA68" i="1" s="1"/>
  <c r="S68" i="1"/>
  <c r="Q68" i="1"/>
  <c r="R68" i="1" s="1"/>
  <c r="M68" i="1"/>
  <c r="K68" i="1"/>
  <c r="E68" i="1"/>
  <c r="S67" i="1"/>
  <c r="Q67" i="1"/>
  <c r="R67" i="1" s="1"/>
  <c r="M67" i="1"/>
  <c r="K67" i="1"/>
  <c r="E67" i="1"/>
  <c r="Y66" i="1"/>
  <c r="AD66" i="1" s="1"/>
  <c r="S66" i="1"/>
  <c r="R66" i="1"/>
  <c r="Q66" i="1"/>
  <c r="M66" i="1"/>
  <c r="K66" i="1"/>
  <c r="E66" i="1"/>
  <c r="X66" i="1" s="1"/>
  <c r="AA65" i="1"/>
  <c r="V65" i="1"/>
  <c r="S65" i="1"/>
  <c r="Q65" i="1"/>
  <c r="R65" i="1" s="1"/>
  <c r="M65" i="1"/>
  <c r="K65" i="1"/>
  <c r="E65" i="1"/>
  <c r="V64" i="1"/>
  <c r="AA64" i="1" s="1"/>
  <c r="S64" i="1"/>
  <c r="R64" i="1"/>
  <c r="Q64" i="1"/>
  <c r="M64" i="1"/>
  <c r="K64" i="1"/>
  <c r="E64" i="1"/>
  <c r="X63" i="1"/>
  <c r="AC63" i="1" s="1"/>
  <c r="W63" i="1"/>
  <c r="AB63" i="1" s="1"/>
  <c r="S63" i="1"/>
  <c r="Q63" i="1"/>
  <c r="R63" i="1" s="1"/>
  <c r="M63" i="1"/>
  <c r="K63" i="1"/>
  <c r="E63" i="1"/>
  <c r="S62" i="1"/>
  <c r="R62" i="1"/>
  <c r="Q62" i="1"/>
  <c r="M62" i="1"/>
  <c r="K62" i="1"/>
  <c r="E62" i="1"/>
  <c r="V61" i="1"/>
  <c r="AA61" i="1" s="1"/>
  <c r="S61" i="1"/>
  <c r="Q61" i="1"/>
  <c r="R61" i="1" s="1"/>
  <c r="M61" i="1"/>
  <c r="K61" i="1"/>
  <c r="E61" i="1"/>
  <c r="V60" i="1"/>
  <c r="AA60" i="1" s="1"/>
  <c r="S60" i="1"/>
  <c r="Q60" i="1"/>
  <c r="R60" i="1" s="1"/>
  <c r="M60" i="1"/>
  <c r="K60" i="1"/>
  <c r="E60" i="1"/>
  <c r="S59" i="1"/>
  <c r="Q59" i="1"/>
  <c r="R59" i="1" s="1"/>
  <c r="M59" i="1"/>
  <c r="K59" i="1"/>
  <c r="E59" i="1"/>
  <c r="S58" i="1"/>
  <c r="R58" i="1"/>
  <c r="Q58" i="1"/>
  <c r="M58" i="1"/>
  <c r="K58" i="1"/>
  <c r="E58" i="1"/>
  <c r="AA57" i="1"/>
  <c r="V57" i="1"/>
  <c r="S57" i="1"/>
  <c r="Q57" i="1"/>
  <c r="R57" i="1" s="1"/>
  <c r="M57" i="1"/>
  <c r="K57" i="1"/>
  <c r="E57" i="1"/>
  <c r="V56" i="1"/>
  <c r="AA56" i="1" s="1"/>
  <c r="S56" i="1"/>
  <c r="R56" i="1"/>
  <c r="Q56" i="1"/>
  <c r="M56" i="1"/>
  <c r="K56" i="1"/>
  <c r="E56" i="1"/>
  <c r="X55" i="1"/>
  <c r="AC55" i="1" s="1"/>
  <c r="W55" i="1"/>
  <c r="AB55" i="1" s="1"/>
  <c r="S55" i="1"/>
  <c r="Q55" i="1"/>
  <c r="R55" i="1" s="1"/>
  <c r="M55" i="1"/>
  <c r="K55" i="1"/>
  <c r="E55" i="1"/>
  <c r="Y54" i="1"/>
  <c r="AD54" i="1" s="1"/>
  <c r="S54" i="1"/>
  <c r="R54" i="1"/>
  <c r="Q54" i="1"/>
  <c r="M54" i="1"/>
  <c r="K54" i="1"/>
  <c r="E54" i="1"/>
  <c r="V53" i="1"/>
  <c r="AA53" i="1" s="1"/>
  <c r="S53" i="1"/>
  <c r="Q53" i="1"/>
  <c r="R53" i="1" s="1"/>
  <c r="M53" i="1"/>
  <c r="K53" i="1"/>
  <c r="E53" i="1"/>
  <c r="V52" i="1"/>
  <c r="AA52" i="1" s="1"/>
  <c r="S52" i="1"/>
  <c r="Q52" i="1"/>
  <c r="R52" i="1" s="1"/>
  <c r="M52" i="1"/>
  <c r="K52" i="1"/>
  <c r="E52" i="1"/>
  <c r="S51" i="1"/>
  <c r="Q51" i="1"/>
  <c r="R51" i="1" s="1"/>
  <c r="M51" i="1"/>
  <c r="K51" i="1"/>
  <c r="E51" i="1"/>
  <c r="S50" i="1"/>
  <c r="R50" i="1"/>
  <c r="Q50" i="1"/>
  <c r="M50" i="1"/>
  <c r="K50" i="1"/>
  <c r="E50" i="1"/>
  <c r="AA49" i="1"/>
  <c r="V49" i="1"/>
  <c r="S49" i="1"/>
  <c r="Q49" i="1"/>
  <c r="R49" i="1" s="1"/>
  <c r="M49" i="1"/>
  <c r="K49" i="1"/>
  <c r="E49" i="1"/>
  <c r="V48" i="1"/>
  <c r="AA48" i="1" s="1"/>
  <c r="S48" i="1"/>
  <c r="R48" i="1"/>
  <c r="Q48" i="1"/>
  <c r="M48" i="1"/>
  <c r="K48" i="1"/>
  <c r="E48" i="1"/>
  <c r="S47" i="1"/>
  <c r="Q47" i="1"/>
  <c r="R47" i="1" s="1"/>
  <c r="M47" i="1"/>
  <c r="K47" i="1"/>
  <c r="E47" i="1"/>
  <c r="S46" i="1"/>
  <c r="R46" i="1"/>
  <c r="Q46" i="1"/>
  <c r="M46" i="1"/>
  <c r="K46" i="1"/>
  <c r="E46" i="1"/>
  <c r="V45" i="1"/>
  <c r="AA45" i="1" s="1"/>
  <c r="S45" i="1"/>
  <c r="Q45" i="1"/>
  <c r="R45" i="1" s="1"/>
  <c r="M45" i="1"/>
  <c r="K45" i="1"/>
  <c r="E45" i="1"/>
  <c r="V44" i="1"/>
  <c r="AA44" i="1" s="1"/>
  <c r="S44" i="1"/>
  <c r="Q44" i="1"/>
  <c r="R44" i="1" s="1"/>
  <c r="M44" i="1"/>
  <c r="K44" i="1"/>
  <c r="E44" i="1"/>
  <c r="S43" i="1"/>
  <c r="Q43" i="1"/>
  <c r="R43" i="1" s="1"/>
  <c r="M43" i="1"/>
  <c r="K43" i="1"/>
  <c r="E43" i="1"/>
  <c r="S42" i="1"/>
  <c r="R42" i="1"/>
  <c r="Q42" i="1"/>
  <c r="M42" i="1"/>
  <c r="K42" i="1"/>
  <c r="E42" i="1"/>
  <c r="AA41" i="1"/>
  <c r="V41" i="1"/>
  <c r="S41" i="1"/>
  <c r="Q41" i="1"/>
  <c r="R41" i="1" s="1"/>
  <c r="M41" i="1"/>
  <c r="K41" i="1"/>
  <c r="E41" i="1"/>
  <c r="V40" i="1"/>
  <c r="AA40" i="1" s="1"/>
  <c r="S40" i="1"/>
  <c r="R40" i="1"/>
  <c r="Q40" i="1"/>
  <c r="M40" i="1"/>
  <c r="K40" i="1"/>
  <c r="E40" i="1"/>
  <c r="S39" i="1"/>
  <c r="Q39" i="1"/>
  <c r="R39" i="1" s="1"/>
  <c r="M39" i="1"/>
  <c r="K39" i="1"/>
  <c r="E39" i="1"/>
  <c r="S38" i="1"/>
  <c r="R38" i="1"/>
  <c r="Q38" i="1"/>
  <c r="M38" i="1"/>
  <c r="K38" i="1"/>
  <c r="E38" i="1"/>
  <c r="V37" i="1"/>
  <c r="AA37" i="1" s="1"/>
  <c r="S37" i="1"/>
  <c r="Q37" i="1"/>
  <c r="R37" i="1" s="1"/>
  <c r="M37" i="1"/>
  <c r="K37" i="1"/>
  <c r="E37" i="1"/>
  <c r="V36" i="1"/>
  <c r="AA36" i="1" s="1"/>
  <c r="S36" i="1"/>
  <c r="Q36" i="1"/>
  <c r="R36" i="1" s="1"/>
  <c r="M36" i="1"/>
  <c r="K36" i="1"/>
  <c r="E36" i="1"/>
  <c r="S35" i="1"/>
  <c r="Q35" i="1"/>
  <c r="R35" i="1" s="1"/>
  <c r="M35" i="1"/>
  <c r="K35" i="1"/>
  <c r="E35" i="1"/>
  <c r="S34" i="1"/>
  <c r="R34" i="1"/>
  <c r="Q34" i="1"/>
  <c r="M34" i="1"/>
  <c r="K34" i="1"/>
  <c r="E34" i="1"/>
  <c r="AA33" i="1"/>
  <c r="V33" i="1"/>
  <c r="S33" i="1"/>
  <c r="Q33" i="1"/>
  <c r="R33" i="1" s="1"/>
  <c r="M33" i="1"/>
  <c r="K33" i="1"/>
  <c r="E33" i="1"/>
  <c r="V32" i="1"/>
  <c r="AA32" i="1" s="1"/>
  <c r="S32" i="1"/>
  <c r="R32" i="1"/>
  <c r="Q32" i="1"/>
  <c r="M32" i="1"/>
  <c r="K32" i="1"/>
  <c r="E32" i="1"/>
  <c r="S31" i="1"/>
  <c r="Q31" i="1"/>
  <c r="R31" i="1" s="1"/>
  <c r="M31" i="1"/>
  <c r="K31" i="1"/>
  <c r="E31" i="1"/>
  <c r="S30" i="1"/>
  <c r="R30" i="1"/>
  <c r="Q30" i="1"/>
  <c r="M30" i="1"/>
  <c r="K30" i="1"/>
  <c r="E30" i="1"/>
  <c r="AD29" i="1"/>
  <c r="Z29" i="1"/>
  <c r="AE29" i="1" s="1"/>
  <c r="Y29" i="1"/>
  <c r="W29" i="1"/>
  <c r="AB29" i="1" s="1"/>
  <c r="V29" i="1"/>
  <c r="AA29" i="1" s="1"/>
  <c r="S29" i="1"/>
  <c r="Q29" i="1"/>
  <c r="R29" i="1" s="1"/>
  <c r="M29" i="1"/>
  <c r="K29" i="1"/>
  <c r="E29" i="1"/>
  <c r="X29" i="1" s="1"/>
  <c r="V28" i="1"/>
  <c r="AA28" i="1" s="1"/>
  <c r="S28" i="1"/>
  <c r="Q28" i="1"/>
  <c r="R28" i="1" s="1"/>
  <c r="M28" i="1"/>
  <c r="K28" i="1"/>
  <c r="E28" i="1"/>
  <c r="S27" i="1"/>
  <c r="Q27" i="1"/>
  <c r="R27" i="1" s="1"/>
  <c r="M27" i="1"/>
  <c r="K27" i="1"/>
  <c r="E27" i="1"/>
  <c r="S26" i="1"/>
  <c r="R26" i="1"/>
  <c r="Q26" i="1"/>
  <c r="M26" i="1"/>
  <c r="K26" i="1"/>
  <c r="E26" i="1"/>
  <c r="AA25" i="1"/>
  <c r="V25" i="1"/>
  <c r="S25" i="1"/>
  <c r="Q25" i="1"/>
  <c r="R25" i="1" s="1"/>
  <c r="M25" i="1"/>
  <c r="K25" i="1"/>
  <c r="E25" i="1"/>
  <c r="S24" i="1"/>
  <c r="Q24" i="1"/>
  <c r="R24" i="1" s="1"/>
  <c r="M24" i="1"/>
  <c r="K24" i="1"/>
  <c r="E24" i="1"/>
  <c r="S23" i="1"/>
  <c r="R23" i="1"/>
  <c r="Q23" i="1"/>
  <c r="M23" i="1"/>
  <c r="K23" i="1"/>
  <c r="E23" i="1"/>
  <c r="S22" i="1"/>
  <c r="R22" i="1"/>
  <c r="Q22" i="1"/>
  <c r="M22" i="1"/>
  <c r="K22" i="1"/>
  <c r="E22" i="1"/>
  <c r="V22" i="1" s="1"/>
  <c r="AA22" i="1" s="1"/>
  <c r="AA21" i="1"/>
  <c r="V21" i="1"/>
  <c r="S21" i="1"/>
  <c r="Q21" i="1"/>
  <c r="R21" i="1" s="1"/>
  <c r="M21" i="1"/>
  <c r="K21" i="1"/>
  <c r="E21" i="1"/>
  <c r="S20" i="1"/>
  <c r="Q20" i="1"/>
  <c r="R20" i="1" s="1"/>
  <c r="M20" i="1"/>
  <c r="K20" i="1"/>
  <c r="E20" i="1"/>
  <c r="S19" i="1"/>
  <c r="R19" i="1"/>
  <c r="Q19" i="1"/>
  <c r="M19" i="1"/>
  <c r="K19" i="1"/>
  <c r="E19" i="1"/>
  <c r="S18" i="1"/>
  <c r="R18" i="1"/>
  <c r="Q18" i="1"/>
  <c r="M18" i="1"/>
  <c r="K18" i="1"/>
  <c r="E18" i="1"/>
  <c r="V18" i="1" s="1"/>
  <c r="AA18" i="1" s="1"/>
  <c r="AA17" i="1"/>
  <c r="V17" i="1"/>
  <c r="S17" i="1"/>
  <c r="Q17" i="1"/>
  <c r="R17" i="1" s="1"/>
  <c r="M17" i="1"/>
  <c r="K17" i="1"/>
  <c r="E17" i="1"/>
  <c r="S16" i="1"/>
  <c r="Q16" i="1"/>
  <c r="R16" i="1" s="1"/>
  <c r="M16" i="1"/>
  <c r="K16" i="1"/>
  <c r="E16" i="1"/>
  <c r="S15" i="1"/>
  <c r="R15" i="1"/>
  <c r="Q15" i="1"/>
  <c r="M15" i="1"/>
  <c r="K15" i="1"/>
  <c r="E15" i="1"/>
  <c r="S14" i="1"/>
  <c r="R14" i="1"/>
  <c r="Q14" i="1"/>
  <c r="M14" i="1"/>
  <c r="K14" i="1"/>
  <c r="E14" i="1"/>
  <c r="AA13" i="1"/>
  <c r="V13" i="1"/>
  <c r="S13" i="1"/>
  <c r="Q13" i="1"/>
  <c r="R13" i="1" s="1"/>
  <c r="M13" i="1"/>
  <c r="K13" i="1"/>
  <c r="E13" i="1"/>
  <c r="S12" i="1"/>
  <c r="Q12" i="1"/>
  <c r="R12" i="1" s="1"/>
  <c r="M12" i="1"/>
  <c r="K12" i="1"/>
  <c r="E12" i="1"/>
  <c r="S11" i="1"/>
  <c r="R11" i="1"/>
  <c r="Q11" i="1"/>
  <c r="M11" i="1"/>
  <c r="K11" i="1"/>
  <c r="E11" i="1"/>
  <c r="S10" i="1"/>
  <c r="R10" i="1"/>
  <c r="Q10" i="1"/>
  <c r="M10" i="1"/>
  <c r="K10" i="1"/>
  <c r="E10" i="1"/>
  <c r="V10" i="1" s="1"/>
  <c r="AA10" i="1" s="1"/>
  <c r="AA9" i="1"/>
  <c r="Z9" i="1"/>
  <c r="AE9" i="1" s="1"/>
  <c r="Y9" i="1"/>
  <c r="AD9" i="1" s="1"/>
  <c r="W9" i="1"/>
  <c r="AB9" i="1" s="1"/>
  <c r="V9" i="1"/>
  <c r="S9" i="1"/>
  <c r="Q9" i="1"/>
  <c r="R9" i="1" s="1"/>
  <c r="M9" i="1"/>
  <c r="K9" i="1"/>
  <c r="E9" i="1"/>
  <c r="X9" i="1" s="1"/>
  <c r="W8" i="1"/>
  <c r="AB8" i="1" s="1"/>
  <c r="S8" i="1"/>
  <c r="Q8" i="1"/>
  <c r="R8" i="1" s="1"/>
  <c r="M8" i="1"/>
  <c r="K8" i="1"/>
  <c r="E8" i="1"/>
  <c r="Y8" i="1" s="1"/>
  <c r="AD8" i="1" s="1"/>
  <c r="S7" i="1"/>
  <c r="R7" i="1"/>
  <c r="Q7" i="1"/>
  <c r="M7" i="1"/>
  <c r="K7" i="1"/>
  <c r="E7" i="1"/>
  <c r="S6" i="1"/>
  <c r="R6" i="1"/>
  <c r="Q6" i="1"/>
  <c r="M6" i="1"/>
  <c r="K6" i="1"/>
  <c r="E6" i="1"/>
  <c r="AA5" i="1"/>
  <c r="V5" i="1"/>
  <c r="S5" i="1"/>
  <c r="Q5" i="1"/>
  <c r="R5" i="1" s="1"/>
  <c r="M5" i="1"/>
  <c r="K5" i="1"/>
  <c r="E5" i="1"/>
  <c r="S4" i="1"/>
  <c r="Q4" i="1"/>
  <c r="R4" i="1" s="1"/>
  <c r="M4" i="1"/>
  <c r="K4" i="1"/>
  <c r="E4" i="1"/>
  <c r="S3" i="1"/>
  <c r="R3" i="1"/>
  <c r="Q3" i="1"/>
  <c r="M3" i="1"/>
  <c r="K3" i="1"/>
  <c r="E3" i="1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K759" i="2"/>
  <c r="O758" i="2"/>
  <c r="K758" i="2"/>
  <c r="O757" i="2"/>
  <c r="K757" i="2"/>
  <c r="O756" i="2"/>
  <c r="K756" i="2"/>
  <c r="O755" i="2"/>
  <c r="K755" i="2"/>
  <c r="O754" i="2"/>
  <c r="K754" i="2"/>
  <c r="O753" i="2"/>
  <c r="K753" i="2"/>
  <c r="O752" i="2"/>
  <c r="K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K25" i="2"/>
  <c r="O24" i="2"/>
  <c r="K24" i="2"/>
  <c r="O23" i="2"/>
  <c r="K23" i="2"/>
  <c r="O22" i="2"/>
  <c r="K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AC82" i="1" l="1"/>
  <c r="AC133" i="1"/>
  <c r="AC217" i="1"/>
  <c r="AC249" i="1"/>
  <c r="AC297" i="1"/>
  <c r="AC9" i="1"/>
  <c r="AC165" i="1"/>
  <c r="AC221" i="1"/>
  <c r="AC253" i="1"/>
  <c r="AC281" i="1"/>
  <c r="AE88" i="1"/>
  <c r="AE112" i="1"/>
  <c r="AC162" i="1"/>
  <c r="AE192" i="1"/>
  <c r="AC201" i="1"/>
  <c r="AC229" i="1"/>
  <c r="AC29" i="1"/>
  <c r="AC113" i="1"/>
  <c r="AC117" i="1"/>
  <c r="AE128" i="1"/>
  <c r="AC157" i="1"/>
  <c r="AE164" i="1"/>
  <c r="AC209" i="1"/>
  <c r="AE276" i="1"/>
  <c r="AC129" i="1"/>
  <c r="AC213" i="1"/>
  <c r="AC233" i="1"/>
  <c r="AE100" i="1"/>
  <c r="AE116" i="1"/>
  <c r="AC237" i="1"/>
  <c r="AE260" i="1"/>
  <c r="AC285" i="1"/>
  <c r="AC301" i="1"/>
  <c r="AC632" i="1"/>
  <c r="AC860" i="1"/>
  <c r="AC988" i="1"/>
  <c r="AE1109" i="1"/>
  <c r="AE1117" i="1"/>
  <c r="AE220" i="1"/>
  <c r="AE224" i="1"/>
  <c r="AC225" i="1"/>
  <c r="AE236" i="1"/>
  <c r="AE240" i="1"/>
  <c r="AC241" i="1"/>
  <c r="AE252" i="1"/>
  <c r="AE256" i="1"/>
  <c r="AC257" i="1"/>
  <c r="AE268" i="1"/>
  <c r="AE272" i="1"/>
  <c r="AC273" i="1"/>
  <c r="AE312" i="1"/>
  <c r="AC313" i="1"/>
  <c r="AC333" i="1"/>
  <c r="AE457" i="1"/>
  <c r="AC481" i="1"/>
  <c r="AE496" i="1"/>
  <c r="AE603" i="1"/>
  <c r="AC605" i="1"/>
  <c r="AE738" i="1"/>
  <c r="AC891" i="1"/>
  <c r="AE960" i="1"/>
  <c r="AC1007" i="1"/>
  <c r="AF1008" i="1"/>
  <c r="AE1031" i="1"/>
  <c r="AE1046" i="1"/>
  <c r="AE1062" i="1"/>
  <c r="AC1063" i="1"/>
  <c r="AC1087" i="1"/>
  <c r="AE1118" i="1"/>
  <c r="AC1123" i="1"/>
  <c r="AE1156" i="1"/>
  <c r="AC1319" i="1"/>
  <c r="AC1354" i="1"/>
  <c r="AE1379" i="1"/>
  <c r="AC1391" i="1"/>
  <c r="AC1402" i="1"/>
  <c r="AC261" i="1"/>
  <c r="AC317" i="1"/>
  <c r="AE324" i="1"/>
  <c r="AE336" i="1"/>
  <c r="AC354" i="1"/>
  <c r="AE356" i="1"/>
  <c r="AC477" i="1"/>
  <c r="AE605" i="1"/>
  <c r="AE707" i="1"/>
  <c r="AC751" i="1"/>
  <c r="AC755" i="1"/>
  <c r="AF771" i="1"/>
  <c r="AE813" i="1"/>
  <c r="AC887" i="1"/>
  <c r="AC1347" i="1"/>
  <c r="AE1354" i="1"/>
  <c r="AC1355" i="1"/>
  <c r="AE1383" i="1"/>
  <c r="AE1391" i="1"/>
  <c r="AE1399" i="1"/>
  <c r="AE284" i="1"/>
  <c r="AE288" i="1"/>
  <c r="AE300" i="1"/>
  <c r="AE328" i="1"/>
  <c r="AC346" i="1"/>
  <c r="AC513" i="1"/>
  <c r="AE691" i="1"/>
  <c r="AE735" i="1"/>
  <c r="AC753" i="1"/>
  <c r="AC1340" i="1"/>
  <c r="AE1347" i="1"/>
  <c r="AE1355" i="1"/>
  <c r="AE304" i="1"/>
  <c r="AE332" i="1"/>
  <c r="AE502" i="1"/>
  <c r="AE512" i="1"/>
  <c r="AE753" i="1"/>
  <c r="AE1106" i="1"/>
  <c r="AC1107" i="1"/>
  <c r="AC1115" i="1"/>
  <c r="AE1136" i="1"/>
  <c r="AE1232" i="1"/>
  <c r="AC1233" i="1"/>
  <c r="AF1248" i="1"/>
  <c r="AC1363" i="1"/>
  <c r="AE316" i="1"/>
  <c r="AC541" i="1"/>
  <c r="AE754" i="1"/>
  <c r="AF814" i="1"/>
  <c r="AC900" i="1"/>
  <c r="AC1004" i="1"/>
  <c r="AC1028" i="1"/>
  <c r="AC1071" i="1"/>
  <c r="AC1111" i="1"/>
  <c r="AC1279" i="1"/>
  <c r="AC1284" i="1"/>
  <c r="AE1287" i="1"/>
  <c r="AC1308" i="1"/>
  <c r="AC1008" i="1"/>
  <c r="AC1099" i="1"/>
  <c r="AE1101" i="1"/>
  <c r="AE1102" i="1"/>
  <c r="AF1136" i="1"/>
  <c r="AC1164" i="1"/>
  <c r="AF1192" i="1"/>
  <c r="AF1232" i="1"/>
  <c r="AE1244" i="1"/>
  <c r="AC1278" i="1"/>
  <c r="AE1311" i="1"/>
  <c r="AE1324" i="1"/>
  <c r="AE1343" i="1"/>
  <c r="AC768" i="1"/>
  <c r="AE952" i="1"/>
  <c r="AE1008" i="1"/>
  <c r="AC1067" i="1"/>
  <c r="AC1068" i="1"/>
  <c r="AC1103" i="1"/>
  <c r="AC1168" i="1"/>
  <c r="AE1284" i="1"/>
  <c r="AC1415" i="1"/>
  <c r="AE1421" i="1"/>
  <c r="AE1422" i="1"/>
  <c r="AC1423" i="1"/>
  <c r="AC1436" i="1"/>
  <c r="AE1446" i="1"/>
  <c r="AC1463" i="1"/>
  <c r="AE1469" i="1"/>
  <c r="AE1482" i="1"/>
  <c r="AE1498" i="1"/>
  <c r="AF1528" i="1"/>
  <c r="AC1543" i="1"/>
  <c r="AB1324" i="3"/>
  <c r="AC1324" i="3" s="1"/>
  <c r="T1332" i="3"/>
  <c r="V1337" i="3"/>
  <c r="U1337" i="3" s="1"/>
  <c r="W1346" i="3"/>
  <c r="X1346" i="3" s="1"/>
  <c r="AB1368" i="3"/>
  <c r="AC1368" i="3" s="1"/>
  <c r="W1386" i="3"/>
  <c r="X1386" i="3" s="1"/>
  <c r="V1393" i="3"/>
  <c r="U1393" i="3" s="1"/>
  <c r="AA1401" i="3"/>
  <c r="AB1412" i="3"/>
  <c r="AC1412" i="3" s="1"/>
  <c r="Y1425" i="3"/>
  <c r="Y1431" i="3"/>
  <c r="AB1433" i="3"/>
  <c r="AC1433" i="3" s="1"/>
  <c r="AB1441" i="3"/>
  <c r="AC1441" i="3" s="1"/>
  <c r="W1452" i="3"/>
  <c r="X1452" i="3" s="1"/>
  <c r="W1468" i="3"/>
  <c r="X1468" i="3" s="1"/>
  <c r="W1469" i="3"/>
  <c r="X1469" i="3" s="1"/>
  <c r="AA1477" i="3"/>
  <c r="Z1478" i="3"/>
  <c r="AA1483" i="3"/>
  <c r="Z1484" i="3"/>
  <c r="AB1485" i="3"/>
  <c r="AC1485" i="3" s="1"/>
  <c r="Z1486" i="3"/>
  <c r="AA1491" i="3"/>
  <c r="AE1415" i="1"/>
  <c r="AE1423" i="1"/>
  <c r="AE1463" i="1"/>
  <c r="AC1473" i="1"/>
  <c r="AE1476" i="1"/>
  <c r="AC1479" i="1"/>
  <c r="AC1488" i="1"/>
  <c r="AC1489" i="1"/>
  <c r="AE1492" i="1"/>
  <c r="AC1495" i="1"/>
  <c r="AC1504" i="1"/>
  <c r="AC1511" i="1"/>
  <c r="AF1512" i="1"/>
  <c r="AE1513" i="1"/>
  <c r="AC1524" i="1"/>
  <c r="AE1527" i="1"/>
  <c r="AE1532" i="1"/>
  <c r="AE1537" i="1"/>
  <c r="AC1539" i="1"/>
  <c r="AB1477" i="3"/>
  <c r="AC1477" i="3" s="1"/>
  <c r="AE1363" i="1"/>
  <c r="AE1365" i="1"/>
  <c r="AC1375" i="1"/>
  <c r="AC1403" i="1"/>
  <c r="AE1426" i="1"/>
  <c r="AC1447" i="1"/>
  <c r="AE1453" i="1"/>
  <c r="AE1454" i="1"/>
  <c r="AC1455" i="1"/>
  <c r="AC1505" i="1"/>
  <c r="AE1508" i="1"/>
  <c r="AE1514" i="1"/>
  <c r="AC1545" i="1"/>
  <c r="S1329" i="3"/>
  <c r="AD1329" i="3" s="1"/>
  <c r="Y1332" i="3"/>
  <c r="AA1337" i="3"/>
  <c r="S1368" i="3"/>
  <c r="AD1368" i="3" s="1"/>
  <c r="S1376" i="3"/>
  <c r="AD1376" i="3" s="1"/>
  <c r="T1377" i="3"/>
  <c r="AA1386" i="3"/>
  <c r="Y1388" i="3"/>
  <c r="Y1393" i="3"/>
  <c r="S1417" i="3"/>
  <c r="AD1417" i="3" s="1"/>
  <c r="AB1425" i="3"/>
  <c r="AC1425" i="3" s="1"/>
  <c r="AA1431" i="3"/>
  <c r="W1437" i="3"/>
  <c r="X1437" i="3" s="1"/>
  <c r="S1444" i="3"/>
  <c r="AD1444" i="3" s="1"/>
  <c r="S1477" i="3"/>
  <c r="AD1477" i="3" s="1"/>
  <c r="S1487" i="3"/>
  <c r="AD1487" i="3" s="1"/>
  <c r="S1493" i="3"/>
  <c r="AD1493" i="3" s="1"/>
  <c r="AE1367" i="1"/>
  <c r="AC1371" i="1"/>
  <c r="AE1375" i="1"/>
  <c r="AE1381" i="1"/>
  <c r="AE1473" i="1"/>
  <c r="AE1489" i="1"/>
  <c r="AC1520" i="1"/>
  <c r="V1329" i="3"/>
  <c r="U1329" i="3" s="1"/>
  <c r="AA1332" i="3"/>
  <c r="T1368" i="3"/>
  <c r="T1376" i="3"/>
  <c r="W1377" i="3"/>
  <c r="X1377" i="3" s="1"/>
  <c r="Z1393" i="3"/>
  <c r="V1396" i="3"/>
  <c r="U1396" i="3" s="1"/>
  <c r="V1417" i="3"/>
  <c r="U1417" i="3" s="1"/>
  <c r="Z1437" i="3"/>
  <c r="T1444" i="3"/>
  <c r="T1477" i="3"/>
  <c r="W1487" i="3"/>
  <c r="X1487" i="3" s="1"/>
  <c r="T1493" i="3"/>
  <c r="Z1494" i="3"/>
  <c r="V1499" i="3"/>
  <c r="U1499" i="3" s="1"/>
  <c r="AE1405" i="1"/>
  <c r="AE1413" i="1"/>
  <c r="AE1429" i="1"/>
  <c r="AE1437" i="1"/>
  <c r="AE1438" i="1"/>
  <c r="AE1461" i="1"/>
  <c r="AF1504" i="1"/>
  <c r="AE1545" i="1"/>
  <c r="AE1559" i="1"/>
  <c r="T1324" i="3"/>
  <c r="Y1329" i="3"/>
  <c r="AB1332" i="3"/>
  <c r="AC1332" i="3" s="1"/>
  <c r="W1338" i="3"/>
  <c r="X1338" i="3" s="1"/>
  <c r="S1345" i="3"/>
  <c r="AD1345" i="3" s="1"/>
  <c r="AA1348" i="3"/>
  <c r="T1354" i="3"/>
  <c r="T1366" i="3"/>
  <c r="V1369" i="3"/>
  <c r="U1369" i="3" s="1"/>
  <c r="V1376" i="3"/>
  <c r="U1376" i="3" s="1"/>
  <c r="AB1377" i="3"/>
  <c r="AC1377" i="3" s="1"/>
  <c r="V1389" i="3"/>
  <c r="U1389" i="3" s="1"/>
  <c r="AA1393" i="3"/>
  <c r="W1396" i="3"/>
  <c r="X1396" i="3" s="1"/>
  <c r="S1401" i="3"/>
  <c r="AD1401" i="3" s="1"/>
  <c r="AB1404" i="3"/>
  <c r="AC1404" i="3" s="1"/>
  <c r="W1410" i="3"/>
  <c r="X1410" i="3" s="1"/>
  <c r="T1412" i="3"/>
  <c r="Y1417" i="3"/>
  <c r="T1425" i="3"/>
  <c r="Y1430" i="3"/>
  <c r="V1433" i="3"/>
  <c r="U1433" i="3" s="1"/>
  <c r="Z1434" i="3"/>
  <c r="V1441" i="3"/>
  <c r="U1441" i="3" s="1"/>
  <c r="Y1444" i="3"/>
  <c r="T1458" i="3"/>
  <c r="AB1469" i="3"/>
  <c r="AC1469" i="3" s="1"/>
  <c r="S1483" i="3"/>
  <c r="AD1483" i="3" s="1"/>
  <c r="Z1487" i="3"/>
  <c r="Y1493" i="3"/>
  <c r="W1499" i="3"/>
  <c r="X1499" i="3" s="1"/>
  <c r="AC1487" i="1"/>
  <c r="V1324" i="3"/>
  <c r="U1324" i="3" s="1"/>
  <c r="Z1329" i="3"/>
  <c r="AB1338" i="3"/>
  <c r="AC1338" i="3" s="1"/>
  <c r="V1345" i="3"/>
  <c r="U1345" i="3" s="1"/>
  <c r="W1354" i="3"/>
  <c r="X1354" i="3" s="1"/>
  <c r="Z1366" i="3"/>
  <c r="V1368" i="3"/>
  <c r="U1368" i="3" s="1"/>
  <c r="W1369" i="3"/>
  <c r="X1369" i="3" s="1"/>
  <c r="Y1376" i="3"/>
  <c r="W1389" i="3"/>
  <c r="X1389" i="3" s="1"/>
  <c r="Y1396" i="3"/>
  <c r="V1401" i="3"/>
  <c r="U1401" i="3" s="1"/>
  <c r="V1405" i="3"/>
  <c r="U1405" i="3" s="1"/>
  <c r="AB1410" i="3"/>
  <c r="AC1410" i="3" s="1"/>
  <c r="V1412" i="3"/>
  <c r="U1412" i="3" s="1"/>
  <c r="AA1417" i="3"/>
  <c r="W1433" i="3"/>
  <c r="X1433" i="3" s="1"/>
  <c r="W1441" i="3"/>
  <c r="X1441" i="3" s="1"/>
  <c r="AB1444" i="3"/>
  <c r="AC1444" i="3" s="1"/>
  <c r="S1452" i="3"/>
  <c r="AD1452" i="3" s="1"/>
  <c r="AB1458" i="3"/>
  <c r="AC1458" i="3" s="1"/>
  <c r="Y1463" i="3"/>
  <c r="S1469" i="3"/>
  <c r="AD1469" i="3" s="1"/>
  <c r="W1477" i="3"/>
  <c r="X1477" i="3" s="1"/>
  <c r="T1478" i="3"/>
  <c r="V1483" i="3"/>
  <c r="U1483" i="3" s="1"/>
  <c r="T1485" i="3"/>
  <c r="T1486" i="3"/>
  <c r="V1491" i="3"/>
  <c r="U1491" i="3" s="1"/>
  <c r="W1492" i="3"/>
  <c r="X1492" i="3" s="1"/>
  <c r="AA1493" i="3"/>
  <c r="Y1499" i="3"/>
  <c r="AC1553" i="1"/>
  <c r="AC1560" i="1"/>
  <c r="AE1566" i="1"/>
  <c r="Y1368" i="3"/>
  <c r="AA1376" i="3"/>
  <c r="AB1493" i="3"/>
  <c r="AC1493" i="3" s="1"/>
  <c r="AC1532" i="1"/>
  <c r="AE1552" i="1"/>
  <c r="AC1555" i="1"/>
  <c r="AC1556" i="1"/>
  <c r="AE1560" i="1"/>
  <c r="AE1561" i="1"/>
  <c r="AE1564" i="1"/>
  <c r="W1322" i="3"/>
  <c r="X1322" i="3" s="1"/>
  <c r="AA1324" i="3"/>
  <c r="S1332" i="3"/>
  <c r="AD1332" i="3" s="1"/>
  <c r="S1337" i="3"/>
  <c r="AD1337" i="3" s="1"/>
  <c r="V1340" i="3"/>
  <c r="U1340" i="3" s="1"/>
  <c r="T1346" i="3"/>
  <c r="AB1354" i="3"/>
  <c r="AC1354" i="3" s="1"/>
  <c r="AB1366" i="3"/>
  <c r="AC1366" i="3" s="1"/>
  <c r="AA1367" i="3"/>
  <c r="AA1368" i="3"/>
  <c r="W1374" i="3"/>
  <c r="X1374" i="3" s="1"/>
  <c r="AB1376" i="3"/>
  <c r="AC1376" i="3" s="1"/>
  <c r="T1393" i="3"/>
  <c r="V1409" i="3"/>
  <c r="U1409" i="3" s="1"/>
  <c r="Y1412" i="3"/>
  <c r="W1418" i="3"/>
  <c r="X1418" i="3" s="1"/>
  <c r="W1425" i="3"/>
  <c r="X1425" i="3" s="1"/>
  <c r="T1431" i="3"/>
  <c r="AA1433" i="3"/>
  <c r="AA1441" i="3"/>
  <c r="V1452" i="3"/>
  <c r="U1452" i="3" s="1"/>
  <c r="T1468" i="3"/>
  <c r="Y1477" i="3"/>
  <c r="Y1478" i="3"/>
  <c r="Y1483" i="3"/>
  <c r="AA1485" i="3"/>
  <c r="AC90" i="1"/>
  <c r="AC170" i="1"/>
  <c r="AC226" i="1"/>
  <c r="AC242" i="1"/>
  <c r="AC306" i="1"/>
  <c r="AC66" i="1"/>
  <c r="AC218" i="1"/>
  <c r="AC234" i="1"/>
  <c r="AC250" i="1"/>
  <c r="AC266" i="1"/>
  <c r="AC322" i="1"/>
  <c r="AC146" i="1"/>
  <c r="AC106" i="1"/>
  <c r="AC202" i="1"/>
  <c r="AC282" i="1"/>
  <c r="AC298" i="1"/>
  <c r="V398" i="1"/>
  <c r="AA398" i="1" s="1"/>
  <c r="V451" i="1"/>
  <c r="AA451" i="1" s="1"/>
  <c r="V486" i="1"/>
  <c r="AA486" i="1" s="1"/>
  <c r="V38" i="1"/>
  <c r="AA38" i="1" s="1"/>
  <c r="V62" i="1"/>
  <c r="AA62" i="1" s="1"/>
  <c r="V86" i="1"/>
  <c r="AA86" i="1" s="1"/>
  <c r="W110" i="1"/>
  <c r="AB110" i="1" s="1"/>
  <c r="V110" i="1"/>
  <c r="AA110" i="1" s="1"/>
  <c r="Z110" i="1"/>
  <c r="V190" i="1"/>
  <c r="AA190" i="1" s="1"/>
  <c r="W214" i="1"/>
  <c r="AB214" i="1" s="1"/>
  <c r="V214" i="1"/>
  <c r="AA214" i="1" s="1"/>
  <c r="Z214" i="1"/>
  <c r="W230" i="1"/>
  <c r="AB230" i="1" s="1"/>
  <c r="V230" i="1"/>
  <c r="AA230" i="1" s="1"/>
  <c r="Z230" i="1"/>
  <c r="W238" i="1"/>
  <c r="AB238" i="1" s="1"/>
  <c r="V238" i="1"/>
  <c r="AA238" i="1" s="1"/>
  <c r="Z238" i="1"/>
  <c r="W246" i="1"/>
  <c r="AB246" i="1" s="1"/>
  <c r="V246" i="1"/>
  <c r="AA246" i="1" s="1"/>
  <c r="Z246" i="1"/>
  <c r="W254" i="1"/>
  <c r="AB254" i="1" s="1"/>
  <c r="V254" i="1"/>
  <c r="AA254" i="1" s="1"/>
  <c r="Z254" i="1"/>
  <c r="W262" i="1"/>
  <c r="AB262" i="1" s="1"/>
  <c r="V262" i="1"/>
  <c r="AA262" i="1" s="1"/>
  <c r="Z262" i="1"/>
  <c r="W270" i="1"/>
  <c r="AB270" i="1" s="1"/>
  <c r="V270" i="1"/>
  <c r="AA270" i="1" s="1"/>
  <c r="Z270" i="1"/>
  <c r="W278" i="1"/>
  <c r="AB278" i="1" s="1"/>
  <c r="V278" i="1"/>
  <c r="AA278" i="1" s="1"/>
  <c r="Z278" i="1"/>
  <c r="W286" i="1"/>
  <c r="AB286" i="1" s="1"/>
  <c r="V286" i="1"/>
  <c r="AA286" i="1" s="1"/>
  <c r="Z286" i="1"/>
  <c r="W294" i="1"/>
  <c r="AB294" i="1" s="1"/>
  <c r="V294" i="1"/>
  <c r="AA294" i="1" s="1"/>
  <c r="Z294" i="1"/>
  <c r="W302" i="1"/>
  <c r="AB302" i="1" s="1"/>
  <c r="V302" i="1"/>
  <c r="AA302" i="1" s="1"/>
  <c r="Z302" i="1"/>
  <c r="W310" i="1"/>
  <c r="AB310" i="1" s="1"/>
  <c r="V310" i="1"/>
  <c r="AA310" i="1" s="1"/>
  <c r="Z310" i="1"/>
  <c r="W318" i="1"/>
  <c r="AB318" i="1" s="1"/>
  <c r="V318" i="1"/>
  <c r="AA318" i="1" s="1"/>
  <c r="Z318" i="1"/>
  <c r="W326" i="1"/>
  <c r="AB326" i="1" s="1"/>
  <c r="V326" i="1"/>
  <c r="AA326" i="1" s="1"/>
  <c r="Z326" i="1"/>
  <c r="W334" i="1"/>
  <c r="AB334" i="1" s="1"/>
  <c r="V334" i="1"/>
  <c r="AA334" i="1" s="1"/>
  <c r="Z334" i="1"/>
  <c r="V390" i="1"/>
  <c r="AA390" i="1" s="1"/>
  <c r="V407" i="1"/>
  <c r="AA407" i="1" s="1"/>
  <c r="V408" i="1"/>
  <c r="AA408" i="1" s="1"/>
  <c r="W462" i="1"/>
  <c r="AB462" i="1" s="1"/>
  <c r="AF462" i="1" s="1"/>
  <c r="V462" i="1"/>
  <c r="AA462" i="1" s="1"/>
  <c r="Z462" i="1"/>
  <c r="Y462" i="1"/>
  <c r="AD462" i="1" s="1"/>
  <c r="X462" i="1"/>
  <c r="AC462" i="1" s="1"/>
  <c r="V463" i="1"/>
  <c r="AA463" i="1" s="1"/>
  <c r="Z463" i="1"/>
  <c r="AE463" i="1" s="1"/>
  <c r="Y463" i="1"/>
  <c r="AD463" i="1" s="1"/>
  <c r="W463" i="1"/>
  <c r="AB463" i="1" s="1"/>
  <c r="AF463" i="1" s="1"/>
  <c r="X8" i="1"/>
  <c r="V46" i="1"/>
  <c r="AA46" i="1" s="1"/>
  <c r="V70" i="1"/>
  <c r="AA70" i="1" s="1"/>
  <c r="V150" i="1"/>
  <c r="AA150" i="1" s="1"/>
  <c r="V158" i="1"/>
  <c r="AA158" i="1" s="1"/>
  <c r="V198" i="1"/>
  <c r="AA198" i="1" s="1"/>
  <c r="W222" i="1"/>
  <c r="AB222" i="1" s="1"/>
  <c r="AF222" i="1" s="1"/>
  <c r="V222" i="1"/>
  <c r="AA222" i="1" s="1"/>
  <c r="Z222" i="1"/>
  <c r="Z8" i="1"/>
  <c r="AE8" i="1" s="1"/>
  <c r="V338" i="1"/>
  <c r="AA338" i="1" s="1"/>
  <c r="V342" i="1"/>
  <c r="AA342" i="1" s="1"/>
  <c r="W346" i="1"/>
  <c r="AB346" i="1" s="1"/>
  <c r="AF346" i="1" s="1"/>
  <c r="V346" i="1"/>
  <c r="AA346" i="1" s="1"/>
  <c r="Z346" i="1"/>
  <c r="V350" i="1"/>
  <c r="AA350" i="1" s="1"/>
  <c r="W354" i="1"/>
  <c r="AB354" i="1" s="1"/>
  <c r="AF354" i="1" s="1"/>
  <c r="V354" i="1"/>
  <c r="AA354" i="1" s="1"/>
  <c r="Z354" i="1"/>
  <c r="W358" i="1"/>
  <c r="AB358" i="1" s="1"/>
  <c r="AF358" i="1" s="1"/>
  <c r="V358" i="1"/>
  <c r="AA358" i="1" s="1"/>
  <c r="Z358" i="1"/>
  <c r="V362" i="1"/>
  <c r="AA362" i="1" s="1"/>
  <c r="V366" i="1"/>
  <c r="AA366" i="1" s="1"/>
  <c r="W370" i="1"/>
  <c r="AB370" i="1" s="1"/>
  <c r="AF370" i="1" s="1"/>
  <c r="V370" i="1"/>
  <c r="AA370" i="1" s="1"/>
  <c r="Z370" i="1"/>
  <c r="V374" i="1"/>
  <c r="AA374" i="1" s="1"/>
  <c r="V378" i="1"/>
  <c r="AA378" i="1" s="1"/>
  <c r="V382" i="1"/>
  <c r="AA382" i="1" s="1"/>
  <c r="W386" i="1"/>
  <c r="AB386" i="1" s="1"/>
  <c r="AF386" i="1" s="1"/>
  <c r="V386" i="1"/>
  <c r="AA386" i="1" s="1"/>
  <c r="Z386" i="1"/>
  <c r="V394" i="1"/>
  <c r="AA394" i="1" s="1"/>
  <c r="V399" i="1"/>
  <c r="AA399" i="1" s="1"/>
  <c r="V402" i="1"/>
  <c r="AA402" i="1" s="1"/>
  <c r="V30" i="1"/>
  <c r="AA30" i="1" s="1"/>
  <c r="W54" i="1"/>
  <c r="AB54" i="1" s="1"/>
  <c r="V54" i="1"/>
  <c r="AA54" i="1" s="1"/>
  <c r="Z54" i="1"/>
  <c r="W78" i="1"/>
  <c r="AB78" i="1" s="1"/>
  <c r="AF78" i="1" s="1"/>
  <c r="V78" i="1"/>
  <c r="AA78" i="1" s="1"/>
  <c r="Z78" i="1"/>
  <c r="V94" i="1"/>
  <c r="AA94" i="1" s="1"/>
  <c r="V102" i="1"/>
  <c r="AA102" i="1" s="1"/>
  <c r="W118" i="1"/>
  <c r="AB118" i="1" s="1"/>
  <c r="AF118" i="1" s="1"/>
  <c r="V118" i="1"/>
  <c r="AA118" i="1" s="1"/>
  <c r="Z118" i="1"/>
  <c r="V126" i="1"/>
  <c r="AA126" i="1" s="1"/>
  <c r="W134" i="1"/>
  <c r="AB134" i="1" s="1"/>
  <c r="AF134" i="1" s="1"/>
  <c r="V134" i="1"/>
  <c r="AA134" i="1" s="1"/>
  <c r="Z134" i="1"/>
  <c r="V142" i="1"/>
  <c r="AA142" i="1" s="1"/>
  <c r="V166" i="1"/>
  <c r="AA166" i="1" s="1"/>
  <c r="V174" i="1"/>
  <c r="AA174" i="1" s="1"/>
  <c r="V182" i="1"/>
  <c r="AA182" i="1" s="1"/>
  <c r="V206" i="1"/>
  <c r="AA206" i="1" s="1"/>
  <c r="AF29" i="1"/>
  <c r="J1316" i="3"/>
  <c r="P1316" i="3" s="1"/>
  <c r="Z1065" i="1" s="1"/>
  <c r="R1317" i="3"/>
  <c r="I1316" i="3"/>
  <c r="O1316" i="3" s="1"/>
  <c r="H1316" i="3"/>
  <c r="J1305" i="3"/>
  <c r="P1305" i="3" s="1"/>
  <c r="Q1319" i="3"/>
  <c r="N1317" i="3"/>
  <c r="M1317" i="3"/>
  <c r="Q1316" i="3"/>
  <c r="N1316" i="3"/>
  <c r="J1317" i="3"/>
  <c r="P1317" i="3" s="1"/>
  <c r="M1316" i="3"/>
  <c r="K1316" i="3" s="1"/>
  <c r="H1312" i="3"/>
  <c r="Q1310" i="3"/>
  <c r="Q1301" i="3"/>
  <c r="N1297" i="3"/>
  <c r="I1294" i="3"/>
  <c r="O1294" i="3" s="1"/>
  <c r="N1292" i="3"/>
  <c r="R1288" i="3"/>
  <c r="I1288" i="3"/>
  <c r="O1288" i="3" s="1"/>
  <c r="N1284" i="3"/>
  <c r="R1280" i="3"/>
  <c r="I1280" i="3"/>
  <c r="O1280" i="3" s="1"/>
  <c r="N1276" i="3"/>
  <c r="R1272" i="3"/>
  <c r="I1272" i="3"/>
  <c r="O1272" i="3" s="1"/>
  <c r="N1268" i="3"/>
  <c r="R1314" i="3"/>
  <c r="R1313" i="3"/>
  <c r="N1310" i="3"/>
  <c r="R1306" i="3"/>
  <c r="Q1305" i="3"/>
  <c r="I1298" i="3"/>
  <c r="O1298" i="3" s="1"/>
  <c r="I1250" i="3"/>
  <c r="O1250" i="3" s="1"/>
  <c r="I1317" i="3"/>
  <c r="O1317" i="3" s="1"/>
  <c r="X1096" i="1" s="1"/>
  <c r="AC1096" i="1" s="1"/>
  <c r="R1315" i="3"/>
  <c r="M1314" i="3"/>
  <c r="J1310" i="3"/>
  <c r="P1310" i="3" s="1"/>
  <c r="N1305" i="3"/>
  <c r="M1304" i="3"/>
  <c r="J1302" i="3"/>
  <c r="P1302" i="3" s="1"/>
  <c r="N1301" i="3"/>
  <c r="J1297" i="3"/>
  <c r="P1297" i="3" s="1"/>
  <c r="M1296" i="3"/>
  <c r="Q1294" i="3"/>
  <c r="J1292" i="3"/>
  <c r="P1292" i="3" s="1"/>
  <c r="Z830" i="1" s="1"/>
  <c r="Q1290" i="3"/>
  <c r="H1290" i="3"/>
  <c r="M1286" i="3"/>
  <c r="J1284" i="3"/>
  <c r="P1284" i="3" s="1"/>
  <c r="Q1282" i="3"/>
  <c r="H1282" i="3"/>
  <c r="M1278" i="3"/>
  <c r="M1315" i="3"/>
  <c r="J1314" i="3"/>
  <c r="P1314" i="3" s="1"/>
  <c r="N1313" i="3"/>
  <c r="R1312" i="3"/>
  <c r="I1310" i="3"/>
  <c r="O1310" i="3" s="1"/>
  <c r="N1306" i="3"/>
  <c r="M1305" i="3"/>
  <c r="I1302" i="3"/>
  <c r="O1302" i="3" s="1"/>
  <c r="R1298" i="3"/>
  <c r="I1297" i="3"/>
  <c r="O1297" i="3" s="1"/>
  <c r="X784" i="1" s="1"/>
  <c r="AC784" i="1" s="1"/>
  <c r="I1292" i="3"/>
  <c r="O1292" i="3" s="1"/>
  <c r="N1288" i="3"/>
  <c r="R1284" i="3"/>
  <c r="I1284" i="3"/>
  <c r="O1284" i="3" s="1"/>
  <c r="X939" i="1" s="1"/>
  <c r="AC939" i="1" s="1"/>
  <c r="N1280" i="3"/>
  <c r="R1276" i="3"/>
  <c r="I1276" i="3"/>
  <c r="O1276" i="3" s="1"/>
  <c r="N1272" i="3"/>
  <c r="R1268" i="3"/>
  <c r="I1268" i="3"/>
  <c r="O1268" i="3" s="1"/>
  <c r="N1264" i="3"/>
  <c r="N1256" i="3"/>
  <c r="H1315" i="3"/>
  <c r="H1314" i="3"/>
  <c r="H1313" i="3"/>
  <c r="N1312" i="3"/>
  <c r="J1311" i="3"/>
  <c r="P1311" i="3" s="1"/>
  <c r="H1310" i="3"/>
  <c r="R1316" i="3"/>
  <c r="M1312" i="3"/>
  <c r="K1312" i="3" s="1"/>
  <c r="J1306" i="3"/>
  <c r="P1306" i="3" s="1"/>
  <c r="Z1060" i="1" s="1"/>
  <c r="AE1060" i="1" s="1"/>
  <c r="I1305" i="3"/>
  <c r="O1305" i="3" s="1"/>
  <c r="N1298" i="3"/>
  <c r="R1297" i="3"/>
  <c r="N1294" i="3"/>
  <c r="J1312" i="3"/>
  <c r="P1312" i="3" s="1"/>
  <c r="Z950" i="1" s="1"/>
  <c r="AE950" i="1" s="1"/>
  <c r="R1310" i="3"/>
  <c r="I1306" i="3"/>
  <c r="O1306" i="3" s="1"/>
  <c r="H1305" i="3"/>
  <c r="Q1302" i="3"/>
  <c r="M1298" i="3"/>
  <c r="Q1297" i="3"/>
  <c r="J1294" i="3"/>
  <c r="P1294" i="3" s="1"/>
  <c r="Z716" i="1" s="1"/>
  <c r="AE716" i="1" s="1"/>
  <c r="J1288" i="3"/>
  <c r="P1288" i="3" s="1"/>
  <c r="Z956" i="1" s="1"/>
  <c r="AE956" i="1" s="1"/>
  <c r="J1280" i="3"/>
  <c r="P1280" i="3" s="1"/>
  <c r="Z615" i="1" s="1"/>
  <c r="J1272" i="3"/>
  <c r="P1272" i="3" s="1"/>
  <c r="J1264" i="3"/>
  <c r="P1264" i="3" s="1"/>
  <c r="J1256" i="3"/>
  <c r="P1256" i="3" s="1"/>
  <c r="Z389" i="1" s="1"/>
  <c r="R1311" i="3"/>
  <c r="R1295" i="3"/>
  <c r="M1292" i="3"/>
  <c r="I1281" i="3"/>
  <c r="O1281" i="3" s="1"/>
  <c r="X435" i="1" s="1"/>
  <c r="AC435" i="1" s="1"/>
  <c r="R1277" i="3"/>
  <c r="M1276" i="3"/>
  <c r="R1275" i="3"/>
  <c r="J1270" i="3"/>
  <c r="P1270" i="3" s="1"/>
  <c r="N1269" i="3"/>
  <c r="I1267" i="3"/>
  <c r="O1267" i="3" s="1"/>
  <c r="Q1266" i="3"/>
  <c r="I1265" i="3"/>
  <c r="O1265" i="3" s="1"/>
  <c r="Q1264" i="3"/>
  <c r="H1263" i="3"/>
  <c r="Q1260" i="3"/>
  <c r="I1259" i="3"/>
  <c r="O1259" i="3" s="1"/>
  <c r="X638" i="1" s="1"/>
  <c r="AC638" i="1" s="1"/>
  <c r="Q1256" i="3"/>
  <c r="M1254" i="3"/>
  <c r="I1253" i="3"/>
  <c r="O1253" i="3" s="1"/>
  <c r="H1252" i="3"/>
  <c r="Q1308" i="3"/>
  <c r="J1298" i="3"/>
  <c r="P1298" i="3" s="1"/>
  <c r="Z1094" i="1" s="1"/>
  <c r="H1292" i="3"/>
  <c r="Q1288" i="3"/>
  <c r="J1282" i="3"/>
  <c r="P1282" i="3" s="1"/>
  <c r="N1277" i="3"/>
  <c r="J1276" i="3"/>
  <c r="P1276" i="3" s="1"/>
  <c r="Z345" i="1" s="1"/>
  <c r="AE345" i="1" s="1"/>
  <c r="Q1274" i="3"/>
  <c r="Q1268" i="3"/>
  <c r="N1260" i="3"/>
  <c r="H1253" i="3"/>
  <c r="J1240" i="3"/>
  <c r="P1240" i="3" s="1"/>
  <c r="Z173" i="1" s="1"/>
  <c r="AE173" i="1" s="1"/>
  <c r="J1232" i="3"/>
  <c r="P1232" i="3" s="1"/>
  <c r="M1306" i="3"/>
  <c r="I1301" i="3"/>
  <c r="O1301" i="3" s="1"/>
  <c r="X1213" i="1" s="1"/>
  <c r="AC1213" i="1" s="1"/>
  <c r="R1289" i="3"/>
  <c r="M1288" i="3"/>
  <c r="I1277" i="3"/>
  <c r="O1277" i="3" s="1"/>
  <c r="H1276" i="3"/>
  <c r="I1269" i="3"/>
  <c r="O1269" i="3" s="1"/>
  <c r="M1268" i="3"/>
  <c r="M1264" i="3"/>
  <c r="M1262" i="3"/>
  <c r="M1260" i="3"/>
  <c r="Q1258" i="3"/>
  <c r="M1256" i="3"/>
  <c r="N1250" i="3"/>
  <c r="Q1248" i="3"/>
  <c r="J1241" i="3"/>
  <c r="P1241" i="3" s="1"/>
  <c r="R1240" i="3"/>
  <c r="I1240" i="3"/>
  <c r="O1240" i="3" s="1"/>
  <c r="J1233" i="3"/>
  <c r="P1233" i="3" s="1"/>
  <c r="R1232" i="3"/>
  <c r="I1232" i="3"/>
  <c r="O1232" i="3" s="1"/>
  <c r="Q1304" i="3"/>
  <c r="Q1296" i="3"/>
  <c r="I1293" i="3"/>
  <c r="O1293" i="3" s="1"/>
  <c r="N1289" i="3"/>
  <c r="H1288" i="3"/>
  <c r="Q1284" i="3"/>
  <c r="J1278" i="3"/>
  <c r="P1278" i="3" s="1"/>
  <c r="Z613" i="1" s="1"/>
  <c r="AE613" i="1" s="1"/>
  <c r="I1275" i="3"/>
  <c r="O1275" i="3" s="1"/>
  <c r="X343" i="1" s="1"/>
  <c r="AC343" i="1" s="1"/>
  <c r="J1274" i="3"/>
  <c r="P1274" i="3" s="1"/>
  <c r="Q1272" i="3"/>
  <c r="J1268" i="3"/>
  <c r="P1268" i="3" s="1"/>
  <c r="J1266" i="3"/>
  <c r="P1266" i="3" s="1"/>
  <c r="I1264" i="3"/>
  <c r="O1264" i="3" s="1"/>
  <c r="J1262" i="3"/>
  <c r="P1262" i="3" s="1"/>
  <c r="Z360" i="1" s="1"/>
  <c r="AE360" i="1" s="1"/>
  <c r="R1261" i="3"/>
  <c r="J1260" i="3"/>
  <c r="P1260" i="3" s="1"/>
  <c r="J1255" i="3"/>
  <c r="P1255" i="3" s="1"/>
  <c r="R1253" i="3"/>
  <c r="Q1252" i="3"/>
  <c r="J1304" i="3"/>
  <c r="P1304" i="3" s="1"/>
  <c r="J1296" i="3"/>
  <c r="P1296" i="3" s="1"/>
  <c r="I1289" i="3"/>
  <c r="O1289" i="3" s="1"/>
  <c r="R1285" i="3"/>
  <c r="M1284" i="3"/>
  <c r="H1274" i="3"/>
  <c r="H1268" i="3"/>
  <c r="H1266" i="3"/>
  <c r="H1264" i="3"/>
  <c r="H1260" i="3"/>
  <c r="N1258" i="3"/>
  <c r="I1256" i="3"/>
  <c r="O1256" i="3" s="1"/>
  <c r="Q1253" i="3"/>
  <c r="J1250" i="3"/>
  <c r="P1250" i="3" s="1"/>
  <c r="Z522" i="1" s="1"/>
  <c r="AE522" i="1" s="1"/>
  <c r="H1302" i="3"/>
  <c r="J1290" i="3"/>
  <c r="P1290" i="3" s="1"/>
  <c r="N1285" i="3"/>
  <c r="H1284" i="3"/>
  <c r="Q1280" i="3"/>
  <c r="M1272" i="3"/>
  <c r="N1261" i="3"/>
  <c r="H1256" i="3"/>
  <c r="N1252" i="3"/>
  <c r="H1250" i="3"/>
  <c r="M1248" i="3"/>
  <c r="N1309" i="3"/>
  <c r="R1305" i="3"/>
  <c r="Q1300" i="3"/>
  <c r="M1297" i="3"/>
  <c r="H1294" i="3"/>
  <c r="I1285" i="3"/>
  <c r="O1285" i="3" s="1"/>
  <c r="R1281" i="3"/>
  <c r="M1280" i="3"/>
  <c r="H1272" i="3"/>
  <c r="M1267" i="3"/>
  <c r="N1265" i="3"/>
  <c r="N1263" i="3"/>
  <c r="M1259" i="3"/>
  <c r="J1258" i="3"/>
  <c r="P1258" i="3" s="1"/>
  <c r="N1253" i="3"/>
  <c r="M1252" i="3"/>
  <c r="K1252" i="3" s="1"/>
  <c r="J1245" i="3"/>
  <c r="P1245" i="3" s="1"/>
  <c r="Z185" i="1" s="1"/>
  <c r="AE185" i="1" s="1"/>
  <c r="N1240" i="3"/>
  <c r="R1269" i="3"/>
  <c r="R1256" i="3"/>
  <c r="R1249" i="3"/>
  <c r="H1245" i="3"/>
  <c r="M1244" i="3"/>
  <c r="N1237" i="3"/>
  <c r="M1233" i="3"/>
  <c r="Q1231" i="3"/>
  <c r="J1229" i="3"/>
  <c r="P1229" i="3" s="1"/>
  <c r="I1228" i="3"/>
  <c r="O1228" i="3" s="1"/>
  <c r="Q1224" i="3"/>
  <c r="R1223" i="3"/>
  <c r="I1222" i="3"/>
  <c r="O1222" i="3" s="1"/>
  <c r="N1220" i="3"/>
  <c r="R1218" i="3"/>
  <c r="H1217" i="3"/>
  <c r="R1211" i="3"/>
  <c r="H1211" i="3"/>
  <c r="M1210" i="3"/>
  <c r="R1209" i="3"/>
  <c r="I1209" i="3"/>
  <c r="O1209" i="3" s="1"/>
  <c r="Q1208" i="3"/>
  <c r="H1208" i="3"/>
  <c r="N1205" i="3"/>
  <c r="M1204" i="3"/>
  <c r="R1201" i="3"/>
  <c r="I1201" i="3"/>
  <c r="O1201" i="3" s="1"/>
  <c r="J1286" i="3"/>
  <c r="P1286" i="3" s="1"/>
  <c r="Z904" i="1" s="1"/>
  <c r="N1281" i="3"/>
  <c r="N1242" i="3"/>
  <c r="R1241" i="3"/>
  <c r="J1237" i="3"/>
  <c r="P1237" i="3" s="1"/>
  <c r="I1233" i="3"/>
  <c r="O1233" i="3" s="1"/>
  <c r="I1229" i="3"/>
  <c r="O1229" i="3" s="1"/>
  <c r="Q1223" i="3"/>
  <c r="R1217" i="3"/>
  <c r="J1212" i="3"/>
  <c r="P1212" i="3" s="1"/>
  <c r="Z1132" i="1" s="1"/>
  <c r="M1300" i="3"/>
  <c r="Q1276" i="3"/>
  <c r="J1265" i="3"/>
  <c r="P1265" i="3" s="1"/>
  <c r="J1242" i="3"/>
  <c r="P1242" i="3" s="1"/>
  <c r="N1241" i="3"/>
  <c r="R1238" i="3"/>
  <c r="I1237" i="3"/>
  <c r="O1237" i="3" s="1"/>
  <c r="Q1232" i="3"/>
  <c r="H1229" i="3"/>
  <c r="M1225" i="3"/>
  <c r="J1220" i="3"/>
  <c r="Q1217" i="3"/>
  <c r="N1215" i="3"/>
  <c r="N1213" i="3"/>
  <c r="I1212" i="3"/>
  <c r="O1212" i="3" s="1"/>
  <c r="X1132" i="1" s="1"/>
  <c r="J1210" i="3"/>
  <c r="P1210" i="3" s="1"/>
  <c r="M1206" i="3"/>
  <c r="J1204" i="3"/>
  <c r="P1204" i="3" s="1"/>
  <c r="R1203" i="3"/>
  <c r="I1203" i="3"/>
  <c r="O1203" i="3" s="1"/>
  <c r="M1198" i="3"/>
  <c r="J1196" i="3"/>
  <c r="P1196" i="3" s="1"/>
  <c r="R1195" i="3"/>
  <c r="I1195" i="3"/>
  <c r="O1195" i="3" s="1"/>
  <c r="H1280" i="3"/>
  <c r="Q1255" i="3"/>
  <c r="Q1250" i="3"/>
  <c r="Q1247" i="3"/>
  <c r="R1246" i="3"/>
  <c r="M1241" i="3"/>
  <c r="Q1240" i="3"/>
  <c r="H1237" i="3"/>
  <c r="Q1236" i="3"/>
  <c r="N1232" i="3"/>
  <c r="I1230" i="3"/>
  <c r="O1230" i="3" s="1"/>
  <c r="R1228" i="3"/>
  <c r="N1226" i="3"/>
  <c r="J1225" i="3"/>
  <c r="P1225" i="3" s="1"/>
  <c r="N1224" i="3"/>
  <c r="N1223" i="3"/>
  <c r="Q1222" i="3"/>
  <c r="I1220" i="3"/>
  <c r="M1218" i="3"/>
  <c r="M1215" i="3"/>
  <c r="M1213" i="3"/>
  <c r="R1212" i="3"/>
  <c r="H1212" i="3"/>
  <c r="N1211" i="3"/>
  <c r="I1210" i="3"/>
  <c r="O1210" i="3" s="1"/>
  <c r="N1208" i="3"/>
  <c r="M1207" i="3"/>
  <c r="R1264" i="3"/>
  <c r="I1261" i="3"/>
  <c r="O1261" i="3" s="1"/>
  <c r="H1258" i="3"/>
  <c r="J1252" i="3"/>
  <c r="P1252" i="3" s="1"/>
  <c r="R1245" i="3"/>
  <c r="I1241" i="3"/>
  <c r="O1241" i="3" s="1"/>
  <c r="X139" i="1" s="1"/>
  <c r="AC139" i="1" s="1"/>
  <c r="M1240" i="3"/>
  <c r="M1232" i="3"/>
  <c r="R1229" i="3"/>
  <c r="I1225" i="3"/>
  <c r="O1225" i="3" s="1"/>
  <c r="N1217" i="3"/>
  <c r="Q1212" i="3"/>
  <c r="M1211" i="3"/>
  <c r="R1210" i="3"/>
  <c r="H1210" i="3"/>
  <c r="M1208" i="3"/>
  <c r="Q1204" i="3"/>
  <c r="H1204" i="3"/>
  <c r="M1200" i="3"/>
  <c r="Q1196" i="3"/>
  <c r="H1196" i="3"/>
  <c r="M1192" i="3"/>
  <c r="Q1188" i="3"/>
  <c r="H1188" i="3"/>
  <c r="M1184" i="3"/>
  <c r="Q1180" i="3"/>
  <c r="I1248" i="3"/>
  <c r="O1248" i="3" s="1"/>
  <c r="J1246" i="3"/>
  <c r="P1246" i="3" s="1"/>
  <c r="Q1245" i="3"/>
  <c r="J1238" i="3"/>
  <c r="P1238" i="3" s="1"/>
  <c r="R1233" i="3"/>
  <c r="Q1229" i="3"/>
  <c r="J1223" i="3"/>
  <c r="P1223" i="3" s="1"/>
  <c r="Q1220" i="3"/>
  <c r="Q1292" i="3"/>
  <c r="M1270" i="3"/>
  <c r="H1248" i="3"/>
  <c r="I1246" i="3"/>
  <c r="O1246" i="3" s="1"/>
  <c r="X186" i="1" s="1"/>
  <c r="AC186" i="1" s="1"/>
  <c r="N1245" i="3"/>
  <c r="Q1244" i="3"/>
  <c r="H1240" i="3"/>
  <c r="I1238" i="3"/>
  <c r="O1238" i="3" s="1"/>
  <c r="R1237" i="3"/>
  <c r="H1232" i="3"/>
  <c r="R1230" i="3"/>
  <c r="N1228" i="3"/>
  <c r="I1223" i="3"/>
  <c r="O1223" i="3" s="1"/>
  <c r="M1222" i="3"/>
  <c r="I1218" i="3"/>
  <c r="O1218" i="3" s="1"/>
  <c r="J1217" i="3"/>
  <c r="P1217" i="3" s="1"/>
  <c r="R1215" i="3"/>
  <c r="H1215" i="3"/>
  <c r="I1213" i="3"/>
  <c r="O1213" i="3" s="1"/>
  <c r="N1212" i="3"/>
  <c r="J1211" i="3"/>
  <c r="P1211" i="3" s="1"/>
  <c r="J1208" i="3"/>
  <c r="P1208" i="3" s="1"/>
  <c r="Q1206" i="3"/>
  <c r="H1206" i="3"/>
  <c r="N1203" i="3"/>
  <c r="J1200" i="3"/>
  <c r="P1200" i="3" s="1"/>
  <c r="Q1198" i="3"/>
  <c r="H1198" i="3"/>
  <c r="H1297" i="3"/>
  <c r="I1245" i="3"/>
  <c r="O1245" i="3" s="1"/>
  <c r="X185" i="1" s="1"/>
  <c r="AC185" i="1" s="1"/>
  <c r="Q1237" i="3"/>
  <c r="N1233" i="3"/>
  <c r="N1229" i="3"/>
  <c r="H1223" i="3"/>
  <c r="I1217" i="3"/>
  <c r="O1217" i="3" s="1"/>
  <c r="M1212" i="3"/>
  <c r="K1212" i="3" s="1"/>
  <c r="I1211" i="3"/>
  <c r="O1211" i="3" s="1"/>
  <c r="X1137" i="1" s="1"/>
  <c r="AC1137" i="1" s="1"/>
  <c r="R1208" i="3"/>
  <c r="I1208" i="3"/>
  <c r="O1208" i="3" s="1"/>
  <c r="N1204" i="3"/>
  <c r="M1203" i="3"/>
  <c r="R1200" i="3"/>
  <c r="I1200" i="3"/>
  <c r="O1200" i="3" s="1"/>
  <c r="N1196" i="3"/>
  <c r="M1195" i="3"/>
  <c r="R1192" i="3"/>
  <c r="I1192" i="3"/>
  <c r="O1192" i="3" s="1"/>
  <c r="R1193" i="3"/>
  <c r="R1188" i="3"/>
  <c r="Q1187" i="3"/>
  <c r="I1184" i="3"/>
  <c r="O1184" i="3" s="1"/>
  <c r="H1183" i="3"/>
  <c r="N1180" i="3"/>
  <c r="Q1179" i="3"/>
  <c r="I1177" i="3"/>
  <c r="O1177" i="3" s="1"/>
  <c r="R1175" i="3"/>
  <c r="H1175" i="3"/>
  <c r="N1173" i="3"/>
  <c r="M1172" i="3"/>
  <c r="R1169" i="3"/>
  <c r="I1169" i="3"/>
  <c r="O1169" i="3" s="1"/>
  <c r="Q1168" i="3"/>
  <c r="H1168" i="3"/>
  <c r="N1165" i="3"/>
  <c r="R1163" i="3"/>
  <c r="I1163" i="3"/>
  <c r="O1163" i="3" s="1"/>
  <c r="Q1162" i="3"/>
  <c r="N1161" i="3"/>
  <c r="R1159" i="3"/>
  <c r="R1204" i="3"/>
  <c r="Q1200" i="3"/>
  <c r="H1195" i="3"/>
  <c r="M1190" i="3"/>
  <c r="N1187" i="3"/>
  <c r="H1184" i="3"/>
  <c r="M1180" i="3"/>
  <c r="J1176" i="3"/>
  <c r="P1176" i="3" s="1"/>
  <c r="Z1431" i="1" s="1"/>
  <c r="M1173" i="3"/>
  <c r="M1165" i="3"/>
  <c r="M1161" i="3"/>
  <c r="M1155" i="3"/>
  <c r="M1147" i="3"/>
  <c r="M1139" i="3"/>
  <c r="M1133" i="3"/>
  <c r="I1204" i="3"/>
  <c r="O1204" i="3" s="1"/>
  <c r="N1200" i="3"/>
  <c r="Q1192" i="3"/>
  <c r="N1188" i="3"/>
  <c r="M1187" i="3"/>
  <c r="R1183" i="3"/>
  <c r="J1180" i="3"/>
  <c r="P1180" i="3" s="1"/>
  <c r="R1177" i="3"/>
  <c r="I1176" i="3"/>
  <c r="O1176" i="3" s="1"/>
  <c r="H1200" i="3"/>
  <c r="I1193" i="3"/>
  <c r="O1193" i="3" s="1"/>
  <c r="X1126" i="1" s="1"/>
  <c r="N1192" i="3"/>
  <c r="R1191" i="3"/>
  <c r="H1190" i="3"/>
  <c r="M1188" i="3"/>
  <c r="J1186" i="3"/>
  <c r="P1186" i="3" s="1"/>
  <c r="R1184" i="3"/>
  <c r="Q1183" i="3"/>
  <c r="I1180" i="3"/>
  <c r="O1180" i="3" s="1"/>
  <c r="M1179" i="3"/>
  <c r="R1176" i="3"/>
  <c r="H1176" i="3"/>
  <c r="N1175" i="3"/>
  <c r="J1173" i="3"/>
  <c r="P1173" i="3" s="1"/>
  <c r="R1172" i="3"/>
  <c r="I1172" i="3"/>
  <c r="O1172" i="3" s="1"/>
  <c r="Q1171" i="3"/>
  <c r="H1171" i="3"/>
  <c r="N1168" i="3"/>
  <c r="M1167" i="3"/>
  <c r="J1165" i="3"/>
  <c r="P1165" i="3" s="1"/>
  <c r="Z911" i="1" s="1"/>
  <c r="AE911" i="1" s="1"/>
  <c r="N1162" i="3"/>
  <c r="J1161" i="3"/>
  <c r="P1161" i="3" s="1"/>
  <c r="R1196" i="3"/>
  <c r="J1192" i="3"/>
  <c r="P1192" i="3" s="1"/>
  <c r="Z1127" i="1" s="1"/>
  <c r="J1188" i="3"/>
  <c r="P1188" i="3" s="1"/>
  <c r="Z105" i="1" s="1"/>
  <c r="AE105" i="1" s="1"/>
  <c r="I1187" i="3"/>
  <c r="O1187" i="3" s="1"/>
  <c r="Q1184" i="3"/>
  <c r="H1180" i="3"/>
  <c r="Q1176" i="3"/>
  <c r="M1175" i="3"/>
  <c r="K1175" i="3" s="1"/>
  <c r="R1173" i="3"/>
  <c r="I1173" i="3"/>
  <c r="O1173" i="3" s="1"/>
  <c r="N1169" i="3"/>
  <c r="M1168" i="3"/>
  <c r="K1168" i="3" s="1"/>
  <c r="J1166" i="3"/>
  <c r="P1166" i="3" s="1"/>
  <c r="Z912" i="1" s="1"/>
  <c r="R1165" i="3"/>
  <c r="I1165" i="3"/>
  <c r="O1165" i="3" s="1"/>
  <c r="N1163" i="3"/>
  <c r="R1161" i="3"/>
  <c r="I1161" i="3"/>
  <c r="O1161" i="3" s="1"/>
  <c r="N1159" i="3"/>
  <c r="M1158" i="3"/>
  <c r="J1156" i="3"/>
  <c r="P1156" i="3" s="1"/>
  <c r="R1155" i="3"/>
  <c r="I1155" i="3"/>
  <c r="O1155" i="3" s="1"/>
  <c r="Q1203" i="3"/>
  <c r="N1197" i="3"/>
  <c r="H1192" i="3"/>
  <c r="I1188" i="3"/>
  <c r="O1188" i="3" s="1"/>
  <c r="X105" i="1" s="1"/>
  <c r="AC105" i="1" s="1"/>
  <c r="H1187" i="3"/>
  <c r="N1183" i="3"/>
  <c r="I1179" i="3"/>
  <c r="O1179" i="3" s="1"/>
  <c r="N1177" i="3"/>
  <c r="R1174" i="3"/>
  <c r="I1174" i="3"/>
  <c r="O1174" i="3" s="1"/>
  <c r="X1342" i="1" s="1"/>
  <c r="Q1173" i="3"/>
  <c r="H1173" i="3"/>
  <c r="M1169" i="3"/>
  <c r="R1166" i="3"/>
  <c r="I1166" i="3"/>
  <c r="O1166" i="3" s="1"/>
  <c r="X912" i="1" s="1"/>
  <c r="Q1165" i="3"/>
  <c r="H1165" i="3"/>
  <c r="M1163" i="3"/>
  <c r="J1162" i="3"/>
  <c r="Q1161" i="3"/>
  <c r="H1161" i="3"/>
  <c r="M1159" i="3"/>
  <c r="R1156" i="3"/>
  <c r="I1156" i="3"/>
  <c r="O1156" i="3" s="1"/>
  <c r="J1205" i="3"/>
  <c r="P1205" i="3" s="1"/>
  <c r="H1203" i="3"/>
  <c r="J1197" i="3"/>
  <c r="P1197" i="3" s="1"/>
  <c r="Z1015" i="1" s="1"/>
  <c r="AE1015" i="1" s="1"/>
  <c r="M1196" i="3"/>
  <c r="K1196" i="3" s="1"/>
  <c r="Q1195" i="3"/>
  <c r="N1184" i="3"/>
  <c r="R1180" i="3"/>
  <c r="N1176" i="3"/>
  <c r="I1196" i="3"/>
  <c r="O1196" i="3" s="1"/>
  <c r="N1195" i="3"/>
  <c r="Q1190" i="3"/>
  <c r="R1187" i="3"/>
  <c r="J1184" i="3"/>
  <c r="P1184" i="3" s="1"/>
  <c r="I1183" i="3"/>
  <c r="O1183" i="3" s="1"/>
  <c r="J1177" i="3"/>
  <c r="P1177" i="3" s="1"/>
  <c r="Z1394" i="1" s="1"/>
  <c r="AE1394" i="1" s="1"/>
  <c r="M1176" i="3"/>
  <c r="I1175" i="3"/>
  <c r="O1175" i="3" s="1"/>
  <c r="J1169" i="3"/>
  <c r="P1169" i="3" s="1"/>
  <c r="R1168" i="3"/>
  <c r="I1168" i="3"/>
  <c r="O1168" i="3" s="1"/>
  <c r="J1163" i="3"/>
  <c r="P1163" i="3" s="1"/>
  <c r="J1159" i="3"/>
  <c r="P1159" i="3" s="1"/>
  <c r="R1158" i="3"/>
  <c r="I1158" i="3"/>
  <c r="O1158" i="3" s="1"/>
  <c r="J1151" i="3"/>
  <c r="P1151" i="3" s="1"/>
  <c r="R1150" i="3"/>
  <c r="I1150" i="3"/>
  <c r="O1150" i="3" s="1"/>
  <c r="J1143" i="3"/>
  <c r="P1143" i="3" s="1"/>
  <c r="J1155" i="3"/>
  <c r="P1155" i="3" s="1"/>
  <c r="Q1153" i="3"/>
  <c r="I1151" i="3"/>
  <c r="O1151" i="3" s="1"/>
  <c r="J1147" i="3"/>
  <c r="P1147" i="3" s="1"/>
  <c r="I1143" i="3"/>
  <c r="O1143" i="3" s="1"/>
  <c r="N1139" i="3"/>
  <c r="M1138" i="3"/>
  <c r="M1136" i="3"/>
  <c r="R1134" i="3"/>
  <c r="H1133" i="3"/>
  <c r="J1126" i="3"/>
  <c r="P1126" i="3" s="1"/>
  <c r="J1118" i="3"/>
  <c r="P1118" i="3" s="1"/>
  <c r="Q1158" i="3"/>
  <c r="H1155" i="3"/>
  <c r="M1154" i="3"/>
  <c r="Q1150" i="3"/>
  <c r="R1148" i="3"/>
  <c r="I1147" i="3"/>
  <c r="O1147" i="3" s="1"/>
  <c r="R1146" i="3"/>
  <c r="R1142" i="3"/>
  <c r="Q1141" i="3"/>
  <c r="J1139" i="3"/>
  <c r="P1139" i="3" s="1"/>
  <c r="I1138" i="3"/>
  <c r="O1138" i="3" s="1"/>
  <c r="J1137" i="3"/>
  <c r="R1133" i="3"/>
  <c r="J1127" i="3"/>
  <c r="P1127" i="3" s="1"/>
  <c r="N1158" i="3"/>
  <c r="I1154" i="3"/>
  <c r="O1154" i="3" s="1"/>
  <c r="N1150" i="3"/>
  <c r="H1147" i="3"/>
  <c r="Q1146" i="3"/>
  <c r="Q1142" i="3"/>
  <c r="I1139" i="3"/>
  <c r="O1139" i="3" s="1"/>
  <c r="H1138" i="3"/>
  <c r="I1136" i="3"/>
  <c r="O1136" i="3" s="1"/>
  <c r="Q1133" i="3"/>
  <c r="H1158" i="3"/>
  <c r="H1153" i="3"/>
  <c r="M1150" i="3"/>
  <c r="N1142" i="3"/>
  <c r="H1139" i="3"/>
  <c r="H1136" i="3"/>
  <c r="I1159" i="3"/>
  <c r="O1159" i="3" s="1"/>
  <c r="R1151" i="3"/>
  <c r="J1148" i="3"/>
  <c r="P1148" i="3" s="1"/>
  <c r="M1146" i="3"/>
  <c r="R1143" i="3"/>
  <c r="M1142" i="3"/>
  <c r="R1138" i="3"/>
  <c r="R1136" i="3"/>
  <c r="N1133" i="3"/>
  <c r="J1122" i="3"/>
  <c r="P1122" i="3" s="1"/>
  <c r="Z1304" i="1" s="1"/>
  <c r="J1114" i="3"/>
  <c r="P1114" i="3" s="1"/>
  <c r="Q1155" i="3"/>
  <c r="N1151" i="3"/>
  <c r="Q1147" i="3"/>
  <c r="H1146" i="3"/>
  <c r="N1143" i="3"/>
  <c r="I1142" i="3"/>
  <c r="O1142" i="3" s="1"/>
  <c r="H1141" i="3"/>
  <c r="Q1139" i="3"/>
  <c r="N1155" i="3"/>
  <c r="M1151" i="3"/>
  <c r="N1147" i="3"/>
  <c r="M1143" i="3"/>
  <c r="H1142" i="3"/>
  <c r="N1136" i="3"/>
  <c r="I1133" i="3"/>
  <c r="O1133" i="3" s="1"/>
  <c r="I1148" i="3"/>
  <c r="O1148" i="3" s="1"/>
  <c r="Q1138" i="3"/>
  <c r="N1123" i="3"/>
  <c r="N1119" i="3"/>
  <c r="N1115" i="3"/>
  <c r="R1111" i="3"/>
  <c r="R1110" i="3"/>
  <c r="R1104" i="3"/>
  <c r="M1096" i="3"/>
  <c r="I1092" i="3"/>
  <c r="O1092" i="3" s="1"/>
  <c r="R1088" i="3"/>
  <c r="R1084" i="3"/>
  <c r="H1084" i="3"/>
  <c r="M1080" i="3"/>
  <c r="M1072" i="3"/>
  <c r="Q1068" i="3"/>
  <c r="H1068" i="3"/>
  <c r="J1141" i="3"/>
  <c r="P1141" i="3" s="1"/>
  <c r="Q1136" i="3"/>
  <c r="J1134" i="3"/>
  <c r="P1134" i="3" s="1"/>
  <c r="M1131" i="3"/>
  <c r="R1128" i="3"/>
  <c r="N1127" i="3"/>
  <c r="M1125" i="3"/>
  <c r="J1123" i="3"/>
  <c r="P1123" i="3" s="1"/>
  <c r="M1121" i="3"/>
  <c r="J1119" i="3"/>
  <c r="P1119" i="3" s="1"/>
  <c r="M1117" i="3"/>
  <c r="J1115" i="3"/>
  <c r="P1115" i="3" s="1"/>
  <c r="Z1316" i="1" s="1"/>
  <c r="AE1316" i="1" s="1"/>
  <c r="M1113" i="3"/>
  <c r="Q1110" i="3"/>
  <c r="Q1104" i="3"/>
  <c r="N1100" i="3"/>
  <c r="Q1099" i="3"/>
  <c r="J1096" i="3"/>
  <c r="P1096" i="3" s="1"/>
  <c r="R1093" i="3"/>
  <c r="H1092" i="3"/>
  <c r="M1090" i="3"/>
  <c r="Q1088" i="3"/>
  <c r="Q1084" i="3"/>
  <c r="R1147" i="3"/>
  <c r="I1134" i="3"/>
  <c r="O1134" i="3" s="1"/>
  <c r="Q1128" i="3"/>
  <c r="I1127" i="3"/>
  <c r="O1127" i="3" s="1"/>
  <c r="R1126" i="3"/>
  <c r="I1123" i="3"/>
  <c r="O1123" i="3" s="1"/>
  <c r="R1122" i="3"/>
  <c r="I1119" i="3"/>
  <c r="O1119" i="3" s="1"/>
  <c r="X1301" i="1" s="1"/>
  <c r="AC1301" i="1" s="1"/>
  <c r="R1118" i="3"/>
  <c r="I1115" i="3"/>
  <c r="O1115" i="3" s="1"/>
  <c r="X1316" i="1" s="1"/>
  <c r="R1114" i="3"/>
  <c r="N1111" i="3"/>
  <c r="J1107" i="3"/>
  <c r="P1107" i="3" s="1"/>
  <c r="N1106" i="3"/>
  <c r="J1101" i="3"/>
  <c r="P1101" i="3" s="1"/>
  <c r="M1100" i="3"/>
  <c r="K1100" i="3" s="1"/>
  <c r="Q1098" i="3"/>
  <c r="I1096" i="3"/>
  <c r="O1096" i="3" s="1"/>
  <c r="R1092" i="3"/>
  <c r="I1091" i="3"/>
  <c r="O1091" i="3" s="1"/>
  <c r="J1085" i="3"/>
  <c r="P1085" i="3" s="1"/>
  <c r="N1083" i="3"/>
  <c r="J1080" i="3"/>
  <c r="P1080" i="3" s="1"/>
  <c r="R1079" i="3"/>
  <c r="I1079" i="3"/>
  <c r="O1079" i="3" s="1"/>
  <c r="N1075" i="3"/>
  <c r="J1072" i="3"/>
  <c r="P1072" i="3" s="1"/>
  <c r="H1150" i="3"/>
  <c r="Q1137" i="3"/>
  <c r="Q1126" i="3"/>
  <c r="Q1122" i="3"/>
  <c r="Q1118" i="3"/>
  <c r="Q1114" i="3"/>
  <c r="N1110" i="3"/>
  <c r="I1107" i="3"/>
  <c r="O1107" i="3" s="1"/>
  <c r="N1104" i="3"/>
  <c r="Q1103" i="3"/>
  <c r="I1101" i="3"/>
  <c r="O1101" i="3" s="1"/>
  <c r="J1100" i="3"/>
  <c r="P1100" i="3" s="1"/>
  <c r="N1099" i="3"/>
  <c r="R1097" i="3"/>
  <c r="H1096" i="3"/>
  <c r="Q1092" i="3"/>
  <c r="H1091" i="3"/>
  <c r="J1090" i="3"/>
  <c r="P1090" i="3" s="1"/>
  <c r="N1088" i="3"/>
  <c r="Q1087" i="3"/>
  <c r="I1085" i="3"/>
  <c r="O1085" i="3" s="1"/>
  <c r="N1084" i="3"/>
  <c r="M1083" i="3"/>
  <c r="R1080" i="3"/>
  <c r="I1080" i="3"/>
  <c r="O1080" i="3" s="1"/>
  <c r="N1129" i="3"/>
  <c r="N1126" i="3"/>
  <c r="N1122" i="3"/>
  <c r="N1118" i="3"/>
  <c r="N1114" i="3"/>
  <c r="J1111" i="3"/>
  <c r="P1111" i="3" s="1"/>
  <c r="M1110" i="3"/>
  <c r="I1106" i="3"/>
  <c r="M1104" i="3"/>
  <c r="I1100" i="3"/>
  <c r="O1100" i="3" s="1"/>
  <c r="M1099" i="3"/>
  <c r="R1096" i="3"/>
  <c r="N1093" i="3"/>
  <c r="H1090" i="3"/>
  <c r="M1088" i="3"/>
  <c r="M1084" i="3"/>
  <c r="K1084" i="3" s="1"/>
  <c r="Q1080" i="3"/>
  <c r="H1080" i="3"/>
  <c r="M1076" i="3"/>
  <c r="Q1072" i="3"/>
  <c r="H1072" i="3"/>
  <c r="M1068" i="3"/>
  <c r="K1068" i="3" s="1"/>
  <c r="I1146" i="3"/>
  <c r="O1146" i="3" s="1"/>
  <c r="R1139" i="3"/>
  <c r="H1135" i="3"/>
  <c r="M1129" i="3"/>
  <c r="M1126" i="3"/>
  <c r="M1122" i="3"/>
  <c r="K1122" i="3" s="1"/>
  <c r="M1118" i="3"/>
  <c r="K1118" i="3" s="1"/>
  <c r="M1114" i="3"/>
  <c r="I1111" i="3"/>
  <c r="O1111" i="3" s="1"/>
  <c r="J1110" i="3"/>
  <c r="P1110" i="3" s="1"/>
  <c r="J1104" i="3"/>
  <c r="P1104" i="3" s="1"/>
  <c r="H1100" i="3"/>
  <c r="Q1096" i="3"/>
  <c r="N1092" i="3"/>
  <c r="J1088" i="3"/>
  <c r="P1088" i="3" s="1"/>
  <c r="R1130" i="3"/>
  <c r="I1126" i="3"/>
  <c r="O1126" i="3" s="1"/>
  <c r="R1123" i="3"/>
  <c r="I1122" i="3"/>
  <c r="O1122" i="3" s="1"/>
  <c r="X1304" i="1" s="1"/>
  <c r="R1119" i="3"/>
  <c r="I1118" i="3"/>
  <c r="O1118" i="3" s="1"/>
  <c r="R1115" i="3"/>
  <c r="I1114" i="3"/>
  <c r="O1114" i="3" s="1"/>
  <c r="X1297" i="1" s="1"/>
  <c r="I1110" i="3"/>
  <c r="O1110" i="3" s="1"/>
  <c r="M1109" i="3"/>
  <c r="R1106" i="3"/>
  <c r="I1104" i="3"/>
  <c r="O1104" i="3" s="1"/>
  <c r="X1315" i="1" s="1"/>
  <c r="AC1315" i="1" s="1"/>
  <c r="M1103" i="3"/>
  <c r="R1100" i="3"/>
  <c r="I1099" i="3"/>
  <c r="O1099" i="3" s="1"/>
  <c r="N1097" i="3"/>
  <c r="J1093" i="3"/>
  <c r="P1093" i="3" s="1"/>
  <c r="M1092" i="3"/>
  <c r="K1092" i="3" s="1"/>
  <c r="Q1090" i="3"/>
  <c r="I1088" i="3"/>
  <c r="O1088" i="3" s="1"/>
  <c r="Q1145" i="3"/>
  <c r="J1133" i="3"/>
  <c r="P1133" i="3" s="1"/>
  <c r="Q1130" i="3"/>
  <c r="R1127" i="3"/>
  <c r="H1126" i="3"/>
  <c r="Q1125" i="3"/>
  <c r="H1122" i="3"/>
  <c r="Q1121" i="3"/>
  <c r="H1118" i="3"/>
  <c r="Q1117" i="3"/>
  <c r="H1114" i="3"/>
  <c r="Q1113" i="3"/>
  <c r="N1096" i="3"/>
  <c r="R1076" i="3"/>
  <c r="Q1071" i="3"/>
  <c r="Q1067" i="3"/>
  <c r="H1064" i="3"/>
  <c r="Q1060" i="3"/>
  <c r="N1053" i="3"/>
  <c r="M1052" i="3"/>
  <c r="R1049" i="3"/>
  <c r="H1110" i="3"/>
  <c r="I1093" i="3"/>
  <c r="O1093" i="3" s="1"/>
  <c r="H1088" i="3"/>
  <c r="Q1082" i="3"/>
  <c r="J1077" i="3"/>
  <c r="P1077" i="3" s="1"/>
  <c r="N1076" i="3"/>
  <c r="R1075" i="3"/>
  <c r="J1098" i="3"/>
  <c r="P1098" i="3" s="1"/>
  <c r="M1086" i="3"/>
  <c r="R1083" i="3"/>
  <c r="J1076" i="3"/>
  <c r="P1076" i="3" s="1"/>
  <c r="Q1075" i="3"/>
  <c r="M1071" i="3"/>
  <c r="M1067" i="3"/>
  <c r="Q1064" i="3"/>
  <c r="N1060" i="3"/>
  <c r="R1105" i="3"/>
  <c r="Q1100" i="3"/>
  <c r="Q1095" i="3"/>
  <c r="Q1083" i="3"/>
  <c r="H1082" i="3"/>
  <c r="I1076" i="3"/>
  <c r="O1076" i="3" s="1"/>
  <c r="M1075" i="3"/>
  <c r="I1071" i="3"/>
  <c r="O1071" i="3" s="1"/>
  <c r="J1092" i="3"/>
  <c r="P1092" i="3" s="1"/>
  <c r="M1087" i="3"/>
  <c r="I1083" i="3"/>
  <c r="O1083" i="3" s="1"/>
  <c r="Q1079" i="3"/>
  <c r="I1075" i="3"/>
  <c r="O1075" i="3" s="1"/>
  <c r="R1072" i="3"/>
  <c r="H1071" i="3"/>
  <c r="H1067" i="3"/>
  <c r="J1066" i="3"/>
  <c r="P1066" i="3" s="1"/>
  <c r="N1064" i="3"/>
  <c r="I1061" i="3"/>
  <c r="O1061" i="3" s="1"/>
  <c r="J1060" i="3"/>
  <c r="P1060" i="3" s="1"/>
  <c r="R1053" i="3"/>
  <c r="I1053" i="3"/>
  <c r="O1053" i="3" s="1"/>
  <c r="Q1052" i="3"/>
  <c r="Q1106" i="3"/>
  <c r="M1102" i="3"/>
  <c r="R1089" i="3"/>
  <c r="J1084" i="3"/>
  <c r="P1084" i="3" s="1"/>
  <c r="H1083" i="3"/>
  <c r="N1079" i="3"/>
  <c r="H1075" i="3"/>
  <c r="N1068" i="3"/>
  <c r="H1066" i="3"/>
  <c r="M1064" i="3"/>
  <c r="I1060" i="3"/>
  <c r="O1060" i="3" s="1"/>
  <c r="Q1053" i="3"/>
  <c r="H1053" i="3"/>
  <c r="M1049" i="3"/>
  <c r="Q1045" i="3"/>
  <c r="I1084" i="3"/>
  <c r="O1084" i="3" s="1"/>
  <c r="N1080" i="3"/>
  <c r="M1079" i="3"/>
  <c r="N1072" i="3"/>
  <c r="J1068" i="3"/>
  <c r="P1068" i="3" s="1"/>
  <c r="J1064" i="3"/>
  <c r="P1064" i="3" s="1"/>
  <c r="H1060" i="3"/>
  <c r="H1099" i="3"/>
  <c r="N1071" i="3"/>
  <c r="R1064" i="3"/>
  <c r="M1063" i="3"/>
  <c r="H1062" i="3"/>
  <c r="J1053" i="3"/>
  <c r="P1053" i="3" s="1"/>
  <c r="N1052" i="3"/>
  <c r="R1048" i="3"/>
  <c r="N1046" i="3"/>
  <c r="J1045" i="3"/>
  <c r="P1045" i="3" s="1"/>
  <c r="N1044" i="3"/>
  <c r="R1042" i="3"/>
  <c r="H1041" i="3"/>
  <c r="M1039" i="3"/>
  <c r="Q1037" i="3"/>
  <c r="H1036" i="3"/>
  <c r="J1035" i="3"/>
  <c r="P1035" i="3" s="1"/>
  <c r="N1033" i="3"/>
  <c r="Q1032" i="3"/>
  <c r="I1030" i="3"/>
  <c r="O1030" i="3" s="1"/>
  <c r="J1029" i="3"/>
  <c r="P1029" i="3" s="1"/>
  <c r="N1028" i="3"/>
  <c r="R1026" i="3"/>
  <c r="H1025" i="3"/>
  <c r="M1023" i="3"/>
  <c r="K1023" i="3" s="1"/>
  <c r="Q1021" i="3"/>
  <c r="H1020" i="3"/>
  <c r="J1019" i="3"/>
  <c r="P1019" i="3" s="1"/>
  <c r="N1017" i="3"/>
  <c r="Q1016" i="3"/>
  <c r="I1014" i="3"/>
  <c r="O1014" i="3" s="1"/>
  <c r="N1012" i="3"/>
  <c r="M1011" i="3"/>
  <c r="R1008" i="3"/>
  <c r="I1008" i="3"/>
  <c r="O1008" i="3" s="1"/>
  <c r="Q1007" i="3"/>
  <c r="H1007" i="3"/>
  <c r="N1004" i="3"/>
  <c r="M1003" i="3"/>
  <c r="R1000" i="3"/>
  <c r="I1000" i="3"/>
  <c r="O1000" i="3" s="1"/>
  <c r="Q999" i="3"/>
  <c r="H999" i="3"/>
  <c r="N996" i="3"/>
  <c r="M995" i="3"/>
  <c r="R992" i="3"/>
  <c r="I992" i="3"/>
  <c r="O992" i="3" s="1"/>
  <c r="Q991" i="3"/>
  <c r="H991" i="3"/>
  <c r="N988" i="3"/>
  <c r="M987" i="3"/>
  <c r="M1108" i="3"/>
  <c r="H1104" i="3"/>
  <c r="I1045" i="3"/>
  <c r="O1045" i="3" s="1"/>
  <c r="R1041" i="3"/>
  <c r="M1033" i="3"/>
  <c r="I1029" i="3"/>
  <c r="O1029" i="3" s="1"/>
  <c r="R1025" i="3"/>
  <c r="M1017" i="3"/>
  <c r="H978" i="3"/>
  <c r="Q972" i="3"/>
  <c r="H972" i="3"/>
  <c r="Q968" i="3"/>
  <c r="H968" i="3"/>
  <c r="Q962" i="3"/>
  <c r="H962" i="3"/>
  <c r="N959" i="3"/>
  <c r="Q954" i="3"/>
  <c r="H954" i="3"/>
  <c r="Q948" i="3"/>
  <c r="H948" i="3"/>
  <c r="N1091" i="3"/>
  <c r="J1069" i="3"/>
  <c r="P1069" i="3" s="1"/>
  <c r="Q1066" i="3"/>
  <c r="I1064" i="3"/>
  <c r="O1064" i="3" s="1"/>
  <c r="I1052" i="3"/>
  <c r="O1052" i="3" s="1"/>
  <c r="Q1049" i="3"/>
  <c r="M1047" i="3"/>
  <c r="H1045" i="3"/>
  <c r="Q1041" i="3"/>
  <c r="N1037" i="3"/>
  <c r="Q1036" i="3"/>
  <c r="J1033" i="3"/>
  <c r="P1033" i="3" s="1"/>
  <c r="R1030" i="3"/>
  <c r="H1029" i="3"/>
  <c r="Q1025" i="3"/>
  <c r="N1021" i="3"/>
  <c r="Q1020" i="3"/>
  <c r="J1017" i="3"/>
  <c r="P1017" i="3" s="1"/>
  <c r="R1014" i="3"/>
  <c r="R1067" i="3"/>
  <c r="N1065" i="3"/>
  <c r="Q1058" i="3"/>
  <c r="R1057" i="3"/>
  <c r="Q1055" i="3"/>
  <c r="H1052" i="3"/>
  <c r="N1048" i="3"/>
  <c r="I1044" i="3"/>
  <c r="O1044" i="3" s="1"/>
  <c r="N1042" i="3"/>
  <c r="H1039" i="3"/>
  <c r="J1038" i="3"/>
  <c r="P1038" i="3" s="1"/>
  <c r="M1037" i="3"/>
  <c r="Q1035" i="3"/>
  <c r="I1033" i="3"/>
  <c r="O1033" i="3" s="1"/>
  <c r="M1032" i="3"/>
  <c r="R1029" i="3"/>
  <c r="I1028" i="3"/>
  <c r="O1028" i="3" s="1"/>
  <c r="N1026" i="3"/>
  <c r="H1023" i="3"/>
  <c r="J1022" i="3"/>
  <c r="P1022" i="3" s="1"/>
  <c r="M1021" i="3"/>
  <c r="Q1019" i="3"/>
  <c r="I1017" i="3"/>
  <c r="O1017" i="3" s="1"/>
  <c r="M1016" i="3"/>
  <c r="J1012" i="3"/>
  <c r="P1012" i="3" s="1"/>
  <c r="Z1220" i="1" s="1"/>
  <c r="R1011" i="3"/>
  <c r="I1011" i="3"/>
  <c r="O1011" i="3" s="1"/>
  <c r="Q1010" i="3"/>
  <c r="H1010" i="3"/>
  <c r="N1007" i="3"/>
  <c r="M1006" i="3"/>
  <c r="J1004" i="3"/>
  <c r="P1004" i="3" s="1"/>
  <c r="Z1216" i="1" s="1"/>
  <c r="R1003" i="3"/>
  <c r="I1003" i="3"/>
  <c r="O1003" i="3" s="1"/>
  <c r="Q1002" i="3"/>
  <c r="H1002" i="3"/>
  <c r="N999" i="3"/>
  <c r="M998" i="3"/>
  <c r="J996" i="3"/>
  <c r="P996" i="3" s="1"/>
  <c r="R995" i="3"/>
  <c r="I995" i="3"/>
  <c r="O995" i="3" s="1"/>
  <c r="X833" i="1" s="1"/>
  <c r="AC833" i="1" s="1"/>
  <c r="Q994" i="3"/>
  <c r="H994" i="3"/>
  <c r="N991" i="3"/>
  <c r="M990" i="3"/>
  <c r="H1079" i="3"/>
  <c r="I1072" i="3"/>
  <c r="O1072" i="3" s="1"/>
  <c r="N1067" i="3"/>
  <c r="R1060" i="3"/>
  <c r="Q1059" i="3"/>
  <c r="N1049" i="3"/>
  <c r="M1048" i="3"/>
  <c r="H1047" i="3"/>
  <c r="R1045" i="3"/>
  <c r="H1044" i="3"/>
  <c r="N1041" i="3"/>
  <c r="I1038" i="3"/>
  <c r="O1038" i="3" s="1"/>
  <c r="J1037" i="3"/>
  <c r="P1037" i="3" s="1"/>
  <c r="N1036" i="3"/>
  <c r="H1033" i="3"/>
  <c r="Q1029" i="3"/>
  <c r="H1028" i="3"/>
  <c r="N1025" i="3"/>
  <c r="I1022" i="3"/>
  <c r="O1022" i="3" s="1"/>
  <c r="J1021" i="3"/>
  <c r="P1021" i="3" s="1"/>
  <c r="N1020" i="3"/>
  <c r="H1017" i="3"/>
  <c r="J1013" i="3"/>
  <c r="P1013" i="3" s="1"/>
  <c r="Z1224" i="1" s="1"/>
  <c r="N1008" i="3"/>
  <c r="M1007" i="3"/>
  <c r="J1005" i="3"/>
  <c r="P1005" i="3" s="1"/>
  <c r="N1000" i="3"/>
  <c r="M999" i="3"/>
  <c r="J997" i="3"/>
  <c r="P997" i="3" s="1"/>
  <c r="N992" i="3"/>
  <c r="M991" i="3"/>
  <c r="J989" i="3"/>
  <c r="P989" i="3" s="1"/>
  <c r="N984" i="3"/>
  <c r="M983" i="3"/>
  <c r="J981" i="3"/>
  <c r="P981" i="3" s="1"/>
  <c r="N978" i="3"/>
  <c r="M977" i="3"/>
  <c r="J975" i="3"/>
  <c r="P975" i="3" s="1"/>
  <c r="N972" i="3"/>
  <c r="N968" i="3"/>
  <c r="M967" i="3"/>
  <c r="N962" i="3"/>
  <c r="M961" i="3"/>
  <c r="J959" i="3"/>
  <c r="P959" i="3" s="1"/>
  <c r="Z1000" i="1" s="1"/>
  <c r="N954" i="3"/>
  <c r="N948" i="3"/>
  <c r="I1067" i="3"/>
  <c r="O1067" i="3" s="1"/>
  <c r="M1055" i="3"/>
  <c r="J1049" i="3"/>
  <c r="P1049" i="3" s="1"/>
  <c r="M1041" i="3"/>
  <c r="K1041" i="3" s="1"/>
  <c r="I1037" i="3"/>
  <c r="O1037" i="3" s="1"/>
  <c r="M1036" i="3"/>
  <c r="K1036" i="3" s="1"/>
  <c r="R1033" i="3"/>
  <c r="N1030" i="3"/>
  <c r="M1025" i="3"/>
  <c r="K1025" i="3" s="1"/>
  <c r="I1021" i="3"/>
  <c r="O1021" i="3" s="1"/>
  <c r="M1020" i="3"/>
  <c r="K1020" i="3" s="1"/>
  <c r="R1017" i="3"/>
  <c r="I1016" i="3"/>
  <c r="O1016" i="3" s="1"/>
  <c r="N1014" i="3"/>
  <c r="R1013" i="3"/>
  <c r="I1013" i="3"/>
  <c r="O1013" i="3" s="1"/>
  <c r="X1224" i="1" s="1"/>
  <c r="M1008" i="3"/>
  <c r="R1005" i="3"/>
  <c r="I1005" i="3"/>
  <c r="O1005" i="3" s="1"/>
  <c r="M1000" i="3"/>
  <c r="R997" i="3"/>
  <c r="I997" i="3"/>
  <c r="O997" i="3" s="1"/>
  <c r="M992" i="3"/>
  <c r="R989" i="3"/>
  <c r="I989" i="3"/>
  <c r="O989" i="3" s="1"/>
  <c r="X840" i="1" s="1"/>
  <c r="M984" i="3"/>
  <c r="R981" i="3"/>
  <c r="I981" i="3"/>
  <c r="O981" i="3" s="1"/>
  <c r="Q980" i="3"/>
  <c r="M978" i="3"/>
  <c r="R975" i="3"/>
  <c r="I975" i="3"/>
  <c r="O975" i="3" s="1"/>
  <c r="M972" i="3"/>
  <c r="K972" i="3" s="1"/>
  <c r="J971" i="3"/>
  <c r="Q970" i="3"/>
  <c r="H970" i="3"/>
  <c r="M968" i="3"/>
  <c r="K968" i="3" s="1"/>
  <c r="M962" i="3"/>
  <c r="K962" i="3" s="1"/>
  <c r="R959" i="3"/>
  <c r="I959" i="3"/>
  <c r="O959" i="3" s="1"/>
  <c r="X1000" i="1" s="1"/>
  <c r="M1078" i="3"/>
  <c r="R1068" i="3"/>
  <c r="N1061" i="3"/>
  <c r="M1060" i="3"/>
  <c r="K1060" i="3" s="1"/>
  <c r="I1059" i="3"/>
  <c r="O1059" i="3" s="1"/>
  <c r="H1055" i="3"/>
  <c r="I1049" i="3"/>
  <c r="O1049" i="3" s="1"/>
  <c r="H1048" i="3"/>
  <c r="N1045" i="3"/>
  <c r="Q1044" i="3"/>
  <c r="I1042" i="3"/>
  <c r="O1042" i="3" s="1"/>
  <c r="J1041" i="3"/>
  <c r="P1041" i="3" s="1"/>
  <c r="R1038" i="3"/>
  <c r="H1037" i="3"/>
  <c r="M1035" i="3"/>
  <c r="Q1033" i="3"/>
  <c r="H1032" i="3"/>
  <c r="N1029" i="3"/>
  <c r="Q1028" i="3"/>
  <c r="I1026" i="3"/>
  <c r="O1026" i="3" s="1"/>
  <c r="J1025" i="3"/>
  <c r="P1025" i="3" s="1"/>
  <c r="R1022" i="3"/>
  <c r="H1021" i="3"/>
  <c r="M1019" i="3"/>
  <c r="Q1017" i="3"/>
  <c r="H1016" i="3"/>
  <c r="Q1013" i="3"/>
  <c r="H1013" i="3"/>
  <c r="N1010" i="3"/>
  <c r="J1007" i="3"/>
  <c r="P1007" i="3" s="1"/>
  <c r="Q1005" i="3"/>
  <c r="H1005" i="3"/>
  <c r="N1002" i="3"/>
  <c r="J999" i="3"/>
  <c r="P999" i="3" s="1"/>
  <c r="Z823" i="1" s="1"/>
  <c r="Q997" i="3"/>
  <c r="H997" i="3"/>
  <c r="N994" i="3"/>
  <c r="J991" i="3"/>
  <c r="P991" i="3" s="1"/>
  <c r="Q989" i="3"/>
  <c r="H989" i="3"/>
  <c r="N986" i="3"/>
  <c r="J983" i="3"/>
  <c r="P983" i="3" s="1"/>
  <c r="Q981" i="3"/>
  <c r="H981" i="3"/>
  <c r="J977" i="3"/>
  <c r="P977" i="3" s="1"/>
  <c r="Q975" i="3"/>
  <c r="H975" i="3"/>
  <c r="I971" i="3"/>
  <c r="J967" i="3"/>
  <c r="P967" i="3" s="1"/>
  <c r="N964" i="3"/>
  <c r="J961" i="3"/>
  <c r="P961" i="3" s="1"/>
  <c r="Q959" i="3"/>
  <c r="H959" i="3"/>
  <c r="N956" i="3"/>
  <c r="I953" i="3"/>
  <c r="R1071" i="3"/>
  <c r="I1068" i="3"/>
  <c r="O1068" i="3" s="1"/>
  <c r="J1061" i="3"/>
  <c r="P1061" i="3" s="1"/>
  <c r="M1053" i="3"/>
  <c r="K1053" i="3" s="1"/>
  <c r="R1052" i="3"/>
  <c r="H1049" i="3"/>
  <c r="Q1047" i="3"/>
  <c r="M1045" i="3"/>
  <c r="K1045" i="3" s="1"/>
  <c r="I1041" i="3"/>
  <c r="O1041" i="3" s="1"/>
  <c r="R1037" i="3"/>
  <c r="I1036" i="3"/>
  <c r="O1036" i="3" s="1"/>
  <c r="J1030" i="3"/>
  <c r="P1030" i="3" s="1"/>
  <c r="M1029" i="3"/>
  <c r="K1029" i="3" s="1"/>
  <c r="I1025" i="3"/>
  <c r="O1025" i="3" s="1"/>
  <c r="R1021" i="3"/>
  <c r="I1020" i="3"/>
  <c r="O1020" i="3" s="1"/>
  <c r="J1014" i="3"/>
  <c r="P1014" i="3" s="1"/>
  <c r="J1008" i="3"/>
  <c r="P1008" i="3" s="1"/>
  <c r="R1007" i="3"/>
  <c r="I1007" i="3"/>
  <c r="O1007" i="3" s="1"/>
  <c r="X1218" i="1" s="1"/>
  <c r="J1000" i="3"/>
  <c r="P1000" i="3" s="1"/>
  <c r="Z786" i="1" s="1"/>
  <c r="AE786" i="1" s="1"/>
  <c r="R999" i="3"/>
  <c r="I999" i="3"/>
  <c r="O999" i="3" s="1"/>
  <c r="J992" i="3"/>
  <c r="P992" i="3" s="1"/>
  <c r="Z831" i="1" s="1"/>
  <c r="R991" i="3"/>
  <c r="I991" i="3"/>
  <c r="O991" i="3" s="1"/>
  <c r="J984" i="3"/>
  <c r="P984" i="3" s="1"/>
  <c r="R983" i="3"/>
  <c r="I983" i="3"/>
  <c r="O983" i="3" s="1"/>
  <c r="J978" i="3"/>
  <c r="P978" i="3" s="1"/>
  <c r="Z1351" i="1" s="1"/>
  <c r="R977" i="3"/>
  <c r="I977" i="3"/>
  <c r="O977" i="3" s="1"/>
  <c r="J972" i="3"/>
  <c r="P972" i="3" s="1"/>
  <c r="J968" i="3"/>
  <c r="P968" i="3" s="1"/>
  <c r="Z1323" i="1" s="1"/>
  <c r="J962" i="3"/>
  <c r="P962" i="3" s="1"/>
  <c r="J954" i="3"/>
  <c r="P954" i="3" s="1"/>
  <c r="J948" i="3"/>
  <c r="P948" i="3" s="1"/>
  <c r="Z1035" i="1" s="1"/>
  <c r="AE1035" i="1" s="1"/>
  <c r="J988" i="3"/>
  <c r="P988" i="3" s="1"/>
  <c r="Z842" i="1" s="1"/>
  <c r="AE842" i="1" s="1"/>
  <c r="Q986" i="3"/>
  <c r="N974" i="3"/>
  <c r="N958" i="3"/>
  <c r="R957" i="3"/>
  <c r="N953" i="3"/>
  <c r="Q950" i="3"/>
  <c r="R948" i="3"/>
  <c r="Q947" i="3"/>
  <c r="J943" i="3"/>
  <c r="P943" i="3" s="1"/>
  <c r="Z1033" i="1" s="1"/>
  <c r="M942" i="3"/>
  <c r="R940" i="3"/>
  <c r="H939" i="3"/>
  <c r="M933" i="3"/>
  <c r="R930" i="3"/>
  <c r="I930" i="3"/>
  <c r="O930" i="3" s="1"/>
  <c r="X800" i="1" s="1"/>
  <c r="AC800" i="1" s="1"/>
  <c r="M925" i="3"/>
  <c r="R922" i="3"/>
  <c r="I922" i="3"/>
  <c r="O922" i="3" s="1"/>
  <c r="R914" i="3"/>
  <c r="I914" i="3"/>
  <c r="O914" i="3" s="1"/>
  <c r="X705" i="1" s="1"/>
  <c r="AC705" i="1" s="1"/>
  <c r="R906" i="3"/>
  <c r="I906" i="3"/>
  <c r="O906" i="3" s="1"/>
  <c r="R898" i="3"/>
  <c r="I898" i="3"/>
  <c r="O898" i="3" s="1"/>
  <c r="R890" i="3"/>
  <c r="I890" i="3"/>
  <c r="O890" i="3" s="1"/>
  <c r="R882" i="3"/>
  <c r="I882" i="3"/>
  <c r="O882" i="3" s="1"/>
  <c r="X1273" i="1" s="1"/>
  <c r="AC1273" i="1" s="1"/>
  <c r="Q865" i="3"/>
  <c r="N980" i="3"/>
  <c r="J979" i="3"/>
  <c r="P979" i="3" s="1"/>
  <c r="Z1411" i="1" s="1"/>
  <c r="J974" i="3"/>
  <c r="P974" i="3" s="1"/>
  <c r="Z1271" i="1" s="1"/>
  <c r="H964" i="3"/>
  <c r="J958" i="3"/>
  <c r="P958" i="3" s="1"/>
  <c r="Z999" i="1" s="1"/>
  <c r="AE999" i="1" s="1"/>
  <c r="Q956" i="3"/>
  <c r="R946" i="3"/>
  <c r="Q945" i="3"/>
  <c r="I943" i="3"/>
  <c r="O943" i="3" s="1"/>
  <c r="X1033" i="1" s="1"/>
  <c r="AC1033" i="1" s="1"/>
  <c r="R939" i="3"/>
  <c r="I938" i="3"/>
  <c r="O938" i="3" s="1"/>
  <c r="X809" i="1" s="1"/>
  <c r="AC809" i="1" s="1"/>
  <c r="N935" i="3"/>
  <c r="J932" i="3"/>
  <c r="P932" i="3" s="1"/>
  <c r="Z804" i="1" s="1"/>
  <c r="AE804" i="1" s="1"/>
  <c r="R931" i="3"/>
  <c r="I931" i="3"/>
  <c r="O931" i="3" s="1"/>
  <c r="X801" i="1" s="1"/>
  <c r="AC801" i="1" s="1"/>
  <c r="Q930" i="3"/>
  <c r="H930" i="3"/>
  <c r="N927" i="3"/>
  <c r="J924" i="3"/>
  <c r="P924" i="3" s="1"/>
  <c r="Z879" i="1" s="1"/>
  <c r="R923" i="3"/>
  <c r="I923" i="3"/>
  <c r="O923" i="3" s="1"/>
  <c r="Q922" i="3"/>
  <c r="H922" i="3"/>
  <c r="N919" i="3"/>
  <c r="H986" i="3"/>
  <c r="Q967" i="3"/>
  <c r="J965" i="3"/>
  <c r="Q961" i="3"/>
  <c r="H958" i="3"/>
  <c r="J953" i="3"/>
  <c r="N950" i="3"/>
  <c r="M948" i="3"/>
  <c r="I942" i="3"/>
  <c r="O942" i="3" s="1"/>
  <c r="X1052" i="1" s="1"/>
  <c r="Q939" i="3"/>
  <c r="M895" i="3"/>
  <c r="R892" i="3"/>
  <c r="I892" i="3"/>
  <c r="O892" i="3" s="1"/>
  <c r="M887" i="3"/>
  <c r="R884" i="3"/>
  <c r="I884" i="3"/>
  <c r="O884" i="3" s="1"/>
  <c r="X1275" i="1" s="1"/>
  <c r="AC1275" i="1" s="1"/>
  <c r="M879" i="3"/>
  <c r="R876" i="3"/>
  <c r="I876" i="3"/>
  <c r="O876" i="3" s="1"/>
  <c r="N872" i="3"/>
  <c r="M871" i="3"/>
  <c r="R868" i="3"/>
  <c r="I868" i="3"/>
  <c r="O868" i="3" s="1"/>
  <c r="R987" i="3"/>
  <c r="Q983" i="3"/>
  <c r="M982" i="3"/>
  <c r="I980" i="3"/>
  <c r="R968" i="3"/>
  <c r="N967" i="3"/>
  <c r="R962" i="3"/>
  <c r="N961" i="3"/>
  <c r="I957" i="3"/>
  <c r="O957" i="3" s="1"/>
  <c r="X1024" i="1" s="1"/>
  <c r="R954" i="3"/>
  <c r="M947" i="3"/>
  <c r="R943" i="3"/>
  <c r="H942" i="3"/>
  <c r="M940" i="3"/>
  <c r="M936" i="3"/>
  <c r="R933" i="3"/>
  <c r="I933" i="3"/>
  <c r="O933" i="3" s="1"/>
  <c r="Q932" i="3"/>
  <c r="H932" i="3"/>
  <c r="M928" i="3"/>
  <c r="R925" i="3"/>
  <c r="I925" i="3"/>
  <c r="O925" i="3" s="1"/>
  <c r="Q924" i="3"/>
  <c r="H924" i="3"/>
  <c r="M920" i="3"/>
  <c r="Q916" i="3"/>
  <c r="H916" i="3"/>
  <c r="M912" i="3"/>
  <c r="Q908" i="3"/>
  <c r="H908" i="3"/>
  <c r="M904" i="3"/>
  <c r="Q900" i="3"/>
  <c r="H900" i="3"/>
  <c r="M896" i="3"/>
  <c r="Q892" i="3"/>
  <c r="H892" i="3"/>
  <c r="M888" i="3"/>
  <c r="Q884" i="3"/>
  <c r="H884" i="3"/>
  <c r="M880" i="3"/>
  <c r="Q876" i="3"/>
  <c r="H876" i="3"/>
  <c r="I987" i="3"/>
  <c r="O987" i="3" s="1"/>
  <c r="R984" i="3"/>
  <c r="N983" i="3"/>
  <c r="Q977" i="3"/>
  <c r="M976" i="3"/>
  <c r="Q971" i="3"/>
  <c r="H967" i="3"/>
  <c r="H961" i="3"/>
  <c r="H956" i="3"/>
  <c r="H950" i="3"/>
  <c r="I948" i="3"/>
  <c r="O948" i="3" s="1"/>
  <c r="R942" i="3"/>
  <c r="N939" i="3"/>
  <c r="Q933" i="3"/>
  <c r="H933" i="3"/>
  <c r="N930" i="3"/>
  <c r="N922" i="3"/>
  <c r="N914" i="3"/>
  <c r="N906" i="3"/>
  <c r="H983" i="3"/>
  <c r="R978" i="3"/>
  <c r="N977" i="3"/>
  <c r="R972" i="3"/>
  <c r="I968" i="3"/>
  <c r="O968" i="3" s="1"/>
  <c r="I962" i="3"/>
  <c r="O962" i="3" s="1"/>
  <c r="M954" i="3"/>
  <c r="Q953" i="3"/>
  <c r="Q942" i="3"/>
  <c r="N923" i="3"/>
  <c r="M922" i="3"/>
  <c r="J920" i="3"/>
  <c r="P920" i="3" s="1"/>
  <c r="Z867" i="1" s="1"/>
  <c r="AE867" i="1" s="1"/>
  <c r="R919" i="3"/>
  <c r="I919" i="3"/>
  <c r="O919" i="3" s="1"/>
  <c r="X866" i="1" s="1"/>
  <c r="N915" i="3"/>
  <c r="M914" i="3"/>
  <c r="J912" i="3"/>
  <c r="P912" i="3" s="1"/>
  <c r="R911" i="3"/>
  <c r="I911" i="3"/>
  <c r="O911" i="3" s="1"/>
  <c r="X702" i="1" s="1"/>
  <c r="AC702" i="1" s="1"/>
  <c r="N907" i="3"/>
  <c r="M906" i="3"/>
  <c r="J904" i="3"/>
  <c r="P904" i="3" s="1"/>
  <c r="R903" i="3"/>
  <c r="I903" i="3"/>
  <c r="O903" i="3" s="1"/>
  <c r="N899" i="3"/>
  <c r="M898" i="3"/>
  <c r="J896" i="3"/>
  <c r="P896" i="3" s="1"/>
  <c r="R895" i="3"/>
  <c r="I895" i="3"/>
  <c r="O895" i="3" s="1"/>
  <c r="X335" i="1" s="1"/>
  <c r="AC335" i="1" s="1"/>
  <c r="N891" i="3"/>
  <c r="M890" i="3"/>
  <c r="I978" i="3"/>
  <c r="O978" i="3" s="1"/>
  <c r="I972" i="3"/>
  <c r="O972" i="3" s="1"/>
  <c r="N971" i="3"/>
  <c r="J970" i="3"/>
  <c r="P970" i="3" s="1"/>
  <c r="Z1329" i="1" s="1"/>
  <c r="Q964" i="3"/>
  <c r="Q958" i="3"/>
  <c r="M943" i="3"/>
  <c r="N942" i="3"/>
  <c r="I939" i="3"/>
  <c r="O939" i="3" s="1"/>
  <c r="N933" i="3"/>
  <c r="J930" i="3"/>
  <c r="P930" i="3" s="1"/>
  <c r="J922" i="3"/>
  <c r="P922" i="3" s="1"/>
  <c r="Z878" i="1" s="1"/>
  <c r="AE878" i="1" s="1"/>
  <c r="J914" i="3"/>
  <c r="P914" i="3" s="1"/>
  <c r="Z705" i="1" s="1"/>
  <c r="J906" i="3"/>
  <c r="P906" i="3" s="1"/>
  <c r="M876" i="3"/>
  <c r="K876" i="3" s="1"/>
  <c r="M868" i="3"/>
  <c r="M862" i="3"/>
  <c r="M854" i="3"/>
  <c r="R973" i="3"/>
  <c r="I945" i="3"/>
  <c r="O945" i="3" s="1"/>
  <c r="Q935" i="3"/>
  <c r="R920" i="3"/>
  <c r="J916" i="3"/>
  <c r="P916" i="3" s="1"/>
  <c r="R912" i="3"/>
  <c r="N911" i="3"/>
  <c r="Q906" i="3"/>
  <c r="J900" i="3"/>
  <c r="P900" i="3" s="1"/>
  <c r="R896" i="3"/>
  <c r="N895" i="3"/>
  <c r="Q890" i="3"/>
  <c r="J884" i="3"/>
  <c r="P884" i="3" s="1"/>
  <c r="N883" i="3"/>
  <c r="H879" i="3"/>
  <c r="M878" i="3"/>
  <c r="R872" i="3"/>
  <c r="I871" i="3"/>
  <c r="O871" i="3" s="1"/>
  <c r="Q868" i="3"/>
  <c r="J859" i="3"/>
  <c r="P859" i="3" s="1"/>
  <c r="N857" i="3"/>
  <c r="I854" i="3"/>
  <c r="O854" i="3" s="1"/>
  <c r="H849" i="3"/>
  <c r="I843" i="3"/>
  <c r="O843" i="3" s="1"/>
  <c r="I840" i="3"/>
  <c r="O840" i="3" s="1"/>
  <c r="M835" i="3"/>
  <c r="R832" i="3"/>
  <c r="I832" i="3"/>
  <c r="O832" i="3" s="1"/>
  <c r="X423" i="1" s="1"/>
  <c r="AC423" i="1" s="1"/>
  <c r="M827" i="3"/>
  <c r="R824" i="3"/>
  <c r="I824" i="3"/>
  <c r="O824" i="3" s="1"/>
  <c r="M819" i="3"/>
  <c r="R816" i="3"/>
  <c r="I816" i="3"/>
  <c r="O816" i="3" s="1"/>
  <c r="X1182" i="1" s="1"/>
  <c r="M811" i="3"/>
  <c r="R808" i="3"/>
  <c r="I808" i="3"/>
  <c r="O808" i="3" s="1"/>
  <c r="X1157" i="1" s="1"/>
  <c r="AC1157" i="1" s="1"/>
  <c r="M803" i="3"/>
  <c r="R800" i="3"/>
  <c r="I800" i="3"/>
  <c r="O800" i="3" s="1"/>
  <c r="M795" i="3"/>
  <c r="R792" i="3"/>
  <c r="I792" i="3"/>
  <c r="O792" i="3" s="1"/>
  <c r="H977" i="3"/>
  <c r="N949" i="3"/>
  <c r="J937" i="3"/>
  <c r="P937" i="3" s="1"/>
  <c r="H935" i="3"/>
  <c r="N924" i="3"/>
  <c r="I920" i="3"/>
  <c r="O920" i="3" s="1"/>
  <c r="H911" i="3"/>
  <c r="R907" i="3"/>
  <c r="H895" i="3"/>
  <c r="R891" i="3"/>
  <c r="R888" i="3"/>
  <c r="M883" i="3"/>
  <c r="Q882" i="3"/>
  <c r="H878" i="3"/>
  <c r="N876" i="3"/>
  <c r="R875" i="3"/>
  <c r="H871" i="3"/>
  <c r="I867" i="3"/>
  <c r="O867" i="3" s="1"/>
  <c r="Q864" i="3"/>
  <c r="N862" i="3"/>
  <c r="Q861" i="3"/>
  <c r="H859" i="3"/>
  <c r="J858" i="3"/>
  <c r="P858" i="3" s="1"/>
  <c r="M857" i="3"/>
  <c r="R855" i="3"/>
  <c r="H854" i="3"/>
  <c r="J853" i="3"/>
  <c r="P853" i="3" s="1"/>
  <c r="Z802" i="1" s="1"/>
  <c r="AE802" i="1" s="1"/>
  <c r="M852" i="3"/>
  <c r="R849" i="3"/>
  <c r="J848" i="3"/>
  <c r="P848" i="3" s="1"/>
  <c r="R844" i="3"/>
  <c r="H843" i="3"/>
  <c r="M841" i="3"/>
  <c r="R840" i="3"/>
  <c r="H840" i="3"/>
  <c r="I838" i="3"/>
  <c r="O838" i="3" s="1"/>
  <c r="J834" i="3"/>
  <c r="P834" i="3" s="1"/>
  <c r="Z421" i="1" s="1"/>
  <c r="R833" i="3"/>
  <c r="I833" i="3"/>
  <c r="O833" i="3" s="1"/>
  <c r="X422" i="1" s="1"/>
  <c r="AC422" i="1" s="1"/>
  <c r="Q832" i="3"/>
  <c r="H832" i="3"/>
  <c r="J826" i="3"/>
  <c r="P826" i="3" s="1"/>
  <c r="Z1385" i="1" s="1"/>
  <c r="AE1385" i="1" s="1"/>
  <c r="R825" i="3"/>
  <c r="I825" i="3"/>
  <c r="O825" i="3" s="1"/>
  <c r="X1387" i="1" s="1"/>
  <c r="Q824" i="3"/>
  <c r="H824" i="3"/>
  <c r="J818" i="3"/>
  <c r="P818" i="3" s="1"/>
  <c r="Z1110" i="1" s="1"/>
  <c r="R817" i="3"/>
  <c r="I817" i="3"/>
  <c r="O817" i="3" s="1"/>
  <c r="Q816" i="3"/>
  <c r="H816" i="3"/>
  <c r="I984" i="3"/>
  <c r="O984" i="3" s="1"/>
  <c r="X752" i="1" s="1"/>
  <c r="J939" i="3"/>
  <c r="P939" i="3" s="1"/>
  <c r="Z815" i="1" s="1"/>
  <c r="R928" i="3"/>
  <c r="I912" i="3"/>
  <c r="O912" i="3" s="1"/>
  <c r="M907" i="3"/>
  <c r="H906" i="3"/>
  <c r="I896" i="3"/>
  <c r="O896" i="3" s="1"/>
  <c r="X331" i="1" s="1"/>
  <c r="AC331" i="1" s="1"/>
  <c r="M891" i="3"/>
  <c r="H890" i="3"/>
  <c r="R887" i="3"/>
  <c r="I883" i="3"/>
  <c r="O883" i="3" s="1"/>
  <c r="X1274" i="1" s="1"/>
  <c r="M882" i="3"/>
  <c r="K882" i="3" s="1"/>
  <c r="J876" i="3"/>
  <c r="P876" i="3" s="1"/>
  <c r="N875" i="3"/>
  <c r="M872" i="3"/>
  <c r="N868" i="3"/>
  <c r="R854" i="3"/>
  <c r="Q849" i="3"/>
  <c r="R843" i="3"/>
  <c r="Q840" i="3"/>
  <c r="J827" i="3"/>
  <c r="P827" i="3" s="1"/>
  <c r="Z1386" i="1" s="1"/>
  <c r="AE1386" i="1" s="1"/>
  <c r="J819" i="3"/>
  <c r="P819" i="3" s="1"/>
  <c r="Z1155" i="1" s="1"/>
  <c r="J811" i="3"/>
  <c r="P811" i="3" s="1"/>
  <c r="J803" i="3"/>
  <c r="P803" i="3" s="1"/>
  <c r="Z1176" i="1" s="1"/>
  <c r="J795" i="3"/>
  <c r="P795" i="3" s="1"/>
  <c r="Z1159" i="1" s="1"/>
  <c r="J787" i="3"/>
  <c r="P787" i="3" s="1"/>
  <c r="J779" i="3"/>
  <c r="P779" i="3" s="1"/>
  <c r="Z1019" i="1" s="1"/>
  <c r="AE1019" i="1" s="1"/>
  <c r="J765" i="3"/>
  <c r="P765" i="3" s="1"/>
  <c r="N970" i="3"/>
  <c r="N932" i="3"/>
  <c r="I928" i="3"/>
  <c r="O928" i="3" s="1"/>
  <c r="N908" i="3"/>
  <c r="I907" i="3"/>
  <c r="O907" i="3" s="1"/>
  <c r="Q903" i="3"/>
  <c r="N892" i="3"/>
  <c r="I891" i="3"/>
  <c r="O891" i="3" s="1"/>
  <c r="J888" i="3"/>
  <c r="P888" i="3" s="1"/>
  <c r="Q887" i="3"/>
  <c r="R880" i="3"/>
  <c r="M875" i="3"/>
  <c r="Q874" i="3"/>
  <c r="J872" i="3"/>
  <c r="P872" i="3" s="1"/>
  <c r="J868" i="3"/>
  <c r="P868" i="3" s="1"/>
  <c r="J863" i="3"/>
  <c r="P863" i="3" s="1"/>
  <c r="J862" i="3"/>
  <c r="P862" i="3" s="1"/>
  <c r="N861" i="3"/>
  <c r="Q859" i="3"/>
  <c r="I857" i="3"/>
  <c r="O857" i="3" s="1"/>
  <c r="X817" i="1" s="1"/>
  <c r="AC817" i="1" s="1"/>
  <c r="Q854" i="3"/>
  <c r="I852" i="3"/>
  <c r="O852" i="3" s="1"/>
  <c r="Q843" i="3"/>
  <c r="J841" i="3"/>
  <c r="P841" i="3" s="1"/>
  <c r="R835" i="3"/>
  <c r="I835" i="3"/>
  <c r="O835" i="3" s="1"/>
  <c r="M830" i="3"/>
  <c r="R827" i="3"/>
  <c r="I827" i="3"/>
  <c r="O827" i="3" s="1"/>
  <c r="M822" i="3"/>
  <c r="R819" i="3"/>
  <c r="I819" i="3"/>
  <c r="O819" i="3" s="1"/>
  <c r="M814" i="3"/>
  <c r="R811" i="3"/>
  <c r="I811" i="3"/>
  <c r="O811" i="3" s="1"/>
  <c r="M806" i="3"/>
  <c r="R803" i="3"/>
  <c r="I803" i="3"/>
  <c r="O803" i="3" s="1"/>
  <c r="X1176" i="1" s="1"/>
  <c r="M798" i="3"/>
  <c r="I954" i="3"/>
  <c r="O954" i="3" s="1"/>
  <c r="R936" i="3"/>
  <c r="Q919" i="3"/>
  <c r="Q914" i="3"/>
  <c r="J913" i="3"/>
  <c r="P913" i="3" s="1"/>
  <c r="Z704" i="1" s="1"/>
  <c r="J908" i="3"/>
  <c r="P908" i="3" s="1"/>
  <c r="Z780" i="1" s="1"/>
  <c r="AE780" i="1" s="1"/>
  <c r="R904" i="3"/>
  <c r="N903" i="3"/>
  <c r="Q898" i="3"/>
  <c r="J897" i="3"/>
  <c r="P897" i="3" s="1"/>
  <c r="Z796" i="1" s="1"/>
  <c r="AE796" i="1" s="1"/>
  <c r="J892" i="3"/>
  <c r="P892" i="3" s="1"/>
  <c r="Z425" i="1" s="1"/>
  <c r="AE425" i="1" s="1"/>
  <c r="I888" i="3"/>
  <c r="O888" i="3" s="1"/>
  <c r="N887" i="3"/>
  <c r="Q886" i="3"/>
  <c r="H882" i="3"/>
  <c r="R879" i="3"/>
  <c r="I875" i="3"/>
  <c r="O875" i="3" s="1"/>
  <c r="X910" i="1" s="1"/>
  <c r="M874" i="3"/>
  <c r="I872" i="3"/>
  <c r="O872" i="3" s="1"/>
  <c r="R871" i="3"/>
  <c r="H868" i="3"/>
  <c r="R867" i="3"/>
  <c r="N865" i="3"/>
  <c r="I863" i="3"/>
  <c r="O863" i="3" s="1"/>
  <c r="I862" i="3"/>
  <c r="O862" i="3" s="1"/>
  <c r="M861" i="3"/>
  <c r="R858" i="3"/>
  <c r="H857" i="3"/>
  <c r="M855" i="3"/>
  <c r="H852" i="3"/>
  <c r="N849" i="3"/>
  <c r="Q848" i="3"/>
  <c r="N844" i="3"/>
  <c r="I841" i="3"/>
  <c r="O841" i="3" s="1"/>
  <c r="N840" i="3"/>
  <c r="Q835" i="3"/>
  <c r="H835" i="3"/>
  <c r="N832" i="3"/>
  <c r="Q827" i="3"/>
  <c r="H827" i="3"/>
  <c r="N824" i="3"/>
  <c r="Q819" i="3"/>
  <c r="H819" i="3"/>
  <c r="N816" i="3"/>
  <c r="Q811" i="3"/>
  <c r="H811" i="3"/>
  <c r="N808" i="3"/>
  <c r="Q803" i="3"/>
  <c r="I946" i="3"/>
  <c r="N938" i="3"/>
  <c r="I936" i="3"/>
  <c r="O936" i="3" s="1"/>
  <c r="M923" i="3"/>
  <c r="J921" i="3"/>
  <c r="P921" i="3" s="1"/>
  <c r="H919" i="3"/>
  <c r="R915" i="3"/>
  <c r="H903" i="3"/>
  <c r="R899" i="3"/>
  <c r="I887" i="3"/>
  <c r="O887" i="3" s="1"/>
  <c r="J880" i="3"/>
  <c r="P880" i="3" s="1"/>
  <c r="Z1272" i="1" s="1"/>
  <c r="Q879" i="3"/>
  <c r="Q871" i="3"/>
  <c r="H862" i="3"/>
  <c r="R857" i="3"/>
  <c r="N854" i="3"/>
  <c r="M849" i="3"/>
  <c r="N843" i="3"/>
  <c r="M840" i="3"/>
  <c r="H947" i="3"/>
  <c r="I940" i="3"/>
  <c r="O940" i="3" s="1"/>
  <c r="X816" i="1" s="1"/>
  <c r="M931" i="3"/>
  <c r="J929" i="3"/>
  <c r="P929" i="3" s="1"/>
  <c r="H927" i="3"/>
  <c r="N916" i="3"/>
  <c r="I915" i="3"/>
  <c r="O915" i="3" s="1"/>
  <c r="Q911" i="3"/>
  <c r="N900" i="3"/>
  <c r="I899" i="3"/>
  <c r="O899" i="3" s="1"/>
  <c r="X858" i="1" s="1"/>
  <c r="Q895" i="3"/>
  <c r="N884" i="3"/>
  <c r="R883" i="3"/>
  <c r="I879" i="3"/>
  <c r="O879" i="3" s="1"/>
  <c r="N867" i="3"/>
  <c r="I865" i="3"/>
  <c r="R863" i="3"/>
  <c r="Q862" i="3"/>
  <c r="H861" i="3"/>
  <c r="N858" i="3"/>
  <c r="I855" i="3"/>
  <c r="O855" i="3" s="1"/>
  <c r="J854" i="3"/>
  <c r="P854" i="3" s="1"/>
  <c r="N853" i="3"/>
  <c r="I849" i="3"/>
  <c r="O849" i="3" s="1"/>
  <c r="M848" i="3"/>
  <c r="I844" i="3"/>
  <c r="O844" i="3" s="1"/>
  <c r="N842" i="3"/>
  <c r="J840" i="3"/>
  <c r="P840" i="3" s="1"/>
  <c r="N835" i="3"/>
  <c r="M834" i="3"/>
  <c r="J832" i="3"/>
  <c r="P832" i="3" s="1"/>
  <c r="R831" i="3"/>
  <c r="I831" i="3"/>
  <c r="O831" i="3" s="1"/>
  <c r="Q830" i="3"/>
  <c r="H830" i="3"/>
  <c r="N827" i="3"/>
  <c r="M826" i="3"/>
  <c r="J824" i="3"/>
  <c r="P824" i="3" s="1"/>
  <c r="Z1119" i="1" s="1"/>
  <c r="R823" i="3"/>
  <c r="I823" i="3"/>
  <c r="O823" i="3" s="1"/>
  <c r="Q822" i="3"/>
  <c r="H822" i="3"/>
  <c r="Q927" i="3"/>
  <c r="H887" i="3"/>
  <c r="N879" i="3"/>
  <c r="N834" i="3"/>
  <c r="I830" i="3"/>
  <c r="O830" i="3" s="1"/>
  <c r="X606" i="1" s="1"/>
  <c r="AC606" i="1" s="1"/>
  <c r="Q814" i="3"/>
  <c r="Q808" i="3"/>
  <c r="H803" i="3"/>
  <c r="I801" i="3"/>
  <c r="O801" i="3" s="1"/>
  <c r="X1114" i="1" s="1"/>
  <c r="J799" i="3"/>
  <c r="P799" i="3" s="1"/>
  <c r="R798" i="3"/>
  <c r="M796" i="3"/>
  <c r="I795" i="3"/>
  <c r="O795" i="3" s="1"/>
  <c r="H794" i="3"/>
  <c r="Q792" i="3"/>
  <c r="M790" i="3"/>
  <c r="R787" i="3"/>
  <c r="J786" i="3"/>
  <c r="P786" i="3" s="1"/>
  <c r="N784" i="3"/>
  <c r="Q783" i="3"/>
  <c r="H781" i="3"/>
  <c r="J780" i="3"/>
  <c r="P780" i="3" s="1"/>
  <c r="M779" i="3"/>
  <c r="K779" i="3" s="1"/>
  <c r="R777" i="3"/>
  <c r="H776" i="3"/>
  <c r="J775" i="3"/>
  <c r="P775" i="3" s="1"/>
  <c r="Z1346" i="1" s="1"/>
  <c r="AE1346" i="1" s="1"/>
  <c r="R771" i="3"/>
  <c r="H770" i="3"/>
  <c r="J769" i="3"/>
  <c r="P769" i="3" s="1"/>
  <c r="Z902" i="1" s="1"/>
  <c r="AE902" i="1" s="1"/>
  <c r="R765" i="3"/>
  <c r="R763" i="3"/>
  <c r="H763" i="3"/>
  <c r="R761" i="3"/>
  <c r="H761" i="3"/>
  <c r="J758" i="3"/>
  <c r="P758" i="3" s="1"/>
  <c r="R757" i="3"/>
  <c r="I757" i="3"/>
  <c r="O757" i="3" s="1"/>
  <c r="Q756" i="3"/>
  <c r="H756" i="3"/>
  <c r="N753" i="3"/>
  <c r="J751" i="3"/>
  <c r="Q750" i="3"/>
  <c r="H750" i="3"/>
  <c r="J746" i="3"/>
  <c r="P746" i="3" s="1"/>
  <c r="N741" i="3"/>
  <c r="J738" i="3"/>
  <c r="P738" i="3" s="1"/>
  <c r="N733" i="3"/>
  <c r="J730" i="3"/>
  <c r="P730" i="3" s="1"/>
  <c r="J724" i="3"/>
  <c r="P724" i="3" s="1"/>
  <c r="Z1051" i="1" s="1"/>
  <c r="AE1051" i="1" s="1"/>
  <c r="N719" i="3"/>
  <c r="J716" i="3"/>
  <c r="P716" i="3" s="1"/>
  <c r="N711" i="3"/>
  <c r="J708" i="3"/>
  <c r="P708" i="3" s="1"/>
  <c r="H914" i="3"/>
  <c r="I850" i="3"/>
  <c r="O850" i="3" s="1"/>
  <c r="M843" i="3"/>
  <c r="R815" i="3"/>
  <c r="I809" i="3"/>
  <c r="O809" i="3" s="1"/>
  <c r="R806" i="3"/>
  <c r="Q800" i="3"/>
  <c r="Q798" i="3"/>
  <c r="H795" i="3"/>
  <c r="Q787" i="3"/>
  <c r="R776" i="3"/>
  <c r="R770" i="3"/>
  <c r="Q765" i="3"/>
  <c r="M753" i="3"/>
  <c r="I904" i="3"/>
  <c r="O904" i="3" s="1"/>
  <c r="M899" i="3"/>
  <c r="M886" i="3"/>
  <c r="Q878" i="3"/>
  <c r="N871" i="3"/>
  <c r="J855" i="3"/>
  <c r="P855" i="3" s="1"/>
  <c r="Z799" i="1" s="1"/>
  <c r="AE799" i="1" s="1"/>
  <c r="M838" i="3"/>
  <c r="M825" i="3"/>
  <c r="J823" i="3"/>
  <c r="P823" i="3" s="1"/>
  <c r="J815" i="3"/>
  <c r="P815" i="3" s="1"/>
  <c r="I814" i="3"/>
  <c r="O814" i="3" s="1"/>
  <c r="X1128" i="1" s="1"/>
  <c r="J808" i="3"/>
  <c r="P808" i="3" s="1"/>
  <c r="Q806" i="3"/>
  <c r="N800" i="3"/>
  <c r="I796" i="3"/>
  <c r="O796" i="3" s="1"/>
  <c r="X1160" i="1" s="1"/>
  <c r="N792" i="3"/>
  <c r="I790" i="3"/>
  <c r="O790" i="3" s="1"/>
  <c r="X1200" i="1" s="1"/>
  <c r="N788" i="3"/>
  <c r="I785" i="3"/>
  <c r="O785" i="3" s="1"/>
  <c r="J784" i="3"/>
  <c r="P784" i="3" s="1"/>
  <c r="N783" i="3"/>
  <c r="Q781" i="3"/>
  <c r="I779" i="3"/>
  <c r="O779" i="3" s="1"/>
  <c r="M778" i="3"/>
  <c r="Q776" i="3"/>
  <c r="H775" i="3"/>
  <c r="N772" i="3"/>
  <c r="Q770" i="3"/>
  <c r="H769" i="3"/>
  <c r="N766" i="3"/>
  <c r="Q758" i="3"/>
  <c r="H758" i="3"/>
  <c r="M754" i="3"/>
  <c r="N749" i="3"/>
  <c r="Q746" i="3"/>
  <c r="H746" i="3"/>
  <c r="M742" i="3"/>
  <c r="Q738" i="3"/>
  <c r="H738" i="3"/>
  <c r="N735" i="3"/>
  <c r="M734" i="3"/>
  <c r="R731" i="3"/>
  <c r="I731" i="3"/>
  <c r="O731" i="3" s="1"/>
  <c r="Q730" i="3"/>
  <c r="H730" i="3"/>
  <c r="N727" i="3"/>
  <c r="R725" i="3"/>
  <c r="I725" i="3"/>
  <c r="O725" i="3" s="1"/>
  <c r="Q724" i="3"/>
  <c r="H724" i="3"/>
  <c r="N943" i="3"/>
  <c r="H874" i="3"/>
  <c r="Q857" i="3"/>
  <c r="Q852" i="3"/>
  <c r="H845" i="3"/>
  <c r="Q829" i="3"/>
  <c r="I815" i="3"/>
  <c r="O815" i="3" s="1"/>
  <c r="H814" i="3"/>
  <c r="H808" i="3"/>
  <c r="R795" i="3"/>
  <c r="Q794" i="3"/>
  <c r="H790" i="3"/>
  <c r="M788" i="3"/>
  <c r="N787" i="3"/>
  <c r="I784" i="3"/>
  <c r="O784" i="3" s="1"/>
  <c r="M783" i="3"/>
  <c r="H779" i="3"/>
  <c r="M772" i="3"/>
  <c r="M766" i="3"/>
  <c r="N765" i="3"/>
  <c r="N756" i="3"/>
  <c r="J753" i="3"/>
  <c r="P753" i="3" s="1"/>
  <c r="N750" i="3"/>
  <c r="J741" i="3"/>
  <c r="P741" i="3" s="1"/>
  <c r="J733" i="3"/>
  <c r="P733" i="3" s="1"/>
  <c r="J719" i="3"/>
  <c r="P719" i="3" s="1"/>
  <c r="J711" i="3"/>
  <c r="P711" i="3" s="1"/>
  <c r="J703" i="3"/>
  <c r="P703" i="3" s="1"/>
  <c r="H898" i="3"/>
  <c r="J865" i="3"/>
  <c r="R862" i="3"/>
  <c r="M833" i="3"/>
  <c r="J831" i="3"/>
  <c r="P831" i="3" s="1"/>
  <c r="H829" i="3"/>
  <c r="H821" i="3"/>
  <c r="M817" i="3"/>
  <c r="J816" i="3"/>
  <c r="P816" i="3" s="1"/>
  <c r="H813" i="3"/>
  <c r="M812" i="3"/>
  <c r="N811" i="3"/>
  <c r="I807" i="3"/>
  <c r="O807" i="3" s="1"/>
  <c r="I806" i="3"/>
  <c r="O806" i="3" s="1"/>
  <c r="X1172" i="1" s="1"/>
  <c r="J802" i="3"/>
  <c r="P802" i="3" s="1"/>
  <c r="R801" i="3"/>
  <c r="J800" i="3"/>
  <c r="P800" i="3" s="1"/>
  <c r="Z1199" i="1" s="1"/>
  <c r="I798" i="3"/>
  <c r="O798" i="3" s="1"/>
  <c r="X1177" i="1" s="1"/>
  <c r="AC1177" i="1" s="1"/>
  <c r="H797" i="3"/>
  <c r="Q795" i="3"/>
  <c r="M793" i="3"/>
  <c r="J792" i="3"/>
  <c r="P792" i="3" s="1"/>
  <c r="I791" i="3"/>
  <c r="O791" i="3" s="1"/>
  <c r="H789" i="3"/>
  <c r="J788" i="3"/>
  <c r="P788" i="3" s="1"/>
  <c r="M787" i="3"/>
  <c r="R785" i="3"/>
  <c r="H784" i="3"/>
  <c r="J783" i="3"/>
  <c r="P783" i="3" s="1"/>
  <c r="R779" i="3"/>
  <c r="J778" i="3"/>
  <c r="P778" i="3" s="1"/>
  <c r="N776" i="3"/>
  <c r="Q775" i="3"/>
  <c r="J772" i="3"/>
  <c r="P772" i="3" s="1"/>
  <c r="Z943" i="1" s="1"/>
  <c r="AE943" i="1" s="1"/>
  <c r="N771" i="3"/>
  <c r="N770" i="3"/>
  <c r="Q769" i="3"/>
  <c r="J766" i="3"/>
  <c r="P766" i="3" s="1"/>
  <c r="M765" i="3"/>
  <c r="M763" i="3"/>
  <c r="N761" i="3"/>
  <c r="N757" i="3"/>
  <c r="M756" i="3"/>
  <c r="K756" i="3" s="1"/>
  <c r="J754" i="3"/>
  <c r="P754" i="3" s="1"/>
  <c r="Z944" i="1" s="1"/>
  <c r="R753" i="3"/>
  <c r="I753" i="3"/>
  <c r="O753" i="3" s="1"/>
  <c r="M750" i="3"/>
  <c r="K750" i="3" s="1"/>
  <c r="J749" i="3"/>
  <c r="N745" i="3"/>
  <c r="J742" i="3"/>
  <c r="P742" i="3" s="1"/>
  <c r="R741" i="3"/>
  <c r="I741" i="3"/>
  <c r="O741" i="3" s="1"/>
  <c r="J734" i="3"/>
  <c r="P734" i="3" s="1"/>
  <c r="R733" i="3"/>
  <c r="I733" i="3"/>
  <c r="O733" i="3" s="1"/>
  <c r="J727" i="3"/>
  <c r="J720" i="3"/>
  <c r="P720" i="3" s="1"/>
  <c r="Z968" i="1" s="1"/>
  <c r="R719" i="3"/>
  <c r="I719" i="3"/>
  <c r="O719" i="3" s="1"/>
  <c r="J712" i="3"/>
  <c r="P712" i="3" s="1"/>
  <c r="R711" i="3"/>
  <c r="I711" i="3"/>
  <c r="O711" i="3" s="1"/>
  <c r="N873" i="3"/>
  <c r="N859" i="3"/>
  <c r="R846" i="3"/>
  <c r="R837" i="3"/>
  <c r="R822" i="3"/>
  <c r="N818" i="3"/>
  <c r="N810" i="3"/>
  <c r="H806" i="3"/>
  <c r="N805" i="3"/>
  <c r="H800" i="3"/>
  <c r="R799" i="3"/>
  <c r="H798" i="3"/>
  <c r="R796" i="3"/>
  <c r="N794" i="3"/>
  <c r="H792" i="3"/>
  <c r="R790" i="3"/>
  <c r="I788" i="3"/>
  <c r="O788" i="3" s="1"/>
  <c r="X1130" i="1" s="1"/>
  <c r="N786" i="3"/>
  <c r="R784" i="3"/>
  <c r="I783" i="3"/>
  <c r="O783" i="3" s="1"/>
  <c r="N781" i="3"/>
  <c r="Q779" i="3"/>
  <c r="H778" i="3"/>
  <c r="J777" i="3"/>
  <c r="P777" i="3" s="1"/>
  <c r="I772" i="3"/>
  <c r="O772" i="3" s="1"/>
  <c r="Q768" i="3"/>
  <c r="I766" i="3"/>
  <c r="O766" i="3" s="1"/>
  <c r="M761" i="3"/>
  <c r="K761" i="3" s="1"/>
  <c r="N758" i="3"/>
  <c r="M757" i="3"/>
  <c r="J755" i="3"/>
  <c r="P755" i="3" s="1"/>
  <c r="R754" i="3"/>
  <c r="I754" i="3"/>
  <c r="O754" i="3" s="1"/>
  <c r="Q753" i="3"/>
  <c r="H753" i="3"/>
  <c r="I749" i="3"/>
  <c r="N746" i="3"/>
  <c r="M745" i="3"/>
  <c r="J743" i="3"/>
  <c r="P743" i="3" s="1"/>
  <c r="R742" i="3"/>
  <c r="I742" i="3"/>
  <c r="O742" i="3" s="1"/>
  <c r="Q741" i="3"/>
  <c r="H741" i="3"/>
  <c r="N738" i="3"/>
  <c r="M737" i="3"/>
  <c r="I880" i="3"/>
  <c r="O880" i="3" s="1"/>
  <c r="X1272" i="1" s="1"/>
  <c r="M866" i="3"/>
  <c r="J844" i="3"/>
  <c r="P844" i="3" s="1"/>
  <c r="Z807" i="1" s="1"/>
  <c r="R839" i="3"/>
  <c r="H837" i="3"/>
  <c r="N826" i="3"/>
  <c r="I822" i="3"/>
  <c r="O822" i="3" s="1"/>
  <c r="M818" i="3"/>
  <c r="M810" i="3"/>
  <c r="R809" i="3"/>
  <c r="N803" i="3"/>
  <c r="M801" i="3"/>
  <c r="N795" i="3"/>
  <c r="Q790" i="3"/>
  <c r="I787" i="3"/>
  <c r="O787" i="3" s="1"/>
  <c r="Q784" i="3"/>
  <c r="J776" i="3"/>
  <c r="P776" i="3" s="1"/>
  <c r="Z1345" i="1" s="1"/>
  <c r="J770" i="3"/>
  <c r="P770" i="3" s="1"/>
  <c r="I765" i="3"/>
  <c r="O765" i="3" s="1"/>
  <c r="M915" i="3"/>
  <c r="H864" i="3"/>
  <c r="I861" i="3"/>
  <c r="O861" i="3" s="1"/>
  <c r="H856" i="3"/>
  <c r="N848" i="3"/>
  <c r="R841" i="3"/>
  <c r="H839" i="3"/>
  <c r="R830" i="3"/>
  <c r="N819" i="3"/>
  <c r="R814" i="3"/>
  <c r="J810" i="3"/>
  <c r="P810" i="3" s="1"/>
  <c r="M809" i="3"/>
  <c r="J794" i="3"/>
  <c r="P794" i="3" s="1"/>
  <c r="R788" i="3"/>
  <c r="H787" i="3"/>
  <c r="J781" i="3"/>
  <c r="P781" i="3" s="1"/>
  <c r="Z688" i="1" s="1"/>
  <c r="N779" i="3"/>
  <c r="Q778" i="3"/>
  <c r="I776" i="3"/>
  <c r="O776" i="3" s="1"/>
  <c r="M775" i="3"/>
  <c r="R772" i="3"/>
  <c r="I770" i="3"/>
  <c r="O770" i="3" s="1"/>
  <c r="M769" i="3"/>
  <c r="R766" i="3"/>
  <c r="H765" i="3"/>
  <c r="I763" i="3"/>
  <c r="O763" i="3" s="1"/>
  <c r="I761" i="3"/>
  <c r="O761" i="3" s="1"/>
  <c r="X1018" i="1" s="1"/>
  <c r="R756" i="3"/>
  <c r="I756" i="3"/>
  <c r="O756" i="3" s="1"/>
  <c r="R750" i="3"/>
  <c r="I750" i="3"/>
  <c r="O750" i="3" s="1"/>
  <c r="Q749" i="3"/>
  <c r="Q727" i="3"/>
  <c r="R738" i="3"/>
  <c r="J731" i="3"/>
  <c r="P731" i="3" s="1"/>
  <c r="J725" i="3"/>
  <c r="P725" i="3" s="1"/>
  <c r="M720" i="3"/>
  <c r="Q719" i="3"/>
  <c r="N713" i="3"/>
  <c r="R712" i="3"/>
  <c r="R704" i="3"/>
  <c r="Q703" i="3"/>
  <c r="I700" i="3"/>
  <c r="O700" i="3" s="1"/>
  <c r="X367" i="1" s="1"/>
  <c r="AC367" i="1" s="1"/>
  <c r="M696" i="3"/>
  <c r="I692" i="3"/>
  <c r="O692" i="3" s="1"/>
  <c r="R688" i="3"/>
  <c r="N742" i="3"/>
  <c r="I738" i="3"/>
  <c r="O738" i="3" s="1"/>
  <c r="I720" i="3"/>
  <c r="O720" i="3" s="1"/>
  <c r="X968" i="1" s="1"/>
  <c r="M719" i="3"/>
  <c r="J713" i="3"/>
  <c r="P713" i="3" s="1"/>
  <c r="N712" i="3"/>
  <c r="N708" i="3"/>
  <c r="N703" i="3"/>
  <c r="H700" i="3"/>
  <c r="J696" i="3"/>
  <c r="P696" i="3" s="1"/>
  <c r="R693" i="3"/>
  <c r="H692" i="3"/>
  <c r="Q688" i="3"/>
  <c r="N684" i="3"/>
  <c r="Q733" i="3"/>
  <c r="R717" i="3"/>
  <c r="M712" i="3"/>
  <c r="Q711" i="3"/>
  <c r="I708" i="3"/>
  <c r="O708" i="3" s="1"/>
  <c r="H707" i="3"/>
  <c r="N704" i="3"/>
  <c r="M703" i="3"/>
  <c r="R699" i="3"/>
  <c r="Q698" i="3"/>
  <c r="I696" i="3"/>
  <c r="O696" i="3" s="1"/>
  <c r="R692" i="3"/>
  <c r="I691" i="3"/>
  <c r="O691" i="3" s="1"/>
  <c r="X451" i="1" s="1"/>
  <c r="AC451" i="1" s="1"/>
  <c r="J685" i="3"/>
  <c r="P685" i="3" s="1"/>
  <c r="M684" i="3"/>
  <c r="R682" i="3"/>
  <c r="I682" i="3"/>
  <c r="O682" i="3" s="1"/>
  <c r="N678" i="3"/>
  <c r="R674" i="3"/>
  <c r="I674" i="3"/>
  <c r="O674" i="3" s="1"/>
  <c r="N670" i="3"/>
  <c r="R666" i="3"/>
  <c r="I666" i="3"/>
  <c r="O666" i="3" s="1"/>
  <c r="N662" i="3"/>
  <c r="J659" i="3"/>
  <c r="P659" i="3" s="1"/>
  <c r="R658" i="3"/>
  <c r="I658" i="3"/>
  <c r="O658" i="3" s="1"/>
  <c r="N654" i="3"/>
  <c r="J651" i="3"/>
  <c r="P651" i="3" s="1"/>
  <c r="R650" i="3"/>
  <c r="I650" i="3"/>
  <c r="O650" i="3" s="1"/>
  <c r="N646" i="3"/>
  <c r="J643" i="3"/>
  <c r="P643" i="3" s="1"/>
  <c r="Z385" i="1" s="1"/>
  <c r="AE385" i="1" s="1"/>
  <c r="R642" i="3"/>
  <c r="I642" i="3"/>
  <c r="O642" i="3" s="1"/>
  <c r="N638" i="3"/>
  <c r="R734" i="3"/>
  <c r="M733" i="3"/>
  <c r="H719" i="3"/>
  <c r="R716" i="3"/>
  <c r="I712" i="3"/>
  <c r="O712" i="3" s="1"/>
  <c r="M711" i="3"/>
  <c r="H708" i="3"/>
  <c r="Q706" i="3"/>
  <c r="M704" i="3"/>
  <c r="R700" i="3"/>
  <c r="Q699" i="3"/>
  <c r="H696" i="3"/>
  <c r="Q692" i="3"/>
  <c r="H691" i="3"/>
  <c r="N688" i="3"/>
  <c r="I685" i="3"/>
  <c r="O685" i="3" s="1"/>
  <c r="J684" i="3"/>
  <c r="P684" i="3" s="1"/>
  <c r="Q682" i="3"/>
  <c r="H682" i="3"/>
  <c r="N679" i="3"/>
  <c r="M678" i="3"/>
  <c r="Q674" i="3"/>
  <c r="H674" i="3"/>
  <c r="N671" i="3"/>
  <c r="M670" i="3"/>
  <c r="R667" i="3"/>
  <c r="I667" i="3"/>
  <c r="O667" i="3" s="1"/>
  <c r="Q666" i="3"/>
  <c r="H666" i="3"/>
  <c r="N663" i="3"/>
  <c r="M662" i="3"/>
  <c r="R659" i="3"/>
  <c r="I659" i="3"/>
  <c r="O659" i="3" s="1"/>
  <c r="Q658" i="3"/>
  <c r="H658" i="3"/>
  <c r="N655" i="3"/>
  <c r="M654" i="3"/>
  <c r="R651" i="3"/>
  <c r="I651" i="3"/>
  <c r="O651" i="3" s="1"/>
  <c r="Q650" i="3"/>
  <c r="H650" i="3"/>
  <c r="Q737" i="3"/>
  <c r="N734" i="3"/>
  <c r="H733" i="3"/>
  <c r="Q729" i="3"/>
  <c r="I727" i="3"/>
  <c r="J717" i="3"/>
  <c r="P717" i="3" s="1"/>
  <c r="Q716" i="3"/>
  <c r="R709" i="3"/>
  <c r="J704" i="3"/>
  <c r="P704" i="3" s="1"/>
  <c r="I703" i="3"/>
  <c r="O703" i="3" s="1"/>
  <c r="Q700" i="3"/>
  <c r="R696" i="3"/>
  <c r="N693" i="3"/>
  <c r="M688" i="3"/>
  <c r="I684" i="3"/>
  <c r="O684" i="3" s="1"/>
  <c r="X446" i="1" s="1"/>
  <c r="AC446" i="1" s="1"/>
  <c r="M679" i="3"/>
  <c r="M671" i="3"/>
  <c r="M663" i="3"/>
  <c r="M655" i="3"/>
  <c r="M647" i="3"/>
  <c r="M639" i="3"/>
  <c r="M631" i="3"/>
  <c r="M623" i="3"/>
  <c r="M741" i="3"/>
  <c r="K741" i="3" s="1"/>
  <c r="J739" i="3"/>
  <c r="P739" i="3" s="1"/>
  <c r="H737" i="3"/>
  <c r="I734" i="3"/>
  <c r="O734" i="3" s="1"/>
  <c r="R730" i="3"/>
  <c r="M729" i="3"/>
  <c r="R724" i="3"/>
  <c r="M723" i="3"/>
  <c r="I717" i="3"/>
  <c r="O717" i="3" s="1"/>
  <c r="N716" i="3"/>
  <c r="Q715" i="3"/>
  <c r="H711" i="3"/>
  <c r="Q707" i="3"/>
  <c r="I704" i="3"/>
  <c r="O704" i="3" s="1"/>
  <c r="H703" i="3"/>
  <c r="R701" i="3"/>
  <c r="N699" i="3"/>
  <c r="M698" i="3"/>
  <c r="Q696" i="3"/>
  <c r="N692" i="3"/>
  <c r="Q691" i="3"/>
  <c r="J688" i="3"/>
  <c r="P688" i="3" s="1"/>
  <c r="N687" i="3"/>
  <c r="R685" i="3"/>
  <c r="H684" i="3"/>
  <c r="N681" i="3"/>
  <c r="M680" i="3"/>
  <c r="J678" i="3"/>
  <c r="P678" i="3" s="1"/>
  <c r="M672" i="3"/>
  <c r="J670" i="3"/>
  <c r="P670" i="3" s="1"/>
  <c r="J662" i="3"/>
  <c r="P662" i="3" s="1"/>
  <c r="J654" i="3"/>
  <c r="P654" i="3" s="1"/>
  <c r="J646" i="3"/>
  <c r="P646" i="3" s="1"/>
  <c r="J638" i="3"/>
  <c r="P638" i="3" s="1"/>
  <c r="J630" i="3"/>
  <c r="P630" i="3" s="1"/>
  <c r="J622" i="3"/>
  <c r="P622" i="3" s="1"/>
  <c r="I730" i="3"/>
  <c r="O730" i="3" s="1"/>
  <c r="I724" i="3"/>
  <c r="O724" i="3" s="1"/>
  <c r="J721" i="3"/>
  <c r="P721" i="3" s="1"/>
  <c r="N720" i="3"/>
  <c r="H716" i="3"/>
  <c r="M715" i="3"/>
  <c r="I709" i="3"/>
  <c r="O709" i="3" s="1"/>
  <c r="Q708" i="3"/>
  <c r="N707" i="3"/>
  <c r="R703" i="3"/>
  <c r="Q702" i="3"/>
  <c r="J700" i="3"/>
  <c r="P700" i="3" s="1"/>
  <c r="I699" i="3"/>
  <c r="O699" i="3" s="1"/>
  <c r="X558" i="1" s="1"/>
  <c r="AC558" i="1" s="1"/>
  <c r="J698" i="3"/>
  <c r="P698" i="3" s="1"/>
  <c r="Z629" i="1" s="1"/>
  <c r="AE629" i="1" s="1"/>
  <c r="N696" i="3"/>
  <c r="I693" i="3"/>
  <c r="O693" i="3" s="1"/>
  <c r="J692" i="3"/>
  <c r="P692" i="3" s="1"/>
  <c r="Z456" i="1" s="1"/>
  <c r="N691" i="3"/>
  <c r="H688" i="3"/>
  <c r="M686" i="3"/>
  <c r="Q684" i="3"/>
  <c r="N683" i="3"/>
  <c r="M682" i="3"/>
  <c r="K682" i="3" s="1"/>
  <c r="J680" i="3"/>
  <c r="P680" i="3" s="1"/>
  <c r="Z144" i="1" s="1"/>
  <c r="AE144" i="1" s="1"/>
  <c r="R679" i="3"/>
  <c r="I679" i="3"/>
  <c r="O679" i="3" s="1"/>
  <c r="Q678" i="3"/>
  <c r="H678" i="3"/>
  <c r="N675" i="3"/>
  <c r="M674" i="3"/>
  <c r="J672" i="3"/>
  <c r="P672" i="3" s="1"/>
  <c r="R671" i="3"/>
  <c r="I671" i="3"/>
  <c r="O671" i="3" s="1"/>
  <c r="Q670" i="3"/>
  <c r="H670" i="3"/>
  <c r="N667" i="3"/>
  <c r="M666" i="3"/>
  <c r="J664" i="3"/>
  <c r="P664" i="3" s="1"/>
  <c r="R663" i="3"/>
  <c r="I663" i="3"/>
  <c r="O663" i="3" s="1"/>
  <c r="Q662" i="3"/>
  <c r="H662" i="3"/>
  <c r="N721" i="3"/>
  <c r="J709" i="3"/>
  <c r="P709" i="3" s="1"/>
  <c r="M706" i="3"/>
  <c r="N697" i="3"/>
  <c r="M673" i="3"/>
  <c r="J671" i="3"/>
  <c r="P671" i="3" s="1"/>
  <c r="H669" i="3"/>
  <c r="M657" i="3"/>
  <c r="J656" i="3"/>
  <c r="P656" i="3" s="1"/>
  <c r="H646" i="3"/>
  <c r="I639" i="3"/>
  <c r="O639" i="3" s="1"/>
  <c r="M638" i="3"/>
  <c r="M634" i="3"/>
  <c r="M630" i="3"/>
  <c r="M626" i="3"/>
  <c r="M622" i="3"/>
  <c r="I621" i="3"/>
  <c r="O621" i="3" s="1"/>
  <c r="N617" i="3"/>
  <c r="N615" i="3"/>
  <c r="R614" i="3"/>
  <c r="I613" i="3"/>
  <c r="O613" i="3" s="1"/>
  <c r="N611" i="3"/>
  <c r="I607" i="3"/>
  <c r="O607" i="3" s="1"/>
  <c r="N599" i="3"/>
  <c r="R598" i="3"/>
  <c r="I597" i="3"/>
  <c r="O597" i="3" s="1"/>
  <c r="N595" i="3"/>
  <c r="I591" i="3"/>
  <c r="O591" i="3" s="1"/>
  <c r="M588" i="3"/>
  <c r="R585" i="3"/>
  <c r="I585" i="3"/>
  <c r="O585" i="3" s="1"/>
  <c r="M580" i="3"/>
  <c r="R577" i="3"/>
  <c r="I577" i="3"/>
  <c r="O577" i="3" s="1"/>
  <c r="M572" i="3"/>
  <c r="R569" i="3"/>
  <c r="I569" i="3"/>
  <c r="O569" i="3" s="1"/>
  <c r="M566" i="3"/>
  <c r="R563" i="3"/>
  <c r="I563" i="3"/>
  <c r="O563" i="3" s="1"/>
  <c r="M558" i="3"/>
  <c r="R555" i="3"/>
  <c r="I555" i="3"/>
  <c r="O555" i="3" s="1"/>
  <c r="M550" i="3"/>
  <c r="R547" i="3"/>
  <c r="I547" i="3"/>
  <c r="O547" i="3" s="1"/>
  <c r="X649" i="1" s="1"/>
  <c r="M542" i="3"/>
  <c r="R539" i="3"/>
  <c r="I539" i="3"/>
  <c r="O539" i="3" s="1"/>
  <c r="N535" i="3"/>
  <c r="H694" i="3"/>
  <c r="Q677" i="3"/>
  <c r="R662" i="3"/>
  <c r="N658" i="3"/>
  <c r="H645" i="3"/>
  <c r="J644" i="3"/>
  <c r="P644" i="3" s="1"/>
  <c r="N643" i="3"/>
  <c r="Q642" i="3"/>
  <c r="I638" i="3"/>
  <c r="O638" i="3" s="1"/>
  <c r="J636" i="3"/>
  <c r="P636" i="3" s="1"/>
  <c r="R635" i="3"/>
  <c r="I634" i="3"/>
  <c r="O634" i="3" s="1"/>
  <c r="J632" i="3"/>
  <c r="P632" i="3" s="1"/>
  <c r="R631" i="3"/>
  <c r="I630" i="3"/>
  <c r="O630" i="3" s="1"/>
  <c r="J628" i="3"/>
  <c r="P628" i="3" s="1"/>
  <c r="R627" i="3"/>
  <c r="I626" i="3"/>
  <c r="O626" i="3" s="1"/>
  <c r="J624" i="3"/>
  <c r="P624" i="3" s="1"/>
  <c r="R623" i="3"/>
  <c r="I622" i="3"/>
  <c r="O622" i="3" s="1"/>
  <c r="H621" i="3"/>
  <c r="N618" i="3"/>
  <c r="M617" i="3"/>
  <c r="M615" i="3"/>
  <c r="Q614" i="3"/>
  <c r="H613" i="3"/>
  <c r="I612" i="3"/>
  <c r="O612" i="3" s="1"/>
  <c r="J611" i="3"/>
  <c r="P611" i="3" s="1"/>
  <c r="N610" i="3"/>
  <c r="J606" i="3"/>
  <c r="P606" i="3" s="1"/>
  <c r="Q603" i="3"/>
  <c r="H601" i="3"/>
  <c r="M599" i="3"/>
  <c r="Q598" i="3"/>
  <c r="H597" i="3"/>
  <c r="I596" i="3"/>
  <c r="O596" i="3" s="1"/>
  <c r="J595" i="3"/>
  <c r="P595" i="3" s="1"/>
  <c r="N594" i="3"/>
  <c r="J587" i="3"/>
  <c r="P587" i="3" s="1"/>
  <c r="R586" i="3"/>
  <c r="I586" i="3"/>
  <c r="O586" i="3" s="1"/>
  <c r="Q585" i="3"/>
  <c r="H585" i="3"/>
  <c r="J579" i="3"/>
  <c r="P579" i="3" s="1"/>
  <c r="R578" i="3"/>
  <c r="I578" i="3"/>
  <c r="O578" i="3" s="1"/>
  <c r="Q577" i="3"/>
  <c r="H577" i="3"/>
  <c r="J571" i="3"/>
  <c r="P571" i="3" s="1"/>
  <c r="R570" i="3"/>
  <c r="I570" i="3"/>
  <c r="O570" i="3" s="1"/>
  <c r="Q569" i="3"/>
  <c r="H569" i="3"/>
  <c r="J565" i="3"/>
  <c r="P565" i="3" s="1"/>
  <c r="Z974" i="1" s="1"/>
  <c r="AE974" i="1" s="1"/>
  <c r="N724" i="3"/>
  <c r="R720" i="3"/>
  <c r="I716" i="3"/>
  <c r="O716" i="3" s="1"/>
  <c r="R708" i="3"/>
  <c r="M699" i="3"/>
  <c r="M681" i="3"/>
  <c r="J679" i="3"/>
  <c r="P679" i="3" s="1"/>
  <c r="H677" i="3"/>
  <c r="N666" i="3"/>
  <c r="I662" i="3"/>
  <c r="O662" i="3" s="1"/>
  <c r="M658" i="3"/>
  <c r="K658" i="3" s="1"/>
  <c r="Q653" i="3"/>
  <c r="I643" i="3"/>
  <c r="O643" i="3" s="1"/>
  <c r="N642" i="3"/>
  <c r="H638" i="3"/>
  <c r="H634" i="3"/>
  <c r="H630" i="3"/>
  <c r="H626" i="3"/>
  <c r="H622" i="3"/>
  <c r="M618" i="3"/>
  <c r="N614" i="3"/>
  <c r="M610" i="3"/>
  <c r="R607" i="3"/>
  <c r="I606" i="3"/>
  <c r="O606" i="3" s="1"/>
  <c r="N598" i="3"/>
  <c r="M594" i="3"/>
  <c r="R591" i="3"/>
  <c r="J588" i="3"/>
  <c r="P588" i="3" s="1"/>
  <c r="Z1049" i="1" s="1"/>
  <c r="J580" i="3"/>
  <c r="P580" i="3" s="1"/>
  <c r="J572" i="3"/>
  <c r="P572" i="3" s="1"/>
  <c r="J566" i="3"/>
  <c r="P566" i="3" s="1"/>
  <c r="Z975" i="1" s="1"/>
  <c r="AE975" i="1" s="1"/>
  <c r="J558" i="3"/>
  <c r="P558" i="3" s="1"/>
  <c r="Z369" i="1" s="1"/>
  <c r="AE369" i="1" s="1"/>
  <c r="J550" i="3"/>
  <c r="P550" i="3" s="1"/>
  <c r="Z504" i="1" s="1"/>
  <c r="J542" i="3"/>
  <c r="P542" i="3" s="1"/>
  <c r="J528" i="3"/>
  <c r="P528" i="3" s="1"/>
  <c r="Z657" i="1" s="1"/>
  <c r="AE657" i="1" s="1"/>
  <c r="J514" i="3"/>
  <c r="P514" i="3" s="1"/>
  <c r="J705" i="3"/>
  <c r="P705" i="3" s="1"/>
  <c r="I688" i="3"/>
  <c r="O688" i="3" s="1"/>
  <c r="R670" i="3"/>
  <c r="N659" i="3"/>
  <c r="R654" i="3"/>
  <c r="R647" i="3"/>
  <c r="M642" i="3"/>
  <c r="N635" i="3"/>
  <c r="N631" i="3"/>
  <c r="N627" i="3"/>
  <c r="N623" i="3"/>
  <c r="R621" i="3"/>
  <c r="I618" i="3"/>
  <c r="O618" i="3" s="1"/>
  <c r="H617" i="3"/>
  <c r="J615" i="3"/>
  <c r="P615" i="3" s="1"/>
  <c r="M614" i="3"/>
  <c r="Q613" i="3"/>
  <c r="H611" i="3"/>
  <c r="I610" i="3"/>
  <c r="O610" i="3" s="1"/>
  <c r="H606" i="3"/>
  <c r="Q601" i="3"/>
  <c r="J599" i="3"/>
  <c r="P599" i="3" s="1"/>
  <c r="M598" i="3"/>
  <c r="Q597" i="3"/>
  <c r="H595" i="3"/>
  <c r="I594" i="3"/>
  <c r="O594" i="3" s="1"/>
  <c r="R588" i="3"/>
  <c r="I588" i="3"/>
  <c r="O588" i="3" s="1"/>
  <c r="Q587" i="3"/>
  <c r="H587" i="3"/>
  <c r="M583" i="3"/>
  <c r="R580" i="3"/>
  <c r="I580" i="3"/>
  <c r="O580" i="3" s="1"/>
  <c r="Q579" i="3"/>
  <c r="H579" i="3"/>
  <c r="M575" i="3"/>
  <c r="R572" i="3"/>
  <c r="I572" i="3"/>
  <c r="O572" i="3" s="1"/>
  <c r="Q571" i="3"/>
  <c r="H571" i="3"/>
  <c r="R566" i="3"/>
  <c r="I566" i="3"/>
  <c r="O566" i="3" s="1"/>
  <c r="Q565" i="3"/>
  <c r="H565" i="3"/>
  <c r="M561" i="3"/>
  <c r="J735" i="3"/>
  <c r="P735" i="3" s="1"/>
  <c r="Z1100" i="1" s="1"/>
  <c r="AE1100" i="1" s="1"/>
  <c r="N730" i="3"/>
  <c r="H723" i="3"/>
  <c r="J693" i="3"/>
  <c r="P693" i="3" s="1"/>
  <c r="N674" i="3"/>
  <c r="I670" i="3"/>
  <c r="O670" i="3" s="1"/>
  <c r="X1098" i="1" s="1"/>
  <c r="Q654" i="3"/>
  <c r="H653" i="3"/>
  <c r="M649" i="3"/>
  <c r="J648" i="3"/>
  <c r="P648" i="3" s="1"/>
  <c r="N647" i="3"/>
  <c r="R646" i="3"/>
  <c r="H642" i="3"/>
  <c r="J635" i="3"/>
  <c r="P635" i="3" s="1"/>
  <c r="J631" i="3"/>
  <c r="P631" i="3" s="1"/>
  <c r="J627" i="3"/>
  <c r="P627" i="3" s="1"/>
  <c r="J623" i="3"/>
  <c r="P623" i="3" s="1"/>
  <c r="Q621" i="3"/>
  <c r="H618" i="3"/>
  <c r="I615" i="3"/>
  <c r="O615" i="3" s="1"/>
  <c r="H610" i="3"/>
  <c r="N607" i="3"/>
  <c r="R606" i="3"/>
  <c r="I599" i="3"/>
  <c r="O599" i="3" s="1"/>
  <c r="H594" i="3"/>
  <c r="N591" i="3"/>
  <c r="Q588" i="3"/>
  <c r="H588" i="3"/>
  <c r="N585" i="3"/>
  <c r="Q580" i="3"/>
  <c r="H580" i="3"/>
  <c r="N577" i="3"/>
  <c r="Q572" i="3"/>
  <c r="H572" i="3"/>
  <c r="N569" i="3"/>
  <c r="Q566" i="3"/>
  <c r="H566" i="3"/>
  <c r="N563" i="3"/>
  <c r="Q558" i="3"/>
  <c r="H558" i="3"/>
  <c r="N555" i="3"/>
  <c r="Q550" i="3"/>
  <c r="H550" i="3"/>
  <c r="N547" i="3"/>
  <c r="Q542" i="3"/>
  <c r="H542" i="3"/>
  <c r="N539" i="3"/>
  <c r="Q690" i="3"/>
  <c r="R678" i="3"/>
  <c r="R655" i="3"/>
  <c r="I654" i="3"/>
  <c r="O654" i="3" s="1"/>
  <c r="N650" i="3"/>
  <c r="J647" i="3"/>
  <c r="P647" i="3" s="1"/>
  <c r="Q646" i="3"/>
  <c r="R639" i="3"/>
  <c r="I635" i="3"/>
  <c r="O635" i="3" s="1"/>
  <c r="R634" i="3"/>
  <c r="I631" i="3"/>
  <c r="O631" i="3" s="1"/>
  <c r="R630" i="3"/>
  <c r="I627" i="3"/>
  <c r="O627" i="3" s="1"/>
  <c r="R626" i="3"/>
  <c r="I623" i="3"/>
  <c r="O623" i="3" s="1"/>
  <c r="R622" i="3"/>
  <c r="J614" i="3"/>
  <c r="P614" i="3" s="1"/>
  <c r="M607" i="3"/>
  <c r="Q606" i="3"/>
  <c r="J598" i="3"/>
  <c r="P598" i="3" s="1"/>
  <c r="M591" i="3"/>
  <c r="N700" i="3"/>
  <c r="M692" i="3"/>
  <c r="R684" i="3"/>
  <c r="Q669" i="3"/>
  <c r="I655" i="3"/>
  <c r="O655" i="3" s="1"/>
  <c r="N651" i="3"/>
  <c r="I646" i="3"/>
  <c r="O646" i="3" s="1"/>
  <c r="R643" i="3"/>
  <c r="J639" i="3"/>
  <c r="P639" i="3" s="1"/>
  <c r="Q638" i="3"/>
  <c r="N634" i="3"/>
  <c r="N630" i="3"/>
  <c r="N626" i="3"/>
  <c r="N622" i="3"/>
  <c r="H620" i="3"/>
  <c r="Q618" i="3"/>
  <c r="N616" i="3"/>
  <c r="H614" i="3"/>
  <c r="J613" i="3"/>
  <c r="P613" i="3" s="1"/>
  <c r="J607" i="3"/>
  <c r="P607" i="3" s="1"/>
  <c r="M606" i="3"/>
  <c r="H603" i="3"/>
  <c r="M601" i="3"/>
  <c r="W190" i="1" s="1"/>
  <c r="AB190" i="1" s="1"/>
  <c r="AF190" i="1" s="1"/>
  <c r="N600" i="3"/>
  <c r="H598" i="3"/>
  <c r="J597" i="3"/>
  <c r="P597" i="3" s="1"/>
  <c r="Z1044" i="1" s="1"/>
  <c r="AE1044" i="1" s="1"/>
  <c r="J591" i="3"/>
  <c r="P591" i="3" s="1"/>
  <c r="Z919" i="1" s="1"/>
  <c r="AE919" i="1" s="1"/>
  <c r="N588" i="3"/>
  <c r="M587" i="3"/>
  <c r="K587" i="3" s="1"/>
  <c r="J585" i="3"/>
  <c r="P585" i="3" s="1"/>
  <c r="R584" i="3"/>
  <c r="I584" i="3"/>
  <c r="O584" i="3" s="1"/>
  <c r="X1054" i="1" s="1"/>
  <c r="Q583" i="3"/>
  <c r="H583" i="3"/>
  <c r="N580" i="3"/>
  <c r="M579" i="3"/>
  <c r="K579" i="3" s="1"/>
  <c r="J577" i="3"/>
  <c r="P577" i="3" s="1"/>
  <c r="R576" i="3"/>
  <c r="I576" i="3"/>
  <c r="O576" i="3" s="1"/>
  <c r="Q575" i="3"/>
  <c r="H575" i="3"/>
  <c r="M687" i="3"/>
  <c r="M650" i="3"/>
  <c r="K650" i="3" s="1"/>
  <c r="Q634" i="3"/>
  <c r="Q617" i="3"/>
  <c r="H604" i="3"/>
  <c r="M578" i="3"/>
  <c r="J576" i="3"/>
  <c r="P576" i="3" s="1"/>
  <c r="H574" i="3"/>
  <c r="M570" i="3"/>
  <c r="J569" i="3"/>
  <c r="P569" i="3" s="1"/>
  <c r="H563" i="3"/>
  <c r="Q560" i="3"/>
  <c r="I558" i="3"/>
  <c r="O558" i="3" s="1"/>
  <c r="R553" i="3"/>
  <c r="I550" i="3"/>
  <c r="O550" i="3" s="1"/>
  <c r="R545" i="3"/>
  <c r="I542" i="3"/>
  <c r="O542" i="3" s="1"/>
  <c r="R537" i="3"/>
  <c r="N528" i="3"/>
  <c r="I525" i="3"/>
  <c r="O525" i="3" s="1"/>
  <c r="J519" i="3"/>
  <c r="P519" i="3" s="1"/>
  <c r="I514" i="3"/>
  <c r="O514" i="3" s="1"/>
  <c r="J506" i="3"/>
  <c r="P506" i="3" s="1"/>
  <c r="Z820" i="1" s="1"/>
  <c r="AE820" i="1" s="1"/>
  <c r="H654" i="3"/>
  <c r="Q645" i="3"/>
  <c r="Q630" i="3"/>
  <c r="J620" i="3"/>
  <c r="P620" i="3" s="1"/>
  <c r="N601" i="3"/>
  <c r="Q582" i="3"/>
  <c r="N571" i="3"/>
  <c r="I562" i="3"/>
  <c r="O562" i="3" s="1"/>
  <c r="X393" i="1" s="1"/>
  <c r="AC393" i="1" s="1"/>
  <c r="I561" i="3"/>
  <c r="O561" i="3" s="1"/>
  <c r="Q557" i="3"/>
  <c r="I556" i="3"/>
  <c r="O556" i="3" s="1"/>
  <c r="X681" i="1" s="1"/>
  <c r="Q555" i="3"/>
  <c r="I554" i="3"/>
  <c r="O554" i="3" s="1"/>
  <c r="Q553" i="3"/>
  <c r="H552" i="3"/>
  <c r="Q549" i="3"/>
  <c r="I548" i="3"/>
  <c r="O548" i="3" s="1"/>
  <c r="Q547" i="3"/>
  <c r="I546" i="3"/>
  <c r="O546" i="3" s="1"/>
  <c r="Q545" i="3"/>
  <c r="H544" i="3"/>
  <c r="Q541" i="3"/>
  <c r="I540" i="3"/>
  <c r="O540" i="3" s="1"/>
  <c r="Q539" i="3"/>
  <c r="I538" i="3"/>
  <c r="O538" i="3" s="1"/>
  <c r="Q537" i="3"/>
  <c r="H536" i="3"/>
  <c r="N533" i="3"/>
  <c r="Q532" i="3"/>
  <c r="H530" i="3"/>
  <c r="J529" i="3"/>
  <c r="P529" i="3" s="1"/>
  <c r="Z650" i="1" s="1"/>
  <c r="AE650" i="1" s="1"/>
  <c r="M528" i="3"/>
  <c r="R526" i="3"/>
  <c r="H525" i="3"/>
  <c r="J524" i="3"/>
  <c r="P524" i="3" s="1"/>
  <c r="M523" i="3"/>
  <c r="Q521" i="3"/>
  <c r="I519" i="3"/>
  <c r="O519" i="3" s="1"/>
  <c r="M518" i="3"/>
  <c r="R515" i="3"/>
  <c r="H514" i="3"/>
  <c r="M513" i="3"/>
  <c r="R512" i="3"/>
  <c r="H512" i="3"/>
  <c r="N511" i="3"/>
  <c r="R510" i="3"/>
  <c r="H510" i="3"/>
  <c r="N509" i="3"/>
  <c r="H508" i="3"/>
  <c r="N507" i="3"/>
  <c r="I506" i="3"/>
  <c r="O506" i="3" s="1"/>
  <c r="H729" i="3"/>
  <c r="J663" i="3"/>
  <c r="P663" i="3" s="1"/>
  <c r="H637" i="3"/>
  <c r="Q626" i="3"/>
  <c r="I614" i="3"/>
  <c r="O614" i="3" s="1"/>
  <c r="N606" i="3"/>
  <c r="M586" i="3"/>
  <c r="J584" i="3"/>
  <c r="P584" i="3" s="1"/>
  <c r="H582" i="3"/>
  <c r="M571" i="3"/>
  <c r="K571" i="3" s="1"/>
  <c r="H561" i="3"/>
  <c r="N560" i="3"/>
  <c r="N557" i="3"/>
  <c r="N549" i="3"/>
  <c r="N541" i="3"/>
  <c r="J534" i="3"/>
  <c r="P534" i="3" s="1"/>
  <c r="Z511" i="1" s="1"/>
  <c r="AE511" i="1" s="1"/>
  <c r="R525" i="3"/>
  <c r="I524" i="3"/>
  <c r="O524" i="3" s="1"/>
  <c r="N522" i="3"/>
  <c r="H519" i="3"/>
  <c r="J518" i="3"/>
  <c r="P518" i="3" s="1"/>
  <c r="Z510" i="1" s="1"/>
  <c r="AE510" i="1" s="1"/>
  <c r="R514" i="3"/>
  <c r="R506" i="3"/>
  <c r="H506" i="3"/>
  <c r="N505" i="3"/>
  <c r="J503" i="3"/>
  <c r="P503" i="3" s="1"/>
  <c r="R502" i="3"/>
  <c r="I502" i="3"/>
  <c r="O502" i="3" s="1"/>
  <c r="N498" i="3"/>
  <c r="J495" i="3"/>
  <c r="P495" i="3" s="1"/>
  <c r="Z868" i="1" s="1"/>
  <c r="AE868" i="1" s="1"/>
  <c r="R494" i="3"/>
  <c r="I494" i="3"/>
  <c r="O494" i="3" s="1"/>
  <c r="N490" i="3"/>
  <c r="J487" i="3"/>
  <c r="P487" i="3" s="1"/>
  <c r="R486" i="3"/>
  <c r="I486" i="3"/>
  <c r="O486" i="3" s="1"/>
  <c r="N482" i="3"/>
  <c r="J479" i="3"/>
  <c r="P479" i="3" s="1"/>
  <c r="Z722" i="1" s="1"/>
  <c r="R478" i="3"/>
  <c r="I478" i="3"/>
  <c r="O478" i="3" s="1"/>
  <c r="N474" i="3"/>
  <c r="J471" i="3"/>
  <c r="P471" i="3" s="1"/>
  <c r="R470" i="3"/>
  <c r="I470" i="3"/>
  <c r="O470" i="3" s="1"/>
  <c r="N466" i="3"/>
  <c r="J463" i="3"/>
  <c r="P463" i="3" s="1"/>
  <c r="R462" i="3"/>
  <c r="I462" i="3"/>
  <c r="O462" i="3" s="1"/>
  <c r="N458" i="3"/>
  <c r="J455" i="3"/>
  <c r="P455" i="3" s="1"/>
  <c r="R454" i="3"/>
  <c r="I454" i="3"/>
  <c r="O454" i="3" s="1"/>
  <c r="N450" i="3"/>
  <c r="J447" i="3"/>
  <c r="P447" i="3" s="1"/>
  <c r="Z176" i="1" s="1"/>
  <c r="AE176" i="1" s="1"/>
  <c r="R446" i="3"/>
  <c r="I446" i="3"/>
  <c r="O446" i="3" s="1"/>
  <c r="N442" i="3"/>
  <c r="J439" i="3"/>
  <c r="P439" i="3" s="1"/>
  <c r="R438" i="3"/>
  <c r="I438" i="3"/>
  <c r="O438" i="3" s="1"/>
  <c r="J434" i="3"/>
  <c r="N430" i="3"/>
  <c r="J427" i="3"/>
  <c r="P427" i="3" s="1"/>
  <c r="R426" i="3"/>
  <c r="I426" i="3"/>
  <c r="O426" i="3" s="1"/>
  <c r="N422" i="3"/>
  <c r="J419" i="3"/>
  <c r="P419" i="3" s="1"/>
  <c r="R418" i="3"/>
  <c r="I418" i="3"/>
  <c r="O418" i="3" s="1"/>
  <c r="J640" i="3"/>
  <c r="P640" i="3" s="1"/>
  <c r="H633" i="3"/>
  <c r="Q622" i="3"/>
  <c r="I603" i="3"/>
  <c r="O603" i="3" s="1"/>
  <c r="I598" i="3"/>
  <c r="O598" i="3" s="1"/>
  <c r="Q590" i="3"/>
  <c r="R575" i="3"/>
  <c r="N572" i="3"/>
  <c r="R567" i="3"/>
  <c r="N565" i="3"/>
  <c r="R564" i="3"/>
  <c r="H560" i="3"/>
  <c r="M559" i="3"/>
  <c r="M557" i="3"/>
  <c r="M553" i="3"/>
  <c r="M551" i="3"/>
  <c r="M549" i="3"/>
  <c r="M545" i="3"/>
  <c r="M543" i="3"/>
  <c r="M541" i="3"/>
  <c r="M537" i="3"/>
  <c r="I534" i="3"/>
  <c r="O534" i="3" s="1"/>
  <c r="X511" i="1" s="1"/>
  <c r="J533" i="3"/>
  <c r="P533" i="3" s="1"/>
  <c r="N532" i="3"/>
  <c r="Q530" i="3"/>
  <c r="I528" i="3"/>
  <c r="O528" i="3" s="1"/>
  <c r="X657" i="1" s="1"/>
  <c r="AC657" i="1" s="1"/>
  <c r="Q525" i="3"/>
  <c r="H524" i="3"/>
  <c r="I523" i="3"/>
  <c r="O523" i="3" s="1"/>
  <c r="N521" i="3"/>
  <c r="R519" i="3"/>
  <c r="I518" i="3"/>
  <c r="O518" i="3" s="1"/>
  <c r="Q514" i="3"/>
  <c r="Q506" i="3"/>
  <c r="M505" i="3"/>
  <c r="R503" i="3"/>
  <c r="I503" i="3"/>
  <c r="O503" i="3" s="1"/>
  <c r="Q502" i="3"/>
  <c r="H502" i="3"/>
  <c r="M498" i="3"/>
  <c r="R495" i="3"/>
  <c r="I495" i="3"/>
  <c r="O495" i="3" s="1"/>
  <c r="Q494" i="3"/>
  <c r="H494" i="3"/>
  <c r="M490" i="3"/>
  <c r="R487" i="3"/>
  <c r="I487" i="3"/>
  <c r="O487" i="3" s="1"/>
  <c r="Q486" i="3"/>
  <c r="H486" i="3"/>
  <c r="M482" i="3"/>
  <c r="R479" i="3"/>
  <c r="I479" i="3"/>
  <c r="O479" i="3" s="1"/>
  <c r="Q478" i="3"/>
  <c r="H478" i="3"/>
  <c r="M474" i="3"/>
  <c r="R471" i="3"/>
  <c r="I471" i="3"/>
  <c r="O471" i="3" s="1"/>
  <c r="Q470" i="3"/>
  <c r="H470" i="3"/>
  <c r="M466" i="3"/>
  <c r="R463" i="3"/>
  <c r="I463" i="3"/>
  <c r="O463" i="3" s="1"/>
  <c r="X760" i="1" s="1"/>
  <c r="Q462" i="3"/>
  <c r="H462" i="3"/>
  <c r="M458" i="3"/>
  <c r="R455" i="3"/>
  <c r="I455" i="3"/>
  <c r="O455" i="3" s="1"/>
  <c r="Q454" i="3"/>
  <c r="H454" i="3"/>
  <c r="M450" i="3"/>
  <c r="R447" i="3"/>
  <c r="I447" i="3"/>
  <c r="O447" i="3" s="1"/>
  <c r="Q446" i="3"/>
  <c r="H446" i="3"/>
  <c r="M442" i="3"/>
  <c r="R439" i="3"/>
  <c r="I439" i="3"/>
  <c r="O439" i="3" s="1"/>
  <c r="H629" i="3"/>
  <c r="J608" i="3"/>
  <c r="P608" i="3" s="1"/>
  <c r="H590" i="3"/>
  <c r="N579" i="3"/>
  <c r="I575" i="3"/>
  <c r="O575" i="3" s="1"/>
  <c r="M565" i="3"/>
  <c r="K565" i="3" s="1"/>
  <c r="M564" i="3"/>
  <c r="R558" i="3"/>
  <c r="J557" i="3"/>
  <c r="P557" i="3" s="1"/>
  <c r="Z365" i="1" s="1"/>
  <c r="AE365" i="1" s="1"/>
  <c r="J555" i="3"/>
  <c r="P555" i="3" s="1"/>
  <c r="I553" i="3"/>
  <c r="O553" i="3" s="1"/>
  <c r="R550" i="3"/>
  <c r="J549" i="3"/>
  <c r="P549" i="3" s="1"/>
  <c r="J547" i="3"/>
  <c r="P547" i="3" s="1"/>
  <c r="Z649" i="1" s="1"/>
  <c r="AE649" i="1" s="1"/>
  <c r="I545" i="3"/>
  <c r="O545" i="3" s="1"/>
  <c r="R542" i="3"/>
  <c r="J541" i="3"/>
  <c r="P541" i="3" s="1"/>
  <c r="Z876" i="1" s="1"/>
  <c r="AE876" i="1" s="1"/>
  <c r="J539" i="3"/>
  <c r="P539" i="3" s="1"/>
  <c r="I537" i="3"/>
  <c r="O537" i="3" s="1"/>
  <c r="I535" i="3"/>
  <c r="I533" i="3"/>
  <c r="O533" i="3" s="1"/>
  <c r="M532" i="3"/>
  <c r="H528" i="3"/>
  <c r="J522" i="3"/>
  <c r="Q519" i="3"/>
  <c r="N436" i="3"/>
  <c r="N352" i="3"/>
  <c r="J710" i="3"/>
  <c r="P710" i="3" s="1"/>
  <c r="I678" i="3"/>
  <c r="O678" i="3" s="1"/>
  <c r="X1148" i="1" s="1"/>
  <c r="Q661" i="3"/>
  <c r="I647" i="3"/>
  <c r="O647" i="3" s="1"/>
  <c r="N639" i="3"/>
  <c r="H625" i="3"/>
  <c r="R618" i="3"/>
  <c r="J592" i="3"/>
  <c r="P592" i="3" s="1"/>
  <c r="R583" i="3"/>
  <c r="R568" i="3"/>
  <c r="N566" i="3"/>
  <c r="Q563" i="3"/>
  <c r="H557" i="3"/>
  <c r="H555" i="3"/>
  <c r="H553" i="3"/>
  <c r="H549" i="3"/>
  <c r="H547" i="3"/>
  <c r="H545" i="3"/>
  <c r="H541" i="3"/>
  <c r="H539" i="3"/>
  <c r="H537" i="3"/>
  <c r="H533" i="3"/>
  <c r="J532" i="3"/>
  <c r="P532" i="3" s="1"/>
  <c r="R528" i="3"/>
  <c r="N525" i="3"/>
  <c r="Q524" i="3"/>
  <c r="I522" i="3"/>
  <c r="M515" i="3"/>
  <c r="N514" i="3"/>
  <c r="N506" i="3"/>
  <c r="J505" i="3"/>
  <c r="P505" i="3" s="1"/>
  <c r="J498" i="3"/>
  <c r="P498" i="3" s="1"/>
  <c r="J490" i="3"/>
  <c r="P490" i="3" s="1"/>
  <c r="J482" i="3"/>
  <c r="P482" i="3" s="1"/>
  <c r="J474" i="3"/>
  <c r="P474" i="3" s="1"/>
  <c r="Z775" i="1" s="1"/>
  <c r="AE775" i="1" s="1"/>
  <c r="J466" i="3"/>
  <c r="P466" i="3" s="1"/>
  <c r="J458" i="3"/>
  <c r="P458" i="3" s="1"/>
  <c r="J450" i="3"/>
  <c r="P450" i="3" s="1"/>
  <c r="J442" i="3"/>
  <c r="P442" i="3" s="1"/>
  <c r="Q434" i="3"/>
  <c r="J430" i="3"/>
  <c r="P430" i="3" s="1"/>
  <c r="J422" i="3"/>
  <c r="P422" i="3" s="1"/>
  <c r="J414" i="3"/>
  <c r="P414" i="3" s="1"/>
  <c r="Z180" i="1" s="1"/>
  <c r="AE180" i="1" s="1"/>
  <c r="J406" i="3"/>
  <c r="P406" i="3" s="1"/>
  <c r="Z200" i="1" s="1"/>
  <c r="AE200" i="1" s="1"/>
  <c r="J398" i="3"/>
  <c r="P398" i="3" s="1"/>
  <c r="Q396" i="3"/>
  <c r="J392" i="3"/>
  <c r="P392" i="3" s="1"/>
  <c r="J384" i="3"/>
  <c r="P384" i="3" s="1"/>
  <c r="R695" i="3"/>
  <c r="M621" i="3"/>
  <c r="K621" i="3" s="1"/>
  <c r="R615" i="3"/>
  <c r="Q610" i="3"/>
  <c r="M602" i="3"/>
  <c r="N587" i="3"/>
  <c r="I583" i="3"/>
  <c r="O583" i="3" s="1"/>
  <c r="J568" i="3"/>
  <c r="P568" i="3" s="1"/>
  <c r="I564" i="3"/>
  <c r="O564" i="3" s="1"/>
  <c r="R562" i="3"/>
  <c r="R561" i="3"/>
  <c r="N558" i="3"/>
  <c r="N550" i="3"/>
  <c r="N542" i="3"/>
  <c r="R534" i="3"/>
  <c r="R533" i="3"/>
  <c r="I532" i="3"/>
  <c r="O532" i="3" s="1"/>
  <c r="X443" i="1" s="1"/>
  <c r="AC443" i="1" s="1"/>
  <c r="N530" i="3"/>
  <c r="Q528" i="3"/>
  <c r="J526" i="3"/>
  <c r="P526" i="3" s="1"/>
  <c r="Z648" i="1" s="1"/>
  <c r="Q523" i="3"/>
  <c r="J521" i="3"/>
  <c r="P521" i="3" s="1"/>
  <c r="N519" i="3"/>
  <c r="Q518" i="3"/>
  <c r="J515" i="3"/>
  <c r="P515" i="3" s="1"/>
  <c r="M514" i="3"/>
  <c r="K514" i="3" s="1"/>
  <c r="M510" i="3"/>
  <c r="K510" i="3" s="1"/>
  <c r="M508" i="3"/>
  <c r="K508" i="3" s="1"/>
  <c r="M506" i="3"/>
  <c r="I505" i="3"/>
  <c r="O505" i="3" s="1"/>
  <c r="N502" i="3"/>
  <c r="M501" i="3"/>
  <c r="R498" i="3"/>
  <c r="I498" i="3"/>
  <c r="O498" i="3" s="1"/>
  <c r="Q497" i="3"/>
  <c r="H497" i="3"/>
  <c r="N494" i="3"/>
  <c r="M493" i="3"/>
  <c r="R490" i="3"/>
  <c r="I490" i="3"/>
  <c r="O490" i="3" s="1"/>
  <c r="Q489" i="3"/>
  <c r="H489" i="3"/>
  <c r="N486" i="3"/>
  <c r="M485" i="3"/>
  <c r="R482" i="3"/>
  <c r="I482" i="3"/>
  <c r="O482" i="3" s="1"/>
  <c r="Q481" i="3"/>
  <c r="H481" i="3"/>
  <c r="N478" i="3"/>
  <c r="M477" i="3"/>
  <c r="R474" i="3"/>
  <c r="I474" i="3"/>
  <c r="O474" i="3" s="1"/>
  <c r="Q473" i="3"/>
  <c r="N682" i="3"/>
  <c r="M665" i="3"/>
  <c r="J655" i="3"/>
  <c r="P655" i="3" s="1"/>
  <c r="M646" i="3"/>
  <c r="K646" i="3" s="1"/>
  <c r="R638" i="3"/>
  <c r="R599" i="3"/>
  <c r="Q594" i="3"/>
  <c r="Q574" i="3"/>
  <c r="I568" i="3"/>
  <c r="O568" i="3" s="1"/>
  <c r="J563" i="3"/>
  <c r="P563" i="3" s="1"/>
  <c r="Q561" i="3"/>
  <c r="M556" i="3"/>
  <c r="N554" i="3"/>
  <c r="N552" i="3"/>
  <c r="M548" i="3"/>
  <c r="N546" i="3"/>
  <c r="N544" i="3"/>
  <c r="M540" i="3"/>
  <c r="N538" i="3"/>
  <c r="N536" i="3"/>
  <c r="Q533" i="3"/>
  <c r="H532" i="3"/>
  <c r="N529" i="3"/>
  <c r="I526" i="3"/>
  <c r="O526" i="3" s="1"/>
  <c r="J525" i="3"/>
  <c r="P525" i="3" s="1"/>
  <c r="N524" i="3"/>
  <c r="Q522" i="3"/>
  <c r="H521" i="3"/>
  <c r="Q517" i="3"/>
  <c r="I515" i="3"/>
  <c r="O515" i="3" s="1"/>
  <c r="J512" i="3"/>
  <c r="P512" i="3" s="1"/>
  <c r="J510" i="3"/>
  <c r="P510" i="3" s="1"/>
  <c r="R505" i="3"/>
  <c r="H505" i="3"/>
  <c r="N503" i="3"/>
  <c r="M502" i="3"/>
  <c r="J500" i="3"/>
  <c r="P500" i="3" s="1"/>
  <c r="Z863" i="1" s="1"/>
  <c r="AE863" i="1" s="1"/>
  <c r="Q498" i="3"/>
  <c r="H498" i="3"/>
  <c r="N495" i="3"/>
  <c r="M494" i="3"/>
  <c r="J492" i="3"/>
  <c r="P492" i="3" s="1"/>
  <c r="Q490" i="3"/>
  <c r="H490" i="3"/>
  <c r="N487" i="3"/>
  <c r="M486" i="3"/>
  <c r="J484" i="3"/>
  <c r="P484" i="3" s="1"/>
  <c r="Z719" i="1" s="1"/>
  <c r="AE719" i="1" s="1"/>
  <c r="Q482" i="3"/>
  <c r="H482" i="3"/>
  <c r="N479" i="3"/>
  <c r="M478" i="3"/>
  <c r="J476" i="3"/>
  <c r="P476" i="3" s="1"/>
  <c r="Q474" i="3"/>
  <c r="H474" i="3"/>
  <c r="N471" i="3"/>
  <c r="M470" i="3"/>
  <c r="J468" i="3"/>
  <c r="P468" i="3" s="1"/>
  <c r="Q492" i="3"/>
  <c r="R477" i="3"/>
  <c r="H473" i="3"/>
  <c r="R469" i="3"/>
  <c r="J467" i="3"/>
  <c r="P467" i="3" s="1"/>
  <c r="Z724" i="1" s="1"/>
  <c r="Q465" i="3"/>
  <c r="I461" i="3"/>
  <c r="O461" i="3" s="1"/>
  <c r="X773" i="1" s="1"/>
  <c r="AC773" i="1" s="1"/>
  <c r="R459" i="3"/>
  <c r="R458" i="3"/>
  <c r="J454" i="3"/>
  <c r="P454" i="3" s="1"/>
  <c r="M453" i="3"/>
  <c r="N446" i="3"/>
  <c r="H442" i="3"/>
  <c r="N441" i="3"/>
  <c r="M437" i="3"/>
  <c r="M433" i="3"/>
  <c r="M496" i="3"/>
  <c r="J494" i="3"/>
  <c r="P494" i="3" s="1"/>
  <c r="Z870" i="1" s="1"/>
  <c r="H492" i="3"/>
  <c r="N481" i="3"/>
  <c r="I477" i="3"/>
  <c r="O477" i="3" s="1"/>
  <c r="M469" i="3"/>
  <c r="H468" i="3"/>
  <c r="I466" i="3"/>
  <c r="O466" i="3" s="1"/>
  <c r="J460" i="3"/>
  <c r="P460" i="3" s="1"/>
  <c r="Q458" i="3"/>
  <c r="Q452" i="3"/>
  <c r="M446" i="3"/>
  <c r="K446" i="3" s="1"/>
  <c r="R445" i="3"/>
  <c r="N439" i="3"/>
  <c r="J431" i="3"/>
  <c r="P431" i="3" s="1"/>
  <c r="Z366" i="1" s="1"/>
  <c r="AE366" i="1" s="1"/>
  <c r="R430" i="3"/>
  <c r="I427" i="3"/>
  <c r="O427" i="3" s="1"/>
  <c r="J423" i="3"/>
  <c r="P423" i="3" s="1"/>
  <c r="R422" i="3"/>
  <c r="I419" i="3"/>
  <c r="O419" i="3" s="1"/>
  <c r="M414" i="3"/>
  <c r="R410" i="3"/>
  <c r="Q409" i="3"/>
  <c r="J407" i="3"/>
  <c r="P407" i="3" s="1"/>
  <c r="H406" i="3"/>
  <c r="N402" i="3"/>
  <c r="J400" i="3"/>
  <c r="P400" i="3" s="1"/>
  <c r="R398" i="3"/>
  <c r="Q397" i="3"/>
  <c r="Q392" i="3"/>
  <c r="J389" i="3"/>
  <c r="P389" i="3" s="1"/>
  <c r="I388" i="3"/>
  <c r="O388" i="3" s="1"/>
  <c r="N384" i="3"/>
  <c r="N376" i="3"/>
  <c r="J372" i="3"/>
  <c r="P372" i="3" s="1"/>
  <c r="H368" i="3"/>
  <c r="Q364" i="3"/>
  <c r="J362" i="3"/>
  <c r="P362" i="3" s="1"/>
  <c r="N360" i="3"/>
  <c r="J356" i="3"/>
  <c r="P356" i="3" s="1"/>
  <c r="N354" i="3"/>
  <c r="J350" i="3"/>
  <c r="P350" i="3" s="1"/>
  <c r="Z584" i="1" s="1"/>
  <c r="N348" i="3"/>
  <c r="J344" i="3"/>
  <c r="P344" i="3" s="1"/>
  <c r="H340" i="3"/>
  <c r="Q336" i="3"/>
  <c r="J334" i="3"/>
  <c r="P334" i="3" s="1"/>
  <c r="H328" i="3"/>
  <c r="Q324" i="3"/>
  <c r="J322" i="3"/>
  <c r="P322" i="3" s="1"/>
  <c r="N320" i="3"/>
  <c r="J316" i="3"/>
  <c r="P316" i="3" s="1"/>
  <c r="Q500" i="3"/>
  <c r="R485" i="3"/>
  <c r="N470" i="3"/>
  <c r="I469" i="3"/>
  <c r="O469" i="3" s="1"/>
  <c r="H466" i="3"/>
  <c r="H460" i="3"/>
  <c r="I453" i="3"/>
  <c r="O453" i="3" s="1"/>
  <c r="R450" i="3"/>
  <c r="J446" i="3"/>
  <c r="P446" i="3" s="1"/>
  <c r="M445" i="3"/>
  <c r="Q438" i="3"/>
  <c r="I437" i="3"/>
  <c r="O437" i="3" s="1"/>
  <c r="Q436" i="3"/>
  <c r="I433" i="3"/>
  <c r="O433" i="3" s="1"/>
  <c r="Q432" i="3"/>
  <c r="I431" i="3"/>
  <c r="O431" i="3" s="1"/>
  <c r="Q430" i="3"/>
  <c r="H429" i="3"/>
  <c r="Q426" i="3"/>
  <c r="I425" i="3"/>
  <c r="O425" i="3" s="1"/>
  <c r="Q424" i="3"/>
  <c r="I423" i="3"/>
  <c r="O423" i="3" s="1"/>
  <c r="Q422" i="3"/>
  <c r="H421" i="3"/>
  <c r="Q418" i="3"/>
  <c r="I417" i="3"/>
  <c r="O417" i="3" s="1"/>
  <c r="X187" i="1" s="1"/>
  <c r="AC187" i="1" s="1"/>
  <c r="Q416" i="3"/>
  <c r="N415" i="3"/>
  <c r="I414" i="3"/>
  <c r="O414" i="3" s="1"/>
  <c r="H413" i="3"/>
  <c r="R411" i="3"/>
  <c r="Q410" i="3"/>
  <c r="I407" i="3"/>
  <c r="O407" i="3" s="1"/>
  <c r="N403" i="3"/>
  <c r="M402" i="3"/>
  <c r="H400" i="3"/>
  <c r="Q398" i="3"/>
  <c r="I389" i="3"/>
  <c r="O389" i="3" s="1"/>
  <c r="H388" i="3"/>
  <c r="M384" i="3"/>
  <c r="R380" i="3"/>
  <c r="M504" i="3"/>
  <c r="J502" i="3"/>
  <c r="P502" i="3" s="1"/>
  <c r="H500" i="3"/>
  <c r="N489" i="3"/>
  <c r="I485" i="3"/>
  <c r="O485" i="3" s="1"/>
  <c r="J470" i="3"/>
  <c r="P470" i="3" s="1"/>
  <c r="N463" i="3"/>
  <c r="I458" i="3"/>
  <c r="O458" i="3" s="1"/>
  <c r="J452" i="3"/>
  <c r="P452" i="3" s="1"/>
  <c r="Q450" i="3"/>
  <c r="Q444" i="3"/>
  <c r="N438" i="3"/>
  <c r="N426" i="3"/>
  <c r="N418" i="3"/>
  <c r="H414" i="3"/>
  <c r="N410" i="3"/>
  <c r="M409" i="3"/>
  <c r="W166" i="1" s="1"/>
  <c r="AB166" i="1" s="1"/>
  <c r="AF166" i="1" s="1"/>
  <c r="R406" i="3"/>
  <c r="J402" i="3"/>
  <c r="P402" i="3" s="1"/>
  <c r="N397" i="3"/>
  <c r="J396" i="3"/>
  <c r="N392" i="3"/>
  <c r="I384" i="3"/>
  <c r="O384" i="3" s="1"/>
  <c r="J376" i="3"/>
  <c r="P376" i="3" s="1"/>
  <c r="H372" i="3"/>
  <c r="Q368" i="3"/>
  <c r="N364" i="3"/>
  <c r="J360" i="3"/>
  <c r="P360" i="3" s="1"/>
  <c r="J354" i="3"/>
  <c r="P354" i="3" s="1"/>
  <c r="J348" i="3"/>
  <c r="P348" i="3" s="1"/>
  <c r="H344" i="3"/>
  <c r="Q340" i="3"/>
  <c r="N336" i="3"/>
  <c r="Q328" i="3"/>
  <c r="N324" i="3"/>
  <c r="J320" i="3"/>
  <c r="P320" i="3" s="1"/>
  <c r="Z674" i="1" s="1"/>
  <c r="H316" i="3"/>
  <c r="Q312" i="3"/>
  <c r="N308" i="3"/>
  <c r="R493" i="3"/>
  <c r="Q476" i="3"/>
  <c r="N462" i="3"/>
  <c r="H458" i="3"/>
  <c r="H452" i="3"/>
  <c r="I445" i="3"/>
  <c r="O445" i="3" s="1"/>
  <c r="R442" i="3"/>
  <c r="M438" i="3"/>
  <c r="M430" i="3"/>
  <c r="M426" i="3"/>
  <c r="K426" i="3" s="1"/>
  <c r="M422" i="3"/>
  <c r="M418" i="3"/>
  <c r="I415" i="3"/>
  <c r="O415" i="3" s="1"/>
  <c r="X183" i="1" s="1"/>
  <c r="AC183" i="1" s="1"/>
  <c r="N411" i="3"/>
  <c r="M410" i="3"/>
  <c r="H408" i="3"/>
  <c r="Q406" i="3"/>
  <c r="M404" i="3"/>
  <c r="J403" i="3"/>
  <c r="P403" i="3" s="1"/>
  <c r="Z141" i="1" s="1"/>
  <c r="AE141" i="1" s="1"/>
  <c r="I402" i="3"/>
  <c r="O402" i="3" s="1"/>
  <c r="H401" i="3"/>
  <c r="N398" i="3"/>
  <c r="N497" i="3"/>
  <c r="I493" i="3"/>
  <c r="O493" i="3" s="1"/>
  <c r="M480" i="3"/>
  <c r="J478" i="3"/>
  <c r="P478" i="3" s="1"/>
  <c r="H476" i="3"/>
  <c r="M462" i="3"/>
  <c r="K462" i="3" s="1"/>
  <c r="R461" i="3"/>
  <c r="N455" i="3"/>
  <c r="I450" i="3"/>
  <c r="O450" i="3" s="1"/>
  <c r="J444" i="3"/>
  <c r="P444" i="3" s="1"/>
  <c r="Q442" i="3"/>
  <c r="J438" i="3"/>
  <c r="P438" i="3" s="1"/>
  <c r="J432" i="3"/>
  <c r="P432" i="3" s="1"/>
  <c r="I430" i="3"/>
  <c r="O430" i="3" s="1"/>
  <c r="R427" i="3"/>
  <c r="J426" i="3"/>
  <c r="P426" i="3" s="1"/>
  <c r="J424" i="3"/>
  <c r="P424" i="3" s="1"/>
  <c r="Z536" i="1" s="1"/>
  <c r="AE536" i="1" s="1"/>
  <c r="I422" i="3"/>
  <c r="O422" i="3" s="1"/>
  <c r="R419" i="3"/>
  <c r="J418" i="3"/>
  <c r="P418" i="3" s="1"/>
  <c r="J416" i="3"/>
  <c r="P416" i="3" s="1"/>
  <c r="Z184" i="1" s="1"/>
  <c r="AE184" i="1" s="1"/>
  <c r="R414" i="3"/>
  <c r="Q413" i="3"/>
  <c r="J410" i="3"/>
  <c r="P410" i="3" s="1"/>
  <c r="I409" i="3"/>
  <c r="O409" i="3" s="1"/>
  <c r="R407" i="3"/>
  <c r="N405" i="3"/>
  <c r="I403" i="3"/>
  <c r="O403" i="3" s="1"/>
  <c r="H402" i="3"/>
  <c r="Q400" i="3"/>
  <c r="M398" i="3"/>
  <c r="I392" i="3"/>
  <c r="O392" i="3" s="1"/>
  <c r="R389" i="3"/>
  <c r="Q388" i="3"/>
  <c r="J382" i="3"/>
  <c r="P382" i="3" s="1"/>
  <c r="Q378" i="3"/>
  <c r="H376" i="3"/>
  <c r="M374" i="3"/>
  <c r="Q372" i="3"/>
  <c r="J370" i="3"/>
  <c r="P370" i="3" s="1"/>
  <c r="Z177" i="1" s="1"/>
  <c r="AE177" i="1" s="1"/>
  <c r="N368" i="3"/>
  <c r="J364" i="3"/>
  <c r="P364" i="3" s="1"/>
  <c r="H360" i="3"/>
  <c r="M358" i="3"/>
  <c r="H354" i="3"/>
  <c r="H348" i="3"/>
  <c r="M346" i="3"/>
  <c r="Q344" i="3"/>
  <c r="J342" i="3"/>
  <c r="P342" i="3" s="1"/>
  <c r="Z637" i="1" s="1"/>
  <c r="N340" i="3"/>
  <c r="J336" i="3"/>
  <c r="P336" i="3" s="1"/>
  <c r="J330" i="3"/>
  <c r="P330" i="3" s="1"/>
  <c r="N328" i="3"/>
  <c r="J324" i="3"/>
  <c r="P324" i="3" s="1"/>
  <c r="Z673" i="1" s="1"/>
  <c r="H320" i="3"/>
  <c r="Q316" i="3"/>
  <c r="I501" i="3"/>
  <c r="O501" i="3" s="1"/>
  <c r="M488" i="3"/>
  <c r="J486" i="3"/>
  <c r="P486" i="3" s="1"/>
  <c r="H484" i="3"/>
  <c r="N473" i="3"/>
  <c r="Q468" i="3"/>
  <c r="Q466" i="3"/>
  <c r="Q460" i="3"/>
  <c r="M454" i="3"/>
  <c r="K454" i="3" s="1"/>
  <c r="R453" i="3"/>
  <c r="N447" i="3"/>
  <c r="I442" i="3"/>
  <c r="O442" i="3" s="1"/>
  <c r="I436" i="3"/>
  <c r="N427" i="3"/>
  <c r="N419" i="3"/>
  <c r="I411" i="3"/>
  <c r="O411" i="3" s="1"/>
  <c r="X169" i="1" s="1"/>
  <c r="AC169" i="1" s="1"/>
  <c r="H410" i="3"/>
  <c r="M406" i="3"/>
  <c r="R402" i="3"/>
  <c r="H398" i="3"/>
  <c r="N389" i="3"/>
  <c r="M388" i="3"/>
  <c r="Q384" i="3"/>
  <c r="Q376" i="3"/>
  <c r="N372" i="3"/>
  <c r="J368" i="3"/>
  <c r="P368" i="3" s="1"/>
  <c r="H364" i="3"/>
  <c r="Q360" i="3"/>
  <c r="Q354" i="3"/>
  <c r="I352" i="3"/>
  <c r="Q348" i="3"/>
  <c r="N344" i="3"/>
  <c r="J340" i="3"/>
  <c r="P340" i="3" s="1"/>
  <c r="Z641" i="1" s="1"/>
  <c r="AE641" i="1" s="1"/>
  <c r="H336" i="3"/>
  <c r="J328" i="3"/>
  <c r="P328" i="3" s="1"/>
  <c r="H324" i="3"/>
  <c r="Q320" i="3"/>
  <c r="N316" i="3"/>
  <c r="J312" i="3"/>
  <c r="P312" i="3" s="1"/>
  <c r="H308" i="3"/>
  <c r="M472" i="3"/>
  <c r="H444" i="3"/>
  <c r="J411" i="3"/>
  <c r="P411" i="3" s="1"/>
  <c r="Z169" i="1" s="1"/>
  <c r="AE169" i="1" s="1"/>
  <c r="H409" i="3"/>
  <c r="R376" i="3"/>
  <c r="R368" i="3"/>
  <c r="R360" i="3"/>
  <c r="R354" i="3"/>
  <c r="H350" i="3"/>
  <c r="H342" i="3"/>
  <c r="H334" i="3"/>
  <c r="H330" i="3"/>
  <c r="H322" i="3"/>
  <c r="H314" i="3"/>
  <c r="N312" i="3"/>
  <c r="R305" i="3"/>
  <c r="J303" i="3"/>
  <c r="P303" i="3" s="1"/>
  <c r="H299" i="3"/>
  <c r="Q295" i="3"/>
  <c r="R467" i="3"/>
  <c r="H418" i="3"/>
  <c r="H416" i="3"/>
  <c r="Q414" i="3"/>
  <c r="N407" i="3"/>
  <c r="I398" i="3"/>
  <c r="O398" i="3" s="1"/>
  <c r="Q394" i="3"/>
  <c r="J393" i="3"/>
  <c r="P393" i="3" s="1"/>
  <c r="J385" i="3"/>
  <c r="P385" i="3" s="1"/>
  <c r="I378" i="3"/>
  <c r="H370" i="3"/>
  <c r="H362" i="3"/>
  <c r="H356" i="3"/>
  <c r="J349" i="3"/>
  <c r="P349" i="3" s="1"/>
  <c r="Z570" i="1" s="1"/>
  <c r="AE570" i="1" s="1"/>
  <c r="M348" i="3"/>
  <c r="Q346" i="3"/>
  <c r="J341" i="3"/>
  <c r="P341" i="3" s="1"/>
  <c r="Z640" i="1" s="1"/>
  <c r="M340" i="3"/>
  <c r="Q338" i="3"/>
  <c r="N333" i="3"/>
  <c r="Q332" i="3"/>
  <c r="J329" i="3"/>
  <c r="P329" i="3" s="1"/>
  <c r="M328" i="3"/>
  <c r="K328" i="3" s="1"/>
  <c r="Q326" i="3"/>
  <c r="J321" i="3"/>
  <c r="P321" i="3" s="1"/>
  <c r="M320" i="3"/>
  <c r="Q318" i="3"/>
  <c r="M315" i="3"/>
  <c r="R313" i="3"/>
  <c r="M312" i="3"/>
  <c r="Q310" i="3"/>
  <c r="Q307" i="3"/>
  <c r="Q305" i="3"/>
  <c r="Q484" i="3"/>
  <c r="J443" i="3"/>
  <c r="P443" i="3" s="1"/>
  <c r="H426" i="3"/>
  <c r="H424" i="3"/>
  <c r="H422" i="3"/>
  <c r="N414" i="3"/>
  <c r="M405" i="3"/>
  <c r="R401" i="3"/>
  <c r="M376" i="3"/>
  <c r="Q374" i="3"/>
  <c r="M368" i="3"/>
  <c r="Q366" i="3"/>
  <c r="M360" i="3"/>
  <c r="Q358" i="3"/>
  <c r="M354" i="3"/>
  <c r="Q352" i="3"/>
  <c r="I348" i="3"/>
  <c r="O348" i="3" s="1"/>
  <c r="M347" i="3"/>
  <c r="I340" i="3"/>
  <c r="O340" i="3" s="1"/>
  <c r="X641" i="1" s="1"/>
  <c r="AC641" i="1" s="1"/>
  <c r="I328" i="3"/>
  <c r="O328" i="3" s="1"/>
  <c r="I320" i="3"/>
  <c r="O320" i="3" s="1"/>
  <c r="I312" i="3"/>
  <c r="O312" i="3" s="1"/>
  <c r="R308" i="3"/>
  <c r="H303" i="3"/>
  <c r="Q299" i="3"/>
  <c r="N295" i="3"/>
  <c r="N285" i="3"/>
  <c r="M284" i="3"/>
  <c r="N277" i="3"/>
  <c r="M276" i="3"/>
  <c r="N269" i="3"/>
  <c r="M268" i="3"/>
  <c r="N261" i="3"/>
  <c r="M260" i="3"/>
  <c r="N253" i="3"/>
  <c r="M252" i="3"/>
  <c r="N245" i="3"/>
  <c r="M244" i="3"/>
  <c r="N237" i="3"/>
  <c r="M236" i="3"/>
  <c r="N229" i="3"/>
  <c r="M228" i="3"/>
  <c r="N221" i="3"/>
  <c r="M220" i="3"/>
  <c r="R466" i="3"/>
  <c r="N454" i="3"/>
  <c r="H450" i="3"/>
  <c r="H432" i="3"/>
  <c r="H430" i="3"/>
  <c r="M412" i="3"/>
  <c r="W174" i="1" s="1"/>
  <c r="AB174" i="1" s="1"/>
  <c r="AF174" i="1" s="1"/>
  <c r="H405" i="3"/>
  <c r="R403" i="3"/>
  <c r="J394" i="3"/>
  <c r="P394" i="3" s="1"/>
  <c r="Z567" i="1" s="1"/>
  <c r="AE567" i="1" s="1"/>
  <c r="Q382" i="3"/>
  <c r="N380" i="3"/>
  <c r="I376" i="3"/>
  <c r="O376" i="3" s="1"/>
  <c r="X399" i="1" s="1"/>
  <c r="AC399" i="1" s="1"/>
  <c r="I368" i="3"/>
  <c r="O368" i="3" s="1"/>
  <c r="X143" i="1" s="1"/>
  <c r="AC143" i="1" s="1"/>
  <c r="I360" i="3"/>
  <c r="O360" i="3" s="1"/>
  <c r="I354" i="3"/>
  <c r="O354" i="3" s="1"/>
  <c r="R501" i="3"/>
  <c r="J462" i="3"/>
  <c r="P462" i="3" s="1"/>
  <c r="R417" i="3"/>
  <c r="J412" i="3"/>
  <c r="P412" i="3" s="1"/>
  <c r="I410" i="3"/>
  <c r="O410" i="3" s="1"/>
  <c r="X167" i="1" s="1"/>
  <c r="AC167" i="1" s="1"/>
  <c r="N399" i="3"/>
  <c r="Q387" i="3"/>
  <c r="R383" i="3"/>
  <c r="R378" i="3"/>
  <c r="R372" i="3"/>
  <c r="R364" i="3"/>
  <c r="R351" i="3"/>
  <c r="H346" i="3"/>
  <c r="R343" i="3"/>
  <c r="H338" i="3"/>
  <c r="R335" i="3"/>
  <c r="H332" i="3"/>
  <c r="H326" i="3"/>
  <c r="N325" i="3"/>
  <c r="R323" i="3"/>
  <c r="H318" i="3"/>
  <c r="N317" i="3"/>
  <c r="M307" i="3"/>
  <c r="M305" i="3"/>
  <c r="Q303" i="3"/>
  <c r="J301" i="3"/>
  <c r="P301" i="3" s="1"/>
  <c r="Z621" i="1" s="1"/>
  <c r="AE621" i="1" s="1"/>
  <c r="N299" i="3"/>
  <c r="J295" i="3"/>
  <c r="P295" i="3" s="1"/>
  <c r="N294" i="3"/>
  <c r="I293" i="3"/>
  <c r="O293" i="3" s="1"/>
  <c r="I291" i="3"/>
  <c r="O291" i="3" s="1"/>
  <c r="N287" i="3"/>
  <c r="J284" i="3"/>
  <c r="P284" i="3" s="1"/>
  <c r="R283" i="3"/>
  <c r="I283" i="3"/>
  <c r="O283" i="3" s="1"/>
  <c r="X633" i="1" s="1"/>
  <c r="N279" i="3"/>
  <c r="J276" i="3"/>
  <c r="P276" i="3" s="1"/>
  <c r="R275" i="3"/>
  <c r="I275" i="3"/>
  <c r="O275" i="3" s="1"/>
  <c r="N271" i="3"/>
  <c r="J268" i="3"/>
  <c r="P268" i="3" s="1"/>
  <c r="R267" i="3"/>
  <c r="I267" i="3"/>
  <c r="O267" i="3" s="1"/>
  <c r="N263" i="3"/>
  <c r="J260" i="3"/>
  <c r="P260" i="3" s="1"/>
  <c r="R259" i="3"/>
  <c r="I259" i="3"/>
  <c r="O259" i="3" s="1"/>
  <c r="N255" i="3"/>
  <c r="J252" i="3"/>
  <c r="P252" i="3" s="1"/>
  <c r="R251" i="3"/>
  <c r="I251" i="3"/>
  <c r="O251" i="3" s="1"/>
  <c r="X151" i="1" s="1"/>
  <c r="AC151" i="1" s="1"/>
  <c r="N247" i="3"/>
  <c r="J244" i="3"/>
  <c r="P244" i="3" s="1"/>
  <c r="R243" i="3"/>
  <c r="I243" i="3"/>
  <c r="O243" i="3" s="1"/>
  <c r="N239" i="3"/>
  <c r="M461" i="3"/>
  <c r="Q441" i="3"/>
  <c r="R431" i="3"/>
  <c r="Q429" i="3"/>
  <c r="M425" i="3"/>
  <c r="N423" i="3"/>
  <c r="N421" i="3"/>
  <c r="I406" i="3"/>
  <c r="O406" i="3" s="1"/>
  <c r="M397" i="3"/>
  <c r="M392" i="3"/>
  <c r="N388" i="3"/>
  <c r="I387" i="3"/>
  <c r="O387" i="3" s="1"/>
  <c r="I383" i="3"/>
  <c r="O383" i="3" s="1"/>
  <c r="J379" i="3"/>
  <c r="P379" i="3" s="1"/>
  <c r="J373" i="3"/>
  <c r="P373" i="3" s="1"/>
  <c r="M372" i="3"/>
  <c r="Q370" i="3"/>
  <c r="J365" i="3"/>
  <c r="P365" i="3" s="1"/>
  <c r="Z554" i="1" s="1"/>
  <c r="AE554" i="1" s="1"/>
  <c r="M364" i="3"/>
  <c r="Q362" i="3"/>
  <c r="Q356" i="3"/>
  <c r="J352" i="3"/>
  <c r="M351" i="3"/>
  <c r="I344" i="3"/>
  <c r="O344" i="3" s="1"/>
  <c r="M343" i="3"/>
  <c r="I336" i="3"/>
  <c r="O336" i="3" s="1"/>
  <c r="M335" i="3"/>
  <c r="I324" i="3"/>
  <c r="O324" i="3" s="1"/>
  <c r="X673" i="1" s="1"/>
  <c r="AC673" i="1" s="1"/>
  <c r="M323" i="3"/>
  <c r="I316" i="3"/>
  <c r="O316" i="3" s="1"/>
  <c r="X566" i="1" s="1"/>
  <c r="AC566" i="1" s="1"/>
  <c r="R312" i="3"/>
  <c r="J308" i="3"/>
  <c r="P308" i="3" s="1"/>
  <c r="I307" i="3"/>
  <c r="O307" i="3" s="1"/>
  <c r="I305" i="3"/>
  <c r="O305" i="3" s="1"/>
  <c r="X553" i="1" s="1"/>
  <c r="N303" i="3"/>
  <c r="I300" i="3"/>
  <c r="O300" i="3" s="1"/>
  <c r="X622" i="1" s="1"/>
  <c r="AC622" i="1" s="1"/>
  <c r="J299" i="3"/>
  <c r="P299" i="3" s="1"/>
  <c r="H295" i="3"/>
  <c r="R285" i="3"/>
  <c r="I285" i="3"/>
  <c r="O285" i="3" s="1"/>
  <c r="Q284" i="3"/>
  <c r="H284" i="3"/>
  <c r="R277" i="3"/>
  <c r="I277" i="3"/>
  <c r="O277" i="3" s="1"/>
  <c r="Q276" i="3"/>
  <c r="H276" i="3"/>
  <c r="R269" i="3"/>
  <c r="I269" i="3"/>
  <c r="O269" i="3" s="1"/>
  <c r="Q268" i="3"/>
  <c r="H268" i="3"/>
  <c r="R261" i="3"/>
  <c r="I261" i="3"/>
  <c r="O261" i="3" s="1"/>
  <c r="Q260" i="3"/>
  <c r="H260" i="3"/>
  <c r="R253" i="3"/>
  <c r="I253" i="3"/>
  <c r="O253" i="3" s="1"/>
  <c r="Q252" i="3"/>
  <c r="H252" i="3"/>
  <c r="R245" i="3"/>
  <c r="I245" i="3"/>
  <c r="O245" i="3" s="1"/>
  <c r="Q244" i="3"/>
  <c r="H244" i="3"/>
  <c r="R237" i="3"/>
  <c r="I237" i="3"/>
  <c r="O237" i="3" s="1"/>
  <c r="Q236" i="3"/>
  <c r="H236" i="3"/>
  <c r="R229" i="3"/>
  <c r="I229" i="3"/>
  <c r="O229" i="3" s="1"/>
  <c r="Q228" i="3"/>
  <c r="H228" i="3"/>
  <c r="R437" i="3"/>
  <c r="R433" i="3"/>
  <c r="N431" i="3"/>
  <c r="N429" i="3"/>
  <c r="M413" i="3"/>
  <c r="R409" i="3"/>
  <c r="J404" i="3"/>
  <c r="P404" i="3" s="1"/>
  <c r="Z142" i="1" s="1"/>
  <c r="AE142" i="1" s="1"/>
  <c r="Q402" i="3"/>
  <c r="H397" i="3"/>
  <c r="I396" i="3"/>
  <c r="H392" i="3"/>
  <c r="J388" i="3"/>
  <c r="P388" i="3" s="1"/>
  <c r="H384" i="3"/>
  <c r="N378" i="3"/>
  <c r="I372" i="3"/>
  <c r="O372" i="3" s="1"/>
  <c r="I364" i="3"/>
  <c r="O364" i="3" s="1"/>
  <c r="I351" i="3"/>
  <c r="O351" i="3" s="1"/>
  <c r="R348" i="3"/>
  <c r="I343" i="3"/>
  <c r="O343" i="3" s="1"/>
  <c r="R340" i="3"/>
  <c r="I335" i="3"/>
  <c r="O335" i="3" s="1"/>
  <c r="R328" i="3"/>
  <c r="R320" i="3"/>
  <c r="J314" i="3"/>
  <c r="P314" i="3" s="1"/>
  <c r="I308" i="3"/>
  <c r="O308" i="3" s="1"/>
  <c r="H305" i="3"/>
  <c r="M303" i="3"/>
  <c r="I299" i="3"/>
  <c r="O299" i="3" s="1"/>
  <c r="R295" i="3"/>
  <c r="Q285" i="3"/>
  <c r="H285" i="3"/>
  <c r="I327" i="3"/>
  <c r="O327" i="3" s="1"/>
  <c r="R324" i="3"/>
  <c r="I319" i="3"/>
  <c r="O319" i="3" s="1"/>
  <c r="R316" i="3"/>
  <c r="Q314" i="3"/>
  <c r="N305" i="3"/>
  <c r="M295" i="3"/>
  <c r="M294" i="3"/>
  <c r="K294" i="3" s="1"/>
  <c r="M293" i="3"/>
  <c r="R291" i="3"/>
  <c r="M285" i="3"/>
  <c r="R284" i="3"/>
  <c r="M279" i="3"/>
  <c r="J273" i="3"/>
  <c r="P273" i="3" s="1"/>
  <c r="Q271" i="3"/>
  <c r="J267" i="3"/>
  <c r="P267" i="3" s="1"/>
  <c r="Q265" i="3"/>
  <c r="Q259" i="3"/>
  <c r="M253" i="3"/>
  <c r="R252" i="3"/>
  <c r="M247" i="3"/>
  <c r="K247" i="3" s="1"/>
  <c r="J241" i="3"/>
  <c r="P241" i="3" s="1"/>
  <c r="Q239" i="3"/>
  <c r="M235" i="3"/>
  <c r="M231" i="3"/>
  <c r="M227" i="3"/>
  <c r="M223" i="3"/>
  <c r="R221" i="3"/>
  <c r="Q220" i="3"/>
  <c r="N215" i="3"/>
  <c r="R213" i="3"/>
  <c r="I212" i="3"/>
  <c r="O212" i="3" s="1"/>
  <c r="N204" i="3"/>
  <c r="N199" i="3"/>
  <c r="R197" i="3"/>
  <c r="I196" i="3"/>
  <c r="O196" i="3" s="1"/>
  <c r="N188" i="3"/>
  <c r="N183" i="3"/>
  <c r="R181" i="3"/>
  <c r="I180" i="3"/>
  <c r="O180" i="3" s="1"/>
  <c r="X431" i="1" s="1"/>
  <c r="AC431" i="1" s="1"/>
  <c r="N172" i="3"/>
  <c r="N167" i="3"/>
  <c r="R165" i="3"/>
  <c r="I164" i="3"/>
  <c r="O164" i="3" s="1"/>
  <c r="X406" i="1" s="1"/>
  <c r="AC406" i="1" s="1"/>
  <c r="N156" i="3"/>
  <c r="N151" i="3"/>
  <c r="R149" i="3"/>
  <c r="I148" i="3"/>
  <c r="O148" i="3" s="1"/>
  <c r="N449" i="3"/>
  <c r="N406" i="3"/>
  <c r="R388" i="3"/>
  <c r="I380" i="3"/>
  <c r="N373" i="3"/>
  <c r="N365" i="3"/>
  <c r="M324" i="3"/>
  <c r="M316" i="3"/>
  <c r="K316" i="3" s="1"/>
  <c r="Q308" i="3"/>
  <c r="J305" i="3"/>
  <c r="P305" i="3" s="1"/>
  <c r="Z553" i="1" s="1"/>
  <c r="AE553" i="1" s="1"/>
  <c r="I303" i="3"/>
  <c r="O303" i="3" s="1"/>
  <c r="X550" i="1" s="1"/>
  <c r="AC550" i="1" s="1"/>
  <c r="Q297" i="3"/>
  <c r="I295" i="3"/>
  <c r="O295" i="3" s="1"/>
  <c r="H294" i="3"/>
  <c r="J293" i="3"/>
  <c r="P293" i="3" s="1"/>
  <c r="N292" i="3"/>
  <c r="N291" i="3"/>
  <c r="R290" i="3"/>
  <c r="J285" i="3"/>
  <c r="P285" i="3" s="1"/>
  <c r="N284" i="3"/>
  <c r="H279" i="3"/>
  <c r="H273" i="3"/>
  <c r="H267" i="3"/>
  <c r="R264" i="3"/>
  <c r="I260" i="3"/>
  <c r="O260" i="3" s="1"/>
  <c r="M259" i="3"/>
  <c r="R258" i="3"/>
  <c r="J253" i="3"/>
  <c r="P253" i="3" s="1"/>
  <c r="Z152" i="1" s="1"/>
  <c r="AE152" i="1" s="1"/>
  <c r="N252" i="3"/>
  <c r="H247" i="3"/>
  <c r="H241" i="3"/>
  <c r="J237" i="3"/>
  <c r="P237" i="3" s="1"/>
  <c r="J235" i="3"/>
  <c r="P235" i="3" s="1"/>
  <c r="H231" i="3"/>
  <c r="J229" i="3"/>
  <c r="P229" i="3" s="1"/>
  <c r="J227" i="3"/>
  <c r="P227" i="3" s="1"/>
  <c r="H223" i="3"/>
  <c r="N220" i="3"/>
  <c r="Q219" i="3"/>
  <c r="H217" i="3"/>
  <c r="M215" i="3"/>
  <c r="N214" i="3"/>
  <c r="H212" i="3"/>
  <c r="J211" i="3"/>
  <c r="P211" i="3" s="1"/>
  <c r="Q207" i="3"/>
  <c r="J205" i="3"/>
  <c r="P205" i="3" s="1"/>
  <c r="Z68" i="1" s="1"/>
  <c r="AE68" i="1" s="1"/>
  <c r="M204" i="3"/>
  <c r="Q203" i="3"/>
  <c r="H201" i="3"/>
  <c r="M199" i="3"/>
  <c r="N198" i="3"/>
  <c r="H196" i="3"/>
  <c r="J195" i="3"/>
  <c r="P195" i="3" s="1"/>
  <c r="Q191" i="3"/>
  <c r="J189" i="3"/>
  <c r="P189" i="3" s="1"/>
  <c r="Z471" i="1" s="1"/>
  <c r="AE471" i="1" s="1"/>
  <c r="M188" i="3"/>
  <c r="Q187" i="3"/>
  <c r="H185" i="3"/>
  <c r="M183" i="3"/>
  <c r="N182" i="3"/>
  <c r="H180" i="3"/>
  <c r="J179" i="3"/>
  <c r="P179" i="3" s="1"/>
  <c r="Q175" i="3"/>
  <c r="J173" i="3"/>
  <c r="P173" i="3" s="1"/>
  <c r="M172" i="3"/>
  <c r="Q171" i="3"/>
  <c r="H169" i="3"/>
  <c r="M167" i="3"/>
  <c r="N166" i="3"/>
  <c r="H164" i="3"/>
  <c r="J163" i="3"/>
  <c r="P163" i="3" s="1"/>
  <c r="Z378" i="1" s="1"/>
  <c r="AE378" i="1" s="1"/>
  <c r="Q159" i="3"/>
  <c r="J157" i="3"/>
  <c r="P157" i="3" s="1"/>
  <c r="M156" i="3"/>
  <c r="Q155" i="3"/>
  <c r="H153" i="3"/>
  <c r="M151" i="3"/>
  <c r="N150" i="3"/>
  <c r="H148" i="3"/>
  <c r="J147" i="3"/>
  <c r="P147" i="3" s="1"/>
  <c r="Z445" i="1" s="1"/>
  <c r="J142" i="3"/>
  <c r="P142" i="3" s="1"/>
  <c r="Q140" i="3"/>
  <c r="H140" i="3"/>
  <c r="J134" i="3"/>
  <c r="P134" i="3" s="1"/>
  <c r="Q132" i="3"/>
  <c r="H132" i="3"/>
  <c r="J126" i="3"/>
  <c r="P126" i="3" s="1"/>
  <c r="Z376" i="1" s="1"/>
  <c r="AE376" i="1" s="1"/>
  <c r="Q124" i="3"/>
  <c r="H124" i="3"/>
  <c r="I434" i="3"/>
  <c r="R423" i="3"/>
  <c r="R392" i="3"/>
  <c r="H312" i="3"/>
  <c r="M310" i="3"/>
  <c r="M308" i="3"/>
  <c r="H293" i="3"/>
  <c r="H292" i="3"/>
  <c r="J291" i="3"/>
  <c r="P291" i="3" s="1"/>
  <c r="Q289" i="3"/>
  <c r="Q283" i="3"/>
  <c r="M277" i="3"/>
  <c r="R276" i="3"/>
  <c r="M271" i="3"/>
  <c r="J265" i="3"/>
  <c r="P265" i="3" s="1"/>
  <c r="Q263" i="3"/>
  <c r="J259" i="3"/>
  <c r="P259" i="3" s="1"/>
  <c r="Q257" i="3"/>
  <c r="Q251" i="3"/>
  <c r="M245" i="3"/>
  <c r="R244" i="3"/>
  <c r="M239" i="3"/>
  <c r="R236" i="3"/>
  <c r="I235" i="3"/>
  <c r="O235" i="3" s="1"/>
  <c r="R234" i="3"/>
  <c r="R228" i="3"/>
  <c r="I227" i="3"/>
  <c r="O227" i="3" s="1"/>
  <c r="R226" i="3"/>
  <c r="M221" i="3"/>
  <c r="M214" i="3"/>
  <c r="N213" i="3"/>
  <c r="R212" i="3"/>
  <c r="I211" i="3"/>
  <c r="O211" i="3" s="1"/>
  <c r="J210" i="3"/>
  <c r="P210" i="3" s="1"/>
  <c r="I205" i="3"/>
  <c r="O205" i="3" s="1"/>
  <c r="M198" i="3"/>
  <c r="N197" i="3"/>
  <c r="R196" i="3"/>
  <c r="I195" i="3"/>
  <c r="O195" i="3" s="1"/>
  <c r="J194" i="3"/>
  <c r="P194" i="3" s="1"/>
  <c r="I189" i="3"/>
  <c r="O189" i="3" s="1"/>
  <c r="X471" i="1" s="1"/>
  <c r="AC471" i="1" s="1"/>
  <c r="M182" i="3"/>
  <c r="N181" i="3"/>
  <c r="R180" i="3"/>
  <c r="I179" i="3"/>
  <c r="O179" i="3" s="1"/>
  <c r="X347" i="1" s="1"/>
  <c r="AC347" i="1" s="1"/>
  <c r="I173" i="3"/>
  <c r="O173" i="3" s="1"/>
  <c r="X359" i="1" s="1"/>
  <c r="AC359" i="1" s="1"/>
  <c r="N165" i="3"/>
  <c r="R164" i="3"/>
  <c r="I163" i="3"/>
  <c r="O163" i="3" s="1"/>
  <c r="I157" i="3"/>
  <c r="O157" i="3" s="1"/>
  <c r="N149" i="3"/>
  <c r="R148" i="3"/>
  <c r="I147" i="3"/>
  <c r="O147" i="3" s="1"/>
  <c r="R142" i="3"/>
  <c r="I142" i="3"/>
  <c r="O142" i="3" s="1"/>
  <c r="N138" i="3"/>
  <c r="R134" i="3"/>
  <c r="I134" i="3"/>
  <c r="O134" i="3" s="1"/>
  <c r="N130" i="3"/>
  <c r="J127" i="3"/>
  <c r="P127" i="3" s="1"/>
  <c r="R126" i="3"/>
  <c r="I126" i="3"/>
  <c r="O126" i="3" s="1"/>
  <c r="N122" i="3"/>
  <c r="J119" i="3"/>
  <c r="P119" i="3" s="1"/>
  <c r="R118" i="3"/>
  <c r="I118" i="3"/>
  <c r="O118" i="3" s="1"/>
  <c r="J113" i="3"/>
  <c r="P113" i="3" s="1"/>
  <c r="R112" i="3"/>
  <c r="I112" i="3"/>
  <c r="O112" i="3" s="1"/>
  <c r="N108" i="3"/>
  <c r="J105" i="3"/>
  <c r="P105" i="3" s="1"/>
  <c r="R104" i="3"/>
  <c r="I104" i="3"/>
  <c r="O104" i="3" s="1"/>
  <c r="N100" i="3"/>
  <c r="J97" i="3"/>
  <c r="P97" i="3" s="1"/>
  <c r="R96" i="3"/>
  <c r="I96" i="3"/>
  <c r="O96" i="3" s="1"/>
  <c r="N92" i="3"/>
  <c r="M417" i="3"/>
  <c r="M387" i="3"/>
  <c r="H382" i="3"/>
  <c r="N379" i="3"/>
  <c r="N331" i="3"/>
  <c r="H310" i="3"/>
  <c r="M306" i="3"/>
  <c r="R299" i="3"/>
  <c r="H297" i="3"/>
  <c r="H291" i="3"/>
  <c r="I284" i="3"/>
  <c r="O284" i="3" s="1"/>
  <c r="M283" i="3"/>
  <c r="J277" i="3"/>
  <c r="P277" i="3" s="1"/>
  <c r="N276" i="3"/>
  <c r="H271" i="3"/>
  <c r="N270" i="3"/>
  <c r="H265" i="3"/>
  <c r="N264" i="3"/>
  <c r="H259" i="3"/>
  <c r="I252" i="3"/>
  <c r="O252" i="3" s="1"/>
  <c r="M251" i="3"/>
  <c r="J245" i="3"/>
  <c r="P245" i="3" s="1"/>
  <c r="N244" i="3"/>
  <c r="H239" i="3"/>
  <c r="N238" i="3"/>
  <c r="N236" i="3"/>
  <c r="H235" i="3"/>
  <c r="Q234" i="3"/>
  <c r="N230" i="3"/>
  <c r="N228" i="3"/>
  <c r="H227" i="3"/>
  <c r="Q226" i="3"/>
  <c r="J220" i="3"/>
  <c r="P220" i="3" s="1"/>
  <c r="M219" i="3"/>
  <c r="K219" i="3" s="1"/>
  <c r="Q217" i="3"/>
  <c r="H215" i="3"/>
  <c r="M213" i="3"/>
  <c r="Q212" i="3"/>
  <c r="H211" i="3"/>
  <c r="I210" i="3"/>
  <c r="O210" i="3" s="1"/>
  <c r="J209" i="3"/>
  <c r="P209" i="3" s="1"/>
  <c r="J204" i="3"/>
  <c r="P204" i="3" s="1"/>
  <c r="M203" i="3"/>
  <c r="Q201" i="3"/>
  <c r="H199" i="3"/>
  <c r="M197" i="3"/>
  <c r="J436" i="3"/>
  <c r="I399" i="3"/>
  <c r="O399" i="3" s="1"/>
  <c r="J345" i="3"/>
  <c r="P345" i="3" s="1"/>
  <c r="Z589" i="1" s="1"/>
  <c r="AE589" i="1" s="1"/>
  <c r="J337" i="3"/>
  <c r="P337" i="3" s="1"/>
  <c r="Z645" i="1" s="1"/>
  <c r="AE645" i="1" s="1"/>
  <c r="J333" i="3"/>
  <c r="J306" i="3"/>
  <c r="P306" i="3" s="1"/>
  <c r="J289" i="3"/>
  <c r="P289" i="3" s="1"/>
  <c r="Q287" i="3"/>
  <c r="J283" i="3"/>
  <c r="P283" i="3" s="1"/>
  <c r="Z633" i="1" s="1"/>
  <c r="AE633" i="1" s="1"/>
  <c r="Q281" i="3"/>
  <c r="Q275" i="3"/>
  <c r="M269" i="3"/>
  <c r="R268" i="3"/>
  <c r="M263" i="3"/>
  <c r="J257" i="3"/>
  <c r="P257" i="3" s="1"/>
  <c r="Q255" i="3"/>
  <c r="J251" i="3"/>
  <c r="P251" i="3" s="1"/>
  <c r="Q249" i="3"/>
  <c r="Q243" i="3"/>
  <c r="J221" i="3"/>
  <c r="P221" i="3" s="1"/>
  <c r="I220" i="3"/>
  <c r="O220" i="3" s="1"/>
  <c r="N212" i="3"/>
  <c r="R205" i="3"/>
  <c r="I204" i="3"/>
  <c r="O204" i="3" s="1"/>
  <c r="N196" i="3"/>
  <c r="R189" i="3"/>
  <c r="I188" i="3"/>
  <c r="O188" i="3" s="1"/>
  <c r="N180" i="3"/>
  <c r="R173" i="3"/>
  <c r="I172" i="3"/>
  <c r="O172" i="3" s="1"/>
  <c r="N164" i="3"/>
  <c r="R157" i="3"/>
  <c r="I156" i="3"/>
  <c r="O156" i="3" s="1"/>
  <c r="N148" i="3"/>
  <c r="Q421" i="3"/>
  <c r="M395" i="3"/>
  <c r="R371" i="3"/>
  <c r="R363" i="3"/>
  <c r="Q350" i="3"/>
  <c r="Q342" i="3"/>
  <c r="Q334" i="3"/>
  <c r="H315" i="3"/>
  <c r="N313" i="3"/>
  <c r="R311" i="3"/>
  <c r="N300" i="3"/>
  <c r="M299" i="3"/>
  <c r="K299" i="3" s="1"/>
  <c r="H289" i="3"/>
  <c r="H283" i="3"/>
  <c r="I276" i="3"/>
  <c r="O276" i="3" s="1"/>
  <c r="M275" i="3"/>
  <c r="J269" i="3"/>
  <c r="P269" i="3" s="1"/>
  <c r="N268" i="3"/>
  <c r="H263" i="3"/>
  <c r="H257" i="3"/>
  <c r="H251" i="3"/>
  <c r="I244" i="3"/>
  <c r="O244" i="3" s="1"/>
  <c r="M243" i="3"/>
  <c r="J236" i="3"/>
  <c r="P236" i="3" s="1"/>
  <c r="Q231" i="3"/>
  <c r="J228" i="3"/>
  <c r="P228" i="3" s="1"/>
  <c r="Z538" i="1" s="1"/>
  <c r="AE538" i="1" s="1"/>
  <c r="Q223" i="3"/>
  <c r="I221" i="3"/>
  <c r="O221" i="3" s="1"/>
  <c r="X526" i="1" s="1"/>
  <c r="AC526" i="1" s="1"/>
  <c r="H220" i="3"/>
  <c r="J219" i="3"/>
  <c r="P219" i="3" s="1"/>
  <c r="Q215" i="3"/>
  <c r="J213" i="3"/>
  <c r="P213" i="3" s="1"/>
  <c r="M212" i="3"/>
  <c r="Q211" i="3"/>
  <c r="M207" i="3"/>
  <c r="H204" i="3"/>
  <c r="J203" i="3"/>
  <c r="P203" i="3" s="1"/>
  <c r="Q199" i="3"/>
  <c r="J197" i="3"/>
  <c r="P197" i="3" s="1"/>
  <c r="Z468" i="1" s="1"/>
  <c r="AE468" i="1" s="1"/>
  <c r="M196" i="3"/>
  <c r="Q195" i="3"/>
  <c r="M191" i="3"/>
  <c r="H188" i="3"/>
  <c r="J187" i="3"/>
  <c r="P187" i="3" s="1"/>
  <c r="Z362" i="1" s="1"/>
  <c r="AE362" i="1" s="1"/>
  <c r="Q183" i="3"/>
  <c r="J181" i="3"/>
  <c r="P181" i="3" s="1"/>
  <c r="Z437" i="1" s="1"/>
  <c r="M180" i="3"/>
  <c r="Q179" i="3"/>
  <c r="M175" i="3"/>
  <c r="W342" i="1" s="1"/>
  <c r="AB342" i="1" s="1"/>
  <c r="AF342" i="1" s="1"/>
  <c r="H172" i="3"/>
  <c r="J171" i="3"/>
  <c r="P171" i="3" s="1"/>
  <c r="Z398" i="1" s="1"/>
  <c r="AE398" i="1" s="1"/>
  <c r="Q167" i="3"/>
  <c r="J165" i="3"/>
  <c r="P165" i="3" s="1"/>
  <c r="Z407" i="1" s="1"/>
  <c r="AE407" i="1" s="1"/>
  <c r="M164" i="3"/>
  <c r="K164" i="3" s="1"/>
  <c r="Q163" i="3"/>
  <c r="M159" i="3"/>
  <c r="H156" i="3"/>
  <c r="J155" i="3"/>
  <c r="P155" i="3" s="1"/>
  <c r="Q151" i="3"/>
  <c r="J149" i="3"/>
  <c r="P149" i="3" s="1"/>
  <c r="Z485" i="1" s="1"/>
  <c r="M148" i="3"/>
  <c r="Q147" i="3"/>
  <c r="J138" i="3"/>
  <c r="P138" i="3" s="1"/>
  <c r="J130" i="3"/>
  <c r="P130" i="3" s="1"/>
  <c r="Z384" i="1" s="1"/>
  <c r="AE384" i="1" s="1"/>
  <c r="J122" i="3"/>
  <c r="P122" i="3" s="1"/>
  <c r="J108" i="3"/>
  <c r="P108" i="3" s="1"/>
  <c r="J100" i="3"/>
  <c r="P100" i="3" s="1"/>
  <c r="J92" i="3"/>
  <c r="P92" i="3" s="1"/>
  <c r="J84" i="3"/>
  <c r="P84" i="3" s="1"/>
  <c r="J76" i="3"/>
  <c r="P76" i="3" s="1"/>
  <c r="J68" i="3"/>
  <c r="P68" i="3" s="1"/>
  <c r="J60" i="3"/>
  <c r="P60" i="3" s="1"/>
  <c r="J52" i="3"/>
  <c r="P52" i="3" s="1"/>
  <c r="J44" i="3"/>
  <c r="P44" i="3" s="1"/>
  <c r="H438" i="3"/>
  <c r="I347" i="3"/>
  <c r="O347" i="3" s="1"/>
  <c r="R344" i="3"/>
  <c r="I339" i="3"/>
  <c r="O339" i="3" s="1"/>
  <c r="R336" i="3"/>
  <c r="J325" i="3"/>
  <c r="P325" i="3" s="1"/>
  <c r="Z665" i="1" s="1"/>
  <c r="AE665" i="1" s="1"/>
  <c r="J317" i="3"/>
  <c r="P317" i="3" s="1"/>
  <c r="Z565" i="1" s="1"/>
  <c r="J313" i="3"/>
  <c r="P313" i="3" s="1"/>
  <c r="R302" i="3"/>
  <c r="J300" i="3"/>
  <c r="P300" i="3" s="1"/>
  <c r="Z622" i="1" s="1"/>
  <c r="R294" i="3"/>
  <c r="M287" i="3"/>
  <c r="J281" i="3"/>
  <c r="P281" i="3" s="1"/>
  <c r="Q279" i="3"/>
  <c r="J275" i="3"/>
  <c r="P275" i="3" s="1"/>
  <c r="Q273" i="3"/>
  <c r="Q267" i="3"/>
  <c r="M261" i="3"/>
  <c r="R260" i="3"/>
  <c r="M255" i="3"/>
  <c r="J249" i="3"/>
  <c r="P249" i="3" s="1"/>
  <c r="Z148" i="1" s="1"/>
  <c r="AE148" i="1" s="1"/>
  <c r="Q247" i="3"/>
  <c r="J243" i="3"/>
  <c r="P243" i="3" s="1"/>
  <c r="Q241" i="3"/>
  <c r="I236" i="3"/>
  <c r="O236" i="3" s="1"/>
  <c r="R235" i="3"/>
  <c r="I234" i="3"/>
  <c r="O234" i="3" s="1"/>
  <c r="I228" i="3"/>
  <c r="O228" i="3" s="1"/>
  <c r="R227" i="3"/>
  <c r="I226" i="3"/>
  <c r="O226" i="3" s="1"/>
  <c r="I219" i="3"/>
  <c r="O219" i="3" s="1"/>
  <c r="J218" i="3"/>
  <c r="P218" i="3" s="1"/>
  <c r="N217" i="3"/>
  <c r="I213" i="3"/>
  <c r="O213" i="3" s="1"/>
  <c r="Q210" i="3"/>
  <c r="M206" i="3"/>
  <c r="N205" i="3"/>
  <c r="R204" i="3"/>
  <c r="I203" i="3"/>
  <c r="O203" i="3" s="1"/>
  <c r="J202" i="3"/>
  <c r="P202" i="3" s="1"/>
  <c r="N201" i="3"/>
  <c r="I197" i="3"/>
  <c r="O197" i="3" s="1"/>
  <c r="Q194" i="3"/>
  <c r="M190" i="3"/>
  <c r="N189" i="3"/>
  <c r="R188" i="3"/>
  <c r="I187" i="3"/>
  <c r="O187" i="3" s="1"/>
  <c r="X362" i="1" s="1"/>
  <c r="AC362" i="1" s="1"/>
  <c r="J186" i="3"/>
  <c r="P186" i="3" s="1"/>
  <c r="N185" i="3"/>
  <c r="H366" i="3"/>
  <c r="R303" i="3"/>
  <c r="N286" i="3"/>
  <c r="M267" i="3"/>
  <c r="H255" i="3"/>
  <c r="H226" i="3"/>
  <c r="J217" i="3"/>
  <c r="P217" i="3" s="1"/>
  <c r="Q209" i="3"/>
  <c r="H195" i="3"/>
  <c r="M187" i="3"/>
  <c r="I181" i="3"/>
  <c r="O181" i="3" s="1"/>
  <c r="N173" i="3"/>
  <c r="J172" i="3"/>
  <c r="P172" i="3" s="1"/>
  <c r="H171" i="3"/>
  <c r="Q164" i="3"/>
  <c r="J161" i="3"/>
  <c r="P161" i="3" s="1"/>
  <c r="N153" i="3"/>
  <c r="N152" i="3"/>
  <c r="R139" i="3"/>
  <c r="M134" i="3"/>
  <c r="H129" i="3"/>
  <c r="J128" i="3"/>
  <c r="P128" i="3" s="1"/>
  <c r="Z137" i="1" s="1"/>
  <c r="AE137" i="1" s="1"/>
  <c r="N127" i="3"/>
  <c r="Q126" i="3"/>
  <c r="R122" i="3"/>
  <c r="I119" i="3"/>
  <c r="O119" i="3" s="1"/>
  <c r="I113" i="3"/>
  <c r="O113" i="3" s="1"/>
  <c r="R108" i="3"/>
  <c r="I105" i="3"/>
  <c r="O105" i="3" s="1"/>
  <c r="R100" i="3"/>
  <c r="I97" i="3"/>
  <c r="O97" i="3" s="1"/>
  <c r="R92" i="3"/>
  <c r="J88" i="3"/>
  <c r="P88" i="3" s="1"/>
  <c r="R85" i="3"/>
  <c r="I81" i="3"/>
  <c r="O81" i="3" s="1"/>
  <c r="H80" i="3"/>
  <c r="Q78" i="3"/>
  <c r="M76" i="3"/>
  <c r="K76" i="3" s="1"/>
  <c r="R72" i="3"/>
  <c r="Q71" i="3"/>
  <c r="H68" i="3"/>
  <c r="N64" i="3"/>
  <c r="R60" i="3"/>
  <c r="Q59" i="3"/>
  <c r="J56" i="3"/>
  <c r="P56" i="3" s="1"/>
  <c r="R53" i="3"/>
  <c r="I49" i="3"/>
  <c r="O49" i="3" s="1"/>
  <c r="H48" i="3"/>
  <c r="Q46" i="3"/>
  <c r="M44" i="3"/>
  <c r="R40" i="3"/>
  <c r="Q39" i="3"/>
  <c r="H36" i="3"/>
  <c r="Q32" i="3"/>
  <c r="H31" i="3"/>
  <c r="N28" i="3"/>
  <c r="I25" i="3"/>
  <c r="O25" i="3" s="1"/>
  <c r="X59" i="1" s="1"/>
  <c r="AC59" i="1" s="1"/>
  <c r="J24" i="3"/>
  <c r="P24" i="3" s="1"/>
  <c r="H20" i="3"/>
  <c r="Q16" i="3"/>
  <c r="H15" i="3"/>
  <c r="N12" i="3"/>
  <c r="I9" i="3"/>
  <c r="O9" i="3" s="1"/>
  <c r="J8" i="3"/>
  <c r="P8" i="3" s="1"/>
  <c r="H4" i="3"/>
  <c r="M344" i="3"/>
  <c r="H243" i="3"/>
  <c r="M229" i="3"/>
  <c r="J201" i="3"/>
  <c r="P201" i="3" s="1"/>
  <c r="Q196" i="3"/>
  <c r="Q193" i="3"/>
  <c r="H187" i="3"/>
  <c r="H183" i="3"/>
  <c r="M174" i="3"/>
  <c r="M173" i="3"/>
  <c r="M163" i="3"/>
  <c r="I162" i="3"/>
  <c r="O162" i="3" s="1"/>
  <c r="R156" i="3"/>
  <c r="M155" i="3"/>
  <c r="K155" i="3" s="1"/>
  <c r="J154" i="3"/>
  <c r="P154" i="3" s="1"/>
  <c r="J153" i="3"/>
  <c r="P153" i="3" s="1"/>
  <c r="J140" i="3"/>
  <c r="P140" i="3" s="1"/>
  <c r="Z368" i="1" s="1"/>
  <c r="AE368" i="1" s="1"/>
  <c r="N139" i="3"/>
  <c r="R138" i="3"/>
  <c r="H134" i="3"/>
  <c r="I127" i="3"/>
  <c r="O127" i="3" s="1"/>
  <c r="X375" i="1" s="1"/>
  <c r="AC375" i="1" s="1"/>
  <c r="N126" i="3"/>
  <c r="Q122" i="3"/>
  <c r="Q118" i="3"/>
  <c r="Q116" i="3"/>
  <c r="Q112" i="3"/>
  <c r="Q110" i="3"/>
  <c r="Q108" i="3"/>
  <c r="Q104" i="3"/>
  <c r="Q102" i="3"/>
  <c r="Q100" i="3"/>
  <c r="Q96" i="3"/>
  <c r="Q94" i="3"/>
  <c r="Q92" i="3"/>
  <c r="J89" i="3"/>
  <c r="P89" i="3" s="1"/>
  <c r="I88" i="3"/>
  <c r="O88" i="3" s="1"/>
  <c r="N84" i="3"/>
  <c r="I76" i="3"/>
  <c r="O76" i="3" s="1"/>
  <c r="R73" i="3"/>
  <c r="Q72" i="3"/>
  <c r="N65" i="3"/>
  <c r="M64" i="3"/>
  <c r="Q60" i="3"/>
  <c r="J57" i="3"/>
  <c r="P57" i="3" s="1"/>
  <c r="I56" i="3"/>
  <c r="O56" i="3" s="1"/>
  <c r="N52" i="3"/>
  <c r="I44" i="3"/>
  <c r="O44" i="3" s="1"/>
  <c r="R41" i="3"/>
  <c r="Q40" i="3"/>
  <c r="R36" i="3"/>
  <c r="M28" i="3"/>
  <c r="I24" i="3"/>
  <c r="O24" i="3" s="1"/>
  <c r="R20" i="3"/>
  <c r="M12" i="3"/>
  <c r="I8" i="3"/>
  <c r="O8" i="3" s="1"/>
  <c r="R4" i="3"/>
  <c r="H358" i="3"/>
  <c r="Q330" i="3"/>
  <c r="M302" i="3"/>
  <c r="R293" i="3"/>
  <c r="H281" i="3"/>
  <c r="R266" i="3"/>
  <c r="N254" i="3"/>
  <c r="Q235" i="3"/>
  <c r="H219" i="3"/>
  <c r="M211" i="3"/>
  <c r="J196" i="3"/>
  <c r="P196" i="3" s="1"/>
  <c r="J193" i="3"/>
  <c r="P193" i="3" s="1"/>
  <c r="Q188" i="3"/>
  <c r="Q185" i="3"/>
  <c r="N184" i="3"/>
  <c r="R176" i="3"/>
  <c r="M165" i="3"/>
  <c r="J164" i="3"/>
  <c r="P164" i="3" s="1"/>
  <c r="Z406" i="1" s="1"/>
  <c r="AE406" i="1" s="1"/>
  <c r="H163" i="3"/>
  <c r="Q156" i="3"/>
  <c r="I155" i="3"/>
  <c r="O155" i="3" s="1"/>
  <c r="X506" i="1" s="1"/>
  <c r="AC506" i="1" s="1"/>
  <c r="I154" i="3"/>
  <c r="O154" i="3" s="1"/>
  <c r="Q146" i="3"/>
  <c r="Q145" i="3"/>
  <c r="R143" i="3"/>
  <c r="J139" i="3"/>
  <c r="P139" i="3" s="1"/>
  <c r="Q138" i="3"/>
  <c r="R131" i="3"/>
  <c r="M126" i="3"/>
  <c r="N118" i="3"/>
  <c r="N112" i="3"/>
  <c r="N104" i="3"/>
  <c r="N96" i="3"/>
  <c r="I89" i="3"/>
  <c r="O89" i="3" s="1"/>
  <c r="H88" i="3"/>
  <c r="Q86" i="3"/>
  <c r="M84" i="3"/>
  <c r="K84" i="3" s="1"/>
  <c r="R80" i="3"/>
  <c r="Q79" i="3"/>
  <c r="J77" i="3"/>
  <c r="P77" i="3" s="1"/>
  <c r="H76" i="3"/>
  <c r="N72" i="3"/>
  <c r="M71" i="3"/>
  <c r="J70" i="3"/>
  <c r="P70" i="3" s="1"/>
  <c r="R68" i="3"/>
  <c r="Q67" i="3"/>
  <c r="J64" i="3"/>
  <c r="P64" i="3" s="1"/>
  <c r="I63" i="3"/>
  <c r="O63" i="3" s="1"/>
  <c r="R61" i="3"/>
  <c r="N59" i="3"/>
  <c r="I57" i="3"/>
  <c r="O57" i="3" s="1"/>
  <c r="H56" i="3"/>
  <c r="Q54" i="3"/>
  <c r="M52" i="3"/>
  <c r="K52" i="3" s="1"/>
  <c r="R48" i="3"/>
  <c r="Q47" i="3"/>
  <c r="J45" i="3"/>
  <c r="P45" i="3" s="1"/>
  <c r="H44" i="3"/>
  <c r="N40" i="3"/>
  <c r="M39" i="3"/>
  <c r="M38" i="3"/>
  <c r="K38" i="3" s="1"/>
  <c r="Q36" i="3"/>
  <c r="H35" i="3"/>
  <c r="J34" i="3"/>
  <c r="P34" i="3" s="1"/>
  <c r="N32" i="3"/>
  <c r="Q31" i="3"/>
  <c r="I29" i="3"/>
  <c r="O29" i="3" s="1"/>
  <c r="J28" i="3"/>
  <c r="P28" i="3" s="1"/>
  <c r="N27" i="3"/>
  <c r="R25" i="3"/>
  <c r="H24" i="3"/>
  <c r="M22" i="3"/>
  <c r="Q20" i="3"/>
  <c r="H19" i="3"/>
  <c r="J18" i="3"/>
  <c r="P18" i="3" s="1"/>
  <c r="N16" i="3"/>
  <c r="Q15" i="3"/>
  <c r="I13" i="3"/>
  <c r="O13" i="3" s="1"/>
  <c r="X34" i="1" s="1"/>
  <c r="AC34" i="1" s="1"/>
  <c r="J12" i="3"/>
  <c r="P12" i="3" s="1"/>
  <c r="Z32" i="1" s="1"/>
  <c r="AE32" i="1" s="1"/>
  <c r="N11" i="3"/>
  <c r="R9" i="3"/>
  <c r="H8" i="3"/>
  <c r="M6" i="3"/>
  <c r="Q4" i="3"/>
  <c r="H3" i="3"/>
  <c r="M336" i="3"/>
  <c r="Q304" i="3"/>
  <c r="N216" i="3"/>
  <c r="R208" i="3"/>
  <c r="H203" i="3"/>
  <c r="J188" i="3"/>
  <c r="P188" i="3" s="1"/>
  <c r="Z472" i="1" s="1"/>
  <c r="J185" i="3"/>
  <c r="P185" i="3" s="1"/>
  <c r="Z364" i="1" s="1"/>
  <c r="AE364" i="1" s="1"/>
  <c r="R177" i="3"/>
  <c r="H175" i="3"/>
  <c r="R168" i="3"/>
  <c r="I165" i="3"/>
  <c r="O165" i="3" s="1"/>
  <c r="X407" i="1" s="1"/>
  <c r="AC407" i="1" s="1"/>
  <c r="N157" i="3"/>
  <c r="J156" i="3"/>
  <c r="P156" i="3" s="1"/>
  <c r="Z493" i="1" s="1"/>
  <c r="H155" i="3"/>
  <c r="Q148" i="3"/>
  <c r="I139" i="3"/>
  <c r="O139" i="3" s="1"/>
  <c r="M138" i="3"/>
  <c r="K138" i="3" s="1"/>
  <c r="J132" i="3"/>
  <c r="P132" i="3" s="1"/>
  <c r="N131" i="3"/>
  <c r="R130" i="3"/>
  <c r="H126" i="3"/>
  <c r="M122" i="3"/>
  <c r="M118" i="3"/>
  <c r="M112" i="3"/>
  <c r="M108" i="3"/>
  <c r="M104" i="3"/>
  <c r="M100" i="3"/>
  <c r="M96" i="3"/>
  <c r="M92" i="3"/>
  <c r="K92" i="3" s="1"/>
  <c r="N85" i="3"/>
  <c r="I84" i="3"/>
  <c r="O84" i="3" s="1"/>
  <c r="H83" i="3"/>
  <c r="R81" i="3"/>
  <c r="Q80" i="3"/>
  <c r="I77" i="3"/>
  <c r="O77" i="3" s="1"/>
  <c r="N73" i="3"/>
  <c r="M72" i="3"/>
  <c r="H70" i="3"/>
  <c r="Q68" i="3"/>
  <c r="M66" i="3"/>
  <c r="J65" i="3"/>
  <c r="P65" i="3" s="1"/>
  <c r="I64" i="3"/>
  <c r="O64" i="3" s="1"/>
  <c r="H63" i="3"/>
  <c r="N60" i="3"/>
  <c r="M59" i="3"/>
  <c r="J58" i="3"/>
  <c r="P58" i="3" s="1"/>
  <c r="N53" i="3"/>
  <c r="I52" i="3"/>
  <c r="O52" i="3" s="1"/>
  <c r="H51" i="3"/>
  <c r="R49" i="3"/>
  <c r="Q48" i="3"/>
  <c r="I45" i="3"/>
  <c r="O45" i="3" s="1"/>
  <c r="N41" i="3"/>
  <c r="M40" i="3"/>
  <c r="H34" i="3"/>
  <c r="M32" i="3"/>
  <c r="I28" i="3"/>
  <c r="O28" i="3" s="1"/>
  <c r="X5" i="1" s="1"/>
  <c r="AC5" i="1" s="1"/>
  <c r="R24" i="3"/>
  <c r="H18" i="3"/>
  <c r="M16" i="3"/>
  <c r="I12" i="3"/>
  <c r="O12" i="3" s="1"/>
  <c r="X32" i="1" s="1"/>
  <c r="AC32" i="1" s="1"/>
  <c r="R8" i="3"/>
  <c r="Q322" i="3"/>
  <c r="H301" i="3"/>
  <c r="R292" i="3"/>
  <c r="N280" i="3"/>
  <c r="J261" i="3"/>
  <c r="P261" i="3" s="1"/>
  <c r="H249" i="3"/>
  <c r="N231" i="3"/>
  <c r="M205" i="3"/>
  <c r="N200" i="3"/>
  <c r="H191" i="3"/>
  <c r="Q178" i="3"/>
  <c r="Q177" i="3"/>
  <c r="Q169" i="3"/>
  <c r="H167" i="3"/>
  <c r="M158" i="3"/>
  <c r="M157" i="3"/>
  <c r="M147" i="3"/>
  <c r="I146" i="3"/>
  <c r="O146" i="3" s="1"/>
  <c r="N143" i="3"/>
  <c r="Q142" i="3"/>
  <c r="I138" i="3"/>
  <c r="O138" i="3" s="1"/>
  <c r="X382" i="1" s="1"/>
  <c r="AC382" i="1" s="1"/>
  <c r="R135" i="3"/>
  <c r="J131" i="3"/>
  <c r="P131" i="3" s="1"/>
  <c r="Q130" i="3"/>
  <c r="I122" i="3"/>
  <c r="O122" i="3" s="1"/>
  <c r="X127" i="1" s="1"/>
  <c r="AC127" i="1" s="1"/>
  <c r="R119" i="3"/>
  <c r="J118" i="3"/>
  <c r="P118" i="3" s="1"/>
  <c r="J116" i="3"/>
  <c r="P116" i="3" s="1"/>
  <c r="Z121" i="1" s="1"/>
  <c r="AE121" i="1" s="1"/>
  <c r="R113" i="3"/>
  <c r="J112" i="3"/>
  <c r="P112" i="3" s="1"/>
  <c r="J110" i="3"/>
  <c r="P110" i="3" s="1"/>
  <c r="I108" i="3"/>
  <c r="O108" i="3" s="1"/>
  <c r="R105" i="3"/>
  <c r="J104" i="3"/>
  <c r="P104" i="3" s="1"/>
  <c r="J102" i="3"/>
  <c r="P102" i="3" s="1"/>
  <c r="I100" i="3"/>
  <c r="O100" i="3" s="1"/>
  <c r="R97" i="3"/>
  <c r="J96" i="3"/>
  <c r="P96" i="3" s="1"/>
  <c r="J94" i="3"/>
  <c r="P94" i="3" s="1"/>
  <c r="I92" i="3"/>
  <c r="O92" i="3" s="1"/>
  <c r="R88" i="3"/>
  <c r="J85" i="3"/>
  <c r="P85" i="3" s="1"/>
  <c r="H84" i="3"/>
  <c r="N80" i="3"/>
  <c r="M79" i="3"/>
  <c r="J78" i="3"/>
  <c r="P78" i="3" s="1"/>
  <c r="R76" i="3"/>
  <c r="J72" i="3"/>
  <c r="P72" i="3" s="1"/>
  <c r="I71" i="3"/>
  <c r="O71" i="3" s="1"/>
  <c r="N67" i="3"/>
  <c r="I65" i="3"/>
  <c r="O65" i="3" s="1"/>
  <c r="H64" i="3"/>
  <c r="M60" i="3"/>
  <c r="R56" i="3"/>
  <c r="J53" i="3"/>
  <c r="P53" i="3" s="1"/>
  <c r="H52" i="3"/>
  <c r="N48" i="3"/>
  <c r="J46" i="3"/>
  <c r="P46" i="3" s="1"/>
  <c r="R44" i="3"/>
  <c r="J40" i="3"/>
  <c r="P40" i="3" s="1"/>
  <c r="I39" i="3"/>
  <c r="O39" i="3" s="1"/>
  <c r="J38" i="3"/>
  <c r="P38" i="3" s="1"/>
  <c r="N36" i="3"/>
  <c r="J32" i="3"/>
  <c r="P32" i="3" s="1"/>
  <c r="N31" i="3"/>
  <c r="H28" i="3"/>
  <c r="Q24" i="3"/>
  <c r="J22" i="3"/>
  <c r="P22" i="3" s="1"/>
  <c r="Z14" i="1" s="1"/>
  <c r="AE14" i="1" s="1"/>
  <c r="N20" i="3"/>
  <c r="J16" i="3"/>
  <c r="P16" i="3" s="1"/>
  <c r="N15" i="3"/>
  <c r="H12" i="3"/>
  <c r="Q8" i="3"/>
  <c r="J6" i="3"/>
  <c r="P6" i="3" s="1"/>
  <c r="Z37" i="1" s="1"/>
  <c r="AE37" i="1" s="1"/>
  <c r="N4" i="3"/>
  <c r="R425" i="3"/>
  <c r="R384" i="3"/>
  <c r="R272" i="3"/>
  <c r="H234" i="3"/>
  <c r="Q227" i="3"/>
  <c r="I218" i="3"/>
  <c r="O218" i="3" s="1"/>
  <c r="I194" i="3"/>
  <c r="O194" i="3" s="1"/>
  <c r="Q180" i="3"/>
  <c r="J177" i="3"/>
  <c r="P177" i="3" s="1"/>
  <c r="Z349" i="1" s="1"/>
  <c r="AE349" i="1" s="1"/>
  <c r="N169" i="3"/>
  <c r="N168" i="3"/>
  <c r="R160" i="3"/>
  <c r="M149" i="3"/>
  <c r="J148" i="3"/>
  <c r="P148" i="3" s="1"/>
  <c r="Z484" i="1" s="1"/>
  <c r="H147" i="3"/>
  <c r="I143" i="3"/>
  <c r="O143" i="3" s="1"/>
  <c r="X338" i="1" s="1"/>
  <c r="AC338" i="1" s="1"/>
  <c r="N142" i="3"/>
  <c r="H138" i="3"/>
  <c r="I131" i="3"/>
  <c r="O131" i="3" s="1"/>
  <c r="X419" i="1" s="1"/>
  <c r="AC419" i="1" s="1"/>
  <c r="M130" i="3"/>
  <c r="Q129" i="3"/>
  <c r="J124" i="3"/>
  <c r="P124" i="3" s="1"/>
  <c r="H122" i="3"/>
  <c r="H118" i="3"/>
  <c r="H116" i="3"/>
  <c r="H112" i="3"/>
  <c r="H110" i="3"/>
  <c r="H108" i="3"/>
  <c r="H104" i="3"/>
  <c r="H102" i="3"/>
  <c r="H100" i="3"/>
  <c r="H96" i="3"/>
  <c r="H94" i="3"/>
  <c r="H92" i="3"/>
  <c r="R89" i="3"/>
  <c r="Q88" i="3"/>
  <c r="I85" i="3"/>
  <c r="O85" i="3" s="1"/>
  <c r="N81" i="3"/>
  <c r="M80" i="3"/>
  <c r="K80" i="3" s="1"/>
  <c r="H78" i="3"/>
  <c r="Q76" i="3"/>
  <c r="M74" i="3"/>
  <c r="J73" i="3"/>
  <c r="P73" i="3" s="1"/>
  <c r="I72" i="3"/>
  <c r="O72" i="3" s="1"/>
  <c r="X72" i="1" s="1"/>
  <c r="AC72" i="1" s="1"/>
  <c r="H71" i="3"/>
  <c r="N68" i="3"/>
  <c r="M67" i="3"/>
  <c r="J66" i="3"/>
  <c r="P66" i="3" s="1"/>
  <c r="R63" i="3"/>
  <c r="N61" i="3"/>
  <c r="I60" i="3"/>
  <c r="O60" i="3" s="1"/>
  <c r="H59" i="3"/>
  <c r="R57" i="3"/>
  <c r="Q56" i="3"/>
  <c r="I53" i="3"/>
  <c r="O53" i="3" s="1"/>
  <c r="N49" i="3"/>
  <c r="M48" i="3"/>
  <c r="K48" i="3" s="1"/>
  <c r="H46" i="3"/>
  <c r="Q44" i="3"/>
  <c r="M42" i="3"/>
  <c r="J41" i="3"/>
  <c r="P41" i="3" s="1"/>
  <c r="I40" i="3"/>
  <c r="O40" i="3" s="1"/>
  <c r="X50" i="1" s="1"/>
  <c r="AC50" i="1" s="1"/>
  <c r="H39" i="3"/>
  <c r="H38" i="3"/>
  <c r="M36" i="3"/>
  <c r="Q34" i="3"/>
  <c r="I32" i="3"/>
  <c r="O32" i="3" s="1"/>
  <c r="M31" i="3"/>
  <c r="R28" i="3"/>
  <c r="N25" i="3"/>
  <c r="H22" i="3"/>
  <c r="M20" i="3"/>
  <c r="Q18" i="3"/>
  <c r="I16" i="3"/>
  <c r="O16" i="3" s="1"/>
  <c r="M15" i="3"/>
  <c r="R12" i="3"/>
  <c r="N9" i="3"/>
  <c r="H6" i="3"/>
  <c r="M4" i="3"/>
  <c r="K4" i="3" s="1"/>
  <c r="H374" i="3"/>
  <c r="H287" i="3"/>
  <c r="I268" i="3"/>
  <c r="O268" i="3" s="1"/>
  <c r="N260" i="3"/>
  <c r="N248" i="3"/>
  <c r="M237" i="3"/>
  <c r="R220" i="3"/>
  <c r="H207" i="3"/>
  <c r="I202" i="3"/>
  <c r="O202" i="3" s="1"/>
  <c r="M189" i="3"/>
  <c r="I186" i="3"/>
  <c r="O186" i="3" s="1"/>
  <c r="X363" i="1" s="1"/>
  <c r="AC363" i="1" s="1"/>
  <c r="M179" i="3"/>
  <c r="I178" i="3"/>
  <c r="O178" i="3" s="1"/>
  <c r="R172" i="3"/>
  <c r="M171" i="3"/>
  <c r="J170" i="3"/>
  <c r="P170" i="3" s="1"/>
  <c r="Z403" i="1" s="1"/>
  <c r="AE403" i="1" s="1"/>
  <c r="J169" i="3"/>
  <c r="P169" i="3" s="1"/>
  <c r="Z402" i="1" s="1"/>
  <c r="AE402" i="1" s="1"/>
  <c r="R161" i="3"/>
  <c r="H159" i="3"/>
  <c r="I149" i="3"/>
  <c r="O149" i="3" s="1"/>
  <c r="M142" i="3"/>
  <c r="N135" i="3"/>
  <c r="Q134" i="3"/>
  <c r="I130" i="3"/>
  <c r="O130" i="3" s="1"/>
  <c r="R127" i="3"/>
  <c r="N119" i="3"/>
  <c r="N113" i="3"/>
  <c r="N105" i="3"/>
  <c r="N97" i="3"/>
  <c r="N88" i="3"/>
  <c r="R84" i="3"/>
  <c r="J80" i="3"/>
  <c r="P80" i="3" s="1"/>
  <c r="I73" i="3"/>
  <c r="O73" i="3" s="1"/>
  <c r="H72" i="3"/>
  <c r="M68" i="3"/>
  <c r="K68" i="3" s="1"/>
  <c r="R64" i="3"/>
  <c r="H60" i="3"/>
  <c r="N56" i="3"/>
  <c r="R52" i="3"/>
  <c r="J48" i="3"/>
  <c r="P48" i="3" s="1"/>
  <c r="I41" i="3"/>
  <c r="O41" i="3" s="1"/>
  <c r="H40" i="3"/>
  <c r="J36" i="3"/>
  <c r="P36" i="3" s="1"/>
  <c r="H32" i="3"/>
  <c r="Q28" i="3"/>
  <c r="N24" i="3"/>
  <c r="J20" i="3"/>
  <c r="P20" i="3" s="1"/>
  <c r="H16" i="3"/>
  <c r="Q12" i="3"/>
  <c r="N8" i="3"/>
  <c r="J4" i="3"/>
  <c r="P4" i="3" s="1"/>
  <c r="H275" i="3"/>
  <c r="R240" i="3"/>
  <c r="N223" i="3"/>
  <c r="J212" i="3"/>
  <c r="P212" i="3" s="1"/>
  <c r="Q204" i="3"/>
  <c r="M195" i="3"/>
  <c r="K195" i="3" s="1"/>
  <c r="N192" i="3"/>
  <c r="M181" i="3"/>
  <c r="J180" i="3"/>
  <c r="P180" i="3" s="1"/>
  <c r="H179" i="3"/>
  <c r="Q172" i="3"/>
  <c r="I171" i="3"/>
  <c r="O171" i="3" s="1"/>
  <c r="I170" i="3"/>
  <c r="O170" i="3" s="1"/>
  <c r="X403" i="1" s="1"/>
  <c r="AC403" i="1" s="1"/>
  <c r="Q162" i="3"/>
  <c r="Q161" i="3"/>
  <c r="H160" i="3"/>
  <c r="Q153" i="3"/>
  <c r="H151" i="3"/>
  <c r="H142" i="3"/>
  <c r="M141" i="3"/>
  <c r="I135" i="3"/>
  <c r="O135" i="3" s="1"/>
  <c r="N134" i="3"/>
  <c r="H130" i="3"/>
  <c r="N123" i="3"/>
  <c r="N121" i="3"/>
  <c r="M117" i="3"/>
  <c r="N115" i="3"/>
  <c r="M111" i="3"/>
  <c r="N109" i="3"/>
  <c r="N107" i="3"/>
  <c r="M103" i="3"/>
  <c r="N101" i="3"/>
  <c r="N89" i="3"/>
  <c r="M88" i="3"/>
  <c r="K88" i="3" s="1"/>
  <c r="H86" i="3"/>
  <c r="Q84" i="3"/>
  <c r="J81" i="3"/>
  <c r="P81" i="3" s="1"/>
  <c r="I80" i="3"/>
  <c r="O80" i="3" s="1"/>
  <c r="H79" i="3"/>
  <c r="N76" i="3"/>
  <c r="J74" i="3"/>
  <c r="P74" i="3" s="1"/>
  <c r="R71" i="3"/>
  <c r="I68" i="3"/>
  <c r="O68" i="3" s="1"/>
  <c r="H67" i="3"/>
  <c r="R65" i="3"/>
  <c r="Q64" i="3"/>
  <c r="I61" i="3"/>
  <c r="O61" i="3" s="1"/>
  <c r="N57" i="3"/>
  <c r="M56" i="3"/>
  <c r="H54" i="3"/>
  <c r="Q52" i="3"/>
  <c r="J49" i="3"/>
  <c r="P49" i="3" s="1"/>
  <c r="I48" i="3"/>
  <c r="O48" i="3" s="1"/>
  <c r="H47" i="3"/>
  <c r="N44" i="3"/>
  <c r="J42" i="3"/>
  <c r="P42" i="3" s="1"/>
  <c r="R39" i="3"/>
  <c r="Q38" i="3"/>
  <c r="I36" i="3"/>
  <c r="O36" i="3" s="1"/>
  <c r="M35" i="3"/>
  <c r="R32" i="3"/>
  <c r="I31" i="3"/>
  <c r="O31" i="3" s="1"/>
  <c r="N29" i="3"/>
  <c r="H26" i="3"/>
  <c r="J25" i="3"/>
  <c r="P25" i="3" s="1"/>
  <c r="M24" i="3"/>
  <c r="K24" i="3" s="1"/>
  <c r="Q22" i="3"/>
  <c r="I20" i="3"/>
  <c r="O20" i="3" s="1"/>
  <c r="M19" i="3"/>
  <c r="K19" i="3" s="1"/>
  <c r="R16" i="3"/>
  <c r="I15" i="3"/>
  <c r="O15" i="3" s="1"/>
  <c r="N13" i="3"/>
  <c r="H10" i="3"/>
  <c r="J9" i="3"/>
  <c r="P9" i="3" s="1"/>
  <c r="M8" i="3"/>
  <c r="W36" i="1" s="1"/>
  <c r="AB36" i="1" s="1"/>
  <c r="AF36" i="1" s="1"/>
  <c r="Q6" i="3"/>
  <c r="I4" i="3"/>
  <c r="O4" i="3" s="1"/>
  <c r="M3" i="3"/>
  <c r="V3" i="1"/>
  <c r="AA3" i="1" s="1"/>
  <c r="V6" i="1"/>
  <c r="AA6" i="1" s="1"/>
  <c r="V7" i="1"/>
  <c r="AA7" i="1" s="1"/>
  <c r="AC8" i="1"/>
  <c r="V11" i="1"/>
  <c r="AA11" i="1" s="1"/>
  <c r="V14" i="1"/>
  <c r="AA14" i="1" s="1"/>
  <c r="V15" i="1"/>
  <c r="AA15" i="1" s="1"/>
  <c r="V19" i="1"/>
  <c r="AA19" i="1" s="1"/>
  <c r="V23" i="1"/>
  <c r="AA23" i="1" s="1"/>
  <c r="X80" i="1"/>
  <c r="X88" i="1"/>
  <c r="X104" i="1"/>
  <c r="X112" i="1"/>
  <c r="AF117" i="1"/>
  <c r="X128" i="1"/>
  <c r="AF133" i="1"/>
  <c r="X136" i="1"/>
  <c r="X152" i="1"/>
  <c r="AF157" i="1"/>
  <c r="X160" i="1"/>
  <c r="AF165" i="1"/>
  <c r="X168" i="1"/>
  <c r="X176" i="1"/>
  <c r="X192" i="1"/>
  <c r="X200" i="1"/>
  <c r="AF213" i="1"/>
  <c r="X216" i="1"/>
  <c r="AF221" i="1"/>
  <c r="X224" i="1"/>
  <c r="AF229" i="1"/>
  <c r="X232" i="1"/>
  <c r="AF237" i="1"/>
  <c r="X240" i="1"/>
  <c r="AF245" i="1"/>
  <c r="X248" i="1"/>
  <c r="AF253" i="1"/>
  <c r="X256" i="1"/>
  <c r="AF261" i="1"/>
  <c r="X264" i="1"/>
  <c r="AF269" i="1"/>
  <c r="X272" i="1"/>
  <c r="AF277" i="1"/>
  <c r="X280" i="1"/>
  <c r="AF285" i="1"/>
  <c r="X288" i="1"/>
  <c r="AF293" i="1"/>
  <c r="X296" i="1"/>
  <c r="AF301" i="1"/>
  <c r="X304" i="1"/>
  <c r="AF309" i="1"/>
  <c r="X312" i="1"/>
  <c r="AF317" i="1"/>
  <c r="X320" i="1"/>
  <c r="AF325" i="1"/>
  <c r="X328" i="1"/>
  <c r="AF333" i="1"/>
  <c r="W422" i="1"/>
  <c r="AB422" i="1" s="1"/>
  <c r="AF422" i="1" s="1"/>
  <c r="V422" i="1"/>
  <c r="AA422" i="1" s="1"/>
  <c r="V431" i="1"/>
  <c r="AA431" i="1" s="1"/>
  <c r="Z431" i="1"/>
  <c r="W431" i="1"/>
  <c r="AB431" i="1" s="1"/>
  <c r="AF431" i="1" s="1"/>
  <c r="X445" i="1"/>
  <c r="AC445" i="1" s="1"/>
  <c r="W446" i="1"/>
  <c r="AB446" i="1" s="1"/>
  <c r="AF446" i="1" s="1"/>
  <c r="V446" i="1"/>
  <c r="AA446" i="1" s="1"/>
  <c r="Z446" i="1"/>
  <c r="V447" i="1"/>
  <c r="AA447" i="1" s="1"/>
  <c r="Z447" i="1"/>
  <c r="AE447" i="1" s="1"/>
  <c r="X447" i="1"/>
  <c r="AC447" i="1" s="1"/>
  <c r="W447" i="1"/>
  <c r="AB447" i="1" s="1"/>
  <c r="AE461" i="1"/>
  <c r="AF580" i="1"/>
  <c r="AE637" i="1"/>
  <c r="V26" i="1"/>
  <c r="AA26" i="1" s="1"/>
  <c r="V391" i="1"/>
  <c r="AA391" i="1" s="1"/>
  <c r="Z394" i="1"/>
  <c r="AE394" i="1" s="1"/>
  <c r="Z419" i="1"/>
  <c r="AE419" i="1" s="1"/>
  <c r="V419" i="1"/>
  <c r="AA419" i="1" s="1"/>
  <c r="X425" i="1"/>
  <c r="AC425" i="1" s="1"/>
  <c r="V470" i="1"/>
  <c r="AA470" i="1" s="1"/>
  <c r="V471" i="1"/>
  <c r="AA471" i="1" s="1"/>
  <c r="W471" i="1"/>
  <c r="AB471" i="1" s="1"/>
  <c r="AF471" i="1" s="1"/>
  <c r="V50" i="1"/>
  <c r="AA50" i="1" s="1"/>
  <c r="W66" i="1"/>
  <c r="AB66" i="1" s="1"/>
  <c r="AF66" i="1" s="1"/>
  <c r="V66" i="1"/>
  <c r="AA66" i="1" s="1"/>
  <c r="Z66" i="1"/>
  <c r="AE66" i="1" s="1"/>
  <c r="W82" i="1"/>
  <c r="AB82" i="1" s="1"/>
  <c r="AF82" i="1" s="1"/>
  <c r="V82" i="1"/>
  <c r="AA82" i="1" s="1"/>
  <c r="Z82" i="1"/>
  <c r="AE82" i="1" s="1"/>
  <c r="V98" i="1"/>
  <c r="AA98" i="1" s="1"/>
  <c r="V114" i="1"/>
  <c r="AA114" i="1" s="1"/>
  <c r="X125" i="1"/>
  <c r="AC125" i="1" s="1"/>
  <c r="W130" i="1"/>
  <c r="AB130" i="1" s="1"/>
  <c r="AF130" i="1" s="1"/>
  <c r="V130" i="1"/>
  <c r="AA130" i="1" s="1"/>
  <c r="X141" i="1"/>
  <c r="AC141" i="1" s="1"/>
  <c r="W146" i="1"/>
  <c r="AB146" i="1" s="1"/>
  <c r="AF146" i="1" s="1"/>
  <c r="V146" i="1"/>
  <c r="AA146" i="1" s="1"/>
  <c r="Z146" i="1"/>
  <c r="AE146" i="1" s="1"/>
  <c r="W162" i="1"/>
  <c r="AB162" i="1" s="1"/>
  <c r="AF162" i="1" s="1"/>
  <c r="V162" i="1"/>
  <c r="AA162" i="1" s="1"/>
  <c r="Z162" i="1"/>
  <c r="AE162" i="1" s="1"/>
  <c r="W170" i="1"/>
  <c r="AB170" i="1" s="1"/>
  <c r="V170" i="1"/>
  <c r="AA170" i="1" s="1"/>
  <c r="Z170" i="1"/>
  <c r="AE170" i="1" s="1"/>
  <c r="V172" i="1"/>
  <c r="AA172" i="1" s="1"/>
  <c r="X173" i="1"/>
  <c r="AC173" i="1" s="1"/>
  <c r="V178" i="1"/>
  <c r="AA178" i="1" s="1"/>
  <c r="V180" i="1"/>
  <c r="AA180" i="1" s="1"/>
  <c r="V186" i="1"/>
  <c r="AA186" i="1" s="1"/>
  <c r="Z186" i="1"/>
  <c r="AE186" i="1" s="1"/>
  <c r="V188" i="1"/>
  <c r="AA188" i="1" s="1"/>
  <c r="V194" i="1"/>
  <c r="AA194" i="1" s="1"/>
  <c r="V196" i="1"/>
  <c r="AA196" i="1" s="1"/>
  <c r="X197" i="1"/>
  <c r="AC197" i="1" s="1"/>
  <c r="W202" i="1"/>
  <c r="AB202" i="1" s="1"/>
  <c r="V202" i="1"/>
  <c r="AA202" i="1" s="1"/>
  <c r="Z202" i="1"/>
  <c r="AE202" i="1" s="1"/>
  <c r="V204" i="1"/>
  <c r="AA204" i="1" s="1"/>
  <c r="W210" i="1"/>
  <c r="AB210" i="1" s="1"/>
  <c r="V210" i="1"/>
  <c r="AA210" i="1" s="1"/>
  <c r="Z210" i="1"/>
  <c r="AE210" i="1" s="1"/>
  <c r="V212" i="1"/>
  <c r="AA212" i="1" s="1"/>
  <c r="AE214" i="1"/>
  <c r="W218" i="1"/>
  <c r="AB218" i="1" s="1"/>
  <c r="V218" i="1"/>
  <c r="AA218" i="1" s="1"/>
  <c r="Z218" i="1"/>
  <c r="AE218" i="1" s="1"/>
  <c r="V220" i="1"/>
  <c r="AA220" i="1" s="1"/>
  <c r="AE222" i="1"/>
  <c r="W226" i="1"/>
  <c r="AB226" i="1" s="1"/>
  <c r="V226" i="1"/>
  <c r="AA226" i="1" s="1"/>
  <c r="Z226" i="1"/>
  <c r="AE226" i="1" s="1"/>
  <c r="V228" i="1"/>
  <c r="AA228" i="1" s="1"/>
  <c r="AE230" i="1"/>
  <c r="W234" i="1"/>
  <c r="AB234" i="1" s="1"/>
  <c r="AF234" i="1" s="1"/>
  <c r="V234" i="1"/>
  <c r="AA234" i="1" s="1"/>
  <c r="Z234" i="1"/>
  <c r="AE234" i="1" s="1"/>
  <c r="V236" i="1"/>
  <c r="AA236" i="1" s="1"/>
  <c r="AE238" i="1"/>
  <c r="W242" i="1"/>
  <c r="AB242" i="1" s="1"/>
  <c r="AF242" i="1" s="1"/>
  <c r="V242" i="1"/>
  <c r="AA242" i="1" s="1"/>
  <c r="Z242" i="1"/>
  <c r="AE242" i="1" s="1"/>
  <c r="V244" i="1"/>
  <c r="AA244" i="1" s="1"/>
  <c r="AE246" i="1"/>
  <c r="W250" i="1"/>
  <c r="AB250" i="1" s="1"/>
  <c r="AF250" i="1" s="1"/>
  <c r="V250" i="1"/>
  <c r="AA250" i="1" s="1"/>
  <c r="Z250" i="1"/>
  <c r="AE250" i="1" s="1"/>
  <c r="V252" i="1"/>
  <c r="AA252" i="1" s="1"/>
  <c r="AE254" i="1"/>
  <c r="W258" i="1"/>
  <c r="AB258" i="1" s="1"/>
  <c r="AF258" i="1" s="1"/>
  <c r="V258" i="1"/>
  <c r="AA258" i="1" s="1"/>
  <c r="Z258" i="1"/>
  <c r="AE258" i="1" s="1"/>
  <c r="V260" i="1"/>
  <c r="AA260" i="1" s="1"/>
  <c r="AE262" i="1"/>
  <c r="W266" i="1"/>
  <c r="AB266" i="1" s="1"/>
  <c r="AF266" i="1" s="1"/>
  <c r="V266" i="1"/>
  <c r="AA266" i="1" s="1"/>
  <c r="Z266" i="1"/>
  <c r="AE266" i="1" s="1"/>
  <c r="V268" i="1"/>
  <c r="AA268" i="1" s="1"/>
  <c r="AE270" i="1"/>
  <c r="W274" i="1"/>
  <c r="AB274" i="1" s="1"/>
  <c r="V274" i="1"/>
  <c r="AA274" i="1" s="1"/>
  <c r="Z274" i="1"/>
  <c r="AE274" i="1" s="1"/>
  <c r="V276" i="1"/>
  <c r="AA276" i="1" s="1"/>
  <c r="AE278" i="1"/>
  <c r="W282" i="1"/>
  <c r="AB282" i="1" s="1"/>
  <c r="V282" i="1"/>
  <c r="AA282" i="1" s="1"/>
  <c r="Z282" i="1"/>
  <c r="AE282" i="1" s="1"/>
  <c r="V284" i="1"/>
  <c r="AA284" i="1" s="1"/>
  <c r="AE286" i="1"/>
  <c r="W290" i="1"/>
  <c r="AB290" i="1" s="1"/>
  <c r="V290" i="1"/>
  <c r="AA290" i="1" s="1"/>
  <c r="Z290" i="1"/>
  <c r="AE290" i="1" s="1"/>
  <c r="V292" i="1"/>
  <c r="AA292" i="1" s="1"/>
  <c r="AE294" i="1"/>
  <c r="W298" i="1"/>
  <c r="AB298" i="1" s="1"/>
  <c r="AF298" i="1" s="1"/>
  <c r="V298" i="1"/>
  <c r="AA298" i="1" s="1"/>
  <c r="Z298" i="1"/>
  <c r="AE298" i="1" s="1"/>
  <c r="V300" i="1"/>
  <c r="AA300" i="1" s="1"/>
  <c r="AE302" i="1"/>
  <c r="W306" i="1"/>
  <c r="AB306" i="1" s="1"/>
  <c r="AF306" i="1" s="1"/>
  <c r="V306" i="1"/>
  <c r="AA306" i="1" s="1"/>
  <c r="Z306" i="1"/>
  <c r="AE306" i="1" s="1"/>
  <c r="V308" i="1"/>
  <c r="AA308" i="1" s="1"/>
  <c r="AE310" i="1"/>
  <c r="W314" i="1"/>
  <c r="AB314" i="1" s="1"/>
  <c r="AF314" i="1" s="1"/>
  <c r="V314" i="1"/>
  <c r="AA314" i="1" s="1"/>
  <c r="Z314" i="1"/>
  <c r="AE314" i="1" s="1"/>
  <c r="V316" i="1"/>
  <c r="AA316" i="1" s="1"/>
  <c r="AE318" i="1"/>
  <c r="W322" i="1"/>
  <c r="AB322" i="1" s="1"/>
  <c r="AF322" i="1" s="1"/>
  <c r="V322" i="1"/>
  <c r="AA322" i="1" s="1"/>
  <c r="Z322" i="1"/>
  <c r="AE322" i="1" s="1"/>
  <c r="V324" i="1"/>
  <c r="AA324" i="1" s="1"/>
  <c r="AE326" i="1"/>
  <c r="W330" i="1"/>
  <c r="AB330" i="1" s="1"/>
  <c r="AF330" i="1" s="1"/>
  <c r="V330" i="1"/>
  <c r="AA330" i="1" s="1"/>
  <c r="Z330" i="1"/>
  <c r="AE330" i="1" s="1"/>
  <c r="V332" i="1"/>
  <c r="AA332" i="1" s="1"/>
  <c r="AE334" i="1"/>
  <c r="AF353" i="1"/>
  <c r="AF357" i="1"/>
  <c r="AF377" i="1"/>
  <c r="V414" i="1"/>
  <c r="AA414" i="1" s="1"/>
  <c r="W415" i="1"/>
  <c r="AB415" i="1" s="1"/>
  <c r="AE421" i="1"/>
  <c r="AC457" i="1"/>
  <c r="V458" i="1"/>
  <c r="AA458" i="1" s="1"/>
  <c r="AE640" i="1"/>
  <c r="V42" i="1"/>
  <c r="AA42" i="1" s="1"/>
  <c r="V58" i="1"/>
  <c r="AA58" i="1" s="1"/>
  <c r="Z58" i="1"/>
  <c r="AE58" i="1" s="1"/>
  <c r="AE78" i="1"/>
  <c r="W90" i="1"/>
  <c r="AB90" i="1" s="1"/>
  <c r="V90" i="1"/>
  <c r="AA90" i="1" s="1"/>
  <c r="Z90" i="1"/>
  <c r="AE90" i="1" s="1"/>
  <c r="W106" i="1"/>
  <c r="AB106" i="1" s="1"/>
  <c r="V106" i="1"/>
  <c r="AA106" i="1" s="1"/>
  <c r="Z106" i="1"/>
  <c r="AE106" i="1" s="1"/>
  <c r="AE110" i="1"/>
  <c r="AE118" i="1"/>
  <c r="W122" i="1"/>
  <c r="AB122" i="1" s="1"/>
  <c r="V122" i="1"/>
  <c r="AA122" i="1" s="1"/>
  <c r="AE134" i="1"/>
  <c r="V138" i="1"/>
  <c r="AA138" i="1" s="1"/>
  <c r="V154" i="1"/>
  <c r="AA154" i="1" s="1"/>
  <c r="AF9" i="1"/>
  <c r="Z18" i="1"/>
  <c r="AE18" i="1" s="1"/>
  <c r="W84" i="1"/>
  <c r="AB84" i="1" s="1"/>
  <c r="AF84" i="1" s="1"/>
  <c r="W100" i="1"/>
  <c r="AB100" i="1" s="1"/>
  <c r="AF100" i="1" s="1"/>
  <c r="W108" i="1"/>
  <c r="AB108" i="1" s="1"/>
  <c r="AF108" i="1" s="1"/>
  <c r="W116" i="1"/>
  <c r="AB116" i="1" s="1"/>
  <c r="AF116" i="1" s="1"/>
  <c r="W164" i="1"/>
  <c r="AB164" i="1" s="1"/>
  <c r="AF164" i="1" s="1"/>
  <c r="W188" i="1"/>
  <c r="AB188" i="1" s="1"/>
  <c r="AF188" i="1" s="1"/>
  <c r="W196" i="1"/>
  <c r="AB196" i="1" s="1"/>
  <c r="W204" i="1"/>
  <c r="AB204" i="1" s="1"/>
  <c r="AF204" i="1" s="1"/>
  <c r="W212" i="1"/>
  <c r="AB212" i="1" s="1"/>
  <c r="AF212" i="1" s="1"/>
  <c r="W220" i="1"/>
  <c r="AB220" i="1" s="1"/>
  <c r="AF220" i="1" s="1"/>
  <c r="W228" i="1"/>
  <c r="AB228" i="1" s="1"/>
  <c r="AF228" i="1" s="1"/>
  <c r="W236" i="1"/>
  <c r="AB236" i="1" s="1"/>
  <c r="AF236" i="1" s="1"/>
  <c r="W244" i="1"/>
  <c r="AB244" i="1" s="1"/>
  <c r="AF244" i="1" s="1"/>
  <c r="W252" i="1"/>
  <c r="AB252" i="1" s="1"/>
  <c r="W260" i="1"/>
  <c r="AB260" i="1" s="1"/>
  <c r="AF260" i="1" s="1"/>
  <c r="W268" i="1"/>
  <c r="AB268" i="1" s="1"/>
  <c r="W276" i="1"/>
  <c r="AB276" i="1" s="1"/>
  <c r="AF276" i="1" s="1"/>
  <c r="W284" i="1"/>
  <c r="AB284" i="1" s="1"/>
  <c r="AF284" i="1" s="1"/>
  <c r="W292" i="1"/>
  <c r="AB292" i="1" s="1"/>
  <c r="AF292" i="1" s="1"/>
  <c r="W300" i="1"/>
  <c r="AB300" i="1" s="1"/>
  <c r="AF300" i="1" s="1"/>
  <c r="W308" i="1"/>
  <c r="AB308" i="1" s="1"/>
  <c r="AF308" i="1" s="1"/>
  <c r="W316" i="1"/>
  <c r="AB316" i="1" s="1"/>
  <c r="W324" i="1"/>
  <c r="AB324" i="1" s="1"/>
  <c r="AF324" i="1" s="1"/>
  <c r="W332" i="1"/>
  <c r="AB332" i="1" s="1"/>
  <c r="W347" i="1"/>
  <c r="AB347" i="1" s="1"/>
  <c r="W351" i="1"/>
  <c r="AB351" i="1" s="1"/>
  <c r="W359" i="1"/>
  <c r="AB359" i="1" s="1"/>
  <c r="X398" i="1"/>
  <c r="AC398" i="1" s="1"/>
  <c r="W406" i="1"/>
  <c r="AB406" i="1" s="1"/>
  <c r="AF406" i="1" s="1"/>
  <c r="V406" i="1"/>
  <c r="AA406" i="1" s="1"/>
  <c r="V423" i="1"/>
  <c r="AA423" i="1" s="1"/>
  <c r="Z423" i="1"/>
  <c r="AE423" i="1" s="1"/>
  <c r="V424" i="1"/>
  <c r="AA424" i="1" s="1"/>
  <c r="Z426" i="1"/>
  <c r="AE426" i="1" s="1"/>
  <c r="W426" i="1"/>
  <c r="AB426" i="1" s="1"/>
  <c r="AF426" i="1" s="1"/>
  <c r="Y426" i="1"/>
  <c r="AD426" i="1" s="1"/>
  <c r="AE431" i="1"/>
  <c r="AE456" i="1"/>
  <c r="X463" i="1"/>
  <c r="AC463" i="1" s="1"/>
  <c r="AE484" i="1"/>
  <c r="W14" i="1"/>
  <c r="AB14" i="1" s="1"/>
  <c r="AF14" i="1" s="1"/>
  <c r="V34" i="1"/>
  <c r="AA34" i="1" s="1"/>
  <c r="AE54" i="1"/>
  <c r="X61" i="1"/>
  <c r="AC61" i="1" s="1"/>
  <c r="V74" i="1"/>
  <c r="AA74" i="1" s="1"/>
  <c r="V4" i="1"/>
  <c r="AA4" i="1" s="1"/>
  <c r="V8" i="1"/>
  <c r="AA8" i="1" s="1"/>
  <c r="AF8" i="1" s="1"/>
  <c r="V12" i="1"/>
  <c r="AA12" i="1" s="1"/>
  <c r="V16" i="1"/>
  <c r="AA16" i="1" s="1"/>
  <c r="V20" i="1"/>
  <c r="AA20" i="1" s="1"/>
  <c r="V24" i="1"/>
  <c r="AA24" i="1" s="1"/>
  <c r="X36" i="1"/>
  <c r="X38" i="1"/>
  <c r="AC38" i="1" s="1"/>
  <c r="X46" i="1"/>
  <c r="AC46" i="1" s="1"/>
  <c r="X54" i="1"/>
  <c r="AC54" i="1" s="1"/>
  <c r="X68" i="1"/>
  <c r="X78" i="1"/>
  <c r="AC78" i="1" s="1"/>
  <c r="X84" i="1"/>
  <c r="AC84" i="1" s="1"/>
  <c r="X100" i="1"/>
  <c r="AC100" i="1" s="1"/>
  <c r="X108" i="1"/>
  <c r="X110" i="1"/>
  <c r="AC110" i="1" s="1"/>
  <c r="X116" i="1"/>
  <c r="X118" i="1"/>
  <c r="AC118" i="1" s="1"/>
  <c r="X134" i="1"/>
  <c r="AC134" i="1" s="1"/>
  <c r="X164" i="1"/>
  <c r="X166" i="1"/>
  <c r="AC166" i="1" s="1"/>
  <c r="X180" i="1"/>
  <c r="X188" i="1"/>
  <c r="X196" i="1"/>
  <c r="X204" i="1"/>
  <c r="X212" i="1"/>
  <c r="X214" i="1"/>
  <c r="AC214" i="1" s="1"/>
  <c r="X220" i="1"/>
  <c r="X222" i="1"/>
  <c r="AC222" i="1" s="1"/>
  <c r="X228" i="1"/>
  <c r="X230" i="1"/>
  <c r="AC230" i="1" s="1"/>
  <c r="X236" i="1"/>
  <c r="X238" i="1"/>
  <c r="AC238" i="1" s="1"/>
  <c r="X244" i="1"/>
  <c r="X246" i="1"/>
  <c r="AC246" i="1" s="1"/>
  <c r="X252" i="1"/>
  <c r="X254" i="1"/>
  <c r="AC254" i="1" s="1"/>
  <c r="X260" i="1"/>
  <c r="X262" i="1"/>
  <c r="AC262" i="1" s="1"/>
  <c r="X268" i="1"/>
  <c r="X270" i="1"/>
  <c r="AC270" i="1" s="1"/>
  <c r="X276" i="1"/>
  <c r="X278" i="1"/>
  <c r="AC278" i="1" s="1"/>
  <c r="X284" i="1"/>
  <c r="X286" i="1"/>
  <c r="AC286" i="1" s="1"/>
  <c r="AF289" i="1"/>
  <c r="X292" i="1"/>
  <c r="X294" i="1"/>
  <c r="AC294" i="1" s="1"/>
  <c r="AF297" i="1"/>
  <c r="X300" i="1"/>
  <c r="X302" i="1"/>
  <c r="AC302" i="1" s="1"/>
  <c r="AF305" i="1"/>
  <c r="X308" i="1"/>
  <c r="X310" i="1"/>
  <c r="AC310" i="1" s="1"/>
  <c r="AF313" i="1"/>
  <c r="X316" i="1"/>
  <c r="X318" i="1"/>
  <c r="AC318" i="1" s="1"/>
  <c r="AF321" i="1"/>
  <c r="X324" i="1"/>
  <c r="X326" i="1"/>
  <c r="AC326" i="1" s="1"/>
  <c r="AF329" i="1"/>
  <c r="X332" i="1"/>
  <c r="AC332" i="1" s="1"/>
  <c r="X334" i="1"/>
  <c r="AC334" i="1" s="1"/>
  <c r="X345" i="1"/>
  <c r="AC345" i="1" s="1"/>
  <c r="X369" i="1"/>
  <c r="AC369" i="1" s="1"/>
  <c r="X385" i="1"/>
  <c r="AC385" i="1" s="1"/>
  <c r="X389" i="1"/>
  <c r="AC389" i="1" s="1"/>
  <c r="V403" i="1"/>
  <c r="AA403" i="1" s="1"/>
  <c r="W407" i="1"/>
  <c r="AB407" i="1" s="1"/>
  <c r="AF407" i="1" s="1"/>
  <c r="V410" i="1"/>
  <c r="AA410" i="1" s="1"/>
  <c r="V415" i="1"/>
  <c r="AA415" i="1" s="1"/>
  <c r="V418" i="1"/>
  <c r="AA418" i="1" s="1"/>
  <c r="X437" i="1"/>
  <c r="AC437" i="1" s="1"/>
  <c r="W438" i="1"/>
  <c r="AB438" i="1" s="1"/>
  <c r="V438" i="1"/>
  <c r="AA438" i="1" s="1"/>
  <c r="V439" i="1"/>
  <c r="AA439" i="1" s="1"/>
  <c r="Z439" i="1"/>
  <c r="AE439" i="1" s="1"/>
  <c r="X439" i="1"/>
  <c r="AC439" i="1" s="1"/>
  <c r="W439" i="1"/>
  <c r="AB439" i="1" s="1"/>
  <c r="W450" i="1"/>
  <c r="AB450" i="1" s="1"/>
  <c r="V450" i="1"/>
  <c r="AA450" i="1" s="1"/>
  <c r="AE472" i="1"/>
  <c r="V487" i="1"/>
  <c r="AA487" i="1" s="1"/>
  <c r="Z487" i="1"/>
  <c r="AE487" i="1" s="1"/>
  <c r="Y487" i="1"/>
  <c r="AD487" i="1" s="1"/>
  <c r="W487" i="1"/>
  <c r="AB487" i="1" s="1"/>
  <c r="AF487" i="1" s="1"/>
  <c r="X487" i="1"/>
  <c r="AC487" i="1" s="1"/>
  <c r="V491" i="1"/>
  <c r="AA491" i="1" s="1"/>
  <c r="AE504" i="1"/>
  <c r="AE565" i="1"/>
  <c r="V435" i="1"/>
  <c r="AA435" i="1" s="1"/>
  <c r="Z443" i="1"/>
  <c r="AE443" i="1" s="1"/>
  <c r="V443" i="1"/>
  <c r="AA443" i="1" s="1"/>
  <c r="AE462" i="1"/>
  <c r="W466" i="1"/>
  <c r="AB466" i="1" s="1"/>
  <c r="V466" i="1"/>
  <c r="AA466" i="1" s="1"/>
  <c r="V474" i="1"/>
  <c r="AA474" i="1" s="1"/>
  <c r="AF477" i="1"/>
  <c r="V479" i="1"/>
  <c r="AA479" i="1" s="1"/>
  <c r="AE493" i="1"/>
  <c r="W502" i="1"/>
  <c r="AB502" i="1" s="1"/>
  <c r="X502" i="1"/>
  <c r="AC502" i="1" s="1"/>
  <c r="V502" i="1"/>
  <c r="AA502" i="1" s="1"/>
  <c r="W526" i="1"/>
  <c r="AB526" i="1" s="1"/>
  <c r="Z526" i="1"/>
  <c r="V526" i="1"/>
  <c r="AA526" i="1" s="1"/>
  <c r="V535" i="1"/>
  <c r="AA535" i="1" s="1"/>
  <c r="X535" i="1"/>
  <c r="AC535" i="1" s="1"/>
  <c r="AC546" i="1"/>
  <c r="V559" i="1"/>
  <c r="AA559" i="1" s="1"/>
  <c r="AE568" i="1"/>
  <c r="AE583" i="1"/>
  <c r="AE584" i="1"/>
  <c r="V607" i="1"/>
  <c r="AA607" i="1" s="1"/>
  <c r="Z607" i="1"/>
  <c r="AE607" i="1" s="1"/>
  <c r="X607" i="1"/>
  <c r="AC607" i="1" s="1"/>
  <c r="W607" i="1"/>
  <c r="AB607" i="1" s="1"/>
  <c r="AF607" i="1" s="1"/>
  <c r="W614" i="1"/>
  <c r="AB614" i="1" s="1"/>
  <c r="V614" i="1"/>
  <c r="AA614" i="1" s="1"/>
  <c r="Z506" i="1"/>
  <c r="V506" i="1"/>
  <c r="AA506" i="1" s="1"/>
  <c r="V598" i="1"/>
  <c r="AA598" i="1" s="1"/>
  <c r="V599" i="1"/>
  <c r="AA599" i="1" s="1"/>
  <c r="AF604" i="1"/>
  <c r="W619" i="1"/>
  <c r="AB619" i="1" s="1"/>
  <c r="AF619" i="1" s="1"/>
  <c r="W620" i="1"/>
  <c r="AB620" i="1" s="1"/>
  <c r="AF620" i="1" s="1"/>
  <c r="V623" i="1"/>
  <c r="AA623" i="1" s="1"/>
  <c r="V630" i="1"/>
  <c r="AA630" i="1" s="1"/>
  <c r="AC681" i="1"/>
  <c r="W700" i="1"/>
  <c r="AB700" i="1" s="1"/>
  <c r="AF700" i="1" s="1"/>
  <c r="AE815" i="1"/>
  <c r="AE429" i="1"/>
  <c r="AE437" i="1"/>
  <c r="AE445" i="1"/>
  <c r="W454" i="1"/>
  <c r="AB454" i="1" s="1"/>
  <c r="AF454" i="1" s="1"/>
  <c r="V454" i="1"/>
  <c r="AA454" i="1" s="1"/>
  <c r="Z454" i="1"/>
  <c r="AE454" i="1" s="1"/>
  <c r="AF457" i="1"/>
  <c r="Z459" i="1"/>
  <c r="AE459" i="1" s="1"/>
  <c r="Y459" i="1"/>
  <c r="AD459" i="1" s="1"/>
  <c r="V459" i="1"/>
  <c r="AA459" i="1" s="1"/>
  <c r="AF459" i="1" s="1"/>
  <c r="AF480" i="1"/>
  <c r="AE481" i="1"/>
  <c r="Z482" i="1"/>
  <c r="AE482" i="1" s="1"/>
  <c r="W482" i="1"/>
  <c r="AB482" i="1" s="1"/>
  <c r="AF482" i="1" s="1"/>
  <c r="V482" i="1"/>
  <c r="AA482" i="1" s="1"/>
  <c r="V495" i="1"/>
  <c r="AA495" i="1" s="1"/>
  <c r="AF495" i="1" s="1"/>
  <c r="Z495" i="1"/>
  <c r="AE495" i="1" s="1"/>
  <c r="Y495" i="1"/>
  <c r="AD495" i="1" s="1"/>
  <c r="X498" i="1"/>
  <c r="AC498" i="1" s="1"/>
  <c r="AE505" i="1"/>
  <c r="W507" i="1"/>
  <c r="AB507" i="1" s="1"/>
  <c r="AF507" i="1" s="1"/>
  <c r="X509" i="1"/>
  <c r="AC509" i="1" s="1"/>
  <c r="AC511" i="1"/>
  <c r="V527" i="1"/>
  <c r="AA527" i="1" s="1"/>
  <c r="AF528" i="1"/>
  <c r="W550" i="1"/>
  <c r="AB550" i="1" s="1"/>
  <c r="V550" i="1"/>
  <c r="AA550" i="1" s="1"/>
  <c r="Z550" i="1"/>
  <c r="AE550" i="1" s="1"/>
  <c r="W668" i="1"/>
  <c r="AB668" i="1" s="1"/>
  <c r="AF668" i="1" s="1"/>
  <c r="W684" i="1"/>
  <c r="AB684" i="1" s="1"/>
  <c r="AF684" i="1" s="1"/>
  <c r="AE705" i="1"/>
  <c r="X741" i="1"/>
  <c r="AC741" i="1" s="1"/>
  <c r="X336" i="1"/>
  <c r="AC336" i="1" s="1"/>
  <c r="X344" i="1"/>
  <c r="AE346" i="1"/>
  <c r="X348" i="1"/>
  <c r="AE354" i="1"/>
  <c r="X356" i="1"/>
  <c r="AE358" i="1"/>
  <c r="AE370" i="1"/>
  <c r="X372" i="1"/>
  <c r="X376" i="1"/>
  <c r="AC376" i="1" s="1"/>
  <c r="X380" i="1"/>
  <c r="AC380" i="1" s="1"/>
  <c r="X384" i="1"/>
  <c r="AC384" i="1" s="1"/>
  <c r="AE386" i="1"/>
  <c r="Z400" i="1"/>
  <c r="AE400" i="1" s="1"/>
  <c r="Z416" i="1"/>
  <c r="AE416" i="1" s="1"/>
  <c r="V430" i="1"/>
  <c r="AA430" i="1" s="1"/>
  <c r="V467" i="1"/>
  <c r="AA467" i="1" s="1"/>
  <c r="V475" i="1"/>
  <c r="AA475" i="1" s="1"/>
  <c r="AF488" i="1"/>
  <c r="AE489" i="1"/>
  <c r="W490" i="1"/>
  <c r="AB490" i="1" s="1"/>
  <c r="AF490" i="1" s="1"/>
  <c r="V490" i="1"/>
  <c r="AA490" i="1" s="1"/>
  <c r="W518" i="1"/>
  <c r="AB518" i="1" s="1"/>
  <c r="AF518" i="1" s="1"/>
  <c r="V518" i="1"/>
  <c r="AA518" i="1" s="1"/>
  <c r="Z518" i="1"/>
  <c r="AE518" i="1" s="1"/>
  <c r="AC553" i="1"/>
  <c r="AF568" i="1"/>
  <c r="AE615" i="1"/>
  <c r="AE632" i="1"/>
  <c r="X648" i="1"/>
  <c r="Z666" i="1"/>
  <c r="AE666" i="1" s="1"/>
  <c r="X713" i="1"/>
  <c r="AC713" i="1" s="1"/>
  <c r="W717" i="1"/>
  <c r="AB717" i="1" s="1"/>
  <c r="AF717" i="1" s="1"/>
  <c r="AE724" i="1"/>
  <c r="X758" i="1"/>
  <c r="AF766" i="1"/>
  <c r="X485" i="1"/>
  <c r="AC485" i="1" s="1"/>
  <c r="AF496" i="1"/>
  <c r="AE497" i="1"/>
  <c r="Z498" i="1"/>
  <c r="AE498" i="1" s="1"/>
  <c r="W498" i="1"/>
  <c r="AB498" i="1" s="1"/>
  <c r="V498" i="1"/>
  <c r="AA498" i="1" s="1"/>
  <c r="Z507" i="1"/>
  <c r="AE507" i="1" s="1"/>
  <c r="Y507" i="1"/>
  <c r="AD507" i="1" s="1"/>
  <c r="V507" i="1"/>
  <c r="AA507" i="1" s="1"/>
  <c r="AE526" i="1"/>
  <c r="V551" i="1"/>
  <c r="X551" i="1"/>
  <c r="AC551" i="1" s="1"/>
  <c r="W551" i="1"/>
  <c r="AB551" i="1" s="1"/>
  <c r="AF551" i="1" s="1"/>
  <c r="W566" i="1"/>
  <c r="AB566" i="1" s="1"/>
  <c r="AF566" i="1" s="1"/>
  <c r="V566" i="1"/>
  <c r="AA566" i="1" s="1"/>
  <c r="Z566" i="1"/>
  <c r="V567" i="1"/>
  <c r="AA567" i="1" s="1"/>
  <c r="V582" i="1"/>
  <c r="AA582" i="1" s="1"/>
  <c r="V583" i="1"/>
  <c r="AA583" i="1" s="1"/>
  <c r="X583" i="1"/>
  <c r="AC583" i="1" s="1"/>
  <c r="W583" i="1"/>
  <c r="AB583" i="1" s="1"/>
  <c r="AF583" i="1" s="1"/>
  <c r="V639" i="1"/>
  <c r="AA639" i="1" s="1"/>
  <c r="X639" i="1"/>
  <c r="AC639" i="1" s="1"/>
  <c r="W639" i="1"/>
  <c r="AB639" i="1" s="1"/>
  <c r="V646" i="1"/>
  <c r="AA646" i="1" s="1"/>
  <c r="V662" i="1"/>
  <c r="AA662" i="1" s="1"/>
  <c r="X672" i="1"/>
  <c r="AE674" i="1"/>
  <c r="Z698" i="1"/>
  <c r="AE698" i="1" s="1"/>
  <c r="AE704" i="1"/>
  <c r="X716" i="1"/>
  <c r="X726" i="1"/>
  <c r="AC726" i="1" s="1"/>
  <c r="AC760" i="1"/>
  <c r="X864" i="1"/>
  <c r="Z27" i="1"/>
  <c r="AE27" i="1" s="1"/>
  <c r="V27" i="1"/>
  <c r="AA27" i="1" s="1"/>
  <c r="V31" i="1"/>
  <c r="AA31" i="1" s="1"/>
  <c r="V35" i="1"/>
  <c r="AA35" i="1" s="1"/>
  <c r="AC36" i="1"/>
  <c r="V39" i="1"/>
  <c r="AA39" i="1" s="1"/>
  <c r="Z43" i="1"/>
  <c r="AE43" i="1" s="1"/>
  <c r="V43" i="1"/>
  <c r="AA43" i="1" s="1"/>
  <c r="V47" i="1"/>
  <c r="AA47" i="1" s="1"/>
  <c r="V51" i="1"/>
  <c r="AA51" i="1" s="1"/>
  <c r="V55" i="1"/>
  <c r="AA55" i="1" s="1"/>
  <c r="AF55" i="1" s="1"/>
  <c r="Z55" i="1"/>
  <c r="AE55" i="1" s="1"/>
  <c r="Y55" i="1"/>
  <c r="AD55" i="1" s="1"/>
  <c r="Z59" i="1"/>
  <c r="AE59" i="1" s="1"/>
  <c r="V59" i="1"/>
  <c r="AA59" i="1" s="1"/>
  <c r="V63" i="1"/>
  <c r="AA63" i="1" s="1"/>
  <c r="AF63" i="1" s="1"/>
  <c r="Z63" i="1"/>
  <c r="AE63" i="1" s="1"/>
  <c r="Y63" i="1"/>
  <c r="AD63" i="1" s="1"/>
  <c r="V67" i="1"/>
  <c r="AA67" i="1" s="1"/>
  <c r="AC68" i="1"/>
  <c r="V71" i="1"/>
  <c r="AA71" i="1" s="1"/>
  <c r="V75" i="1"/>
  <c r="AA75" i="1" s="1"/>
  <c r="V79" i="1"/>
  <c r="AA79" i="1" s="1"/>
  <c r="AF79" i="1" s="1"/>
  <c r="Z79" i="1"/>
  <c r="AE79" i="1" s="1"/>
  <c r="Y79" i="1"/>
  <c r="AD79" i="1" s="1"/>
  <c r="AC80" i="1"/>
  <c r="V83" i="1"/>
  <c r="AA83" i="1" s="1"/>
  <c r="V87" i="1"/>
  <c r="AA87" i="1" s="1"/>
  <c r="AF87" i="1" s="1"/>
  <c r="Z87" i="1"/>
  <c r="AE87" i="1" s="1"/>
  <c r="Y87" i="1"/>
  <c r="AD87" i="1" s="1"/>
  <c r="AC88" i="1"/>
  <c r="Z91" i="1"/>
  <c r="AE91" i="1" s="1"/>
  <c r="V91" i="1"/>
  <c r="AA91" i="1" s="1"/>
  <c r="AF91" i="1" s="1"/>
  <c r="Y91" i="1"/>
  <c r="AD91" i="1" s="1"/>
  <c r="V95" i="1"/>
  <c r="AA95" i="1" s="1"/>
  <c r="V99" i="1"/>
  <c r="AA99" i="1" s="1"/>
  <c r="V103" i="1"/>
  <c r="AA103" i="1" s="1"/>
  <c r="AC104" i="1"/>
  <c r="Z107" i="1"/>
  <c r="AE107" i="1" s="1"/>
  <c r="V107" i="1"/>
  <c r="AA107" i="1" s="1"/>
  <c r="AF107" i="1" s="1"/>
  <c r="Y107" i="1"/>
  <c r="AD107" i="1" s="1"/>
  <c r="AC108" i="1"/>
  <c r="V111" i="1"/>
  <c r="Z111" i="1"/>
  <c r="AE111" i="1" s="1"/>
  <c r="Y111" i="1"/>
  <c r="AD111" i="1" s="1"/>
  <c r="AC112" i="1"/>
  <c r="Z115" i="1"/>
  <c r="AE115" i="1" s="1"/>
  <c r="V115" i="1"/>
  <c r="AA115" i="1" s="1"/>
  <c r="AF115" i="1" s="1"/>
  <c r="Y115" i="1"/>
  <c r="AD115" i="1" s="1"/>
  <c r="AC116" i="1"/>
  <c r="V119" i="1"/>
  <c r="AA119" i="1" s="1"/>
  <c r="V123" i="1"/>
  <c r="AA123" i="1" s="1"/>
  <c r="V127" i="1"/>
  <c r="AA127" i="1" s="1"/>
  <c r="Z127" i="1"/>
  <c r="AE127" i="1" s="1"/>
  <c r="AC128" i="1"/>
  <c r="V131" i="1"/>
  <c r="AA131" i="1" s="1"/>
  <c r="V135" i="1"/>
  <c r="AA135" i="1" s="1"/>
  <c r="AC136" i="1"/>
  <c r="Z139" i="1"/>
  <c r="AE139" i="1" s="1"/>
  <c r="V139" i="1"/>
  <c r="AA139" i="1" s="1"/>
  <c r="V143" i="1"/>
  <c r="AA143" i="1" s="1"/>
  <c r="Z143" i="1"/>
  <c r="AE143" i="1" s="1"/>
  <c r="V147" i="1"/>
  <c r="AA147" i="1" s="1"/>
  <c r="V151" i="1"/>
  <c r="AA151" i="1" s="1"/>
  <c r="Z151" i="1"/>
  <c r="AE151" i="1" s="1"/>
  <c r="AC152" i="1"/>
  <c r="V155" i="1"/>
  <c r="AA155" i="1" s="1"/>
  <c r="V159" i="1"/>
  <c r="AA159" i="1" s="1"/>
  <c r="AF159" i="1" s="1"/>
  <c r="Z159" i="1"/>
  <c r="AE159" i="1" s="1"/>
  <c r="Y159" i="1"/>
  <c r="AD159" i="1" s="1"/>
  <c r="AC160" i="1"/>
  <c r="Z163" i="1"/>
  <c r="AE163" i="1" s="1"/>
  <c r="V163" i="1"/>
  <c r="AA163" i="1" s="1"/>
  <c r="AF163" i="1" s="1"/>
  <c r="Y163" i="1"/>
  <c r="AD163" i="1" s="1"/>
  <c r="AC164" i="1"/>
  <c r="V167" i="1"/>
  <c r="AA167" i="1" s="1"/>
  <c r="Z167" i="1"/>
  <c r="AE167" i="1" s="1"/>
  <c r="AC168" i="1"/>
  <c r="V171" i="1"/>
  <c r="AA171" i="1" s="1"/>
  <c r="V175" i="1"/>
  <c r="AA175" i="1" s="1"/>
  <c r="AC176" i="1"/>
  <c r="Z179" i="1"/>
  <c r="AE179" i="1" s="1"/>
  <c r="V179" i="1"/>
  <c r="AA179" i="1" s="1"/>
  <c r="AF179" i="1" s="1"/>
  <c r="Y179" i="1"/>
  <c r="AD179" i="1" s="1"/>
  <c r="AC180" i="1"/>
  <c r="V183" i="1"/>
  <c r="AA183" i="1" s="1"/>
  <c r="V187" i="1"/>
  <c r="AA187" i="1" s="1"/>
  <c r="AC188" i="1"/>
  <c r="V191" i="1"/>
  <c r="AA191" i="1" s="1"/>
  <c r="AF191" i="1" s="1"/>
  <c r="Z191" i="1"/>
  <c r="AE191" i="1" s="1"/>
  <c r="Y191" i="1"/>
  <c r="AD191" i="1" s="1"/>
  <c r="AC192" i="1"/>
  <c r="Z195" i="1"/>
  <c r="AE195" i="1" s="1"/>
  <c r="V195" i="1"/>
  <c r="AA195" i="1" s="1"/>
  <c r="AF195" i="1" s="1"/>
  <c r="Y195" i="1"/>
  <c r="AD195" i="1" s="1"/>
  <c r="AC196" i="1"/>
  <c r="V199" i="1"/>
  <c r="AA199" i="1" s="1"/>
  <c r="AF199" i="1" s="1"/>
  <c r="Z199" i="1"/>
  <c r="AE199" i="1" s="1"/>
  <c r="Y199" i="1"/>
  <c r="AD199" i="1" s="1"/>
  <c r="AC200" i="1"/>
  <c r="Z203" i="1"/>
  <c r="AE203" i="1" s="1"/>
  <c r="V203" i="1"/>
  <c r="AA203" i="1" s="1"/>
  <c r="AF203" i="1" s="1"/>
  <c r="Y203" i="1"/>
  <c r="AD203" i="1" s="1"/>
  <c r="AC204" i="1"/>
  <c r="V207" i="1"/>
  <c r="AA207" i="1" s="1"/>
  <c r="Z211" i="1"/>
  <c r="AE211" i="1" s="1"/>
  <c r="V211" i="1"/>
  <c r="AA211" i="1" s="1"/>
  <c r="AF211" i="1" s="1"/>
  <c r="Y211" i="1"/>
  <c r="AD211" i="1" s="1"/>
  <c r="AC212" i="1"/>
  <c r="V215" i="1"/>
  <c r="AA215" i="1" s="1"/>
  <c r="AF215" i="1" s="1"/>
  <c r="Z215" i="1"/>
  <c r="AE215" i="1" s="1"/>
  <c r="Y215" i="1"/>
  <c r="AD215" i="1" s="1"/>
  <c r="AC216" i="1"/>
  <c r="Z219" i="1"/>
  <c r="AE219" i="1" s="1"/>
  <c r="V219" i="1"/>
  <c r="AA219" i="1" s="1"/>
  <c r="AF219" i="1" s="1"/>
  <c r="Y219" i="1"/>
  <c r="AD219" i="1" s="1"/>
  <c r="AC220" i="1"/>
  <c r="V223" i="1"/>
  <c r="AA223" i="1" s="1"/>
  <c r="AF223" i="1" s="1"/>
  <c r="Z223" i="1"/>
  <c r="AE223" i="1" s="1"/>
  <c r="Y223" i="1"/>
  <c r="AD223" i="1" s="1"/>
  <c r="AC224" i="1"/>
  <c r="Z227" i="1"/>
  <c r="AE227" i="1" s="1"/>
  <c r="V227" i="1"/>
  <c r="AA227" i="1" s="1"/>
  <c r="AF227" i="1" s="1"/>
  <c r="Y227" i="1"/>
  <c r="AD227" i="1" s="1"/>
  <c r="AC228" i="1"/>
  <c r="V231" i="1"/>
  <c r="AA231" i="1" s="1"/>
  <c r="AF231" i="1" s="1"/>
  <c r="Z231" i="1"/>
  <c r="AE231" i="1" s="1"/>
  <c r="Y231" i="1"/>
  <c r="AD231" i="1" s="1"/>
  <c r="AC232" i="1"/>
  <c r="Z235" i="1"/>
  <c r="AE235" i="1" s="1"/>
  <c r="V235" i="1"/>
  <c r="AA235" i="1" s="1"/>
  <c r="AF235" i="1" s="1"/>
  <c r="Y235" i="1"/>
  <c r="AD235" i="1" s="1"/>
  <c r="AC236" i="1"/>
  <c r="V239" i="1"/>
  <c r="AA239" i="1" s="1"/>
  <c r="AF239" i="1" s="1"/>
  <c r="Z239" i="1"/>
  <c r="AE239" i="1" s="1"/>
  <c r="Y239" i="1"/>
  <c r="AD239" i="1" s="1"/>
  <c r="AC240" i="1"/>
  <c r="Z243" i="1"/>
  <c r="AE243" i="1" s="1"/>
  <c r="V243" i="1"/>
  <c r="AA243" i="1" s="1"/>
  <c r="AF243" i="1" s="1"/>
  <c r="Y243" i="1"/>
  <c r="AD243" i="1" s="1"/>
  <c r="AC244" i="1"/>
  <c r="V247" i="1"/>
  <c r="AA247" i="1" s="1"/>
  <c r="AF247" i="1" s="1"/>
  <c r="Z247" i="1"/>
  <c r="AE247" i="1" s="1"/>
  <c r="Y247" i="1"/>
  <c r="AD247" i="1" s="1"/>
  <c r="AC248" i="1"/>
  <c r="Z251" i="1"/>
  <c r="AE251" i="1" s="1"/>
  <c r="V251" i="1"/>
  <c r="AA251" i="1" s="1"/>
  <c r="AF251" i="1" s="1"/>
  <c r="Y251" i="1"/>
  <c r="AD251" i="1" s="1"/>
  <c r="AC252" i="1"/>
  <c r="V255" i="1"/>
  <c r="AA255" i="1" s="1"/>
  <c r="AF255" i="1" s="1"/>
  <c r="Z255" i="1"/>
  <c r="AE255" i="1" s="1"/>
  <c r="Y255" i="1"/>
  <c r="AD255" i="1" s="1"/>
  <c r="AC256" i="1"/>
  <c r="Z259" i="1"/>
  <c r="AE259" i="1" s="1"/>
  <c r="V259" i="1"/>
  <c r="AA259" i="1" s="1"/>
  <c r="AF259" i="1" s="1"/>
  <c r="Y259" i="1"/>
  <c r="AD259" i="1" s="1"/>
  <c r="AC260" i="1"/>
  <c r="V263" i="1"/>
  <c r="AA263" i="1" s="1"/>
  <c r="AF263" i="1" s="1"/>
  <c r="Z263" i="1"/>
  <c r="AE263" i="1" s="1"/>
  <c r="Y263" i="1"/>
  <c r="AD263" i="1" s="1"/>
  <c r="AC264" i="1"/>
  <c r="Z267" i="1"/>
  <c r="AE267" i="1" s="1"/>
  <c r="V267" i="1"/>
  <c r="AA267" i="1" s="1"/>
  <c r="AF267" i="1" s="1"/>
  <c r="Y267" i="1"/>
  <c r="AD267" i="1" s="1"/>
  <c r="AC268" i="1"/>
  <c r="V271" i="1"/>
  <c r="AA271" i="1" s="1"/>
  <c r="AF271" i="1" s="1"/>
  <c r="Z271" i="1"/>
  <c r="AE271" i="1" s="1"/>
  <c r="Y271" i="1"/>
  <c r="AD271" i="1" s="1"/>
  <c r="AC272" i="1"/>
  <c r="Z275" i="1"/>
  <c r="AE275" i="1" s="1"/>
  <c r="V275" i="1"/>
  <c r="AA275" i="1" s="1"/>
  <c r="AF275" i="1" s="1"/>
  <c r="Y275" i="1"/>
  <c r="AD275" i="1" s="1"/>
  <c r="AC276" i="1"/>
  <c r="V279" i="1"/>
  <c r="AA279" i="1" s="1"/>
  <c r="AF279" i="1" s="1"/>
  <c r="Z279" i="1"/>
  <c r="AE279" i="1" s="1"/>
  <c r="Y279" i="1"/>
  <c r="AD279" i="1" s="1"/>
  <c r="AC280" i="1"/>
  <c r="Z283" i="1"/>
  <c r="AE283" i="1" s="1"/>
  <c r="V283" i="1"/>
  <c r="AA283" i="1" s="1"/>
  <c r="AF283" i="1" s="1"/>
  <c r="Y283" i="1"/>
  <c r="AD283" i="1" s="1"/>
  <c r="AC284" i="1"/>
  <c r="V287" i="1"/>
  <c r="AA287" i="1" s="1"/>
  <c r="AF287" i="1" s="1"/>
  <c r="Z287" i="1"/>
  <c r="AE287" i="1" s="1"/>
  <c r="Y287" i="1"/>
  <c r="AD287" i="1" s="1"/>
  <c r="AC288" i="1"/>
  <c r="Z291" i="1"/>
  <c r="AE291" i="1" s="1"/>
  <c r="V291" i="1"/>
  <c r="AA291" i="1" s="1"/>
  <c r="AF291" i="1" s="1"/>
  <c r="Y291" i="1"/>
  <c r="AD291" i="1" s="1"/>
  <c r="AC292" i="1"/>
  <c r="V295" i="1"/>
  <c r="AA295" i="1" s="1"/>
  <c r="AF295" i="1" s="1"/>
  <c r="Z295" i="1"/>
  <c r="AE295" i="1" s="1"/>
  <c r="Y295" i="1"/>
  <c r="AD295" i="1" s="1"/>
  <c r="AC296" i="1"/>
  <c r="Z299" i="1"/>
  <c r="AE299" i="1" s="1"/>
  <c r="V299" i="1"/>
  <c r="AA299" i="1" s="1"/>
  <c r="AF299" i="1" s="1"/>
  <c r="Y299" i="1"/>
  <c r="AD299" i="1" s="1"/>
  <c r="AC300" i="1"/>
  <c r="V303" i="1"/>
  <c r="AA303" i="1" s="1"/>
  <c r="AF303" i="1" s="1"/>
  <c r="Z303" i="1"/>
  <c r="AE303" i="1" s="1"/>
  <c r="Y303" i="1"/>
  <c r="AD303" i="1" s="1"/>
  <c r="AC304" i="1"/>
  <c r="Z307" i="1"/>
  <c r="AE307" i="1" s="1"/>
  <c r="V307" i="1"/>
  <c r="AA307" i="1" s="1"/>
  <c r="AF307" i="1" s="1"/>
  <c r="Y307" i="1"/>
  <c r="AD307" i="1" s="1"/>
  <c r="AC308" i="1"/>
  <c r="V311" i="1"/>
  <c r="AA311" i="1" s="1"/>
  <c r="AF311" i="1" s="1"/>
  <c r="Z311" i="1"/>
  <c r="AE311" i="1" s="1"/>
  <c r="Y311" i="1"/>
  <c r="AD311" i="1" s="1"/>
  <c r="AC312" i="1"/>
  <c r="Z315" i="1"/>
  <c r="AE315" i="1" s="1"/>
  <c r="V315" i="1"/>
  <c r="AA315" i="1" s="1"/>
  <c r="AF315" i="1" s="1"/>
  <c r="Y315" i="1"/>
  <c r="AD315" i="1" s="1"/>
  <c r="AC316" i="1"/>
  <c r="V319" i="1"/>
  <c r="AA319" i="1" s="1"/>
  <c r="AF319" i="1" s="1"/>
  <c r="Z319" i="1"/>
  <c r="AE319" i="1" s="1"/>
  <c r="Y319" i="1"/>
  <c r="AD319" i="1" s="1"/>
  <c r="AC320" i="1"/>
  <c r="Z323" i="1"/>
  <c r="AE323" i="1" s="1"/>
  <c r="V323" i="1"/>
  <c r="AA323" i="1" s="1"/>
  <c r="AF323" i="1" s="1"/>
  <c r="Y323" i="1"/>
  <c r="AD323" i="1" s="1"/>
  <c r="AC324" i="1"/>
  <c r="V327" i="1"/>
  <c r="AA327" i="1" s="1"/>
  <c r="AF327" i="1" s="1"/>
  <c r="Z327" i="1"/>
  <c r="AE327" i="1" s="1"/>
  <c r="Y327" i="1"/>
  <c r="AD327" i="1" s="1"/>
  <c r="AC328" i="1"/>
  <c r="Z331" i="1"/>
  <c r="AE331" i="1" s="1"/>
  <c r="V331" i="1"/>
  <c r="AA331" i="1" s="1"/>
  <c r="V335" i="1"/>
  <c r="AA335" i="1" s="1"/>
  <c r="V339" i="1"/>
  <c r="AA339" i="1" s="1"/>
  <c r="V343" i="1"/>
  <c r="AA343" i="1" s="1"/>
  <c r="AC344" i="1"/>
  <c r="Z347" i="1"/>
  <c r="AE347" i="1" s="1"/>
  <c r="V347" i="1"/>
  <c r="AA347" i="1" s="1"/>
  <c r="AC348" i="1"/>
  <c r="V351" i="1"/>
  <c r="AA351" i="1" s="1"/>
  <c r="Z355" i="1"/>
  <c r="AE355" i="1" s="1"/>
  <c r="V355" i="1"/>
  <c r="AA355" i="1" s="1"/>
  <c r="AF355" i="1" s="1"/>
  <c r="Y355" i="1"/>
  <c r="AD355" i="1" s="1"/>
  <c r="AC356" i="1"/>
  <c r="V359" i="1"/>
  <c r="AA359" i="1" s="1"/>
  <c r="Z359" i="1"/>
  <c r="AE359" i="1" s="1"/>
  <c r="Z363" i="1"/>
  <c r="AE363" i="1" s="1"/>
  <c r="V363" i="1"/>
  <c r="AA363" i="1" s="1"/>
  <c r="V367" i="1"/>
  <c r="AA367" i="1" s="1"/>
  <c r="Z367" i="1"/>
  <c r="AE367" i="1" s="1"/>
  <c r="V371" i="1"/>
  <c r="AA371" i="1" s="1"/>
  <c r="AC372" i="1"/>
  <c r="V375" i="1"/>
  <c r="AA375" i="1" s="1"/>
  <c r="Z375" i="1"/>
  <c r="AE375" i="1" s="1"/>
  <c r="Z379" i="1"/>
  <c r="AE379" i="1" s="1"/>
  <c r="V379" i="1"/>
  <c r="AA379" i="1" s="1"/>
  <c r="AF379" i="1" s="1"/>
  <c r="Y379" i="1"/>
  <c r="AD379" i="1" s="1"/>
  <c r="V383" i="1"/>
  <c r="AA383" i="1" s="1"/>
  <c r="AF383" i="1" s="1"/>
  <c r="Z383" i="1"/>
  <c r="AE383" i="1" s="1"/>
  <c r="Y383" i="1"/>
  <c r="AD383" i="1" s="1"/>
  <c r="Z387" i="1"/>
  <c r="AE387" i="1" s="1"/>
  <c r="V387" i="1"/>
  <c r="AA387" i="1" s="1"/>
  <c r="AE389" i="1"/>
  <c r="V395" i="1"/>
  <c r="AA395" i="1" s="1"/>
  <c r="Z411" i="1"/>
  <c r="AE411" i="1" s="1"/>
  <c r="Y411" i="1"/>
  <c r="AD411" i="1" s="1"/>
  <c r="V411" i="1"/>
  <c r="AA411" i="1" s="1"/>
  <c r="AF411" i="1" s="1"/>
  <c r="Z427" i="1"/>
  <c r="AE427" i="1" s="1"/>
  <c r="Y427" i="1"/>
  <c r="AD427" i="1" s="1"/>
  <c r="V427" i="1"/>
  <c r="AA427" i="1" s="1"/>
  <c r="AF427" i="1" s="1"/>
  <c r="AF429" i="1"/>
  <c r="W434" i="1"/>
  <c r="AB434" i="1" s="1"/>
  <c r="V434" i="1"/>
  <c r="AA434" i="1" s="1"/>
  <c r="V442" i="1"/>
  <c r="AA442" i="1" s="1"/>
  <c r="AE446" i="1"/>
  <c r="V455" i="1"/>
  <c r="AA455" i="1" s="1"/>
  <c r="AE477" i="1"/>
  <c r="W478" i="1"/>
  <c r="AB478" i="1" s="1"/>
  <c r="AF478" i="1" s="1"/>
  <c r="V478" i="1"/>
  <c r="AA478" i="1" s="1"/>
  <c r="Z478" i="1"/>
  <c r="AE478" i="1" s="1"/>
  <c r="AF481" i="1"/>
  <c r="Z483" i="1"/>
  <c r="AE483" i="1" s="1"/>
  <c r="Y483" i="1"/>
  <c r="AD483" i="1" s="1"/>
  <c r="V483" i="1"/>
  <c r="AA483" i="1" s="1"/>
  <c r="AF483" i="1" s="1"/>
  <c r="X493" i="1"/>
  <c r="AC493" i="1" s="1"/>
  <c r="AE506" i="1"/>
  <c r="V519" i="1"/>
  <c r="AA519" i="1" s="1"/>
  <c r="Z542" i="1"/>
  <c r="AE542" i="1" s="1"/>
  <c r="V542" i="1"/>
  <c r="AA542" i="1" s="1"/>
  <c r="AF557" i="1"/>
  <c r="AF576" i="1"/>
  <c r="V591" i="1"/>
  <c r="AA591" i="1" s="1"/>
  <c r="X591" i="1"/>
  <c r="AC591" i="1" s="1"/>
  <c r="AF602" i="1"/>
  <c r="AF605" i="1"/>
  <c r="AE622" i="1"/>
  <c r="AC633" i="1"/>
  <c r="AC648" i="1"/>
  <c r="AE673" i="1"/>
  <c r="Z682" i="1"/>
  <c r="AE682" i="1" s="1"/>
  <c r="AE688" i="1"/>
  <c r="AC758" i="1"/>
  <c r="W510" i="1"/>
  <c r="AB510" i="1" s="1"/>
  <c r="AF510" i="1" s="1"/>
  <c r="X510" i="1"/>
  <c r="AC510" i="1" s="1"/>
  <c r="V510" i="1"/>
  <c r="AA510" i="1" s="1"/>
  <c r="W534" i="1"/>
  <c r="AB534" i="1" s="1"/>
  <c r="V534" i="1"/>
  <c r="AA534" i="1" s="1"/>
  <c r="V575" i="1"/>
  <c r="AA575" i="1" s="1"/>
  <c r="X575" i="1"/>
  <c r="AC575" i="1" s="1"/>
  <c r="W575" i="1"/>
  <c r="AB575" i="1" s="1"/>
  <c r="AC612" i="1"/>
  <c r="AE648" i="1"/>
  <c r="AC649" i="1"/>
  <c r="AC716" i="1"/>
  <c r="X756" i="1"/>
  <c r="AC756" i="1" s="1"/>
  <c r="AC816" i="1"/>
  <c r="AE485" i="1"/>
  <c r="W494" i="1"/>
  <c r="AB494" i="1" s="1"/>
  <c r="V494" i="1"/>
  <c r="AA494" i="1" s="1"/>
  <c r="Z494" i="1"/>
  <c r="AE494" i="1" s="1"/>
  <c r="AF497" i="1"/>
  <c r="Z499" i="1"/>
  <c r="AE499" i="1" s="1"/>
  <c r="Y499" i="1"/>
  <c r="AD499" i="1" s="1"/>
  <c r="V499" i="1"/>
  <c r="AA499" i="1" s="1"/>
  <c r="AF499" i="1" s="1"/>
  <c r="W506" i="1"/>
  <c r="AB506" i="1" s="1"/>
  <c r="Y508" i="1"/>
  <c r="AD508" i="1" s="1"/>
  <c r="Z508" i="1"/>
  <c r="AE508" i="1" s="1"/>
  <c r="V508" i="1"/>
  <c r="AA508" i="1" s="1"/>
  <c r="AF508" i="1" s="1"/>
  <c r="V514" i="1"/>
  <c r="Z514" i="1"/>
  <c r="AE514" i="1" s="1"/>
  <c r="X520" i="1"/>
  <c r="AC520" i="1" s="1"/>
  <c r="V543" i="1"/>
  <c r="AA543" i="1" s="1"/>
  <c r="X552" i="1"/>
  <c r="AC552" i="1" s="1"/>
  <c r="AE566" i="1"/>
  <c r="AF603" i="1"/>
  <c r="AF608" i="1"/>
  <c r="X616" i="1"/>
  <c r="AC616" i="1" s="1"/>
  <c r="AE647" i="1"/>
  <c r="V655" i="1"/>
  <c r="AA655" i="1" s="1"/>
  <c r="Z655" i="1"/>
  <c r="AE655" i="1" s="1"/>
  <c r="X655" i="1"/>
  <c r="AC655" i="1" s="1"/>
  <c r="AC676" i="1"/>
  <c r="X715" i="1"/>
  <c r="AC715" i="1" s="1"/>
  <c r="AE740" i="1"/>
  <c r="Y710" i="1"/>
  <c r="AD710" i="1" s="1"/>
  <c r="W710" i="1"/>
  <c r="AB710" i="1" s="1"/>
  <c r="Z710" i="1"/>
  <c r="AE710" i="1" s="1"/>
  <c r="AE722" i="1"/>
  <c r="X732" i="1"/>
  <c r="AC732" i="1" s="1"/>
  <c r="X750" i="1"/>
  <c r="AC750" i="1" s="1"/>
  <c r="Y754" i="1"/>
  <c r="AD754" i="1" s="1"/>
  <c r="AE823" i="1"/>
  <c r="V841" i="1"/>
  <c r="AA841" i="1" s="1"/>
  <c r="V880" i="1"/>
  <c r="AA880" i="1" s="1"/>
  <c r="W923" i="1"/>
  <c r="AB923" i="1" s="1"/>
  <c r="Y923" i="1"/>
  <c r="AD923" i="1" s="1"/>
  <c r="X923" i="1"/>
  <c r="AC923" i="1" s="1"/>
  <c r="V923" i="1"/>
  <c r="AA923" i="1" s="1"/>
  <c r="W950" i="1"/>
  <c r="AB950" i="1" s="1"/>
  <c r="AF950" i="1" s="1"/>
  <c r="V961" i="1"/>
  <c r="AA961" i="1" s="1"/>
  <c r="Z961" i="1"/>
  <c r="W961" i="1"/>
  <c r="AB961" i="1" s="1"/>
  <c r="AF961" i="1" s="1"/>
  <c r="Y961" i="1"/>
  <c r="AD961" i="1" s="1"/>
  <c r="X961" i="1"/>
  <c r="AC961" i="1" s="1"/>
  <c r="X456" i="1"/>
  <c r="AC456" i="1" s="1"/>
  <c r="X488" i="1"/>
  <c r="AC488" i="1" s="1"/>
  <c r="X515" i="1"/>
  <c r="AC515" i="1" s="1"/>
  <c r="X530" i="1"/>
  <c r="AC530" i="1" s="1"/>
  <c r="X546" i="1"/>
  <c r="Z563" i="1"/>
  <c r="AE563" i="1" s="1"/>
  <c r="X578" i="1"/>
  <c r="AC578" i="1" s="1"/>
  <c r="X580" i="1"/>
  <c r="AC580" i="1" s="1"/>
  <c r="X628" i="1"/>
  <c r="AC628" i="1" s="1"/>
  <c r="X644" i="1"/>
  <c r="AC644" i="1" s="1"/>
  <c r="X660" i="1"/>
  <c r="AC660" i="1" s="1"/>
  <c r="X675" i="1"/>
  <c r="AC675" i="1" s="1"/>
  <c r="X677" i="1"/>
  <c r="AC677" i="1" s="1"/>
  <c r="X691" i="1"/>
  <c r="AC691" i="1" s="1"/>
  <c r="W703" i="1"/>
  <c r="AB703" i="1" s="1"/>
  <c r="AF703" i="1" s="1"/>
  <c r="X707" i="1"/>
  <c r="AC707" i="1" s="1"/>
  <c r="Z714" i="1"/>
  <c r="AE714" i="1" s="1"/>
  <c r="X749" i="1"/>
  <c r="AC749" i="1" s="1"/>
  <c r="Z750" i="1"/>
  <c r="AE750" i="1" s="1"/>
  <c r="V761" i="1"/>
  <c r="AA761" i="1" s="1"/>
  <c r="V825" i="1"/>
  <c r="AA825" i="1" s="1"/>
  <c r="W825" i="1"/>
  <c r="AB825" i="1" s="1"/>
  <c r="X835" i="1"/>
  <c r="Z835" i="1"/>
  <c r="AE835" i="1" s="1"/>
  <c r="AC840" i="1"/>
  <c r="W864" i="1"/>
  <c r="AB864" i="1" s="1"/>
  <c r="AC1126" i="1"/>
  <c r="X440" i="1"/>
  <c r="AC440" i="1" s="1"/>
  <c r="X448" i="1"/>
  <c r="AC448" i="1" s="1"/>
  <c r="X472" i="1"/>
  <c r="AC472" i="1" s="1"/>
  <c r="X480" i="1"/>
  <c r="AC480" i="1" s="1"/>
  <c r="X496" i="1"/>
  <c r="AC496" i="1" s="1"/>
  <c r="X512" i="1"/>
  <c r="AC512" i="1" s="1"/>
  <c r="Y513" i="1"/>
  <c r="AD513" i="1" s="1"/>
  <c r="X516" i="1"/>
  <c r="AC516" i="1" s="1"/>
  <c r="Z531" i="1"/>
  <c r="AE531" i="1" s="1"/>
  <c r="X531" i="1"/>
  <c r="AC531" i="1" s="1"/>
  <c r="X548" i="1"/>
  <c r="AC548" i="1" s="1"/>
  <c r="Z579" i="1"/>
  <c r="AE579" i="1" s="1"/>
  <c r="Z595" i="1"/>
  <c r="AE595" i="1" s="1"/>
  <c r="X610" i="1"/>
  <c r="AC610" i="1" s="1"/>
  <c r="X612" i="1"/>
  <c r="X626" i="1"/>
  <c r="AC626" i="1" s="1"/>
  <c r="Z627" i="1"/>
  <c r="AE627" i="1" s="1"/>
  <c r="X627" i="1"/>
  <c r="AC627" i="1" s="1"/>
  <c r="Z643" i="1"/>
  <c r="AE643" i="1" s="1"/>
  <c r="X643" i="1"/>
  <c r="AC643" i="1" s="1"/>
  <c r="Z659" i="1"/>
  <c r="AE659" i="1" s="1"/>
  <c r="X659" i="1"/>
  <c r="AC659" i="1" s="1"/>
  <c r="X674" i="1"/>
  <c r="AC674" i="1" s="1"/>
  <c r="X676" i="1"/>
  <c r="X692" i="1"/>
  <c r="AC692" i="1" s="1"/>
  <c r="X706" i="1"/>
  <c r="AC706" i="1" s="1"/>
  <c r="X708" i="1"/>
  <c r="AC708" i="1" s="1"/>
  <c r="AF711" i="1"/>
  <c r="W713" i="1"/>
  <c r="AB713" i="1" s="1"/>
  <c r="V726" i="1"/>
  <c r="AA726" i="1" s="1"/>
  <c r="V730" i="1"/>
  <c r="AA730" i="1" s="1"/>
  <c r="Y732" i="1"/>
  <c r="AD732" i="1" s="1"/>
  <c r="X736" i="1"/>
  <c r="AC736" i="1" s="1"/>
  <c r="Y740" i="1"/>
  <c r="AD740" i="1" s="1"/>
  <c r="Z757" i="1"/>
  <c r="AE757" i="1" s="1"/>
  <c r="W757" i="1"/>
  <c r="AB757" i="1" s="1"/>
  <c r="Y757" i="1"/>
  <c r="AD757" i="1" s="1"/>
  <c r="V505" i="1"/>
  <c r="AA505" i="1" s="1"/>
  <c r="AF505" i="1" s="1"/>
  <c r="Z513" i="1"/>
  <c r="AE513" i="1" s="1"/>
  <c r="Y515" i="1"/>
  <c r="AD515" i="1" s="1"/>
  <c r="Z516" i="1"/>
  <c r="AE516" i="1" s="1"/>
  <c r="Z548" i="1"/>
  <c r="AE548" i="1" s="1"/>
  <c r="Z580" i="1"/>
  <c r="AE580" i="1" s="1"/>
  <c r="Z596" i="1"/>
  <c r="AE596" i="1" s="1"/>
  <c r="Z612" i="1"/>
  <c r="AE612" i="1" s="1"/>
  <c r="Z628" i="1"/>
  <c r="AE628" i="1" s="1"/>
  <c r="Z644" i="1"/>
  <c r="AE644" i="1" s="1"/>
  <c r="V654" i="1"/>
  <c r="AA654" i="1" s="1"/>
  <c r="AF654" i="1" s="1"/>
  <c r="Y675" i="1"/>
  <c r="AD675" i="1" s="1"/>
  <c r="Z676" i="1"/>
  <c r="AE676" i="1" s="1"/>
  <c r="Z692" i="1"/>
  <c r="AE692" i="1" s="1"/>
  <c r="X703" i="1"/>
  <c r="AC703" i="1" s="1"/>
  <c r="Y707" i="1"/>
  <c r="AD707" i="1" s="1"/>
  <c r="Z708" i="1"/>
  <c r="AE708" i="1" s="1"/>
  <c r="Z732" i="1"/>
  <c r="AE732" i="1" s="1"/>
  <c r="Y736" i="1"/>
  <c r="AD736" i="1" s="1"/>
  <c r="Z740" i="1"/>
  <c r="W747" i="1"/>
  <c r="AB747" i="1" s="1"/>
  <c r="AF747" i="1" s="1"/>
  <c r="Y749" i="1"/>
  <c r="AD749" i="1" s="1"/>
  <c r="V752" i="1"/>
  <c r="AA752" i="1" s="1"/>
  <c r="Y753" i="1"/>
  <c r="AD753" i="1" s="1"/>
  <c r="V764" i="1"/>
  <c r="AA764" i="1" s="1"/>
  <c r="W765" i="1"/>
  <c r="AB765" i="1" s="1"/>
  <c r="AF765" i="1" s="1"/>
  <c r="X766" i="1"/>
  <c r="AC766" i="1" s="1"/>
  <c r="AC770" i="1"/>
  <c r="W785" i="1"/>
  <c r="AB785" i="1" s="1"/>
  <c r="AF785" i="1" s="1"/>
  <c r="V810" i="1"/>
  <c r="AA810" i="1" s="1"/>
  <c r="V811" i="1"/>
  <c r="AA811" i="1" s="1"/>
  <c r="V817" i="1"/>
  <c r="AA817" i="1" s="1"/>
  <c r="W817" i="1"/>
  <c r="AB817" i="1" s="1"/>
  <c r="AF817" i="1" s="1"/>
  <c r="V818" i="1"/>
  <c r="AA818" i="1" s="1"/>
  <c r="AE830" i="1"/>
  <c r="V843" i="1"/>
  <c r="AA843" i="1" s="1"/>
  <c r="V851" i="1"/>
  <c r="AA851" i="1" s="1"/>
  <c r="AC858" i="1"/>
  <c r="X867" i="1"/>
  <c r="W867" i="1"/>
  <c r="AB867" i="1" s="1"/>
  <c r="AF867" i="1" s="1"/>
  <c r="V867" i="1"/>
  <c r="AA867" i="1" s="1"/>
  <c r="V874" i="1"/>
  <c r="AA874" i="1" s="1"/>
  <c r="X922" i="1"/>
  <c r="X947" i="1"/>
  <c r="AC947" i="1" s="1"/>
  <c r="W947" i="1"/>
  <c r="AB947" i="1" s="1"/>
  <c r="Z947" i="1"/>
  <c r="AE947" i="1" s="1"/>
  <c r="Y947" i="1"/>
  <c r="AD947" i="1" s="1"/>
  <c r="V947" i="1"/>
  <c r="AA947" i="1" s="1"/>
  <c r="V713" i="1"/>
  <c r="AA713" i="1" s="1"/>
  <c r="Z713" i="1"/>
  <c r="AE713" i="1" s="1"/>
  <c r="Z726" i="1"/>
  <c r="AE726" i="1" s="1"/>
  <c r="Z736" i="1"/>
  <c r="X743" i="1"/>
  <c r="AC743" i="1" s="1"/>
  <c r="W756" i="1"/>
  <c r="AB756" i="1" s="1"/>
  <c r="AF756" i="1" s="1"/>
  <c r="X765" i="1"/>
  <c r="AC765" i="1" s="1"/>
  <c r="V769" i="1"/>
  <c r="AA769" i="1" s="1"/>
  <c r="W769" i="1"/>
  <c r="AB769" i="1" s="1"/>
  <c r="Z769" i="1"/>
  <c r="AE769" i="1" s="1"/>
  <c r="X785" i="1"/>
  <c r="AC785" i="1" s="1"/>
  <c r="X820" i="1"/>
  <c r="V849" i="1"/>
  <c r="AA849" i="1" s="1"/>
  <c r="AC864" i="1"/>
  <c r="V921" i="1"/>
  <c r="AA921" i="1" s="1"/>
  <c r="AF1029" i="1"/>
  <c r="W558" i="1"/>
  <c r="AB558" i="1" s="1"/>
  <c r="AF558" i="1" s="1"/>
  <c r="AC576" i="1"/>
  <c r="W606" i="1"/>
  <c r="AB606" i="1" s="1"/>
  <c r="AF606" i="1" s="1"/>
  <c r="AC608" i="1"/>
  <c r="W638" i="1"/>
  <c r="AB638" i="1" s="1"/>
  <c r="AF638" i="1" s="1"/>
  <c r="Y654" i="1"/>
  <c r="AD654" i="1" s="1"/>
  <c r="W670" i="1"/>
  <c r="AB670" i="1" s="1"/>
  <c r="AF670" i="1" s="1"/>
  <c r="Z671" i="1"/>
  <c r="AE671" i="1" s="1"/>
  <c r="AC672" i="1"/>
  <c r="Z703" i="1"/>
  <c r="AE703" i="1" s="1"/>
  <c r="AF735" i="1"/>
  <c r="Z739" i="1"/>
  <c r="AE739" i="1" s="1"/>
  <c r="Z756" i="1"/>
  <c r="AE756" i="1" s="1"/>
  <c r="Y765" i="1"/>
  <c r="AD765" i="1" s="1"/>
  <c r="V787" i="1"/>
  <c r="AA787" i="1" s="1"/>
  <c r="X795" i="1"/>
  <c r="AC795" i="1" s="1"/>
  <c r="V795" i="1"/>
  <c r="AA795" i="1" s="1"/>
  <c r="Z800" i="1"/>
  <c r="V800" i="1"/>
  <c r="AA800" i="1" s="1"/>
  <c r="W803" i="1"/>
  <c r="AB803" i="1" s="1"/>
  <c r="AF803" i="1" s="1"/>
  <c r="Z808" i="1"/>
  <c r="AE808" i="1" s="1"/>
  <c r="Z818" i="1"/>
  <c r="AE818" i="1" s="1"/>
  <c r="AE831" i="1"/>
  <c r="AC867" i="1"/>
  <c r="W872" i="1"/>
  <c r="AB872" i="1" s="1"/>
  <c r="V872" i="1"/>
  <c r="AA872" i="1" s="1"/>
  <c r="AE879" i="1"/>
  <c r="W888" i="1"/>
  <c r="AB888" i="1" s="1"/>
  <c r="Z888" i="1"/>
  <c r="X888" i="1"/>
  <c r="AC888" i="1" s="1"/>
  <c r="V888" i="1"/>
  <c r="AA888" i="1" s="1"/>
  <c r="X906" i="1"/>
  <c r="AC1148" i="1"/>
  <c r="X412" i="1"/>
  <c r="AC412" i="1" s="1"/>
  <c r="X428" i="1"/>
  <c r="AC428" i="1" s="1"/>
  <c r="X460" i="1"/>
  <c r="AC460" i="1" s="1"/>
  <c r="X484" i="1"/>
  <c r="AC484" i="1" s="1"/>
  <c r="X523" i="1"/>
  <c r="AC523" i="1" s="1"/>
  <c r="X538" i="1"/>
  <c r="AC538" i="1" s="1"/>
  <c r="X540" i="1"/>
  <c r="AC540" i="1" s="1"/>
  <c r="Z555" i="1"/>
  <c r="AE555" i="1" s="1"/>
  <c r="X555" i="1"/>
  <c r="AC555" i="1" s="1"/>
  <c r="Z571" i="1"/>
  <c r="AE571" i="1" s="1"/>
  <c r="X571" i="1"/>
  <c r="AC571" i="1" s="1"/>
  <c r="X573" i="1"/>
  <c r="AC573" i="1" s="1"/>
  <c r="X603" i="1"/>
  <c r="AC603" i="1" s="1"/>
  <c r="X620" i="1"/>
  <c r="AC620" i="1" s="1"/>
  <c r="W631" i="1"/>
  <c r="AB631" i="1" s="1"/>
  <c r="AF631" i="1" s="1"/>
  <c r="X635" i="1"/>
  <c r="AC635" i="1" s="1"/>
  <c r="W647" i="1"/>
  <c r="AB647" i="1" s="1"/>
  <c r="AF647" i="1" s="1"/>
  <c r="X668" i="1"/>
  <c r="AC668" i="1" s="1"/>
  <c r="X684" i="1"/>
  <c r="AC684" i="1" s="1"/>
  <c r="Z717" i="1"/>
  <c r="AE717" i="1" s="1"/>
  <c r="X717" i="1"/>
  <c r="AC717" i="1" s="1"/>
  <c r="V729" i="1"/>
  <c r="AA729" i="1" s="1"/>
  <c r="AF729" i="1" s="1"/>
  <c r="Z729" i="1"/>
  <c r="AE729" i="1" s="1"/>
  <c r="Y729" i="1"/>
  <c r="AD729" i="1" s="1"/>
  <c r="AE744" i="1"/>
  <c r="Z746" i="1"/>
  <c r="AE746" i="1" s="1"/>
  <c r="X746" i="1"/>
  <c r="W752" i="1"/>
  <c r="AB752" i="1" s="1"/>
  <c r="AF752" i="1" s="1"/>
  <c r="Z752" i="1"/>
  <c r="AE752" i="1" s="1"/>
  <c r="X759" i="1"/>
  <c r="AC759" i="1" s="1"/>
  <c r="AF783" i="1"/>
  <c r="Z785" i="1"/>
  <c r="AE785" i="1" s="1"/>
  <c r="AE807" i="1"/>
  <c r="X811" i="1"/>
  <c r="AC811" i="1" s="1"/>
  <c r="AF813" i="1"/>
  <c r="AC820" i="1"/>
  <c r="V833" i="1"/>
  <c r="AA833" i="1" s="1"/>
  <c r="W833" i="1"/>
  <c r="AB833" i="1" s="1"/>
  <c r="AC836" i="1"/>
  <c r="AF836" i="1"/>
  <c r="AF885" i="1"/>
  <c r="W898" i="1"/>
  <c r="AB898" i="1" s="1"/>
  <c r="Z898" i="1"/>
  <c r="AE898" i="1" s="1"/>
  <c r="X898" i="1"/>
  <c r="AC898" i="1" s="1"/>
  <c r="V898" i="1"/>
  <c r="AA898" i="1" s="1"/>
  <c r="Z915" i="1"/>
  <c r="AE915" i="1" s="1"/>
  <c r="Z923" i="1"/>
  <c r="AE923" i="1" s="1"/>
  <c r="X468" i="1"/>
  <c r="AC468" i="1" s="1"/>
  <c r="X500" i="1"/>
  <c r="AC500" i="1" s="1"/>
  <c r="X504" i="1"/>
  <c r="AC504" i="1" s="1"/>
  <c r="Y505" i="1"/>
  <c r="AD505" i="1" s="1"/>
  <c r="X522" i="1"/>
  <c r="AC522" i="1" s="1"/>
  <c r="X524" i="1"/>
  <c r="AC524" i="1" s="1"/>
  <c r="X539" i="1"/>
  <c r="AC539" i="1" s="1"/>
  <c r="Z587" i="1"/>
  <c r="AE587" i="1" s="1"/>
  <c r="X587" i="1"/>
  <c r="AC587" i="1" s="1"/>
  <c r="X602" i="1"/>
  <c r="AC602" i="1" s="1"/>
  <c r="X604" i="1"/>
  <c r="AC604" i="1" s="1"/>
  <c r="W615" i="1"/>
  <c r="AB615" i="1" s="1"/>
  <c r="AF615" i="1" s="1"/>
  <c r="Z619" i="1"/>
  <c r="AE619" i="1" s="1"/>
  <c r="X619" i="1"/>
  <c r="AC619" i="1" s="1"/>
  <c r="X636" i="1"/>
  <c r="AC636" i="1" s="1"/>
  <c r="X652" i="1"/>
  <c r="AC652" i="1" s="1"/>
  <c r="Z667" i="1"/>
  <c r="AE667" i="1" s="1"/>
  <c r="X669" i="1"/>
  <c r="AC669" i="1" s="1"/>
  <c r="X682" i="1"/>
  <c r="AC682" i="1" s="1"/>
  <c r="X698" i="1"/>
  <c r="AC698" i="1" s="1"/>
  <c r="V715" i="1"/>
  <c r="AA715" i="1" s="1"/>
  <c r="Z524" i="1"/>
  <c r="AE524" i="1" s="1"/>
  <c r="Y539" i="1"/>
  <c r="AD539" i="1" s="1"/>
  <c r="Z540" i="1"/>
  <c r="AE540" i="1" s="1"/>
  <c r="Y603" i="1"/>
  <c r="AD603" i="1" s="1"/>
  <c r="Z604" i="1"/>
  <c r="AE604" i="1" s="1"/>
  <c r="X615" i="1"/>
  <c r="AC615" i="1" s="1"/>
  <c r="Z620" i="1"/>
  <c r="AE620" i="1" s="1"/>
  <c r="X631" i="1"/>
  <c r="AC631" i="1" s="1"/>
  <c r="X647" i="1"/>
  <c r="AC647" i="1" s="1"/>
  <c r="Z652" i="1"/>
  <c r="AE652" i="1" s="1"/>
  <c r="Z668" i="1"/>
  <c r="AE668" i="1" s="1"/>
  <c r="V678" i="1"/>
  <c r="AA678" i="1" s="1"/>
  <c r="Z684" i="1"/>
  <c r="AE684" i="1" s="1"/>
  <c r="V694" i="1"/>
  <c r="AA694" i="1" s="1"/>
  <c r="X695" i="1"/>
  <c r="AC695" i="1" s="1"/>
  <c r="V710" i="1"/>
  <c r="AA710" i="1" s="1"/>
  <c r="W715" i="1"/>
  <c r="AB715" i="1" s="1"/>
  <c r="V720" i="1"/>
  <c r="AA720" i="1" s="1"/>
  <c r="V732" i="1"/>
  <c r="AA732" i="1" s="1"/>
  <c r="AF732" i="1" s="1"/>
  <c r="X734" i="1"/>
  <c r="AC734" i="1" s="1"/>
  <c r="AE736" i="1"/>
  <c r="W737" i="1"/>
  <c r="AB737" i="1" s="1"/>
  <c r="AF737" i="1" s="1"/>
  <c r="Y738" i="1"/>
  <c r="AD738" i="1" s="1"/>
  <c r="V750" i="1"/>
  <c r="AA750" i="1" s="1"/>
  <c r="AF751" i="1"/>
  <c r="W754" i="1"/>
  <c r="AB754" i="1" s="1"/>
  <c r="AF754" i="1" s="1"/>
  <c r="AF755" i="1"/>
  <c r="Z755" i="1"/>
  <c r="AE755" i="1" s="1"/>
  <c r="W762" i="1"/>
  <c r="AB762" i="1" s="1"/>
  <c r="AF762" i="1" s="1"/>
  <c r="Y771" i="1"/>
  <c r="AD771" i="1" s="1"/>
  <c r="V777" i="1"/>
  <c r="AA777" i="1" s="1"/>
  <c r="Z779" i="1"/>
  <c r="AE779" i="1" s="1"/>
  <c r="W786" i="1"/>
  <c r="AB786" i="1" s="1"/>
  <c r="AF786" i="1" s="1"/>
  <c r="V801" i="1"/>
  <c r="AA801" i="1" s="1"/>
  <c r="W801" i="1"/>
  <c r="AB801" i="1" s="1"/>
  <c r="AF801" i="1" s="1"/>
  <c r="V802" i="1"/>
  <c r="AA802" i="1" s="1"/>
  <c r="X825" i="1"/>
  <c r="AC825" i="1" s="1"/>
  <c r="V835" i="1"/>
  <c r="AA835" i="1" s="1"/>
  <c r="Z841" i="1"/>
  <c r="AE841" i="1" s="1"/>
  <c r="V859" i="1"/>
  <c r="AA859" i="1" s="1"/>
  <c r="Y631" i="1"/>
  <c r="AD631" i="1" s="1"/>
  <c r="Y647" i="1"/>
  <c r="AD647" i="1" s="1"/>
  <c r="V659" i="1"/>
  <c r="AA659" i="1" s="1"/>
  <c r="V660" i="1"/>
  <c r="AA660" i="1" s="1"/>
  <c r="V675" i="1"/>
  <c r="AA675" i="1" s="1"/>
  <c r="AF675" i="1" s="1"/>
  <c r="V676" i="1"/>
  <c r="AA676" i="1" s="1"/>
  <c r="AF676" i="1" s="1"/>
  <c r="V691" i="1"/>
  <c r="V692" i="1"/>
  <c r="AA692" i="1" s="1"/>
  <c r="AF692" i="1" s="1"/>
  <c r="V707" i="1"/>
  <c r="AA707" i="1" s="1"/>
  <c r="AF707" i="1" s="1"/>
  <c r="V708" i="1"/>
  <c r="AA708" i="1" s="1"/>
  <c r="AF708" i="1" s="1"/>
  <c r="X710" i="1"/>
  <c r="AC710" i="1" s="1"/>
  <c r="V714" i="1"/>
  <c r="AA714" i="1" s="1"/>
  <c r="X737" i="1"/>
  <c r="AC737" i="1" s="1"/>
  <c r="V740" i="1"/>
  <c r="AA740" i="1" s="1"/>
  <c r="AF740" i="1" s="1"/>
  <c r="W741" i="1"/>
  <c r="AB741" i="1" s="1"/>
  <c r="AF741" i="1" s="1"/>
  <c r="V745" i="1"/>
  <c r="AA745" i="1" s="1"/>
  <c r="Z745" i="1"/>
  <c r="AE745" i="1" s="1"/>
  <c r="V749" i="1"/>
  <c r="AA749" i="1" s="1"/>
  <c r="AF749" i="1" s="1"/>
  <c r="W750" i="1"/>
  <c r="AB750" i="1" s="1"/>
  <c r="AF750" i="1" s="1"/>
  <c r="AC752" i="1"/>
  <c r="X754" i="1"/>
  <c r="AC754" i="1" s="1"/>
  <c r="V757" i="1"/>
  <c r="AA757" i="1" s="1"/>
  <c r="W758" i="1"/>
  <c r="AB758" i="1" s="1"/>
  <c r="AF758" i="1" s="1"/>
  <c r="Z758" i="1"/>
  <c r="AE758" i="1" s="1"/>
  <c r="W761" i="1"/>
  <c r="AB761" i="1" s="1"/>
  <c r="AF761" i="1" s="1"/>
  <c r="X762" i="1"/>
  <c r="AC762" i="1" s="1"/>
  <c r="W768" i="1"/>
  <c r="AB768" i="1" s="1"/>
  <c r="AF768" i="1" s="1"/>
  <c r="Z768" i="1"/>
  <c r="AE768" i="1" s="1"/>
  <c r="W773" i="1"/>
  <c r="AB773" i="1" s="1"/>
  <c r="AF773" i="1" s="1"/>
  <c r="X786" i="1"/>
  <c r="AC786" i="1" s="1"/>
  <c r="V794" i="1"/>
  <c r="AA794" i="1" s="1"/>
  <c r="AE800" i="1"/>
  <c r="W824" i="1"/>
  <c r="AB824" i="1" s="1"/>
  <c r="Z824" i="1"/>
  <c r="AE824" i="1" s="1"/>
  <c r="V824" i="1"/>
  <c r="AA824" i="1" s="1"/>
  <c r="X824" i="1"/>
  <c r="AC824" i="1" s="1"/>
  <c r="Y825" i="1"/>
  <c r="AD825" i="1" s="1"/>
  <c r="X828" i="1"/>
  <c r="AC828" i="1" s="1"/>
  <c r="V834" i="1"/>
  <c r="AA834" i="1" s="1"/>
  <c r="W843" i="1"/>
  <c r="AB843" i="1" s="1"/>
  <c r="AF843" i="1" s="1"/>
  <c r="V857" i="1"/>
  <c r="AA857" i="1" s="1"/>
  <c r="V864" i="1"/>
  <c r="AA864" i="1" s="1"/>
  <c r="AE870" i="1"/>
  <c r="V882" i="1"/>
  <c r="AA882" i="1" s="1"/>
  <c r="AE888" i="1"/>
  <c r="AE890" i="1"/>
  <c r="X914" i="1"/>
  <c r="AF960" i="1"/>
  <c r="Y744" i="1"/>
  <c r="AD744" i="1" s="1"/>
  <c r="AC746" i="1"/>
  <c r="X775" i="1"/>
  <c r="W778" i="1"/>
  <c r="AB778" i="1" s="1"/>
  <c r="AF778" i="1" s="1"/>
  <c r="W784" i="1"/>
  <c r="AB784" i="1" s="1"/>
  <c r="AF784" i="1" s="1"/>
  <c r="Z784" i="1"/>
  <c r="AE784" i="1" s="1"/>
  <c r="V809" i="1"/>
  <c r="AA809" i="1" s="1"/>
  <c r="Z819" i="1"/>
  <c r="AE819" i="1" s="1"/>
  <c r="AC835" i="1"/>
  <c r="AC866" i="1"/>
  <c r="X868" i="1"/>
  <c r="AC868" i="1" s="1"/>
  <c r="V881" i="1"/>
  <c r="AA881" i="1" s="1"/>
  <c r="AC884" i="1"/>
  <c r="V889" i="1"/>
  <c r="AA889" i="1" s="1"/>
  <c r="W889" i="1"/>
  <c r="AB889" i="1" s="1"/>
  <c r="AF889" i="1" s="1"/>
  <c r="Z889" i="1"/>
  <c r="AE889" i="1" s="1"/>
  <c r="Y891" i="1"/>
  <c r="AD891" i="1" s="1"/>
  <c r="AC892" i="1"/>
  <c r="X899" i="1"/>
  <c r="AC899" i="1" s="1"/>
  <c r="Z899" i="1"/>
  <c r="AE899" i="1" s="1"/>
  <c r="W909" i="1"/>
  <c r="AB909" i="1" s="1"/>
  <c r="AF909" i="1" s="1"/>
  <c r="X911" i="1"/>
  <c r="AC911" i="1" s="1"/>
  <c r="AE944" i="1"/>
  <c r="W949" i="1"/>
  <c r="AB949" i="1" s="1"/>
  <c r="AF949" i="1" s="1"/>
  <c r="V954" i="1"/>
  <c r="AA954" i="1" s="1"/>
  <c r="AE968" i="1"/>
  <c r="V971" i="1"/>
  <c r="AA971" i="1" s="1"/>
  <c r="Z994" i="1"/>
  <c r="V994" i="1"/>
  <c r="AA994" i="1" s="1"/>
  <c r="W1018" i="1"/>
  <c r="AB1018" i="1" s="1"/>
  <c r="AF1018" i="1" s="1"/>
  <c r="V1018" i="1"/>
  <c r="AA1018" i="1" s="1"/>
  <c r="Z1037" i="1"/>
  <c r="AE1037" i="1" s="1"/>
  <c r="X1037" i="1"/>
  <c r="AC1037" i="1" s="1"/>
  <c r="W1037" i="1"/>
  <c r="AB1037" i="1" s="1"/>
  <c r="AF1037" i="1" s="1"/>
  <c r="V1057" i="1"/>
  <c r="AA1057" i="1" s="1"/>
  <c r="W1057" i="1"/>
  <c r="AB1057" i="1" s="1"/>
  <c r="W1058" i="1"/>
  <c r="AB1058" i="1" s="1"/>
  <c r="AF1058" i="1" s="1"/>
  <c r="Z1058" i="1"/>
  <c r="AE1058" i="1" s="1"/>
  <c r="V1058" i="1"/>
  <c r="AA1058" i="1" s="1"/>
  <c r="AE1065" i="1"/>
  <c r="AF1068" i="1"/>
  <c r="X1129" i="1"/>
  <c r="AC1129" i="1" s="1"/>
  <c r="AC1134" i="1"/>
  <c r="AC1182" i="1"/>
  <c r="X1188" i="1"/>
  <c r="X1215" i="1"/>
  <c r="AC1215" i="1" s="1"/>
  <c r="AE1220" i="1"/>
  <c r="X1225" i="1"/>
  <c r="AC1225" i="1" s="1"/>
  <c r="AE1271" i="1"/>
  <c r="V873" i="1"/>
  <c r="AA873" i="1" s="1"/>
  <c r="Z883" i="1"/>
  <c r="AE883" i="1" s="1"/>
  <c r="Z891" i="1"/>
  <c r="AE891" i="1" s="1"/>
  <c r="AE904" i="1"/>
  <c r="V905" i="1"/>
  <c r="AA905" i="1" s="1"/>
  <c r="W907" i="1"/>
  <c r="AB907" i="1" s="1"/>
  <c r="Z907" i="1"/>
  <c r="AE907" i="1" s="1"/>
  <c r="V929" i="1"/>
  <c r="AA929" i="1" s="1"/>
  <c r="Z929" i="1"/>
  <c r="W929" i="1"/>
  <c r="AB929" i="1" s="1"/>
  <c r="V938" i="1"/>
  <c r="AA938" i="1" s="1"/>
  <c r="Z946" i="1"/>
  <c r="AE946" i="1" s="1"/>
  <c r="W946" i="1"/>
  <c r="AB946" i="1" s="1"/>
  <c r="V946" i="1"/>
  <c r="AA946" i="1" s="1"/>
  <c r="V970" i="1"/>
  <c r="AA970" i="1" s="1"/>
  <c r="X979" i="1"/>
  <c r="AC979" i="1" s="1"/>
  <c r="W979" i="1"/>
  <c r="AB979" i="1" s="1"/>
  <c r="V985" i="1"/>
  <c r="AA985" i="1" s="1"/>
  <c r="W985" i="1"/>
  <c r="AB985" i="1" s="1"/>
  <c r="AF985" i="1" s="1"/>
  <c r="Z985" i="1"/>
  <c r="AE985" i="1" s="1"/>
  <c r="X986" i="1"/>
  <c r="W1040" i="1"/>
  <c r="AB1040" i="1" s="1"/>
  <c r="AF1040" i="1" s="1"/>
  <c r="V1040" i="1"/>
  <c r="AA1040" i="1" s="1"/>
  <c r="Z1040" i="1"/>
  <c r="X1080" i="1"/>
  <c r="V1081" i="1"/>
  <c r="AA1081" i="1" s="1"/>
  <c r="X1083" i="1"/>
  <c r="W1083" i="1"/>
  <c r="AB1083" i="1" s="1"/>
  <c r="AF1083" i="1" s="1"/>
  <c r="V1083" i="1"/>
  <c r="AA1083" i="1" s="1"/>
  <c r="AC1132" i="1"/>
  <c r="V1150" i="1"/>
  <c r="AA1150" i="1" s="1"/>
  <c r="X1201" i="1"/>
  <c r="X1262" i="1"/>
  <c r="AC1262" i="1" s="1"/>
  <c r="X1309" i="1"/>
  <c r="AC1309" i="1" s="1"/>
  <c r="AC775" i="1"/>
  <c r="V793" i="1"/>
  <c r="AA793" i="1" s="1"/>
  <c r="W793" i="1"/>
  <c r="AB793" i="1" s="1"/>
  <c r="AF793" i="1" s="1"/>
  <c r="Z793" i="1"/>
  <c r="AE793" i="1" s="1"/>
  <c r="X803" i="1"/>
  <c r="AC803" i="1" s="1"/>
  <c r="Z803" i="1"/>
  <c r="AE803" i="1" s="1"/>
  <c r="W816" i="1"/>
  <c r="AB816" i="1" s="1"/>
  <c r="AF816" i="1" s="1"/>
  <c r="W826" i="1"/>
  <c r="AB826" i="1" s="1"/>
  <c r="AF826" i="1" s="1"/>
  <c r="X844" i="1"/>
  <c r="AC844" i="1" s="1"/>
  <c r="V865" i="1"/>
  <c r="AA865" i="1" s="1"/>
  <c r="V890" i="1"/>
  <c r="AA890" i="1" s="1"/>
  <c r="AF890" i="1" s="1"/>
  <c r="W896" i="1"/>
  <c r="AB896" i="1" s="1"/>
  <c r="AF896" i="1" s="1"/>
  <c r="W914" i="1"/>
  <c r="AB914" i="1" s="1"/>
  <c r="AF914" i="1" s="1"/>
  <c r="V914" i="1"/>
  <c r="AA914" i="1" s="1"/>
  <c r="V915" i="1"/>
  <c r="AA915" i="1" s="1"/>
  <c r="Z925" i="1"/>
  <c r="AE925" i="1" s="1"/>
  <c r="W925" i="1"/>
  <c r="AB925" i="1" s="1"/>
  <c r="AF925" i="1" s="1"/>
  <c r="X955" i="1"/>
  <c r="AC955" i="1" s="1"/>
  <c r="W955" i="1"/>
  <c r="AB955" i="1" s="1"/>
  <c r="AF955" i="1" s="1"/>
  <c r="X995" i="1"/>
  <c r="AC995" i="1" s="1"/>
  <c r="W995" i="1"/>
  <c r="AB995" i="1" s="1"/>
  <c r="AF995" i="1" s="1"/>
  <c r="AC1000" i="1"/>
  <c r="V1001" i="1"/>
  <c r="AA1001" i="1" s="1"/>
  <c r="W1001" i="1"/>
  <c r="AB1001" i="1" s="1"/>
  <c r="AF1001" i="1" s="1"/>
  <c r="Z1001" i="1"/>
  <c r="AE1001" i="1" s="1"/>
  <c r="V1009" i="1"/>
  <c r="AA1009" i="1" s="1"/>
  <c r="Z1009" i="1"/>
  <c r="AE1009" i="1" s="1"/>
  <c r="W1009" i="1"/>
  <c r="AB1009" i="1" s="1"/>
  <c r="AF1009" i="1" s="1"/>
  <c r="X1019" i="1"/>
  <c r="AC1019" i="1" s="1"/>
  <c r="W1019" i="1"/>
  <c r="AB1019" i="1" s="1"/>
  <c r="AC1024" i="1"/>
  <c r="V1025" i="1"/>
  <c r="AA1025" i="1" s="1"/>
  <c r="V1034" i="1"/>
  <c r="AA1034" i="1" s="1"/>
  <c r="AF1043" i="1"/>
  <c r="AF1063" i="1"/>
  <c r="AF1070" i="1"/>
  <c r="V1073" i="1"/>
  <c r="AA1073" i="1" s="1"/>
  <c r="W1073" i="1"/>
  <c r="AB1073" i="1" s="1"/>
  <c r="AF1073" i="1" s="1"/>
  <c r="X1073" i="1"/>
  <c r="AC1073" i="1" s="1"/>
  <c r="V1074" i="1"/>
  <c r="AA1074" i="1" s="1"/>
  <c r="AF1107" i="1"/>
  <c r="AE1110" i="1"/>
  <c r="AF1118" i="1"/>
  <c r="W1120" i="1"/>
  <c r="AB1120" i="1" s="1"/>
  <c r="Z1120" i="1"/>
  <c r="X1120" i="1"/>
  <c r="AC1120" i="1" s="1"/>
  <c r="V1120" i="1"/>
  <c r="AA1120" i="1" s="1"/>
  <c r="W1155" i="1"/>
  <c r="AB1155" i="1" s="1"/>
  <c r="X1155" i="1"/>
  <c r="AC1155" i="1" s="1"/>
  <c r="V1155" i="1"/>
  <c r="AA1155" i="1" s="1"/>
  <c r="AC1188" i="1"/>
  <c r="X1293" i="1"/>
  <c r="AC1293" i="1" s="1"/>
  <c r="AE969" i="1"/>
  <c r="W974" i="1"/>
  <c r="AB974" i="1" s="1"/>
  <c r="AF974" i="1" s="1"/>
  <c r="W986" i="1"/>
  <c r="AB986" i="1" s="1"/>
  <c r="V986" i="1"/>
  <c r="AA986" i="1" s="1"/>
  <c r="Z986" i="1"/>
  <c r="AE1000" i="1"/>
  <c r="AF1039" i="1"/>
  <c r="V1050" i="1"/>
  <c r="AA1050" i="1" s="1"/>
  <c r="AC1080" i="1"/>
  <c r="AE1094" i="1"/>
  <c r="AE1132" i="1"/>
  <c r="V1140" i="1"/>
  <c r="AA1140" i="1" s="1"/>
  <c r="AE1159" i="1"/>
  <c r="X1186" i="1"/>
  <c r="AC1201" i="1"/>
  <c r="AE1253" i="1"/>
  <c r="Y890" i="1"/>
  <c r="AD890" i="1" s="1"/>
  <c r="W910" i="1"/>
  <c r="AB910" i="1" s="1"/>
  <c r="AF910" i="1" s="1"/>
  <c r="Z930" i="1"/>
  <c r="AE930" i="1" s="1"/>
  <c r="W930" i="1"/>
  <c r="AB930" i="1" s="1"/>
  <c r="V930" i="1"/>
  <c r="AA930" i="1" s="1"/>
  <c r="W941" i="1"/>
  <c r="AB941" i="1" s="1"/>
  <c r="AF941" i="1" s="1"/>
  <c r="X956" i="1"/>
  <c r="AC956" i="1" s="1"/>
  <c r="V977" i="1"/>
  <c r="AA977" i="1" s="1"/>
  <c r="AE994" i="1"/>
  <c r="V1002" i="1"/>
  <c r="AA1002" i="1" s="1"/>
  <c r="V1010" i="1"/>
  <c r="AA1010" i="1" s="1"/>
  <c r="Z1026" i="1"/>
  <c r="AE1026" i="1" s="1"/>
  <c r="W1026" i="1"/>
  <c r="AB1026" i="1" s="1"/>
  <c r="AF1026" i="1" s="1"/>
  <c r="V1026" i="1"/>
  <c r="AA1026" i="1" s="1"/>
  <c r="AE1033" i="1"/>
  <c r="AF1062" i="1"/>
  <c r="X1064" i="1"/>
  <c r="AC1064" i="1" s="1"/>
  <c r="V1065" i="1"/>
  <c r="AA1065" i="1" s="1"/>
  <c r="W1065" i="1"/>
  <c r="AB1065" i="1" s="1"/>
  <c r="X1065" i="1"/>
  <c r="AC1065" i="1" s="1"/>
  <c r="W1066" i="1"/>
  <c r="AB1066" i="1" s="1"/>
  <c r="AF1066" i="1" s="1"/>
  <c r="Z1066" i="1"/>
  <c r="AE1066" i="1" s="1"/>
  <c r="X1066" i="1"/>
  <c r="V1066" i="1"/>
  <c r="AA1066" i="1" s="1"/>
  <c r="AF1123" i="1"/>
  <c r="AE1216" i="1"/>
  <c r="X1265" i="1"/>
  <c r="AC1342" i="1"/>
  <c r="AE1345" i="1"/>
  <c r="AE1351" i="1"/>
  <c r="V906" i="1"/>
  <c r="AA906" i="1" s="1"/>
  <c r="X915" i="1"/>
  <c r="AC915" i="1" s="1"/>
  <c r="W915" i="1"/>
  <c r="AB915" i="1" s="1"/>
  <c r="AE929" i="1"/>
  <c r="V937" i="1"/>
  <c r="AA937" i="1" s="1"/>
  <c r="W939" i="1"/>
  <c r="AB939" i="1" s="1"/>
  <c r="AF939" i="1" s="1"/>
  <c r="Z939" i="1"/>
  <c r="AE939" i="1" s="1"/>
  <c r="AF951" i="1"/>
  <c r="AC952" i="1"/>
  <c r="Z962" i="1"/>
  <c r="AE962" i="1" s="1"/>
  <c r="W962" i="1"/>
  <c r="AB962" i="1" s="1"/>
  <c r="AF962" i="1" s="1"/>
  <c r="V962" i="1"/>
  <c r="AA962" i="1" s="1"/>
  <c r="AC980" i="1"/>
  <c r="AC992" i="1"/>
  <c r="AE1040" i="1"/>
  <c r="X1044" i="1"/>
  <c r="AC1044" i="1" s="1"/>
  <c r="W1052" i="1"/>
  <c r="AB1052" i="1" s="1"/>
  <c r="V1052" i="1"/>
  <c r="AA1052" i="1" s="1"/>
  <c r="AF1109" i="1"/>
  <c r="X1154" i="1"/>
  <c r="AE1155" i="1"/>
  <c r="X1161" i="1"/>
  <c r="AC1172" i="1"/>
  <c r="AE1176" i="1"/>
  <c r="AC1185" i="1"/>
  <c r="X1197" i="1"/>
  <c r="AC1197" i="1" s="1"/>
  <c r="V1197" i="1"/>
  <c r="AA1197" i="1" s="1"/>
  <c r="Z1210" i="1"/>
  <c r="AE1210" i="1" s="1"/>
  <c r="V1210" i="1"/>
  <c r="AA1210" i="1" s="1"/>
  <c r="X1210" i="1"/>
  <c r="W1210" i="1"/>
  <c r="AB1210" i="1" s="1"/>
  <c r="AC1222" i="1"/>
  <c r="AF1250" i="1"/>
  <c r="X1270" i="1"/>
  <c r="AE1323" i="1"/>
  <c r="AE1329" i="1"/>
  <c r="AF1363" i="1"/>
  <c r="Z848" i="1"/>
  <c r="AE848" i="1" s="1"/>
  <c r="V883" i="1"/>
  <c r="AA883" i="1" s="1"/>
  <c r="AC890" i="1"/>
  <c r="V891" i="1"/>
  <c r="AA891" i="1" s="1"/>
  <c r="W902" i="1"/>
  <c r="AB902" i="1" s="1"/>
  <c r="AF902" i="1" s="1"/>
  <c r="V907" i="1"/>
  <c r="AA907" i="1" s="1"/>
  <c r="AC910" i="1"/>
  <c r="AC912" i="1"/>
  <c r="W926" i="1"/>
  <c r="AB926" i="1" s="1"/>
  <c r="AF926" i="1" s="1"/>
  <c r="Z926" i="1"/>
  <c r="AE926" i="1" s="1"/>
  <c r="V953" i="1"/>
  <c r="AA953" i="1" s="1"/>
  <c r="Z978" i="1"/>
  <c r="W978" i="1"/>
  <c r="AB978" i="1" s="1"/>
  <c r="AF978" i="1" s="1"/>
  <c r="V978" i="1"/>
  <c r="V979" i="1"/>
  <c r="AA979" i="1" s="1"/>
  <c r="V993" i="1"/>
  <c r="AA993" i="1" s="1"/>
  <c r="Z993" i="1"/>
  <c r="AE993" i="1" s="1"/>
  <c r="W993" i="1"/>
  <c r="AB993" i="1" s="1"/>
  <c r="AC996" i="1"/>
  <c r="X1003" i="1"/>
  <c r="AC1003" i="1" s="1"/>
  <c r="W1003" i="1"/>
  <c r="AB1003" i="1" s="1"/>
  <c r="AF1003" i="1" s="1"/>
  <c r="V1017" i="1"/>
  <c r="AA1017" i="1" s="1"/>
  <c r="X1027" i="1"/>
  <c r="AC1027" i="1" s="1"/>
  <c r="W1027" i="1"/>
  <c r="AB1027" i="1" s="1"/>
  <c r="AF1027" i="1" s="1"/>
  <c r="V1036" i="1"/>
  <c r="AA1036" i="1" s="1"/>
  <c r="AF1036" i="1" s="1"/>
  <c r="Z1036" i="1"/>
  <c r="AE1036" i="1" s="1"/>
  <c r="Y1036" i="1"/>
  <c r="AD1036" i="1" s="1"/>
  <c r="AE1049" i="1"/>
  <c r="X1053" i="1"/>
  <c r="AC1053" i="1" s="1"/>
  <c r="AE1073" i="1"/>
  <c r="AE1127" i="1"/>
  <c r="V1145" i="1"/>
  <c r="AA1145" i="1" s="1"/>
  <c r="AF1168" i="1"/>
  <c r="V1170" i="1"/>
  <c r="AA1170" i="1" s="1"/>
  <c r="X1170" i="1"/>
  <c r="AC1204" i="1"/>
  <c r="AC1206" i="1"/>
  <c r="AC1265" i="1"/>
  <c r="AC1297" i="1"/>
  <c r="X1305" i="1"/>
  <c r="AC1305" i="1" s="1"/>
  <c r="X827" i="1"/>
  <c r="AC827" i="1" s="1"/>
  <c r="Z827" i="1"/>
  <c r="AE827" i="1" s="1"/>
  <c r="Z840" i="1"/>
  <c r="AE840" i="1" s="1"/>
  <c r="W850" i="1"/>
  <c r="AB850" i="1" s="1"/>
  <c r="AF850" i="1" s="1"/>
  <c r="W858" i="1"/>
  <c r="AB858" i="1" s="1"/>
  <c r="AF858" i="1" s="1"/>
  <c r="X873" i="1"/>
  <c r="AC873" i="1" s="1"/>
  <c r="W891" i="1"/>
  <c r="AB891" i="1" s="1"/>
  <c r="AF891" i="1" s="1"/>
  <c r="V897" i="1"/>
  <c r="AA897" i="1" s="1"/>
  <c r="W897" i="1"/>
  <c r="AB897" i="1" s="1"/>
  <c r="AF897" i="1" s="1"/>
  <c r="X907" i="1"/>
  <c r="AC907" i="1" s="1"/>
  <c r="AE912" i="1"/>
  <c r="V913" i="1"/>
  <c r="AA913" i="1" s="1"/>
  <c r="W913" i="1"/>
  <c r="AB913" i="1" s="1"/>
  <c r="V922" i="1"/>
  <c r="AA922" i="1" s="1"/>
  <c r="X929" i="1"/>
  <c r="AC929" i="1" s="1"/>
  <c r="X931" i="1"/>
  <c r="AC931" i="1" s="1"/>
  <c r="W931" i="1"/>
  <c r="AB931" i="1" s="1"/>
  <c r="AF931" i="1" s="1"/>
  <c r="V945" i="1"/>
  <c r="AA945" i="1" s="1"/>
  <c r="Z945" i="1"/>
  <c r="AE945" i="1" s="1"/>
  <c r="W945" i="1"/>
  <c r="AB945" i="1" s="1"/>
  <c r="X946" i="1"/>
  <c r="AC946" i="1" s="1"/>
  <c r="AC948" i="1"/>
  <c r="W957" i="1"/>
  <c r="AB957" i="1" s="1"/>
  <c r="AF957" i="1" s="1"/>
  <c r="AE961" i="1"/>
  <c r="W963" i="1"/>
  <c r="AB963" i="1" s="1"/>
  <c r="AF963" i="1" s="1"/>
  <c r="AC968" i="1"/>
  <c r="V969" i="1"/>
  <c r="AA969" i="1" s="1"/>
  <c r="Z969" i="1"/>
  <c r="AC972" i="1"/>
  <c r="Y979" i="1"/>
  <c r="AD979" i="1" s="1"/>
  <c r="X985" i="1"/>
  <c r="AC985" i="1" s="1"/>
  <c r="AE986" i="1"/>
  <c r="V995" i="1"/>
  <c r="AA995" i="1" s="1"/>
  <c r="V1019" i="1"/>
  <c r="AA1019" i="1" s="1"/>
  <c r="W1032" i="1"/>
  <c r="AB1032" i="1" s="1"/>
  <c r="AF1032" i="1" s="1"/>
  <c r="Z1032" i="1"/>
  <c r="AE1032" i="1" s="1"/>
  <c r="X1032" i="1"/>
  <c r="AC1032" i="1" s="1"/>
  <c r="V1032" i="1"/>
  <c r="AA1032" i="1" s="1"/>
  <c r="X1040" i="1"/>
  <c r="AC1040" i="1" s="1"/>
  <c r="AE1087" i="1"/>
  <c r="X1091" i="1"/>
  <c r="AC1091" i="1" s="1"/>
  <c r="Y1091" i="1"/>
  <c r="AD1091" i="1" s="1"/>
  <c r="W1091" i="1"/>
  <c r="AB1091" i="1" s="1"/>
  <c r="AF1091" i="1" s="1"/>
  <c r="AE1119" i="1"/>
  <c r="AC1161" i="1"/>
  <c r="X1180" i="1"/>
  <c r="AC1180" i="1" s="1"/>
  <c r="X1181" i="1"/>
  <c r="AC1181" i="1" s="1"/>
  <c r="AE1199" i="1"/>
  <c r="V1202" i="1"/>
  <c r="AA1202" i="1" s="1"/>
  <c r="Z1202" i="1"/>
  <c r="X1202" i="1"/>
  <c r="AE1237" i="1"/>
  <c r="AC1254" i="1"/>
  <c r="AC1270" i="1"/>
  <c r="Z1235" i="1"/>
  <c r="AE1235" i="1" s="1"/>
  <c r="Z1253" i="1"/>
  <c r="W1253" i="1"/>
  <c r="AB1253" i="1" s="1"/>
  <c r="Y1253" i="1"/>
  <c r="AD1253" i="1" s="1"/>
  <c r="Z1261" i="1"/>
  <c r="AE1261" i="1" s="1"/>
  <c r="W1261" i="1"/>
  <c r="AB1261" i="1" s="1"/>
  <c r="Y1261" i="1"/>
  <c r="AD1261" i="1" s="1"/>
  <c r="V1266" i="1"/>
  <c r="AA1266" i="1" s="1"/>
  <c r="Z1266" i="1"/>
  <c r="Y1266" i="1"/>
  <c r="AD1266" i="1" s="1"/>
  <c r="AE1272" i="1"/>
  <c r="V1281" i="1"/>
  <c r="AA1281" i="1" s="1"/>
  <c r="Z1281" i="1"/>
  <c r="AE1281" i="1" s="1"/>
  <c r="Y1281" i="1"/>
  <c r="AD1281" i="1" s="1"/>
  <c r="Y1286" i="1"/>
  <c r="AD1286" i="1" s="1"/>
  <c r="W1286" i="1"/>
  <c r="AB1286" i="1" s="1"/>
  <c r="Z1286" i="1"/>
  <c r="AE1286" i="1" s="1"/>
  <c r="V1289" i="1"/>
  <c r="AA1289" i="1" s="1"/>
  <c r="Z1289" i="1"/>
  <c r="AE1289" i="1" s="1"/>
  <c r="Y1289" i="1"/>
  <c r="AD1289" i="1" s="1"/>
  <c r="Z1294" i="1"/>
  <c r="AE1294" i="1" s="1"/>
  <c r="W1299" i="1"/>
  <c r="AB1299" i="1" s="1"/>
  <c r="Z1299" i="1"/>
  <c r="AE1299" i="1" s="1"/>
  <c r="AC1316" i="1"/>
  <c r="AE1326" i="1"/>
  <c r="Y1356" i="1"/>
  <c r="AD1356" i="1" s="1"/>
  <c r="V1356" i="1"/>
  <c r="AA1356" i="1" s="1"/>
  <c r="Z1356" i="1"/>
  <c r="AE1358" i="1"/>
  <c r="W1384" i="1"/>
  <c r="AB1384" i="1" s="1"/>
  <c r="Z1384" i="1"/>
  <c r="AE1384" i="1" s="1"/>
  <c r="X1384" i="1"/>
  <c r="AC1384" i="1" s="1"/>
  <c r="V1384" i="1"/>
  <c r="AA1384" i="1" s="1"/>
  <c r="X1386" i="1"/>
  <c r="AC1460" i="1"/>
  <c r="W1096" i="1"/>
  <c r="AB1096" i="1" s="1"/>
  <c r="Z1096" i="1"/>
  <c r="W1104" i="1"/>
  <c r="AB1104" i="1" s="1"/>
  <c r="Z1104" i="1"/>
  <c r="Y1104" i="1"/>
  <c r="AD1104" i="1" s="1"/>
  <c r="W1112" i="1"/>
  <c r="AB1112" i="1" s="1"/>
  <c r="Z1112" i="1"/>
  <c r="Y1112" i="1"/>
  <c r="AD1112" i="1" s="1"/>
  <c r="Z1130" i="1"/>
  <c r="AE1130" i="1" s="1"/>
  <c r="V1130" i="1"/>
  <c r="AA1130" i="1" s="1"/>
  <c r="X1135" i="1"/>
  <c r="AC1135" i="1" s="1"/>
  <c r="Z1157" i="1"/>
  <c r="AE1157" i="1" s="1"/>
  <c r="Z1162" i="1"/>
  <c r="V1162" i="1"/>
  <c r="AA1162" i="1" s="1"/>
  <c r="W1172" i="1"/>
  <c r="AB1172" i="1" s="1"/>
  <c r="V1177" i="1"/>
  <c r="AA1177" i="1" s="1"/>
  <c r="Z1182" i="1"/>
  <c r="AE1182" i="1" s="1"/>
  <c r="AC1200" i="1"/>
  <c r="Y1204" i="1"/>
  <c r="AD1204" i="1" s="1"/>
  <c r="Y1212" i="1"/>
  <c r="AD1212" i="1" s="1"/>
  <c r="V1217" i="1"/>
  <c r="AA1217" i="1" s="1"/>
  <c r="Y1222" i="1"/>
  <c r="AD1222" i="1" s="1"/>
  <c r="W1222" i="1"/>
  <c r="AB1222" i="1" s="1"/>
  <c r="Z1222" i="1"/>
  <c r="AE1222" i="1" s="1"/>
  <c r="W1227" i="1"/>
  <c r="AB1227" i="1" s="1"/>
  <c r="Z1227" i="1"/>
  <c r="AE1227" i="1" s="1"/>
  <c r="Z1237" i="1"/>
  <c r="W1237" i="1"/>
  <c r="AB1237" i="1" s="1"/>
  <c r="Y1237" i="1"/>
  <c r="AD1237" i="1" s="1"/>
  <c r="Z1245" i="1"/>
  <c r="AE1245" i="1" s="1"/>
  <c r="W1245" i="1"/>
  <c r="AB1245" i="1" s="1"/>
  <c r="Y1245" i="1"/>
  <c r="AD1245" i="1" s="1"/>
  <c r="AF1268" i="1"/>
  <c r="Y1268" i="1"/>
  <c r="AD1268" i="1" s="1"/>
  <c r="V1273" i="1"/>
  <c r="AA1273" i="1" s="1"/>
  <c r="Y1278" i="1"/>
  <c r="AD1278" i="1" s="1"/>
  <c r="W1278" i="1"/>
  <c r="AB1278" i="1" s="1"/>
  <c r="Z1278" i="1"/>
  <c r="AE1278" i="1" s="1"/>
  <c r="Z1301" i="1"/>
  <c r="AE1301" i="1" s="1"/>
  <c r="V1306" i="1"/>
  <c r="AA1306" i="1" s="1"/>
  <c r="AC1312" i="1"/>
  <c r="X1323" i="1"/>
  <c r="AC1323" i="1" s="1"/>
  <c r="W1323" i="1"/>
  <c r="AB1323" i="1" s="1"/>
  <c r="V1325" i="1"/>
  <c r="AA1325" i="1" s="1"/>
  <c r="V1331" i="1"/>
  <c r="AA1331" i="1" s="1"/>
  <c r="Z1331" i="1"/>
  <c r="Y1340" i="1"/>
  <c r="AD1340" i="1" s="1"/>
  <c r="V1340" i="1"/>
  <c r="AA1340" i="1" s="1"/>
  <c r="Z1340" i="1"/>
  <c r="AE1340" i="1" s="1"/>
  <c r="V1342" i="1"/>
  <c r="AA1342" i="1" s="1"/>
  <c r="W1376" i="1"/>
  <c r="AB1376" i="1" s="1"/>
  <c r="Z1376" i="1"/>
  <c r="X1376" i="1"/>
  <c r="AC1376" i="1" s="1"/>
  <c r="V1376" i="1"/>
  <c r="AA1376" i="1" s="1"/>
  <c r="AF1378" i="1"/>
  <c r="X790" i="1"/>
  <c r="AC790" i="1" s="1"/>
  <c r="X805" i="1"/>
  <c r="AC805" i="1" s="1"/>
  <c r="X806" i="1"/>
  <c r="AC806" i="1" s="1"/>
  <c r="X807" i="1"/>
  <c r="AC807" i="1" s="1"/>
  <c r="X823" i="1"/>
  <c r="AC823" i="1" s="1"/>
  <c r="X837" i="1"/>
  <c r="AC837" i="1" s="1"/>
  <c r="X838" i="1"/>
  <c r="AC838" i="1" s="1"/>
  <c r="X853" i="1"/>
  <c r="AC853" i="1" s="1"/>
  <c r="X854" i="1"/>
  <c r="AC854" i="1" s="1"/>
  <c r="X870" i="1"/>
  <c r="AC870" i="1" s="1"/>
  <c r="X885" i="1"/>
  <c r="AC885" i="1" s="1"/>
  <c r="X886" i="1"/>
  <c r="AC886" i="1" s="1"/>
  <c r="W904" i="1"/>
  <c r="AB904" i="1" s="1"/>
  <c r="AF904" i="1" s="1"/>
  <c r="AC906" i="1"/>
  <c r="AC922" i="1"/>
  <c r="W932" i="1"/>
  <c r="AB932" i="1" s="1"/>
  <c r="AF932" i="1" s="1"/>
  <c r="W933" i="1"/>
  <c r="AB933" i="1" s="1"/>
  <c r="AF933" i="1" s="1"/>
  <c r="W934" i="1"/>
  <c r="AB934" i="1" s="1"/>
  <c r="AF934" i="1" s="1"/>
  <c r="W948" i="1"/>
  <c r="AB948" i="1" s="1"/>
  <c r="AF948" i="1" s="1"/>
  <c r="Y952" i="1"/>
  <c r="AD952" i="1" s="1"/>
  <c r="W964" i="1"/>
  <c r="AB964" i="1" s="1"/>
  <c r="AF964" i="1" s="1"/>
  <c r="W968" i="1"/>
  <c r="AB968" i="1" s="1"/>
  <c r="AF968" i="1" s="1"/>
  <c r="W980" i="1"/>
  <c r="AB980" i="1" s="1"/>
  <c r="AF980" i="1" s="1"/>
  <c r="W981" i="1"/>
  <c r="AB981" i="1" s="1"/>
  <c r="AF981" i="1" s="1"/>
  <c r="AC986" i="1"/>
  <c r="W996" i="1"/>
  <c r="AB996" i="1" s="1"/>
  <c r="AF996" i="1" s="1"/>
  <c r="W997" i="1"/>
  <c r="AB997" i="1" s="1"/>
  <c r="AF997" i="1" s="1"/>
  <c r="W998" i="1"/>
  <c r="AB998" i="1" s="1"/>
  <c r="AF998" i="1" s="1"/>
  <c r="AF1007" i="1"/>
  <c r="AC1018" i="1"/>
  <c r="W1028" i="1"/>
  <c r="AB1028" i="1" s="1"/>
  <c r="AF1028" i="1" s="1"/>
  <c r="X1035" i="1"/>
  <c r="AC1035" i="1" s="1"/>
  <c r="V1042" i="1"/>
  <c r="AA1042" i="1" s="1"/>
  <c r="AF1042" i="1" s="1"/>
  <c r="Z1043" i="1"/>
  <c r="AE1043" i="1" s="1"/>
  <c r="V1048" i="1"/>
  <c r="AA1048" i="1" s="1"/>
  <c r="W1053" i="1"/>
  <c r="AB1053" i="1" s="1"/>
  <c r="AF1053" i="1" s="1"/>
  <c r="Z1054" i="1"/>
  <c r="AE1054" i="1" s="1"/>
  <c r="V1056" i="1"/>
  <c r="AA1056" i="1" s="1"/>
  <c r="X1059" i="1"/>
  <c r="AC1059" i="1" s="1"/>
  <c r="Z1059" i="1"/>
  <c r="AE1059" i="1" s="1"/>
  <c r="V1064" i="1"/>
  <c r="AA1064" i="1" s="1"/>
  <c r="Z1067" i="1"/>
  <c r="AE1067" i="1" s="1"/>
  <c r="V1072" i="1"/>
  <c r="AA1072" i="1" s="1"/>
  <c r="X1075" i="1"/>
  <c r="AC1075" i="1" s="1"/>
  <c r="V1082" i="1"/>
  <c r="AA1082" i="1" s="1"/>
  <c r="W1088" i="1"/>
  <c r="AB1088" i="1" s="1"/>
  <c r="AF1088" i="1" s="1"/>
  <c r="Z1088" i="1"/>
  <c r="AE1088" i="1" s="1"/>
  <c r="Y1088" i="1"/>
  <c r="AD1088" i="1" s="1"/>
  <c r="X1090" i="1"/>
  <c r="AC1090" i="1" s="1"/>
  <c r="W1098" i="1"/>
  <c r="AB1098" i="1" s="1"/>
  <c r="AF1098" i="1" s="1"/>
  <c r="Y1106" i="1"/>
  <c r="AD1106" i="1" s="1"/>
  <c r="W1114" i="1"/>
  <c r="AB1114" i="1" s="1"/>
  <c r="AF1114" i="1" s="1"/>
  <c r="Z1122" i="1"/>
  <c r="AE1122" i="1" s="1"/>
  <c r="AF1124" i="1"/>
  <c r="AC1128" i="1"/>
  <c r="W1129" i="1"/>
  <c r="AB1129" i="1" s="1"/>
  <c r="W1132" i="1"/>
  <c r="AB1132" i="1" s="1"/>
  <c r="AF1132" i="1" s="1"/>
  <c r="V1134" i="1"/>
  <c r="V1137" i="1"/>
  <c r="AA1137" i="1" s="1"/>
  <c r="Z1137" i="1"/>
  <c r="AE1137" i="1" s="1"/>
  <c r="X1139" i="1"/>
  <c r="AC1139" i="1" s="1"/>
  <c r="V1156" i="1"/>
  <c r="AA1156" i="1" s="1"/>
  <c r="AF1156" i="1" s="1"/>
  <c r="AC1160" i="1"/>
  <c r="W1161" i="1"/>
  <c r="AB1161" i="1" s="1"/>
  <c r="AF1164" i="1"/>
  <c r="Y1164" i="1"/>
  <c r="AD1164" i="1" s="1"/>
  <c r="V1166" i="1"/>
  <c r="AA1166" i="1" s="1"/>
  <c r="AE1168" i="1"/>
  <c r="V1171" i="1"/>
  <c r="AA1171" i="1" s="1"/>
  <c r="V1181" i="1"/>
  <c r="AA1181" i="1" s="1"/>
  <c r="W1186" i="1"/>
  <c r="AB1186" i="1" s="1"/>
  <c r="AF1186" i="1" s="1"/>
  <c r="Z1194" i="1"/>
  <c r="AE1194" i="1" s="1"/>
  <c r="V1194" i="1"/>
  <c r="AA1194" i="1" s="1"/>
  <c r="AF1194" i="1" s="1"/>
  <c r="Y1194" i="1"/>
  <c r="AD1194" i="1" s="1"/>
  <c r="X1199" i="1"/>
  <c r="AC1199" i="1" s="1"/>
  <c r="V1203" i="1"/>
  <c r="AA1203" i="1" s="1"/>
  <c r="Z1204" i="1"/>
  <c r="AE1204" i="1" s="1"/>
  <c r="V1211" i="1"/>
  <c r="AA1211" i="1" s="1"/>
  <c r="AF1211" i="1" s="1"/>
  <c r="Z1212" i="1"/>
  <c r="AE1212" i="1" s="1"/>
  <c r="V1221" i="1"/>
  <c r="AA1221" i="1" s="1"/>
  <c r="W1226" i="1"/>
  <c r="AB1226" i="1" s="1"/>
  <c r="Z1229" i="1"/>
  <c r="AE1229" i="1" s="1"/>
  <c r="W1229" i="1"/>
  <c r="AB1229" i="1" s="1"/>
  <c r="AF1229" i="1" s="1"/>
  <c r="Y1229" i="1"/>
  <c r="AD1229" i="1" s="1"/>
  <c r="V1236" i="1"/>
  <c r="AA1236" i="1" s="1"/>
  <c r="V1244" i="1"/>
  <c r="AA1244" i="1" s="1"/>
  <c r="AF1244" i="1" s="1"/>
  <c r="AF1247" i="1"/>
  <c r="V1250" i="1"/>
  <c r="AA1250" i="1" s="1"/>
  <c r="Z1250" i="1"/>
  <c r="AE1250" i="1" s="1"/>
  <c r="Y1250" i="1"/>
  <c r="AD1250" i="1" s="1"/>
  <c r="X1252" i="1"/>
  <c r="AC1252" i="1" s="1"/>
  <c r="Z1258" i="1"/>
  <c r="AE1258" i="1" s="1"/>
  <c r="V1258" i="1"/>
  <c r="AA1258" i="1" s="1"/>
  <c r="AF1258" i="1" s="1"/>
  <c r="Y1258" i="1"/>
  <c r="AD1258" i="1" s="1"/>
  <c r="X1260" i="1"/>
  <c r="AC1260" i="1" s="1"/>
  <c r="V1267" i="1"/>
  <c r="AA1267" i="1" s="1"/>
  <c r="Z1268" i="1"/>
  <c r="AE1268" i="1" s="1"/>
  <c r="V1277" i="1"/>
  <c r="AA1277" i="1" s="1"/>
  <c r="AF1283" i="1"/>
  <c r="Z1283" i="1"/>
  <c r="AE1283" i="1" s="1"/>
  <c r="W1291" i="1"/>
  <c r="AB1291" i="1" s="1"/>
  <c r="AF1291" i="1" s="1"/>
  <c r="V1300" i="1"/>
  <c r="AA1300" i="1" s="1"/>
  <c r="AC1304" i="1"/>
  <c r="AF1308" i="1"/>
  <c r="Y1308" i="1"/>
  <c r="AD1308" i="1" s="1"/>
  <c r="V1310" i="1"/>
  <c r="AA1310" i="1" s="1"/>
  <c r="Z1317" i="1"/>
  <c r="AE1317" i="1" s="1"/>
  <c r="W1317" i="1"/>
  <c r="AB1317" i="1" s="1"/>
  <c r="AF1317" i="1" s="1"/>
  <c r="Y1317" i="1"/>
  <c r="AD1317" i="1" s="1"/>
  <c r="X1326" i="1"/>
  <c r="AC1326" i="1" s="1"/>
  <c r="AF1327" i="1"/>
  <c r="V1330" i="1"/>
  <c r="W1332" i="1"/>
  <c r="AB1332" i="1" s="1"/>
  <c r="AF1332" i="1" s="1"/>
  <c r="Z1333" i="1"/>
  <c r="AE1333" i="1" s="1"/>
  <c r="X1333" i="1"/>
  <c r="AC1333" i="1" s="1"/>
  <c r="W1336" i="1"/>
  <c r="AB1336" i="1" s="1"/>
  <c r="AF1336" i="1" s="1"/>
  <c r="V1336" i="1"/>
  <c r="AA1336" i="1" s="1"/>
  <c r="Z1336" i="1"/>
  <c r="AE1336" i="1" s="1"/>
  <c r="W1344" i="1"/>
  <c r="AB1344" i="1" s="1"/>
  <c r="X1344" i="1"/>
  <c r="AC1344" i="1" s="1"/>
  <c r="V1344" i="1"/>
  <c r="AA1344" i="1" s="1"/>
  <c r="W1358" i="1"/>
  <c r="AB1358" i="1" s="1"/>
  <c r="W1360" i="1"/>
  <c r="AB1360" i="1" s="1"/>
  <c r="AF1360" i="1" s="1"/>
  <c r="X1360" i="1"/>
  <c r="AC1360" i="1" s="1"/>
  <c r="V1360" i="1"/>
  <c r="AA1360" i="1" s="1"/>
  <c r="AF1361" i="1"/>
  <c r="AC1370" i="1"/>
  <c r="AC1386" i="1"/>
  <c r="AC1387" i="1"/>
  <c r="AC1424" i="1"/>
  <c r="AE1431" i="1"/>
  <c r="AC1444" i="1"/>
  <c r="Z901" i="1"/>
  <c r="AE901" i="1" s="1"/>
  <c r="X903" i="1"/>
  <c r="AC903" i="1" s="1"/>
  <c r="X933" i="1"/>
  <c r="AC933" i="1" s="1"/>
  <c r="X934" i="1"/>
  <c r="AC934" i="1" s="1"/>
  <c r="X949" i="1"/>
  <c r="AC949" i="1" s="1"/>
  <c r="X981" i="1"/>
  <c r="AC981" i="1" s="1"/>
  <c r="X997" i="1"/>
  <c r="AC997" i="1" s="1"/>
  <c r="X998" i="1"/>
  <c r="AC998" i="1" s="1"/>
  <c r="X1014" i="1"/>
  <c r="AC1014" i="1" s="1"/>
  <c r="Z1029" i="1"/>
  <c r="AE1029" i="1" s="1"/>
  <c r="X1029" i="1"/>
  <c r="AC1029" i="1" s="1"/>
  <c r="Y1029" i="1"/>
  <c r="AD1029" i="1" s="1"/>
  <c r="AC1036" i="1"/>
  <c r="X1042" i="1"/>
  <c r="AC1042" i="1" s="1"/>
  <c r="Z1080" i="1"/>
  <c r="AE1080" i="1" s="1"/>
  <c r="AC1083" i="1"/>
  <c r="Y1090" i="1"/>
  <c r="AD1090" i="1" s="1"/>
  <c r="X1121" i="1"/>
  <c r="AC1121" i="1" s="1"/>
  <c r="X1127" i="1"/>
  <c r="AC1127" i="1" s="1"/>
  <c r="V1141" i="1"/>
  <c r="AA1141" i="1" s="1"/>
  <c r="Z1149" i="1"/>
  <c r="AE1149" i="1" s="1"/>
  <c r="W1149" i="1"/>
  <c r="AB1149" i="1" s="1"/>
  <c r="AF1149" i="1" s="1"/>
  <c r="Y1149" i="1"/>
  <c r="AD1149" i="1" s="1"/>
  <c r="V1154" i="1"/>
  <c r="AA1154" i="1" s="1"/>
  <c r="X1156" i="1"/>
  <c r="AC1156" i="1" s="1"/>
  <c r="X1159" i="1"/>
  <c r="AC1159" i="1" s="1"/>
  <c r="V1169" i="1"/>
  <c r="AA1169" i="1" s="1"/>
  <c r="AF1169" i="1" s="1"/>
  <c r="Z1169" i="1"/>
  <c r="Y1169" i="1"/>
  <c r="AD1169" i="1" s="1"/>
  <c r="X1171" i="1"/>
  <c r="AC1171" i="1" s="1"/>
  <c r="V1188" i="1"/>
  <c r="AA1188" i="1" s="1"/>
  <c r="AC1192" i="1"/>
  <c r="W1193" i="1"/>
  <c r="AB1193" i="1" s="1"/>
  <c r="AF1193" i="1" s="1"/>
  <c r="V1198" i="1"/>
  <c r="AA1198" i="1" s="1"/>
  <c r="V1201" i="1"/>
  <c r="AA1201" i="1" s="1"/>
  <c r="Z1201" i="1"/>
  <c r="X1203" i="1"/>
  <c r="AC1203" i="1" s="1"/>
  <c r="Y1206" i="1"/>
  <c r="AD1206" i="1" s="1"/>
  <c r="W1206" i="1"/>
  <c r="AB1206" i="1" s="1"/>
  <c r="AF1206" i="1" s="1"/>
  <c r="Z1206" i="1"/>
  <c r="AE1206" i="1" s="1"/>
  <c r="V1209" i="1"/>
  <c r="AA1209" i="1" s="1"/>
  <c r="AF1209" i="1" s="1"/>
  <c r="Z1209" i="1"/>
  <c r="Y1209" i="1"/>
  <c r="AD1209" i="1" s="1"/>
  <c r="X1211" i="1"/>
  <c r="AC1211" i="1" s="1"/>
  <c r="W1214" i="1"/>
  <c r="AB1214" i="1" s="1"/>
  <c r="AF1214" i="1" s="1"/>
  <c r="V1228" i="1"/>
  <c r="AA1228" i="1" s="1"/>
  <c r="AF1231" i="1"/>
  <c r="V1234" i="1"/>
  <c r="AA1234" i="1" s="1"/>
  <c r="AF1234" i="1" s="1"/>
  <c r="Z1234" i="1"/>
  <c r="Y1234" i="1"/>
  <c r="AD1234" i="1" s="1"/>
  <c r="X1236" i="1"/>
  <c r="AC1236" i="1" s="1"/>
  <c r="Z1242" i="1"/>
  <c r="V1242" i="1"/>
  <c r="AA1242" i="1" s="1"/>
  <c r="AF1242" i="1" s="1"/>
  <c r="Y1242" i="1"/>
  <c r="AD1242" i="1" s="1"/>
  <c r="X1244" i="1"/>
  <c r="AC1244" i="1" s="1"/>
  <c r="AC1248" i="1"/>
  <c r="W1249" i="1"/>
  <c r="AB1249" i="1" s="1"/>
  <c r="AF1252" i="1"/>
  <c r="Y1252" i="1"/>
  <c r="AD1252" i="1" s="1"/>
  <c r="V1254" i="1"/>
  <c r="AA1254" i="1" s="1"/>
  <c r="W1257" i="1"/>
  <c r="AB1257" i="1" s="1"/>
  <c r="AF1260" i="1"/>
  <c r="Y1260" i="1"/>
  <c r="AD1260" i="1" s="1"/>
  <c r="V1262" i="1"/>
  <c r="AA1262" i="1" s="1"/>
  <c r="V1265" i="1"/>
  <c r="AA1265" i="1" s="1"/>
  <c r="Z1265" i="1"/>
  <c r="X1267" i="1"/>
  <c r="AC1267" i="1" s="1"/>
  <c r="W1270" i="1"/>
  <c r="AB1270" i="1" s="1"/>
  <c r="AF1270" i="1" s="1"/>
  <c r="Z1270" i="1"/>
  <c r="AE1270" i="1" s="1"/>
  <c r="Z1275" i="1"/>
  <c r="AE1275" i="1" s="1"/>
  <c r="W1282" i="1"/>
  <c r="AB1282" i="1" s="1"/>
  <c r="Z1285" i="1"/>
  <c r="AE1285" i="1" s="1"/>
  <c r="W1285" i="1"/>
  <c r="AB1285" i="1" s="1"/>
  <c r="AF1285" i="1" s="1"/>
  <c r="Y1285" i="1"/>
  <c r="AD1285" i="1" s="1"/>
  <c r="W1290" i="1"/>
  <c r="AB1290" i="1" s="1"/>
  <c r="Z1293" i="1"/>
  <c r="AE1293" i="1" s="1"/>
  <c r="W1293" i="1"/>
  <c r="AB1293" i="1" s="1"/>
  <c r="AF1293" i="1" s="1"/>
  <c r="V1298" i="1"/>
  <c r="AA1298" i="1" s="1"/>
  <c r="X1300" i="1"/>
  <c r="AC1300" i="1" s="1"/>
  <c r="AE1304" i="1"/>
  <c r="V1313" i="1"/>
  <c r="AA1313" i="1" s="1"/>
  <c r="AF1313" i="1" s="1"/>
  <c r="Z1313" i="1"/>
  <c r="Y1313" i="1"/>
  <c r="AD1313" i="1" s="1"/>
  <c r="W1315" i="1"/>
  <c r="AB1315" i="1" s="1"/>
  <c r="AF1315" i="1" s="1"/>
  <c r="Z1315" i="1"/>
  <c r="AE1315" i="1" s="1"/>
  <c r="V1321" i="1"/>
  <c r="AA1321" i="1" s="1"/>
  <c r="W1337" i="1"/>
  <c r="AB1337" i="1" s="1"/>
  <c r="AF1337" i="1" s="1"/>
  <c r="AC1338" i="1"/>
  <c r="W1341" i="1"/>
  <c r="AB1341" i="1" s="1"/>
  <c r="X1352" i="1"/>
  <c r="AC1352" i="1" s="1"/>
  <c r="Z1357" i="1"/>
  <c r="AE1357" i="1" s="1"/>
  <c r="Y1357" i="1"/>
  <c r="AD1357" i="1" s="1"/>
  <c r="V1357" i="1"/>
  <c r="AA1357" i="1" s="1"/>
  <c r="AF1357" i="1" s="1"/>
  <c r="AE1411" i="1"/>
  <c r="AC1412" i="1"/>
  <c r="AF1423" i="1"/>
  <c r="AF1435" i="1"/>
  <c r="AF1448" i="1"/>
  <c r="AF1469" i="1"/>
  <c r="Y1042" i="1"/>
  <c r="AD1042" i="1" s="1"/>
  <c r="W1048" i="1"/>
  <c r="AB1048" i="1" s="1"/>
  <c r="AF1048" i="1" s="1"/>
  <c r="Z1053" i="1"/>
  <c r="AE1053" i="1" s="1"/>
  <c r="AC1054" i="1"/>
  <c r="W1064" i="1"/>
  <c r="AB1064" i="1" s="1"/>
  <c r="AF1064" i="1" s="1"/>
  <c r="Z1064" i="1"/>
  <c r="AE1064" i="1" s="1"/>
  <c r="W1072" i="1"/>
  <c r="AB1072" i="1" s="1"/>
  <c r="AF1072" i="1" s="1"/>
  <c r="Z1072" i="1"/>
  <c r="AE1072" i="1" s="1"/>
  <c r="Y1072" i="1"/>
  <c r="AD1072" i="1" s="1"/>
  <c r="AC1098" i="1"/>
  <c r="AC1106" i="1"/>
  <c r="AF1106" i="1"/>
  <c r="AC1114" i="1"/>
  <c r="AE1120" i="1"/>
  <c r="V1129" i="1"/>
  <c r="AA1129" i="1" s="1"/>
  <c r="Z1129" i="1"/>
  <c r="AE1129" i="1" s="1"/>
  <c r="Y1134" i="1"/>
  <c r="AD1134" i="1" s="1"/>
  <c r="W1134" i="1"/>
  <c r="AB1134" i="1" s="1"/>
  <c r="AF1134" i="1" s="1"/>
  <c r="Z1134" i="1"/>
  <c r="AE1134" i="1" s="1"/>
  <c r="Y1156" i="1"/>
  <c r="AD1156" i="1" s="1"/>
  <c r="V1161" i="1"/>
  <c r="AA1161" i="1" s="1"/>
  <c r="Z1161" i="1"/>
  <c r="AE1161" i="1" s="1"/>
  <c r="Z1181" i="1"/>
  <c r="AE1181" i="1" s="1"/>
  <c r="V1186" i="1"/>
  <c r="AA1186" i="1" s="1"/>
  <c r="Z1186" i="1"/>
  <c r="AE1186" i="1" s="1"/>
  <c r="X1191" i="1"/>
  <c r="AC1191" i="1" s="1"/>
  <c r="AE1192" i="1"/>
  <c r="AE1202" i="1"/>
  <c r="Y1203" i="1"/>
  <c r="AD1203" i="1" s="1"/>
  <c r="Y1211" i="1"/>
  <c r="AD1211" i="1" s="1"/>
  <c r="Z1221" i="1"/>
  <c r="AE1221" i="1" s="1"/>
  <c r="W1221" i="1"/>
  <c r="AB1221" i="1" s="1"/>
  <c r="AF1221" i="1" s="1"/>
  <c r="Y1221" i="1"/>
  <c r="AD1221" i="1" s="1"/>
  <c r="Z1226" i="1"/>
  <c r="AE1226" i="1" s="1"/>
  <c r="V1226" i="1"/>
  <c r="AA1226" i="1" s="1"/>
  <c r="Y1226" i="1"/>
  <c r="AD1226" i="1" s="1"/>
  <c r="AC1232" i="1"/>
  <c r="AF1236" i="1"/>
  <c r="Y1236" i="1"/>
  <c r="AD1236" i="1" s="1"/>
  <c r="Y1244" i="1"/>
  <c r="AD1244" i="1" s="1"/>
  <c r="AE1248" i="1"/>
  <c r="AE1266" i="1"/>
  <c r="Y1267" i="1"/>
  <c r="AD1267" i="1" s="1"/>
  <c r="Z1277" i="1"/>
  <c r="AE1277" i="1" s="1"/>
  <c r="W1277" i="1"/>
  <c r="AB1277" i="1" s="1"/>
  <c r="AF1277" i="1" s="1"/>
  <c r="Y1277" i="1"/>
  <c r="AD1277" i="1" s="1"/>
  <c r="AF1300" i="1"/>
  <c r="Y1300" i="1"/>
  <c r="AD1300" i="1" s="1"/>
  <c r="V1305" i="1"/>
  <c r="AA1305" i="1" s="1"/>
  <c r="Z1305" i="1"/>
  <c r="AE1305" i="1" s="1"/>
  <c r="W1326" i="1"/>
  <c r="AB1326" i="1" s="1"/>
  <c r="AF1326" i="1" s="1"/>
  <c r="V1326" i="1"/>
  <c r="AE1327" i="1"/>
  <c r="Z1330" i="1"/>
  <c r="AE1330" i="1" s="1"/>
  <c r="X1330" i="1"/>
  <c r="AC1330" i="1" s="1"/>
  <c r="AE1331" i="1"/>
  <c r="V1332" i="1"/>
  <c r="Z1332" i="1"/>
  <c r="AE1332" i="1" s="1"/>
  <c r="AE1356" i="1"/>
  <c r="AF1401" i="1"/>
  <c r="AF1409" i="1"/>
  <c r="AF1413" i="1"/>
  <c r="AC1468" i="1"/>
  <c r="AF1527" i="1"/>
  <c r="AF1535" i="1"/>
  <c r="AE1096" i="1"/>
  <c r="AE1104" i="1"/>
  <c r="AE1112" i="1"/>
  <c r="V1121" i="1"/>
  <c r="AA1121" i="1" s="1"/>
  <c r="W1121" i="1"/>
  <c r="AB1121" i="1" s="1"/>
  <c r="Z1121" i="1"/>
  <c r="AE1121" i="1" s="1"/>
  <c r="V1146" i="1"/>
  <c r="AA1146" i="1" s="1"/>
  <c r="AE1162" i="1"/>
  <c r="Z1171" i="1"/>
  <c r="AE1171" i="1" s="1"/>
  <c r="V1193" i="1"/>
  <c r="AA1193" i="1" s="1"/>
  <c r="Z1193" i="1"/>
  <c r="AE1193" i="1" s="1"/>
  <c r="Y1193" i="1"/>
  <c r="AD1193" i="1" s="1"/>
  <c r="Z1198" i="1"/>
  <c r="AE1198" i="1" s="1"/>
  <c r="AF1203" i="1"/>
  <c r="Z1203" i="1"/>
  <c r="AE1203" i="1" s="1"/>
  <c r="Z1211" i="1"/>
  <c r="AE1211" i="1" s="1"/>
  <c r="AC1224" i="1"/>
  <c r="V1235" i="1"/>
  <c r="AA1235" i="1" s="1"/>
  <c r="AF1235" i="1" s="1"/>
  <c r="V1243" i="1"/>
  <c r="AA1243" i="1" s="1"/>
  <c r="V1249" i="1"/>
  <c r="AA1249" i="1" s="1"/>
  <c r="Z1249" i="1"/>
  <c r="AE1249" i="1" s="1"/>
  <c r="Y1249" i="1"/>
  <c r="AD1249" i="1" s="1"/>
  <c r="Y1254" i="1"/>
  <c r="AD1254" i="1" s="1"/>
  <c r="W1254" i="1"/>
  <c r="AB1254" i="1" s="1"/>
  <c r="AF1254" i="1" s="1"/>
  <c r="Z1254" i="1"/>
  <c r="AE1254" i="1" s="1"/>
  <c r="V1257" i="1"/>
  <c r="AA1257" i="1" s="1"/>
  <c r="Z1257" i="1"/>
  <c r="AE1257" i="1" s="1"/>
  <c r="Y1257" i="1"/>
  <c r="AD1257" i="1" s="1"/>
  <c r="Z1262" i="1"/>
  <c r="AE1262" i="1" s="1"/>
  <c r="AF1267" i="1"/>
  <c r="Z1267" i="1"/>
  <c r="AE1267" i="1" s="1"/>
  <c r="AF1279" i="1"/>
  <c r="V1282" i="1"/>
  <c r="AA1282" i="1" s="1"/>
  <c r="Z1282" i="1"/>
  <c r="AE1282" i="1" s="1"/>
  <c r="Y1282" i="1"/>
  <c r="AD1282" i="1" s="1"/>
  <c r="Z1290" i="1"/>
  <c r="AE1290" i="1" s="1"/>
  <c r="V1290" i="1"/>
  <c r="AA1290" i="1" s="1"/>
  <c r="Y1290" i="1"/>
  <c r="AD1290" i="1" s="1"/>
  <c r="V1299" i="1"/>
  <c r="AA1299" i="1" s="1"/>
  <c r="V1337" i="1"/>
  <c r="AA1337" i="1" s="1"/>
  <c r="X1337" i="1"/>
  <c r="AC1337" i="1" s="1"/>
  <c r="Z1337" i="1"/>
  <c r="AE1337" i="1" s="1"/>
  <c r="Z1341" i="1"/>
  <c r="AE1341" i="1" s="1"/>
  <c r="Y1341" i="1"/>
  <c r="AD1341" i="1" s="1"/>
  <c r="V1341" i="1"/>
  <c r="AA1341" i="1" s="1"/>
  <c r="W1352" i="1"/>
  <c r="AB1352" i="1" s="1"/>
  <c r="Z1352" i="1"/>
  <c r="AE1352" i="1" s="1"/>
  <c r="V1352" i="1"/>
  <c r="AA1352" i="1" s="1"/>
  <c r="Y1358" i="1"/>
  <c r="AD1358" i="1" s="1"/>
  <c r="Z1358" i="1"/>
  <c r="V1358" i="1"/>
  <c r="AA1358" i="1" s="1"/>
  <c r="AF1362" i="1"/>
  <c r="W1368" i="1"/>
  <c r="AB1368" i="1" s="1"/>
  <c r="Z1368" i="1"/>
  <c r="AE1368" i="1" s="1"/>
  <c r="X1368" i="1"/>
  <c r="AC1368" i="1" s="1"/>
  <c r="V1368" i="1"/>
  <c r="AA1368" i="1" s="1"/>
  <c r="AE1376" i="1"/>
  <c r="W1392" i="1"/>
  <c r="AB1392" i="1" s="1"/>
  <c r="X1392" i="1"/>
  <c r="AC1392" i="1" s="1"/>
  <c r="V1392" i="1"/>
  <c r="AA1392" i="1" s="1"/>
  <c r="AF1539" i="1"/>
  <c r="X781" i="1"/>
  <c r="AC781" i="1" s="1"/>
  <c r="X782" i="1"/>
  <c r="AC782" i="1" s="1"/>
  <c r="X797" i="1"/>
  <c r="AC797" i="1" s="1"/>
  <c r="X799" i="1"/>
  <c r="AC799" i="1" s="1"/>
  <c r="X813" i="1"/>
  <c r="AC813" i="1" s="1"/>
  <c r="X814" i="1"/>
  <c r="AC814" i="1" s="1"/>
  <c r="X815" i="1"/>
  <c r="AC815" i="1" s="1"/>
  <c r="X829" i="1"/>
  <c r="AC829" i="1" s="1"/>
  <c r="X830" i="1"/>
  <c r="AC830" i="1" s="1"/>
  <c r="X831" i="1"/>
  <c r="AC831" i="1" s="1"/>
  <c r="Z845" i="1"/>
  <c r="AE845" i="1" s="1"/>
  <c r="X846" i="1"/>
  <c r="AC846" i="1" s="1"/>
  <c r="X847" i="1"/>
  <c r="AC847" i="1" s="1"/>
  <c r="Z861" i="1"/>
  <c r="AE861" i="1" s="1"/>
  <c r="X861" i="1"/>
  <c r="AC861" i="1" s="1"/>
  <c r="X878" i="1"/>
  <c r="AC878" i="1" s="1"/>
  <c r="Z893" i="1"/>
  <c r="AE893" i="1" s="1"/>
  <c r="X893" i="1"/>
  <c r="AC893" i="1" s="1"/>
  <c r="AC914" i="1"/>
  <c r="W928" i="1"/>
  <c r="AB928" i="1" s="1"/>
  <c r="AF928" i="1" s="1"/>
  <c r="AC930" i="1"/>
  <c r="W942" i="1"/>
  <c r="AB942" i="1" s="1"/>
  <c r="AF942" i="1" s="1"/>
  <c r="W956" i="1"/>
  <c r="AB956" i="1" s="1"/>
  <c r="AF956" i="1" s="1"/>
  <c r="Y960" i="1"/>
  <c r="AD960" i="1" s="1"/>
  <c r="AC962" i="1"/>
  <c r="W972" i="1"/>
  <c r="AB972" i="1" s="1"/>
  <c r="AF972" i="1" s="1"/>
  <c r="W988" i="1"/>
  <c r="AB988" i="1" s="1"/>
  <c r="AF988" i="1" s="1"/>
  <c r="W990" i="1"/>
  <c r="AB990" i="1" s="1"/>
  <c r="AF990" i="1" s="1"/>
  <c r="Y992" i="1"/>
  <c r="AD992" i="1" s="1"/>
  <c r="W1004" i="1"/>
  <c r="AB1004" i="1" s="1"/>
  <c r="AF1004" i="1" s="1"/>
  <c r="W1006" i="1"/>
  <c r="AB1006" i="1" s="1"/>
  <c r="AF1006" i="1" s="1"/>
  <c r="Y1008" i="1"/>
  <c r="AD1008" i="1" s="1"/>
  <c r="AC1026" i="1"/>
  <c r="AC1039" i="1"/>
  <c r="X1051" i="1"/>
  <c r="AC1051" i="1" s="1"/>
  <c r="X1084" i="1"/>
  <c r="AC1084" i="1" s="1"/>
  <c r="V1097" i="1"/>
  <c r="AA1097" i="1" s="1"/>
  <c r="W1097" i="1"/>
  <c r="AB1097" i="1" s="1"/>
  <c r="AF1097" i="1" s="1"/>
  <c r="Z1097" i="1"/>
  <c r="AE1097" i="1" s="1"/>
  <c r="Y1099" i="1"/>
  <c r="AD1099" i="1" s="1"/>
  <c r="V1105" i="1"/>
  <c r="AA1105" i="1" s="1"/>
  <c r="W1105" i="1"/>
  <c r="AB1105" i="1" s="1"/>
  <c r="Z1105" i="1"/>
  <c r="AE1105" i="1" s="1"/>
  <c r="Y1107" i="1"/>
  <c r="AD1107" i="1" s="1"/>
  <c r="AC1108" i="1"/>
  <c r="AF1111" i="1"/>
  <c r="V1113" i="1"/>
  <c r="AA1113" i="1" s="1"/>
  <c r="W1113" i="1"/>
  <c r="AB1113" i="1" s="1"/>
  <c r="AF1113" i="1" s="1"/>
  <c r="Y1115" i="1"/>
  <c r="AD1115" i="1" s="1"/>
  <c r="AC1116" i="1"/>
  <c r="Z1123" i="1"/>
  <c r="AE1123" i="1" s="1"/>
  <c r="AF1131" i="1"/>
  <c r="Z1131" i="1"/>
  <c r="AE1131" i="1" s="1"/>
  <c r="W1148" i="1"/>
  <c r="AB1148" i="1" s="1"/>
  <c r="AF1148" i="1" s="1"/>
  <c r="V1153" i="1"/>
  <c r="AA1153" i="1" s="1"/>
  <c r="W1158" i="1"/>
  <c r="AB1158" i="1" s="1"/>
  <c r="AF1158" i="1" s="1"/>
  <c r="Z1158" i="1"/>
  <c r="AE1158" i="1" s="1"/>
  <c r="AF1163" i="1"/>
  <c r="Z1163" i="1"/>
  <c r="AE1163" i="1" s="1"/>
  <c r="Z1178" i="1"/>
  <c r="AE1178" i="1" s="1"/>
  <c r="V1178" i="1"/>
  <c r="AA1178" i="1" s="1"/>
  <c r="AF1178" i="1" s="1"/>
  <c r="Y1178" i="1"/>
  <c r="AD1178" i="1" s="1"/>
  <c r="V1187" i="1"/>
  <c r="AA1187" i="1" s="1"/>
  <c r="Z1188" i="1"/>
  <c r="AE1188" i="1" s="1"/>
  <c r="Y1195" i="1"/>
  <c r="AD1195" i="1" s="1"/>
  <c r="Z1205" i="1"/>
  <c r="AE1205" i="1" s="1"/>
  <c r="W1205" i="1"/>
  <c r="AB1205" i="1" s="1"/>
  <c r="AF1205" i="1" s="1"/>
  <c r="Y1205" i="1"/>
  <c r="AD1205" i="1" s="1"/>
  <c r="V1218" i="1"/>
  <c r="AA1218" i="1" s="1"/>
  <c r="Z1218" i="1"/>
  <c r="AE1218" i="1" s="1"/>
  <c r="AE1224" i="1"/>
  <c r="V1227" i="1"/>
  <c r="AA1227" i="1" s="1"/>
  <c r="V1233" i="1"/>
  <c r="AA1233" i="1" s="1"/>
  <c r="AF1233" i="1" s="1"/>
  <c r="Z1233" i="1"/>
  <c r="AE1233" i="1" s="1"/>
  <c r="Y1233" i="1"/>
  <c r="AD1233" i="1" s="1"/>
  <c r="X1235" i="1"/>
  <c r="AC1235" i="1" s="1"/>
  <c r="Y1238" i="1"/>
  <c r="AD1238" i="1" s="1"/>
  <c r="W1238" i="1"/>
  <c r="AB1238" i="1" s="1"/>
  <c r="AF1238" i="1" s="1"/>
  <c r="Z1238" i="1"/>
  <c r="AE1238" i="1" s="1"/>
  <c r="V1241" i="1"/>
  <c r="AA1241" i="1" s="1"/>
  <c r="X1243" i="1"/>
  <c r="AC1243" i="1" s="1"/>
  <c r="Y1246" i="1"/>
  <c r="AD1246" i="1" s="1"/>
  <c r="W1246" i="1"/>
  <c r="AB1246" i="1" s="1"/>
  <c r="AF1246" i="1" s="1"/>
  <c r="Z1246" i="1"/>
  <c r="AE1246" i="1" s="1"/>
  <c r="Y1251" i="1"/>
  <c r="AD1251" i="1" s="1"/>
  <c r="V1253" i="1"/>
  <c r="AA1253" i="1" s="1"/>
  <c r="Y1259" i="1"/>
  <c r="AD1259" i="1" s="1"/>
  <c r="V1261" i="1"/>
  <c r="AA1261" i="1" s="1"/>
  <c r="W1266" i="1"/>
  <c r="AB1266" i="1" s="1"/>
  <c r="AF1266" i="1" s="1"/>
  <c r="Z1269" i="1"/>
  <c r="AE1269" i="1" s="1"/>
  <c r="W1269" i="1"/>
  <c r="AB1269" i="1" s="1"/>
  <c r="AF1269" i="1" s="1"/>
  <c r="Y1269" i="1"/>
  <c r="AD1269" i="1" s="1"/>
  <c r="V1274" i="1"/>
  <c r="AA1274" i="1" s="1"/>
  <c r="AC1280" i="1"/>
  <c r="W1281" i="1"/>
  <c r="AB1281" i="1" s="1"/>
  <c r="AF1281" i="1" s="1"/>
  <c r="AF1284" i="1"/>
  <c r="Y1284" i="1"/>
  <c r="AD1284" i="1" s="1"/>
  <c r="V1286" i="1"/>
  <c r="AA1286" i="1" s="1"/>
  <c r="AC1288" i="1"/>
  <c r="W1289" i="1"/>
  <c r="AB1289" i="1" s="1"/>
  <c r="AF1289" i="1" s="1"/>
  <c r="W1292" i="1"/>
  <c r="AB1292" i="1" s="1"/>
  <c r="AF1292" i="1" s="1"/>
  <c r="V1294" i="1"/>
  <c r="AA1294" i="1" s="1"/>
  <c r="V1297" i="1"/>
  <c r="AA1297" i="1" s="1"/>
  <c r="Z1297" i="1"/>
  <c r="AE1297" i="1" s="1"/>
  <c r="X1299" i="1"/>
  <c r="AC1299" i="1" s="1"/>
  <c r="W1307" i="1"/>
  <c r="AB1307" i="1" s="1"/>
  <c r="AF1307" i="1" s="1"/>
  <c r="Y1318" i="1"/>
  <c r="AD1318" i="1" s="1"/>
  <c r="W1318" i="1"/>
  <c r="AB1318" i="1" s="1"/>
  <c r="AF1318" i="1" s="1"/>
  <c r="Z1318" i="1"/>
  <c r="AE1318" i="1" s="1"/>
  <c r="V1322" i="1"/>
  <c r="AA1322" i="1" s="1"/>
  <c r="V1323" i="1"/>
  <c r="AA1323" i="1" s="1"/>
  <c r="W1331" i="1"/>
  <c r="AB1331" i="1" s="1"/>
  <c r="AF1331" i="1" s="1"/>
  <c r="X1348" i="1"/>
  <c r="AC1348" i="1" s="1"/>
  <c r="Z1350" i="1"/>
  <c r="AE1350" i="1" s="1"/>
  <c r="W1356" i="1"/>
  <c r="AB1356" i="1" s="1"/>
  <c r="AF1356" i="1" s="1"/>
  <c r="AF1370" i="1"/>
  <c r="Y1384" i="1"/>
  <c r="AD1384" i="1" s="1"/>
  <c r="X1394" i="1"/>
  <c r="AC1394" i="1" s="1"/>
  <c r="W1400" i="1"/>
  <c r="AB1400" i="1" s="1"/>
  <c r="AF1400" i="1" s="1"/>
  <c r="Z1400" i="1"/>
  <c r="AE1400" i="1" s="1"/>
  <c r="X1400" i="1"/>
  <c r="AC1400" i="1" s="1"/>
  <c r="V1400" i="1"/>
  <c r="AA1400" i="1" s="1"/>
  <c r="AC1404" i="1"/>
  <c r="W1408" i="1"/>
  <c r="AB1408" i="1" s="1"/>
  <c r="Z1408" i="1"/>
  <c r="AE1408" i="1" s="1"/>
  <c r="X1408" i="1"/>
  <c r="AC1408" i="1" s="1"/>
  <c r="V1408" i="1"/>
  <c r="AA1408" i="1" s="1"/>
  <c r="AF1420" i="1"/>
  <c r="AF1455" i="1"/>
  <c r="AF1518" i="1"/>
  <c r="X941" i="1"/>
  <c r="AC941" i="1" s="1"/>
  <c r="X942" i="1"/>
  <c r="AC942" i="1" s="1"/>
  <c r="X943" i="1"/>
  <c r="AC943" i="1" s="1"/>
  <c r="Z957" i="1"/>
  <c r="AE957" i="1" s="1"/>
  <c r="X957" i="1"/>
  <c r="AC957" i="1" s="1"/>
  <c r="Z973" i="1"/>
  <c r="AE973" i="1" s="1"/>
  <c r="X975" i="1"/>
  <c r="AC975" i="1" s="1"/>
  <c r="Z989" i="1"/>
  <c r="AE989" i="1" s="1"/>
  <c r="X989" i="1"/>
  <c r="AC989" i="1" s="1"/>
  <c r="X990" i="1"/>
  <c r="AC990" i="1" s="1"/>
  <c r="X1006" i="1"/>
  <c r="AC1006" i="1" s="1"/>
  <c r="V1041" i="1"/>
  <c r="AA1041" i="1" s="1"/>
  <c r="AC1052" i="1"/>
  <c r="X1060" i="1"/>
  <c r="AC1060" i="1" s="1"/>
  <c r="AC1066" i="1"/>
  <c r="V1089" i="1"/>
  <c r="AA1089" i="1" s="1"/>
  <c r="W1089" i="1"/>
  <c r="AB1089" i="1" s="1"/>
  <c r="Z1089" i="1"/>
  <c r="AE1089" i="1" s="1"/>
  <c r="AC1092" i="1"/>
  <c r="V1096" i="1"/>
  <c r="AA1096" i="1" s="1"/>
  <c r="Z1099" i="1"/>
  <c r="AE1099" i="1" s="1"/>
  <c r="V1104" i="1"/>
  <c r="AA1104" i="1" s="1"/>
  <c r="Z1107" i="1"/>
  <c r="AE1107" i="1" s="1"/>
  <c r="V1112" i="1"/>
  <c r="AA1112" i="1" s="1"/>
  <c r="Z1115" i="1"/>
  <c r="AE1115" i="1" s="1"/>
  <c r="V1122" i="1"/>
  <c r="AA1122" i="1" s="1"/>
  <c r="V1125" i="1"/>
  <c r="AA1125" i="1" s="1"/>
  <c r="W1130" i="1"/>
  <c r="AB1130" i="1" s="1"/>
  <c r="AF1130" i="1" s="1"/>
  <c r="Z1133" i="1"/>
  <c r="AE1133" i="1" s="1"/>
  <c r="W1133" i="1"/>
  <c r="AB1133" i="1" s="1"/>
  <c r="AF1133" i="1" s="1"/>
  <c r="Y1133" i="1"/>
  <c r="AD1133" i="1" s="1"/>
  <c r="V1138" i="1"/>
  <c r="AA1138" i="1" s="1"/>
  <c r="X1143" i="1"/>
  <c r="AC1143" i="1" s="1"/>
  <c r="V1157" i="1"/>
  <c r="AA1157" i="1" s="1"/>
  <c r="Z1165" i="1"/>
  <c r="AE1165" i="1" s="1"/>
  <c r="W1165" i="1"/>
  <c r="AB1165" i="1" s="1"/>
  <c r="AF1165" i="1" s="1"/>
  <c r="Y1165" i="1"/>
  <c r="AD1165" i="1" s="1"/>
  <c r="AE1169" i="1"/>
  <c r="V1172" i="1"/>
  <c r="AA1172" i="1" s="1"/>
  <c r="AC1176" i="1"/>
  <c r="W1177" i="1"/>
  <c r="AB1177" i="1" s="1"/>
  <c r="AF1177" i="1" s="1"/>
  <c r="W1180" i="1"/>
  <c r="AB1180" i="1" s="1"/>
  <c r="AF1180" i="1" s="1"/>
  <c r="V1182" i="1"/>
  <c r="AA1182" i="1" s="1"/>
  <c r="V1185" i="1"/>
  <c r="AA1185" i="1" s="1"/>
  <c r="AF1185" i="1" s="1"/>
  <c r="Z1185" i="1"/>
  <c r="AE1185" i="1" s="1"/>
  <c r="Y1185" i="1"/>
  <c r="AD1185" i="1" s="1"/>
  <c r="Y1190" i="1"/>
  <c r="AD1190" i="1" s="1"/>
  <c r="W1190" i="1"/>
  <c r="AB1190" i="1" s="1"/>
  <c r="AF1190" i="1" s="1"/>
  <c r="Z1190" i="1"/>
  <c r="AE1190" i="1" s="1"/>
  <c r="AF1195" i="1"/>
  <c r="Z1195" i="1"/>
  <c r="AE1195" i="1" s="1"/>
  <c r="AE1201" i="1"/>
  <c r="V1204" i="1"/>
  <c r="AA1204" i="1" s="1"/>
  <c r="AF1204" i="1" s="1"/>
  <c r="AE1209" i="1"/>
  <c r="V1212" i="1"/>
  <c r="AA1212" i="1" s="1"/>
  <c r="AF1212" i="1" s="1"/>
  <c r="V1222" i="1"/>
  <c r="AA1222" i="1" s="1"/>
  <c r="V1225" i="1"/>
  <c r="AA1225" i="1" s="1"/>
  <c r="Z1225" i="1"/>
  <c r="AE1225" i="1" s="1"/>
  <c r="Y1230" i="1"/>
  <c r="AD1230" i="1" s="1"/>
  <c r="W1230" i="1"/>
  <c r="AB1230" i="1" s="1"/>
  <c r="AF1230" i="1" s="1"/>
  <c r="Z1230" i="1"/>
  <c r="AE1230" i="1" s="1"/>
  <c r="AE1234" i="1"/>
  <c r="Y1235" i="1"/>
  <c r="AD1235" i="1" s="1"/>
  <c r="V1237" i="1"/>
  <c r="AA1237" i="1" s="1"/>
  <c r="AE1242" i="1"/>
  <c r="V1245" i="1"/>
  <c r="AA1245" i="1" s="1"/>
  <c r="AF1251" i="1"/>
  <c r="Z1251" i="1"/>
  <c r="AE1251" i="1" s="1"/>
  <c r="X1253" i="1"/>
  <c r="AC1253" i="1" s="1"/>
  <c r="AF1259" i="1"/>
  <c r="Z1259" i="1"/>
  <c r="AE1259" i="1" s="1"/>
  <c r="X1261" i="1"/>
  <c r="AC1261" i="1" s="1"/>
  <c r="AE1265" i="1"/>
  <c r="X1266" i="1"/>
  <c r="AC1266" i="1" s="1"/>
  <c r="V1268" i="1"/>
  <c r="AA1268" i="1" s="1"/>
  <c r="AC1272" i="1"/>
  <c r="W1273" i="1"/>
  <c r="AB1273" i="1" s="1"/>
  <c r="AF1273" i="1" s="1"/>
  <c r="V1278" i="1"/>
  <c r="AA1278" i="1" s="1"/>
  <c r="AE1280" i="1"/>
  <c r="X1281" i="1"/>
  <c r="AC1281" i="1" s="1"/>
  <c r="X1286" i="1"/>
  <c r="AC1286" i="1" s="1"/>
  <c r="AE1288" i="1"/>
  <c r="X1289" i="1"/>
  <c r="AC1289" i="1" s="1"/>
  <c r="X1294" i="1"/>
  <c r="AC1294" i="1" s="1"/>
  <c r="V1301" i="1"/>
  <c r="AA1301" i="1" s="1"/>
  <c r="Z1309" i="1"/>
  <c r="AE1309" i="1" s="1"/>
  <c r="W1309" i="1"/>
  <c r="AB1309" i="1" s="1"/>
  <c r="AF1309" i="1" s="1"/>
  <c r="AE1313" i="1"/>
  <c r="V1314" i="1"/>
  <c r="AA1314" i="1" s="1"/>
  <c r="X1331" i="1"/>
  <c r="AC1331" i="1" s="1"/>
  <c r="W1340" i="1"/>
  <c r="AB1340" i="1" s="1"/>
  <c r="AF1340" i="1" s="1"/>
  <c r="V1353" i="1"/>
  <c r="AA1353" i="1" s="1"/>
  <c r="AF1353" i="1" s="1"/>
  <c r="X1353" i="1"/>
  <c r="AC1353" i="1" s="1"/>
  <c r="Z1353" i="1"/>
  <c r="AE1353" i="1" s="1"/>
  <c r="X1356" i="1"/>
  <c r="AC1356" i="1" s="1"/>
  <c r="AC1358" i="1"/>
  <c r="Y1376" i="1"/>
  <c r="AD1376" i="1" s="1"/>
  <c r="AE1382" i="1"/>
  <c r="X1396" i="1"/>
  <c r="AC1396" i="1" s="1"/>
  <c r="V1425" i="1"/>
  <c r="AA1425" i="1" s="1"/>
  <c r="Z1425" i="1"/>
  <c r="AE1425" i="1" s="1"/>
  <c r="X1425" i="1"/>
  <c r="AC1425" i="1" s="1"/>
  <c r="W1425" i="1"/>
  <c r="AB1425" i="1" s="1"/>
  <c r="AF1425" i="1" s="1"/>
  <c r="AC1428" i="1"/>
  <c r="AF1437" i="1"/>
  <c r="AF1438" i="1"/>
  <c r="AF1467" i="1"/>
  <c r="X1069" i="1"/>
  <c r="AC1069" i="1" s="1"/>
  <c r="X1070" i="1"/>
  <c r="AC1070" i="1" s="1"/>
  <c r="Z1085" i="1"/>
  <c r="AE1085" i="1" s="1"/>
  <c r="X1085" i="1"/>
  <c r="AC1085" i="1" s="1"/>
  <c r="X1101" i="1"/>
  <c r="AC1101" i="1" s="1"/>
  <c r="X1102" i="1"/>
  <c r="AC1102" i="1" s="1"/>
  <c r="X1117" i="1"/>
  <c r="AC1117" i="1" s="1"/>
  <c r="X1118" i="1"/>
  <c r="AC1118" i="1" s="1"/>
  <c r="X1119" i="1"/>
  <c r="AC1119" i="1" s="1"/>
  <c r="Y1136" i="1"/>
  <c r="AD1136" i="1" s="1"/>
  <c r="AC1154" i="1"/>
  <c r="Y1168" i="1"/>
  <c r="AD1168" i="1" s="1"/>
  <c r="AC1170" i="1"/>
  <c r="AC1186" i="1"/>
  <c r="W1200" i="1"/>
  <c r="AB1200" i="1" s="1"/>
  <c r="AF1200" i="1" s="1"/>
  <c r="AC1202" i="1"/>
  <c r="AF1207" i="1"/>
  <c r="AC1218" i="1"/>
  <c r="Y1232" i="1"/>
  <c r="AD1232" i="1" s="1"/>
  <c r="AC1234" i="1"/>
  <c r="AF1239" i="1"/>
  <c r="Y1248" i="1"/>
  <c r="AD1248" i="1" s="1"/>
  <c r="AC1250" i="1"/>
  <c r="AF1255" i="1"/>
  <c r="Y1280" i="1"/>
  <c r="AD1280" i="1" s="1"/>
  <c r="AC1282" i="1"/>
  <c r="AF1287" i="1"/>
  <c r="W1296" i="1"/>
  <c r="AB1296" i="1" s="1"/>
  <c r="AF1296" i="1" s="1"/>
  <c r="Y1312" i="1"/>
  <c r="AD1312" i="1" s="1"/>
  <c r="AF1319" i="1"/>
  <c r="W1324" i="1"/>
  <c r="AB1324" i="1" s="1"/>
  <c r="AF1324" i="1" s="1"/>
  <c r="X1328" i="1"/>
  <c r="AC1328" i="1" s="1"/>
  <c r="X1345" i="1"/>
  <c r="AC1345" i="1" s="1"/>
  <c r="X1361" i="1"/>
  <c r="AC1361" i="1" s="1"/>
  <c r="Y1365" i="1"/>
  <c r="AD1365" i="1" s="1"/>
  <c r="Z1366" i="1"/>
  <c r="AE1366" i="1" s="1"/>
  <c r="X1377" i="1"/>
  <c r="AC1377" i="1" s="1"/>
  <c r="Y1380" i="1"/>
  <c r="AD1380" i="1" s="1"/>
  <c r="Y1381" i="1"/>
  <c r="AD1381" i="1" s="1"/>
  <c r="Z1382" i="1"/>
  <c r="Z1398" i="1"/>
  <c r="AE1398" i="1" s="1"/>
  <c r="X1409" i="1"/>
  <c r="AC1409" i="1" s="1"/>
  <c r="X1413" i="1"/>
  <c r="AC1413" i="1" s="1"/>
  <c r="X1414" i="1"/>
  <c r="AC1414" i="1" s="1"/>
  <c r="Z1416" i="1"/>
  <c r="AE1416" i="1" s="1"/>
  <c r="W1426" i="1"/>
  <c r="AB1426" i="1" s="1"/>
  <c r="AF1426" i="1" s="1"/>
  <c r="X1427" i="1"/>
  <c r="AC1427" i="1" s="1"/>
  <c r="X1429" i="1"/>
  <c r="AC1429" i="1" s="1"/>
  <c r="X1430" i="1"/>
  <c r="AC1430" i="1" s="1"/>
  <c r="X1431" i="1"/>
  <c r="AC1431" i="1" s="1"/>
  <c r="Z1432" i="1"/>
  <c r="AE1432" i="1" s="1"/>
  <c r="W1441" i="1"/>
  <c r="AB1441" i="1" s="1"/>
  <c r="AF1441" i="1" s="1"/>
  <c r="W1442" i="1"/>
  <c r="AB1442" i="1" s="1"/>
  <c r="AF1442" i="1" s="1"/>
  <c r="X1443" i="1"/>
  <c r="AC1443" i="1" s="1"/>
  <c r="X1445" i="1"/>
  <c r="AC1445" i="1" s="1"/>
  <c r="X1446" i="1"/>
  <c r="AC1446" i="1" s="1"/>
  <c r="Z1448" i="1"/>
  <c r="AE1448" i="1" s="1"/>
  <c r="W1457" i="1"/>
  <c r="AB1457" i="1" s="1"/>
  <c r="AF1457" i="1" s="1"/>
  <c r="W1458" i="1"/>
  <c r="AB1458" i="1" s="1"/>
  <c r="AF1458" i="1" s="1"/>
  <c r="X1459" i="1"/>
  <c r="AC1459" i="1" s="1"/>
  <c r="X1461" i="1"/>
  <c r="AC1461" i="1" s="1"/>
  <c r="X1462" i="1"/>
  <c r="AC1462" i="1" s="1"/>
  <c r="Z1464" i="1"/>
  <c r="AE1464" i="1" s="1"/>
  <c r="V1474" i="1"/>
  <c r="AA1474" i="1" s="1"/>
  <c r="X1475" i="1"/>
  <c r="AC1475" i="1" s="1"/>
  <c r="V1482" i="1"/>
  <c r="AA1482" i="1" s="1"/>
  <c r="X1483" i="1"/>
  <c r="AC1483" i="1" s="1"/>
  <c r="V1490" i="1"/>
  <c r="AA1490" i="1" s="1"/>
  <c r="X1491" i="1"/>
  <c r="AC1491" i="1" s="1"/>
  <c r="V1498" i="1"/>
  <c r="AA1498" i="1" s="1"/>
  <c r="X1499" i="1"/>
  <c r="AC1499" i="1" s="1"/>
  <c r="V1506" i="1"/>
  <c r="AA1506" i="1" s="1"/>
  <c r="X1507" i="1"/>
  <c r="AC1507" i="1" s="1"/>
  <c r="V1514" i="1"/>
  <c r="AA1514" i="1" s="1"/>
  <c r="X1515" i="1"/>
  <c r="AC1515" i="1" s="1"/>
  <c r="W1523" i="1"/>
  <c r="AB1523" i="1" s="1"/>
  <c r="AF1523" i="1" s="1"/>
  <c r="Y1528" i="1"/>
  <c r="AD1528" i="1" s="1"/>
  <c r="V1531" i="1"/>
  <c r="AA1531" i="1" s="1"/>
  <c r="Z1533" i="1"/>
  <c r="AE1533" i="1" s="1"/>
  <c r="W1533" i="1"/>
  <c r="AB1533" i="1" s="1"/>
  <c r="AF1533" i="1" s="1"/>
  <c r="Y1533" i="1"/>
  <c r="AD1533" i="1" s="1"/>
  <c r="X1536" i="1"/>
  <c r="AC1536" i="1" s="1"/>
  <c r="Z1541" i="1"/>
  <c r="AE1541" i="1" s="1"/>
  <c r="W1541" i="1"/>
  <c r="AB1541" i="1" s="1"/>
  <c r="AF1541" i="1" s="1"/>
  <c r="Y1541" i="1"/>
  <c r="AD1541" i="1" s="1"/>
  <c r="X1544" i="1"/>
  <c r="AC1544" i="1" s="1"/>
  <c r="V1546" i="1"/>
  <c r="AA1546" i="1" s="1"/>
  <c r="Z1549" i="1"/>
  <c r="AE1549" i="1" s="1"/>
  <c r="W1549" i="1"/>
  <c r="AB1549" i="1" s="1"/>
  <c r="Y1560" i="1"/>
  <c r="AD1560" i="1" s="1"/>
  <c r="W1560" i="1"/>
  <c r="AB1560" i="1" s="1"/>
  <c r="AF1560" i="1" s="1"/>
  <c r="V1560" i="1"/>
  <c r="AA1560" i="1" s="1"/>
  <c r="AE1563" i="1"/>
  <c r="Y1328" i="1"/>
  <c r="AD1328" i="1" s="1"/>
  <c r="Z1348" i="1"/>
  <c r="AE1348" i="1" s="1"/>
  <c r="Y1361" i="1"/>
  <c r="AD1361" i="1" s="1"/>
  <c r="V1372" i="1"/>
  <c r="AA1372" i="1" s="1"/>
  <c r="AF1372" i="1" s="1"/>
  <c r="V1373" i="1"/>
  <c r="AA1373" i="1" s="1"/>
  <c r="AF1373" i="1" s="1"/>
  <c r="V1374" i="1"/>
  <c r="AA1374" i="1" s="1"/>
  <c r="AF1374" i="1" s="1"/>
  <c r="Y1377" i="1"/>
  <c r="AD1377" i="1" s="1"/>
  <c r="Z1380" i="1"/>
  <c r="AE1380" i="1" s="1"/>
  <c r="V1388" i="1"/>
  <c r="AA1388" i="1" s="1"/>
  <c r="AF1388" i="1" s="1"/>
  <c r="V1389" i="1"/>
  <c r="AA1389" i="1" s="1"/>
  <c r="AF1389" i="1" s="1"/>
  <c r="Z1396" i="1"/>
  <c r="AE1396" i="1" s="1"/>
  <c r="V1404" i="1"/>
  <c r="AA1404" i="1" s="1"/>
  <c r="AF1404" i="1" s="1"/>
  <c r="V1405" i="1"/>
  <c r="AA1405" i="1" s="1"/>
  <c r="AF1405" i="1" s="1"/>
  <c r="V1406" i="1"/>
  <c r="AA1406" i="1" s="1"/>
  <c r="AF1406" i="1" s="1"/>
  <c r="Y1409" i="1"/>
  <c r="AD1409" i="1" s="1"/>
  <c r="Z1412" i="1"/>
  <c r="AE1412" i="1" s="1"/>
  <c r="V1424" i="1"/>
  <c r="AA1424" i="1" s="1"/>
  <c r="AF1424" i="1" s="1"/>
  <c r="X1426" i="1"/>
  <c r="AC1426" i="1" s="1"/>
  <c r="Y1427" i="1"/>
  <c r="AD1427" i="1" s="1"/>
  <c r="V1440" i="1"/>
  <c r="AA1440" i="1" s="1"/>
  <c r="AF1440" i="1" s="1"/>
  <c r="X1441" i="1"/>
  <c r="AC1441" i="1" s="1"/>
  <c r="X1442" i="1"/>
  <c r="Y1443" i="1"/>
  <c r="AD1443" i="1" s="1"/>
  <c r="X1457" i="1"/>
  <c r="AC1457" i="1" s="1"/>
  <c r="X1458" i="1"/>
  <c r="AC1458" i="1" s="1"/>
  <c r="Y1459" i="1"/>
  <c r="AD1459" i="1" s="1"/>
  <c r="W1474" i="1"/>
  <c r="AB1474" i="1" s="1"/>
  <c r="AF1474" i="1" s="1"/>
  <c r="Z1475" i="1"/>
  <c r="AE1475" i="1" s="1"/>
  <c r="W1482" i="1"/>
  <c r="AB1482" i="1" s="1"/>
  <c r="AF1482" i="1" s="1"/>
  <c r="Z1483" i="1"/>
  <c r="AE1483" i="1" s="1"/>
  <c r="AE1485" i="1"/>
  <c r="W1490" i="1"/>
  <c r="AB1490" i="1" s="1"/>
  <c r="Z1491" i="1"/>
  <c r="AE1491" i="1" s="1"/>
  <c r="W1498" i="1"/>
  <c r="AB1498" i="1" s="1"/>
  <c r="AF1498" i="1" s="1"/>
  <c r="Z1499" i="1"/>
  <c r="AE1499" i="1" s="1"/>
  <c r="W1506" i="1"/>
  <c r="AB1506" i="1" s="1"/>
  <c r="AF1506" i="1" s="1"/>
  <c r="Z1507" i="1"/>
  <c r="AE1507" i="1" s="1"/>
  <c r="W1514" i="1"/>
  <c r="AB1514" i="1" s="1"/>
  <c r="Z1515" i="1"/>
  <c r="AE1515" i="1" s="1"/>
  <c r="V1522" i="1"/>
  <c r="AA1522" i="1" s="1"/>
  <c r="AF1522" i="1" s="1"/>
  <c r="X1523" i="1"/>
  <c r="AC1523" i="1" s="1"/>
  <c r="Z1528" i="1"/>
  <c r="AE1528" i="1" s="1"/>
  <c r="W1531" i="1"/>
  <c r="AB1531" i="1" s="1"/>
  <c r="Y1536" i="1"/>
  <c r="AD1536" i="1" s="1"/>
  <c r="Y1441" i="1"/>
  <c r="AD1441" i="1" s="1"/>
  <c r="Y1457" i="1"/>
  <c r="AD1457" i="1" s="1"/>
  <c r="X1474" i="1"/>
  <c r="X1482" i="1"/>
  <c r="X1490" i="1"/>
  <c r="AC1490" i="1" s="1"/>
  <c r="X1498" i="1"/>
  <c r="X1506" i="1"/>
  <c r="AC1506" i="1" s="1"/>
  <c r="X1514" i="1"/>
  <c r="AC1514" i="1" s="1"/>
  <c r="Z1523" i="1"/>
  <c r="AE1523" i="1" s="1"/>
  <c r="Z1536" i="1"/>
  <c r="Y1544" i="1"/>
  <c r="AD1544" i="1" s="1"/>
  <c r="W1544" i="1"/>
  <c r="AB1544" i="1" s="1"/>
  <c r="W1546" i="1"/>
  <c r="AB1546" i="1" s="1"/>
  <c r="AF1546" i="1" s="1"/>
  <c r="Z1546" i="1"/>
  <c r="Y1546" i="1"/>
  <c r="AD1546" i="1" s="1"/>
  <c r="X1372" i="1"/>
  <c r="AC1372" i="1" s="1"/>
  <c r="X1373" i="1"/>
  <c r="AC1373" i="1" s="1"/>
  <c r="X1374" i="1"/>
  <c r="AC1374" i="1" s="1"/>
  <c r="X1388" i="1"/>
  <c r="AC1388" i="1" s="1"/>
  <c r="X1389" i="1"/>
  <c r="AC1389" i="1" s="1"/>
  <c r="X1404" i="1"/>
  <c r="X1405" i="1"/>
  <c r="AC1405" i="1" s="1"/>
  <c r="X1406" i="1"/>
  <c r="AC1406" i="1" s="1"/>
  <c r="X1407" i="1"/>
  <c r="AC1407" i="1" s="1"/>
  <c r="AF1415" i="1"/>
  <c r="Y1424" i="1"/>
  <c r="AD1424" i="1" s="1"/>
  <c r="Y1440" i="1"/>
  <c r="AD1440" i="1" s="1"/>
  <c r="Z1441" i="1"/>
  <c r="AE1441" i="1" s="1"/>
  <c r="AC1442" i="1"/>
  <c r="AF1447" i="1"/>
  <c r="Y1456" i="1"/>
  <c r="AD1456" i="1" s="1"/>
  <c r="Z1457" i="1"/>
  <c r="AE1457" i="1" s="1"/>
  <c r="Z1458" i="1"/>
  <c r="AE1458" i="1" s="1"/>
  <c r="AF1463" i="1"/>
  <c r="Y1470" i="1"/>
  <c r="AD1470" i="1" s="1"/>
  <c r="V1470" i="1"/>
  <c r="AA1470" i="1" s="1"/>
  <c r="AF1470" i="1" s="1"/>
  <c r="Z1470" i="1"/>
  <c r="AE1470" i="1" s="1"/>
  <c r="Y1474" i="1"/>
  <c r="AD1474" i="1" s="1"/>
  <c r="Y1478" i="1"/>
  <c r="AD1478" i="1" s="1"/>
  <c r="V1478" i="1"/>
  <c r="AA1478" i="1" s="1"/>
  <c r="AF1478" i="1" s="1"/>
  <c r="Z1478" i="1"/>
  <c r="AE1478" i="1" s="1"/>
  <c r="Y1482" i="1"/>
  <c r="AD1482" i="1" s="1"/>
  <c r="Y1486" i="1"/>
  <c r="AD1486" i="1" s="1"/>
  <c r="V1486" i="1"/>
  <c r="AA1486" i="1" s="1"/>
  <c r="AF1486" i="1" s="1"/>
  <c r="Z1486" i="1"/>
  <c r="AE1486" i="1" s="1"/>
  <c r="Y1490" i="1"/>
  <c r="AD1490" i="1" s="1"/>
  <c r="Y1494" i="1"/>
  <c r="AD1494" i="1" s="1"/>
  <c r="V1494" i="1"/>
  <c r="AA1494" i="1" s="1"/>
  <c r="AF1494" i="1" s="1"/>
  <c r="Z1494" i="1"/>
  <c r="AE1494" i="1" s="1"/>
  <c r="Y1498" i="1"/>
  <c r="AD1498" i="1" s="1"/>
  <c r="Y1502" i="1"/>
  <c r="AD1502" i="1" s="1"/>
  <c r="V1502" i="1"/>
  <c r="AA1502" i="1" s="1"/>
  <c r="AF1502" i="1" s="1"/>
  <c r="Z1502" i="1"/>
  <c r="AE1502" i="1" s="1"/>
  <c r="Y1506" i="1"/>
  <c r="AD1506" i="1" s="1"/>
  <c r="Y1510" i="1"/>
  <c r="AD1510" i="1" s="1"/>
  <c r="V1510" i="1"/>
  <c r="AA1510" i="1" s="1"/>
  <c r="AF1510" i="1" s="1"/>
  <c r="Z1510" i="1"/>
  <c r="AE1510" i="1" s="1"/>
  <c r="Y1514" i="1"/>
  <c r="AD1514" i="1" s="1"/>
  <c r="Y1518" i="1"/>
  <c r="AD1518" i="1" s="1"/>
  <c r="V1518" i="1"/>
  <c r="AA1518" i="1" s="1"/>
  <c r="Z1518" i="1"/>
  <c r="AE1518" i="1" s="1"/>
  <c r="X1522" i="1"/>
  <c r="AC1522" i="1" s="1"/>
  <c r="Z1531" i="1"/>
  <c r="AE1531" i="1" s="1"/>
  <c r="AF1561" i="1"/>
  <c r="X1030" i="1"/>
  <c r="AC1030" i="1" s="1"/>
  <c r="Z1045" i="1"/>
  <c r="AE1045" i="1" s="1"/>
  <c r="X1045" i="1"/>
  <c r="AC1045" i="1" s="1"/>
  <c r="X1046" i="1"/>
  <c r="AC1046" i="1" s="1"/>
  <c r="X1061" i="1"/>
  <c r="AC1061" i="1" s="1"/>
  <c r="X1062" i="1"/>
  <c r="AC1062" i="1" s="1"/>
  <c r="X1077" i="1"/>
  <c r="AC1077" i="1" s="1"/>
  <c r="X1094" i="1"/>
  <c r="AC1094" i="1" s="1"/>
  <c r="X1109" i="1"/>
  <c r="AC1109" i="1" s="1"/>
  <c r="W1128" i="1"/>
  <c r="AB1128" i="1" s="1"/>
  <c r="AF1128" i="1" s="1"/>
  <c r="AC1130" i="1"/>
  <c r="W1160" i="1"/>
  <c r="AB1160" i="1" s="1"/>
  <c r="AF1160" i="1" s="1"/>
  <c r="W1176" i="1"/>
  <c r="AB1176" i="1" s="1"/>
  <c r="AF1176" i="1" s="1"/>
  <c r="AC1178" i="1"/>
  <c r="Y1192" i="1"/>
  <c r="AD1192" i="1" s="1"/>
  <c r="AC1194" i="1"/>
  <c r="AC1210" i="1"/>
  <c r="AC1226" i="1"/>
  <c r="W1240" i="1"/>
  <c r="AB1240" i="1" s="1"/>
  <c r="AF1240" i="1" s="1"/>
  <c r="AC1242" i="1"/>
  <c r="AC1258" i="1"/>
  <c r="W1272" i="1"/>
  <c r="AB1272" i="1" s="1"/>
  <c r="AF1272" i="1" s="1"/>
  <c r="AC1274" i="1"/>
  <c r="Y1288" i="1"/>
  <c r="AD1288" i="1" s="1"/>
  <c r="AC1290" i="1"/>
  <c r="W1304" i="1"/>
  <c r="AB1304" i="1" s="1"/>
  <c r="AF1304" i="1" s="1"/>
  <c r="W1320" i="1"/>
  <c r="AB1320" i="1" s="1"/>
  <c r="AF1320" i="1" s="1"/>
  <c r="X1369" i="1"/>
  <c r="AC1369" i="1" s="1"/>
  <c r="Y1372" i="1"/>
  <c r="AD1372" i="1" s="1"/>
  <c r="Y1373" i="1"/>
  <c r="AD1373" i="1" s="1"/>
  <c r="Z1374" i="1"/>
  <c r="AE1374" i="1" s="1"/>
  <c r="Y1388" i="1"/>
  <c r="AD1388" i="1" s="1"/>
  <c r="Y1389" i="1"/>
  <c r="AD1389" i="1" s="1"/>
  <c r="X1401" i="1"/>
  <c r="AC1401" i="1" s="1"/>
  <c r="Y1404" i="1"/>
  <c r="AD1404" i="1" s="1"/>
  <c r="Y1405" i="1"/>
  <c r="AD1405" i="1" s="1"/>
  <c r="Z1406" i="1"/>
  <c r="AE1406" i="1" s="1"/>
  <c r="W1417" i="1"/>
  <c r="AB1417" i="1" s="1"/>
  <c r="AF1417" i="1" s="1"/>
  <c r="W1418" i="1"/>
  <c r="AB1418" i="1" s="1"/>
  <c r="AF1418" i="1" s="1"/>
  <c r="X1419" i="1"/>
  <c r="AC1419" i="1" s="1"/>
  <c r="X1421" i="1"/>
  <c r="AC1421" i="1" s="1"/>
  <c r="X1422" i="1"/>
  <c r="AC1422" i="1" s="1"/>
  <c r="Z1424" i="1"/>
  <c r="AE1424" i="1" s="1"/>
  <c r="W1433" i="1"/>
  <c r="AB1433" i="1" s="1"/>
  <c r="AF1433" i="1" s="1"/>
  <c r="W1434" i="1"/>
  <c r="AB1434" i="1" s="1"/>
  <c r="AF1434" i="1" s="1"/>
  <c r="X1435" i="1"/>
  <c r="AC1435" i="1" s="1"/>
  <c r="X1437" i="1"/>
  <c r="AC1437" i="1" s="1"/>
  <c r="X1438" i="1"/>
  <c r="AC1438" i="1" s="1"/>
  <c r="Z1440" i="1"/>
  <c r="AE1440" i="1" s="1"/>
  <c r="W1449" i="1"/>
  <c r="AB1449" i="1" s="1"/>
  <c r="AF1449" i="1" s="1"/>
  <c r="W1450" i="1"/>
  <c r="AB1450" i="1" s="1"/>
  <c r="AF1450" i="1" s="1"/>
  <c r="X1451" i="1"/>
  <c r="AC1451" i="1" s="1"/>
  <c r="X1453" i="1"/>
  <c r="AC1453" i="1" s="1"/>
  <c r="X1454" i="1"/>
  <c r="AC1454" i="1" s="1"/>
  <c r="Z1456" i="1"/>
  <c r="AE1456" i="1" s="1"/>
  <c r="W1465" i="1"/>
  <c r="AB1465" i="1" s="1"/>
  <c r="AF1465" i="1" s="1"/>
  <c r="W1466" i="1"/>
  <c r="AB1466" i="1" s="1"/>
  <c r="AF1466" i="1" s="1"/>
  <c r="X1467" i="1"/>
  <c r="AC1467" i="1" s="1"/>
  <c r="X1469" i="1"/>
  <c r="AC1469" i="1" s="1"/>
  <c r="V1472" i="1"/>
  <c r="AA1472" i="1" s="1"/>
  <c r="AF1472" i="1" s="1"/>
  <c r="Y1473" i="1"/>
  <c r="AD1473" i="1" s="1"/>
  <c r="AC1474" i="1"/>
  <c r="V1480" i="1"/>
  <c r="AA1480" i="1" s="1"/>
  <c r="AF1480" i="1" s="1"/>
  <c r="Y1481" i="1"/>
  <c r="AD1481" i="1" s="1"/>
  <c r="AC1482" i="1"/>
  <c r="V1488" i="1"/>
  <c r="AA1488" i="1" s="1"/>
  <c r="AF1488" i="1" s="1"/>
  <c r="Y1489" i="1"/>
  <c r="AD1489" i="1" s="1"/>
  <c r="V1496" i="1"/>
  <c r="AA1496" i="1" s="1"/>
  <c r="AF1496" i="1" s="1"/>
  <c r="Y1497" i="1"/>
  <c r="AD1497" i="1" s="1"/>
  <c r="AC1498" i="1"/>
  <c r="AF1503" i="1"/>
  <c r="Y1505" i="1"/>
  <c r="AD1505" i="1" s="1"/>
  <c r="AF1511" i="1"/>
  <c r="Y1513" i="1"/>
  <c r="AD1513" i="1" s="1"/>
  <c r="AF1519" i="1"/>
  <c r="Y1521" i="1"/>
  <c r="AD1521" i="1" s="1"/>
  <c r="Y1522" i="1"/>
  <c r="AD1522" i="1" s="1"/>
  <c r="W1529" i="1"/>
  <c r="AB1529" i="1" s="1"/>
  <c r="AF1529" i="1" s="1"/>
  <c r="X1530" i="1"/>
  <c r="W1534" i="1"/>
  <c r="AB1534" i="1" s="1"/>
  <c r="AF1534" i="1" s="1"/>
  <c r="W1538" i="1"/>
  <c r="AB1538" i="1" s="1"/>
  <c r="AF1538" i="1" s="1"/>
  <c r="Z1539" i="1"/>
  <c r="AE1539" i="1" s="1"/>
  <c r="W1542" i="1"/>
  <c r="AB1542" i="1" s="1"/>
  <c r="AF1542" i="1" s="1"/>
  <c r="AC1546" i="1"/>
  <c r="Y1550" i="1"/>
  <c r="AD1550" i="1" s="1"/>
  <c r="V1550" i="1"/>
  <c r="AA1550" i="1" s="1"/>
  <c r="AF1550" i="1" s="1"/>
  <c r="Z1550" i="1"/>
  <c r="AE1550" i="1" s="1"/>
  <c r="V1555" i="1"/>
  <c r="AA1555" i="1" s="1"/>
  <c r="AF1555" i="1" s="1"/>
  <c r="Y1555" i="1"/>
  <c r="AD1555" i="1" s="1"/>
  <c r="AC1561" i="1"/>
  <c r="Y1369" i="1"/>
  <c r="AD1369" i="1" s="1"/>
  <c r="Y1401" i="1"/>
  <c r="AD1401" i="1" s="1"/>
  <c r="X1417" i="1"/>
  <c r="AC1417" i="1" s="1"/>
  <c r="X1418" i="1"/>
  <c r="X1433" i="1"/>
  <c r="AC1433" i="1" s="1"/>
  <c r="X1434" i="1"/>
  <c r="X1449" i="1"/>
  <c r="AC1449" i="1" s="1"/>
  <c r="X1450" i="1"/>
  <c r="AC1450" i="1" s="1"/>
  <c r="X1465" i="1"/>
  <c r="AC1465" i="1" s="1"/>
  <c r="X1466" i="1"/>
  <c r="AC1466" i="1" s="1"/>
  <c r="Z1477" i="1"/>
  <c r="AE1477" i="1" s="1"/>
  <c r="W1477" i="1"/>
  <c r="AB1477" i="1" s="1"/>
  <c r="AF1477" i="1" s="1"/>
  <c r="Y1477" i="1"/>
  <c r="AD1477" i="1" s="1"/>
  <c r="Z1485" i="1"/>
  <c r="W1485" i="1"/>
  <c r="AB1485" i="1" s="1"/>
  <c r="AF1485" i="1" s="1"/>
  <c r="Y1485" i="1"/>
  <c r="AD1485" i="1" s="1"/>
  <c r="Z1493" i="1"/>
  <c r="AE1493" i="1" s="1"/>
  <c r="W1493" i="1"/>
  <c r="AB1493" i="1" s="1"/>
  <c r="AF1493" i="1" s="1"/>
  <c r="Y1493" i="1"/>
  <c r="AD1493" i="1" s="1"/>
  <c r="Z1501" i="1"/>
  <c r="AE1501" i="1" s="1"/>
  <c r="W1501" i="1"/>
  <c r="AB1501" i="1" s="1"/>
  <c r="AF1501" i="1" s="1"/>
  <c r="Y1501" i="1"/>
  <c r="AD1501" i="1" s="1"/>
  <c r="Z1509" i="1"/>
  <c r="AE1509" i="1" s="1"/>
  <c r="W1509" i="1"/>
  <c r="AB1509" i="1" s="1"/>
  <c r="AF1509" i="1" s="1"/>
  <c r="Y1509" i="1"/>
  <c r="AD1509" i="1" s="1"/>
  <c r="Z1517" i="1"/>
  <c r="AE1517" i="1" s="1"/>
  <c r="W1517" i="1"/>
  <c r="AB1517" i="1" s="1"/>
  <c r="AF1517" i="1" s="1"/>
  <c r="Y1517" i="1"/>
  <c r="AD1517" i="1" s="1"/>
  <c r="Y1526" i="1"/>
  <c r="AD1526" i="1" s="1"/>
  <c r="V1526" i="1"/>
  <c r="Z1526" i="1"/>
  <c r="AE1526" i="1" s="1"/>
  <c r="AC1527" i="1"/>
  <c r="X1529" i="1"/>
  <c r="AC1529" i="1" s="1"/>
  <c r="AE1536" i="1"/>
  <c r="X1538" i="1"/>
  <c r="AE1544" i="1"/>
  <c r="AC1548" i="1"/>
  <c r="V1549" i="1"/>
  <c r="AA1549" i="1" s="1"/>
  <c r="Z1557" i="1"/>
  <c r="AE1557" i="1" s="1"/>
  <c r="Y1557" i="1"/>
  <c r="AD1557" i="1" s="1"/>
  <c r="W1557" i="1"/>
  <c r="AB1557" i="1" s="1"/>
  <c r="AF1557" i="1" s="1"/>
  <c r="AC1559" i="1"/>
  <c r="AC1564" i="1"/>
  <c r="AF1564" i="1"/>
  <c r="Y1417" i="1"/>
  <c r="AD1417" i="1" s="1"/>
  <c r="Y1433" i="1"/>
  <c r="AD1433" i="1" s="1"/>
  <c r="Y1449" i="1"/>
  <c r="AD1449" i="1" s="1"/>
  <c r="Y1465" i="1"/>
  <c r="AD1465" i="1" s="1"/>
  <c r="Y1529" i="1"/>
  <c r="AD1529" i="1" s="1"/>
  <c r="AC1530" i="1"/>
  <c r="Y1534" i="1"/>
  <c r="AD1534" i="1" s="1"/>
  <c r="V1534" i="1"/>
  <c r="AA1534" i="1" s="1"/>
  <c r="Z1534" i="1"/>
  <c r="AE1534" i="1" s="1"/>
  <c r="Y1542" i="1"/>
  <c r="AD1542" i="1" s="1"/>
  <c r="V1542" i="1"/>
  <c r="AA1542" i="1" s="1"/>
  <c r="Z1542" i="1"/>
  <c r="AE1542" i="1" s="1"/>
  <c r="AE1546" i="1"/>
  <c r="AF1559" i="1"/>
  <c r="X1350" i="1"/>
  <c r="AC1350" i="1" s="1"/>
  <c r="X1351" i="1"/>
  <c r="AC1351" i="1" s="1"/>
  <c r="X1365" i="1"/>
  <c r="AC1365" i="1" s="1"/>
  <c r="X1366" i="1"/>
  <c r="AC1366" i="1" s="1"/>
  <c r="X1381" i="1"/>
  <c r="AC1381" i="1" s="1"/>
  <c r="X1382" i="1"/>
  <c r="AC1382" i="1" s="1"/>
  <c r="X1398" i="1"/>
  <c r="AC1398" i="1" s="1"/>
  <c r="Y1416" i="1"/>
  <c r="AD1416" i="1" s="1"/>
  <c r="Z1417" i="1"/>
  <c r="AE1417" i="1" s="1"/>
  <c r="AC1418" i="1"/>
  <c r="Y1432" i="1"/>
  <c r="AD1432" i="1" s="1"/>
  <c r="Z1433" i="1"/>
  <c r="AE1433" i="1" s="1"/>
  <c r="AC1434" i="1"/>
  <c r="Y1448" i="1"/>
  <c r="AD1448" i="1" s="1"/>
  <c r="Z1449" i="1"/>
  <c r="AE1449" i="1" s="1"/>
  <c r="Y1464" i="1"/>
  <c r="AD1464" i="1" s="1"/>
  <c r="Z1465" i="1"/>
  <c r="AE1465" i="1" s="1"/>
  <c r="Z1472" i="1"/>
  <c r="AE1472" i="1" s="1"/>
  <c r="W1475" i="1"/>
  <c r="AB1475" i="1" s="1"/>
  <c r="AF1475" i="1" s="1"/>
  <c r="Z1480" i="1"/>
  <c r="AE1480" i="1" s="1"/>
  <c r="W1483" i="1"/>
  <c r="AB1483" i="1" s="1"/>
  <c r="AF1483" i="1" s="1"/>
  <c r="Z1488" i="1"/>
  <c r="AE1488" i="1" s="1"/>
  <c r="W1491" i="1"/>
  <c r="AB1491" i="1" s="1"/>
  <c r="AF1491" i="1" s="1"/>
  <c r="Z1496" i="1"/>
  <c r="AE1496" i="1" s="1"/>
  <c r="W1499" i="1"/>
  <c r="AB1499" i="1" s="1"/>
  <c r="AF1499" i="1" s="1"/>
  <c r="Z1504" i="1"/>
  <c r="AE1504" i="1" s="1"/>
  <c r="W1507" i="1"/>
  <c r="AB1507" i="1" s="1"/>
  <c r="AF1507" i="1" s="1"/>
  <c r="Z1512" i="1"/>
  <c r="AE1512" i="1" s="1"/>
  <c r="W1515" i="1"/>
  <c r="AB1515" i="1" s="1"/>
  <c r="AF1515" i="1" s="1"/>
  <c r="Z1520" i="1"/>
  <c r="AE1520" i="1" s="1"/>
  <c r="V1523" i="1"/>
  <c r="AA1523" i="1" s="1"/>
  <c r="Z1525" i="1"/>
  <c r="AE1525" i="1" s="1"/>
  <c r="W1525" i="1"/>
  <c r="AB1525" i="1" s="1"/>
  <c r="AF1525" i="1" s="1"/>
  <c r="Y1525" i="1"/>
  <c r="AD1525" i="1" s="1"/>
  <c r="X1528" i="1"/>
  <c r="AC1528" i="1" s="1"/>
  <c r="Z1529" i="1"/>
  <c r="AE1529" i="1" s="1"/>
  <c r="X1533" i="1"/>
  <c r="AC1533" i="1" s="1"/>
  <c r="V1536" i="1"/>
  <c r="AA1536" i="1" s="1"/>
  <c r="AF1536" i="1" s="1"/>
  <c r="Y1537" i="1"/>
  <c r="AD1537" i="1" s="1"/>
  <c r="AC1538" i="1"/>
  <c r="X1541" i="1"/>
  <c r="AC1541" i="1" s="1"/>
  <c r="V1544" i="1"/>
  <c r="AA1544" i="1" s="1"/>
  <c r="V1547" i="1"/>
  <c r="AA1547" i="1" s="1"/>
  <c r="AF1547" i="1" s="1"/>
  <c r="Y1547" i="1"/>
  <c r="AD1547" i="1" s="1"/>
  <c r="Y1549" i="1"/>
  <c r="AD1549" i="1" s="1"/>
  <c r="Y1552" i="1"/>
  <c r="AD1552" i="1" s="1"/>
  <c r="W1552" i="1"/>
  <c r="AB1552" i="1" s="1"/>
  <c r="AF1552" i="1" s="1"/>
  <c r="W1554" i="1"/>
  <c r="AB1554" i="1" s="1"/>
  <c r="AF1554" i="1" s="1"/>
  <c r="Z1554" i="1"/>
  <c r="AE1554" i="1" s="1"/>
  <c r="Y1554" i="1"/>
  <c r="AD1554" i="1" s="1"/>
  <c r="AC1563" i="1"/>
  <c r="V1558" i="1"/>
  <c r="AA1558" i="1" s="1"/>
  <c r="AF1558" i="1" s="1"/>
  <c r="Z1562" i="1"/>
  <c r="AE1562" i="1" s="1"/>
  <c r="Y1563" i="1"/>
  <c r="AD1563" i="1" s="1"/>
  <c r="W1565" i="1"/>
  <c r="AB1565" i="1" s="1"/>
  <c r="AF1565" i="1" s="1"/>
  <c r="V1566" i="1"/>
  <c r="AA1566" i="1" s="1"/>
  <c r="AF1566" i="1" s="1"/>
  <c r="Z1570" i="1"/>
  <c r="Y1571" i="1"/>
  <c r="W1573" i="1"/>
  <c r="V1574" i="1"/>
  <c r="Z1578" i="1"/>
  <c r="Y1579" i="1"/>
  <c r="W1581" i="1"/>
  <c r="V1582" i="1"/>
  <c r="Z1586" i="1"/>
  <c r="Y1587" i="1"/>
  <c r="W1589" i="1"/>
  <c r="V1590" i="1"/>
  <c r="Z1594" i="1"/>
  <c r="Y1595" i="1"/>
  <c r="W1597" i="1"/>
  <c r="V1598" i="1"/>
  <c r="Z1602" i="1"/>
  <c r="Y1603" i="1"/>
  <c r="W1605" i="1"/>
  <c r="V1606" i="1"/>
  <c r="Z1610" i="1"/>
  <c r="Y1611" i="1"/>
  <c r="W1613" i="1"/>
  <c r="V1614" i="1"/>
  <c r="Z1618" i="1"/>
  <c r="Y1619" i="1"/>
  <c r="W1621" i="1"/>
  <c r="V1622" i="1"/>
  <c r="Z1626" i="1"/>
  <c r="Y1627" i="1"/>
  <c r="W1629" i="1"/>
  <c r="V1630" i="1"/>
  <c r="Z1634" i="1"/>
  <c r="Y1635" i="1"/>
  <c r="W1637" i="1"/>
  <c r="V1638" i="1"/>
  <c r="V1639" i="1"/>
  <c r="X1641" i="1"/>
  <c r="Y1642" i="1"/>
  <c r="Y1645" i="1"/>
  <c r="X1646" i="1"/>
  <c r="Z1647" i="1"/>
  <c r="Y1652" i="1"/>
  <c r="Z1653" i="1"/>
  <c r="Y1654" i="1"/>
  <c r="Z1660" i="1"/>
  <c r="X1671" i="1"/>
  <c r="W1679" i="1"/>
  <c r="V1687" i="1"/>
  <c r="Z1689" i="1"/>
  <c r="W1689" i="1"/>
  <c r="Y1689" i="1"/>
  <c r="W1701" i="1"/>
  <c r="V1701" i="1"/>
  <c r="Z1701" i="1"/>
  <c r="Z1706" i="1"/>
  <c r="Y1706" i="1"/>
  <c r="V1706" i="1"/>
  <c r="V1742" i="1"/>
  <c r="Z1742" i="1"/>
  <c r="Y1742" i="1"/>
  <c r="Z1759" i="1"/>
  <c r="Y1759" i="1"/>
  <c r="W1759" i="1"/>
  <c r="Z1903" i="1"/>
  <c r="Y1903" i="1"/>
  <c r="W1903" i="1"/>
  <c r="V1903" i="1"/>
  <c r="R17" i="3"/>
  <c r="R33" i="3"/>
  <c r="X1565" i="1"/>
  <c r="AC1565" i="1" s="1"/>
  <c r="X1573" i="1"/>
  <c r="X1581" i="1"/>
  <c r="X1589" i="1"/>
  <c r="X1597" i="1"/>
  <c r="X1605" i="1"/>
  <c r="X1613" i="1"/>
  <c r="X1621" i="1"/>
  <c r="X1629" i="1"/>
  <c r="X1637" i="1"/>
  <c r="Y1641" i="1"/>
  <c r="Z1652" i="1"/>
  <c r="Z1671" i="1"/>
  <c r="Z1697" i="1"/>
  <c r="W1697" i="1"/>
  <c r="Y1697" i="1"/>
  <c r="W1709" i="1"/>
  <c r="V1709" i="1"/>
  <c r="Z1709" i="1"/>
  <c r="Z1714" i="1"/>
  <c r="Y1714" i="1"/>
  <c r="V1714" i="1"/>
  <c r="W1717" i="1"/>
  <c r="V1717" i="1"/>
  <c r="Z1717" i="1"/>
  <c r="Z1727" i="1"/>
  <c r="Y1727" i="1"/>
  <c r="Z1730" i="1"/>
  <c r="Y1730" i="1"/>
  <c r="W1730" i="1"/>
  <c r="V1730" i="1"/>
  <c r="X1749" i="1"/>
  <c r="V1751" i="1"/>
  <c r="Z1879" i="1"/>
  <c r="Y1879" i="1"/>
  <c r="W1879" i="1"/>
  <c r="V1879" i="1"/>
  <c r="Q10" i="3"/>
  <c r="Q26" i="3"/>
  <c r="M50" i="3"/>
  <c r="M82" i="3"/>
  <c r="K82" i="3" s="1"/>
  <c r="X1558" i="1"/>
  <c r="AC1558" i="1" s="1"/>
  <c r="Y1565" i="1"/>
  <c r="AD1565" i="1" s="1"/>
  <c r="X1566" i="1"/>
  <c r="AC1566" i="1" s="1"/>
  <c r="W1567" i="1"/>
  <c r="V1568" i="1"/>
  <c r="Y1573" i="1"/>
  <c r="W1575" i="1"/>
  <c r="V1576" i="1"/>
  <c r="Y1581" i="1"/>
  <c r="W1583" i="1"/>
  <c r="V1584" i="1"/>
  <c r="Y1589" i="1"/>
  <c r="W1591" i="1"/>
  <c r="V1592" i="1"/>
  <c r="Y1597" i="1"/>
  <c r="W1599" i="1"/>
  <c r="V1600" i="1"/>
  <c r="Y1605" i="1"/>
  <c r="W1607" i="1"/>
  <c r="V1608" i="1"/>
  <c r="Y1613" i="1"/>
  <c r="W1615" i="1"/>
  <c r="V1616" i="1"/>
  <c r="Y1621" i="1"/>
  <c r="W1623" i="1"/>
  <c r="V1624" i="1"/>
  <c r="Y1629" i="1"/>
  <c r="W1631" i="1"/>
  <c r="V1632" i="1"/>
  <c r="Y1637" i="1"/>
  <c r="X1638" i="1"/>
  <c r="X1639" i="1"/>
  <c r="Z1641" i="1"/>
  <c r="W1650" i="1"/>
  <c r="V1665" i="1"/>
  <c r="Y1666" i="1"/>
  <c r="V1666" i="1"/>
  <c r="Z1666" i="1"/>
  <c r="X1669" i="1"/>
  <c r="V1670" i="1"/>
  <c r="Z1670" i="1"/>
  <c r="Y1670" i="1"/>
  <c r="W1674" i="1"/>
  <c r="Z1679" i="1"/>
  <c r="W1686" i="1"/>
  <c r="X1687" i="1"/>
  <c r="W1695" i="1"/>
  <c r="V1703" i="1"/>
  <c r="Z1705" i="1"/>
  <c r="W1705" i="1"/>
  <c r="Y1705" i="1"/>
  <c r="X1725" i="1"/>
  <c r="V1726" i="1"/>
  <c r="Z1726" i="1"/>
  <c r="Y1726" i="1"/>
  <c r="W1741" i="1"/>
  <c r="V1741" i="1"/>
  <c r="Z1741" i="1"/>
  <c r="Z1754" i="1"/>
  <c r="Y1754" i="1"/>
  <c r="W1754" i="1"/>
  <c r="V1754" i="1"/>
  <c r="Z1767" i="1"/>
  <c r="Y1767" i="1"/>
  <c r="W1767" i="1"/>
  <c r="V1767" i="1"/>
  <c r="Z1775" i="1"/>
  <c r="Y1775" i="1"/>
  <c r="W1775" i="1"/>
  <c r="V1775" i="1"/>
  <c r="Z1783" i="1"/>
  <c r="Y1783" i="1"/>
  <c r="W1783" i="1"/>
  <c r="V1783" i="1"/>
  <c r="Z1791" i="1"/>
  <c r="Y1791" i="1"/>
  <c r="W1791" i="1"/>
  <c r="V1791" i="1"/>
  <c r="Z1799" i="1"/>
  <c r="Y1799" i="1"/>
  <c r="W1799" i="1"/>
  <c r="V1799" i="1"/>
  <c r="Z1855" i="1"/>
  <c r="Y1855" i="1"/>
  <c r="W1855" i="1"/>
  <c r="V1855" i="1"/>
  <c r="Z1919" i="1"/>
  <c r="Y1919" i="1"/>
  <c r="W1919" i="1"/>
  <c r="V1919" i="1"/>
  <c r="Q3" i="3"/>
  <c r="Q19" i="3"/>
  <c r="Q35" i="3"/>
  <c r="Q43" i="3"/>
  <c r="Q51" i="3"/>
  <c r="Q75" i="3"/>
  <c r="Q83" i="3"/>
  <c r="Q91" i="3"/>
  <c r="Q99" i="3"/>
  <c r="Q107" i="3"/>
  <c r="R152" i="3"/>
  <c r="N160" i="3"/>
  <c r="R192" i="3"/>
  <c r="V1545" i="1"/>
  <c r="AA1545" i="1" s="1"/>
  <c r="AF1545" i="1" s="1"/>
  <c r="V1553" i="1"/>
  <c r="AA1553" i="1" s="1"/>
  <c r="AF1553" i="1" s="1"/>
  <c r="V1561" i="1"/>
  <c r="AA1561" i="1" s="1"/>
  <c r="Z1565" i="1"/>
  <c r="AE1565" i="1" s="1"/>
  <c r="W1568" i="1"/>
  <c r="V1569" i="1"/>
  <c r="Z1573" i="1"/>
  <c r="W1576" i="1"/>
  <c r="V1577" i="1"/>
  <c r="Z1581" i="1"/>
  <c r="W1584" i="1"/>
  <c r="V1585" i="1"/>
  <c r="Z1589" i="1"/>
  <c r="W1592" i="1"/>
  <c r="V1593" i="1"/>
  <c r="Z1597" i="1"/>
  <c r="W1600" i="1"/>
  <c r="V1601" i="1"/>
  <c r="Z1605" i="1"/>
  <c r="W1608" i="1"/>
  <c r="V1609" i="1"/>
  <c r="Z1613" i="1"/>
  <c r="W1616" i="1"/>
  <c r="V1617" i="1"/>
  <c r="Z1621" i="1"/>
  <c r="W1624" i="1"/>
  <c r="V1625" i="1"/>
  <c r="Z1629" i="1"/>
  <c r="W1632" i="1"/>
  <c r="V1633" i="1"/>
  <c r="Z1637" i="1"/>
  <c r="V1657" i="1"/>
  <c r="Y1658" i="1"/>
  <c r="V1658" i="1"/>
  <c r="Z1658" i="1"/>
  <c r="V1663" i="1"/>
  <c r="X1677" i="1"/>
  <c r="V1678" i="1"/>
  <c r="Z1678" i="1"/>
  <c r="Y1678" i="1"/>
  <c r="W1682" i="1"/>
  <c r="Z1687" i="1"/>
  <c r="W1694" i="1"/>
  <c r="X1695" i="1"/>
  <c r="W1703" i="1"/>
  <c r="Z1713" i="1"/>
  <c r="W1713" i="1"/>
  <c r="Y1713" i="1"/>
  <c r="W1749" i="1"/>
  <c r="V1749" i="1"/>
  <c r="Y1749" i="1"/>
  <c r="Z1895" i="1"/>
  <c r="Y1895" i="1"/>
  <c r="W1895" i="1"/>
  <c r="V1895" i="1"/>
  <c r="Q121" i="3"/>
  <c r="X1568" i="1"/>
  <c r="W1569" i="1"/>
  <c r="X1576" i="1"/>
  <c r="W1577" i="1"/>
  <c r="X1584" i="1"/>
  <c r="W1585" i="1"/>
  <c r="X1592" i="1"/>
  <c r="W1593" i="1"/>
  <c r="X1600" i="1"/>
  <c r="W1601" i="1"/>
  <c r="X1608" i="1"/>
  <c r="W1609" i="1"/>
  <c r="X1616" i="1"/>
  <c r="W1617" i="1"/>
  <c r="X1624" i="1"/>
  <c r="W1625" i="1"/>
  <c r="X1632" i="1"/>
  <c r="W1633" i="1"/>
  <c r="Y1650" i="1"/>
  <c r="V1650" i="1"/>
  <c r="Z1650" i="1"/>
  <c r="Z1665" i="1"/>
  <c r="W1665" i="1"/>
  <c r="Y1665" i="1"/>
  <c r="W1669" i="1"/>
  <c r="V1669" i="1"/>
  <c r="Z1669" i="1"/>
  <c r="Z1674" i="1"/>
  <c r="Y1674" i="1"/>
  <c r="V1674" i="1"/>
  <c r="V1686" i="1"/>
  <c r="Z1686" i="1"/>
  <c r="Y1686" i="1"/>
  <c r="Z1695" i="1"/>
  <c r="X1703" i="1"/>
  <c r="W1725" i="1"/>
  <c r="V1725" i="1"/>
  <c r="Z1725" i="1"/>
  <c r="Z1735" i="1"/>
  <c r="Y1735" i="1"/>
  <c r="Z1738" i="1"/>
  <c r="Y1738" i="1"/>
  <c r="W1738" i="1"/>
  <c r="V1738" i="1"/>
  <c r="Z1751" i="1"/>
  <c r="Y1751" i="1"/>
  <c r="W1751" i="1"/>
  <c r="Z1871" i="1"/>
  <c r="Y1871" i="1"/>
  <c r="W1871" i="1"/>
  <c r="V1871" i="1"/>
  <c r="R13" i="3"/>
  <c r="R29" i="3"/>
  <c r="R45" i="3"/>
  <c r="J61" i="3"/>
  <c r="P61" i="3" s="1"/>
  <c r="R69" i="3"/>
  <c r="R77" i="3"/>
  <c r="R93" i="3"/>
  <c r="R101" i="3"/>
  <c r="R109" i="3"/>
  <c r="W1562" i="1"/>
  <c r="AB1562" i="1" s="1"/>
  <c r="AF1562" i="1" s="1"/>
  <c r="V1563" i="1"/>
  <c r="AA1563" i="1" s="1"/>
  <c r="X1569" i="1"/>
  <c r="X1577" i="1"/>
  <c r="X1585" i="1"/>
  <c r="X1593" i="1"/>
  <c r="X1601" i="1"/>
  <c r="X1609" i="1"/>
  <c r="X1617" i="1"/>
  <c r="X1625" i="1"/>
  <c r="X1633" i="1"/>
  <c r="Z1657" i="1"/>
  <c r="W1657" i="1"/>
  <c r="Y1657" i="1"/>
  <c r="W1677" i="1"/>
  <c r="V1677" i="1"/>
  <c r="Z1677" i="1"/>
  <c r="Z1682" i="1"/>
  <c r="Y1682" i="1"/>
  <c r="V1682" i="1"/>
  <c r="X1693" i="1"/>
  <c r="V1694" i="1"/>
  <c r="Z1694" i="1"/>
  <c r="Y1694" i="1"/>
  <c r="W1698" i="1"/>
  <c r="Z1703" i="1"/>
  <c r="X1733" i="1"/>
  <c r="V1734" i="1"/>
  <c r="Z1734" i="1"/>
  <c r="Y1734" i="1"/>
  <c r="Z1807" i="1"/>
  <c r="Y1807" i="1"/>
  <c r="W1807" i="1"/>
  <c r="V1807" i="1"/>
  <c r="Z1815" i="1"/>
  <c r="Y1815" i="1"/>
  <c r="W1815" i="1"/>
  <c r="V1815" i="1"/>
  <c r="Z1823" i="1"/>
  <c r="Y1823" i="1"/>
  <c r="W1823" i="1"/>
  <c r="V1823" i="1"/>
  <c r="Z1831" i="1"/>
  <c r="Y1831" i="1"/>
  <c r="W1831" i="1"/>
  <c r="V1831" i="1"/>
  <c r="Z1839" i="1"/>
  <c r="Y1839" i="1"/>
  <c r="W1839" i="1"/>
  <c r="V1839" i="1"/>
  <c r="Z1847" i="1"/>
  <c r="Y1847" i="1"/>
  <c r="W1847" i="1"/>
  <c r="V1847" i="1"/>
  <c r="Z1911" i="1"/>
  <c r="Y1911" i="1"/>
  <c r="W1911" i="1"/>
  <c r="V1911" i="1"/>
  <c r="Q14" i="3"/>
  <c r="Q30" i="3"/>
  <c r="J54" i="3"/>
  <c r="P54" i="3" s="1"/>
  <c r="Z16" i="1" s="1"/>
  <c r="AE16" i="1" s="1"/>
  <c r="Q62" i="3"/>
  <c r="Q70" i="3"/>
  <c r="J86" i="3"/>
  <c r="P86" i="3" s="1"/>
  <c r="R115" i="3"/>
  <c r="R123" i="3"/>
  <c r="W1563" i="1"/>
  <c r="AB1563" i="1" s="1"/>
  <c r="Y1569" i="1"/>
  <c r="X1570" i="1"/>
  <c r="Y1577" i="1"/>
  <c r="X1578" i="1"/>
  <c r="Y1585" i="1"/>
  <c r="X1586" i="1"/>
  <c r="Y1593" i="1"/>
  <c r="X1594" i="1"/>
  <c r="Y1601" i="1"/>
  <c r="X1602" i="1"/>
  <c r="W1603" i="1"/>
  <c r="Y1609" i="1"/>
  <c r="W1611" i="1"/>
  <c r="Y1617" i="1"/>
  <c r="W1619" i="1"/>
  <c r="Y1625" i="1"/>
  <c r="W1627" i="1"/>
  <c r="Y1633" i="1"/>
  <c r="W1635" i="1"/>
  <c r="Z1649" i="1"/>
  <c r="W1649" i="1"/>
  <c r="Y1649" i="1"/>
  <c r="V1652" i="1"/>
  <c r="X1653" i="1"/>
  <c r="W1654" i="1"/>
  <c r="X1655" i="1"/>
  <c r="Y1661" i="1"/>
  <c r="X1662" i="1"/>
  <c r="Z1663" i="1"/>
  <c r="V1671" i="1"/>
  <c r="Z1673" i="1"/>
  <c r="W1673" i="1"/>
  <c r="Y1673" i="1"/>
  <c r="W1685" i="1"/>
  <c r="V1685" i="1"/>
  <c r="Z1685" i="1"/>
  <c r="Z1690" i="1"/>
  <c r="Y1690" i="1"/>
  <c r="V1690" i="1"/>
  <c r="V1702" i="1"/>
  <c r="Z1702" i="1"/>
  <c r="Y1702" i="1"/>
  <c r="Z1711" i="1"/>
  <c r="Z1719" i="1"/>
  <c r="Y1719" i="1"/>
  <c r="Z1722" i="1"/>
  <c r="Y1722" i="1"/>
  <c r="W1722" i="1"/>
  <c r="V1722" i="1"/>
  <c r="V1727" i="1"/>
  <c r="Z1743" i="1"/>
  <c r="Y1743" i="1"/>
  <c r="Z1746" i="1"/>
  <c r="Y1746" i="1"/>
  <c r="W1746" i="1"/>
  <c r="V1746" i="1"/>
  <c r="X1759" i="1"/>
  <c r="Z1762" i="1"/>
  <c r="Y1762" i="1"/>
  <c r="W1762" i="1"/>
  <c r="V1762" i="1"/>
  <c r="Z1770" i="1"/>
  <c r="Y1770" i="1"/>
  <c r="W1770" i="1"/>
  <c r="V1770" i="1"/>
  <c r="Z1778" i="1"/>
  <c r="Y1778" i="1"/>
  <c r="W1778" i="1"/>
  <c r="V1778" i="1"/>
  <c r="Z1786" i="1"/>
  <c r="Y1786" i="1"/>
  <c r="W1786" i="1"/>
  <c r="V1786" i="1"/>
  <c r="Z1794" i="1"/>
  <c r="Y1794" i="1"/>
  <c r="W1794" i="1"/>
  <c r="V1794" i="1"/>
  <c r="Z1802" i="1"/>
  <c r="Y1802" i="1"/>
  <c r="W1802" i="1"/>
  <c r="V1802" i="1"/>
  <c r="Z1887" i="1"/>
  <c r="Y1887" i="1"/>
  <c r="W1887" i="1"/>
  <c r="V1887" i="1"/>
  <c r="Q7" i="3"/>
  <c r="Q23" i="3"/>
  <c r="R47" i="3"/>
  <c r="R55" i="3"/>
  <c r="Q63" i="3"/>
  <c r="R79" i="3"/>
  <c r="R87" i="3"/>
  <c r="R95" i="3"/>
  <c r="R103" i="3"/>
  <c r="R111" i="3"/>
  <c r="V1641" i="1"/>
  <c r="X1652" i="1"/>
  <c r="Y1653" i="1"/>
  <c r="X1654" i="1"/>
  <c r="Z1655" i="1"/>
  <c r="W1671" i="1"/>
  <c r="Z1681" i="1"/>
  <c r="W1681" i="1"/>
  <c r="Y1681" i="1"/>
  <c r="W1693" i="1"/>
  <c r="V1693" i="1"/>
  <c r="Z1693" i="1"/>
  <c r="V1697" i="1"/>
  <c r="Z1698" i="1"/>
  <c r="Y1698" i="1"/>
  <c r="V1698" i="1"/>
  <c r="X1709" i="1"/>
  <c r="V1710" i="1"/>
  <c r="Z1710" i="1"/>
  <c r="Y1710" i="1"/>
  <c r="W1714" i="1"/>
  <c r="X1717" i="1"/>
  <c r="V1718" i="1"/>
  <c r="Z1718" i="1"/>
  <c r="Y1718" i="1"/>
  <c r="W1727" i="1"/>
  <c r="X1730" i="1"/>
  <c r="W1733" i="1"/>
  <c r="V1733" i="1"/>
  <c r="Z1733" i="1"/>
  <c r="W1757" i="1"/>
  <c r="V1757" i="1"/>
  <c r="Y1757" i="1"/>
  <c r="Z1810" i="1"/>
  <c r="Y1810" i="1"/>
  <c r="W1810" i="1"/>
  <c r="V1810" i="1"/>
  <c r="Z1818" i="1"/>
  <c r="Y1818" i="1"/>
  <c r="W1818" i="1"/>
  <c r="V1818" i="1"/>
  <c r="Z1826" i="1"/>
  <c r="Y1826" i="1"/>
  <c r="W1826" i="1"/>
  <c r="V1826" i="1"/>
  <c r="Z1834" i="1"/>
  <c r="Y1834" i="1"/>
  <c r="W1834" i="1"/>
  <c r="V1834" i="1"/>
  <c r="Z1842" i="1"/>
  <c r="Y1842" i="1"/>
  <c r="W1842" i="1"/>
  <c r="V1842" i="1"/>
  <c r="Z1863" i="1"/>
  <c r="Y1863" i="1"/>
  <c r="W1863" i="1"/>
  <c r="V1863" i="1"/>
  <c r="Z1927" i="1"/>
  <c r="Y1927" i="1"/>
  <c r="W1927" i="1"/>
  <c r="V1927" i="1"/>
  <c r="R117" i="3"/>
  <c r="X1765" i="1"/>
  <c r="X1773" i="1"/>
  <c r="X1781" i="1"/>
  <c r="X1789" i="1"/>
  <c r="X1797" i="1"/>
  <c r="X1805" i="1"/>
  <c r="X1813" i="1"/>
  <c r="X1821" i="1"/>
  <c r="X1829" i="1"/>
  <c r="X1837" i="1"/>
  <c r="X1845" i="1"/>
  <c r="X1853" i="1"/>
  <c r="X1861" i="1"/>
  <c r="X1869" i="1"/>
  <c r="X1877" i="1"/>
  <c r="X1885" i="1"/>
  <c r="X1893" i="1"/>
  <c r="X1901" i="1"/>
  <c r="X1909" i="1"/>
  <c r="X1917" i="1"/>
  <c r="X1925" i="1"/>
  <c r="X1933" i="1"/>
  <c r="V1935" i="1"/>
  <c r="X1941" i="1"/>
  <c r="V1943" i="1"/>
  <c r="X1949" i="1"/>
  <c r="V1951" i="1"/>
  <c r="X1957" i="1"/>
  <c r="V1959" i="1"/>
  <c r="X1965" i="1"/>
  <c r="V1967" i="1"/>
  <c r="X1973" i="1"/>
  <c r="X1981" i="1"/>
  <c r="X1989" i="1"/>
  <c r="X1997" i="1"/>
  <c r="Z1998" i="1"/>
  <c r="V1998" i="1"/>
  <c r="Y1998" i="1"/>
  <c r="Q5" i="3"/>
  <c r="H5" i="3"/>
  <c r="M5" i="3"/>
  <c r="J11" i="3"/>
  <c r="P11" i="3" s="1"/>
  <c r="R11" i="3"/>
  <c r="Q21" i="3"/>
  <c r="H21" i="3"/>
  <c r="M21" i="3"/>
  <c r="J27" i="3"/>
  <c r="P27" i="3" s="1"/>
  <c r="Z65" i="1" s="1"/>
  <c r="AE65" i="1" s="1"/>
  <c r="R27" i="3"/>
  <c r="Q37" i="3"/>
  <c r="H37" i="3"/>
  <c r="M37" i="3"/>
  <c r="M41" i="3"/>
  <c r="M43" i="3"/>
  <c r="N69" i="3"/>
  <c r="M73" i="3"/>
  <c r="M75" i="3"/>
  <c r="N91" i="3"/>
  <c r="N93" i="3"/>
  <c r="M95" i="3"/>
  <c r="N99" i="3"/>
  <c r="N136" i="3"/>
  <c r="M136" i="3"/>
  <c r="R136" i="3"/>
  <c r="I136" i="3"/>
  <c r="O136" i="3" s="1"/>
  <c r="Q136" i="3"/>
  <c r="H136" i="3"/>
  <c r="N137" i="3"/>
  <c r="M137" i="3"/>
  <c r="J137" i="3"/>
  <c r="P137" i="3" s="1"/>
  <c r="Z381" i="1" s="1"/>
  <c r="AE381" i="1" s="1"/>
  <c r="R137" i="3"/>
  <c r="I137" i="3"/>
  <c r="O137" i="3" s="1"/>
  <c r="X381" i="1" s="1"/>
  <c r="AC381" i="1" s="1"/>
  <c r="Q149" i="3"/>
  <c r="N159" i="3"/>
  <c r="Q186" i="3"/>
  <c r="Q189" i="3"/>
  <c r="Q202" i="3"/>
  <c r="N207" i="3"/>
  <c r="R248" i="3"/>
  <c r="J256" i="3"/>
  <c r="P256" i="3" s="1"/>
  <c r="Z156" i="1" s="1"/>
  <c r="AE156" i="1" s="1"/>
  <c r="Q256" i="3"/>
  <c r="H256" i="3"/>
  <c r="M256" i="3"/>
  <c r="R256" i="3"/>
  <c r="N256" i="3"/>
  <c r="I256" i="3"/>
  <c r="O256" i="3" s="1"/>
  <c r="X156" i="1" s="1"/>
  <c r="AC156" i="1" s="1"/>
  <c r="Q408" i="3"/>
  <c r="X1750" i="1"/>
  <c r="X1758" i="1"/>
  <c r="Y1765" i="1"/>
  <c r="X1766" i="1"/>
  <c r="Y1773" i="1"/>
  <c r="X1774" i="1"/>
  <c r="Y1781" i="1"/>
  <c r="X1782" i="1"/>
  <c r="Y1789" i="1"/>
  <c r="X1790" i="1"/>
  <c r="Y1797" i="1"/>
  <c r="X1798" i="1"/>
  <c r="Y1805" i="1"/>
  <c r="V1808" i="1"/>
  <c r="Z1812" i="1"/>
  <c r="Y1813" i="1"/>
  <c r="V1816" i="1"/>
  <c r="Z1820" i="1"/>
  <c r="Y1821" i="1"/>
  <c r="V1824" i="1"/>
  <c r="Z1828" i="1"/>
  <c r="Y1829" i="1"/>
  <c r="V1832" i="1"/>
  <c r="Z1836" i="1"/>
  <c r="Y1837" i="1"/>
  <c r="V1840" i="1"/>
  <c r="Z1844" i="1"/>
  <c r="Y1845" i="1"/>
  <c r="V1848" i="1"/>
  <c r="Z1852" i="1"/>
  <c r="Y1853" i="1"/>
  <c r="V1856" i="1"/>
  <c r="Z1860" i="1"/>
  <c r="Y1861" i="1"/>
  <c r="V1864" i="1"/>
  <c r="Z1868" i="1"/>
  <c r="Y1869" i="1"/>
  <c r="V1872" i="1"/>
  <c r="Z1876" i="1"/>
  <c r="Y1877" i="1"/>
  <c r="V1880" i="1"/>
  <c r="Z1884" i="1"/>
  <c r="Y1885" i="1"/>
  <c r="V1888" i="1"/>
  <c r="Z1892" i="1"/>
  <c r="Y1893" i="1"/>
  <c r="V1896" i="1"/>
  <c r="Z1900" i="1"/>
  <c r="Y1901" i="1"/>
  <c r="V1904" i="1"/>
  <c r="Z1908" i="1"/>
  <c r="Y1909" i="1"/>
  <c r="V1912" i="1"/>
  <c r="Z1916" i="1"/>
  <c r="Y1917" i="1"/>
  <c r="V1920" i="1"/>
  <c r="Z1924" i="1"/>
  <c r="Y1925" i="1"/>
  <c r="V1928" i="1"/>
  <c r="Z1932" i="1"/>
  <c r="Y1933" i="1"/>
  <c r="W1935" i="1"/>
  <c r="V1936" i="1"/>
  <c r="Z1940" i="1"/>
  <c r="Y1941" i="1"/>
  <c r="W1943" i="1"/>
  <c r="V1944" i="1"/>
  <c r="Z1948" i="1"/>
  <c r="Y1949" i="1"/>
  <c r="W1951" i="1"/>
  <c r="V1952" i="1"/>
  <c r="Z1956" i="1"/>
  <c r="Y1957" i="1"/>
  <c r="W1959" i="1"/>
  <c r="V1960" i="1"/>
  <c r="Z1964" i="1"/>
  <c r="Y1965" i="1"/>
  <c r="W1967" i="1"/>
  <c r="V1968" i="1"/>
  <c r="Z1972" i="1"/>
  <c r="Y1973" i="1"/>
  <c r="W1975" i="1"/>
  <c r="V1976" i="1"/>
  <c r="Z1980" i="1"/>
  <c r="Y1981" i="1"/>
  <c r="W1983" i="1"/>
  <c r="V1984" i="1"/>
  <c r="Z1988" i="1"/>
  <c r="Y1989" i="1"/>
  <c r="W1991" i="1"/>
  <c r="V1992" i="1"/>
  <c r="Z1996" i="1"/>
  <c r="Y1997" i="1"/>
  <c r="N3" i="3"/>
  <c r="I5" i="3"/>
  <c r="O5" i="3" s="1"/>
  <c r="R6" i="3"/>
  <c r="I6" i="3"/>
  <c r="O6" i="3" s="1"/>
  <c r="N6" i="3"/>
  <c r="J10" i="3"/>
  <c r="P10" i="3" s="1"/>
  <c r="Z30" i="1" s="1"/>
  <c r="AE30" i="1" s="1"/>
  <c r="H11" i="3"/>
  <c r="M14" i="3"/>
  <c r="N19" i="3"/>
  <c r="I21" i="3"/>
  <c r="O21" i="3" s="1"/>
  <c r="R22" i="3"/>
  <c r="I22" i="3"/>
  <c r="O22" i="3" s="1"/>
  <c r="X14" i="1" s="1"/>
  <c r="AC14" i="1" s="1"/>
  <c r="N22" i="3"/>
  <c r="J26" i="3"/>
  <c r="P26" i="3" s="1"/>
  <c r="H27" i="3"/>
  <c r="M30" i="3"/>
  <c r="N35" i="3"/>
  <c r="I37" i="3"/>
  <c r="O37" i="3" s="1"/>
  <c r="X53" i="1" s="1"/>
  <c r="AC53" i="1" s="1"/>
  <c r="R38" i="3"/>
  <c r="I38" i="3"/>
  <c r="O38" i="3" s="1"/>
  <c r="X52" i="1" s="1"/>
  <c r="AC52" i="1" s="1"/>
  <c r="N38" i="3"/>
  <c r="J39" i="3"/>
  <c r="P39" i="3" s="1"/>
  <c r="N39" i="3"/>
  <c r="N43" i="3"/>
  <c r="R46" i="3"/>
  <c r="I46" i="3"/>
  <c r="O46" i="3" s="1"/>
  <c r="N46" i="3"/>
  <c r="M46" i="3"/>
  <c r="I47" i="3"/>
  <c r="O47" i="3" s="1"/>
  <c r="X21" i="1" s="1"/>
  <c r="AC21" i="1" s="1"/>
  <c r="Q53" i="3"/>
  <c r="H53" i="3"/>
  <c r="M53" i="3"/>
  <c r="M55" i="3"/>
  <c r="J59" i="3"/>
  <c r="P59" i="3" s="1"/>
  <c r="R59" i="3"/>
  <c r="I59" i="3"/>
  <c r="O59" i="3" s="1"/>
  <c r="X64" i="1" s="1"/>
  <c r="AC64" i="1" s="1"/>
  <c r="N66" i="3"/>
  <c r="R66" i="3"/>
  <c r="I66" i="3"/>
  <c r="O66" i="3" s="1"/>
  <c r="Q66" i="3"/>
  <c r="H66" i="3"/>
  <c r="J71" i="3"/>
  <c r="P71" i="3" s="1"/>
  <c r="N71" i="3"/>
  <c r="N75" i="3"/>
  <c r="R78" i="3"/>
  <c r="I78" i="3"/>
  <c r="O78" i="3" s="1"/>
  <c r="N78" i="3"/>
  <c r="M78" i="3"/>
  <c r="K78" i="3" s="1"/>
  <c r="I79" i="3"/>
  <c r="O79" i="3" s="1"/>
  <c r="Q85" i="3"/>
  <c r="H85" i="3"/>
  <c r="M85" i="3"/>
  <c r="K85" i="3" s="1"/>
  <c r="M87" i="3"/>
  <c r="R94" i="3"/>
  <c r="R102" i="3"/>
  <c r="R110" i="3"/>
  <c r="R116" i="3"/>
  <c r="R124" i="3"/>
  <c r="Q131" i="3"/>
  <c r="J136" i="3"/>
  <c r="P136" i="3" s="1"/>
  <c r="H137" i="3"/>
  <c r="M143" i="3"/>
  <c r="N158" i="3"/>
  <c r="J168" i="3"/>
  <c r="P168" i="3" s="1"/>
  <c r="Z401" i="1" s="1"/>
  <c r="AE401" i="1" s="1"/>
  <c r="M168" i="3"/>
  <c r="I168" i="3"/>
  <c r="O168" i="3" s="1"/>
  <c r="X401" i="1" s="1"/>
  <c r="AC401" i="1" s="1"/>
  <c r="H168" i="3"/>
  <c r="Q168" i="3"/>
  <c r="M177" i="3"/>
  <c r="N177" i="3"/>
  <c r="I177" i="3"/>
  <c r="O177" i="3" s="1"/>
  <c r="X349" i="1" s="1"/>
  <c r="AC349" i="1" s="1"/>
  <c r="H177" i="3"/>
  <c r="Q197" i="3"/>
  <c r="Q218" i="3"/>
  <c r="X1935" i="1"/>
  <c r="X1943" i="1"/>
  <c r="X1951" i="1"/>
  <c r="X1959" i="1"/>
  <c r="X1967" i="1"/>
  <c r="Z1973" i="1"/>
  <c r="X1975" i="1"/>
  <c r="Z1981" i="1"/>
  <c r="X1983" i="1"/>
  <c r="Z1989" i="1"/>
  <c r="X1991" i="1"/>
  <c r="Z1997" i="1"/>
  <c r="J5" i="3"/>
  <c r="P5" i="3" s="1"/>
  <c r="Z17" i="1" s="1"/>
  <c r="AE17" i="1" s="1"/>
  <c r="J7" i="3"/>
  <c r="P7" i="3" s="1"/>
  <c r="R7" i="3"/>
  <c r="I11" i="3"/>
  <c r="O11" i="3" s="1"/>
  <c r="M17" i="3"/>
  <c r="Q17" i="3"/>
  <c r="H17" i="3"/>
  <c r="J21" i="3"/>
  <c r="P21" i="3" s="1"/>
  <c r="J23" i="3"/>
  <c r="P23" i="3" s="1"/>
  <c r="Z15" i="1" s="1"/>
  <c r="AE15" i="1" s="1"/>
  <c r="R23" i="3"/>
  <c r="I27" i="3"/>
  <c r="O27" i="3" s="1"/>
  <c r="X65" i="1" s="1"/>
  <c r="AC65" i="1" s="1"/>
  <c r="M33" i="3"/>
  <c r="K33" i="3" s="1"/>
  <c r="Q33" i="3"/>
  <c r="H33" i="3"/>
  <c r="J37" i="3"/>
  <c r="P37" i="3" s="1"/>
  <c r="Z53" i="1" s="1"/>
  <c r="AE53" i="1" s="1"/>
  <c r="M65" i="3"/>
  <c r="N90" i="3"/>
  <c r="R90" i="3"/>
  <c r="I90" i="3"/>
  <c r="O90" i="3" s="1"/>
  <c r="Q90" i="3"/>
  <c r="H90" i="3"/>
  <c r="N98" i="3"/>
  <c r="R98" i="3"/>
  <c r="I98" i="3"/>
  <c r="O98" i="3" s="1"/>
  <c r="Q98" i="3"/>
  <c r="H98" i="3"/>
  <c r="N106" i="3"/>
  <c r="R106" i="3"/>
  <c r="I106" i="3"/>
  <c r="O106" i="3" s="1"/>
  <c r="Q106" i="3"/>
  <c r="H106" i="3"/>
  <c r="N114" i="3"/>
  <c r="J114" i="3"/>
  <c r="I114" i="3"/>
  <c r="N120" i="3"/>
  <c r="R120" i="3"/>
  <c r="I120" i="3"/>
  <c r="O120" i="3" s="1"/>
  <c r="X124" i="1" s="1"/>
  <c r="AC124" i="1" s="1"/>
  <c r="Q120" i="3"/>
  <c r="H120" i="3"/>
  <c r="J125" i="3"/>
  <c r="P125" i="3" s="1"/>
  <c r="Z374" i="1" s="1"/>
  <c r="AE374" i="1" s="1"/>
  <c r="R125" i="3"/>
  <c r="I125" i="3"/>
  <c r="O125" i="3" s="1"/>
  <c r="X374" i="1" s="1"/>
  <c r="AC374" i="1" s="1"/>
  <c r="Q125" i="3"/>
  <c r="H125" i="3"/>
  <c r="N125" i="3"/>
  <c r="N144" i="3"/>
  <c r="M144" i="3"/>
  <c r="W339" i="1" s="1"/>
  <c r="AB339" i="1" s="1"/>
  <c r="AF339" i="1" s="1"/>
  <c r="R144" i="3"/>
  <c r="I144" i="3"/>
  <c r="O144" i="3" s="1"/>
  <c r="X339" i="1" s="1"/>
  <c r="AC339" i="1" s="1"/>
  <c r="Q144" i="3"/>
  <c r="H144" i="3"/>
  <c r="N145" i="3"/>
  <c r="J145" i="3"/>
  <c r="P145" i="3" s="1"/>
  <c r="Z337" i="1" s="1"/>
  <c r="AE337" i="1" s="1"/>
  <c r="I145" i="3"/>
  <c r="O145" i="3" s="1"/>
  <c r="X337" i="1" s="1"/>
  <c r="AC337" i="1" s="1"/>
  <c r="Q157" i="3"/>
  <c r="J176" i="3"/>
  <c r="P176" i="3" s="1"/>
  <c r="Z352" i="1" s="1"/>
  <c r="AE352" i="1" s="1"/>
  <c r="Q176" i="3"/>
  <c r="M176" i="3"/>
  <c r="I176" i="3"/>
  <c r="O176" i="3" s="1"/>
  <c r="X352" i="1" s="1"/>
  <c r="AC352" i="1" s="1"/>
  <c r="N191" i="3"/>
  <c r="Q200" i="3"/>
  <c r="Q213" i="3"/>
  <c r="R280" i="3"/>
  <c r="J288" i="3"/>
  <c r="P288" i="3" s="1"/>
  <c r="Q288" i="3"/>
  <c r="H288" i="3"/>
  <c r="M288" i="3"/>
  <c r="K288" i="3" s="1"/>
  <c r="R288" i="3"/>
  <c r="N288" i="3"/>
  <c r="I288" i="3"/>
  <c r="O288" i="3" s="1"/>
  <c r="W1721" i="1"/>
  <c r="W1729" i="1"/>
  <c r="W1737" i="1"/>
  <c r="W1745" i="1"/>
  <c r="Z1750" i="1"/>
  <c r="W1753" i="1"/>
  <c r="Z1758" i="1"/>
  <c r="W1761" i="1"/>
  <c r="Z1766" i="1"/>
  <c r="W1769" i="1"/>
  <c r="Z1774" i="1"/>
  <c r="W1777" i="1"/>
  <c r="Z1782" i="1"/>
  <c r="W1785" i="1"/>
  <c r="Z1790" i="1"/>
  <c r="W1793" i="1"/>
  <c r="Z1798" i="1"/>
  <c r="W1801" i="1"/>
  <c r="W1809" i="1"/>
  <c r="W1817" i="1"/>
  <c r="W1825" i="1"/>
  <c r="W1833" i="1"/>
  <c r="W1841" i="1"/>
  <c r="W1849" i="1"/>
  <c r="V1850" i="1"/>
  <c r="W1857" i="1"/>
  <c r="V1858" i="1"/>
  <c r="W1865" i="1"/>
  <c r="V1866" i="1"/>
  <c r="W1873" i="1"/>
  <c r="V1874" i="1"/>
  <c r="W1881" i="1"/>
  <c r="V1882" i="1"/>
  <c r="W1889" i="1"/>
  <c r="V1890" i="1"/>
  <c r="W1897" i="1"/>
  <c r="V1898" i="1"/>
  <c r="W1905" i="1"/>
  <c r="V1906" i="1"/>
  <c r="W1913" i="1"/>
  <c r="V1914" i="1"/>
  <c r="W1921" i="1"/>
  <c r="V1922" i="1"/>
  <c r="W1929" i="1"/>
  <c r="V1930" i="1"/>
  <c r="Y1935" i="1"/>
  <c r="W1937" i="1"/>
  <c r="V1938" i="1"/>
  <c r="Y1943" i="1"/>
  <c r="W1945" i="1"/>
  <c r="V1946" i="1"/>
  <c r="Y1951" i="1"/>
  <c r="W1953" i="1"/>
  <c r="V1954" i="1"/>
  <c r="Y1959" i="1"/>
  <c r="W1961" i="1"/>
  <c r="V1962" i="1"/>
  <c r="Y1967" i="1"/>
  <c r="W1969" i="1"/>
  <c r="V1970" i="1"/>
  <c r="Y1975" i="1"/>
  <c r="W1977" i="1"/>
  <c r="V1978" i="1"/>
  <c r="Y1983" i="1"/>
  <c r="W1985" i="1"/>
  <c r="V1986" i="1"/>
  <c r="Y1991" i="1"/>
  <c r="W1993" i="1"/>
  <c r="V1994" i="1"/>
  <c r="H7" i="3"/>
  <c r="M10" i="3"/>
  <c r="K10" i="3" s="1"/>
  <c r="I17" i="3"/>
  <c r="O17" i="3" s="1"/>
  <c r="X13" i="1" s="1"/>
  <c r="AC13" i="1" s="1"/>
  <c r="N18" i="3"/>
  <c r="R18" i="3"/>
  <c r="I18" i="3"/>
  <c r="O18" i="3" s="1"/>
  <c r="X58" i="1" s="1"/>
  <c r="AC58" i="1" s="1"/>
  <c r="H23" i="3"/>
  <c r="M26" i="3"/>
  <c r="I33" i="3"/>
  <c r="O33" i="3" s="1"/>
  <c r="N34" i="3"/>
  <c r="R34" i="3"/>
  <c r="I34" i="3"/>
  <c r="O34" i="3" s="1"/>
  <c r="Q45" i="3"/>
  <c r="H45" i="3"/>
  <c r="M45" i="3"/>
  <c r="M47" i="3"/>
  <c r="J51" i="3"/>
  <c r="P51" i="3" s="1"/>
  <c r="R51" i="3"/>
  <c r="I51" i="3"/>
  <c r="O51" i="3" s="1"/>
  <c r="Q55" i="3"/>
  <c r="N58" i="3"/>
  <c r="R58" i="3"/>
  <c r="I58" i="3"/>
  <c r="O58" i="3" s="1"/>
  <c r="Q58" i="3"/>
  <c r="H58" i="3"/>
  <c r="J63" i="3"/>
  <c r="P63" i="3" s="1"/>
  <c r="N63" i="3"/>
  <c r="R70" i="3"/>
  <c r="I70" i="3"/>
  <c r="O70" i="3" s="1"/>
  <c r="N70" i="3"/>
  <c r="M70" i="3"/>
  <c r="K70" i="3" s="1"/>
  <c r="Q77" i="3"/>
  <c r="H77" i="3"/>
  <c r="M77" i="3"/>
  <c r="J83" i="3"/>
  <c r="P83" i="3" s="1"/>
  <c r="Z51" i="1" s="1"/>
  <c r="AE51" i="1" s="1"/>
  <c r="R83" i="3"/>
  <c r="I83" i="3"/>
  <c r="O83" i="3" s="1"/>
  <c r="Q87" i="3"/>
  <c r="J90" i="3"/>
  <c r="P90" i="3" s="1"/>
  <c r="J98" i="3"/>
  <c r="P98" i="3" s="1"/>
  <c r="J106" i="3"/>
  <c r="P106" i="3" s="1"/>
  <c r="J120" i="3"/>
  <c r="P120" i="3" s="1"/>
  <c r="Z124" i="1" s="1"/>
  <c r="AE124" i="1" s="1"/>
  <c r="R132" i="3"/>
  <c r="Q139" i="3"/>
  <c r="J144" i="3"/>
  <c r="P144" i="3" s="1"/>
  <c r="Z339" i="1" s="1"/>
  <c r="AE339" i="1" s="1"/>
  <c r="H145" i="3"/>
  <c r="Q165" i="3"/>
  <c r="N175" i="3"/>
  <c r="H176" i="3"/>
  <c r="J208" i="3"/>
  <c r="P208" i="3" s="1"/>
  <c r="Z93" i="1" s="1"/>
  <c r="AE93" i="1" s="1"/>
  <c r="Q208" i="3"/>
  <c r="N208" i="3"/>
  <c r="M208" i="3"/>
  <c r="I208" i="3"/>
  <c r="O208" i="3" s="1"/>
  <c r="X93" i="1" s="1"/>
  <c r="AC93" i="1" s="1"/>
  <c r="H208" i="3"/>
  <c r="Q216" i="3"/>
  <c r="R242" i="3"/>
  <c r="Q309" i="3"/>
  <c r="H309" i="3"/>
  <c r="M309" i="3"/>
  <c r="R309" i="3"/>
  <c r="N309" i="3"/>
  <c r="J309" i="3"/>
  <c r="P309" i="3" s="1"/>
  <c r="I309" i="3"/>
  <c r="O309" i="3" s="1"/>
  <c r="X599" i="1" s="1"/>
  <c r="AC599" i="1" s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W1850" i="1"/>
  <c r="X1857" i="1"/>
  <c r="W1858" i="1"/>
  <c r="X1865" i="1"/>
  <c r="W1866" i="1"/>
  <c r="X1873" i="1"/>
  <c r="W1874" i="1"/>
  <c r="X1881" i="1"/>
  <c r="W1882" i="1"/>
  <c r="X1889" i="1"/>
  <c r="W1890" i="1"/>
  <c r="X1897" i="1"/>
  <c r="W1898" i="1"/>
  <c r="X1905" i="1"/>
  <c r="W1906" i="1"/>
  <c r="X1913" i="1"/>
  <c r="W1914" i="1"/>
  <c r="X1921" i="1"/>
  <c r="W1922" i="1"/>
  <c r="X1929" i="1"/>
  <c r="W1930" i="1"/>
  <c r="X1937" i="1"/>
  <c r="W1938" i="1"/>
  <c r="X1945" i="1"/>
  <c r="W1946" i="1"/>
  <c r="X1953" i="1"/>
  <c r="W1954" i="1"/>
  <c r="X1961" i="1"/>
  <c r="W1962" i="1"/>
  <c r="X1969" i="1"/>
  <c r="W1970" i="1"/>
  <c r="X1977" i="1"/>
  <c r="W1978" i="1"/>
  <c r="X1985" i="1"/>
  <c r="W1986" i="1"/>
  <c r="X1993" i="1"/>
  <c r="W1994" i="1"/>
  <c r="J3" i="3"/>
  <c r="P3" i="3" s="1"/>
  <c r="Z3" i="1" s="1"/>
  <c r="AE3" i="1" s="1"/>
  <c r="R3" i="3"/>
  <c r="N5" i="3"/>
  <c r="I7" i="3"/>
  <c r="O7" i="3" s="1"/>
  <c r="M11" i="3"/>
  <c r="Q13" i="3"/>
  <c r="H13" i="3"/>
  <c r="M13" i="3"/>
  <c r="J17" i="3"/>
  <c r="P17" i="3" s="1"/>
  <c r="J19" i="3"/>
  <c r="P19" i="3" s="1"/>
  <c r="Z60" i="1" s="1"/>
  <c r="AE60" i="1" s="1"/>
  <c r="R19" i="3"/>
  <c r="N21" i="3"/>
  <c r="I23" i="3"/>
  <c r="O23" i="3" s="1"/>
  <c r="X15" i="1" s="1"/>
  <c r="AC15" i="1" s="1"/>
  <c r="M27" i="3"/>
  <c r="Q29" i="3"/>
  <c r="H29" i="3"/>
  <c r="M29" i="3"/>
  <c r="J33" i="3"/>
  <c r="P33" i="3" s="1"/>
  <c r="Z42" i="1" s="1"/>
  <c r="AE42" i="1" s="1"/>
  <c r="J35" i="3"/>
  <c r="P35" i="3" s="1"/>
  <c r="Z40" i="1" s="1"/>
  <c r="AE40" i="1" s="1"/>
  <c r="R35" i="3"/>
  <c r="N37" i="3"/>
  <c r="M57" i="3"/>
  <c r="M89" i="3"/>
  <c r="M90" i="3"/>
  <c r="K90" i="3" s="1"/>
  <c r="M98" i="3"/>
  <c r="K98" i="3" s="1"/>
  <c r="M106" i="3"/>
  <c r="K106" i="3" s="1"/>
  <c r="M120" i="3"/>
  <c r="K120" i="3" s="1"/>
  <c r="M125" i="3"/>
  <c r="W374" i="1" s="1"/>
  <c r="AB374" i="1" s="1"/>
  <c r="AF374" i="1" s="1"/>
  <c r="J133" i="3"/>
  <c r="P133" i="3" s="1"/>
  <c r="R133" i="3"/>
  <c r="I133" i="3"/>
  <c r="O133" i="3" s="1"/>
  <c r="Q133" i="3"/>
  <c r="H133" i="3"/>
  <c r="N133" i="3"/>
  <c r="Q137" i="3"/>
  <c r="M145" i="3"/>
  <c r="Q154" i="3"/>
  <c r="N174" i="3"/>
  <c r="N176" i="3"/>
  <c r="J184" i="3"/>
  <c r="P184" i="3" s="1"/>
  <c r="Z432" i="1" s="1"/>
  <c r="AE432" i="1" s="1"/>
  <c r="M184" i="3"/>
  <c r="I184" i="3"/>
  <c r="O184" i="3" s="1"/>
  <c r="X432" i="1" s="1"/>
  <c r="AC432" i="1" s="1"/>
  <c r="H184" i="3"/>
  <c r="Q184" i="3"/>
  <c r="Q225" i="3"/>
  <c r="M250" i="3"/>
  <c r="J250" i="3"/>
  <c r="P250" i="3" s="1"/>
  <c r="Q250" i="3"/>
  <c r="H250" i="3"/>
  <c r="N250" i="3"/>
  <c r="R250" i="3"/>
  <c r="I250" i="3"/>
  <c r="O250" i="3" s="1"/>
  <c r="Q262" i="3"/>
  <c r="H262" i="3"/>
  <c r="M262" i="3"/>
  <c r="J262" i="3"/>
  <c r="P262" i="3" s="1"/>
  <c r="R262" i="3"/>
  <c r="I262" i="3"/>
  <c r="O262" i="3" s="1"/>
  <c r="X85" i="1" s="1"/>
  <c r="AC85" i="1" s="1"/>
  <c r="N262" i="3"/>
  <c r="X1850" i="1"/>
  <c r="X1858" i="1"/>
  <c r="X1866" i="1"/>
  <c r="X1874" i="1"/>
  <c r="X1882" i="1"/>
  <c r="X1890" i="1"/>
  <c r="X1898" i="1"/>
  <c r="X1906" i="1"/>
  <c r="X1914" i="1"/>
  <c r="X1922" i="1"/>
  <c r="X1930" i="1"/>
  <c r="X1938" i="1"/>
  <c r="X1946" i="1"/>
  <c r="X1954" i="1"/>
  <c r="X1962" i="1"/>
  <c r="X1970" i="1"/>
  <c r="X1978" i="1"/>
  <c r="X1986" i="1"/>
  <c r="X1994" i="1"/>
  <c r="R14" i="3"/>
  <c r="I14" i="3"/>
  <c r="O14" i="3" s="1"/>
  <c r="X35" i="1" s="1"/>
  <c r="AC35" i="1" s="1"/>
  <c r="N14" i="3"/>
  <c r="R30" i="3"/>
  <c r="I30" i="3"/>
  <c r="O30" i="3" s="1"/>
  <c r="N30" i="3"/>
  <c r="J43" i="3"/>
  <c r="P43" i="3" s="1"/>
  <c r="Z25" i="1" s="1"/>
  <c r="AE25" i="1" s="1"/>
  <c r="R43" i="3"/>
  <c r="I43" i="3"/>
  <c r="O43" i="3" s="1"/>
  <c r="X25" i="1" s="1"/>
  <c r="AC25" i="1" s="1"/>
  <c r="N50" i="3"/>
  <c r="R50" i="3"/>
  <c r="I50" i="3"/>
  <c r="O50" i="3" s="1"/>
  <c r="Q50" i="3"/>
  <c r="H50" i="3"/>
  <c r="J55" i="3"/>
  <c r="P55" i="3" s="1"/>
  <c r="Z67" i="1" s="1"/>
  <c r="AE67" i="1" s="1"/>
  <c r="N55" i="3"/>
  <c r="R62" i="3"/>
  <c r="I62" i="3"/>
  <c r="O62" i="3" s="1"/>
  <c r="N62" i="3"/>
  <c r="M62" i="3"/>
  <c r="Q69" i="3"/>
  <c r="H69" i="3"/>
  <c r="M69" i="3"/>
  <c r="J75" i="3"/>
  <c r="P75" i="3" s="1"/>
  <c r="R75" i="3"/>
  <c r="I75" i="3"/>
  <c r="O75" i="3" s="1"/>
  <c r="N82" i="3"/>
  <c r="R82" i="3"/>
  <c r="I82" i="3"/>
  <c r="O82" i="3" s="1"/>
  <c r="Q82" i="3"/>
  <c r="H82" i="3"/>
  <c r="J87" i="3"/>
  <c r="P87" i="3" s="1"/>
  <c r="N87" i="3"/>
  <c r="M91" i="3"/>
  <c r="K91" i="3" s="1"/>
  <c r="J91" i="3"/>
  <c r="P91" i="3" s="1"/>
  <c r="R91" i="3"/>
  <c r="I91" i="3"/>
  <c r="O91" i="3" s="1"/>
  <c r="Q93" i="3"/>
  <c r="H93" i="3"/>
  <c r="M93" i="3"/>
  <c r="J95" i="3"/>
  <c r="P95" i="3" s="1"/>
  <c r="Q95" i="3"/>
  <c r="H95" i="3"/>
  <c r="N95" i="3"/>
  <c r="M99" i="3"/>
  <c r="J99" i="3"/>
  <c r="P99" i="3" s="1"/>
  <c r="R99" i="3"/>
  <c r="I99" i="3"/>
  <c r="O99" i="3" s="1"/>
  <c r="Q101" i="3"/>
  <c r="H101" i="3"/>
  <c r="M101" i="3"/>
  <c r="J103" i="3"/>
  <c r="P103" i="3" s="1"/>
  <c r="Q103" i="3"/>
  <c r="H103" i="3"/>
  <c r="N103" i="3"/>
  <c r="M107" i="3"/>
  <c r="J107" i="3"/>
  <c r="P107" i="3" s="1"/>
  <c r="R107" i="3"/>
  <c r="I107" i="3"/>
  <c r="O107" i="3" s="1"/>
  <c r="Q109" i="3"/>
  <c r="H109" i="3"/>
  <c r="M109" i="3"/>
  <c r="W98" i="1" s="1"/>
  <c r="AB98" i="1" s="1"/>
  <c r="AF98" i="1" s="1"/>
  <c r="J111" i="3"/>
  <c r="P111" i="3" s="1"/>
  <c r="Q111" i="3"/>
  <c r="H111" i="3"/>
  <c r="N111" i="3"/>
  <c r="Q115" i="3"/>
  <c r="H115" i="3"/>
  <c r="M115" i="3"/>
  <c r="J117" i="3"/>
  <c r="P117" i="3" s="1"/>
  <c r="Z123" i="1" s="1"/>
  <c r="AE123" i="1" s="1"/>
  <c r="Q117" i="3"/>
  <c r="H117" i="3"/>
  <c r="N117" i="3"/>
  <c r="M121" i="3"/>
  <c r="J121" i="3"/>
  <c r="P121" i="3" s="1"/>
  <c r="R121" i="3"/>
  <c r="I121" i="3"/>
  <c r="O121" i="3" s="1"/>
  <c r="Q123" i="3"/>
  <c r="H123" i="3"/>
  <c r="M123" i="3"/>
  <c r="M127" i="3"/>
  <c r="R140" i="3"/>
  <c r="Q173" i="3"/>
  <c r="N190" i="3"/>
  <c r="N206" i="3"/>
  <c r="Q222" i="3"/>
  <c r="H222" i="3"/>
  <c r="R222" i="3"/>
  <c r="I222" i="3"/>
  <c r="O222" i="3" s="1"/>
  <c r="X527" i="1" s="1"/>
  <c r="AC527" i="1" s="1"/>
  <c r="N222" i="3"/>
  <c r="M222" i="3"/>
  <c r="J222" i="3"/>
  <c r="P222" i="3" s="1"/>
  <c r="Z527" i="1" s="1"/>
  <c r="AE527" i="1" s="1"/>
  <c r="R274" i="3"/>
  <c r="Q311" i="3"/>
  <c r="W1668" i="1"/>
  <c r="W1676" i="1"/>
  <c r="W1684" i="1"/>
  <c r="W1692" i="1"/>
  <c r="W1700" i="1"/>
  <c r="W1708" i="1"/>
  <c r="W1716" i="1"/>
  <c r="W1724" i="1"/>
  <c r="W1732" i="1"/>
  <c r="W1740" i="1"/>
  <c r="W1748" i="1"/>
  <c r="W1756" i="1"/>
  <c r="W1764" i="1"/>
  <c r="V1765" i="1"/>
  <c r="W1772" i="1"/>
  <c r="V1773" i="1"/>
  <c r="W1780" i="1"/>
  <c r="V1781" i="1"/>
  <c r="W1788" i="1"/>
  <c r="V1789" i="1"/>
  <c r="W1796" i="1"/>
  <c r="V1797" i="1"/>
  <c r="W1804" i="1"/>
  <c r="V1805" i="1"/>
  <c r="W1812" i="1"/>
  <c r="V1813" i="1"/>
  <c r="W1820" i="1"/>
  <c r="V1821" i="1"/>
  <c r="W1828" i="1"/>
  <c r="V1829" i="1"/>
  <c r="W1836" i="1"/>
  <c r="V1837" i="1"/>
  <c r="W1844" i="1"/>
  <c r="V1845" i="1"/>
  <c r="Y1850" i="1"/>
  <c r="W1852" i="1"/>
  <c r="V1853" i="1"/>
  <c r="Y1858" i="1"/>
  <c r="W1860" i="1"/>
  <c r="V1861" i="1"/>
  <c r="Y1866" i="1"/>
  <c r="W1868" i="1"/>
  <c r="V1869" i="1"/>
  <c r="Y1874" i="1"/>
  <c r="W1876" i="1"/>
  <c r="V1877" i="1"/>
  <c r="Y1882" i="1"/>
  <c r="W1884" i="1"/>
  <c r="V1885" i="1"/>
  <c r="Y1890" i="1"/>
  <c r="W1892" i="1"/>
  <c r="V1893" i="1"/>
  <c r="Y1898" i="1"/>
  <c r="W1900" i="1"/>
  <c r="V1901" i="1"/>
  <c r="Y1906" i="1"/>
  <c r="W1908" i="1"/>
  <c r="V1909" i="1"/>
  <c r="Y1914" i="1"/>
  <c r="W1916" i="1"/>
  <c r="V1917" i="1"/>
  <c r="Y1922" i="1"/>
  <c r="W1924" i="1"/>
  <c r="V1925" i="1"/>
  <c r="Y1930" i="1"/>
  <c r="W1932" i="1"/>
  <c r="V1933" i="1"/>
  <c r="Y1938" i="1"/>
  <c r="W1940" i="1"/>
  <c r="V1941" i="1"/>
  <c r="Y1946" i="1"/>
  <c r="W1948" i="1"/>
  <c r="V1949" i="1"/>
  <c r="Y1954" i="1"/>
  <c r="W1956" i="1"/>
  <c r="V1957" i="1"/>
  <c r="Y1962" i="1"/>
  <c r="W1964" i="1"/>
  <c r="V1965" i="1"/>
  <c r="Y1970" i="1"/>
  <c r="W1972" i="1"/>
  <c r="V1973" i="1"/>
  <c r="Y1978" i="1"/>
  <c r="W1980" i="1"/>
  <c r="V1981" i="1"/>
  <c r="Y1986" i="1"/>
  <c r="W1988" i="1"/>
  <c r="V1989" i="1"/>
  <c r="Y1994" i="1"/>
  <c r="W1996" i="1"/>
  <c r="V1997" i="1"/>
  <c r="W1998" i="1"/>
  <c r="W1999" i="1"/>
  <c r="I3" i="3"/>
  <c r="O3" i="3" s="1"/>
  <c r="X3" i="1" s="1"/>
  <c r="AC3" i="1" s="1"/>
  <c r="M7" i="3"/>
  <c r="M9" i="3"/>
  <c r="Q9" i="3"/>
  <c r="H9" i="3"/>
  <c r="J13" i="3"/>
  <c r="P13" i="3" s="1"/>
  <c r="Z34" i="1" s="1"/>
  <c r="AE34" i="1" s="1"/>
  <c r="H14" i="3"/>
  <c r="J15" i="3"/>
  <c r="P15" i="3" s="1"/>
  <c r="R15" i="3"/>
  <c r="N17" i="3"/>
  <c r="I19" i="3"/>
  <c r="O19" i="3" s="1"/>
  <c r="X60" i="1" s="1"/>
  <c r="AC60" i="1" s="1"/>
  <c r="M23" i="3"/>
  <c r="M25" i="3"/>
  <c r="Q25" i="3"/>
  <c r="H25" i="3"/>
  <c r="J29" i="3"/>
  <c r="P29" i="3" s="1"/>
  <c r="H30" i="3"/>
  <c r="J31" i="3"/>
  <c r="P31" i="3" s="1"/>
  <c r="Z46" i="1" s="1"/>
  <c r="AE46" i="1" s="1"/>
  <c r="R31" i="3"/>
  <c r="N33" i="3"/>
  <c r="I35" i="3"/>
  <c r="O35" i="3" s="1"/>
  <c r="X40" i="1" s="1"/>
  <c r="AC40" i="1" s="1"/>
  <c r="H43" i="3"/>
  <c r="N45" i="3"/>
  <c r="M49" i="3"/>
  <c r="J50" i="3"/>
  <c r="P50" i="3" s="1"/>
  <c r="Z23" i="1" s="1"/>
  <c r="AE23" i="1" s="1"/>
  <c r="M51" i="3"/>
  <c r="H55" i="3"/>
  <c r="M58" i="3"/>
  <c r="H62" i="3"/>
  <c r="I69" i="3"/>
  <c r="O69" i="3" s="1"/>
  <c r="X73" i="1" s="1"/>
  <c r="AC73" i="1" s="1"/>
  <c r="H75" i="3"/>
  <c r="N77" i="3"/>
  <c r="M81" i="3"/>
  <c r="J82" i="3"/>
  <c r="P82" i="3" s="1"/>
  <c r="M83" i="3"/>
  <c r="K83" i="3" s="1"/>
  <c r="H87" i="3"/>
  <c r="H91" i="3"/>
  <c r="I93" i="3"/>
  <c r="O93" i="3" s="1"/>
  <c r="I95" i="3"/>
  <c r="O95" i="3" s="1"/>
  <c r="M97" i="3"/>
  <c r="H99" i="3"/>
  <c r="I101" i="3"/>
  <c r="O101" i="3" s="1"/>
  <c r="I103" i="3"/>
  <c r="O103" i="3" s="1"/>
  <c r="M105" i="3"/>
  <c r="H107" i="3"/>
  <c r="I109" i="3"/>
  <c r="O109" i="3" s="1"/>
  <c r="X98" i="1" s="1"/>
  <c r="AC98" i="1" s="1"/>
  <c r="I111" i="3"/>
  <c r="O111" i="3" s="1"/>
  <c r="M113" i="3"/>
  <c r="Q114" i="3"/>
  <c r="I115" i="3"/>
  <c r="O115" i="3" s="1"/>
  <c r="I117" i="3"/>
  <c r="O117" i="3" s="1"/>
  <c r="X123" i="1" s="1"/>
  <c r="AC123" i="1" s="1"/>
  <c r="M119" i="3"/>
  <c r="H121" i="3"/>
  <c r="I123" i="3"/>
  <c r="O123" i="3" s="1"/>
  <c r="N128" i="3"/>
  <c r="M128" i="3"/>
  <c r="R128" i="3"/>
  <c r="I128" i="3"/>
  <c r="O128" i="3" s="1"/>
  <c r="X137" i="1" s="1"/>
  <c r="AC137" i="1" s="1"/>
  <c r="Q128" i="3"/>
  <c r="H128" i="3"/>
  <c r="N129" i="3"/>
  <c r="M129" i="3"/>
  <c r="J129" i="3"/>
  <c r="P129" i="3" s="1"/>
  <c r="Z388" i="1" s="1"/>
  <c r="AE388" i="1" s="1"/>
  <c r="R129" i="3"/>
  <c r="I129" i="3"/>
  <c r="O129" i="3" s="1"/>
  <c r="M133" i="3"/>
  <c r="J141" i="3"/>
  <c r="P141" i="3" s="1"/>
  <c r="R141" i="3"/>
  <c r="I141" i="3"/>
  <c r="O141" i="3" s="1"/>
  <c r="Q141" i="3"/>
  <c r="H141" i="3"/>
  <c r="N141" i="3"/>
  <c r="R145" i="3"/>
  <c r="J152" i="3"/>
  <c r="P152" i="3" s="1"/>
  <c r="M152" i="3"/>
  <c r="I152" i="3"/>
  <c r="O152" i="3" s="1"/>
  <c r="H152" i="3"/>
  <c r="Q152" i="3"/>
  <c r="M161" i="3"/>
  <c r="N161" i="3"/>
  <c r="I161" i="3"/>
  <c r="O161" i="3" s="1"/>
  <c r="H161" i="3"/>
  <c r="Q181" i="3"/>
  <c r="M282" i="3"/>
  <c r="J282" i="3"/>
  <c r="P282" i="3" s="1"/>
  <c r="Z642" i="1" s="1"/>
  <c r="AE642" i="1" s="1"/>
  <c r="Q282" i="3"/>
  <c r="H282" i="3"/>
  <c r="N282" i="3"/>
  <c r="R282" i="3"/>
  <c r="I282" i="3"/>
  <c r="O282" i="3" s="1"/>
  <c r="X1998" i="1"/>
  <c r="X1999" i="1"/>
  <c r="R5" i="3"/>
  <c r="N7" i="3"/>
  <c r="N10" i="3"/>
  <c r="R10" i="3"/>
  <c r="I10" i="3"/>
  <c r="O10" i="3" s="1"/>
  <c r="Q11" i="3"/>
  <c r="J14" i="3"/>
  <c r="P14" i="3" s="1"/>
  <c r="Z35" i="1" s="1"/>
  <c r="AE35" i="1" s="1"/>
  <c r="M18" i="3"/>
  <c r="K18" i="3" s="1"/>
  <c r="R21" i="3"/>
  <c r="N23" i="3"/>
  <c r="N26" i="3"/>
  <c r="R26" i="3"/>
  <c r="I26" i="3"/>
  <c r="O26" i="3" s="1"/>
  <c r="X28" i="1" s="1"/>
  <c r="AC28" i="1" s="1"/>
  <c r="Q27" i="3"/>
  <c r="J30" i="3"/>
  <c r="P30" i="3" s="1"/>
  <c r="M34" i="3"/>
  <c r="R37" i="3"/>
  <c r="N42" i="3"/>
  <c r="R42" i="3"/>
  <c r="I42" i="3"/>
  <c r="O42" i="3" s="1"/>
  <c r="Q42" i="3"/>
  <c r="H42" i="3"/>
  <c r="J47" i="3"/>
  <c r="P47" i="3" s="1"/>
  <c r="N47" i="3"/>
  <c r="N51" i="3"/>
  <c r="R54" i="3"/>
  <c r="I54" i="3"/>
  <c r="O54" i="3" s="1"/>
  <c r="X16" i="1" s="1"/>
  <c r="AC16" i="1" s="1"/>
  <c r="N54" i="3"/>
  <c r="M54" i="3"/>
  <c r="I55" i="3"/>
  <c r="O55" i="3" s="1"/>
  <c r="Q61" i="3"/>
  <c r="H61" i="3"/>
  <c r="M61" i="3"/>
  <c r="J62" i="3"/>
  <c r="P62" i="3" s="1"/>
  <c r="Z71" i="1" s="1"/>
  <c r="AE71" i="1" s="1"/>
  <c r="M63" i="3"/>
  <c r="K63" i="3" s="1"/>
  <c r="J67" i="3"/>
  <c r="P67" i="3" s="1"/>
  <c r="R67" i="3"/>
  <c r="I67" i="3"/>
  <c r="O67" i="3" s="1"/>
  <c r="J69" i="3"/>
  <c r="P69" i="3" s="1"/>
  <c r="Z73" i="1" s="1"/>
  <c r="AE73" i="1" s="1"/>
  <c r="N74" i="3"/>
  <c r="R74" i="3"/>
  <c r="I74" i="3"/>
  <c r="O74" i="3" s="1"/>
  <c r="Q74" i="3"/>
  <c r="H74" i="3"/>
  <c r="J79" i="3"/>
  <c r="P79" i="3" s="1"/>
  <c r="N79" i="3"/>
  <c r="N83" i="3"/>
  <c r="R86" i="3"/>
  <c r="I86" i="3"/>
  <c r="O86" i="3" s="1"/>
  <c r="N86" i="3"/>
  <c r="M86" i="3"/>
  <c r="K86" i="3" s="1"/>
  <c r="I87" i="3"/>
  <c r="O87" i="3" s="1"/>
  <c r="J93" i="3"/>
  <c r="P93" i="3" s="1"/>
  <c r="J101" i="3"/>
  <c r="P101" i="3" s="1"/>
  <c r="J109" i="3"/>
  <c r="P109" i="3" s="1"/>
  <c r="Z98" i="1" s="1"/>
  <c r="AE98" i="1" s="1"/>
  <c r="R114" i="3"/>
  <c r="J115" i="3"/>
  <c r="P115" i="3" s="1"/>
  <c r="J123" i="3"/>
  <c r="P123" i="3" s="1"/>
  <c r="M135" i="3"/>
  <c r="J160" i="3"/>
  <c r="P160" i="3" s="1"/>
  <c r="Z391" i="1" s="1"/>
  <c r="AE391" i="1" s="1"/>
  <c r="Q160" i="3"/>
  <c r="M160" i="3"/>
  <c r="K160" i="3" s="1"/>
  <c r="I160" i="3"/>
  <c r="O160" i="3" s="1"/>
  <c r="X391" i="1" s="1"/>
  <c r="AC391" i="1" s="1"/>
  <c r="Q170" i="3"/>
  <c r="R184" i="3"/>
  <c r="J192" i="3"/>
  <c r="P192" i="3" s="1"/>
  <c r="Z467" i="1" s="1"/>
  <c r="AE467" i="1" s="1"/>
  <c r="Q192" i="3"/>
  <c r="M192" i="3"/>
  <c r="I192" i="3"/>
  <c r="O192" i="3" s="1"/>
  <c r="X467" i="1" s="1"/>
  <c r="AC467" i="1" s="1"/>
  <c r="H192" i="3"/>
  <c r="Q233" i="3"/>
  <c r="M193" i="3"/>
  <c r="R193" i="3"/>
  <c r="M209" i="3"/>
  <c r="R209" i="3"/>
  <c r="Q221" i="3"/>
  <c r="J224" i="3"/>
  <c r="P224" i="3" s="1"/>
  <c r="Z529" i="1" s="1"/>
  <c r="AE529" i="1" s="1"/>
  <c r="Q224" i="3"/>
  <c r="H224" i="3"/>
  <c r="M224" i="3"/>
  <c r="Q230" i="3"/>
  <c r="H230" i="3"/>
  <c r="J230" i="3"/>
  <c r="P230" i="3" s="1"/>
  <c r="R230" i="3"/>
  <c r="I230" i="3"/>
  <c r="O230" i="3" s="1"/>
  <c r="J232" i="3"/>
  <c r="P232" i="3" s="1"/>
  <c r="Q232" i="3"/>
  <c r="H232" i="3"/>
  <c r="M232" i="3"/>
  <c r="Q238" i="3"/>
  <c r="H238" i="3"/>
  <c r="J238" i="3"/>
  <c r="P238" i="3" s="1"/>
  <c r="Z430" i="1" s="1"/>
  <c r="AE430" i="1" s="1"/>
  <c r="R238" i="3"/>
  <c r="I238" i="3"/>
  <c r="O238" i="3" s="1"/>
  <c r="X430" i="1" s="1"/>
  <c r="AC430" i="1" s="1"/>
  <c r="N251" i="3"/>
  <c r="R257" i="3"/>
  <c r="R263" i="3"/>
  <c r="Q269" i="3"/>
  <c r="N283" i="3"/>
  <c r="R289" i="3"/>
  <c r="R315" i="3"/>
  <c r="J359" i="3"/>
  <c r="P359" i="3" s="1"/>
  <c r="Z624" i="1" s="1"/>
  <c r="AE624" i="1" s="1"/>
  <c r="Q359" i="3"/>
  <c r="N359" i="3"/>
  <c r="H359" i="3"/>
  <c r="R359" i="3"/>
  <c r="M359" i="3"/>
  <c r="I359" i="3"/>
  <c r="O359" i="3" s="1"/>
  <c r="X624" i="1" s="1"/>
  <c r="AC624" i="1" s="1"/>
  <c r="M363" i="3"/>
  <c r="W574" i="1" s="1"/>
  <c r="AB574" i="1" s="1"/>
  <c r="AF574" i="1" s="1"/>
  <c r="J367" i="3"/>
  <c r="P367" i="3" s="1"/>
  <c r="Z140" i="1" s="1"/>
  <c r="AE140" i="1" s="1"/>
  <c r="H367" i="3"/>
  <c r="Q367" i="3"/>
  <c r="N367" i="3"/>
  <c r="R367" i="3"/>
  <c r="M367" i="3"/>
  <c r="K367" i="3" s="1"/>
  <c r="I367" i="3"/>
  <c r="O367" i="3" s="1"/>
  <c r="X140" i="1" s="1"/>
  <c r="AC140" i="1" s="1"/>
  <c r="M371" i="3"/>
  <c r="J375" i="3"/>
  <c r="P375" i="3" s="1"/>
  <c r="Z680" i="1" s="1"/>
  <c r="AE680" i="1" s="1"/>
  <c r="Q375" i="3"/>
  <c r="N375" i="3"/>
  <c r="H375" i="3"/>
  <c r="R375" i="3"/>
  <c r="M375" i="3"/>
  <c r="I375" i="3"/>
  <c r="O375" i="3" s="1"/>
  <c r="X680" i="1" s="1"/>
  <c r="AC680" i="1" s="1"/>
  <c r="M94" i="3"/>
  <c r="K94" i="3" s="1"/>
  <c r="M102" i="3"/>
  <c r="K102" i="3" s="1"/>
  <c r="M110" i="3"/>
  <c r="M116" i="3"/>
  <c r="M124" i="3"/>
  <c r="M132" i="3"/>
  <c r="K132" i="3" s="1"/>
  <c r="M140" i="3"/>
  <c r="M146" i="3"/>
  <c r="N146" i="3"/>
  <c r="R146" i="3"/>
  <c r="Q150" i="3"/>
  <c r="H150" i="3"/>
  <c r="R150" i="3"/>
  <c r="I150" i="3"/>
  <c r="O150" i="3" s="1"/>
  <c r="X458" i="1" s="1"/>
  <c r="AC458" i="1" s="1"/>
  <c r="M162" i="3"/>
  <c r="K162" i="3" s="1"/>
  <c r="N162" i="3"/>
  <c r="R162" i="3"/>
  <c r="Q166" i="3"/>
  <c r="H166" i="3"/>
  <c r="R166" i="3"/>
  <c r="I166" i="3"/>
  <c r="O166" i="3" s="1"/>
  <c r="X405" i="1" s="1"/>
  <c r="AC405" i="1" s="1"/>
  <c r="M178" i="3"/>
  <c r="N178" i="3"/>
  <c r="R178" i="3"/>
  <c r="Q182" i="3"/>
  <c r="H182" i="3"/>
  <c r="R182" i="3"/>
  <c r="I182" i="3"/>
  <c r="O182" i="3" s="1"/>
  <c r="X438" i="1" s="1"/>
  <c r="AC438" i="1" s="1"/>
  <c r="H193" i="3"/>
  <c r="M194" i="3"/>
  <c r="N194" i="3"/>
  <c r="R194" i="3"/>
  <c r="Q198" i="3"/>
  <c r="H198" i="3"/>
  <c r="R198" i="3"/>
  <c r="I198" i="3"/>
  <c r="O198" i="3" s="1"/>
  <c r="X475" i="1" s="1"/>
  <c r="AC475" i="1" s="1"/>
  <c r="H209" i="3"/>
  <c r="M210" i="3"/>
  <c r="N210" i="3"/>
  <c r="R210" i="3"/>
  <c r="Q214" i="3"/>
  <c r="H214" i="3"/>
  <c r="R214" i="3"/>
  <c r="I214" i="3"/>
  <c r="O214" i="3" s="1"/>
  <c r="I224" i="3"/>
  <c r="O224" i="3" s="1"/>
  <c r="X529" i="1" s="1"/>
  <c r="AC529" i="1" s="1"/>
  <c r="I232" i="3"/>
  <c r="O232" i="3" s="1"/>
  <c r="M258" i="3"/>
  <c r="J258" i="3"/>
  <c r="P258" i="3" s="1"/>
  <c r="Q258" i="3"/>
  <c r="H258" i="3"/>
  <c r="N258" i="3"/>
  <c r="J264" i="3"/>
  <c r="P264" i="3" s="1"/>
  <c r="Q264" i="3"/>
  <c r="H264" i="3"/>
  <c r="M264" i="3"/>
  <c r="Q270" i="3"/>
  <c r="H270" i="3"/>
  <c r="M270" i="3"/>
  <c r="J270" i="3"/>
  <c r="P270" i="3" s="1"/>
  <c r="Z95" i="1" s="1"/>
  <c r="AE95" i="1" s="1"/>
  <c r="R270" i="3"/>
  <c r="I270" i="3"/>
  <c r="O270" i="3" s="1"/>
  <c r="M290" i="3"/>
  <c r="J290" i="3"/>
  <c r="P290" i="3" s="1"/>
  <c r="Z593" i="1" s="1"/>
  <c r="AE593" i="1" s="1"/>
  <c r="Q290" i="3"/>
  <c r="H290" i="3"/>
  <c r="N290" i="3"/>
  <c r="J298" i="3"/>
  <c r="P298" i="3" s="1"/>
  <c r="Z609" i="1" s="1"/>
  <c r="AE609" i="1" s="1"/>
  <c r="H298" i="3"/>
  <c r="Q298" i="3"/>
  <c r="N298" i="3"/>
  <c r="M298" i="3"/>
  <c r="I323" i="3"/>
  <c r="O323" i="3" s="1"/>
  <c r="X670" i="1" s="1"/>
  <c r="AC670" i="1" s="1"/>
  <c r="J331" i="3"/>
  <c r="M381" i="3"/>
  <c r="Q381" i="3"/>
  <c r="H381" i="3"/>
  <c r="R381" i="3"/>
  <c r="I381" i="3"/>
  <c r="O381" i="3" s="1"/>
  <c r="X685" i="1" s="1"/>
  <c r="AC685" i="1" s="1"/>
  <c r="N381" i="3"/>
  <c r="J381" i="3"/>
  <c r="P381" i="3" s="1"/>
  <c r="R386" i="3"/>
  <c r="I386" i="3"/>
  <c r="O386" i="3" s="1"/>
  <c r="N386" i="3"/>
  <c r="M386" i="3"/>
  <c r="Q386" i="3"/>
  <c r="H386" i="3"/>
  <c r="J386" i="3"/>
  <c r="P386" i="3" s="1"/>
  <c r="H41" i="3"/>
  <c r="Q41" i="3"/>
  <c r="H49" i="3"/>
  <c r="Q49" i="3"/>
  <c r="H57" i="3"/>
  <c r="Q57" i="3"/>
  <c r="H65" i="3"/>
  <c r="Q65" i="3"/>
  <c r="H73" i="3"/>
  <c r="Q73" i="3"/>
  <c r="H81" i="3"/>
  <c r="Q81" i="3"/>
  <c r="H89" i="3"/>
  <c r="Q89" i="3"/>
  <c r="N94" i="3"/>
  <c r="H97" i="3"/>
  <c r="Q97" i="3"/>
  <c r="N102" i="3"/>
  <c r="H105" i="3"/>
  <c r="Q105" i="3"/>
  <c r="N110" i="3"/>
  <c r="H113" i="3"/>
  <c r="Q113" i="3"/>
  <c r="N116" i="3"/>
  <c r="H119" i="3"/>
  <c r="Q119" i="3"/>
  <c r="N124" i="3"/>
  <c r="H127" i="3"/>
  <c r="Q127" i="3"/>
  <c r="M131" i="3"/>
  <c r="N132" i="3"/>
  <c r="H135" i="3"/>
  <c r="Q135" i="3"/>
  <c r="M139" i="3"/>
  <c r="N140" i="3"/>
  <c r="H143" i="3"/>
  <c r="Q143" i="3"/>
  <c r="H146" i="3"/>
  <c r="N147" i="3"/>
  <c r="R147" i="3"/>
  <c r="J150" i="3"/>
  <c r="P150" i="3" s="1"/>
  <c r="Z458" i="1" s="1"/>
  <c r="AE458" i="1" s="1"/>
  <c r="R151" i="3"/>
  <c r="I151" i="3"/>
  <c r="O151" i="3" s="1"/>
  <c r="X453" i="1" s="1"/>
  <c r="AC453" i="1" s="1"/>
  <c r="J151" i="3"/>
  <c r="P151" i="3" s="1"/>
  <c r="Z453" i="1" s="1"/>
  <c r="AE453" i="1" s="1"/>
  <c r="H162" i="3"/>
  <c r="N163" i="3"/>
  <c r="R163" i="3"/>
  <c r="J166" i="3"/>
  <c r="P166" i="3" s="1"/>
  <c r="Z405" i="1" s="1"/>
  <c r="AE405" i="1" s="1"/>
  <c r="R167" i="3"/>
  <c r="I167" i="3"/>
  <c r="O167" i="3" s="1"/>
  <c r="X404" i="1" s="1"/>
  <c r="AC404" i="1" s="1"/>
  <c r="J167" i="3"/>
  <c r="P167" i="3" s="1"/>
  <c r="Z404" i="1" s="1"/>
  <c r="AE404" i="1" s="1"/>
  <c r="H178" i="3"/>
  <c r="N179" i="3"/>
  <c r="R179" i="3"/>
  <c r="J182" i="3"/>
  <c r="P182" i="3" s="1"/>
  <c r="Z438" i="1" s="1"/>
  <c r="AE438" i="1" s="1"/>
  <c r="R183" i="3"/>
  <c r="I183" i="3"/>
  <c r="O183" i="3" s="1"/>
  <c r="X436" i="1" s="1"/>
  <c r="AC436" i="1" s="1"/>
  <c r="J183" i="3"/>
  <c r="P183" i="3" s="1"/>
  <c r="Z436" i="1" s="1"/>
  <c r="AE436" i="1" s="1"/>
  <c r="I193" i="3"/>
  <c r="O193" i="3" s="1"/>
  <c r="H194" i="3"/>
  <c r="N195" i="3"/>
  <c r="R195" i="3"/>
  <c r="J198" i="3"/>
  <c r="P198" i="3" s="1"/>
  <c r="Z475" i="1" s="1"/>
  <c r="AE475" i="1" s="1"/>
  <c r="R199" i="3"/>
  <c r="I199" i="3"/>
  <c r="O199" i="3" s="1"/>
  <c r="J199" i="3"/>
  <c r="P199" i="3" s="1"/>
  <c r="I209" i="3"/>
  <c r="O209" i="3" s="1"/>
  <c r="X86" i="1" s="1"/>
  <c r="AC86" i="1" s="1"/>
  <c r="H210" i="3"/>
  <c r="N211" i="3"/>
  <c r="R211" i="3"/>
  <c r="J214" i="3"/>
  <c r="P214" i="3" s="1"/>
  <c r="R215" i="3"/>
  <c r="I215" i="3"/>
  <c r="O215" i="3" s="1"/>
  <c r="X77" i="1" s="1"/>
  <c r="AC77" i="1" s="1"/>
  <c r="J215" i="3"/>
  <c r="P215" i="3" s="1"/>
  <c r="Z77" i="1" s="1"/>
  <c r="AE77" i="1" s="1"/>
  <c r="N224" i="3"/>
  <c r="N227" i="3"/>
  <c r="M230" i="3"/>
  <c r="N232" i="3"/>
  <c r="N235" i="3"/>
  <c r="M238" i="3"/>
  <c r="K238" i="3" s="1"/>
  <c r="R239" i="3"/>
  <c r="Q245" i="3"/>
  <c r="I258" i="3"/>
  <c r="O258" i="3" s="1"/>
  <c r="N259" i="3"/>
  <c r="I264" i="3"/>
  <c r="O264" i="3" s="1"/>
  <c r="R265" i="3"/>
  <c r="R271" i="3"/>
  <c r="Q277" i="3"/>
  <c r="I290" i="3"/>
  <c r="O290" i="3" s="1"/>
  <c r="M291" i="3"/>
  <c r="K291" i="3" s="1"/>
  <c r="I298" i="3"/>
  <c r="O298" i="3" s="1"/>
  <c r="X609" i="1" s="1"/>
  <c r="AC609" i="1" s="1"/>
  <c r="M318" i="3"/>
  <c r="K318" i="3" s="1"/>
  <c r="J353" i="3"/>
  <c r="P353" i="3" s="1"/>
  <c r="Z572" i="1" s="1"/>
  <c r="AE572" i="1" s="1"/>
  <c r="Q353" i="3"/>
  <c r="N353" i="3"/>
  <c r="H353" i="3"/>
  <c r="R353" i="3"/>
  <c r="M353" i="3"/>
  <c r="I353" i="3"/>
  <c r="O353" i="3" s="1"/>
  <c r="X572" i="1" s="1"/>
  <c r="AC572" i="1" s="1"/>
  <c r="N357" i="3"/>
  <c r="J200" i="3"/>
  <c r="P200" i="3" s="1"/>
  <c r="R200" i="3"/>
  <c r="Q205" i="3"/>
  <c r="J216" i="3"/>
  <c r="P216" i="3" s="1"/>
  <c r="Z75" i="1" s="1"/>
  <c r="AE75" i="1" s="1"/>
  <c r="R216" i="3"/>
  <c r="R225" i="3"/>
  <c r="I225" i="3"/>
  <c r="O225" i="3" s="1"/>
  <c r="N225" i="3"/>
  <c r="M225" i="3"/>
  <c r="R233" i="3"/>
  <c r="I233" i="3"/>
  <c r="O233" i="3" s="1"/>
  <c r="N233" i="3"/>
  <c r="M233" i="3"/>
  <c r="J240" i="3"/>
  <c r="P240" i="3" s="1"/>
  <c r="Z433" i="1" s="1"/>
  <c r="AE433" i="1" s="1"/>
  <c r="Q240" i="3"/>
  <c r="H240" i="3"/>
  <c r="M240" i="3"/>
  <c r="Q246" i="3"/>
  <c r="H246" i="3"/>
  <c r="M246" i="3"/>
  <c r="J246" i="3"/>
  <c r="P246" i="3" s="1"/>
  <c r="R246" i="3"/>
  <c r="I246" i="3"/>
  <c r="O246" i="3" s="1"/>
  <c r="M266" i="3"/>
  <c r="J266" i="3"/>
  <c r="P266" i="3" s="1"/>
  <c r="Q266" i="3"/>
  <c r="H266" i="3"/>
  <c r="N266" i="3"/>
  <c r="J272" i="3"/>
  <c r="P272" i="3" s="1"/>
  <c r="Q272" i="3"/>
  <c r="H272" i="3"/>
  <c r="M272" i="3"/>
  <c r="Q278" i="3"/>
  <c r="H278" i="3"/>
  <c r="M278" i="3"/>
  <c r="J278" i="3"/>
  <c r="P278" i="3" s="1"/>
  <c r="R278" i="3"/>
  <c r="I278" i="3"/>
  <c r="O278" i="3" s="1"/>
  <c r="J292" i="3"/>
  <c r="P292" i="3" s="1"/>
  <c r="Z592" i="1" s="1"/>
  <c r="AE592" i="1" s="1"/>
  <c r="Q296" i="3"/>
  <c r="H296" i="3"/>
  <c r="M296" i="3"/>
  <c r="I296" i="3"/>
  <c r="O296" i="3" s="1"/>
  <c r="X585" i="1" s="1"/>
  <c r="AC585" i="1" s="1"/>
  <c r="R296" i="3"/>
  <c r="I304" i="3"/>
  <c r="J304" i="3"/>
  <c r="R304" i="3"/>
  <c r="N304" i="3"/>
  <c r="J135" i="3"/>
  <c r="P135" i="3" s="1"/>
  <c r="J143" i="3"/>
  <c r="P143" i="3" s="1"/>
  <c r="Z338" i="1" s="1"/>
  <c r="AE338" i="1" s="1"/>
  <c r="J146" i="3"/>
  <c r="P146" i="3" s="1"/>
  <c r="M150" i="3"/>
  <c r="K150" i="3" s="1"/>
  <c r="M153" i="3"/>
  <c r="R153" i="3"/>
  <c r="J162" i="3"/>
  <c r="P162" i="3" s="1"/>
  <c r="M166" i="3"/>
  <c r="M169" i="3"/>
  <c r="K169" i="3" s="1"/>
  <c r="R169" i="3"/>
  <c r="J178" i="3"/>
  <c r="P178" i="3" s="1"/>
  <c r="Z348" i="1" s="1"/>
  <c r="AE348" i="1" s="1"/>
  <c r="M185" i="3"/>
  <c r="R185" i="3"/>
  <c r="N193" i="3"/>
  <c r="H200" i="3"/>
  <c r="M201" i="3"/>
  <c r="K201" i="3" s="1"/>
  <c r="R201" i="3"/>
  <c r="N209" i="3"/>
  <c r="H216" i="3"/>
  <c r="M217" i="3"/>
  <c r="K217" i="3" s="1"/>
  <c r="R217" i="3"/>
  <c r="R223" i="3"/>
  <c r="H225" i="3"/>
  <c r="Q229" i="3"/>
  <c r="R231" i="3"/>
  <c r="H233" i="3"/>
  <c r="Q237" i="3"/>
  <c r="I240" i="3"/>
  <c r="O240" i="3" s="1"/>
  <c r="X433" i="1" s="1"/>
  <c r="AC433" i="1" s="1"/>
  <c r="R241" i="3"/>
  <c r="R247" i="3"/>
  <c r="Q253" i="3"/>
  <c r="I266" i="3"/>
  <c r="O266" i="3" s="1"/>
  <c r="N267" i="3"/>
  <c r="I272" i="3"/>
  <c r="O272" i="3" s="1"/>
  <c r="R273" i="3"/>
  <c r="R279" i="3"/>
  <c r="I294" i="3"/>
  <c r="O294" i="3" s="1"/>
  <c r="X614" i="1" s="1"/>
  <c r="AC614" i="1" s="1"/>
  <c r="J296" i="3"/>
  <c r="P296" i="3" s="1"/>
  <c r="Z585" i="1" s="1"/>
  <c r="AE585" i="1" s="1"/>
  <c r="R298" i="3"/>
  <c r="J346" i="3"/>
  <c r="P346" i="3" s="1"/>
  <c r="Z588" i="1" s="1"/>
  <c r="AE588" i="1" s="1"/>
  <c r="M154" i="3"/>
  <c r="N154" i="3"/>
  <c r="R154" i="3"/>
  <c r="Q158" i="3"/>
  <c r="H158" i="3"/>
  <c r="R158" i="3"/>
  <c r="I158" i="3"/>
  <c r="O158" i="3" s="1"/>
  <c r="X410" i="1" s="1"/>
  <c r="AC410" i="1" s="1"/>
  <c r="M170" i="3"/>
  <c r="N170" i="3"/>
  <c r="R170" i="3"/>
  <c r="Q174" i="3"/>
  <c r="H174" i="3"/>
  <c r="R174" i="3"/>
  <c r="I174" i="3"/>
  <c r="O174" i="3" s="1"/>
  <c r="X350" i="1" s="1"/>
  <c r="AC350" i="1" s="1"/>
  <c r="M186" i="3"/>
  <c r="W363" i="1" s="1"/>
  <c r="AB363" i="1" s="1"/>
  <c r="AF363" i="1" s="1"/>
  <c r="N186" i="3"/>
  <c r="R186" i="3"/>
  <c r="Q190" i="3"/>
  <c r="H190" i="3"/>
  <c r="R190" i="3"/>
  <c r="I190" i="3"/>
  <c r="O190" i="3" s="1"/>
  <c r="I200" i="3"/>
  <c r="O200" i="3" s="1"/>
  <c r="M202" i="3"/>
  <c r="N202" i="3"/>
  <c r="R202" i="3"/>
  <c r="Q206" i="3"/>
  <c r="H206" i="3"/>
  <c r="R206" i="3"/>
  <c r="I206" i="3"/>
  <c r="O206" i="3" s="1"/>
  <c r="I216" i="3"/>
  <c r="O216" i="3" s="1"/>
  <c r="X75" i="1" s="1"/>
  <c r="AC75" i="1" s="1"/>
  <c r="M218" i="3"/>
  <c r="N218" i="3"/>
  <c r="R218" i="3"/>
  <c r="R224" i="3"/>
  <c r="J225" i="3"/>
  <c r="P225" i="3" s="1"/>
  <c r="R232" i="3"/>
  <c r="J233" i="3"/>
  <c r="P233" i="3" s="1"/>
  <c r="N240" i="3"/>
  <c r="M242" i="3"/>
  <c r="J242" i="3"/>
  <c r="P242" i="3" s="1"/>
  <c r="Q242" i="3"/>
  <c r="H242" i="3"/>
  <c r="N242" i="3"/>
  <c r="N246" i="3"/>
  <c r="J248" i="3"/>
  <c r="P248" i="3" s="1"/>
  <c r="Z147" i="1" s="1"/>
  <c r="AE147" i="1" s="1"/>
  <c r="Q248" i="3"/>
  <c r="H248" i="3"/>
  <c r="M248" i="3"/>
  <c r="Q254" i="3"/>
  <c r="H254" i="3"/>
  <c r="M254" i="3"/>
  <c r="J254" i="3"/>
  <c r="P254" i="3" s="1"/>
  <c r="Z154" i="1" s="1"/>
  <c r="AE154" i="1" s="1"/>
  <c r="R254" i="3"/>
  <c r="I254" i="3"/>
  <c r="O254" i="3" s="1"/>
  <c r="X154" i="1" s="1"/>
  <c r="AC154" i="1" s="1"/>
  <c r="N272" i="3"/>
  <c r="M274" i="3"/>
  <c r="J274" i="3"/>
  <c r="P274" i="3" s="1"/>
  <c r="Z601" i="1" s="1"/>
  <c r="AE601" i="1" s="1"/>
  <c r="Q274" i="3"/>
  <c r="H274" i="3"/>
  <c r="N274" i="3"/>
  <c r="N278" i="3"/>
  <c r="J280" i="3"/>
  <c r="P280" i="3" s="1"/>
  <c r="Z543" i="1" s="1"/>
  <c r="AE543" i="1" s="1"/>
  <c r="Q280" i="3"/>
  <c r="H280" i="3"/>
  <c r="M280" i="3"/>
  <c r="Q286" i="3"/>
  <c r="H286" i="3"/>
  <c r="M286" i="3"/>
  <c r="J286" i="3"/>
  <c r="P286" i="3" s="1"/>
  <c r="Z414" i="1" s="1"/>
  <c r="AE414" i="1" s="1"/>
  <c r="R286" i="3"/>
  <c r="I286" i="3"/>
  <c r="O286" i="3" s="1"/>
  <c r="N296" i="3"/>
  <c r="J302" i="3"/>
  <c r="P302" i="3" s="1"/>
  <c r="N302" i="3"/>
  <c r="H302" i="3"/>
  <c r="Q302" i="3"/>
  <c r="I94" i="3"/>
  <c r="O94" i="3" s="1"/>
  <c r="I102" i="3"/>
  <c r="O102" i="3" s="1"/>
  <c r="I110" i="3"/>
  <c r="O110" i="3" s="1"/>
  <c r="I116" i="3"/>
  <c r="O116" i="3" s="1"/>
  <c r="X121" i="1" s="1"/>
  <c r="AC121" i="1" s="1"/>
  <c r="I124" i="3"/>
  <c r="O124" i="3" s="1"/>
  <c r="H131" i="3"/>
  <c r="I132" i="3"/>
  <c r="O132" i="3" s="1"/>
  <c r="H139" i="3"/>
  <c r="I140" i="3"/>
  <c r="O140" i="3" s="1"/>
  <c r="X368" i="1" s="1"/>
  <c r="AC368" i="1" s="1"/>
  <c r="I153" i="3"/>
  <c r="O153" i="3" s="1"/>
  <c r="H154" i="3"/>
  <c r="N155" i="3"/>
  <c r="R155" i="3"/>
  <c r="J158" i="3"/>
  <c r="P158" i="3" s="1"/>
  <c r="Z410" i="1" s="1"/>
  <c r="AE410" i="1" s="1"/>
  <c r="R159" i="3"/>
  <c r="I159" i="3"/>
  <c r="O159" i="3" s="1"/>
  <c r="X409" i="1" s="1"/>
  <c r="AC409" i="1" s="1"/>
  <c r="J159" i="3"/>
  <c r="P159" i="3" s="1"/>
  <c r="Z409" i="1" s="1"/>
  <c r="AE409" i="1" s="1"/>
  <c r="I169" i="3"/>
  <c r="O169" i="3" s="1"/>
  <c r="X402" i="1" s="1"/>
  <c r="AC402" i="1" s="1"/>
  <c r="H170" i="3"/>
  <c r="N171" i="3"/>
  <c r="R171" i="3"/>
  <c r="J174" i="3"/>
  <c r="P174" i="3" s="1"/>
  <c r="Z350" i="1" s="1"/>
  <c r="AE350" i="1" s="1"/>
  <c r="R175" i="3"/>
  <c r="I175" i="3"/>
  <c r="O175" i="3" s="1"/>
  <c r="X342" i="1" s="1"/>
  <c r="AC342" i="1" s="1"/>
  <c r="J175" i="3"/>
  <c r="P175" i="3" s="1"/>
  <c r="Z342" i="1" s="1"/>
  <c r="AE342" i="1" s="1"/>
  <c r="I185" i="3"/>
  <c r="O185" i="3" s="1"/>
  <c r="X364" i="1" s="1"/>
  <c r="AC364" i="1" s="1"/>
  <c r="H186" i="3"/>
  <c r="N187" i="3"/>
  <c r="R187" i="3"/>
  <c r="J190" i="3"/>
  <c r="P190" i="3" s="1"/>
  <c r="Z473" i="1" s="1"/>
  <c r="AE473" i="1" s="1"/>
  <c r="R191" i="3"/>
  <c r="I191" i="3"/>
  <c r="O191" i="3" s="1"/>
  <c r="J191" i="3"/>
  <c r="P191" i="3" s="1"/>
  <c r="M200" i="3"/>
  <c r="I201" i="3"/>
  <c r="O201" i="3" s="1"/>
  <c r="X394" i="1" s="1"/>
  <c r="AC394" i="1" s="1"/>
  <c r="H202" i="3"/>
  <c r="N203" i="3"/>
  <c r="R203" i="3"/>
  <c r="J206" i="3"/>
  <c r="P206" i="3" s="1"/>
  <c r="Z10" i="1" s="1"/>
  <c r="AE10" i="1" s="1"/>
  <c r="R207" i="3"/>
  <c r="I207" i="3"/>
  <c r="O207" i="3" s="1"/>
  <c r="X11" i="1" s="1"/>
  <c r="AC11" i="1" s="1"/>
  <c r="J207" i="3"/>
  <c r="P207" i="3" s="1"/>
  <c r="Z11" i="1" s="1"/>
  <c r="AE11" i="1" s="1"/>
  <c r="M216" i="3"/>
  <c r="I217" i="3"/>
  <c r="O217" i="3" s="1"/>
  <c r="X94" i="1" s="1"/>
  <c r="AC94" i="1" s="1"/>
  <c r="H218" i="3"/>
  <c r="N219" i="3"/>
  <c r="R219" i="3"/>
  <c r="M226" i="3"/>
  <c r="K226" i="3" s="1"/>
  <c r="J226" i="3"/>
  <c r="P226" i="3" s="1"/>
  <c r="Z535" i="1" s="1"/>
  <c r="AE535" i="1" s="1"/>
  <c r="N226" i="3"/>
  <c r="M234" i="3"/>
  <c r="J234" i="3"/>
  <c r="P234" i="3" s="1"/>
  <c r="N234" i="3"/>
  <c r="I242" i="3"/>
  <c r="O242" i="3" s="1"/>
  <c r="N243" i="3"/>
  <c r="I248" i="3"/>
  <c r="O248" i="3" s="1"/>
  <c r="X147" i="1" s="1"/>
  <c r="AC147" i="1" s="1"/>
  <c r="R249" i="3"/>
  <c r="R255" i="3"/>
  <c r="Q261" i="3"/>
  <c r="I274" i="3"/>
  <c r="O274" i="3" s="1"/>
  <c r="N275" i="3"/>
  <c r="I280" i="3"/>
  <c r="O280" i="3" s="1"/>
  <c r="X543" i="1" s="1"/>
  <c r="AC543" i="1" s="1"/>
  <c r="R281" i="3"/>
  <c r="R287" i="3"/>
  <c r="Q301" i="3"/>
  <c r="I302" i="3"/>
  <c r="O302" i="3" s="1"/>
  <c r="X625" i="1" s="1"/>
  <c r="AC625" i="1" s="1"/>
  <c r="H149" i="3"/>
  <c r="H157" i="3"/>
  <c r="H165" i="3"/>
  <c r="H173" i="3"/>
  <c r="H181" i="3"/>
  <c r="H189" i="3"/>
  <c r="H197" i="3"/>
  <c r="H205" i="3"/>
  <c r="H213" i="3"/>
  <c r="H221" i="3"/>
  <c r="J223" i="3"/>
  <c r="P223" i="3" s="1"/>
  <c r="Z534" i="1" s="1"/>
  <c r="AE534" i="1" s="1"/>
  <c r="H229" i="3"/>
  <c r="J231" i="3"/>
  <c r="P231" i="3" s="1"/>
  <c r="Z415" i="1" s="1"/>
  <c r="AE415" i="1" s="1"/>
  <c r="H237" i="3"/>
  <c r="J239" i="3"/>
  <c r="P239" i="3" s="1"/>
  <c r="Z434" i="1" s="1"/>
  <c r="AE434" i="1" s="1"/>
  <c r="M241" i="3"/>
  <c r="K241" i="3" s="1"/>
  <c r="H245" i="3"/>
  <c r="J247" i="3"/>
  <c r="P247" i="3" s="1"/>
  <c r="M249" i="3"/>
  <c r="K249" i="3" s="1"/>
  <c r="H253" i="3"/>
  <c r="J255" i="3"/>
  <c r="P255" i="3" s="1"/>
  <c r="Z155" i="1" s="1"/>
  <c r="AE155" i="1" s="1"/>
  <c r="M257" i="3"/>
  <c r="K257" i="3" s="1"/>
  <c r="H261" i="3"/>
  <c r="J263" i="3"/>
  <c r="P263" i="3" s="1"/>
  <c r="M265" i="3"/>
  <c r="K265" i="3" s="1"/>
  <c r="H269" i="3"/>
  <c r="J271" i="3"/>
  <c r="P271" i="3" s="1"/>
  <c r="M273" i="3"/>
  <c r="K273" i="3" s="1"/>
  <c r="H277" i="3"/>
  <c r="J279" i="3"/>
  <c r="P279" i="3" s="1"/>
  <c r="Z532" i="1" s="1"/>
  <c r="AE532" i="1" s="1"/>
  <c r="M281" i="3"/>
  <c r="K281" i="3" s="1"/>
  <c r="J287" i="3"/>
  <c r="P287" i="3" s="1"/>
  <c r="M289" i="3"/>
  <c r="K289" i="3" s="1"/>
  <c r="J294" i="3"/>
  <c r="P294" i="3" s="1"/>
  <c r="Z614" i="1" s="1"/>
  <c r="AE614" i="1" s="1"/>
  <c r="M300" i="3"/>
  <c r="Q300" i="3"/>
  <c r="H300" i="3"/>
  <c r="J307" i="3"/>
  <c r="P307" i="3" s="1"/>
  <c r="R307" i="3"/>
  <c r="H307" i="3"/>
  <c r="N307" i="3"/>
  <c r="R352" i="3"/>
  <c r="Q365" i="3"/>
  <c r="H365" i="3"/>
  <c r="M365" i="3"/>
  <c r="I365" i="3"/>
  <c r="O365" i="3" s="1"/>
  <c r="X554" i="1" s="1"/>
  <c r="AC554" i="1" s="1"/>
  <c r="R365" i="3"/>
  <c r="Q373" i="3"/>
  <c r="H373" i="3"/>
  <c r="M373" i="3"/>
  <c r="I373" i="3"/>
  <c r="O373" i="3" s="1"/>
  <c r="R373" i="3"/>
  <c r="Q379" i="3"/>
  <c r="H379" i="3"/>
  <c r="M379" i="3"/>
  <c r="I379" i="3"/>
  <c r="O379" i="3" s="1"/>
  <c r="R379" i="3"/>
  <c r="J383" i="3"/>
  <c r="P383" i="3" s="1"/>
  <c r="N383" i="3"/>
  <c r="M383" i="3"/>
  <c r="H383" i="3"/>
  <c r="Q383" i="3"/>
  <c r="R387" i="3"/>
  <c r="M457" i="3"/>
  <c r="J457" i="3"/>
  <c r="P457" i="3" s="1"/>
  <c r="Z774" i="1" s="1"/>
  <c r="AE774" i="1" s="1"/>
  <c r="R457" i="3"/>
  <c r="I457" i="3"/>
  <c r="O457" i="3" s="1"/>
  <c r="X774" i="1" s="1"/>
  <c r="AC774" i="1" s="1"/>
  <c r="Q457" i="3"/>
  <c r="N457" i="3"/>
  <c r="H457" i="3"/>
  <c r="N480" i="3"/>
  <c r="N241" i="3"/>
  <c r="N249" i="3"/>
  <c r="N257" i="3"/>
  <c r="N265" i="3"/>
  <c r="N273" i="3"/>
  <c r="N281" i="3"/>
  <c r="N289" i="3"/>
  <c r="Q291" i="3"/>
  <c r="N293" i="3"/>
  <c r="Q293" i="3"/>
  <c r="N301" i="3"/>
  <c r="R301" i="3"/>
  <c r="I301" i="3"/>
  <c r="O301" i="3" s="1"/>
  <c r="X621" i="1" s="1"/>
  <c r="AC621" i="1" s="1"/>
  <c r="R306" i="3"/>
  <c r="I306" i="3"/>
  <c r="O306" i="3" s="1"/>
  <c r="X596" i="1" s="1"/>
  <c r="AC596" i="1" s="1"/>
  <c r="N306" i="3"/>
  <c r="H306" i="3"/>
  <c r="R310" i="3"/>
  <c r="I310" i="3"/>
  <c r="O310" i="3" s="1"/>
  <c r="X597" i="1" s="1"/>
  <c r="AC597" i="1" s="1"/>
  <c r="N310" i="3"/>
  <c r="J310" i="3"/>
  <c r="P310" i="3" s="1"/>
  <c r="Z597" i="1" s="1"/>
  <c r="AE597" i="1" s="1"/>
  <c r="M311" i="3"/>
  <c r="M313" i="3"/>
  <c r="Q313" i="3"/>
  <c r="H313" i="3"/>
  <c r="I313" i="3"/>
  <c r="O313" i="3" s="1"/>
  <c r="X400" i="1" s="1"/>
  <c r="AC400" i="1" s="1"/>
  <c r="Q317" i="3"/>
  <c r="H317" i="3"/>
  <c r="M317" i="3"/>
  <c r="I317" i="3"/>
  <c r="O317" i="3" s="1"/>
  <c r="X565" i="1" s="1"/>
  <c r="AC565" i="1" s="1"/>
  <c r="R317" i="3"/>
  <c r="Q325" i="3"/>
  <c r="H325" i="3"/>
  <c r="M325" i="3"/>
  <c r="I325" i="3"/>
  <c r="O325" i="3" s="1"/>
  <c r="X665" i="1" s="1"/>
  <c r="AC665" i="1" s="1"/>
  <c r="R325" i="3"/>
  <c r="Q337" i="3"/>
  <c r="H337" i="3"/>
  <c r="M337" i="3"/>
  <c r="I337" i="3"/>
  <c r="O337" i="3" s="1"/>
  <c r="X645" i="1" s="1"/>
  <c r="AC645" i="1" s="1"/>
  <c r="R337" i="3"/>
  <c r="Q345" i="3"/>
  <c r="H345" i="3"/>
  <c r="M345" i="3"/>
  <c r="I345" i="3"/>
  <c r="O345" i="3" s="1"/>
  <c r="X589" i="1" s="1"/>
  <c r="AC589" i="1" s="1"/>
  <c r="R345" i="3"/>
  <c r="J358" i="3"/>
  <c r="P358" i="3" s="1"/>
  <c r="Z581" i="1" s="1"/>
  <c r="AE581" i="1" s="1"/>
  <c r="J374" i="3"/>
  <c r="P374" i="3" s="1"/>
  <c r="Q380" i="3"/>
  <c r="J391" i="3"/>
  <c r="P391" i="3" s="1"/>
  <c r="R391" i="3"/>
  <c r="I391" i="3"/>
  <c r="O391" i="3" s="1"/>
  <c r="X683" i="1" s="1"/>
  <c r="AC683" i="1" s="1"/>
  <c r="N391" i="3"/>
  <c r="M391" i="3"/>
  <c r="H391" i="3"/>
  <c r="J395" i="3"/>
  <c r="P395" i="3" s="1"/>
  <c r="N395" i="3"/>
  <c r="I395" i="3"/>
  <c r="O395" i="3" s="1"/>
  <c r="H395" i="3"/>
  <c r="R395" i="3"/>
  <c r="R399" i="3"/>
  <c r="R415" i="3"/>
  <c r="Q449" i="3"/>
  <c r="J493" i="3"/>
  <c r="P493" i="3" s="1"/>
  <c r="N513" i="3"/>
  <c r="M521" i="3"/>
  <c r="M526" i="3"/>
  <c r="R297" i="3"/>
  <c r="I297" i="3"/>
  <c r="O297" i="3" s="1"/>
  <c r="N297" i="3"/>
  <c r="J315" i="3"/>
  <c r="P315" i="3" s="1"/>
  <c r="Z564" i="1" s="1"/>
  <c r="AE564" i="1" s="1"/>
  <c r="Q315" i="3"/>
  <c r="J319" i="3"/>
  <c r="P319" i="3" s="1"/>
  <c r="Z672" i="1" s="1"/>
  <c r="AE672" i="1" s="1"/>
  <c r="Q319" i="3"/>
  <c r="N319" i="3"/>
  <c r="H319" i="3"/>
  <c r="J327" i="3"/>
  <c r="P327" i="3" s="1"/>
  <c r="Z669" i="1" s="1"/>
  <c r="AE669" i="1" s="1"/>
  <c r="H327" i="3"/>
  <c r="Q327" i="3"/>
  <c r="N327" i="3"/>
  <c r="Q333" i="3"/>
  <c r="I333" i="3"/>
  <c r="R333" i="3"/>
  <c r="N337" i="3"/>
  <c r="J339" i="3"/>
  <c r="P339" i="3" s="1"/>
  <c r="Z636" i="1" s="1"/>
  <c r="AE636" i="1" s="1"/>
  <c r="H339" i="3"/>
  <c r="Q339" i="3"/>
  <c r="N339" i="3"/>
  <c r="N345" i="3"/>
  <c r="J347" i="3"/>
  <c r="P347" i="3" s="1"/>
  <c r="Z573" i="1" s="1"/>
  <c r="AE573" i="1" s="1"/>
  <c r="Q347" i="3"/>
  <c r="N347" i="3"/>
  <c r="H347" i="3"/>
  <c r="Q391" i="3"/>
  <c r="Q395" i="3"/>
  <c r="Q401" i="3"/>
  <c r="M403" i="3"/>
  <c r="Q405" i="3"/>
  <c r="M495" i="3"/>
  <c r="M355" i="3"/>
  <c r="Q355" i="3"/>
  <c r="H355" i="3"/>
  <c r="I355" i="3"/>
  <c r="O355" i="3" s="1"/>
  <c r="X586" i="1" s="1"/>
  <c r="AC586" i="1" s="1"/>
  <c r="R355" i="3"/>
  <c r="M361" i="3"/>
  <c r="W623" i="1" s="1"/>
  <c r="AB623" i="1" s="1"/>
  <c r="AF623" i="1" s="1"/>
  <c r="Q361" i="3"/>
  <c r="H361" i="3"/>
  <c r="I361" i="3"/>
  <c r="O361" i="3" s="1"/>
  <c r="X623" i="1" s="1"/>
  <c r="AC623" i="1" s="1"/>
  <c r="R361" i="3"/>
  <c r="M369" i="3"/>
  <c r="Q369" i="3"/>
  <c r="H369" i="3"/>
  <c r="R369" i="3"/>
  <c r="I369" i="3"/>
  <c r="O369" i="3" s="1"/>
  <c r="X171" i="1" s="1"/>
  <c r="AC171" i="1" s="1"/>
  <c r="M377" i="3"/>
  <c r="Q377" i="3"/>
  <c r="H377" i="3"/>
  <c r="I377" i="3"/>
  <c r="O377" i="3" s="1"/>
  <c r="X577" i="1" s="1"/>
  <c r="AC577" i="1" s="1"/>
  <c r="R377" i="3"/>
  <c r="N390" i="3"/>
  <c r="R390" i="3"/>
  <c r="I390" i="3"/>
  <c r="O390" i="3" s="1"/>
  <c r="Q390" i="3"/>
  <c r="H390" i="3"/>
  <c r="M390" i="3"/>
  <c r="J390" i="3"/>
  <c r="P390" i="3" s="1"/>
  <c r="N428" i="3"/>
  <c r="R428" i="3"/>
  <c r="I428" i="3"/>
  <c r="O428" i="3" s="1"/>
  <c r="Q428" i="3"/>
  <c r="H428" i="3"/>
  <c r="M428" i="3"/>
  <c r="J428" i="3"/>
  <c r="P428" i="3" s="1"/>
  <c r="R443" i="3"/>
  <c r="R476" i="3"/>
  <c r="I241" i="3"/>
  <c r="O241" i="3" s="1"/>
  <c r="I249" i="3"/>
  <c r="O249" i="3" s="1"/>
  <c r="X148" i="1" s="1"/>
  <c r="AC148" i="1" s="1"/>
  <c r="I257" i="3"/>
  <c r="O257" i="3" s="1"/>
  <c r="I265" i="3"/>
  <c r="O265" i="3" s="1"/>
  <c r="X92" i="1" s="1"/>
  <c r="AC92" i="1" s="1"/>
  <c r="I273" i="3"/>
  <c r="O273" i="3" s="1"/>
  <c r="I281" i="3"/>
  <c r="O281" i="3" s="1"/>
  <c r="I289" i="3"/>
  <c r="O289" i="3" s="1"/>
  <c r="X413" i="1" s="1"/>
  <c r="AC413" i="1" s="1"/>
  <c r="M292" i="3"/>
  <c r="Q292" i="3"/>
  <c r="Q294" i="3"/>
  <c r="J297" i="3"/>
  <c r="P297" i="3" s="1"/>
  <c r="Z590" i="1" s="1"/>
  <c r="AE590" i="1" s="1"/>
  <c r="M301" i="3"/>
  <c r="I315" i="3"/>
  <c r="O315" i="3" s="1"/>
  <c r="X564" i="1" s="1"/>
  <c r="AC564" i="1" s="1"/>
  <c r="M319" i="3"/>
  <c r="M321" i="3"/>
  <c r="Q321" i="3"/>
  <c r="H321" i="3"/>
  <c r="I321" i="3"/>
  <c r="O321" i="3" s="1"/>
  <c r="X666" i="1" s="1"/>
  <c r="AC666" i="1" s="1"/>
  <c r="R321" i="3"/>
  <c r="M327" i="3"/>
  <c r="M329" i="3"/>
  <c r="Q329" i="3"/>
  <c r="H329" i="3"/>
  <c r="R329" i="3"/>
  <c r="I329" i="3"/>
  <c r="O329" i="3" s="1"/>
  <c r="X667" i="1" s="1"/>
  <c r="AC667" i="1" s="1"/>
  <c r="M339" i="3"/>
  <c r="W636" i="1" s="1"/>
  <c r="AB636" i="1" s="1"/>
  <c r="AF636" i="1" s="1"/>
  <c r="M341" i="3"/>
  <c r="Q341" i="3"/>
  <c r="H341" i="3"/>
  <c r="R341" i="3"/>
  <c r="I341" i="3"/>
  <c r="O341" i="3" s="1"/>
  <c r="X640" i="1" s="1"/>
  <c r="AC640" i="1" s="1"/>
  <c r="M349" i="3"/>
  <c r="Q349" i="3"/>
  <c r="H349" i="3"/>
  <c r="I349" i="3"/>
  <c r="O349" i="3" s="1"/>
  <c r="X570" i="1" s="1"/>
  <c r="AC570" i="1" s="1"/>
  <c r="R349" i="3"/>
  <c r="J355" i="3"/>
  <c r="P355" i="3" s="1"/>
  <c r="Z586" i="1" s="1"/>
  <c r="AE586" i="1" s="1"/>
  <c r="M356" i="3"/>
  <c r="J361" i="3"/>
  <c r="P361" i="3" s="1"/>
  <c r="Z623" i="1" s="1"/>
  <c r="AE623" i="1" s="1"/>
  <c r="M362" i="3"/>
  <c r="K362" i="3" s="1"/>
  <c r="J369" i="3"/>
  <c r="P369" i="3" s="1"/>
  <c r="Z171" i="1" s="1"/>
  <c r="AE171" i="1" s="1"/>
  <c r="J377" i="3"/>
  <c r="P377" i="3" s="1"/>
  <c r="Z577" i="1" s="1"/>
  <c r="AE577" i="1" s="1"/>
  <c r="Q385" i="3"/>
  <c r="H385" i="3"/>
  <c r="M385" i="3"/>
  <c r="N385" i="3"/>
  <c r="I385" i="3"/>
  <c r="O385" i="3" s="1"/>
  <c r="Q393" i="3"/>
  <c r="H393" i="3"/>
  <c r="M393" i="3"/>
  <c r="R393" i="3"/>
  <c r="N393" i="3"/>
  <c r="I393" i="3"/>
  <c r="O393" i="3" s="1"/>
  <c r="N420" i="3"/>
  <c r="R420" i="3"/>
  <c r="I420" i="3"/>
  <c r="O420" i="3" s="1"/>
  <c r="Q420" i="3"/>
  <c r="H420" i="3"/>
  <c r="M420" i="3"/>
  <c r="J420" i="3"/>
  <c r="P420" i="3" s="1"/>
  <c r="Q451" i="3"/>
  <c r="H451" i="3"/>
  <c r="N451" i="3"/>
  <c r="M451" i="3"/>
  <c r="K451" i="3" s="1"/>
  <c r="R451" i="3"/>
  <c r="J451" i="3"/>
  <c r="P451" i="3" s="1"/>
  <c r="I451" i="3"/>
  <c r="O451" i="3" s="1"/>
  <c r="X424" i="1" s="1"/>
  <c r="AC424" i="1" s="1"/>
  <c r="M497" i="3"/>
  <c r="J311" i="3"/>
  <c r="P311" i="3" s="1"/>
  <c r="Z594" i="1" s="1"/>
  <c r="AE594" i="1" s="1"/>
  <c r="H311" i="3"/>
  <c r="N311" i="3"/>
  <c r="M322" i="3"/>
  <c r="K322" i="3" s="1"/>
  <c r="M334" i="3"/>
  <c r="K334" i="3" s="1"/>
  <c r="M350" i="3"/>
  <c r="N355" i="3"/>
  <c r="Q357" i="3"/>
  <c r="I357" i="3"/>
  <c r="R357" i="3"/>
  <c r="N361" i="3"/>
  <c r="J363" i="3"/>
  <c r="P363" i="3" s="1"/>
  <c r="Z574" i="1" s="1"/>
  <c r="AE574" i="1" s="1"/>
  <c r="H363" i="3"/>
  <c r="Q363" i="3"/>
  <c r="N363" i="3"/>
  <c r="N369" i="3"/>
  <c r="J371" i="3"/>
  <c r="P371" i="3" s="1"/>
  <c r="N371" i="3"/>
  <c r="H371" i="3"/>
  <c r="Q371" i="3"/>
  <c r="N377" i="3"/>
  <c r="M411" i="3"/>
  <c r="I223" i="3"/>
  <c r="O223" i="3" s="1"/>
  <c r="X534" i="1" s="1"/>
  <c r="AC534" i="1" s="1"/>
  <c r="I231" i="3"/>
  <c r="O231" i="3" s="1"/>
  <c r="X415" i="1" s="1"/>
  <c r="AC415" i="1" s="1"/>
  <c r="I239" i="3"/>
  <c r="O239" i="3" s="1"/>
  <c r="X434" i="1" s="1"/>
  <c r="AC434" i="1" s="1"/>
  <c r="I247" i="3"/>
  <c r="O247" i="3" s="1"/>
  <c r="I255" i="3"/>
  <c r="O255" i="3" s="1"/>
  <c r="X155" i="1" s="1"/>
  <c r="AC155" i="1" s="1"/>
  <c r="I263" i="3"/>
  <c r="O263" i="3" s="1"/>
  <c r="I271" i="3"/>
  <c r="O271" i="3" s="1"/>
  <c r="I279" i="3"/>
  <c r="O279" i="3" s="1"/>
  <c r="X532" i="1" s="1"/>
  <c r="AC532" i="1" s="1"/>
  <c r="I287" i="3"/>
  <c r="O287" i="3" s="1"/>
  <c r="I292" i="3"/>
  <c r="O292" i="3" s="1"/>
  <c r="X592" i="1" s="1"/>
  <c r="AC592" i="1" s="1"/>
  <c r="M297" i="3"/>
  <c r="K297" i="3" s="1"/>
  <c r="R300" i="3"/>
  <c r="Q306" i="3"/>
  <c r="I311" i="3"/>
  <c r="O311" i="3" s="1"/>
  <c r="N315" i="3"/>
  <c r="R319" i="3"/>
  <c r="N321" i="3"/>
  <c r="J323" i="3"/>
  <c r="P323" i="3" s="1"/>
  <c r="Z670" i="1" s="1"/>
  <c r="AE670" i="1" s="1"/>
  <c r="H323" i="3"/>
  <c r="Q323" i="3"/>
  <c r="N323" i="3"/>
  <c r="R327" i="3"/>
  <c r="N329" i="3"/>
  <c r="Q331" i="3"/>
  <c r="I331" i="3"/>
  <c r="R331" i="3"/>
  <c r="J335" i="3"/>
  <c r="P335" i="3" s="1"/>
  <c r="Z546" i="1" s="1"/>
  <c r="AE546" i="1" s="1"/>
  <c r="H335" i="3"/>
  <c r="Q335" i="3"/>
  <c r="N335" i="3"/>
  <c r="R339" i="3"/>
  <c r="N341" i="3"/>
  <c r="J343" i="3"/>
  <c r="P343" i="3" s="1"/>
  <c r="Z639" i="1" s="1"/>
  <c r="AE639" i="1" s="1"/>
  <c r="N343" i="3"/>
  <c r="H343" i="3"/>
  <c r="Q343" i="3"/>
  <c r="R347" i="3"/>
  <c r="N349" i="3"/>
  <c r="J351" i="3"/>
  <c r="P351" i="3" s="1"/>
  <c r="Z575" i="1" s="1"/>
  <c r="AE575" i="1" s="1"/>
  <c r="H351" i="3"/>
  <c r="Q351" i="3"/>
  <c r="N351" i="3"/>
  <c r="J357" i="3"/>
  <c r="I363" i="3"/>
  <c r="O363" i="3" s="1"/>
  <c r="X574" i="1" s="1"/>
  <c r="AC574" i="1" s="1"/>
  <c r="I371" i="3"/>
  <c r="O371" i="3" s="1"/>
  <c r="R385" i="3"/>
  <c r="N413" i="3"/>
  <c r="Q435" i="3"/>
  <c r="M448" i="3"/>
  <c r="K448" i="3" s="1"/>
  <c r="N456" i="3"/>
  <c r="J456" i="3"/>
  <c r="P456" i="3" s="1"/>
  <c r="R456" i="3"/>
  <c r="I456" i="3"/>
  <c r="O456" i="3" s="1"/>
  <c r="Q456" i="3"/>
  <c r="H456" i="3"/>
  <c r="M456" i="3"/>
  <c r="K456" i="3" s="1"/>
  <c r="N314" i="3"/>
  <c r="R314" i="3"/>
  <c r="I314" i="3"/>
  <c r="O314" i="3" s="1"/>
  <c r="X563" i="1" s="1"/>
  <c r="AC563" i="1" s="1"/>
  <c r="J318" i="3"/>
  <c r="P318" i="3" s="1"/>
  <c r="Z662" i="1" s="1"/>
  <c r="AE662" i="1" s="1"/>
  <c r="N330" i="3"/>
  <c r="R330" i="3"/>
  <c r="I330" i="3"/>
  <c r="O330" i="3" s="1"/>
  <c r="N342" i="3"/>
  <c r="R342" i="3"/>
  <c r="I342" i="3"/>
  <c r="O342" i="3" s="1"/>
  <c r="X637" i="1" s="1"/>
  <c r="AC637" i="1" s="1"/>
  <c r="N370" i="3"/>
  <c r="R370" i="3"/>
  <c r="I370" i="3"/>
  <c r="O370" i="3" s="1"/>
  <c r="N382" i="3"/>
  <c r="R382" i="3"/>
  <c r="I382" i="3"/>
  <c r="O382" i="3" s="1"/>
  <c r="J397" i="3"/>
  <c r="P397" i="3" s="1"/>
  <c r="R397" i="3"/>
  <c r="I397" i="3"/>
  <c r="O397" i="3" s="1"/>
  <c r="J399" i="3"/>
  <c r="P399" i="3" s="1"/>
  <c r="N404" i="3"/>
  <c r="R404" i="3"/>
  <c r="I404" i="3"/>
  <c r="O404" i="3" s="1"/>
  <c r="Q404" i="3"/>
  <c r="H404" i="3"/>
  <c r="J409" i="3"/>
  <c r="P409" i="3" s="1"/>
  <c r="Z166" i="1" s="1"/>
  <c r="AE166" i="1" s="1"/>
  <c r="N409" i="3"/>
  <c r="R416" i="3"/>
  <c r="R424" i="3"/>
  <c r="R432" i="3"/>
  <c r="N434" i="3"/>
  <c r="I443" i="3"/>
  <c r="O443" i="3" s="1"/>
  <c r="X694" i="1" s="1"/>
  <c r="AC694" i="1" s="1"/>
  <c r="R444" i="3"/>
  <c r="H449" i="3"/>
  <c r="M455" i="3"/>
  <c r="N472" i="3"/>
  <c r="J472" i="3"/>
  <c r="P472" i="3" s="1"/>
  <c r="Z778" i="1" s="1"/>
  <c r="AE778" i="1" s="1"/>
  <c r="R472" i="3"/>
  <c r="I472" i="3"/>
  <c r="O472" i="3" s="1"/>
  <c r="X778" i="1" s="1"/>
  <c r="AC778" i="1" s="1"/>
  <c r="Q472" i="3"/>
  <c r="H472" i="3"/>
  <c r="Q499" i="3"/>
  <c r="H499" i="3"/>
  <c r="N499" i="3"/>
  <c r="M499" i="3"/>
  <c r="J499" i="3"/>
  <c r="P499" i="3" s="1"/>
  <c r="Z862" i="1" s="1"/>
  <c r="AE862" i="1" s="1"/>
  <c r="R499" i="3"/>
  <c r="I499" i="3"/>
  <c r="O499" i="3" s="1"/>
  <c r="X862" i="1" s="1"/>
  <c r="AC862" i="1" s="1"/>
  <c r="M512" i="3"/>
  <c r="K512" i="3" s="1"/>
  <c r="R520" i="3"/>
  <c r="R538" i="3"/>
  <c r="R546" i="3"/>
  <c r="R554" i="3"/>
  <c r="R326" i="3"/>
  <c r="I326" i="3"/>
  <c r="O326" i="3" s="1"/>
  <c r="X664" i="1" s="1"/>
  <c r="AC664" i="1" s="1"/>
  <c r="N326" i="3"/>
  <c r="R332" i="3"/>
  <c r="I332" i="3"/>
  <c r="O332" i="3" s="1"/>
  <c r="N332" i="3"/>
  <c r="R338" i="3"/>
  <c r="I338" i="3"/>
  <c r="O338" i="3" s="1"/>
  <c r="X634" i="1" s="1"/>
  <c r="AC634" i="1" s="1"/>
  <c r="N338" i="3"/>
  <c r="R366" i="3"/>
  <c r="I366" i="3"/>
  <c r="O366" i="3" s="1"/>
  <c r="N366" i="3"/>
  <c r="N396" i="3"/>
  <c r="J401" i="3"/>
  <c r="P401" i="3" s="1"/>
  <c r="Z693" i="1" s="1"/>
  <c r="AE693" i="1" s="1"/>
  <c r="N401" i="3"/>
  <c r="R408" i="3"/>
  <c r="I408" i="3"/>
  <c r="O408" i="3" s="1"/>
  <c r="X158" i="1" s="1"/>
  <c r="AC158" i="1" s="1"/>
  <c r="N408" i="3"/>
  <c r="M408" i="3"/>
  <c r="K408" i="3" s="1"/>
  <c r="Q415" i="3"/>
  <c r="H415" i="3"/>
  <c r="M415" i="3"/>
  <c r="J445" i="3"/>
  <c r="P445" i="3" s="1"/>
  <c r="R452" i="3"/>
  <c r="M463" i="3"/>
  <c r="K463" i="3" s="1"/>
  <c r="M471" i="3"/>
  <c r="Q491" i="3"/>
  <c r="H491" i="3"/>
  <c r="N491" i="3"/>
  <c r="M491" i="3"/>
  <c r="J491" i="3"/>
  <c r="P491" i="3" s="1"/>
  <c r="R491" i="3"/>
  <c r="I491" i="3"/>
  <c r="O491" i="3" s="1"/>
  <c r="R540" i="3"/>
  <c r="R548" i="3"/>
  <c r="R556" i="3"/>
  <c r="M435" i="3"/>
  <c r="J435" i="3"/>
  <c r="P435" i="3" s="1"/>
  <c r="Z582" i="1" s="1"/>
  <c r="AE582" i="1" s="1"/>
  <c r="R435" i="3"/>
  <c r="I435" i="3"/>
  <c r="O435" i="3" s="1"/>
  <c r="Q459" i="3"/>
  <c r="H459" i="3"/>
  <c r="N459" i="3"/>
  <c r="M459" i="3"/>
  <c r="K459" i="3" s="1"/>
  <c r="N464" i="3"/>
  <c r="J464" i="3"/>
  <c r="P464" i="3" s="1"/>
  <c r="Z763" i="1" s="1"/>
  <c r="AE763" i="1" s="1"/>
  <c r="R464" i="3"/>
  <c r="I464" i="3"/>
  <c r="O464" i="3" s="1"/>
  <c r="X763" i="1" s="1"/>
  <c r="AC763" i="1" s="1"/>
  <c r="Q464" i="3"/>
  <c r="H464" i="3"/>
  <c r="M465" i="3"/>
  <c r="J465" i="3"/>
  <c r="P465" i="3" s="1"/>
  <c r="Z764" i="1" s="1"/>
  <c r="AE764" i="1" s="1"/>
  <c r="R465" i="3"/>
  <c r="I465" i="3"/>
  <c r="O465" i="3" s="1"/>
  <c r="X764" i="1" s="1"/>
  <c r="AC764" i="1" s="1"/>
  <c r="J485" i="3"/>
  <c r="P485" i="3" s="1"/>
  <c r="Z715" i="1" s="1"/>
  <c r="AE715" i="1" s="1"/>
  <c r="M487" i="3"/>
  <c r="M489" i="3"/>
  <c r="R500" i="3"/>
  <c r="N504" i="3"/>
  <c r="N515" i="3"/>
  <c r="M314" i="3"/>
  <c r="N322" i="3"/>
  <c r="R322" i="3"/>
  <c r="I322" i="3"/>
  <c r="O322" i="3" s="1"/>
  <c r="X671" i="1" s="1"/>
  <c r="AC671" i="1" s="1"/>
  <c r="J326" i="3"/>
  <c r="P326" i="3" s="1"/>
  <c r="Z664" i="1" s="1"/>
  <c r="AE664" i="1" s="1"/>
  <c r="M330" i="3"/>
  <c r="J332" i="3"/>
  <c r="P332" i="3" s="1"/>
  <c r="Z556" i="1" s="1"/>
  <c r="AE556" i="1" s="1"/>
  <c r="N334" i="3"/>
  <c r="R334" i="3"/>
  <c r="I334" i="3"/>
  <c r="O334" i="3" s="1"/>
  <c r="J338" i="3"/>
  <c r="P338" i="3" s="1"/>
  <c r="Z634" i="1" s="1"/>
  <c r="AE634" i="1" s="1"/>
  <c r="M342" i="3"/>
  <c r="N350" i="3"/>
  <c r="R350" i="3"/>
  <c r="I350" i="3"/>
  <c r="O350" i="3" s="1"/>
  <c r="X584" i="1" s="1"/>
  <c r="AC584" i="1" s="1"/>
  <c r="N356" i="3"/>
  <c r="R356" i="3"/>
  <c r="I356" i="3"/>
  <c r="O356" i="3" s="1"/>
  <c r="X579" i="1" s="1"/>
  <c r="AC579" i="1" s="1"/>
  <c r="N362" i="3"/>
  <c r="R362" i="3"/>
  <c r="I362" i="3"/>
  <c r="O362" i="3" s="1"/>
  <c r="J366" i="3"/>
  <c r="P366" i="3" s="1"/>
  <c r="Z99" i="1" s="1"/>
  <c r="AE99" i="1" s="1"/>
  <c r="M370" i="3"/>
  <c r="J378" i="3"/>
  <c r="M382" i="3"/>
  <c r="K382" i="3" s="1"/>
  <c r="M389" i="3"/>
  <c r="R400" i="3"/>
  <c r="I400" i="3"/>
  <c r="O400" i="3" s="1"/>
  <c r="N400" i="3"/>
  <c r="M400" i="3"/>
  <c r="I401" i="3"/>
  <c r="O401" i="3" s="1"/>
  <c r="X693" i="1" s="1"/>
  <c r="AC693" i="1" s="1"/>
  <c r="Q407" i="3"/>
  <c r="H407" i="3"/>
  <c r="M407" i="3"/>
  <c r="J408" i="3"/>
  <c r="P408" i="3" s="1"/>
  <c r="Z158" i="1" s="1"/>
  <c r="AE158" i="1" s="1"/>
  <c r="J413" i="3"/>
  <c r="P413" i="3" s="1"/>
  <c r="Z175" i="1" s="1"/>
  <c r="AE175" i="1" s="1"/>
  <c r="R413" i="3"/>
  <c r="I413" i="3"/>
  <c r="O413" i="3" s="1"/>
  <c r="X175" i="1" s="1"/>
  <c r="AC175" i="1" s="1"/>
  <c r="J415" i="3"/>
  <c r="P415" i="3" s="1"/>
  <c r="Z183" i="1" s="1"/>
  <c r="AE183" i="1" s="1"/>
  <c r="J417" i="3"/>
  <c r="P417" i="3" s="1"/>
  <c r="Z187" i="1" s="1"/>
  <c r="AE187" i="1" s="1"/>
  <c r="Q417" i="3"/>
  <c r="H417" i="3"/>
  <c r="N417" i="3"/>
  <c r="M421" i="3"/>
  <c r="K421" i="3" s="1"/>
  <c r="J421" i="3"/>
  <c r="P421" i="3" s="1"/>
  <c r="Z651" i="1" s="1"/>
  <c r="AE651" i="1" s="1"/>
  <c r="R421" i="3"/>
  <c r="I421" i="3"/>
  <c r="O421" i="3" s="1"/>
  <c r="X651" i="1" s="1"/>
  <c r="AC651" i="1" s="1"/>
  <c r="Q423" i="3"/>
  <c r="H423" i="3"/>
  <c r="M423" i="3"/>
  <c r="J425" i="3"/>
  <c r="P425" i="3" s="1"/>
  <c r="Q425" i="3"/>
  <c r="H425" i="3"/>
  <c r="N425" i="3"/>
  <c r="M429" i="3"/>
  <c r="K429" i="3" s="1"/>
  <c r="J429" i="3"/>
  <c r="P429" i="3" s="1"/>
  <c r="R429" i="3"/>
  <c r="I429" i="3"/>
  <c r="O429" i="3" s="1"/>
  <c r="Q431" i="3"/>
  <c r="H431" i="3"/>
  <c r="M431" i="3"/>
  <c r="J433" i="3"/>
  <c r="P433" i="3" s="1"/>
  <c r="Q433" i="3"/>
  <c r="H433" i="3"/>
  <c r="N433" i="3"/>
  <c r="H435" i="3"/>
  <c r="J437" i="3"/>
  <c r="P437" i="3" s="1"/>
  <c r="Q437" i="3"/>
  <c r="H437" i="3"/>
  <c r="N437" i="3"/>
  <c r="M439" i="3"/>
  <c r="J453" i="3"/>
  <c r="P453" i="3" s="1"/>
  <c r="Z412" i="1" s="1"/>
  <c r="AE412" i="1" s="1"/>
  <c r="I459" i="3"/>
  <c r="O459" i="3" s="1"/>
  <c r="R460" i="3"/>
  <c r="M464" i="3"/>
  <c r="H465" i="3"/>
  <c r="J469" i="3"/>
  <c r="P469" i="3" s="1"/>
  <c r="Z741" i="1" s="1"/>
  <c r="AE741" i="1" s="1"/>
  <c r="Q483" i="3"/>
  <c r="H483" i="3"/>
  <c r="N483" i="3"/>
  <c r="M483" i="3"/>
  <c r="J483" i="3"/>
  <c r="P483" i="3" s="1"/>
  <c r="Z712" i="1" s="1"/>
  <c r="AE712" i="1" s="1"/>
  <c r="R483" i="3"/>
  <c r="I483" i="3"/>
  <c r="O483" i="3" s="1"/>
  <c r="X712" i="1" s="1"/>
  <c r="AC712" i="1" s="1"/>
  <c r="N508" i="3"/>
  <c r="R529" i="3"/>
  <c r="J387" i="3"/>
  <c r="P387" i="3" s="1"/>
  <c r="N387" i="3"/>
  <c r="R394" i="3"/>
  <c r="I394" i="3"/>
  <c r="O394" i="3" s="1"/>
  <c r="X567" i="1" s="1"/>
  <c r="AC567" i="1" s="1"/>
  <c r="N394" i="3"/>
  <c r="M394" i="3"/>
  <c r="W567" i="1" s="1"/>
  <c r="AB567" i="1" s="1"/>
  <c r="AF567" i="1" s="1"/>
  <c r="M419" i="3"/>
  <c r="K419" i="3" s="1"/>
  <c r="M427" i="3"/>
  <c r="N440" i="3"/>
  <c r="J440" i="3"/>
  <c r="P440" i="3" s="1"/>
  <c r="R440" i="3"/>
  <c r="I440" i="3"/>
  <c r="O440" i="3" s="1"/>
  <c r="X663" i="1" s="1"/>
  <c r="AC663" i="1" s="1"/>
  <c r="Q440" i="3"/>
  <c r="H440" i="3"/>
  <c r="M441" i="3"/>
  <c r="J441" i="3"/>
  <c r="P441" i="3" s="1"/>
  <c r="R441" i="3"/>
  <c r="I441" i="3"/>
  <c r="O441" i="3" s="1"/>
  <c r="J459" i="3"/>
  <c r="P459" i="3" s="1"/>
  <c r="Z694" i="1" s="1"/>
  <c r="AE694" i="1" s="1"/>
  <c r="N465" i="3"/>
  <c r="Q467" i="3"/>
  <c r="H467" i="3"/>
  <c r="N467" i="3"/>
  <c r="M467" i="3"/>
  <c r="R468" i="3"/>
  <c r="J477" i="3"/>
  <c r="P477" i="3" s="1"/>
  <c r="Z781" i="1" s="1"/>
  <c r="AE781" i="1" s="1"/>
  <c r="M479" i="3"/>
  <c r="W722" i="1" s="1"/>
  <c r="AB722" i="1" s="1"/>
  <c r="AF722" i="1" s="1"/>
  <c r="M481" i="3"/>
  <c r="R492" i="3"/>
  <c r="N496" i="3"/>
  <c r="Q567" i="3"/>
  <c r="R318" i="3"/>
  <c r="I318" i="3"/>
  <c r="O318" i="3" s="1"/>
  <c r="X662" i="1" s="1"/>
  <c r="AC662" i="1" s="1"/>
  <c r="N318" i="3"/>
  <c r="M326" i="3"/>
  <c r="M332" i="3"/>
  <c r="K332" i="3" s="1"/>
  <c r="M338" i="3"/>
  <c r="K338" i="3" s="1"/>
  <c r="R346" i="3"/>
  <c r="I346" i="3"/>
  <c r="O346" i="3" s="1"/>
  <c r="X588" i="1" s="1"/>
  <c r="AC588" i="1" s="1"/>
  <c r="N346" i="3"/>
  <c r="R358" i="3"/>
  <c r="I358" i="3"/>
  <c r="O358" i="3" s="1"/>
  <c r="X581" i="1" s="1"/>
  <c r="AC581" i="1" s="1"/>
  <c r="N358" i="3"/>
  <c r="M366" i="3"/>
  <c r="K366" i="3" s="1"/>
  <c r="R374" i="3"/>
  <c r="I374" i="3"/>
  <c r="O374" i="3" s="1"/>
  <c r="N374" i="3"/>
  <c r="J380" i="3"/>
  <c r="H387" i="3"/>
  <c r="H394" i="3"/>
  <c r="Q399" i="3"/>
  <c r="H399" i="3"/>
  <c r="M399" i="3"/>
  <c r="M401" i="3"/>
  <c r="J405" i="3"/>
  <c r="P405" i="3" s="1"/>
  <c r="R405" i="3"/>
  <c r="I405" i="3"/>
  <c r="O405" i="3" s="1"/>
  <c r="N412" i="3"/>
  <c r="R412" i="3"/>
  <c r="I412" i="3"/>
  <c r="O412" i="3" s="1"/>
  <c r="X174" i="1" s="1"/>
  <c r="AC174" i="1" s="1"/>
  <c r="Q412" i="3"/>
  <c r="H412" i="3"/>
  <c r="N435" i="3"/>
  <c r="M440" i="3"/>
  <c r="H441" i="3"/>
  <c r="M447" i="3"/>
  <c r="J461" i="3"/>
  <c r="P461" i="3" s="1"/>
  <c r="Z773" i="1" s="1"/>
  <c r="AE773" i="1" s="1"/>
  <c r="I467" i="3"/>
  <c r="O467" i="3" s="1"/>
  <c r="X724" i="1" s="1"/>
  <c r="AC724" i="1" s="1"/>
  <c r="M473" i="3"/>
  <c r="K473" i="3" s="1"/>
  <c r="Q475" i="3"/>
  <c r="H475" i="3"/>
  <c r="N475" i="3"/>
  <c r="M475" i="3"/>
  <c r="J475" i="3"/>
  <c r="P475" i="3" s="1"/>
  <c r="Z776" i="1" s="1"/>
  <c r="AE776" i="1" s="1"/>
  <c r="R475" i="3"/>
  <c r="I475" i="3"/>
  <c r="O475" i="3" s="1"/>
  <c r="X776" i="1" s="1"/>
  <c r="AC776" i="1" s="1"/>
  <c r="I510" i="3"/>
  <c r="O510" i="3" s="1"/>
  <c r="N518" i="3"/>
  <c r="Q531" i="3"/>
  <c r="Q536" i="3"/>
  <c r="Q544" i="3"/>
  <c r="Q552" i="3"/>
  <c r="R436" i="3"/>
  <c r="Q443" i="3"/>
  <c r="H443" i="3"/>
  <c r="N443" i="3"/>
  <c r="M443" i="3"/>
  <c r="K443" i="3" s="1"/>
  <c r="N448" i="3"/>
  <c r="J448" i="3"/>
  <c r="P448" i="3" s="1"/>
  <c r="Z178" i="1" s="1"/>
  <c r="AE178" i="1" s="1"/>
  <c r="R448" i="3"/>
  <c r="I448" i="3"/>
  <c r="O448" i="3" s="1"/>
  <c r="X178" i="1" s="1"/>
  <c r="AC178" i="1" s="1"/>
  <c r="Q448" i="3"/>
  <c r="H448" i="3"/>
  <c r="M449" i="3"/>
  <c r="J449" i="3"/>
  <c r="P449" i="3" s="1"/>
  <c r="R449" i="3"/>
  <c r="I449" i="3"/>
  <c r="O449" i="3" s="1"/>
  <c r="X656" i="1" s="1"/>
  <c r="AC656" i="1" s="1"/>
  <c r="R484" i="3"/>
  <c r="N488" i="3"/>
  <c r="J501" i="3"/>
  <c r="P501" i="3" s="1"/>
  <c r="Z864" i="1" s="1"/>
  <c r="AE864" i="1" s="1"/>
  <c r="M503" i="3"/>
  <c r="Q505" i="3"/>
  <c r="M524" i="3"/>
  <c r="K524" i="3" s="1"/>
  <c r="R532" i="3"/>
  <c r="M516" i="3"/>
  <c r="R516" i="3"/>
  <c r="I516" i="3"/>
  <c r="O516" i="3" s="1"/>
  <c r="J520" i="3"/>
  <c r="P520" i="3" s="1"/>
  <c r="R527" i="3"/>
  <c r="I527" i="3"/>
  <c r="O527" i="3" s="1"/>
  <c r="X658" i="1" s="1"/>
  <c r="AC658" i="1" s="1"/>
  <c r="I531" i="3"/>
  <c r="O531" i="3" s="1"/>
  <c r="X442" i="1" s="1"/>
  <c r="AC442" i="1" s="1"/>
  <c r="J564" i="3"/>
  <c r="P564" i="3" s="1"/>
  <c r="Z806" i="1" s="1"/>
  <c r="AE806" i="1" s="1"/>
  <c r="N583" i="3"/>
  <c r="M585" i="3"/>
  <c r="R587" i="3"/>
  <c r="M597" i="3"/>
  <c r="Q602" i="3"/>
  <c r="M635" i="3"/>
  <c r="N660" i="3"/>
  <c r="M660" i="3"/>
  <c r="J660" i="3"/>
  <c r="P660" i="3" s="1"/>
  <c r="R660" i="3"/>
  <c r="I660" i="3"/>
  <c r="O660" i="3" s="1"/>
  <c r="X727" i="1" s="1"/>
  <c r="AC727" i="1" s="1"/>
  <c r="Q660" i="3"/>
  <c r="H660" i="3"/>
  <c r="Q507" i="3"/>
  <c r="H507" i="3"/>
  <c r="R507" i="3"/>
  <c r="J509" i="3"/>
  <c r="P509" i="3" s="1"/>
  <c r="Q509" i="3"/>
  <c r="M511" i="3"/>
  <c r="Q511" i="3"/>
  <c r="Q513" i="3"/>
  <c r="H516" i="3"/>
  <c r="N517" i="3"/>
  <c r="J517" i="3"/>
  <c r="P517" i="3" s="1"/>
  <c r="Z371" i="1" s="1"/>
  <c r="AE371" i="1" s="1"/>
  <c r="R517" i="3"/>
  <c r="R522" i="3"/>
  <c r="H527" i="3"/>
  <c r="M533" i="3"/>
  <c r="N537" i="3"/>
  <c r="M539" i="3"/>
  <c r="K539" i="3" s="1"/>
  <c r="R541" i="3"/>
  <c r="N545" i="3"/>
  <c r="M547" i="3"/>
  <c r="R549" i="3"/>
  <c r="N553" i="3"/>
  <c r="M555" i="3"/>
  <c r="K555" i="3" s="1"/>
  <c r="R557" i="3"/>
  <c r="N573" i="3"/>
  <c r="M573" i="3"/>
  <c r="K573" i="3" s="1"/>
  <c r="J573" i="3"/>
  <c r="P573" i="3" s="1"/>
  <c r="R573" i="3"/>
  <c r="I573" i="3"/>
  <c r="O573" i="3" s="1"/>
  <c r="X851" i="1" s="1"/>
  <c r="AC851" i="1" s="1"/>
  <c r="Q573" i="3"/>
  <c r="H573" i="3"/>
  <c r="N581" i="3"/>
  <c r="M581" i="3"/>
  <c r="J581" i="3"/>
  <c r="P581" i="3" s="1"/>
  <c r="Z927" i="1" s="1"/>
  <c r="AE927" i="1" s="1"/>
  <c r="R581" i="3"/>
  <c r="I581" i="3"/>
  <c r="O581" i="3" s="1"/>
  <c r="X927" i="1" s="1"/>
  <c r="AC927" i="1" s="1"/>
  <c r="Q581" i="3"/>
  <c r="H581" i="3"/>
  <c r="N605" i="3"/>
  <c r="M605" i="3"/>
  <c r="J605" i="3"/>
  <c r="P605" i="3" s="1"/>
  <c r="I605" i="3"/>
  <c r="O605" i="3" s="1"/>
  <c r="H605" i="3"/>
  <c r="Q605" i="3"/>
  <c r="M613" i="3"/>
  <c r="K613" i="3" s="1"/>
  <c r="R749" i="3"/>
  <c r="J759" i="3"/>
  <c r="P759" i="3" s="1"/>
  <c r="Z1013" i="1" s="1"/>
  <c r="AE1013" i="1" s="1"/>
  <c r="Q767" i="3"/>
  <c r="R780" i="3"/>
  <c r="M416" i="3"/>
  <c r="M424" i="3"/>
  <c r="M432" i="3"/>
  <c r="K432" i="3" s="1"/>
  <c r="M444" i="3"/>
  <c r="K444" i="3" s="1"/>
  <c r="N445" i="3"/>
  <c r="M452" i="3"/>
  <c r="K452" i="3" s="1"/>
  <c r="N453" i="3"/>
  <c r="M460" i="3"/>
  <c r="N461" i="3"/>
  <c r="M468" i="3"/>
  <c r="N469" i="3"/>
  <c r="I473" i="3"/>
  <c r="O473" i="3" s="1"/>
  <c r="X777" i="1" s="1"/>
  <c r="AC777" i="1" s="1"/>
  <c r="R473" i="3"/>
  <c r="M476" i="3"/>
  <c r="N477" i="3"/>
  <c r="H480" i="3"/>
  <c r="Q480" i="3"/>
  <c r="I481" i="3"/>
  <c r="O481" i="3" s="1"/>
  <c r="X718" i="1" s="1"/>
  <c r="AC718" i="1" s="1"/>
  <c r="R481" i="3"/>
  <c r="M484" i="3"/>
  <c r="N485" i="3"/>
  <c r="H488" i="3"/>
  <c r="Q488" i="3"/>
  <c r="I489" i="3"/>
  <c r="O489" i="3" s="1"/>
  <c r="X701" i="1" s="1"/>
  <c r="AC701" i="1" s="1"/>
  <c r="R489" i="3"/>
  <c r="M492" i="3"/>
  <c r="K492" i="3" s="1"/>
  <c r="N493" i="3"/>
  <c r="H496" i="3"/>
  <c r="Q496" i="3"/>
  <c r="I497" i="3"/>
  <c r="O497" i="3" s="1"/>
  <c r="X871" i="1" s="1"/>
  <c r="AC871" i="1" s="1"/>
  <c r="R497" i="3"/>
  <c r="M500" i="3"/>
  <c r="N501" i="3"/>
  <c r="H504" i="3"/>
  <c r="Q504" i="3"/>
  <c r="I507" i="3"/>
  <c r="O507" i="3" s="1"/>
  <c r="X895" i="1" s="1"/>
  <c r="AC895" i="1" s="1"/>
  <c r="H509" i="3"/>
  <c r="R509" i="3"/>
  <c r="N510" i="3"/>
  <c r="H511" i="3"/>
  <c r="R511" i="3"/>
  <c r="H513" i="3"/>
  <c r="R513" i="3"/>
  <c r="J516" i="3"/>
  <c r="P516" i="3" s="1"/>
  <c r="H517" i="3"/>
  <c r="R518" i="3"/>
  <c r="M520" i="3"/>
  <c r="N523" i="3"/>
  <c r="J523" i="3"/>
  <c r="P523" i="3" s="1"/>
  <c r="R523" i="3"/>
  <c r="J527" i="3"/>
  <c r="P527" i="3" s="1"/>
  <c r="Z658" i="1" s="1"/>
  <c r="AE658" i="1" s="1"/>
  <c r="M531" i="3"/>
  <c r="J535" i="3"/>
  <c r="N543" i="3"/>
  <c r="R543" i="3"/>
  <c r="I543" i="3"/>
  <c r="O543" i="3" s="1"/>
  <c r="Q543" i="3"/>
  <c r="H543" i="3"/>
  <c r="N551" i="3"/>
  <c r="R551" i="3"/>
  <c r="I551" i="3"/>
  <c r="O551" i="3" s="1"/>
  <c r="X490" i="1" s="1"/>
  <c r="AC490" i="1" s="1"/>
  <c r="Q551" i="3"/>
  <c r="H551" i="3"/>
  <c r="N559" i="3"/>
  <c r="R559" i="3"/>
  <c r="I559" i="3"/>
  <c r="O559" i="3" s="1"/>
  <c r="X130" i="1" s="1"/>
  <c r="AC130" i="1" s="1"/>
  <c r="Q559" i="3"/>
  <c r="H559" i="3"/>
  <c r="R565" i="3"/>
  <c r="N575" i="3"/>
  <c r="M577" i="3"/>
  <c r="K577" i="3" s="1"/>
  <c r="R579" i="3"/>
  <c r="N590" i="3"/>
  <c r="Q595" i="3"/>
  <c r="R605" i="3"/>
  <c r="Q734" i="3"/>
  <c r="H389" i="3"/>
  <c r="Q389" i="3"/>
  <c r="R396" i="3"/>
  <c r="H403" i="3"/>
  <c r="Q403" i="3"/>
  <c r="H411" i="3"/>
  <c r="Q411" i="3"/>
  <c r="N416" i="3"/>
  <c r="H419" i="3"/>
  <c r="Q419" i="3"/>
  <c r="N424" i="3"/>
  <c r="H427" i="3"/>
  <c r="Q427" i="3"/>
  <c r="N432" i="3"/>
  <c r="R434" i="3"/>
  <c r="H439" i="3"/>
  <c r="Q439" i="3"/>
  <c r="N444" i="3"/>
  <c r="H447" i="3"/>
  <c r="Q447" i="3"/>
  <c r="N452" i="3"/>
  <c r="H455" i="3"/>
  <c r="Q455" i="3"/>
  <c r="N460" i="3"/>
  <c r="H463" i="3"/>
  <c r="Q463" i="3"/>
  <c r="N468" i="3"/>
  <c r="H471" i="3"/>
  <c r="Q471" i="3"/>
  <c r="J473" i="3"/>
  <c r="P473" i="3" s="1"/>
  <c r="Z777" i="1" s="1"/>
  <c r="AE777" i="1" s="1"/>
  <c r="N476" i="3"/>
  <c r="H479" i="3"/>
  <c r="Q479" i="3"/>
  <c r="I480" i="3"/>
  <c r="O480" i="3" s="1"/>
  <c r="X723" i="1" s="1"/>
  <c r="AC723" i="1" s="1"/>
  <c r="R480" i="3"/>
  <c r="J481" i="3"/>
  <c r="P481" i="3" s="1"/>
  <c r="Z718" i="1" s="1"/>
  <c r="AE718" i="1" s="1"/>
  <c r="N484" i="3"/>
  <c r="H487" i="3"/>
  <c r="Q487" i="3"/>
  <c r="I488" i="3"/>
  <c r="O488" i="3" s="1"/>
  <c r="X700" i="1" s="1"/>
  <c r="AC700" i="1" s="1"/>
  <c r="R488" i="3"/>
  <c r="J489" i="3"/>
  <c r="P489" i="3" s="1"/>
  <c r="Z701" i="1" s="1"/>
  <c r="AE701" i="1" s="1"/>
  <c r="N492" i="3"/>
  <c r="H495" i="3"/>
  <c r="Q495" i="3"/>
  <c r="I496" i="3"/>
  <c r="O496" i="3" s="1"/>
  <c r="X872" i="1" s="1"/>
  <c r="AC872" i="1" s="1"/>
  <c r="R496" i="3"/>
  <c r="J497" i="3"/>
  <c r="P497" i="3" s="1"/>
  <c r="Z871" i="1" s="1"/>
  <c r="AE871" i="1" s="1"/>
  <c r="N500" i="3"/>
  <c r="H503" i="3"/>
  <c r="Q503" i="3"/>
  <c r="I504" i="3"/>
  <c r="O504" i="3" s="1"/>
  <c r="R504" i="3"/>
  <c r="J507" i="3"/>
  <c r="P507" i="3" s="1"/>
  <c r="Z895" i="1" s="1"/>
  <c r="AE895" i="1" s="1"/>
  <c r="I509" i="3"/>
  <c r="O509" i="3" s="1"/>
  <c r="I511" i="3"/>
  <c r="O511" i="3" s="1"/>
  <c r="I513" i="3"/>
  <c r="O513" i="3" s="1"/>
  <c r="I517" i="3"/>
  <c r="O517" i="3" s="1"/>
  <c r="X371" i="1" s="1"/>
  <c r="AC371" i="1" s="1"/>
  <c r="H518" i="3"/>
  <c r="H523" i="3"/>
  <c r="R524" i="3"/>
  <c r="Q534" i="3"/>
  <c r="H534" i="3"/>
  <c r="N534" i="3"/>
  <c r="J543" i="3"/>
  <c r="P543" i="3" s="1"/>
  <c r="J551" i="3"/>
  <c r="P551" i="3" s="1"/>
  <c r="Z490" i="1" s="1"/>
  <c r="AE490" i="1" s="1"/>
  <c r="J559" i="3"/>
  <c r="P559" i="3" s="1"/>
  <c r="M560" i="3"/>
  <c r="K560" i="3" s="1"/>
  <c r="J560" i="3"/>
  <c r="P560" i="3" s="1"/>
  <c r="R560" i="3"/>
  <c r="I560" i="3"/>
  <c r="O560" i="3" s="1"/>
  <c r="N603" i="3"/>
  <c r="Q611" i="3"/>
  <c r="M619" i="3"/>
  <c r="Q619" i="3"/>
  <c r="H619" i="3"/>
  <c r="R619" i="3"/>
  <c r="N619" i="3"/>
  <c r="J619" i="3"/>
  <c r="P619" i="3" s="1"/>
  <c r="I619" i="3"/>
  <c r="O619" i="3" s="1"/>
  <c r="Q704" i="3"/>
  <c r="J480" i="3"/>
  <c r="P480" i="3" s="1"/>
  <c r="J488" i="3"/>
  <c r="P488" i="3" s="1"/>
  <c r="Z700" i="1" s="1"/>
  <c r="AE700" i="1" s="1"/>
  <c r="J496" i="3"/>
  <c r="P496" i="3" s="1"/>
  <c r="Z872" i="1" s="1"/>
  <c r="AE872" i="1" s="1"/>
  <c r="J504" i="3"/>
  <c r="P504" i="3" s="1"/>
  <c r="Z894" i="1" s="1"/>
  <c r="AE894" i="1" s="1"/>
  <c r="J511" i="3"/>
  <c r="P511" i="3" s="1"/>
  <c r="J513" i="3"/>
  <c r="P513" i="3" s="1"/>
  <c r="N516" i="3"/>
  <c r="M519" i="3"/>
  <c r="M527" i="3"/>
  <c r="Q529" i="3"/>
  <c r="H529" i="3"/>
  <c r="N561" i="3"/>
  <c r="R571" i="3"/>
  <c r="N582" i="3"/>
  <c r="Q584" i="3"/>
  <c r="J586" i="3"/>
  <c r="P586" i="3" s="1"/>
  <c r="Z1084" i="1" s="1"/>
  <c r="AE1084" i="1" s="1"/>
  <c r="J593" i="3"/>
  <c r="P593" i="3" s="1"/>
  <c r="Z918" i="1" s="1"/>
  <c r="AE918" i="1" s="1"/>
  <c r="R593" i="3"/>
  <c r="I593" i="3"/>
  <c r="O593" i="3" s="1"/>
  <c r="N593" i="3"/>
  <c r="M593" i="3"/>
  <c r="H593" i="3"/>
  <c r="Q593" i="3"/>
  <c r="H445" i="3"/>
  <c r="Q445" i="3"/>
  <c r="H453" i="3"/>
  <c r="Q453" i="3"/>
  <c r="H461" i="3"/>
  <c r="Q461" i="3"/>
  <c r="H469" i="3"/>
  <c r="Q469" i="3"/>
  <c r="H477" i="3"/>
  <c r="Q477" i="3"/>
  <c r="H485" i="3"/>
  <c r="Q485" i="3"/>
  <c r="H493" i="3"/>
  <c r="Q493" i="3"/>
  <c r="H501" i="3"/>
  <c r="Q501" i="3"/>
  <c r="M507" i="3"/>
  <c r="R508" i="3"/>
  <c r="I508" i="3"/>
  <c r="O508" i="3" s="1"/>
  <c r="X859" i="1" s="1"/>
  <c r="AC859" i="1" s="1"/>
  <c r="Q508" i="3"/>
  <c r="M509" i="3"/>
  <c r="K509" i="3" s="1"/>
  <c r="Q510" i="3"/>
  <c r="N512" i="3"/>
  <c r="Q512" i="3"/>
  <c r="M517" i="3"/>
  <c r="K517" i="3" s="1"/>
  <c r="M525" i="3"/>
  <c r="N527" i="3"/>
  <c r="I529" i="3"/>
  <c r="O529" i="3" s="1"/>
  <c r="X650" i="1" s="1"/>
  <c r="AC650" i="1" s="1"/>
  <c r="M530" i="3"/>
  <c r="R530" i="3"/>
  <c r="I530" i="3"/>
  <c r="O530" i="3" s="1"/>
  <c r="X479" i="1" s="1"/>
  <c r="AC479" i="1" s="1"/>
  <c r="M536" i="3"/>
  <c r="J536" i="3"/>
  <c r="P536" i="3" s="1"/>
  <c r="Z569" i="1" s="1"/>
  <c r="AE569" i="1" s="1"/>
  <c r="R536" i="3"/>
  <c r="I536" i="3"/>
  <c r="O536" i="3" s="1"/>
  <c r="X569" i="1" s="1"/>
  <c r="AC569" i="1" s="1"/>
  <c r="Q538" i="3"/>
  <c r="H538" i="3"/>
  <c r="M538" i="3"/>
  <c r="J540" i="3"/>
  <c r="P540" i="3" s="1"/>
  <c r="Q540" i="3"/>
  <c r="H540" i="3"/>
  <c r="N540" i="3"/>
  <c r="M544" i="3"/>
  <c r="J544" i="3"/>
  <c r="P544" i="3" s="1"/>
  <c r="R544" i="3"/>
  <c r="I544" i="3"/>
  <c r="O544" i="3" s="1"/>
  <c r="Q546" i="3"/>
  <c r="H546" i="3"/>
  <c r="M546" i="3"/>
  <c r="J548" i="3"/>
  <c r="P548" i="3" s="1"/>
  <c r="Q548" i="3"/>
  <c r="H548" i="3"/>
  <c r="N548" i="3"/>
  <c r="M552" i="3"/>
  <c r="J552" i="3"/>
  <c r="P552" i="3" s="1"/>
  <c r="Z503" i="1" s="1"/>
  <c r="AE503" i="1" s="1"/>
  <c r="R552" i="3"/>
  <c r="I552" i="3"/>
  <c r="O552" i="3" s="1"/>
  <c r="X503" i="1" s="1"/>
  <c r="AC503" i="1" s="1"/>
  <c r="Q554" i="3"/>
  <c r="H554" i="3"/>
  <c r="M554" i="3"/>
  <c r="J556" i="3"/>
  <c r="P556" i="3" s="1"/>
  <c r="Z681" i="1" s="1"/>
  <c r="AE681" i="1" s="1"/>
  <c r="Q556" i="3"/>
  <c r="H556" i="3"/>
  <c r="N556" i="3"/>
  <c r="Q562" i="3"/>
  <c r="H562" i="3"/>
  <c r="N562" i="3"/>
  <c r="M562" i="3"/>
  <c r="J570" i="3"/>
  <c r="P570" i="3" s="1"/>
  <c r="Z850" i="1" s="1"/>
  <c r="AE850" i="1" s="1"/>
  <c r="Q596" i="3"/>
  <c r="J609" i="3"/>
  <c r="P609" i="3" s="1"/>
  <c r="R609" i="3"/>
  <c r="I609" i="3"/>
  <c r="O609" i="3" s="1"/>
  <c r="X44" i="1" s="1"/>
  <c r="AC44" i="1" s="1"/>
  <c r="N609" i="3"/>
  <c r="M609" i="3"/>
  <c r="H609" i="3"/>
  <c r="Q609" i="3"/>
  <c r="Q620" i="3"/>
  <c r="Q623" i="3"/>
  <c r="J641" i="3"/>
  <c r="P641" i="3" s="1"/>
  <c r="R641" i="3"/>
  <c r="I641" i="3"/>
  <c r="O641" i="3" s="1"/>
  <c r="Q641" i="3"/>
  <c r="H641" i="3"/>
  <c r="N641" i="3"/>
  <c r="M641" i="3"/>
  <c r="J649" i="3"/>
  <c r="P649" i="3" s="1"/>
  <c r="Q520" i="3"/>
  <c r="H520" i="3"/>
  <c r="N520" i="3"/>
  <c r="N531" i="3"/>
  <c r="J531" i="3"/>
  <c r="P531" i="3" s="1"/>
  <c r="Z442" i="1" s="1"/>
  <c r="AE442" i="1" s="1"/>
  <c r="R531" i="3"/>
  <c r="M563" i="3"/>
  <c r="M569" i="3"/>
  <c r="N574" i="3"/>
  <c r="Q576" i="3"/>
  <c r="J578" i="3"/>
  <c r="P578" i="3" s="1"/>
  <c r="Q612" i="3"/>
  <c r="M627" i="3"/>
  <c r="R707" i="3"/>
  <c r="I416" i="3"/>
  <c r="O416" i="3" s="1"/>
  <c r="X184" i="1" s="1"/>
  <c r="AC184" i="1" s="1"/>
  <c r="I424" i="3"/>
  <c r="O424" i="3" s="1"/>
  <c r="I432" i="3"/>
  <c r="O432" i="3" s="1"/>
  <c r="X392" i="1" s="1"/>
  <c r="AC392" i="1" s="1"/>
  <c r="I444" i="3"/>
  <c r="O444" i="3" s="1"/>
  <c r="I452" i="3"/>
  <c r="O452" i="3" s="1"/>
  <c r="X373" i="1" s="1"/>
  <c r="AC373" i="1" s="1"/>
  <c r="I460" i="3"/>
  <c r="O460" i="3" s="1"/>
  <c r="X772" i="1" s="1"/>
  <c r="AC772" i="1" s="1"/>
  <c r="I468" i="3"/>
  <c r="O468" i="3" s="1"/>
  <c r="X745" i="1" s="1"/>
  <c r="AC745" i="1" s="1"/>
  <c r="I476" i="3"/>
  <c r="O476" i="3" s="1"/>
  <c r="X779" i="1" s="1"/>
  <c r="AC779" i="1" s="1"/>
  <c r="I484" i="3"/>
  <c r="O484" i="3" s="1"/>
  <c r="X719" i="1" s="1"/>
  <c r="AC719" i="1" s="1"/>
  <c r="I492" i="3"/>
  <c r="O492" i="3" s="1"/>
  <c r="I500" i="3"/>
  <c r="O500" i="3" s="1"/>
  <c r="X863" i="1" s="1"/>
  <c r="AC863" i="1" s="1"/>
  <c r="J508" i="3"/>
  <c r="P508" i="3" s="1"/>
  <c r="I512" i="3"/>
  <c r="O512" i="3" s="1"/>
  <c r="Q515" i="3"/>
  <c r="H515" i="3"/>
  <c r="Q516" i="3"/>
  <c r="I520" i="3"/>
  <c r="O520" i="3" s="1"/>
  <c r="R521" i="3"/>
  <c r="I521" i="3"/>
  <c r="O521" i="3" s="1"/>
  <c r="X1086" i="1" s="1"/>
  <c r="AC1086" i="1" s="1"/>
  <c r="Q526" i="3"/>
  <c r="H526" i="3"/>
  <c r="N526" i="3"/>
  <c r="Q527" i="3"/>
  <c r="M529" i="3"/>
  <c r="K529" i="3" s="1"/>
  <c r="J530" i="3"/>
  <c r="P530" i="3" s="1"/>
  <c r="Z479" i="1" s="1"/>
  <c r="AE479" i="1" s="1"/>
  <c r="H531" i="3"/>
  <c r="M534" i="3"/>
  <c r="J538" i="3"/>
  <c r="P538" i="3" s="1"/>
  <c r="Z847" i="1" s="1"/>
  <c r="AE847" i="1" s="1"/>
  <c r="J546" i="3"/>
  <c r="P546" i="3" s="1"/>
  <c r="J554" i="3"/>
  <c r="P554" i="3" s="1"/>
  <c r="Z677" i="1" s="1"/>
  <c r="AE677" i="1" s="1"/>
  <c r="J562" i="3"/>
  <c r="P562" i="3" s="1"/>
  <c r="Z393" i="1" s="1"/>
  <c r="AE393" i="1" s="1"/>
  <c r="N567" i="3"/>
  <c r="J567" i="3"/>
  <c r="I567" i="3"/>
  <c r="Q568" i="3"/>
  <c r="N589" i="3"/>
  <c r="M589" i="3"/>
  <c r="J589" i="3"/>
  <c r="P589" i="3" s="1"/>
  <c r="Z1050" i="1" s="1"/>
  <c r="AE1050" i="1" s="1"/>
  <c r="R589" i="3"/>
  <c r="I589" i="3"/>
  <c r="O589" i="3" s="1"/>
  <c r="Q589" i="3"/>
  <c r="H589" i="3"/>
  <c r="Q631" i="3"/>
  <c r="N676" i="3"/>
  <c r="M676" i="3"/>
  <c r="J676" i="3"/>
  <c r="P676" i="3" s="1"/>
  <c r="Z1146" i="1" s="1"/>
  <c r="AE1146" i="1" s="1"/>
  <c r="R676" i="3"/>
  <c r="I676" i="3"/>
  <c r="O676" i="3" s="1"/>
  <c r="X1146" i="1" s="1"/>
  <c r="AC1146" i="1" s="1"/>
  <c r="Q676" i="3"/>
  <c r="H676" i="3"/>
  <c r="R592" i="3"/>
  <c r="I592" i="3"/>
  <c r="O592" i="3" s="1"/>
  <c r="X921" i="1" s="1"/>
  <c r="AC921" i="1" s="1"/>
  <c r="Q592" i="3"/>
  <c r="H592" i="3"/>
  <c r="I602" i="3"/>
  <c r="O602" i="3" s="1"/>
  <c r="X145" i="1" s="1"/>
  <c r="AC145" i="1" s="1"/>
  <c r="N604" i="3"/>
  <c r="M604" i="3"/>
  <c r="K604" i="3" s="1"/>
  <c r="R604" i="3"/>
  <c r="R608" i="3"/>
  <c r="I608" i="3"/>
  <c r="O608" i="3" s="1"/>
  <c r="Q608" i="3"/>
  <c r="H608" i="3"/>
  <c r="J625" i="3"/>
  <c r="P625" i="3" s="1"/>
  <c r="R625" i="3"/>
  <c r="I625" i="3"/>
  <c r="O625" i="3" s="1"/>
  <c r="N625" i="3"/>
  <c r="N629" i="3"/>
  <c r="J629" i="3"/>
  <c r="P629" i="3" s="1"/>
  <c r="R629" i="3"/>
  <c r="I629" i="3"/>
  <c r="O629" i="3" s="1"/>
  <c r="J633" i="3"/>
  <c r="P633" i="3" s="1"/>
  <c r="R633" i="3"/>
  <c r="I633" i="3"/>
  <c r="O633" i="3" s="1"/>
  <c r="N633" i="3"/>
  <c r="N637" i="3"/>
  <c r="J637" i="3"/>
  <c r="P637" i="3" s="1"/>
  <c r="R637" i="3"/>
  <c r="I637" i="3"/>
  <c r="O637" i="3" s="1"/>
  <c r="R640" i="3"/>
  <c r="Q647" i="3"/>
  <c r="J650" i="3"/>
  <c r="P650" i="3" s="1"/>
  <c r="Q663" i="3"/>
  <c r="J665" i="3"/>
  <c r="P665" i="3" s="1"/>
  <c r="M667" i="3"/>
  <c r="R680" i="3"/>
  <c r="J682" i="3"/>
  <c r="P682" i="3" s="1"/>
  <c r="Q687" i="3"/>
  <c r="J695" i="3"/>
  <c r="P695" i="3" s="1"/>
  <c r="Z517" i="1" s="1"/>
  <c r="AE517" i="1" s="1"/>
  <c r="N695" i="3"/>
  <c r="M695" i="3"/>
  <c r="I695" i="3"/>
  <c r="O695" i="3" s="1"/>
  <c r="X517" i="1" s="1"/>
  <c r="AC517" i="1" s="1"/>
  <c r="H695" i="3"/>
  <c r="Q695" i="3"/>
  <c r="Q535" i="3"/>
  <c r="J537" i="3"/>
  <c r="P537" i="3" s="1"/>
  <c r="Z844" i="1" s="1"/>
  <c r="AE844" i="1" s="1"/>
  <c r="J545" i="3"/>
  <c r="P545" i="3" s="1"/>
  <c r="Z1083" i="1" s="1"/>
  <c r="AE1083" i="1" s="1"/>
  <c r="J553" i="3"/>
  <c r="P553" i="3" s="1"/>
  <c r="Z500" i="1" s="1"/>
  <c r="AE500" i="1" s="1"/>
  <c r="J561" i="3"/>
  <c r="P561" i="3" s="1"/>
  <c r="Z131" i="1" s="1"/>
  <c r="AE131" i="1" s="1"/>
  <c r="N564" i="3"/>
  <c r="N570" i="3"/>
  <c r="I574" i="3"/>
  <c r="O574" i="3" s="1"/>
  <c r="X936" i="1" s="1"/>
  <c r="AC936" i="1" s="1"/>
  <c r="R574" i="3"/>
  <c r="J575" i="3"/>
  <c r="P575" i="3" s="1"/>
  <c r="N578" i="3"/>
  <c r="I582" i="3"/>
  <c r="O582" i="3" s="1"/>
  <c r="X877" i="1" s="1"/>
  <c r="AC877" i="1" s="1"/>
  <c r="R582" i="3"/>
  <c r="J583" i="3"/>
  <c r="P583" i="3" s="1"/>
  <c r="Z854" i="1" s="1"/>
  <c r="AE854" i="1" s="1"/>
  <c r="N586" i="3"/>
  <c r="I590" i="3"/>
  <c r="O590" i="3" s="1"/>
  <c r="R590" i="3"/>
  <c r="J594" i="3"/>
  <c r="P594" i="3" s="1"/>
  <c r="Z1075" i="1" s="1"/>
  <c r="AE1075" i="1" s="1"/>
  <c r="R594" i="3"/>
  <c r="Q599" i="3"/>
  <c r="N602" i="3"/>
  <c r="J603" i="3"/>
  <c r="P603" i="3" s="1"/>
  <c r="I604" i="3"/>
  <c r="O604" i="3" s="1"/>
  <c r="J610" i="3"/>
  <c r="P610" i="3" s="1"/>
  <c r="R610" i="3"/>
  <c r="Q615" i="3"/>
  <c r="J618" i="3"/>
  <c r="P618" i="3" s="1"/>
  <c r="J642" i="3"/>
  <c r="P642" i="3" s="1"/>
  <c r="R648" i="3"/>
  <c r="N653" i="3"/>
  <c r="M653" i="3"/>
  <c r="K653" i="3" s="1"/>
  <c r="J653" i="3"/>
  <c r="P653" i="3" s="1"/>
  <c r="Z917" i="1" s="1"/>
  <c r="AE917" i="1" s="1"/>
  <c r="R653" i="3"/>
  <c r="I653" i="3"/>
  <c r="O653" i="3" s="1"/>
  <c r="X917" i="1" s="1"/>
  <c r="AC917" i="1" s="1"/>
  <c r="R672" i="3"/>
  <c r="J674" i="3"/>
  <c r="P674" i="3" s="1"/>
  <c r="R535" i="3"/>
  <c r="M568" i="3"/>
  <c r="J574" i="3"/>
  <c r="P574" i="3" s="1"/>
  <c r="Z936" i="1" s="1"/>
  <c r="AE936" i="1" s="1"/>
  <c r="M576" i="3"/>
  <c r="W917" i="1" s="1"/>
  <c r="AB917" i="1" s="1"/>
  <c r="AF917" i="1" s="1"/>
  <c r="J582" i="3"/>
  <c r="P582" i="3" s="1"/>
  <c r="M584" i="3"/>
  <c r="J590" i="3"/>
  <c r="P590" i="3" s="1"/>
  <c r="M592" i="3"/>
  <c r="K592" i="3" s="1"/>
  <c r="M595" i="3"/>
  <c r="R595" i="3"/>
  <c r="J604" i="3"/>
  <c r="P604" i="3" s="1"/>
  <c r="Z194" i="1" s="1"/>
  <c r="AE194" i="1" s="1"/>
  <c r="M608" i="3"/>
  <c r="K608" i="3" s="1"/>
  <c r="M611" i="3"/>
  <c r="K611" i="3" s="1"/>
  <c r="R611" i="3"/>
  <c r="J617" i="3"/>
  <c r="P617" i="3" s="1"/>
  <c r="R617" i="3"/>
  <c r="I617" i="3"/>
  <c r="O617" i="3" s="1"/>
  <c r="M625" i="3"/>
  <c r="K625" i="3" s="1"/>
  <c r="M629" i="3"/>
  <c r="K629" i="3" s="1"/>
  <c r="M633" i="3"/>
  <c r="K633" i="3" s="1"/>
  <c r="M637" i="3"/>
  <c r="K637" i="3" s="1"/>
  <c r="M659" i="3"/>
  <c r="N668" i="3"/>
  <c r="M668" i="3"/>
  <c r="J668" i="3"/>
  <c r="P668" i="3" s="1"/>
  <c r="R668" i="3"/>
  <c r="I668" i="3"/>
  <c r="O668" i="3" s="1"/>
  <c r="Q668" i="3"/>
  <c r="H668" i="3"/>
  <c r="N743" i="3"/>
  <c r="N568" i="3"/>
  <c r="N576" i="3"/>
  <c r="N584" i="3"/>
  <c r="N592" i="3"/>
  <c r="N596" i="3"/>
  <c r="M596" i="3"/>
  <c r="R596" i="3"/>
  <c r="R600" i="3"/>
  <c r="I600" i="3"/>
  <c r="O600" i="3" s="1"/>
  <c r="X193" i="1" s="1"/>
  <c r="AC193" i="1" s="1"/>
  <c r="Q600" i="3"/>
  <c r="H600" i="3"/>
  <c r="N608" i="3"/>
  <c r="N612" i="3"/>
  <c r="M612" i="3"/>
  <c r="R612" i="3"/>
  <c r="R616" i="3"/>
  <c r="I616" i="3"/>
  <c r="O616" i="3" s="1"/>
  <c r="Q616" i="3"/>
  <c r="H616" i="3"/>
  <c r="J626" i="3"/>
  <c r="P626" i="3" s="1"/>
  <c r="J634" i="3"/>
  <c r="P634" i="3" s="1"/>
  <c r="M643" i="3"/>
  <c r="J658" i="3"/>
  <c r="P658" i="3" s="1"/>
  <c r="R664" i="3"/>
  <c r="J666" i="3"/>
  <c r="P666" i="3" s="1"/>
  <c r="Z1143" i="1" s="1"/>
  <c r="AE1143" i="1" s="1"/>
  <c r="N677" i="3"/>
  <c r="Q679" i="3"/>
  <c r="J681" i="3"/>
  <c r="P681" i="3" s="1"/>
  <c r="M683" i="3"/>
  <c r="I541" i="3"/>
  <c r="O541" i="3" s="1"/>
  <c r="X876" i="1" s="1"/>
  <c r="AC876" i="1" s="1"/>
  <c r="I549" i="3"/>
  <c r="O549" i="3" s="1"/>
  <c r="I557" i="3"/>
  <c r="O557" i="3" s="1"/>
  <c r="X365" i="1" s="1"/>
  <c r="AC365" i="1" s="1"/>
  <c r="H564" i="3"/>
  <c r="Q564" i="3"/>
  <c r="I565" i="3"/>
  <c r="O565" i="3" s="1"/>
  <c r="X974" i="1" s="1"/>
  <c r="AC974" i="1" s="1"/>
  <c r="H570" i="3"/>
  <c r="Q570" i="3"/>
  <c r="I571" i="3"/>
  <c r="O571" i="3" s="1"/>
  <c r="M574" i="3"/>
  <c r="K574" i="3" s="1"/>
  <c r="H578" i="3"/>
  <c r="Q578" i="3"/>
  <c r="I579" i="3"/>
  <c r="O579" i="3" s="1"/>
  <c r="X926" i="1" s="1"/>
  <c r="AC926" i="1" s="1"/>
  <c r="M582" i="3"/>
  <c r="H586" i="3"/>
  <c r="Q586" i="3"/>
  <c r="I587" i="3"/>
  <c r="O587" i="3" s="1"/>
  <c r="M590" i="3"/>
  <c r="K590" i="3" s="1"/>
  <c r="I595" i="3"/>
  <c r="O595" i="3" s="1"/>
  <c r="H596" i="3"/>
  <c r="N597" i="3"/>
  <c r="R597" i="3"/>
  <c r="J600" i="3"/>
  <c r="P600" i="3" s="1"/>
  <c r="J601" i="3"/>
  <c r="P601" i="3" s="1"/>
  <c r="Z190" i="1" s="1"/>
  <c r="AE190" i="1" s="1"/>
  <c r="R601" i="3"/>
  <c r="I601" i="3"/>
  <c r="O601" i="3" s="1"/>
  <c r="X190" i="1" s="1"/>
  <c r="AC190" i="1" s="1"/>
  <c r="I611" i="3"/>
  <c r="O611" i="3" s="1"/>
  <c r="H612" i="3"/>
  <c r="N613" i="3"/>
  <c r="R613" i="3"/>
  <c r="J616" i="3"/>
  <c r="P616" i="3" s="1"/>
  <c r="N621" i="3"/>
  <c r="J621" i="3"/>
  <c r="P621" i="3" s="1"/>
  <c r="R624" i="3"/>
  <c r="I624" i="3"/>
  <c r="O624" i="3" s="1"/>
  <c r="Q624" i="3"/>
  <c r="H624" i="3"/>
  <c r="N624" i="3"/>
  <c r="M624" i="3"/>
  <c r="K624" i="3" s="1"/>
  <c r="Q625" i="3"/>
  <c r="N628" i="3"/>
  <c r="M628" i="3"/>
  <c r="R628" i="3"/>
  <c r="I628" i="3"/>
  <c r="O628" i="3" s="1"/>
  <c r="Q628" i="3"/>
  <c r="H628" i="3"/>
  <c r="Q629" i="3"/>
  <c r="R632" i="3"/>
  <c r="I632" i="3"/>
  <c r="O632" i="3" s="1"/>
  <c r="Q632" i="3"/>
  <c r="H632" i="3"/>
  <c r="N632" i="3"/>
  <c r="M632" i="3"/>
  <c r="Q633" i="3"/>
  <c r="N636" i="3"/>
  <c r="M636" i="3"/>
  <c r="R636" i="3"/>
  <c r="I636" i="3"/>
  <c r="O636" i="3" s="1"/>
  <c r="Q636" i="3"/>
  <c r="H636" i="3"/>
  <c r="Q637" i="3"/>
  <c r="N644" i="3"/>
  <c r="M644" i="3"/>
  <c r="K644" i="3" s="1"/>
  <c r="R644" i="3"/>
  <c r="I644" i="3"/>
  <c r="O644" i="3" s="1"/>
  <c r="Q644" i="3"/>
  <c r="H644" i="3"/>
  <c r="N645" i="3"/>
  <c r="M645" i="3"/>
  <c r="K645" i="3" s="1"/>
  <c r="J645" i="3"/>
  <c r="P645" i="3" s="1"/>
  <c r="R645" i="3"/>
  <c r="I645" i="3"/>
  <c r="O645" i="3" s="1"/>
  <c r="N652" i="3"/>
  <c r="M652" i="3"/>
  <c r="W916" i="1" s="1"/>
  <c r="AB916" i="1" s="1"/>
  <c r="AF916" i="1" s="1"/>
  <c r="J652" i="3"/>
  <c r="P652" i="3" s="1"/>
  <c r="R652" i="3"/>
  <c r="I652" i="3"/>
  <c r="O652" i="3" s="1"/>
  <c r="X916" i="1" s="1"/>
  <c r="AC916" i="1" s="1"/>
  <c r="Q652" i="3"/>
  <c r="H652" i="3"/>
  <c r="J657" i="3"/>
  <c r="P657" i="3" s="1"/>
  <c r="Z761" i="1" s="1"/>
  <c r="AE761" i="1" s="1"/>
  <c r="Q686" i="3"/>
  <c r="R737" i="3"/>
  <c r="Q591" i="3"/>
  <c r="J602" i="3"/>
  <c r="P602" i="3" s="1"/>
  <c r="Z145" i="1" s="1"/>
  <c r="AE145" i="1" s="1"/>
  <c r="R602" i="3"/>
  <c r="Q607" i="3"/>
  <c r="Q639" i="3"/>
  <c r="R656" i="3"/>
  <c r="N661" i="3"/>
  <c r="M661" i="3"/>
  <c r="J661" i="3"/>
  <c r="P661" i="3" s="1"/>
  <c r="R661" i="3"/>
  <c r="I661" i="3"/>
  <c r="O661" i="3" s="1"/>
  <c r="X869" i="1" s="1"/>
  <c r="AC869" i="1" s="1"/>
  <c r="N669" i="3"/>
  <c r="Q671" i="3"/>
  <c r="J673" i="3"/>
  <c r="P673" i="3" s="1"/>
  <c r="Z1240" i="1" s="1"/>
  <c r="AE1240" i="1" s="1"/>
  <c r="M675" i="3"/>
  <c r="K675" i="3" s="1"/>
  <c r="M689" i="3"/>
  <c r="Q689" i="3"/>
  <c r="H689" i="3"/>
  <c r="N689" i="3"/>
  <c r="J689" i="3"/>
  <c r="P689" i="3" s="1"/>
  <c r="I689" i="3"/>
  <c r="O689" i="3" s="1"/>
  <c r="R689" i="3"/>
  <c r="R697" i="3"/>
  <c r="Q717" i="3"/>
  <c r="H568" i="3"/>
  <c r="H576" i="3"/>
  <c r="H584" i="3"/>
  <c r="J596" i="3"/>
  <c r="P596" i="3" s="1"/>
  <c r="M600" i="3"/>
  <c r="H602" i="3"/>
  <c r="M603" i="3"/>
  <c r="K603" i="3" s="1"/>
  <c r="R603" i="3"/>
  <c r="Q604" i="3"/>
  <c r="J612" i="3"/>
  <c r="P612" i="3" s="1"/>
  <c r="M616" i="3"/>
  <c r="N620" i="3"/>
  <c r="M620" i="3"/>
  <c r="K620" i="3" s="1"/>
  <c r="R620" i="3"/>
  <c r="I620" i="3"/>
  <c r="O620" i="3" s="1"/>
  <c r="M651" i="3"/>
  <c r="Q655" i="3"/>
  <c r="H661" i="3"/>
  <c r="R739" i="3"/>
  <c r="R694" i="3"/>
  <c r="I694" i="3"/>
  <c r="O694" i="3" s="1"/>
  <c r="N694" i="3"/>
  <c r="M705" i="3"/>
  <c r="K705" i="3" s="1"/>
  <c r="R705" i="3"/>
  <c r="I705" i="3"/>
  <c r="O705" i="3" s="1"/>
  <c r="Q705" i="3"/>
  <c r="H705" i="3"/>
  <c r="M710" i="3"/>
  <c r="K710" i="3" s="1"/>
  <c r="R710" i="3"/>
  <c r="I710" i="3"/>
  <c r="O710" i="3" s="1"/>
  <c r="X845" i="1" s="1"/>
  <c r="AC845" i="1" s="1"/>
  <c r="Q710" i="3"/>
  <c r="H710" i="3"/>
  <c r="N710" i="3"/>
  <c r="Q722" i="3"/>
  <c r="H722" i="3"/>
  <c r="N722" i="3"/>
  <c r="M722" i="3"/>
  <c r="K722" i="3" s="1"/>
  <c r="J722" i="3"/>
  <c r="P722" i="3" s="1"/>
  <c r="Z966" i="1" s="1"/>
  <c r="AE966" i="1" s="1"/>
  <c r="R722" i="3"/>
  <c r="I722" i="3"/>
  <c r="O722" i="3" s="1"/>
  <c r="X966" i="1" s="1"/>
  <c r="AC966" i="1" s="1"/>
  <c r="R723" i="3"/>
  <c r="I723" i="3"/>
  <c r="O723" i="3" s="1"/>
  <c r="X1055" i="1" s="1"/>
  <c r="AC1055" i="1" s="1"/>
  <c r="N723" i="3"/>
  <c r="J723" i="3"/>
  <c r="P723" i="3" s="1"/>
  <c r="Z1055" i="1" s="1"/>
  <c r="AE1055" i="1" s="1"/>
  <c r="R729" i="3"/>
  <c r="M735" i="3"/>
  <c r="M748" i="3"/>
  <c r="R758" i="3"/>
  <c r="M640" i="3"/>
  <c r="M648" i="3"/>
  <c r="W849" i="1" s="1"/>
  <c r="AB849" i="1" s="1"/>
  <c r="AF849" i="1" s="1"/>
  <c r="N649" i="3"/>
  <c r="M656" i="3"/>
  <c r="N657" i="3"/>
  <c r="M664" i="3"/>
  <c r="W883" i="1" s="1"/>
  <c r="AB883" i="1" s="1"/>
  <c r="AF883" i="1" s="1"/>
  <c r="N665" i="3"/>
  <c r="I669" i="3"/>
  <c r="O669" i="3" s="1"/>
  <c r="R669" i="3"/>
  <c r="N673" i="3"/>
  <c r="I677" i="3"/>
  <c r="O677" i="3" s="1"/>
  <c r="X1147" i="1" s="1"/>
  <c r="AC1147" i="1" s="1"/>
  <c r="R677" i="3"/>
  <c r="N690" i="3"/>
  <c r="R690" i="3"/>
  <c r="I690" i="3"/>
  <c r="O690" i="3" s="1"/>
  <c r="J694" i="3"/>
  <c r="P694" i="3" s="1"/>
  <c r="Z135" i="1" s="1"/>
  <c r="AE135" i="1" s="1"/>
  <c r="R702" i="3"/>
  <c r="I702" i="3"/>
  <c r="O702" i="3" s="1"/>
  <c r="X361" i="1" s="1"/>
  <c r="AC361" i="1" s="1"/>
  <c r="N702" i="3"/>
  <c r="M718" i="3"/>
  <c r="K718" i="3" s="1"/>
  <c r="R718" i="3"/>
  <c r="I718" i="3"/>
  <c r="O718" i="3" s="1"/>
  <c r="Q718" i="3"/>
  <c r="H718" i="3"/>
  <c r="N718" i="3"/>
  <c r="R727" i="3"/>
  <c r="Q728" i="3"/>
  <c r="H728" i="3"/>
  <c r="N728" i="3"/>
  <c r="M728" i="3"/>
  <c r="J728" i="3"/>
  <c r="P728" i="3" s="1"/>
  <c r="R728" i="3"/>
  <c r="I728" i="3"/>
  <c r="O728" i="3" s="1"/>
  <c r="X1078" i="1" s="1"/>
  <c r="AC1078" i="1" s="1"/>
  <c r="M752" i="3"/>
  <c r="Q773" i="3"/>
  <c r="Q789" i="3"/>
  <c r="Q797" i="3"/>
  <c r="H627" i="3"/>
  <c r="Q627" i="3"/>
  <c r="H635" i="3"/>
  <c r="Q635" i="3"/>
  <c r="N640" i="3"/>
  <c r="H643" i="3"/>
  <c r="Q643" i="3"/>
  <c r="N648" i="3"/>
  <c r="H651" i="3"/>
  <c r="Q651" i="3"/>
  <c r="N656" i="3"/>
  <c r="H659" i="3"/>
  <c r="Q659" i="3"/>
  <c r="N664" i="3"/>
  <c r="H667" i="3"/>
  <c r="Q667" i="3"/>
  <c r="J669" i="3"/>
  <c r="P669" i="3" s="1"/>
  <c r="N672" i="3"/>
  <c r="H675" i="3"/>
  <c r="Q675" i="3"/>
  <c r="J677" i="3"/>
  <c r="P677" i="3" s="1"/>
  <c r="Z1147" i="1" s="1"/>
  <c r="AE1147" i="1" s="1"/>
  <c r="N680" i="3"/>
  <c r="H683" i="3"/>
  <c r="Q683" i="3"/>
  <c r="Q685" i="3"/>
  <c r="H685" i="3"/>
  <c r="M685" i="3"/>
  <c r="H690" i="3"/>
  <c r="J691" i="3"/>
  <c r="P691" i="3" s="1"/>
  <c r="Z451" i="1" s="1"/>
  <c r="AE451" i="1" s="1"/>
  <c r="R691" i="3"/>
  <c r="H702" i="3"/>
  <c r="N705" i="3"/>
  <c r="M708" i="3"/>
  <c r="K708" i="3" s="1"/>
  <c r="Q712" i="3"/>
  <c r="J718" i="3"/>
  <c r="P718" i="3" s="1"/>
  <c r="Q723" i="3"/>
  <c r="Q761" i="3"/>
  <c r="I769" i="3"/>
  <c r="O769" i="3" s="1"/>
  <c r="X902" i="1" s="1"/>
  <c r="AC902" i="1" s="1"/>
  <c r="Q774" i="3"/>
  <c r="Q782" i="3"/>
  <c r="I675" i="3"/>
  <c r="O675" i="3" s="1"/>
  <c r="X1145" i="1" s="1"/>
  <c r="AC1145" i="1" s="1"/>
  <c r="R675" i="3"/>
  <c r="I683" i="3"/>
  <c r="O683" i="3" s="1"/>
  <c r="R683" i="3"/>
  <c r="R686" i="3"/>
  <c r="I686" i="3"/>
  <c r="O686" i="3" s="1"/>
  <c r="X441" i="1" s="1"/>
  <c r="AC441" i="1" s="1"/>
  <c r="N686" i="3"/>
  <c r="J690" i="3"/>
  <c r="P690" i="3" s="1"/>
  <c r="M694" i="3"/>
  <c r="K694" i="3" s="1"/>
  <c r="Q701" i="3"/>
  <c r="H701" i="3"/>
  <c r="N701" i="3"/>
  <c r="M701" i="3"/>
  <c r="K701" i="3" s="1"/>
  <c r="J702" i="3"/>
  <c r="P702" i="3" s="1"/>
  <c r="Z361" i="1" s="1"/>
  <c r="AE361" i="1" s="1"/>
  <c r="J707" i="3"/>
  <c r="P707" i="3" s="1"/>
  <c r="M726" i="3"/>
  <c r="J726" i="3"/>
  <c r="P726" i="3" s="1"/>
  <c r="R726" i="3"/>
  <c r="I726" i="3"/>
  <c r="O726" i="3" s="1"/>
  <c r="Q726" i="3"/>
  <c r="H726" i="3"/>
  <c r="N726" i="3"/>
  <c r="M732" i="3"/>
  <c r="W1081" i="1" s="1"/>
  <c r="AB1081" i="1" s="1"/>
  <c r="AF1081" i="1" s="1"/>
  <c r="J732" i="3"/>
  <c r="P732" i="3" s="1"/>
  <c r="Z1081" i="1" s="1"/>
  <c r="AE1081" i="1" s="1"/>
  <c r="R732" i="3"/>
  <c r="I732" i="3"/>
  <c r="O732" i="3" s="1"/>
  <c r="X1081" i="1" s="1"/>
  <c r="AC1081" i="1" s="1"/>
  <c r="Q732" i="3"/>
  <c r="H732" i="3"/>
  <c r="N732" i="3"/>
  <c r="Q744" i="3"/>
  <c r="H744" i="3"/>
  <c r="N744" i="3"/>
  <c r="M744" i="3"/>
  <c r="J744" i="3"/>
  <c r="P744" i="3" s="1"/>
  <c r="R744" i="3"/>
  <c r="I744" i="3"/>
  <c r="O744" i="3" s="1"/>
  <c r="N754" i="3"/>
  <c r="I775" i="3"/>
  <c r="O775" i="3" s="1"/>
  <c r="X1346" i="1" s="1"/>
  <c r="AC1346" i="1" s="1"/>
  <c r="H783" i="3"/>
  <c r="R791" i="3"/>
  <c r="M799" i="3"/>
  <c r="H649" i="3"/>
  <c r="Q649" i="3"/>
  <c r="H657" i="3"/>
  <c r="Q657" i="3"/>
  <c r="H665" i="3"/>
  <c r="Q665" i="3"/>
  <c r="J667" i="3"/>
  <c r="P667" i="3" s="1"/>
  <c r="M669" i="3"/>
  <c r="K669" i="3" s="1"/>
  <c r="H673" i="3"/>
  <c r="Q673" i="3"/>
  <c r="J675" i="3"/>
  <c r="P675" i="3" s="1"/>
  <c r="M677" i="3"/>
  <c r="K677" i="3" s="1"/>
  <c r="H681" i="3"/>
  <c r="Q681" i="3"/>
  <c r="J683" i="3"/>
  <c r="P683" i="3" s="1"/>
  <c r="H686" i="3"/>
  <c r="J687" i="3"/>
  <c r="P687" i="3" s="1"/>
  <c r="Z450" i="1" s="1"/>
  <c r="AE450" i="1" s="1"/>
  <c r="R687" i="3"/>
  <c r="M697" i="3"/>
  <c r="Q697" i="3"/>
  <c r="H697" i="3"/>
  <c r="M700" i="3"/>
  <c r="K700" i="3" s="1"/>
  <c r="I701" i="3"/>
  <c r="O701" i="3" s="1"/>
  <c r="M713" i="3"/>
  <c r="Q720" i="3"/>
  <c r="M738" i="3"/>
  <c r="K738" i="3" s="1"/>
  <c r="M740" i="3"/>
  <c r="Q742" i="3"/>
  <c r="R745" i="3"/>
  <c r="J750" i="3"/>
  <c r="P750" i="3" s="1"/>
  <c r="N755" i="3"/>
  <c r="J763" i="3"/>
  <c r="P763" i="3" s="1"/>
  <c r="H640" i="3"/>
  <c r="Q640" i="3"/>
  <c r="H648" i="3"/>
  <c r="Q648" i="3"/>
  <c r="I649" i="3"/>
  <c r="O649" i="3" s="1"/>
  <c r="R649" i="3"/>
  <c r="H656" i="3"/>
  <c r="Q656" i="3"/>
  <c r="I657" i="3"/>
  <c r="O657" i="3" s="1"/>
  <c r="X761" i="1" s="1"/>
  <c r="AC761" i="1" s="1"/>
  <c r="R657" i="3"/>
  <c r="H664" i="3"/>
  <c r="Q664" i="3"/>
  <c r="I665" i="3"/>
  <c r="O665" i="3" s="1"/>
  <c r="R665" i="3"/>
  <c r="H672" i="3"/>
  <c r="Q672" i="3"/>
  <c r="I673" i="3"/>
  <c r="O673" i="3" s="1"/>
  <c r="X1240" i="1" s="1"/>
  <c r="AC1240" i="1" s="1"/>
  <c r="R673" i="3"/>
  <c r="H680" i="3"/>
  <c r="Q680" i="3"/>
  <c r="I681" i="3"/>
  <c r="O681" i="3" s="1"/>
  <c r="R681" i="3"/>
  <c r="J686" i="3"/>
  <c r="P686" i="3" s="1"/>
  <c r="Z441" i="1" s="1"/>
  <c r="AE441" i="1" s="1"/>
  <c r="H687" i="3"/>
  <c r="M690" i="3"/>
  <c r="I697" i="3"/>
  <c r="O697" i="3" s="1"/>
  <c r="X519" i="1" s="1"/>
  <c r="AC519" i="1" s="1"/>
  <c r="N698" i="3"/>
  <c r="R698" i="3"/>
  <c r="I698" i="3"/>
  <c r="O698" i="3" s="1"/>
  <c r="X629" i="1" s="1"/>
  <c r="AC629" i="1" s="1"/>
  <c r="J699" i="3"/>
  <c r="P699" i="3" s="1"/>
  <c r="Z558" i="1" s="1"/>
  <c r="AE558" i="1" s="1"/>
  <c r="J701" i="3"/>
  <c r="P701" i="3" s="1"/>
  <c r="Z207" i="1" s="1"/>
  <c r="AE207" i="1" s="1"/>
  <c r="M702" i="3"/>
  <c r="N706" i="3"/>
  <c r="J706" i="3"/>
  <c r="P706" i="3" s="1"/>
  <c r="R706" i="3"/>
  <c r="I706" i="3"/>
  <c r="O706" i="3" s="1"/>
  <c r="I707" i="3"/>
  <c r="O707" i="3" s="1"/>
  <c r="Q714" i="3"/>
  <c r="H714" i="3"/>
  <c r="N714" i="3"/>
  <c r="M714" i="3"/>
  <c r="J714" i="3"/>
  <c r="P714" i="3" s="1"/>
  <c r="Z938" i="1" s="1"/>
  <c r="AE938" i="1" s="1"/>
  <c r="R714" i="3"/>
  <c r="I714" i="3"/>
  <c r="O714" i="3" s="1"/>
  <c r="X938" i="1" s="1"/>
  <c r="AC938" i="1" s="1"/>
  <c r="R715" i="3"/>
  <c r="I715" i="3"/>
  <c r="O715" i="3" s="1"/>
  <c r="N715" i="3"/>
  <c r="J715" i="3"/>
  <c r="P715" i="3" s="1"/>
  <c r="Q725" i="3"/>
  <c r="Q731" i="3"/>
  <c r="Q736" i="3"/>
  <c r="H736" i="3"/>
  <c r="N736" i="3"/>
  <c r="M736" i="3"/>
  <c r="W1150" i="1" s="1"/>
  <c r="AB1150" i="1" s="1"/>
  <c r="AF1150" i="1" s="1"/>
  <c r="J736" i="3"/>
  <c r="P736" i="3" s="1"/>
  <c r="Z1150" i="1" s="1"/>
  <c r="AE1150" i="1" s="1"/>
  <c r="R736" i="3"/>
  <c r="I736" i="3"/>
  <c r="O736" i="3" s="1"/>
  <c r="X1150" i="1" s="1"/>
  <c r="AC1150" i="1" s="1"/>
  <c r="R746" i="3"/>
  <c r="I751" i="3"/>
  <c r="J756" i="3"/>
  <c r="P756" i="3" s="1"/>
  <c r="M764" i="3"/>
  <c r="M785" i="3"/>
  <c r="H591" i="3"/>
  <c r="H599" i="3"/>
  <c r="H607" i="3"/>
  <c r="H615" i="3"/>
  <c r="H623" i="3"/>
  <c r="H631" i="3"/>
  <c r="H639" i="3"/>
  <c r="I640" i="3"/>
  <c r="O640" i="3" s="1"/>
  <c r="H647" i="3"/>
  <c r="I648" i="3"/>
  <c r="O648" i="3" s="1"/>
  <c r="H655" i="3"/>
  <c r="I656" i="3"/>
  <c r="O656" i="3" s="1"/>
  <c r="X821" i="1" s="1"/>
  <c r="AC821" i="1" s="1"/>
  <c r="H663" i="3"/>
  <c r="I664" i="3"/>
  <c r="O664" i="3" s="1"/>
  <c r="X883" i="1" s="1"/>
  <c r="AC883" i="1" s="1"/>
  <c r="H671" i="3"/>
  <c r="I672" i="3"/>
  <c r="O672" i="3" s="1"/>
  <c r="X1241" i="1" s="1"/>
  <c r="AC1241" i="1" s="1"/>
  <c r="H679" i="3"/>
  <c r="I680" i="3"/>
  <c r="O680" i="3" s="1"/>
  <c r="X144" i="1" s="1"/>
  <c r="AC144" i="1" s="1"/>
  <c r="N685" i="3"/>
  <c r="I687" i="3"/>
  <c r="O687" i="3" s="1"/>
  <c r="X450" i="1" s="1"/>
  <c r="AC450" i="1" s="1"/>
  <c r="M691" i="3"/>
  <c r="K691" i="3" s="1"/>
  <c r="Q693" i="3"/>
  <c r="H693" i="3"/>
  <c r="M693" i="3"/>
  <c r="K693" i="3" s="1"/>
  <c r="Q694" i="3"/>
  <c r="J697" i="3"/>
  <c r="P697" i="3" s="1"/>
  <c r="Z519" i="1" s="1"/>
  <c r="AE519" i="1" s="1"/>
  <c r="H698" i="3"/>
  <c r="H699" i="3"/>
  <c r="H706" i="3"/>
  <c r="M707" i="3"/>
  <c r="K707" i="3" s="1"/>
  <c r="Q709" i="3"/>
  <c r="H715" i="3"/>
  <c r="M716" i="3"/>
  <c r="K716" i="3" s="1"/>
  <c r="M721" i="3"/>
  <c r="W969" i="1" s="1"/>
  <c r="AB969" i="1" s="1"/>
  <c r="AF969" i="1" s="1"/>
  <c r="M724" i="3"/>
  <c r="M730" i="3"/>
  <c r="K730" i="3" s="1"/>
  <c r="J747" i="3"/>
  <c r="P747" i="3" s="1"/>
  <c r="Q757" i="3"/>
  <c r="Q786" i="3"/>
  <c r="M794" i="3"/>
  <c r="K794" i="3" s="1"/>
  <c r="M709" i="3"/>
  <c r="K709" i="3" s="1"/>
  <c r="H713" i="3"/>
  <c r="Q713" i="3"/>
  <c r="M717" i="3"/>
  <c r="H721" i="3"/>
  <c r="Q721" i="3"/>
  <c r="M725" i="3"/>
  <c r="J729" i="3"/>
  <c r="P729" i="3" s="1"/>
  <c r="M731" i="3"/>
  <c r="H735" i="3"/>
  <c r="Q735" i="3"/>
  <c r="J737" i="3"/>
  <c r="P737" i="3" s="1"/>
  <c r="M739" i="3"/>
  <c r="N740" i="3"/>
  <c r="H743" i="3"/>
  <c r="Q743" i="3"/>
  <c r="J745" i="3"/>
  <c r="P745" i="3" s="1"/>
  <c r="M747" i="3"/>
  <c r="N748" i="3"/>
  <c r="N752" i="3"/>
  <c r="H755" i="3"/>
  <c r="Q755" i="3"/>
  <c r="J757" i="3"/>
  <c r="P757" i="3" s="1"/>
  <c r="M759" i="3"/>
  <c r="N764" i="3"/>
  <c r="I771" i="3"/>
  <c r="Q777" i="3"/>
  <c r="H777" i="3"/>
  <c r="N777" i="3"/>
  <c r="M780" i="3"/>
  <c r="K780" i="3" s="1"/>
  <c r="H782" i="3"/>
  <c r="R783" i="3"/>
  <c r="J793" i="3"/>
  <c r="P793" i="3" s="1"/>
  <c r="Z1175" i="1" s="1"/>
  <c r="AE1175" i="1" s="1"/>
  <c r="Q793" i="3"/>
  <c r="H793" i="3"/>
  <c r="N793" i="3"/>
  <c r="N804" i="3"/>
  <c r="J804" i="3"/>
  <c r="P804" i="3" s="1"/>
  <c r="Z1173" i="1" s="1"/>
  <c r="AE1173" i="1" s="1"/>
  <c r="R804" i="3"/>
  <c r="I804" i="3"/>
  <c r="O804" i="3" s="1"/>
  <c r="X1173" i="1" s="1"/>
  <c r="AC1173" i="1" s="1"/>
  <c r="Q804" i="3"/>
  <c r="H804" i="3"/>
  <c r="M805" i="3"/>
  <c r="J805" i="3"/>
  <c r="P805" i="3" s="1"/>
  <c r="Z1174" i="1" s="1"/>
  <c r="AE1174" i="1" s="1"/>
  <c r="R805" i="3"/>
  <c r="I805" i="3"/>
  <c r="O805" i="3" s="1"/>
  <c r="X1174" i="1" s="1"/>
  <c r="AC1174" i="1" s="1"/>
  <c r="R818" i="3"/>
  <c r="N822" i="3"/>
  <c r="M824" i="3"/>
  <c r="R826" i="3"/>
  <c r="M844" i="3"/>
  <c r="M851" i="3"/>
  <c r="R851" i="3"/>
  <c r="I851" i="3"/>
  <c r="O851" i="3" s="1"/>
  <c r="X788" i="1" s="1"/>
  <c r="AC788" i="1" s="1"/>
  <c r="N851" i="3"/>
  <c r="J851" i="3"/>
  <c r="P851" i="3" s="1"/>
  <c r="Z788" i="1" s="1"/>
  <c r="AE788" i="1" s="1"/>
  <c r="H851" i="3"/>
  <c r="Q851" i="3"/>
  <c r="Q866" i="3"/>
  <c r="R869" i="3"/>
  <c r="Q921" i="3"/>
  <c r="H704" i="3"/>
  <c r="N709" i="3"/>
  <c r="H712" i="3"/>
  <c r="I713" i="3"/>
  <c r="O713" i="3" s="1"/>
  <c r="R713" i="3"/>
  <c r="N717" i="3"/>
  <c r="H720" i="3"/>
  <c r="I721" i="3"/>
  <c r="O721" i="3" s="1"/>
  <c r="X969" i="1" s="1"/>
  <c r="AC969" i="1" s="1"/>
  <c r="R721" i="3"/>
  <c r="N725" i="3"/>
  <c r="N731" i="3"/>
  <c r="H734" i="3"/>
  <c r="I735" i="3"/>
  <c r="O735" i="3" s="1"/>
  <c r="X1100" i="1" s="1"/>
  <c r="AC1100" i="1" s="1"/>
  <c r="R735" i="3"/>
  <c r="N739" i="3"/>
  <c r="H742" i="3"/>
  <c r="I743" i="3"/>
  <c r="O743" i="3" s="1"/>
  <c r="R743" i="3"/>
  <c r="M746" i="3"/>
  <c r="K746" i="3" s="1"/>
  <c r="N747" i="3"/>
  <c r="N751" i="3"/>
  <c r="H754" i="3"/>
  <c r="Q754" i="3"/>
  <c r="I755" i="3"/>
  <c r="O755" i="3" s="1"/>
  <c r="X901" i="1" s="1"/>
  <c r="AC901" i="1" s="1"/>
  <c r="R755" i="3"/>
  <c r="M758" i="3"/>
  <c r="K758" i="3" s="1"/>
  <c r="N759" i="3"/>
  <c r="J761" i="3"/>
  <c r="P761" i="3" s="1"/>
  <c r="Z1018" i="1" s="1"/>
  <c r="AE1018" i="1" s="1"/>
  <c r="Q766" i="3"/>
  <c r="H766" i="3"/>
  <c r="N769" i="3"/>
  <c r="J771" i="3"/>
  <c r="Q772" i="3"/>
  <c r="H772" i="3"/>
  <c r="N775" i="3"/>
  <c r="I777" i="3"/>
  <c r="O777" i="3" s="1"/>
  <c r="X1020" i="1" s="1"/>
  <c r="AC1020" i="1" s="1"/>
  <c r="R778" i="3"/>
  <c r="I778" i="3"/>
  <c r="O778" i="3" s="1"/>
  <c r="N780" i="3"/>
  <c r="I782" i="3"/>
  <c r="O782" i="3" s="1"/>
  <c r="M786" i="3"/>
  <c r="K786" i="3" s="1"/>
  <c r="Q788" i="3"/>
  <c r="H788" i="3"/>
  <c r="M792" i="3"/>
  <c r="K792" i="3" s="1"/>
  <c r="I793" i="3"/>
  <c r="O793" i="3" s="1"/>
  <c r="X1175" i="1" s="1"/>
  <c r="AC1175" i="1" s="1"/>
  <c r="N798" i="3"/>
  <c r="M800" i="3"/>
  <c r="M804" i="3"/>
  <c r="H805" i="3"/>
  <c r="N806" i="3"/>
  <c r="J817" i="3"/>
  <c r="P817" i="3" s="1"/>
  <c r="Z1180" i="1" s="1"/>
  <c r="AE1180" i="1" s="1"/>
  <c r="J993" i="3"/>
  <c r="P993" i="3" s="1"/>
  <c r="Z834" i="1" s="1"/>
  <c r="AE834" i="1" s="1"/>
  <c r="J1001" i="3"/>
  <c r="P1001" i="3" s="1"/>
  <c r="Z787" i="1" s="1"/>
  <c r="AE787" i="1" s="1"/>
  <c r="J1009" i="3"/>
  <c r="P1009" i="3" s="1"/>
  <c r="Z987" i="1" s="1"/>
  <c r="AE987" i="1" s="1"/>
  <c r="J760" i="3"/>
  <c r="P760" i="3" s="1"/>
  <c r="Q760" i="3"/>
  <c r="M762" i="3"/>
  <c r="K762" i="3" s="1"/>
  <c r="Q762" i="3"/>
  <c r="Q764" i="3"/>
  <c r="M767" i="3"/>
  <c r="K767" i="3" s="1"/>
  <c r="R767" i="3"/>
  <c r="I767" i="3"/>
  <c r="O767" i="3" s="1"/>
  <c r="X1021" i="1" s="1"/>
  <c r="AC1021" i="1" s="1"/>
  <c r="M773" i="3"/>
  <c r="R773" i="3"/>
  <c r="I773" i="3"/>
  <c r="O773" i="3" s="1"/>
  <c r="X935" i="1" s="1"/>
  <c r="AC935" i="1" s="1"/>
  <c r="M784" i="3"/>
  <c r="K784" i="3" s="1"/>
  <c r="M789" i="3"/>
  <c r="K789" i="3" s="1"/>
  <c r="R789" i="3"/>
  <c r="I789" i="3"/>
  <c r="O789" i="3" s="1"/>
  <c r="X1196" i="1" s="1"/>
  <c r="AC1196" i="1" s="1"/>
  <c r="Q791" i="3"/>
  <c r="H791" i="3"/>
  <c r="M797" i="3"/>
  <c r="R797" i="3"/>
  <c r="I797" i="3"/>
  <c r="O797" i="3" s="1"/>
  <c r="X103" i="1" s="1"/>
  <c r="AC103" i="1" s="1"/>
  <c r="R802" i="3"/>
  <c r="I802" i="3"/>
  <c r="O802" i="3" s="1"/>
  <c r="X1122" i="1" s="1"/>
  <c r="AC1122" i="1" s="1"/>
  <c r="Q802" i="3"/>
  <c r="H802" i="3"/>
  <c r="Q807" i="3"/>
  <c r="H807" i="3"/>
  <c r="N807" i="3"/>
  <c r="M807" i="3"/>
  <c r="N812" i="3"/>
  <c r="J812" i="3"/>
  <c r="P812" i="3" s="1"/>
  <c r="Z1113" i="1" s="1"/>
  <c r="AE1113" i="1" s="1"/>
  <c r="R812" i="3"/>
  <c r="I812" i="3"/>
  <c r="O812" i="3" s="1"/>
  <c r="X1113" i="1" s="1"/>
  <c r="AC1113" i="1" s="1"/>
  <c r="Q812" i="3"/>
  <c r="H812" i="3"/>
  <c r="M813" i="3"/>
  <c r="K813" i="3" s="1"/>
  <c r="J813" i="3"/>
  <c r="P813" i="3" s="1"/>
  <c r="Z1152" i="1" s="1"/>
  <c r="AE1152" i="1" s="1"/>
  <c r="R813" i="3"/>
  <c r="I813" i="3"/>
  <c r="O813" i="3" s="1"/>
  <c r="X1152" i="1" s="1"/>
  <c r="AC1152" i="1" s="1"/>
  <c r="M816" i="3"/>
  <c r="K816" i="3" s="1"/>
  <c r="N821" i="3"/>
  <c r="M821" i="3"/>
  <c r="K821" i="3" s="1"/>
  <c r="J821" i="3"/>
  <c r="P821" i="3" s="1"/>
  <c r="Z1187" i="1" s="1"/>
  <c r="AE1187" i="1" s="1"/>
  <c r="R821" i="3"/>
  <c r="I821" i="3"/>
  <c r="O821" i="3" s="1"/>
  <c r="X1187" i="1" s="1"/>
  <c r="AC1187" i="1" s="1"/>
  <c r="N829" i="3"/>
  <c r="Q831" i="3"/>
  <c r="J833" i="3"/>
  <c r="P833" i="3" s="1"/>
  <c r="Z422" i="1" s="1"/>
  <c r="AE422" i="1" s="1"/>
  <c r="J835" i="3"/>
  <c r="P835" i="3" s="1"/>
  <c r="Q842" i="3"/>
  <c r="N870" i="3"/>
  <c r="R870" i="3"/>
  <c r="I870" i="3"/>
  <c r="O870" i="3" s="1"/>
  <c r="X905" i="1" s="1"/>
  <c r="AC905" i="1" s="1"/>
  <c r="Q870" i="3"/>
  <c r="M870" i="3"/>
  <c r="K870" i="3" s="1"/>
  <c r="J870" i="3"/>
  <c r="P870" i="3" s="1"/>
  <c r="Z905" i="1" s="1"/>
  <c r="AE905" i="1" s="1"/>
  <c r="H870" i="3"/>
  <c r="Q881" i="3"/>
  <c r="H881" i="3"/>
  <c r="N881" i="3"/>
  <c r="M881" i="3"/>
  <c r="R881" i="3"/>
  <c r="I881" i="3"/>
  <c r="O881" i="3" s="1"/>
  <c r="X1364" i="1" s="1"/>
  <c r="AC1364" i="1" s="1"/>
  <c r="J881" i="3"/>
  <c r="P881" i="3" s="1"/>
  <c r="Z1364" i="1" s="1"/>
  <c r="AE1364" i="1" s="1"/>
  <c r="M893" i="3"/>
  <c r="W491" i="1" s="1"/>
  <c r="AB491" i="1" s="1"/>
  <c r="AF491" i="1" s="1"/>
  <c r="J923" i="3"/>
  <c r="P923" i="3" s="1"/>
  <c r="N729" i="3"/>
  <c r="N737" i="3"/>
  <c r="H740" i="3"/>
  <c r="Q740" i="3"/>
  <c r="H748" i="3"/>
  <c r="Q748" i="3"/>
  <c r="H752" i="3"/>
  <c r="Q752" i="3"/>
  <c r="H760" i="3"/>
  <c r="R760" i="3"/>
  <c r="H762" i="3"/>
  <c r="R762" i="3"/>
  <c r="H764" i="3"/>
  <c r="R764" i="3"/>
  <c r="H767" i="3"/>
  <c r="N768" i="3"/>
  <c r="J768" i="3"/>
  <c r="P768" i="3" s="1"/>
  <c r="Z1022" i="1" s="1"/>
  <c r="AE1022" i="1" s="1"/>
  <c r="R768" i="3"/>
  <c r="H773" i="3"/>
  <c r="N774" i="3"/>
  <c r="J774" i="3"/>
  <c r="P774" i="3" s="1"/>
  <c r="Z970" i="1" s="1"/>
  <c r="AE970" i="1" s="1"/>
  <c r="R774" i="3"/>
  <c r="M782" i="3"/>
  <c r="K782" i="3" s="1"/>
  <c r="N790" i="3"/>
  <c r="M808" i="3"/>
  <c r="K808" i="3" s="1"/>
  <c r="N814" i="3"/>
  <c r="Q815" i="3"/>
  <c r="Q867" i="3"/>
  <c r="M894" i="3"/>
  <c r="M903" i="3"/>
  <c r="N936" i="3"/>
  <c r="H709" i="3"/>
  <c r="H717" i="3"/>
  <c r="H725" i="3"/>
  <c r="H731" i="3"/>
  <c r="H739" i="3"/>
  <c r="Q739" i="3"/>
  <c r="I740" i="3"/>
  <c r="O740" i="3" s="1"/>
  <c r="R740" i="3"/>
  <c r="M743" i="3"/>
  <c r="H747" i="3"/>
  <c r="Q747" i="3"/>
  <c r="I748" i="3"/>
  <c r="O748" i="3" s="1"/>
  <c r="R748" i="3"/>
  <c r="Q751" i="3"/>
  <c r="I752" i="3"/>
  <c r="O752" i="3" s="1"/>
  <c r="R752" i="3"/>
  <c r="M755" i="3"/>
  <c r="H759" i="3"/>
  <c r="Q759" i="3"/>
  <c r="I760" i="3"/>
  <c r="O760" i="3" s="1"/>
  <c r="X1010" i="1" s="1"/>
  <c r="AC1010" i="1" s="1"/>
  <c r="I762" i="3"/>
  <c r="O762" i="3" s="1"/>
  <c r="X618" i="1" s="1"/>
  <c r="AC618" i="1" s="1"/>
  <c r="I764" i="3"/>
  <c r="O764" i="3" s="1"/>
  <c r="X1012" i="1" s="1"/>
  <c r="AC1012" i="1" s="1"/>
  <c r="J767" i="3"/>
  <c r="P767" i="3" s="1"/>
  <c r="Z1021" i="1" s="1"/>
  <c r="AE1021" i="1" s="1"/>
  <c r="H768" i="3"/>
  <c r="R769" i="3"/>
  <c r="J773" i="3"/>
  <c r="P773" i="3" s="1"/>
  <c r="H774" i="3"/>
  <c r="R775" i="3"/>
  <c r="M777" i="3"/>
  <c r="K777" i="3" s="1"/>
  <c r="Q785" i="3"/>
  <c r="H785" i="3"/>
  <c r="N785" i="3"/>
  <c r="J789" i="3"/>
  <c r="P789" i="3" s="1"/>
  <c r="Z1196" i="1" s="1"/>
  <c r="AE1196" i="1" s="1"/>
  <c r="J791" i="3"/>
  <c r="P791" i="3" s="1"/>
  <c r="Z1197" i="1" s="1"/>
  <c r="AE1197" i="1" s="1"/>
  <c r="N796" i="3"/>
  <c r="Q796" i="3"/>
  <c r="H796" i="3"/>
  <c r="J797" i="3"/>
  <c r="P797" i="3" s="1"/>
  <c r="Z103" i="1" s="1"/>
  <c r="AE103" i="1" s="1"/>
  <c r="M802" i="3"/>
  <c r="W1122" i="1" s="1"/>
  <c r="AB1122" i="1" s="1"/>
  <c r="AF1122" i="1" s="1"/>
  <c r="Q805" i="3"/>
  <c r="J807" i="3"/>
  <c r="P807" i="3" s="1"/>
  <c r="Z1170" i="1" s="1"/>
  <c r="AE1170" i="1" s="1"/>
  <c r="N813" i="3"/>
  <c r="Q823" i="3"/>
  <c r="J825" i="3"/>
  <c r="P825" i="3" s="1"/>
  <c r="Z1387" i="1" s="1"/>
  <c r="AE1387" i="1" s="1"/>
  <c r="R847" i="3"/>
  <c r="Q860" i="3"/>
  <c r="H886" i="3"/>
  <c r="J925" i="3"/>
  <c r="P925" i="3" s="1"/>
  <c r="Z873" i="1" s="1"/>
  <c r="AE873" i="1" s="1"/>
  <c r="I739" i="3"/>
  <c r="O739" i="3" s="1"/>
  <c r="J740" i="3"/>
  <c r="P740" i="3" s="1"/>
  <c r="I747" i="3"/>
  <c r="O747" i="3" s="1"/>
  <c r="R747" i="3"/>
  <c r="J748" i="3"/>
  <c r="P748" i="3" s="1"/>
  <c r="R751" i="3"/>
  <c r="J752" i="3"/>
  <c r="P752" i="3" s="1"/>
  <c r="I759" i="3"/>
  <c r="O759" i="3" s="1"/>
  <c r="X1013" i="1" s="1"/>
  <c r="AC1013" i="1" s="1"/>
  <c r="R759" i="3"/>
  <c r="J762" i="3"/>
  <c r="P762" i="3" s="1"/>
  <c r="J764" i="3"/>
  <c r="P764" i="3" s="1"/>
  <c r="I768" i="3"/>
  <c r="O768" i="3" s="1"/>
  <c r="I774" i="3"/>
  <c r="O774" i="3" s="1"/>
  <c r="X970" i="1" s="1"/>
  <c r="AC970" i="1" s="1"/>
  <c r="Q780" i="3"/>
  <c r="H780" i="3"/>
  <c r="R786" i="3"/>
  <c r="I786" i="3"/>
  <c r="O786" i="3" s="1"/>
  <c r="M791" i="3"/>
  <c r="Q799" i="3"/>
  <c r="H799" i="3"/>
  <c r="N799" i="3"/>
  <c r="N802" i="3"/>
  <c r="J809" i="3"/>
  <c r="P809" i="3" s="1"/>
  <c r="Z1154" i="1" s="1"/>
  <c r="AE1154" i="1" s="1"/>
  <c r="N820" i="3"/>
  <c r="M820" i="3"/>
  <c r="J820" i="3"/>
  <c r="P820" i="3" s="1"/>
  <c r="Z1189" i="1" s="1"/>
  <c r="AE1189" i="1" s="1"/>
  <c r="R820" i="3"/>
  <c r="I820" i="3"/>
  <c r="O820" i="3" s="1"/>
  <c r="X1189" i="1" s="1"/>
  <c r="AC1189" i="1" s="1"/>
  <c r="Q820" i="3"/>
  <c r="H820" i="3"/>
  <c r="Q821" i="3"/>
  <c r="N836" i="3"/>
  <c r="M836" i="3"/>
  <c r="J836" i="3"/>
  <c r="P836" i="3" s="1"/>
  <c r="Z501" i="1" s="1"/>
  <c r="AE501" i="1" s="1"/>
  <c r="R836" i="3"/>
  <c r="I836" i="3"/>
  <c r="O836" i="3" s="1"/>
  <c r="X501" i="1" s="1"/>
  <c r="AC501" i="1" s="1"/>
  <c r="Q836" i="3"/>
  <c r="H836" i="3"/>
  <c r="M909" i="3"/>
  <c r="J938" i="3"/>
  <c r="P938" i="3" s="1"/>
  <c r="Z809" i="1" s="1"/>
  <c r="AE809" i="1" s="1"/>
  <c r="H745" i="3"/>
  <c r="Q745" i="3"/>
  <c r="I746" i="3"/>
  <c r="O746" i="3" s="1"/>
  <c r="H757" i="3"/>
  <c r="I758" i="3"/>
  <c r="O758" i="3" s="1"/>
  <c r="M760" i="3"/>
  <c r="K760" i="3" s="1"/>
  <c r="N763" i="3"/>
  <c r="Q763" i="3"/>
  <c r="N767" i="3"/>
  <c r="M770" i="3"/>
  <c r="Q771" i="3"/>
  <c r="N773" i="3"/>
  <c r="M776" i="3"/>
  <c r="N778" i="3"/>
  <c r="I780" i="3"/>
  <c r="O780" i="3" s="1"/>
  <c r="M781" i="3"/>
  <c r="R781" i="3"/>
  <c r="I781" i="3"/>
  <c r="O781" i="3" s="1"/>
  <c r="X688" i="1" s="1"/>
  <c r="AC688" i="1" s="1"/>
  <c r="J785" i="3"/>
  <c r="P785" i="3" s="1"/>
  <c r="H786" i="3"/>
  <c r="N789" i="3"/>
  <c r="N791" i="3"/>
  <c r="R793" i="3"/>
  <c r="R794" i="3"/>
  <c r="I794" i="3"/>
  <c r="O794" i="3" s="1"/>
  <c r="X1162" i="1" s="1"/>
  <c r="AC1162" i="1" s="1"/>
  <c r="J796" i="3"/>
  <c r="P796" i="3" s="1"/>
  <c r="Z1160" i="1" s="1"/>
  <c r="AE1160" i="1" s="1"/>
  <c r="N797" i="3"/>
  <c r="I799" i="3"/>
  <c r="O799" i="3" s="1"/>
  <c r="X1198" i="1" s="1"/>
  <c r="AC1198" i="1" s="1"/>
  <c r="J801" i="3"/>
  <c r="P801" i="3" s="1"/>
  <c r="Z1114" i="1" s="1"/>
  <c r="AE1114" i="1" s="1"/>
  <c r="R807" i="3"/>
  <c r="Q813" i="3"/>
  <c r="N830" i="3"/>
  <c r="M832" i="3"/>
  <c r="R834" i="3"/>
  <c r="N846" i="3"/>
  <c r="J846" i="3"/>
  <c r="I846" i="3"/>
  <c r="Q846" i="3"/>
  <c r="M853" i="3"/>
  <c r="K853" i="3" s="1"/>
  <c r="M910" i="3"/>
  <c r="W699" i="1" s="1"/>
  <c r="AB699" i="1" s="1"/>
  <c r="AF699" i="1" s="1"/>
  <c r="M919" i="3"/>
  <c r="K919" i="3" s="1"/>
  <c r="I729" i="3"/>
  <c r="O729" i="3" s="1"/>
  <c r="I737" i="3"/>
  <c r="O737" i="3" s="1"/>
  <c r="I745" i="3"/>
  <c r="O745" i="3" s="1"/>
  <c r="X958" i="1" s="1"/>
  <c r="AC958" i="1" s="1"/>
  <c r="N760" i="3"/>
  <c r="N762" i="3"/>
  <c r="M768" i="3"/>
  <c r="M774" i="3"/>
  <c r="W970" i="1" s="1"/>
  <c r="AB970" i="1" s="1"/>
  <c r="AF970" i="1" s="1"/>
  <c r="N782" i="3"/>
  <c r="J782" i="3"/>
  <c r="P782" i="3" s="1"/>
  <c r="R782" i="3"/>
  <c r="R810" i="3"/>
  <c r="N828" i="3"/>
  <c r="M828" i="3"/>
  <c r="J828" i="3"/>
  <c r="P828" i="3" s="1"/>
  <c r="Z1390" i="1" s="1"/>
  <c r="AE1390" i="1" s="1"/>
  <c r="R828" i="3"/>
  <c r="I828" i="3"/>
  <c r="O828" i="3" s="1"/>
  <c r="X1390" i="1" s="1"/>
  <c r="AC1390" i="1" s="1"/>
  <c r="Q828" i="3"/>
  <c r="H828" i="3"/>
  <c r="N839" i="3"/>
  <c r="R861" i="3"/>
  <c r="M837" i="3"/>
  <c r="K837" i="3" s="1"/>
  <c r="Q837" i="3"/>
  <c r="Q839" i="3"/>
  <c r="M845" i="3"/>
  <c r="K845" i="3" s="1"/>
  <c r="R845" i="3"/>
  <c r="I845" i="3"/>
  <c r="O845" i="3" s="1"/>
  <c r="X977" i="1" s="1"/>
  <c r="AC977" i="1" s="1"/>
  <c r="Q850" i="3"/>
  <c r="H850" i="3"/>
  <c r="R856" i="3"/>
  <c r="I856" i="3"/>
  <c r="O856" i="3" s="1"/>
  <c r="X798" i="1" s="1"/>
  <c r="AC798" i="1" s="1"/>
  <c r="I860" i="3"/>
  <c r="O860" i="3" s="1"/>
  <c r="X967" i="1" s="1"/>
  <c r="AC967" i="1" s="1"/>
  <c r="N864" i="3"/>
  <c r="R864" i="3"/>
  <c r="I864" i="3"/>
  <c r="O864" i="3" s="1"/>
  <c r="X1076" i="1" s="1"/>
  <c r="AC1076" i="1" s="1"/>
  <c r="R874" i="3"/>
  <c r="N880" i="3"/>
  <c r="J887" i="3"/>
  <c r="P887" i="3" s="1"/>
  <c r="Z61" i="1" s="1"/>
  <c r="AE61" i="1" s="1"/>
  <c r="N898" i="3"/>
  <c r="N904" i="3"/>
  <c r="J790" i="3"/>
  <c r="P790" i="3" s="1"/>
  <c r="Z1200" i="1" s="1"/>
  <c r="AE1200" i="1" s="1"/>
  <c r="J798" i="3"/>
  <c r="P798" i="3" s="1"/>
  <c r="Z1177" i="1" s="1"/>
  <c r="AE1177" i="1" s="1"/>
  <c r="N801" i="3"/>
  <c r="J806" i="3"/>
  <c r="P806" i="3" s="1"/>
  <c r="Z1172" i="1" s="1"/>
  <c r="AE1172" i="1" s="1"/>
  <c r="N809" i="3"/>
  <c r="J814" i="3"/>
  <c r="P814" i="3" s="1"/>
  <c r="Z1128" i="1" s="1"/>
  <c r="AE1128" i="1" s="1"/>
  <c r="N817" i="3"/>
  <c r="J822" i="3"/>
  <c r="P822" i="3" s="1"/>
  <c r="Z1191" i="1" s="1"/>
  <c r="AE1191" i="1" s="1"/>
  <c r="N825" i="3"/>
  <c r="I829" i="3"/>
  <c r="O829" i="3" s="1"/>
  <c r="X653" i="1" s="1"/>
  <c r="AC653" i="1" s="1"/>
  <c r="R829" i="3"/>
  <c r="J830" i="3"/>
  <c r="P830" i="3" s="1"/>
  <c r="Z606" i="1" s="1"/>
  <c r="AE606" i="1" s="1"/>
  <c r="N833" i="3"/>
  <c r="I837" i="3"/>
  <c r="O837" i="3" s="1"/>
  <c r="X559" i="1" s="1"/>
  <c r="AC559" i="1" s="1"/>
  <c r="I839" i="3"/>
  <c r="O839" i="3" s="1"/>
  <c r="Q841" i="3"/>
  <c r="H841" i="3"/>
  <c r="N841" i="3"/>
  <c r="J845" i="3"/>
  <c r="P845" i="3" s="1"/>
  <c r="Z977" i="1" s="1"/>
  <c r="AE977" i="1" s="1"/>
  <c r="J850" i="3"/>
  <c r="P850" i="3" s="1"/>
  <c r="Z790" i="1" s="1"/>
  <c r="AE790" i="1" s="1"/>
  <c r="N852" i="3"/>
  <c r="J852" i="3"/>
  <c r="P852" i="3" s="1"/>
  <c r="Z797" i="1" s="1"/>
  <c r="AE797" i="1" s="1"/>
  <c r="R852" i="3"/>
  <c r="Q853" i="3"/>
  <c r="J856" i="3"/>
  <c r="P856" i="3" s="1"/>
  <c r="Z798" i="1" s="1"/>
  <c r="AE798" i="1" s="1"/>
  <c r="J857" i="3"/>
  <c r="P857" i="3" s="1"/>
  <c r="Z817" i="1" s="1"/>
  <c r="AE817" i="1" s="1"/>
  <c r="M860" i="3"/>
  <c r="J861" i="3"/>
  <c r="P861" i="3" s="1"/>
  <c r="Z759" i="1" s="1"/>
  <c r="AE759" i="1" s="1"/>
  <c r="M863" i="3"/>
  <c r="Q863" i="3"/>
  <c r="H863" i="3"/>
  <c r="N863" i="3"/>
  <c r="J864" i="3"/>
  <c r="P864" i="3" s="1"/>
  <c r="Q872" i="3"/>
  <c r="J875" i="3"/>
  <c r="P875" i="3" s="1"/>
  <c r="Z910" i="1" s="1"/>
  <c r="AE910" i="1" s="1"/>
  <c r="N882" i="3"/>
  <c r="N888" i="3"/>
  <c r="M892" i="3"/>
  <c r="Q897" i="3"/>
  <c r="H897" i="3"/>
  <c r="N897" i="3"/>
  <c r="M897" i="3"/>
  <c r="R897" i="3"/>
  <c r="I897" i="3"/>
  <c r="O897" i="3" s="1"/>
  <c r="X796" i="1" s="1"/>
  <c r="AC796" i="1" s="1"/>
  <c r="R908" i="3"/>
  <c r="Q913" i="3"/>
  <c r="H913" i="3"/>
  <c r="N913" i="3"/>
  <c r="M913" i="3"/>
  <c r="R913" i="3"/>
  <c r="I913" i="3"/>
  <c r="O913" i="3" s="1"/>
  <c r="X704" i="1" s="1"/>
  <c r="AC704" i="1" s="1"/>
  <c r="N934" i="3"/>
  <c r="M934" i="3"/>
  <c r="J934" i="3"/>
  <c r="P934" i="3" s="1"/>
  <c r="Z812" i="1" s="1"/>
  <c r="AE812" i="1" s="1"/>
  <c r="R934" i="3"/>
  <c r="I934" i="3"/>
  <c r="O934" i="3" s="1"/>
  <c r="X812" i="1" s="1"/>
  <c r="AC812" i="1" s="1"/>
  <c r="Q934" i="3"/>
  <c r="H934" i="3"/>
  <c r="R941" i="3"/>
  <c r="I941" i="3"/>
  <c r="O941" i="3" s="1"/>
  <c r="N941" i="3"/>
  <c r="M941" i="3"/>
  <c r="K941" i="3" s="1"/>
  <c r="J941" i="3"/>
  <c r="P941" i="3" s="1"/>
  <c r="H941" i="3"/>
  <c r="Q941" i="3"/>
  <c r="R951" i="3"/>
  <c r="J963" i="3"/>
  <c r="P963" i="3" s="1"/>
  <c r="Z1321" i="1" s="1"/>
  <c r="AE1321" i="1" s="1"/>
  <c r="M815" i="3"/>
  <c r="M823" i="3"/>
  <c r="W1188" i="1" s="1"/>
  <c r="AB1188" i="1" s="1"/>
  <c r="AF1188" i="1" s="1"/>
  <c r="J829" i="3"/>
  <c r="P829" i="3" s="1"/>
  <c r="Z653" i="1" s="1"/>
  <c r="AE653" i="1" s="1"/>
  <c r="M831" i="3"/>
  <c r="J837" i="3"/>
  <c r="P837" i="3" s="1"/>
  <c r="J839" i="3"/>
  <c r="P839" i="3" s="1"/>
  <c r="R842" i="3"/>
  <c r="I842" i="3"/>
  <c r="O842" i="3" s="1"/>
  <c r="X794" i="1" s="1"/>
  <c r="AC794" i="1" s="1"/>
  <c r="Q847" i="3"/>
  <c r="H847" i="3"/>
  <c r="N847" i="3"/>
  <c r="M850" i="3"/>
  <c r="R853" i="3"/>
  <c r="Q889" i="3"/>
  <c r="H889" i="3"/>
  <c r="N889" i="3"/>
  <c r="M889" i="3"/>
  <c r="R889" i="3"/>
  <c r="I889" i="3"/>
  <c r="O889" i="3" s="1"/>
  <c r="X198" i="1" s="1"/>
  <c r="AC198" i="1" s="1"/>
  <c r="J891" i="3"/>
  <c r="P891" i="3" s="1"/>
  <c r="Z136" i="1" s="1"/>
  <c r="AE136" i="1" s="1"/>
  <c r="N902" i="3"/>
  <c r="J902" i="3"/>
  <c r="P902" i="3" s="1"/>
  <c r="R902" i="3"/>
  <c r="I902" i="3"/>
  <c r="O902" i="3" s="1"/>
  <c r="Q902" i="3"/>
  <c r="H902" i="3"/>
  <c r="J907" i="3"/>
  <c r="P907" i="3" s="1"/>
  <c r="N918" i="3"/>
  <c r="J918" i="3"/>
  <c r="P918" i="3" s="1"/>
  <c r="Z865" i="1" s="1"/>
  <c r="AE865" i="1" s="1"/>
  <c r="R918" i="3"/>
  <c r="I918" i="3"/>
  <c r="O918" i="3" s="1"/>
  <c r="X865" i="1" s="1"/>
  <c r="AC865" i="1" s="1"/>
  <c r="Q918" i="3"/>
  <c r="H918" i="3"/>
  <c r="N928" i="3"/>
  <c r="M930" i="3"/>
  <c r="K930" i="3" s="1"/>
  <c r="R932" i="3"/>
  <c r="Q944" i="3"/>
  <c r="H810" i="3"/>
  <c r="Q810" i="3"/>
  <c r="N815" i="3"/>
  <c r="H818" i="3"/>
  <c r="Q818" i="3"/>
  <c r="N823" i="3"/>
  <c r="H826" i="3"/>
  <c r="Q826" i="3"/>
  <c r="N831" i="3"/>
  <c r="H834" i="3"/>
  <c r="Q834" i="3"/>
  <c r="N838" i="3"/>
  <c r="Q838" i="3"/>
  <c r="H842" i="3"/>
  <c r="N845" i="3"/>
  <c r="I847" i="3"/>
  <c r="O847" i="3" s="1"/>
  <c r="X730" i="1" s="1"/>
  <c r="AC730" i="1" s="1"/>
  <c r="R848" i="3"/>
  <c r="I848" i="3"/>
  <c r="O848" i="3" s="1"/>
  <c r="X925" i="1" s="1"/>
  <c r="AC925" i="1" s="1"/>
  <c r="N850" i="3"/>
  <c r="H853" i="3"/>
  <c r="M856" i="3"/>
  <c r="Q858" i="3"/>
  <c r="H858" i="3"/>
  <c r="M864" i="3"/>
  <c r="J867" i="3"/>
  <c r="P867" i="3" s="1"/>
  <c r="Z1139" i="1" s="1"/>
  <c r="AE1139" i="1" s="1"/>
  <c r="J883" i="3"/>
  <c r="P883" i="3" s="1"/>
  <c r="Z1274" i="1" s="1"/>
  <c r="AE1274" i="1" s="1"/>
  <c r="J889" i="3"/>
  <c r="P889" i="3" s="1"/>
  <c r="Z198" i="1" s="1"/>
  <c r="AE198" i="1" s="1"/>
  <c r="N890" i="3"/>
  <c r="N896" i="3"/>
  <c r="M902" i="3"/>
  <c r="N912" i="3"/>
  <c r="M918" i="3"/>
  <c r="K918" i="3" s="1"/>
  <c r="N926" i="3"/>
  <c r="M926" i="3"/>
  <c r="J926" i="3"/>
  <c r="P926" i="3" s="1"/>
  <c r="R926" i="3"/>
  <c r="I926" i="3"/>
  <c r="O926" i="3" s="1"/>
  <c r="Q926" i="3"/>
  <c r="H926" i="3"/>
  <c r="M952" i="3"/>
  <c r="R952" i="3"/>
  <c r="I952" i="3"/>
  <c r="O952" i="3" s="1"/>
  <c r="X1334" i="1" s="1"/>
  <c r="AC1334" i="1" s="1"/>
  <c r="Q952" i="3"/>
  <c r="N952" i="3"/>
  <c r="J952" i="3"/>
  <c r="P952" i="3" s="1"/>
  <c r="H952" i="3"/>
  <c r="R955" i="3"/>
  <c r="I955" i="3"/>
  <c r="O955" i="3" s="1"/>
  <c r="X940" i="1" s="1"/>
  <c r="AC940" i="1" s="1"/>
  <c r="Q955" i="3"/>
  <c r="H955" i="3"/>
  <c r="M955" i="3"/>
  <c r="N955" i="3"/>
  <c r="J955" i="3"/>
  <c r="P955" i="3" s="1"/>
  <c r="Z940" i="1" s="1"/>
  <c r="AE940" i="1" s="1"/>
  <c r="H801" i="3"/>
  <c r="Q801" i="3"/>
  <c r="H809" i="3"/>
  <c r="Q809" i="3"/>
  <c r="I810" i="3"/>
  <c r="O810" i="3" s="1"/>
  <c r="X1158" i="1" s="1"/>
  <c r="AC1158" i="1" s="1"/>
  <c r="H817" i="3"/>
  <c r="Q817" i="3"/>
  <c r="I818" i="3"/>
  <c r="O818" i="3" s="1"/>
  <c r="X1110" i="1" s="1"/>
  <c r="AC1110" i="1" s="1"/>
  <c r="H825" i="3"/>
  <c r="Q825" i="3"/>
  <c r="I826" i="3"/>
  <c r="O826" i="3" s="1"/>
  <c r="X1385" i="1" s="1"/>
  <c r="AC1385" i="1" s="1"/>
  <c r="M829" i="3"/>
  <c r="H833" i="3"/>
  <c r="Q833" i="3"/>
  <c r="I834" i="3"/>
  <c r="O834" i="3" s="1"/>
  <c r="X421" i="1" s="1"/>
  <c r="AC421" i="1" s="1"/>
  <c r="N837" i="3"/>
  <c r="H838" i="3"/>
  <c r="R838" i="3"/>
  <c r="M839" i="3"/>
  <c r="K839" i="3" s="1"/>
  <c r="J842" i="3"/>
  <c r="P842" i="3" s="1"/>
  <c r="Z794" i="1" s="1"/>
  <c r="AE794" i="1" s="1"/>
  <c r="J843" i="3"/>
  <c r="P843" i="3" s="1"/>
  <c r="Z795" i="1" s="1"/>
  <c r="AE795" i="1" s="1"/>
  <c r="J847" i="3"/>
  <c r="P847" i="3" s="1"/>
  <c r="Z730" i="1" s="1"/>
  <c r="AE730" i="1" s="1"/>
  <c r="H848" i="3"/>
  <c r="I853" i="3"/>
  <c r="O853" i="3" s="1"/>
  <c r="X802" i="1" s="1"/>
  <c r="AC802" i="1" s="1"/>
  <c r="N856" i="3"/>
  <c r="I858" i="3"/>
  <c r="O858" i="3" s="1"/>
  <c r="X818" i="1" s="1"/>
  <c r="AC818" i="1" s="1"/>
  <c r="M859" i="3"/>
  <c r="R859" i="3"/>
  <c r="I859" i="3"/>
  <c r="O859" i="3" s="1"/>
  <c r="X819" i="1" s="1"/>
  <c r="AC819" i="1" s="1"/>
  <c r="H867" i="3"/>
  <c r="J871" i="3"/>
  <c r="P871" i="3" s="1"/>
  <c r="Z906" i="1" s="1"/>
  <c r="AE906" i="1" s="1"/>
  <c r="M877" i="3"/>
  <c r="W1142" i="1" s="1"/>
  <c r="AB1142" i="1" s="1"/>
  <c r="AF1142" i="1" s="1"/>
  <c r="J877" i="3"/>
  <c r="P877" i="3" s="1"/>
  <c r="Z1142" i="1" s="1"/>
  <c r="AE1142" i="1" s="1"/>
  <c r="R877" i="3"/>
  <c r="I877" i="3"/>
  <c r="O877" i="3" s="1"/>
  <c r="X1142" i="1" s="1"/>
  <c r="AC1142" i="1" s="1"/>
  <c r="Q877" i="3"/>
  <c r="H877" i="3"/>
  <c r="N877" i="3"/>
  <c r="N878" i="3"/>
  <c r="J878" i="3"/>
  <c r="P878" i="3" s="1"/>
  <c r="Z964" i="1" s="1"/>
  <c r="AE964" i="1" s="1"/>
  <c r="R878" i="3"/>
  <c r="I878" i="3"/>
  <c r="O878" i="3" s="1"/>
  <c r="X964" i="1" s="1"/>
  <c r="AC964" i="1" s="1"/>
  <c r="J895" i="3"/>
  <c r="P895" i="3" s="1"/>
  <c r="Z335" i="1" s="1"/>
  <c r="AE335" i="1" s="1"/>
  <c r="M901" i="3"/>
  <c r="M911" i="3"/>
  <c r="K911" i="3" s="1"/>
  <c r="M917" i="3"/>
  <c r="N920" i="3"/>
  <c r="R924" i="3"/>
  <c r="M935" i="3"/>
  <c r="K935" i="3" s="1"/>
  <c r="Q937" i="3"/>
  <c r="M949" i="3"/>
  <c r="J849" i="3"/>
  <c r="P849" i="3" s="1"/>
  <c r="Z922" i="1" s="1"/>
  <c r="AE922" i="1" s="1"/>
  <c r="N860" i="3"/>
  <c r="J860" i="3"/>
  <c r="P860" i="3" s="1"/>
  <c r="Z967" i="1" s="1"/>
  <c r="AE967" i="1" s="1"/>
  <c r="R860" i="3"/>
  <c r="R866" i="3"/>
  <c r="I866" i="3"/>
  <c r="O866" i="3" s="1"/>
  <c r="N866" i="3"/>
  <c r="J866" i="3"/>
  <c r="P866" i="3" s="1"/>
  <c r="M869" i="3"/>
  <c r="W1144" i="1" s="1"/>
  <c r="AB1144" i="1" s="1"/>
  <c r="AF1144" i="1" s="1"/>
  <c r="J869" i="3"/>
  <c r="P869" i="3" s="1"/>
  <c r="Z1144" i="1" s="1"/>
  <c r="AE1144" i="1" s="1"/>
  <c r="Q869" i="3"/>
  <c r="H869" i="3"/>
  <c r="N869" i="3"/>
  <c r="Q873" i="3"/>
  <c r="H873" i="3"/>
  <c r="M873" i="3"/>
  <c r="K873" i="3" s="1"/>
  <c r="R873" i="3"/>
  <c r="I873" i="3"/>
  <c r="O873" i="3" s="1"/>
  <c r="X908" i="1" s="1"/>
  <c r="AC908" i="1" s="1"/>
  <c r="J879" i="3"/>
  <c r="P879" i="3" s="1"/>
  <c r="Z941" i="1" s="1"/>
  <c r="AE941" i="1" s="1"/>
  <c r="M884" i="3"/>
  <c r="K884" i="3" s="1"/>
  <c r="R900" i="3"/>
  <c r="Q905" i="3"/>
  <c r="H905" i="3"/>
  <c r="N905" i="3"/>
  <c r="M905" i="3"/>
  <c r="W725" i="1" s="1"/>
  <c r="AB725" i="1" s="1"/>
  <c r="AF725" i="1" s="1"/>
  <c r="R905" i="3"/>
  <c r="I905" i="3"/>
  <c r="O905" i="3" s="1"/>
  <c r="X725" i="1" s="1"/>
  <c r="AC725" i="1" s="1"/>
  <c r="R916" i="3"/>
  <c r="M945" i="3"/>
  <c r="K945" i="3" s="1"/>
  <c r="H815" i="3"/>
  <c r="H823" i="3"/>
  <c r="H831" i="3"/>
  <c r="J838" i="3"/>
  <c r="P838" i="3" s="1"/>
  <c r="M842" i="3"/>
  <c r="Q844" i="3"/>
  <c r="H844" i="3"/>
  <c r="Q845" i="3"/>
  <c r="M847" i="3"/>
  <c r="R850" i="3"/>
  <c r="Q855" i="3"/>
  <c r="H855" i="3"/>
  <c r="N855" i="3"/>
  <c r="Q856" i="3"/>
  <c r="M858" i="3"/>
  <c r="H860" i="3"/>
  <c r="R865" i="3"/>
  <c r="H866" i="3"/>
  <c r="M867" i="3"/>
  <c r="I869" i="3"/>
  <c r="O869" i="3" s="1"/>
  <c r="X1144" i="1" s="1"/>
  <c r="AC1144" i="1" s="1"/>
  <c r="J873" i="3"/>
  <c r="P873" i="3" s="1"/>
  <c r="Z908" i="1" s="1"/>
  <c r="AE908" i="1" s="1"/>
  <c r="M885" i="3"/>
  <c r="K885" i="3" s="1"/>
  <c r="J885" i="3"/>
  <c r="P885" i="3" s="1"/>
  <c r="Z1276" i="1" s="1"/>
  <c r="AE1276" i="1" s="1"/>
  <c r="R885" i="3"/>
  <c r="I885" i="3"/>
  <c r="O885" i="3" s="1"/>
  <c r="X1276" i="1" s="1"/>
  <c r="AC1276" i="1" s="1"/>
  <c r="Q885" i="3"/>
  <c r="H885" i="3"/>
  <c r="N885" i="3"/>
  <c r="N886" i="3"/>
  <c r="J886" i="3"/>
  <c r="P886" i="3" s="1"/>
  <c r="Z62" i="1" s="1"/>
  <c r="AE62" i="1" s="1"/>
  <c r="R886" i="3"/>
  <c r="I886" i="3"/>
  <c r="O886" i="3" s="1"/>
  <c r="X62" i="1" s="1"/>
  <c r="AC62" i="1" s="1"/>
  <c r="N894" i="3"/>
  <c r="J894" i="3"/>
  <c r="P894" i="3" s="1"/>
  <c r="R894" i="3"/>
  <c r="I894" i="3"/>
  <c r="O894" i="3" s="1"/>
  <c r="Q894" i="3"/>
  <c r="H894" i="3"/>
  <c r="J899" i="3"/>
  <c r="P899" i="3" s="1"/>
  <c r="Z858" i="1" s="1"/>
  <c r="AE858" i="1" s="1"/>
  <c r="J905" i="3"/>
  <c r="P905" i="3" s="1"/>
  <c r="Z725" i="1" s="1"/>
  <c r="AE725" i="1" s="1"/>
  <c r="N910" i="3"/>
  <c r="J910" i="3"/>
  <c r="P910" i="3" s="1"/>
  <c r="Z699" i="1" s="1"/>
  <c r="AE699" i="1" s="1"/>
  <c r="R910" i="3"/>
  <c r="I910" i="3"/>
  <c r="O910" i="3" s="1"/>
  <c r="X699" i="1" s="1"/>
  <c r="AC699" i="1" s="1"/>
  <c r="Q910" i="3"/>
  <c r="H910" i="3"/>
  <c r="J915" i="3"/>
  <c r="P915" i="3" s="1"/>
  <c r="Z706" i="1" s="1"/>
  <c r="AE706" i="1" s="1"/>
  <c r="M927" i="3"/>
  <c r="K927" i="3" s="1"/>
  <c r="Q929" i="3"/>
  <c r="J931" i="3"/>
  <c r="P931" i="3" s="1"/>
  <c r="Z801" i="1" s="1"/>
  <c r="AE801" i="1" s="1"/>
  <c r="J933" i="3"/>
  <c r="P933" i="3" s="1"/>
  <c r="Z805" i="1" s="1"/>
  <c r="AE805" i="1" s="1"/>
  <c r="R969" i="3"/>
  <c r="H872" i="3"/>
  <c r="J874" i="3"/>
  <c r="P874" i="3" s="1"/>
  <c r="Z909" i="1" s="1"/>
  <c r="AE909" i="1" s="1"/>
  <c r="H880" i="3"/>
  <c r="Q880" i="3"/>
  <c r="J882" i="3"/>
  <c r="P882" i="3" s="1"/>
  <c r="Z1273" i="1" s="1"/>
  <c r="AE1273" i="1" s="1"/>
  <c r="H888" i="3"/>
  <c r="Q888" i="3"/>
  <c r="J890" i="3"/>
  <c r="P890" i="3" s="1"/>
  <c r="N893" i="3"/>
  <c r="H896" i="3"/>
  <c r="Q896" i="3"/>
  <c r="J898" i="3"/>
  <c r="P898" i="3" s="1"/>
  <c r="Z857" i="1" s="1"/>
  <c r="AE857" i="1" s="1"/>
  <c r="M900" i="3"/>
  <c r="K900" i="3" s="1"/>
  <c r="N901" i="3"/>
  <c r="H904" i="3"/>
  <c r="Q904" i="3"/>
  <c r="M908" i="3"/>
  <c r="N909" i="3"/>
  <c r="H912" i="3"/>
  <c r="Q912" i="3"/>
  <c r="M916" i="3"/>
  <c r="K916" i="3" s="1"/>
  <c r="N917" i="3"/>
  <c r="H920" i="3"/>
  <c r="Q920" i="3"/>
  <c r="I921" i="3"/>
  <c r="O921" i="3" s="1"/>
  <c r="R921" i="3"/>
  <c r="M924" i="3"/>
  <c r="N925" i="3"/>
  <c r="H928" i="3"/>
  <c r="Q928" i="3"/>
  <c r="I929" i="3"/>
  <c r="O929" i="3" s="1"/>
  <c r="R929" i="3"/>
  <c r="M932" i="3"/>
  <c r="H936" i="3"/>
  <c r="Q936" i="3"/>
  <c r="I937" i="3"/>
  <c r="O937" i="3" s="1"/>
  <c r="X808" i="1" s="1"/>
  <c r="AC808" i="1" s="1"/>
  <c r="R937" i="3"/>
  <c r="M938" i="3"/>
  <c r="N940" i="3"/>
  <c r="Q940" i="3"/>
  <c r="H940" i="3"/>
  <c r="J944" i="3"/>
  <c r="P944" i="3" s="1"/>
  <c r="H945" i="3"/>
  <c r="N946" i="3"/>
  <c r="Q946" i="3"/>
  <c r="R947" i="3"/>
  <c r="I947" i="3"/>
  <c r="O947" i="3" s="1"/>
  <c r="M951" i="3"/>
  <c r="Q984" i="3"/>
  <c r="Q992" i="3"/>
  <c r="Q1000" i="3"/>
  <c r="Q1008" i="3"/>
  <c r="Q1024" i="3"/>
  <c r="Q1040" i="3"/>
  <c r="I927" i="3"/>
  <c r="O927" i="3" s="1"/>
  <c r="R927" i="3"/>
  <c r="J928" i="3"/>
  <c r="P928" i="3" s="1"/>
  <c r="Z853" i="1" s="1"/>
  <c r="AE853" i="1" s="1"/>
  <c r="N931" i="3"/>
  <c r="I935" i="3"/>
  <c r="O935" i="3" s="1"/>
  <c r="X810" i="1" s="1"/>
  <c r="AC810" i="1" s="1"/>
  <c r="R935" i="3"/>
  <c r="J936" i="3"/>
  <c r="P936" i="3" s="1"/>
  <c r="Z811" i="1" s="1"/>
  <c r="AE811" i="1" s="1"/>
  <c r="J940" i="3"/>
  <c r="P940" i="3" s="1"/>
  <c r="Z816" i="1" s="1"/>
  <c r="AE816" i="1" s="1"/>
  <c r="N944" i="3"/>
  <c r="J946" i="3"/>
  <c r="J947" i="3"/>
  <c r="P947" i="3" s="1"/>
  <c r="J950" i="3"/>
  <c r="P950" i="3" s="1"/>
  <c r="Z1141" i="1" s="1"/>
  <c r="AE1141" i="1" s="1"/>
  <c r="J956" i="3"/>
  <c r="P956" i="3" s="1"/>
  <c r="Z1025" i="1" s="1"/>
  <c r="AE1025" i="1" s="1"/>
  <c r="R961" i="3"/>
  <c r="R967" i="3"/>
  <c r="N976" i="3"/>
  <c r="J976" i="3"/>
  <c r="P976" i="3" s="1"/>
  <c r="Z1349" i="1" s="1"/>
  <c r="AE1349" i="1" s="1"/>
  <c r="R976" i="3"/>
  <c r="I976" i="3"/>
  <c r="O976" i="3" s="1"/>
  <c r="X1349" i="1" s="1"/>
  <c r="AC1349" i="1" s="1"/>
  <c r="Q976" i="3"/>
  <c r="H976" i="3"/>
  <c r="J987" i="3"/>
  <c r="P987" i="3" s="1"/>
  <c r="Z737" i="1" s="1"/>
  <c r="AE737" i="1" s="1"/>
  <c r="N989" i="3"/>
  <c r="J994" i="3"/>
  <c r="P994" i="3" s="1"/>
  <c r="Z832" i="1" s="1"/>
  <c r="AE832" i="1" s="1"/>
  <c r="J1002" i="3"/>
  <c r="P1002" i="3" s="1"/>
  <c r="Z1217" i="1" s="1"/>
  <c r="AE1217" i="1" s="1"/>
  <c r="J1010" i="3"/>
  <c r="P1010" i="3" s="1"/>
  <c r="Z991" i="1" s="1"/>
  <c r="AE991" i="1" s="1"/>
  <c r="R1018" i="3"/>
  <c r="R1034" i="3"/>
  <c r="R1050" i="3"/>
  <c r="N874" i="3"/>
  <c r="H893" i="3"/>
  <c r="Q893" i="3"/>
  <c r="H901" i="3"/>
  <c r="Q901" i="3"/>
  <c r="J903" i="3"/>
  <c r="P903" i="3" s="1"/>
  <c r="H909" i="3"/>
  <c r="Q909" i="3"/>
  <c r="J911" i="3"/>
  <c r="P911" i="3" s="1"/>
  <c r="Z702" i="1" s="1"/>
  <c r="AE702" i="1" s="1"/>
  <c r="H917" i="3"/>
  <c r="Q917" i="3"/>
  <c r="J919" i="3"/>
  <c r="P919" i="3" s="1"/>
  <c r="Z866" i="1" s="1"/>
  <c r="AE866" i="1" s="1"/>
  <c r="M921" i="3"/>
  <c r="H925" i="3"/>
  <c r="Q925" i="3"/>
  <c r="J927" i="3"/>
  <c r="P927" i="3" s="1"/>
  <c r="M929" i="3"/>
  <c r="W856" i="1" s="1"/>
  <c r="AB856" i="1" s="1"/>
  <c r="AF856" i="1" s="1"/>
  <c r="J935" i="3"/>
  <c r="P935" i="3" s="1"/>
  <c r="Z810" i="1" s="1"/>
  <c r="AE810" i="1" s="1"/>
  <c r="M937" i="3"/>
  <c r="Q938" i="3"/>
  <c r="J942" i="3"/>
  <c r="P942" i="3" s="1"/>
  <c r="Z1052" i="1" s="1"/>
  <c r="AE1052" i="1" s="1"/>
  <c r="J957" i="3"/>
  <c r="P957" i="3" s="1"/>
  <c r="Z1024" i="1" s="1"/>
  <c r="AE1024" i="1" s="1"/>
  <c r="Q957" i="3"/>
  <c r="H957" i="3"/>
  <c r="N957" i="3"/>
  <c r="J980" i="3"/>
  <c r="N982" i="3"/>
  <c r="J982" i="3"/>
  <c r="P982" i="3" s="1"/>
  <c r="Z351" i="1" s="1"/>
  <c r="AE351" i="1" s="1"/>
  <c r="R982" i="3"/>
  <c r="I982" i="3"/>
  <c r="O982" i="3" s="1"/>
  <c r="X351" i="1" s="1"/>
  <c r="AC351" i="1" s="1"/>
  <c r="Q982" i="3"/>
  <c r="H982" i="3"/>
  <c r="J995" i="3"/>
  <c r="P995" i="3" s="1"/>
  <c r="Z833" i="1" s="1"/>
  <c r="AE833" i="1" s="1"/>
  <c r="J1003" i="3"/>
  <c r="P1003" i="3" s="1"/>
  <c r="Z1215" i="1" s="1"/>
  <c r="AE1215" i="1" s="1"/>
  <c r="J1011" i="3"/>
  <c r="P1011" i="3" s="1"/>
  <c r="Z949" i="1" s="1"/>
  <c r="AE949" i="1" s="1"/>
  <c r="Q1027" i="3"/>
  <c r="Q1043" i="3"/>
  <c r="Q1051" i="3"/>
  <c r="I893" i="3"/>
  <c r="O893" i="3" s="1"/>
  <c r="X491" i="1" s="1"/>
  <c r="AC491" i="1" s="1"/>
  <c r="R893" i="3"/>
  <c r="I901" i="3"/>
  <c r="O901" i="3" s="1"/>
  <c r="X822" i="1" s="1"/>
  <c r="AC822" i="1" s="1"/>
  <c r="R901" i="3"/>
  <c r="I909" i="3"/>
  <c r="O909" i="3" s="1"/>
  <c r="X924" i="1" s="1"/>
  <c r="AC924" i="1" s="1"/>
  <c r="R909" i="3"/>
  <c r="I917" i="3"/>
  <c r="O917" i="3" s="1"/>
  <c r="X791" i="1" s="1"/>
  <c r="AC791" i="1" s="1"/>
  <c r="R917" i="3"/>
  <c r="N921" i="3"/>
  <c r="N929" i="3"/>
  <c r="N937" i="3"/>
  <c r="R938" i="3"/>
  <c r="R953" i="3"/>
  <c r="M958" i="3"/>
  <c r="N960" i="3"/>
  <c r="J960" i="3"/>
  <c r="P960" i="3" s="1"/>
  <c r="Z1002" i="1" s="1"/>
  <c r="AE1002" i="1" s="1"/>
  <c r="R960" i="3"/>
  <c r="I960" i="3"/>
  <c r="O960" i="3" s="1"/>
  <c r="X1002" i="1" s="1"/>
  <c r="AC1002" i="1" s="1"/>
  <c r="Q960" i="3"/>
  <c r="H960" i="3"/>
  <c r="N965" i="3"/>
  <c r="N966" i="3"/>
  <c r="J966" i="3"/>
  <c r="P966" i="3" s="1"/>
  <c r="R966" i="3"/>
  <c r="I966" i="3"/>
  <c r="O966" i="3" s="1"/>
  <c r="Q966" i="3"/>
  <c r="H966" i="3"/>
  <c r="N975" i="3"/>
  <c r="J986" i="3"/>
  <c r="P986" i="3" s="1"/>
  <c r="Z733" i="1" s="1"/>
  <c r="AE733" i="1" s="1"/>
  <c r="M996" i="3"/>
  <c r="M1004" i="3"/>
  <c r="M1012" i="3"/>
  <c r="H875" i="3"/>
  <c r="Q875" i="3"/>
  <c r="H883" i="3"/>
  <c r="Q883" i="3"/>
  <c r="H891" i="3"/>
  <c r="Q891" i="3"/>
  <c r="J893" i="3"/>
  <c r="P893" i="3" s="1"/>
  <c r="H899" i="3"/>
  <c r="Q899" i="3"/>
  <c r="I900" i="3"/>
  <c r="O900" i="3" s="1"/>
  <c r="J901" i="3"/>
  <c r="P901" i="3" s="1"/>
  <c r="Z822" i="1" s="1"/>
  <c r="AE822" i="1" s="1"/>
  <c r="H907" i="3"/>
  <c r="Q907" i="3"/>
  <c r="I908" i="3"/>
  <c r="O908" i="3" s="1"/>
  <c r="X780" i="1" s="1"/>
  <c r="AC780" i="1" s="1"/>
  <c r="J909" i="3"/>
  <c r="P909" i="3" s="1"/>
  <c r="Z924" i="1" s="1"/>
  <c r="AE924" i="1" s="1"/>
  <c r="H915" i="3"/>
  <c r="Q915" i="3"/>
  <c r="I916" i="3"/>
  <c r="O916" i="3" s="1"/>
  <c r="J917" i="3"/>
  <c r="P917" i="3" s="1"/>
  <c r="Z791" i="1" s="1"/>
  <c r="AE791" i="1" s="1"/>
  <c r="H923" i="3"/>
  <c r="Q923" i="3"/>
  <c r="I924" i="3"/>
  <c r="O924" i="3" s="1"/>
  <c r="H931" i="3"/>
  <c r="Q931" i="3"/>
  <c r="I932" i="3"/>
  <c r="O932" i="3" s="1"/>
  <c r="X804" i="1" s="1"/>
  <c r="AC804" i="1" s="1"/>
  <c r="H938" i="3"/>
  <c r="Q943" i="3"/>
  <c r="H943" i="3"/>
  <c r="N947" i="3"/>
  <c r="M957" i="3"/>
  <c r="K957" i="3" s="1"/>
  <c r="M960" i="3"/>
  <c r="W1002" i="1" s="1"/>
  <c r="AB1002" i="1" s="1"/>
  <c r="AF1002" i="1" s="1"/>
  <c r="J964" i="3"/>
  <c r="P964" i="3" s="1"/>
  <c r="Z1325" i="1" s="1"/>
  <c r="AE1325" i="1" s="1"/>
  <c r="M966" i="3"/>
  <c r="J973" i="3"/>
  <c r="I973" i="3"/>
  <c r="Q973" i="3"/>
  <c r="N973" i="3"/>
  <c r="M974" i="3"/>
  <c r="R979" i="3"/>
  <c r="I979" i="3"/>
  <c r="O979" i="3" s="1"/>
  <c r="X1411" i="1" s="1"/>
  <c r="AC1411" i="1" s="1"/>
  <c r="Q979" i="3"/>
  <c r="H979" i="3"/>
  <c r="N979" i="3"/>
  <c r="M979" i="3"/>
  <c r="N981" i="3"/>
  <c r="N997" i="3"/>
  <c r="N1005" i="3"/>
  <c r="N1013" i="3"/>
  <c r="M939" i="3"/>
  <c r="R944" i="3"/>
  <c r="I944" i="3"/>
  <c r="O944" i="3" s="1"/>
  <c r="X1082" i="1" s="1"/>
  <c r="AC1082" i="1" s="1"/>
  <c r="M944" i="3"/>
  <c r="K944" i="3" s="1"/>
  <c r="R949" i="3"/>
  <c r="I949" i="3"/>
  <c r="O949" i="3" s="1"/>
  <c r="Q949" i="3"/>
  <c r="H949" i="3"/>
  <c r="J951" i="3"/>
  <c r="P951" i="3" s="1"/>
  <c r="Z1138" i="1" s="1"/>
  <c r="AE1138" i="1" s="1"/>
  <c r="Q951" i="3"/>
  <c r="H951" i="3"/>
  <c r="N951" i="3"/>
  <c r="M959" i="3"/>
  <c r="K959" i="3" s="1"/>
  <c r="R971" i="3"/>
  <c r="R985" i="3"/>
  <c r="I985" i="3"/>
  <c r="O985" i="3" s="1"/>
  <c r="X742" i="1" s="1"/>
  <c r="AC742" i="1" s="1"/>
  <c r="Q985" i="3"/>
  <c r="H985" i="3"/>
  <c r="N985" i="3"/>
  <c r="M985" i="3"/>
  <c r="K985" i="3" s="1"/>
  <c r="M988" i="3"/>
  <c r="N990" i="3"/>
  <c r="N998" i="3"/>
  <c r="N1006" i="3"/>
  <c r="N1054" i="3"/>
  <c r="I874" i="3"/>
  <c r="O874" i="3" s="1"/>
  <c r="X909" i="1" s="1"/>
  <c r="AC909" i="1" s="1"/>
  <c r="H921" i="3"/>
  <c r="H929" i="3"/>
  <c r="H937" i="3"/>
  <c r="H944" i="3"/>
  <c r="J945" i="3"/>
  <c r="P945" i="3" s="1"/>
  <c r="N945" i="3"/>
  <c r="R945" i="3"/>
  <c r="J949" i="3"/>
  <c r="P949" i="3" s="1"/>
  <c r="I951" i="3"/>
  <c r="O951" i="3" s="1"/>
  <c r="X1138" i="1" s="1"/>
  <c r="AC1138" i="1" s="1"/>
  <c r="R963" i="3"/>
  <c r="I963" i="3"/>
  <c r="O963" i="3" s="1"/>
  <c r="X1321" i="1" s="1"/>
  <c r="AC1321" i="1" s="1"/>
  <c r="Q963" i="3"/>
  <c r="H963" i="3"/>
  <c r="N963" i="3"/>
  <c r="M963" i="3"/>
  <c r="K963" i="3" s="1"/>
  <c r="J969" i="3"/>
  <c r="I969" i="3"/>
  <c r="Q969" i="3"/>
  <c r="N969" i="3"/>
  <c r="M970" i="3"/>
  <c r="Q978" i="3"/>
  <c r="J985" i="3"/>
  <c r="P985" i="3" s="1"/>
  <c r="Z742" i="1" s="1"/>
  <c r="AE742" i="1" s="1"/>
  <c r="Q1015" i="3"/>
  <c r="Q1023" i="3"/>
  <c r="Q1031" i="3"/>
  <c r="Q1039" i="3"/>
  <c r="R1063" i="3"/>
  <c r="M950" i="3"/>
  <c r="K950" i="3" s="1"/>
  <c r="M956" i="3"/>
  <c r="K956" i="3" s="1"/>
  <c r="I961" i="3"/>
  <c r="O961" i="3" s="1"/>
  <c r="M964" i="3"/>
  <c r="K964" i="3" s="1"/>
  <c r="I967" i="3"/>
  <c r="O967" i="3" s="1"/>
  <c r="X1320" i="1" s="1"/>
  <c r="AC1320" i="1" s="1"/>
  <c r="M986" i="3"/>
  <c r="K986" i="3" s="1"/>
  <c r="N987" i="3"/>
  <c r="H990" i="3"/>
  <c r="Q990" i="3"/>
  <c r="M994" i="3"/>
  <c r="K994" i="3" s="1"/>
  <c r="N995" i="3"/>
  <c r="H998" i="3"/>
  <c r="Q998" i="3"/>
  <c r="M1002" i="3"/>
  <c r="K1002" i="3" s="1"/>
  <c r="N1003" i="3"/>
  <c r="H1006" i="3"/>
  <c r="Q1006" i="3"/>
  <c r="M1010" i="3"/>
  <c r="N1011" i="3"/>
  <c r="H1015" i="3"/>
  <c r="J1016" i="3"/>
  <c r="P1016" i="3" s="1"/>
  <c r="R1016" i="3"/>
  <c r="N1018" i="3"/>
  <c r="M1024" i="3"/>
  <c r="Q1026" i="3"/>
  <c r="H1026" i="3"/>
  <c r="M1026" i="3"/>
  <c r="H1031" i="3"/>
  <c r="J1032" i="3"/>
  <c r="P1032" i="3" s="1"/>
  <c r="R1032" i="3"/>
  <c r="N1034" i="3"/>
  <c r="M1040" i="3"/>
  <c r="Q1042" i="3"/>
  <c r="H1042" i="3"/>
  <c r="M1042" i="3"/>
  <c r="J1048" i="3"/>
  <c r="P1048" i="3" s="1"/>
  <c r="H1051" i="3"/>
  <c r="N1055" i="3"/>
  <c r="J1059" i="3"/>
  <c r="P1059" i="3" s="1"/>
  <c r="R1059" i="3"/>
  <c r="H1059" i="3"/>
  <c r="N1059" i="3"/>
  <c r="N1094" i="3"/>
  <c r="R1094" i="3"/>
  <c r="I1094" i="3"/>
  <c r="O1094" i="3" s="1"/>
  <c r="Q1094" i="3"/>
  <c r="M1094" i="3"/>
  <c r="K1094" i="3" s="1"/>
  <c r="J1094" i="3"/>
  <c r="P1094" i="3" s="1"/>
  <c r="Z792" i="1" s="1"/>
  <c r="AE792" i="1" s="1"/>
  <c r="H1094" i="3"/>
  <c r="Q965" i="3"/>
  <c r="I990" i="3"/>
  <c r="O990" i="3" s="1"/>
  <c r="X826" i="1" s="1"/>
  <c r="AC826" i="1" s="1"/>
  <c r="R990" i="3"/>
  <c r="M993" i="3"/>
  <c r="I998" i="3"/>
  <c r="O998" i="3" s="1"/>
  <c r="X843" i="1" s="1"/>
  <c r="AC843" i="1" s="1"/>
  <c r="R998" i="3"/>
  <c r="M1001" i="3"/>
  <c r="I1006" i="3"/>
  <c r="O1006" i="3" s="1"/>
  <c r="X1214" i="1" s="1"/>
  <c r="AC1214" i="1" s="1"/>
  <c r="R1006" i="3"/>
  <c r="M1009" i="3"/>
  <c r="J1015" i="3"/>
  <c r="P1015" i="3" s="1"/>
  <c r="Z1208" i="1" s="1"/>
  <c r="AE1208" i="1" s="1"/>
  <c r="N1024" i="3"/>
  <c r="R1027" i="3"/>
  <c r="I1027" i="3"/>
  <c r="O1027" i="3" s="1"/>
  <c r="N1027" i="3"/>
  <c r="J1031" i="3"/>
  <c r="P1031" i="3" s="1"/>
  <c r="Z486" i="1" s="1"/>
  <c r="AE486" i="1" s="1"/>
  <c r="N1040" i="3"/>
  <c r="R1043" i="3"/>
  <c r="I1043" i="3"/>
  <c r="O1043" i="3" s="1"/>
  <c r="N1043" i="3"/>
  <c r="J1051" i="3"/>
  <c r="P1051" i="3" s="1"/>
  <c r="Q1056" i="3"/>
  <c r="H1056" i="3"/>
  <c r="M1056" i="3"/>
  <c r="K1056" i="3" s="1"/>
  <c r="J1056" i="3"/>
  <c r="P1056" i="3" s="1"/>
  <c r="Q1057" i="3"/>
  <c r="H1057" i="3"/>
  <c r="I1057" i="3"/>
  <c r="O1057" i="3" s="1"/>
  <c r="N1057" i="3"/>
  <c r="R1058" i="3"/>
  <c r="I1058" i="3"/>
  <c r="O1058" i="3" s="1"/>
  <c r="N1058" i="3"/>
  <c r="J1058" i="3"/>
  <c r="P1058" i="3" s="1"/>
  <c r="H1058" i="3"/>
  <c r="J1070" i="3"/>
  <c r="P1070" i="3" s="1"/>
  <c r="R1070" i="3"/>
  <c r="I1070" i="3"/>
  <c r="O1070" i="3" s="1"/>
  <c r="X600" i="1" s="1"/>
  <c r="AC600" i="1" s="1"/>
  <c r="N1070" i="3"/>
  <c r="H1070" i="3"/>
  <c r="Q1070" i="3"/>
  <c r="M1070" i="3"/>
  <c r="R965" i="3"/>
  <c r="H974" i="3"/>
  <c r="Q974" i="3"/>
  <c r="H988" i="3"/>
  <c r="Q988" i="3"/>
  <c r="J990" i="3"/>
  <c r="P990" i="3" s="1"/>
  <c r="Z826" i="1" s="1"/>
  <c r="AE826" i="1" s="1"/>
  <c r="N993" i="3"/>
  <c r="H996" i="3"/>
  <c r="Q996" i="3"/>
  <c r="J998" i="3"/>
  <c r="P998" i="3" s="1"/>
  <c r="Z843" i="1" s="1"/>
  <c r="AE843" i="1" s="1"/>
  <c r="N1001" i="3"/>
  <c r="H1004" i="3"/>
  <c r="Q1004" i="3"/>
  <c r="J1006" i="3"/>
  <c r="P1006" i="3" s="1"/>
  <c r="Z1214" i="1" s="1"/>
  <c r="AE1214" i="1" s="1"/>
  <c r="N1009" i="3"/>
  <c r="H1012" i="3"/>
  <c r="Q1012" i="3"/>
  <c r="M1022" i="3"/>
  <c r="Q1022" i="3"/>
  <c r="H1022" i="3"/>
  <c r="J1026" i="3"/>
  <c r="P1026" i="3" s="1"/>
  <c r="H1027" i="3"/>
  <c r="J1028" i="3"/>
  <c r="P1028" i="3" s="1"/>
  <c r="R1028" i="3"/>
  <c r="I1032" i="3"/>
  <c r="O1032" i="3" s="1"/>
  <c r="X464" i="1" s="1"/>
  <c r="AC464" i="1" s="1"/>
  <c r="M1038" i="3"/>
  <c r="Q1038" i="3"/>
  <c r="H1038" i="3"/>
  <c r="J1042" i="3"/>
  <c r="P1042" i="3" s="1"/>
  <c r="H1043" i="3"/>
  <c r="J1044" i="3"/>
  <c r="P1044" i="3" s="1"/>
  <c r="R1044" i="3"/>
  <c r="N1047" i="3"/>
  <c r="J1047" i="3"/>
  <c r="P1047" i="3" s="1"/>
  <c r="Z470" i="1" s="1"/>
  <c r="AE470" i="1" s="1"/>
  <c r="R1047" i="3"/>
  <c r="I1047" i="3"/>
  <c r="O1047" i="3" s="1"/>
  <c r="I1048" i="3"/>
  <c r="O1048" i="3" s="1"/>
  <c r="X469" i="1" s="1"/>
  <c r="AC469" i="1" s="1"/>
  <c r="M1051" i="3"/>
  <c r="K1051" i="3" s="1"/>
  <c r="I1056" i="3"/>
  <c r="O1056" i="3" s="1"/>
  <c r="X396" i="1" s="1"/>
  <c r="AC396" i="1" s="1"/>
  <c r="J1057" i="3"/>
  <c r="P1057" i="3" s="1"/>
  <c r="M1058" i="3"/>
  <c r="K1058" i="3" s="1"/>
  <c r="M1059" i="3"/>
  <c r="K1059" i="3" s="1"/>
  <c r="I958" i="3"/>
  <c r="O958" i="3" s="1"/>
  <c r="X999" i="1" s="1"/>
  <c r="AC999" i="1" s="1"/>
  <c r="R958" i="3"/>
  <c r="I965" i="3"/>
  <c r="I970" i="3"/>
  <c r="O970" i="3" s="1"/>
  <c r="X1329" i="1" s="1"/>
  <c r="AC1329" i="1" s="1"/>
  <c r="R970" i="3"/>
  <c r="I974" i="3"/>
  <c r="O974" i="3" s="1"/>
  <c r="X1271" i="1" s="1"/>
  <c r="AC1271" i="1" s="1"/>
  <c r="R974" i="3"/>
  <c r="R980" i="3"/>
  <c r="H987" i="3"/>
  <c r="Q987" i="3"/>
  <c r="I988" i="3"/>
  <c r="O988" i="3" s="1"/>
  <c r="X842" i="1" s="1"/>
  <c r="AC842" i="1" s="1"/>
  <c r="R988" i="3"/>
  <c r="H995" i="3"/>
  <c r="Q995" i="3"/>
  <c r="I996" i="3"/>
  <c r="O996" i="3" s="1"/>
  <c r="X841" i="1" s="1"/>
  <c r="AC841" i="1" s="1"/>
  <c r="R996" i="3"/>
  <c r="H1003" i="3"/>
  <c r="Q1003" i="3"/>
  <c r="I1004" i="3"/>
  <c r="O1004" i="3" s="1"/>
  <c r="X1216" i="1" s="1"/>
  <c r="AC1216" i="1" s="1"/>
  <c r="R1004" i="3"/>
  <c r="H1011" i="3"/>
  <c r="Q1011" i="3"/>
  <c r="I1012" i="3"/>
  <c r="O1012" i="3" s="1"/>
  <c r="X1220" i="1" s="1"/>
  <c r="AC1220" i="1" s="1"/>
  <c r="R1012" i="3"/>
  <c r="M1015" i="3"/>
  <c r="N1023" i="3"/>
  <c r="R1023" i="3"/>
  <c r="I1023" i="3"/>
  <c r="O1023" i="3" s="1"/>
  <c r="J1027" i="3"/>
  <c r="P1027" i="3" s="1"/>
  <c r="M1031" i="3"/>
  <c r="N1039" i="3"/>
  <c r="R1039" i="3"/>
  <c r="I1039" i="3"/>
  <c r="O1039" i="3" s="1"/>
  <c r="J1043" i="3"/>
  <c r="P1043" i="3" s="1"/>
  <c r="J1052" i="3"/>
  <c r="P1052" i="3" s="1"/>
  <c r="N1056" i="3"/>
  <c r="M1057" i="3"/>
  <c r="M1065" i="3"/>
  <c r="Q1065" i="3"/>
  <c r="H1065" i="3"/>
  <c r="R1065" i="3"/>
  <c r="J1065" i="3"/>
  <c r="P1065" i="3" s="1"/>
  <c r="I1065" i="3"/>
  <c r="O1065" i="3" s="1"/>
  <c r="X598" i="1" s="1"/>
  <c r="AC598" i="1" s="1"/>
  <c r="Q1018" i="3"/>
  <c r="H1018" i="3"/>
  <c r="M1018" i="3"/>
  <c r="J1024" i="3"/>
  <c r="P1024" i="3" s="1"/>
  <c r="R1024" i="3"/>
  <c r="Q1034" i="3"/>
  <c r="H1034" i="3"/>
  <c r="M1034" i="3"/>
  <c r="J1040" i="3"/>
  <c r="P1040" i="3" s="1"/>
  <c r="R1040" i="3"/>
  <c r="M1046" i="3"/>
  <c r="R1046" i="3"/>
  <c r="I1046" i="3"/>
  <c r="O1046" i="3" s="1"/>
  <c r="Q1046" i="3"/>
  <c r="H1046" i="3"/>
  <c r="J1050" i="3"/>
  <c r="P1050" i="3" s="1"/>
  <c r="Q1050" i="3"/>
  <c r="H1050" i="3"/>
  <c r="N1050" i="3"/>
  <c r="M1050" i="3"/>
  <c r="I950" i="3"/>
  <c r="O950" i="3" s="1"/>
  <c r="X1141" i="1" s="1"/>
  <c r="AC1141" i="1" s="1"/>
  <c r="R950" i="3"/>
  <c r="I956" i="3"/>
  <c r="O956" i="3" s="1"/>
  <c r="X1025" i="1" s="1"/>
  <c r="AC1025" i="1" s="1"/>
  <c r="R956" i="3"/>
  <c r="I964" i="3"/>
  <c r="O964" i="3" s="1"/>
  <c r="X1325" i="1" s="1"/>
  <c r="AC1325" i="1" s="1"/>
  <c r="R964" i="3"/>
  <c r="M975" i="3"/>
  <c r="M981" i="3"/>
  <c r="K981" i="3" s="1"/>
  <c r="I986" i="3"/>
  <c r="O986" i="3" s="1"/>
  <c r="X733" i="1" s="1"/>
  <c r="AC733" i="1" s="1"/>
  <c r="R986" i="3"/>
  <c r="M989" i="3"/>
  <c r="K989" i="3" s="1"/>
  <c r="H993" i="3"/>
  <c r="Q993" i="3"/>
  <c r="I994" i="3"/>
  <c r="O994" i="3" s="1"/>
  <c r="X832" i="1" s="1"/>
  <c r="AC832" i="1" s="1"/>
  <c r="R994" i="3"/>
  <c r="M997" i="3"/>
  <c r="K997" i="3" s="1"/>
  <c r="H1001" i="3"/>
  <c r="Q1001" i="3"/>
  <c r="I1002" i="3"/>
  <c r="O1002" i="3" s="1"/>
  <c r="X1217" i="1" s="1"/>
  <c r="AC1217" i="1" s="1"/>
  <c r="R1002" i="3"/>
  <c r="M1005" i="3"/>
  <c r="K1005" i="3" s="1"/>
  <c r="H1009" i="3"/>
  <c r="Q1009" i="3"/>
  <c r="I1010" i="3"/>
  <c r="O1010" i="3" s="1"/>
  <c r="X991" i="1" s="1"/>
  <c r="AC991" i="1" s="1"/>
  <c r="R1010" i="3"/>
  <c r="M1013" i="3"/>
  <c r="K1013" i="3" s="1"/>
  <c r="N1016" i="3"/>
  <c r="I1018" i="3"/>
  <c r="O1018" i="3" s="1"/>
  <c r="R1019" i="3"/>
  <c r="I1019" i="3"/>
  <c r="O1019" i="3" s="1"/>
  <c r="N1019" i="3"/>
  <c r="J1023" i="3"/>
  <c r="P1023" i="3" s="1"/>
  <c r="H1024" i="3"/>
  <c r="M1027" i="3"/>
  <c r="N1032" i="3"/>
  <c r="I1034" i="3"/>
  <c r="O1034" i="3" s="1"/>
  <c r="X492" i="1" s="1"/>
  <c r="AC492" i="1" s="1"/>
  <c r="R1035" i="3"/>
  <c r="I1035" i="3"/>
  <c r="O1035" i="3" s="1"/>
  <c r="N1035" i="3"/>
  <c r="J1039" i="3"/>
  <c r="P1039" i="3" s="1"/>
  <c r="H1040" i="3"/>
  <c r="M1043" i="3"/>
  <c r="J1046" i="3"/>
  <c r="P1046" i="3" s="1"/>
  <c r="Z474" i="1" s="1"/>
  <c r="AE474" i="1" s="1"/>
  <c r="I1050" i="3"/>
  <c r="O1050" i="3" s="1"/>
  <c r="R1056" i="3"/>
  <c r="J1063" i="3"/>
  <c r="P1063" i="3" s="1"/>
  <c r="H1063" i="3"/>
  <c r="Q1063" i="3"/>
  <c r="N1063" i="3"/>
  <c r="N1073" i="3"/>
  <c r="M1073" i="3"/>
  <c r="K1073" i="3" s="1"/>
  <c r="R1073" i="3"/>
  <c r="I1073" i="3"/>
  <c r="O1073" i="3" s="1"/>
  <c r="Q1073" i="3"/>
  <c r="H1073" i="3"/>
  <c r="J1073" i="3"/>
  <c r="P1073" i="3" s="1"/>
  <c r="H984" i="3"/>
  <c r="H992" i="3"/>
  <c r="I993" i="3"/>
  <c r="O993" i="3" s="1"/>
  <c r="X834" i="1" s="1"/>
  <c r="AC834" i="1" s="1"/>
  <c r="R993" i="3"/>
  <c r="H1000" i="3"/>
  <c r="I1001" i="3"/>
  <c r="O1001" i="3" s="1"/>
  <c r="X787" i="1" s="1"/>
  <c r="AC787" i="1" s="1"/>
  <c r="R1001" i="3"/>
  <c r="H1008" i="3"/>
  <c r="I1009" i="3"/>
  <c r="O1009" i="3" s="1"/>
  <c r="X987" i="1" s="1"/>
  <c r="AC987" i="1" s="1"/>
  <c r="R1009" i="3"/>
  <c r="M1014" i="3"/>
  <c r="Q1014" i="3"/>
  <c r="H1014" i="3"/>
  <c r="J1018" i="3"/>
  <c r="P1018" i="3" s="1"/>
  <c r="H1019" i="3"/>
  <c r="J1020" i="3"/>
  <c r="P1020" i="3" s="1"/>
  <c r="R1020" i="3"/>
  <c r="N1022" i="3"/>
  <c r="I1024" i="3"/>
  <c r="O1024" i="3" s="1"/>
  <c r="M1028" i="3"/>
  <c r="K1028" i="3" s="1"/>
  <c r="M1030" i="3"/>
  <c r="K1030" i="3" s="1"/>
  <c r="Q1030" i="3"/>
  <c r="H1030" i="3"/>
  <c r="J1034" i="3"/>
  <c r="P1034" i="3" s="1"/>
  <c r="H1035" i="3"/>
  <c r="J1036" i="3"/>
  <c r="P1036" i="3" s="1"/>
  <c r="Z591" i="1" s="1"/>
  <c r="AE591" i="1" s="1"/>
  <c r="R1036" i="3"/>
  <c r="N1038" i="3"/>
  <c r="I1040" i="3"/>
  <c r="O1040" i="3" s="1"/>
  <c r="X206" i="1" s="1"/>
  <c r="AC206" i="1" s="1"/>
  <c r="M1044" i="3"/>
  <c r="K1044" i="3" s="1"/>
  <c r="Q1048" i="3"/>
  <c r="Q1062" i="3"/>
  <c r="I1063" i="3"/>
  <c r="O1063" i="3" s="1"/>
  <c r="N1015" i="3"/>
  <c r="R1015" i="3"/>
  <c r="I1015" i="3"/>
  <c r="O1015" i="3" s="1"/>
  <c r="X1208" i="1" s="1"/>
  <c r="AC1208" i="1" s="1"/>
  <c r="N1031" i="3"/>
  <c r="R1031" i="3"/>
  <c r="I1031" i="3"/>
  <c r="O1031" i="3" s="1"/>
  <c r="X486" i="1" s="1"/>
  <c r="AC486" i="1" s="1"/>
  <c r="R1051" i="3"/>
  <c r="I1051" i="3"/>
  <c r="O1051" i="3" s="1"/>
  <c r="N1051" i="3"/>
  <c r="M1054" i="3"/>
  <c r="J1054" i="3"/>
  <c r="P1054" i="3" s="1"/>
  <c r="R1054" i="3"/>
  <c r="I1054" i="3"/>
  <c r="O1054" i="3" s="1"/>
  <c r="Q1054" i="3"/>
  <c r="H1054" i="3"/>
  <c r="R1061" i="3"/>
  <c r="N1074" i="3"/>
  <c r="M1074" i="3"/>
  <c r="J1074" i="3"/>
  <c r="P1074" i="3" s="1"/>
  <c r="R1074" i="3"/>
  <c r="I1074" i="3"/>
  <c r="O1074" i="3" s="1"/>
  <c r="Q1074" i="3"/>
  <c r="H1074" i="3"/>
  <c r="I1055" i="3"/>
  <c r="O1055" i="3" s="1"/>
  <c r="R1055" i="3"/>
  <c r="N1066" i="3"/>
  <c r="R1066" i="3"/>
  <c r="I1066" i="3"/>
  <c r="O1066" i="3" s="1"/>
  <c r="X595" i="1" s="1"/>
  <c r="AC595" i="1" s="1"/>
  <c r="J1075" i="3"/>
  <c r="P1075" i="3" s="1"/>
  <c r="J1083" i="3"/>
  <c r="P1083" i="3" s="1"/>
  <c r="N1087" i="3"/>
  <c r="Q1102" i="3"/>
  <c r="J1055" i="3"/>
  <c r="P1055" i="3" s="1"/>
  <c r="Z395" i="1" s="1"/>
  <c r="AE395" i="1" s="1"/>
  <c r="Q1061" i="3"/>
  <c r="H1061" i="3"/>
  <c r="M1061" i="3"/>
  <c r="J1067" i="3"/>
  <c r="P1067" i="3" s="1"/>
  <c r="J1071" i="3"/>
  <c r="P1071" i="3" s="1"/>
  <c r="Q1109" i="3"/>
  <c r="R1062" i="3"/>
  <c r="I1062" i="3"/>
  <c r="O1062" i="3" s="1"/>
  <c r="N1062" i="3"/>
  <c r="R1069" i="3"/>
  <c r="I1069" i="3"/>
  <c r="O1069" i="3" s="1"/>
  <c r="Q1069" i="3"/>
  <c r="H1069" i="3"/>
  <c r="N1069" i="3"/>
  <c r="M1069" i="3"/>
  <c r="K1069" i="3" s="1"/>
  <c r="Q1076" i="3"/>
  <c r="N1082" i="3"/>
  <c r="M1082" i="3"/>
  <c r="K1082" i="3" s="1"/>
  <c r="J1082" i="3"/>
  <c r="P1082" i="3" s="1"/>
  <c r="R1082" i="3"/>
  <c r="I1082" i="3"/>
  <c r="O1082" i="3" s="1"/>
  <c r="X696" i="1" s="1"/>
  <c r="AC696" i="1" s="1"/>
  <c r="M1112" i="3"/>
  <c r="R1112" i="3"/>
  <c r="I1112" i="3"/>
  <c r="O1112" i="3" s="1"/>
  <c r="X1295" i="1" s="1"/>
  <c r="AC1295" i="1" s="1"/>
  <c r="Q1112" i="3"/>
  <c r="H1112" i="3"/>
  <c r="N1112" i="3"/>
  <c r="J1112" i="3"/>
  <c r="P1112" i="3" s="1"/>
  <c r="Z1295" i="1" s="1"/>
  <c r="AE1295" i="1" s="1"/>
  <c r="Q1086" i="3"/>
  <c r="M1098" i="3"/>
  <c r="N1103" i="3"/>
  <c r="R1107" i="3"/>
  <c r="J1062" i="3"/>
  <c r="P1062" i="3" s="1"/>
  <c r="Z687" i="1" s="1"/>
  <c r="AE687" i="1" s="1"/>
  <c r="M1066" i="3"/>
  <c r="K1066" i="3" s="1"/>
  <c r="R1077" i="3"/>
  <c r="J1078" i="3"/>
  <c r="P1078" i="3" s="1"/>
  <c r="Z953" i="1" s="1"/>
  <c r="AE953" i="1" s="1"/>
  <c r="R1078" i="3"/>
  <c r="I1078" i="3"/>
  <c r="O1078" i="3" s="1"/>
  <c r="Q1078" i="3"/>
  <c r="H1078" i="3"/>
  <c r="N1078" i="3"/>
  <c r="N1081" i="3"/>
  <c r="M1081" i="3"/>
  <c r="K1081" i="3" s="1"/>
  <c r="J1081" i="3"/>
  <c r="P1081" i="3" s="1"/>
  <c r="R1081" i="3"/>
  <c r="I1081" i="3"/>
  <c r="O1081" i="3" s="1"/>
  <c r="Q1081" i="3"/>
  <c r="H1081" i="3"/>
  <c r="R1101" i="3"/>
  <c r="M1062" i="3"/>
  <c r="K1062" i="3" s="1"/>
  <c r="J1079" i="3"/>
  <c r="P1079" i="3" s="1"/>
  <c r="R1085" i="3"/>
  <c r="Q1091" i="3"/>
  <c r="Q1108" i="3"/>
  <c r="Q1116" i="3"/>
  <c r="H1116" i="3"/>
  <c r="N1116" i="3"/>
  <c r="M1116" i="3"/>
  <c r="R1116" i="3"/>
  <c r="I1116" i="3"/>
  <c r="O1116" i="3" s="1"/>
  <c r="X1314" i="1" s="1"/>
  <c r="AC1314" i="1" s="1"/>
  <c r="M1120" i="3"/>
  <c r="W1302" i="1" s="1"/>
  <c r="AB1302" i="1" s="1"/>
  <c r="AF1302" i="1" s="1"/>
  <c r="R1120" i="3"/>
  <c r="I1120" i="3"/>
  <c r="O1120" i="3" s="1"/>
  <c r="X1302" i="1" s="1"/>
  <c r="AC1302" i="1" s="1"/>
  <c r="Q1120" i="3"/>
  <c r="H1120" i="3"/>
  <c r="N1120" i="3"/>
  <c r="Q1124" i="3"/>
  <c r="H1124" i="3"/>
  <c r="N1124" i="3"/>
  <c r="M1124" i="3"/>
  <c r="R1124" i="3"/>
  <c r="I1124" i="3"/>
  <c r="O1124" i="3" s="1"/>
  <c r="X1306" i="1" s="1"/>
  <c r="AC1306" i="1" s="1"/>
  <c r="R1137" i="3"/>
  <c r="R1152" i="3"/>
  <c r="I1152" i="3"/>
  <c r="O1152" i="3" s="1"/>
  <c r="Q1152" i="3"/>
  <c r="H1152" i="3"/>
  <c r="M1152" i="3"/>
  <c r="N1152" i="3"/>
  <c r="J1152" i="3"/>
  <c r="P1152" i="3" s="1"/>
  <c r="Z1041" i="1" s="1"/>
  <c r="AE1041" i="1" s="1"/>
  <c r="Q1089" i="3"/>
  <c r="H1089" i="3"/>
  <c r="M1089" i="3"/>
  <c r="J1095" i="3"/>
  <c r="P1095" i="3" s="1"/>
  <c r="Z880" i="1" s="1"/>
  <c r="AE880" i="1" s="1"/>
  <c r="R1095" i="3"/>
  <c r="Q1105" i="3"/>
  <c r="H1105" i="3"/>
  <c r="M1105" i="3"/>
  <c r="Q1111" i="3"/>
  <c r="J1116" i="3"/>
  <c r="P1116" i="3" s="1"/>
  <c r="Z1314" i="1" s="1"/>
  <c r="AE1314" i="1" s="1"/>
  <c r="J1120" i="3"/>
  <c r="P1120" i="3" s="1"/>
  <c r="Z1302" i="1" s="1"/>
  <c r="AE1302" i="1" s="1"/>
  <c r="J1124" i="3"/>
  <c r="P1124" i="3" s="1"/>
  <c r="Z1306" i="1" s="1"/>
  <c r="AE1306" i="1" s="1"/>
  <c r="I1129" i="3"/>
  <c r="O1129" i="3" s="1"/>
  <c r="X789" i="1" s="1"/>
  <c r="AC789" i="1" s="1"/>
  <c r="N1132" i="3"/>
  <c r="M1132" i="3"/>
  <c r="K1132" i="3" s="1"/>
  <c r="J1132" i="3"/>
  <c r="P1132" i="3" s="1"/>
  <c r="I1132" i="3"/>
  <c r="O1132" i="3" s="1"/>
  <c r="Q1135" i="3"/>
  <c r="M1149" i="3"/>
  <c r="W1005" i="1" s="1"/>
  <c r="AB1005" i="1" s="1"/>
  <c r="AF1005" i="1" s="1"/>
  <c r="M1077" i="3"/>
  <c r="I1089" i="3"/>
  <c r="O1089" i="3" s="1"/>
  <c r="R1090" i="3"/>
  <c r="I1090" i="3"/>
  <c r="O1090" i="3" s="1"/>
  <c r="N1090" i="3"/>
  <c r="H1095" i="3"/>
  <c r="I1105" i="3"/>
  <c r="O1105" i="3" s="1"/>
  <c r="X1310" i="1" s="1"/>
  <c r="AC1310" i="1" s="1"/>
  <c r="J1106" i="3"/>
  <c r="N1109" i="3"/>
  <c r="H1132" i="3"/>
  <c r="J1171" i="3"/>
  <c r="P1171" i="3" s="1"/>
  <c r="Z1256" i="1" s="1"/>
  <c r="AE1256" i="1" s="1"/>
  <c r="N1077" i="3"/>
  <c r="M1085" i="3"/>
  <c r="Q1085" i="3"/>
  <c r="H1085" i="3"/>
  <c r="J1089" i="3"/>
  <c r="P1089" i="3" s="1"/>
  <c r="J1091" i="3"/>
  <c r="P1091" i="3" s="1"/>
  <c r="R1091" i="3"/>
  <c r="I1095" i="3"/>
  <c r="O1095" i="3" s="1"/>
  <c r="M1101" i="3"/>
  <c r="Q1101" i="3"/>
  <c r="H1101" i="3"/>
  <c r="J1105" i="3"/>
  <c r="P1105" i="3" s="1"/>
  <c r="Z1310" i="1" s="1"/>
  <c r="AE1310" i="1" s="1"/>
  <c r="M1107" i="3"/>
  <c r="K1107" i="3" s="1"/>
  <c r="Q1107" i="3"/>
  <c r="H1107" i="3"/>
  <c r="N1113" i="3"/>
  <c r="J1113" i="3"/>
  <c r="P1113" i="3" s="1"/>
  <c r="Z1296" i="1" s="1"/>
  <c r="AE1296" i="1" s="1"/>
  <c r="R1113" i="3"/>
  <c r="I1113" i="3"/>
  <c r="O1113" i="3" s="1"/>
  <c r="X1296" i="1" s="1"/>
  <c r="AC1296" i="1" s="1"/>
  <c r="R1117" i="3"/>
  <c r="I1117" i="3"/>
  <c r="O1117" i="3" s="1"/>
  <c r="X1298" i="1" s="1"/>
  <c r="AC1298" i="1" s="1"/>
  <c r="N1117" i="3"/>
  <c r="J1117" i="3"/>
  <c r="P1117" i="3" s="1"/>
  <c r="Z1298" i="1" s="1"/>
  <c r="AE1298" i="1" s="1"/>
  <c r="N1121" i="3"/>
  <c r="J1121" i="3"/>
  <c r="P1121" i="3" s="1"/>
  <c r="Z1303" i="1" s="1"/>
  <c r="AE1303" i="1" s="1"/>
  <c r="R1121" i="3"/>
  <c r="I1121" i="3"/>
  <c r="O1121" i="3" s="1"/>
  <c r="X1303" i="1" s="1"/>
  <c r="AC1303" i="1" s="1"/>
  <c r="R1125" i="3"/>
  <c r="I1125" i="3"/>
  <c r="O1125" i="3" s="1"/>
  <c r="X1307" i="1" s="1"/>
  <c r="AC1307" i="1" s="1"/>
  <c r="N1125" i="3"/>
  <c r="J1125" i="3"/>
  <c r="P1125" i="3" s="1"/>
  <c r="Z1307" i="1" s="1"/>
  <c r="AE1307" i="1" s="1"/>
  <c r="J1128" i="3"/>
  <c r="P1128" i="3" s="1"/>
  <c r="Z856" i="1" s="1"/>
  <c r="AE856" i="1" s="1"/>
  <c r="N1128" i="3"/>
  <c r="M1128" i="3"/>
  <c r="I1128" i="3"/>
  <c r="O1128" i="3" s="1"/>
  <c r="Q1132" i="3"/>
  <c r="N1140" i="3"/>
  <c r="M1140" i="3"/>
  <c r="K1140" i="3" s="1"/>
  <c r="Q1140" i="3"/>
  <c r="H1140" i="3"/>
  <c r="J1140" i="3"/>
  <c r="P1140" i="3" s="1"/>
  <c r="I1140" i="3"/>
  <c r="O1140" i="3" s="1"/>
  <c r="R1140" i="3"/>
  <c r="N1086" i="3"/>
  <c r="R1086" i="3"/>
  <c r="I1086" i="3"/>
  <c r="O1086" i="3" s="1"/>
  <c r="N1102" i="3"/>
  <c r="R1102" i="3"/>
  <c r="I1102" i="3"/>
  <c r="O1102" i="3" s="1"/>
  <c r="N1108" i="3"/>
  <c r="R1108" i="3"/>
  <c r="I1108" i="3"/>
  <c r="O1108" i="3" s="1"/>
  <c r="X1291" i="1" s="1"/>
  <c r="AC1291" i="1" s="1"/>
  <c r="H1113" i="3"/>
  <c r="M1115" i="3"/>
  <c r="H1117" i="3"/>
  <c r="Q1119" i="3"/>
  <c r="H1121" i="3"/>
  <c r="M1123" i="3"/>
  <c r="H1125" i="3"/>
  <c r="Q1127" i="3"/>
  <c r="H1128" i="3"/>
  <c r="J1131" i="3"/>
  <c r="P1131" i="3" s="1"/>
  <c r="R1132" i="3"/>
  <c r="R1154" i="3"/>
  <c r="H1086" i="3"/>
  <c r="J1087" i="3"/>
  <c r="P1087" i="3" s="1"/>
  <c r="R1087" i="3"/>
  <c r="N1089" i="3"/>
  <c r="M1095" i="3"/>
  <c r="Q1097" i="3"/>
  <c r="H1097" i="3"/>
  <c r="M1097" i="3"/>
  <c r="H1102" i="3"/>
  <c r="J1103" i="3"/>
  <c r="P1103" i="3" s="1"/>
  <c r="R1103" i="3"/>
  <c r="N1105" i="3"/>
  <c r="H1108" i="3"/>
  <c r="J1109" i="3"/>
  <c r="P1109" i="3" s="1"/>
  <c r="Z1292" i="1" s="1"/>
  <c r="AE1292" i="1" s="1"/>
  <c r="R1109" i="3"/>
  <c r="R1144" i="3"/>
  <c r="I1144" i="3"/>
  <c r="O1144" i="3" s="1"/>
  <c r="Q1144" i="3"/>
  <c r="H1144" i="3"/>
  <c r="M1144" i="3"/>
  <c r="N1144" i="3"/>
  <c r="J1144" i="3"/>
  <c r="P1144" i="3" s="1"/>
  <c r="Q1159" i="3"/>
  <c r="H1077" i="3"/>
  <c r="Q1077" i="3"/>
  <c r="J1086" i="3"/>
  <c r="P1086" i="3" s="1"/>
  <c r="H1087" i="3"/>
  <c r="N1095" i="3"/>
  <c r="I1097" i="3"/>
  <c r="O1097" i="3" s="1"/>
  <c r="R1098" i="3"/>
  <c r="I1098" i="3"/>
  <c r="O1098" i="3" s="1"/>
  <c r="N1098" i="3"/>
  <c r="J1102" i="3"/>
  <c r="P1102" i="3" s="1"/>
  <c r="H1103" i="3"/>
  <c r="J1108" i="3"/>
  <c r="P1108" i="3" s="1"/>
  <c r="Z1291" i="1" s="1"/>
  <c r="AE1291" i="1" s="1"/>
  <c r="H1109" i="3"/>
  <c r="M1130" i="3"/>
  <c r="K1130" i="3" s="1"/>
  <c r="N1130" i="3"/>
  <c r="J1130" i="3"/>
  <c r="P1130" i="3" s="1"/>
  <c r="Z965" i="1" s="1"/>
  <c r="AE965" i="1" s="1"/>
  <c r="I1130" i="3"/>
  <c r="O1130" i="3" s="1"/>
  <c r="X965" i="1" s="1"/>
  <c r="AC965" i="1" s="1"/>
  <c r="N1138" i="3"/>
  <c r="H1076" i="3"/>
  <c r="I1077" i="3"/>
  <c r="O1077" i="3" s="1"/>
  <c r="N1085" i="3"/>
  <c r="I1087" i="3"/>
  <c r="O1087" i="3" s="1"/>
  <c r="M1091" i="3"/>
  <c r="K1091" i="3" s="1"/>
  <c r="M1093" i="3"/>
  <c r="Q1093" i="3"/>
  <c r="H1093" i="3"/>
  <c r="J1097" i="3"/>
  <c r="P1097" i="3" s="1"/>
  <c r="H1098" i="3"/>
  <c r="J1099" i="3"/>
  <c r="P1099" i="3" s="1"/>
  <c r="R1099" i="3"/>
  <c r="N1101" i="3"/>
  <c r="I1103" i="3"/>
  <c r="O1103" i="3" s="1"/>
  <c r="N1107" i="3"/>
  <c r="I1109" i="3"/>
  <c r="O1109" i="3" s="1"/>
  <c r="X1292" i="1" s="1"/>
  <c r="AC1292" i="1" s="1"/>
  <c r="H1130" i="3"/>
  <c r="M1111" i="3"/>
  <c r="W1294" i="1" s="1"/>
  <c r="AB1294" i="1" s="1"/>
  <c r="AF1294" i="1" s="1"/>
  <c r="H1115" i="3"/>
  <c r="Q1115" i="3"/>
  <c r="M1119" i="3"/>
  <c r="H1123" i="3"/>
  <c r="Q1123" i="3"/>
  <c r="M1127" i="3"/>
  <c r="K1127" i="3" s="1"/>
  <c r="J1129" i="3"/>
  <c r="P1129" i="3" s="1"/>
  <c r="Z789" i="1" s="1"/>
  <c r="AE789" i="1" s="1"/>
  <c r="N1134" i="3"/>
  <c r="Q1134" i="3"/>
  <c r="H1134" i="3"/>
  <c r="N1141" i="3"/>
  <c r="R1141" i="3"/>
  <c r="I1141" i="3"/>
  <c r="O1141" i="3" s="1"/>
  <c r="X919" i="1" s="1"/>
  <c r="AC919" i="1" s="1"/>
  <c r="J1146" i="3"/>
  <c r="P1146" i="3" s="1"/>
  <c r="N1146" i="3"/>
  <c r="J1164" i="3"/>
  <c r="Q1169" i="3"/>
  <c r="R1185" i="3"/>
  <c r="R1135" i="3"/>
  <c r="I1135" i="3"/>
  <c r="O1135" i="3" s="1"/>
  <c r="X1140" i="1" s="1"/>
  <c r="AC1140" i="1" s="1"/>
  <c r="N1148" i="3"/>
  <c r="J1150" i="3"/>
  <c r="P1150" i="3" s="1"/>
  <c r="Z1241" i="1" s="1"/>
  <c r="AE1241" i="1" s="1"/>
  <c r="J1170" i="3"/>
  <c r="P1170" i="3" s="1"/>
  <c r="Z1228" i="1" s="1"/>
  <c r="AE1228" i="1" s="1"/>
  <c r="Q1178" i="3"/>
  <c r="Q1186" i="3"/>
  <c r="J1135" i="3"/>
  <c r="P1135" i="3" s="1"/>
  <c r="J1136" i="3"/>
  <c r="P1136" i="3" s="1"/>
  <c r="J1153" i="3"/>
  <c r="P1153" i="3" s="1"/>
  <c r="J1158" i="3"/>
  <c r="P1158" i="3" s="1"/>
  <c r="I1162" i="3"/>
  <c r="J1172" i="3"/>
  <c r="P1172" i="3" s="1"/>
  <c r="H1111" i="3"/>
  <c r="H1119" i="3"/>
  <c r="H1127" i="3"/>
  <c r="M1134" i="3"/>
  <c r="K1134" i="3" s="1"/>
  <c r="J1138" i="3"/>
  <c r="P1138" i="3" s="1"/>
  <c r="M1141" i="3"/>
  <c r="K1141" i="3" s="1"/>
  <c r="J1154" i="3"/>
  <c r="P1154" i="3" s="1"/>
  <c r="Q1154" i="3"/>
  <c r="H1154" i="3"/>
  <c r="N1154" i="3"/>
  <c r="N1189" i="3"/>
  <c r="Q1129" i="3"/>
  <c r="N1131" i="3"/>
  <c r="Q1131" i="3"/>
  <c r="M1135" i="3"/>
  <c r="K1135" i="3" s="1"/>
  <c r="I1137" i="3"/>
  <c r="N1137" i="3"/>
  <c r="J1145" i="3"/>
  <c r="P1145" i="3" s="1"/>
  <c r="R1145" i="3"/>
  <c r="I1145" i="3"/>
  <c r="O1145" i="3" s="1"/>
  <c r="N1145" i="3"/>
  <c r="M1145" i="3"/>
  <c r="N1149" i="3"/>
  <c r="R1149" i="3"/>
  <c r="I1149" i="3"/>
  <c r="O1149" i="3" s="1"/>
  <c r="Q1149" i="3"/>
  <c r="H1149" i="3"/>
  <c r="N1157" i="3"/>
  <c r="J1157" i="3"/>
  <c r="P1157" i="3" s="1"/>
  <c r="R1157" i="3"/>
  <c r="I1157" i="3"/>
  <c r="O1157" i="3" s="1"/>
  <c r="Q1157" i="3"/>
  <c r="H1157" i="3"/>
  <c r="N1166" i="3"/>
  <c r="N1174" i="3"/>
  <c r="H1129" i="3"/>
  <c r="R1129" i="3"/>
  <c r="H1131" i="3"/>
  <c r="R1131" i="3"/>
  <c r="N1135" i="3"/>
  <c r="Q1143" i="3"/>
  <c r="H1145" i="3"/>
  <c r="J1149" i="3"/>
  <c r="P1149" i="3" s="1"/>
  <c r="Z1005" i="1" s="1"/>
  <c r="AE1005" i="1" s="1"/>
  <c r="Q1151" i="3"/>
  <c r="M1157" i="3"/>
  <c r="J1160" i="3"/>
  <c r="N1167" i="3"/>
  <c r="Q1175" i="3"/>
  <c r="M1183" i="3"/>
  <c r="N1191" i="3"/>
  <c r="I1131" i="3"/>
  <c r="O1131" i="3" s="1"/>
  <c r="J1142" i="3"/>
  <c r="P1142" i="3" s="1"/>
  <c r="Z921" i="1" s="1"/>
  <c r="AE921" i="1" s="1"/>
  <c r="N1156" i="3"/>
  <c r="Q1163" i="3"/>
  <c r="J1168" i="3"/>
  <c r="P1168" i="3" s="1"/>
  <c r="Z914" i="1" s="1"/>
  <c r="AE914" i="1" s="1"/>
  <c r="M1153" i="3"/>
  <c r="K1153" i="3" s="1"/>
  <c r="N1160" i="3"/>
  <c r="R1162" i="3"/>
  <c r="N1164" i="3"/>
  <c r="H1167" i="3"/>
  <c r="Q1167" i="3"/>
  <c r="M1171" i="3"/>
  <c r="K1171" i="3" s="1"/>
  <c r="N1172" i="3"/>
  <c r="H1178" i="3"/>
  <c r="J1179" i="3"/>
  <c r="P1179" i="3" s="1"/>
  <c r="Z1392" i="1" s="1"/>
  <c r="AE1392" i="1" s="1"/>
  <c r="R1179" i="3"/>
  <c r="N1182" i="3"/>
  <c r="J1182" i="3"/>
  <c r="P1182" i="3" s="1"/>
  <c r="Z1397" i="1" s="1"/>
  <c r="AE1397" i="1" s="1"/>
  <c r="R1182" i="3"/>
  <c r="I1182" i="3"/>
  <c r="O1182" i="3" s="1"/>
  <c r="X1397" i="1" s="1"/>
  <c r="AC1397" i="1" s="1"/>
  <c r="J1189" i="3"/>
  <c r="P1189" i="3" s="1"/>
  <c r="Z114" i="1" s="1"/>
  <c r="AE114" i="1" s="1"/>
  <c r="I1191" i="3"/>
  <c r="O1191" i="3" s="1"/>
  <c r="X1125" i="1" s="1"/>
  <c r="AC1125" i="1" s="1"/>
  <c r="M1197" i="3"/>
  <c r="J1203" i="3"/>
  <c r="P1203" i="3" s="1"/>
  <c r="M1205" i="3"/>
  <c r="Q1209" i="3"/>
  <c r="H1222" i="3"/>
  <c r="Q1227" i="3"/>
  <c r="Q1235" i="3"/>
  <c r="H1148" i="3"/>
  <c r="Q1148" i="3"/>
  <c r="N1153" i="3"/>
  <c r="H1156" i="3"/>
  <c r="Q1156" i="3"/>
  <c r="H1166" i="3"/>
  <c r="Q1166" i="3"/>
  <c r="I1167" i="3"/>
  <c r="O1167" i="3" s="1"/>
  <c r="X913" i="1" s="1"/>
  <c r="AC913" i="1" s="1"/>
  <c r="R1167" i="3"/>
  <c r="M1170" i="3"/>
  <c r="N1171" i="3"/>
  <c r="H1174" i="3"/>
  <c r="Q1174" i="3"/>
  <c r="J1175" i="3"/>
  <c r="P1175" i="3" s="1"/>
  <c r="Z1344" i="1" s="1"/>
  <c r="AE1344" i="1" s="1"/>
  <c r="J1178" i="3"/>
  <c r="P1178" i="3" s="1"/>
  <c r="Z1393" i="1" s="1"/>
  <c r="AE1393" i="1" s="1"/>
  <c r="H1179" i="3"/>
  <c r="H1182" i="3"/>
  <c r="J1187" i="3"/>
  <c r="P1187" i="3" s="1"/>
  <c r="M1191" i="3"/>
  <c r="K1191" i="3" s="1"/>
  <c r="Q1228" i="3"/>
  <c r="R1236" i="3"/>
  <c r="J1167" i="3"/>
  <c r="P1167" i="3" s="1"/>
  <c r="Z913" i="1" s="1"/>
  <c r="AE913" i="1" s="1"/>
  <c r="N1170" i="3"/>
  <c r="M1181" i="3"/>
  <c r="R1181" i="3"/>
  <c r="I1181" i="3"/>
  <c r="O1181" i="3" s="1"/>
  <c r="X1395" i="1" s="1"/>
  <c r="AC1395" i="1" s="1"/>
  <c r="Q1181" i="3"/>
  <c r="H1181" i="3"/>
  <c r="R1186" i="3"/>
  <c r="I1186" i="3"/>
  <c r="O1186" i="3" s="1"/>
  <c r="N1186" i="3"/>
  <c r="Q1201" i="3"/>
  <c r="Q1211" i="3"/>
  <c r="Q1219" i="3"/>
  <c r="R1224" i="3"/>
  <c r="Q1160" i="3"/>
  <c r="Q1164" i="3"/>
  <c r="H1172" i="3"/>
  <c r="Q1172" i="3"/>
  <c r="J1174" i="3"/>
  <c r="P1174" i="3" s="1"/>
  <c r="Z1342" i="1" s="1"/>
  <c r="AE1342" i="1" s="1"/>
  <c r="M1178" i="3"/>
  <c r="J1181" i="3"/>
  <c r="P1181" i="3" s="1"/>
  <c r="Z1395" i="1" s="1"/>
  <c r="AE1395" i="1" s="1"/>
  <c r="M1182" i="3"/>
  <c r="H1186" i="3"/>
  <c r="N1190" i="3"/>
  <c r="Q1193" i="3"/>
  <c r="R1160" i="3"/>
  <c r="R1164" i="3"/>
  <c r="Q1185" i="3"/>
  <c r="H1185" i="3"/>
  <c r="N1185" i="3"/>
  <c r="M1185" i="3"/>
  <c r="R1194" i="3"/>
  <c r="I1194" i="3"/>
  <c r="O1194" i="3" s="1"/>
  <c r="X1183" i="1" s="1"/>
  <c r="AC1183" i="1" s="1"/>
  <c r="Q1194" i="3"/>
  <c r="H1194" i="3"/>
  <c r="N1194" i="3"/>
  <c r="N1206" i="3"/>
  <c r="M1148" i="3"/>
  <c r="K1148" i="3" s="1"/>
  <c r="I1153" i="3"/>
  <c r="O1153" i="3" s="1"/>
  <c r="X1151" i="1" s="1"/>
  <c r="AC1151" i="1" s="1"/>
  <c r="R1153" i="3"/>
  <c r="M1156" i="3"/>
  <c r="I1160" i="3"/>
  <c r="I1164" i="3"/>
  <c r="M1166" i="3"/>
  <c r="H1170" i="3"/>
  <c r="Q1170" i="3"/>
  <c r="I1171" i="3"/>
  <c r="O1171" i="3" s="1"/>
  <c r="X1256" i="1" s="1"/>
  <c r="AC1256" i="1" s="1"/>
  <c r="R1171" i="3"/>
  <c r="M1174" i="3"/>
  <c r="N1179" i="3"/>
  <c r="N1181" i="3"/>
  <c r="I1185" i="3"/>
  <c r="O1185" i="3" s="1"/>
  <c r="X1410" i="1" s="1"/>
  <c r="AC1410" i="1" s="1"/>
  <c r="J1194" i="3"/>
  <c r="P1194" i="3" s="1"/>
  <c r="Z1183" i="1" s="1"/>
  <c r="AE1183" i="1" s="1"/>
  <c r="J1195" i="3"/>
  <c r="P1195" i="3" s="1"/>
  <c r="Z1135" i="1" s="1"/>
  <c r="AE1135" i="1" s="1"/>
  <c r="N1199" i="3"/>
  <c r="J1199" i="3"/>
  <c r="P1199" i="3" s="1"/>
  <c r="Z1264" i="1" s="1"/>
  <c r="AE1264" i="1" s="1"/>
  <c r="R1199" i="3"/>
  <c r="I1199" i="3"/>
  <c r="O1199" i="3" s="1"/>
  <c r="X1264" i="1" s="1"/>
  <c r="AC1264" i="1" s="1"/>
  <c r="Q1199" i="3"/>
  <c r="H1199" i="3"/>
  <c r="J1202" i="3"/>
  <c r="P1202" i="3" s="1"/>
  <c r="R1202" i="3"/>
  <c r="I1202" i="3"/>
  <c r="O1202" i="3" s="1"/>
  <c r="Q1202" i="3"/>
  <c r="H1202" i="3"/>
  <c r="N1202" i="3"/>
  <c r="M1202" i="3"/>
  <c r="K1202" i="3" s="1"/>
  <c r="N1214" i="3"/>
  <c r="H1143" i="3"/>
  <c r="H1151" i="3"/>
  <c r="H1159" i="3"/>
  <c r="H1163" i="3"/>
  <c r="H1169" i="3"/>
  <c r="I1170" i="3"/>
  <c r="O1170" i="3" s="1"/>
  <c r="X1228" i="1" s="1"/>
  <c r="AC1228" i="1" s="1"/>
  <c r="R1170" i="3"/>
  <c r="Q1177" i="3"/>
  <c r="H1177" i="3"/>
  <c r="M1177" i="3"/>
  <c r="Q1182" i="3"/>
  <c r="J1183" i="3"/>
  <c r="P1183" i="3" s="1"/>
  <c r="Z1407" i="1" s="1"/>
  <c r="AE1407" i="1" s="1"/>
  <c r="J1185" i="3"/>
  <c r="P1185" i="3" s="1"/>
  <c r="Z1410" i="1" s="1"/>
  <c r="AE1410" i="1" s="1"/>
  <c r="M1186" i="3"/>
  <c r="M1194" i="3"/>
  <c r="M1199" i="3"/>
  <c r="K1199" i="3" s="1"/>
  <c r="N1207" i="3"/>
  <c r="R1225" i="3"/>
  <c r="R1178" i="3"/>
  <c r="I1178" i="3"/>
  <c r="O1178" i="3" s="1"/>
  <c r="X1393" i="1" s="1"/>
  <c r="AC1393" i="1" s="1"/>
  <c r="N1178" i="3"/>
  <c r="M1189" i="3"/>
  <c r="R1189" i="3"/>
  <c r="I1189" i="3"/>
  <c r="O1189" i="3" s="1"/>
  <c r="X114" i="1" s="1"/>
  <c r="AC114" i="1" s="1"/>
  <c r="Q1189" i="3"/>
  <c r="H1189" i="3"/>
  <c r="J1191" i="3"/>
  <c r="P1191" i="3" s="1"/>
  <c r="Z1125" i="1" s="1"/>
  <c r="AE1125" i="1" s="1"/>
  <c r="Q1191" i="3"/>
  <c r="H1191" i="3"/>
  <c r="N1198" i="3"/>
  <c r="J1216" i="3"/>
  <c r="P1216" i="3" s="1"/>
  <c r="Q1221" i="3"/>
  <c r="J1193" i="3"/>
  <c r="P1193" i="3" s="1"/>
  <c r="Z1126" i="1" s="1"/>
  <c r="AE1126" i="1" s="1"/>
  <c r="J1201" i="3"/>
  <c r="P1201" i="3" s="1"/>
  <c r="Z1243" i="1" s="1"/>
  <c r="AE1243" i="1" s="1"/>
  <c r="H1207" i="3"/>
  <c r="Q1207" i="3"/>
  <c r="J1209" i="3"/>
  <c r="P1209" i="3" s="1"/>
  <c r="Q1213" i="3"/>
  <c r="H1213" i="3"/>
  <c r="R1213" i="3"/>
  <c r="M1214" i="3"/>
  <c r="J1215" i="3"/>
  <c r="P1215" i="3" s="1"/>
  <c r="Q1215" i="3"/>
  <c r="M1216" i="3"/>
  <c r="K1216" i="3" s="1"/>
  <c r="Q1218" i="3"/>
  <c r="H1218" i="3"/>
  <c r="N1218" i="3"/>
  <c r="M1221" i="3"/>
  <c r="J1222" i="3"/>
  <c r="P1222" i="3" s="1"/>
  <c r="Z660" i="1" s="1"/>
  <c r="AE660" i="1" s="1"/>
  <c r="H1227" i="3"/>
  <c r="M1228" i="3"/>
  <c r="H1236" i="3"/>
  <c r="Q1238" i="3"/>
  <c r="Q1246" i="3"/>
  <c r="R1254" i="3"/>
  <c r="Q1257" i="3"/>
  <c r="H1257" i="3"/>
  <c r="R1257" i="3"/>
  <c r="N1257" i="3"/>
  <c r="M1257" i="3"/>
  <c r="J1257" i="3"/>
  <c r="P1257" i="3" s="1"/>
  <c r="Z390" i="1" s="1"/>
  <c r="AE390" i="1" s="1"/>
  <c r="I1257" i="3"/>
  <c r="O1257" i="3" s="1"/>
  <c r="X390" i="1" s="1"/>
  <c r="AC390" i="1" s="1"/>
  <c r="I1207" i="3"/>
  <c r="O1207" i="3" s="1"/>
  <c r="R1207" i="3"/>
  <c r="N1216" i="3"/>
  <c r="R1219" i="3"/>
  <c r="I1219" i="3"/>
  <c r="O1219" i="3" s="1"/>
  <c r="I1224" i="3"/>
  <c r="M1226" i="3"/>
  <c r="R1226" i="3"/>
  <c r="I1226" i="3"/>
  <c r="O1226" i="3" s="1"/>
  <c r="Q1226" i="3"/>
  <c r="H1226" i="3"/>
  <c r="R1231" i="3"/>
  <c r="I1231" i="3"/>
  <c r="O1231" i="3" s="1"/>
  <c r="X1011" i="1" s="1"/>
  <c r="AC1011" i="1" s="1"/>
  <c r="N1231" i="3"/>
  <c r="M1234" i="3"/>
  <c r="R1234" i="3"/>
  <c r="I1234" i="3"/>
  <c r="O1234" i="3" s="1"/>
  <c r="X1166" i="1" s="1"/>
  <c r="AC1166" i="1" s="1"/>
  <c r="Q1234" i="3"/>
  <c r="H1234" i="3"/>
  <c r="I1236" i="3"/>
  <c r="O1236" i="3" s="1"/>
  <c r="X150" i="1" s="1"/>
  <c r="AC150" i="1" s="1"/>
  <c r="M1247" i="3"/>
  <c r="K1247" i="3" s="1"/>
  <c r="R1247" i="3"/>
  <c r="I1247" i="3"/>
  <c r="O1247" i="3" s="1"/>
  <c r="H1247" i="3"/>
  <c r="N1247" i="3"/>
  <c r="R1267" i="3"/>
  <c r="J1309" i="3"/>
  <c r="P1309" i="3" s="1"/>
  <c r="Z984" i="1" s="1"/>
  <c r="AE984" i="1" s="1"/>
  <c r="I1190" i="3"/>
  <c r="O1190" i="3" s="1"/>
  <c r="X1153" i="1" s="1"/>
  <c r="AC1153" i="1" s="1"/>
  <c r="R1190" i="3"/>
  <c r="M1193" i="3"/>
  <c r="K1193" i="3" s="1"/>
  <c r="H1197" i="3"/>
  <c r="Q1197" i="3"/>
  <c r="I1198" i="3"/>
  <c r="O1198" i="3" s="1"/>
  <c r="X1263" i="1" s="1"/>
  <c r="AC1263" i="1" s="1"/>
  <c r="R1198" i="3"/>
  <c r="M1201" i="3"/>
  <c r="W1243" i="1" s="1"/>
  <c r="AB1243" i="1" s="1"/>
  <c r="AF1243" i="1" s="1"/>
  <c r="H1205" i="3"/>
  <c r="Q1205" i="3"/>
  <c r="I1206" i="3"/>
  <c r="O1206" i="3" s="1"/>
  <c r="X897" i="1" s="1"/>
  <c r="AC897" i="1" s="1"/>
  <c r="R1206" i="3"/>
  <c r="J1207" i="3"/>
  <c r="P1207" i="3" s="1"/>
  <c r="Z896" i="1" s="1"/>
  <c r="AE896" i="1" s="1"/>
  <c r="M1209" i="3"/>
  <c r="K1209" i="3" s="1"/>
  <c r="N1210" i="3"/>
  <c r="Q1210" i="3"/>
  <c r="J1213" i="3"/>
  <c r="P1213" i="3" s="1"/>
  <c r="I1215" i="3"/>
  <c r="O1215" i="3" s="1"/>
  <c r="J1218" i="3"/>
  <c r="P1218" i="3" s="1"/>
  <c r="H1219" i="3"/>
  <c r="N1222" i="3"/>
  <c r="J1224" i="3"/>
  <c r="Q1225" i="3"/>
  <c r="H1225" i="3"/>
  <c r="J1226" i="3"/>
  <c r="P1226" i="3" s="1"/>
  <c r="M1227" i="3"/>
  <c r="H1231" i="3"/>
  <c r="J1234" i="3"/>
  <c r="P1234" i="3" s="1"/>
  <c r="Z1166" i="1" s="1"/>
  <c r="AE1166" i="1" s="1"/>
  <c r="M1236" i="3"/>
  <c r="W150" i="1" s="1"/>
  <c r="AB150" i="1" s="1"/>
  <c r="AF150" i="1" s="1"/>
  <c r="Q1241" i="3"/>
  <c r="J1247" i="3"/>
  <c r="P1247" i="3" s="1"/>
  <c r="N1271" i="3"/>
  <c r="J1190" i="3"/>
  <c r="P1190" i="3" s="1"/>
  <c r="Z1153" i="1" s="1"/>
  <c r="AE1153" i="1" s="1"/>
  <c r="N1193" i="3"/>
  <c r="I1197" i="3"/>
  <c r="O1197" i="3" s="1"/>
  <c r="X1015" i="1" s="1"/>
  <c r="AC1015" i="1" s="1"/>
  <c r="R1197" i="3"/>
  <c r="J1198" i="3"/>
  <c r="P1198" i="3" s="1"/>
  <c r="Z1263" i="1" s="1"/>
  <c r="AE1263" i="1" s="1"/>
  <c r="N1201" i="3"/>
  <c r="I1205" i="3"/>
  <c r="O1205" i="3" s="1"/>
  <c r="R1205" i="3"/>
  <c r="J1206" i="3"/>
  <c r="P1206" i="3" s="1"/>
  <c r="Z897" i="1" s="1"/>
  <c r="AE897" i="1" s="1"/>
  <c r="N1209" i="3"/>
  <c r="Q1216" i="3"/>
  <c r="J1219" i="3"/>
  <c r="P1219" i="3" s="1"/>
  <c r="R1220" i="3"/>
  <c r="Q1230" i="3"/>
  <c r="H1230" i="3"/>
  <c r="N1230" i="3"/>
  <c r="M1230" i="3"/>
  <c r="K1230" i="3" s="1"/>
  <c r="J1231" i="3"/>
  <c r="P1231" i="3" s="1"/>
  <c r="N1234" i="3"/>
  <c r="M1237" i="3"/>
  <c r="K1237" i="3" s="1"/>
  <c r="R1214" i="3"/>
  <c r="I1214" i="3"/>
  <c r="O1214" i="3" s="1"/>
  <c r="Q1214" i="3"/>
  <c r="R1216" i="3"/>
  <c r="N1221" i="3"/>
  <c r="J1221" i="3"/>
  <c r="P1221" i="3" s="1"/>
  <c r="R1221" i="3"/>
  <c r="M1229" i="3"/>
  <c r="K1229" i="3" s="1"/>
  <c r="N1235" i="3"/>
  <c r="M1235" i="3"/>
  <c r="J1235" i="3"/>
  <c r="P1235" i="3" s="1"/>
  <c r="Z149" i="1" s="1"/>
  <c r="AE149" i="1" s="1"/>
  <c r="R1235" i="3"/>
  <c r="I1235" i="3"/>
  <c r="O1235" i="3" s="1"/>
  <c r="X149" i="1" s="1"/>
  <c r="AC149" i="1" s="1"/>
  <c r="R1239" i="3"/>
  <c r="I1239" i="3"/>
  <c r="O1239" i="3" s="1"/>
  <c r="X172" i="1" s="1"/>
  <c r="AC172" i="1" s="1"/>
  <c r="Q1239" i="3"/>
  <c r="H1239" i="3"/>
  <c r="N1239" i="3"/>
  <c r="M1242" i="3"/>
  <c r="R1265" i="3"/>
  <c r="M1285" i="3"/>
  <c r="I1312" i="3"/>
  <c r="O1312" i="3" s="1"/>
  <c r="X950" i="1" s="1"/>
  <c r="AC950" i="1" s="1"/>
  <c r="H1214" i="3"/>
  <c r="H1216" i="3"/>
  <c r="M1219" i="3"/>
  <c r="K1219" i="3" s="1"/>
  <c r="H1221" i="3"/>
  <c r="R1222" i="3"/>
  <c r="J1228" i="3"/>
  <c r="P1228" i="3" s="1"/>
  <c r="J1230" i="3"/>
  <c r="P1230" i="3" s="1"/>
  <c r="M1231" i="3"/>
  <c r="W1011" i="1" s="1"/>
  <c r="AB1011" i="1" s="1"/>
  <c r="AF1011" i="1" s="1"/>
  <c r="Q1233" i="3"/>
  <c r="H1235" i="3"/>
  <c r="J1239" i="3"/>
  <c r="P1239" i="3" s="1"/>
  <c r="Z172" i="1" s="1"/>
  <c r="AE172" i="1" s="1"/>
  <c r="N1243" i="3"/>
  <c r="M1243" i="3"/>
  <c r="J1243" i="3"/>
  <c r="P1243" i="3" s="1"/>
  <c r="Z181" i="1" s="1"/>
  <c r="AE181" i="1" s="1"/>
  <c r="R1243" i="3"/>
  <c r="I1243" i="3"/>
  <c r="O1243" i="3" s="1"/>
  <c r="X181" i="1" s="1"/>
  <c r="AC181" i="1" s="1"/>
  <c r="Q1243" i="3"/>
  <c r="H1243" i="3"/>
  <c r="N1244" i="3"/>
  <c r="J1244" i="3"/>
  <c r="P1244" i="3" s="1"/>
  <c r="Z182" i="1" s="1"/>
  <c r="AE182" i="1" s="1"/>
  <c r="R1244" i="3"/>
  <c r="I1244" i="3"/>
  <c r="O1244" i="3" s="1"/>
  <c r="X182" i="1" s="1"/>
  <c r="AC182" i="1" s="1"/>
  <c r="Q1249" i="3"/>
  <c r="N1249" i="3"/>
  <c r="M1249" i="3"/>
  <c r="J1249" i="3"/>
  <c r="P1249" i="3" s="1"/>
  <c r="Z525" i="1" s="1"/>
  <c r="AE525" i="1" s="1"/>
  <c r="I1249" i="3"/>
  <c r="O1249" i="3" s="1"/>
  <c r="X525" i="1" s="1"/>
  <c r="AC525" i="1" s="1"/>
  <c r="R1259" i="3"/>
  <c r="H1193" i="3"/>
  <c r="H1201" i="3"/>
  <c r="H1209" i="3"/>
  <c r="J1214" i="3"/>
  <c r="P1214" i="3" s="1"/>
  <c r="I1216" i="3"/>
  <c r="O1216" i="3" s="1"/>
  <c r="M1217" i="3"/>
  <c r="K1217" i="3" s="1"/>
  <c r="N1219" i="3"/>
  <c r="I1221" i="3"/>
  <c r="O1221" i="3" s="1"/>
  <c r="N1225" i="3"/>
  <c r="H1228" i="3"/>
  <c r="H1244" i="3"/>
  <c r="M1245" i="3"/>
  <c r="H1249" i="3"/>
  <c r="M1223" i="3"/>
  <c r="K1223" i="3" s="1"/>
  <c r="N1227" i="3"/>
  <c r="J1227" i="3"/>
  <c r="P1227" i="3" s="1"/>
  <c r="R1227" i="3"/>
  <c r="I1227" i="3"/>
  <c r="O1227" i="3" s="1"/>
  <c r="N1236" i="3"/>
  <c r="J1236" i="3"/>
  <c r="P1236" i="3" s="1"/>
  <c r="Z150" i="1" s="1"/>
  <c r="AE150" i="1" s="1"/>
  <c r="M1239" i="3"/>
  <c r="K1239" i="3" s="1"/>
  <c r="J1251" i="3"/>
  <c r="P1251" i="3" s="1"/>
  <c r="Q1251" i="3"/>
  <c r="H1251" i="3"/>
  <c r="N1251" i="3"/>
  <c r="R1251" i="3"/>
  <c r="M1251" i="3"/>
  <c r="I1251" i="3"/>
  <c r="O1251" i="3" s="1"/>
  <c r="Q1263" i="3"/>
  <c r="M1307" i="3"/>
  <c r="W982" i="1" s="1"/>
  <c r="AB982" i="1" s="1"/>
  <c r="AF982" i="1" s="1"/>
  <c r="R1307" i="3"/>
  <c r="I1307" i="3"/>
  <c r="O1307" i="3" s="1"/>
  <c r="X982" i="1" s="1"/>
  <c r="AC982" i="1" s="1"/>
  <c r="Q1307" i="3"/>
  <c r="H1307" i="3"/>
  <c r="J1307" i="3"/>
  <c r="P1307" i="3" s="1"/>
  <c r="Z982" i="1" s="1"/>
  <c r="AE982" i="1" s="1"/>
  <c r="N1307" i="3"/>
  <c r="R1250" i="3"/>
  <c r="J1273" i="3"/>
  <c r="P1273" i="3" s="1"/>
  <c r="Z340" i="1" s="1"/>
  <c r="AE340" i="1" s="1"/>
  <c r="Q1273" i="3"/>
  <c r="H1273" i="3"/>
  <c r="M1273" i="3"/>
  <c r="Q1279" i="3"/>
  <c r="H1279" i="3"/>
  <c r="N1279" i="3"/>
  <c r="M1279" i="3"/>
  <c r="J1279" i="3"/>
  <c r="P1279" i="3" s="1"/>
  <c r="Z611" i="1" s="1"/>
  <c r="AE611" i="1" s="1"/>
  <c r="R1279" i="3"/>
  <c r="I1279" i="3"/>
  <c r="O1279" i="3" s="1"/>
  <c r="X611" i="1" s="1"/>
  <c r="AC611" i="1" s="1"/>
  <c r="R1290" i="3"/>
  <c r="M1238" i="3"/>
  <c r="K1238" i="3" s="1"/>
  <c r="H1242" i="3"/>
  <c r="Q1242" i="3"/>
  <c r="M1246" i="3"/>
  <c r="K1246" i="3" s="1"/>
  <c r="M1255" i="3"/>
  <c r="W387" i="1" s="1"/>
  <c r="AB387" i="1" s="1"/>
  <c r="AF387" i="1" s="1"/>
  <c r="R1255" i="3"/>
  <c r="I1255" i="3"/>
  <c r="O1255" i="3" s="1"/>
  <c r="R1260" i="3"/>
  <c r="R1266" i="3"/>
  <c r="I1273" i="3"/>
  <c r="O1273" i="3" s="1"/>
  <c r="X340" i="1" s="1"/>
  <c r="AC340" i="1" s="1"/>
  <c r="R1274" i="3"/>
  <c r="J1289" i="3"/>
  <c r="P1289" i="3" s="1"/>
  <c r="Z743" i="1" s="1"/>
  <c r="AE743" i="1" s="1"/>
  <c r="I1296" i="3"/>
  <c r="O1296" i="3" s="1"/>
  <c r="X714" i="1" s="1"/>
  <c r="AC714" i="1" s="1"/>
  <c r="R1299" i="3"/>
  <c r="I1299" i="3"/>
  <c r="O1299" i="3" s="1"/>
  <c r="X1095" i="1" s="1"/>
  <c r="AC1095" i="1" s="1"/>
  <c r="Q1299" i="3"/>
  <c r="H1299" i="3"/>
  <c r="J1299" i="3"/>
  <c r="P1299" i="3" s="1"/>
  <c r="Z1095" i="1" s="1"/>
  <c r="AE1095" i="1" s="1"/>
  <c r="M1299" i="3"/>
  <c r="R1318" i="3"/>
  <c r="I1318" i="3"/>
  <c r="O1318" i="3" s="1"/>
  <c r="X1219" i="1" s="1"/>
  <c r="AC1219" i="1" s="1"/>
  <c r="Q1318" i="3"/>
  <c r="H1318" i="3"/>
  <c r="N1318" i="3"/>
  <c r="M1318" i="3"/>
  <c r="W1219" i="1" s="1"/>
  <c r="AB1219" i="1" s="1"/>
  <c r="AF1219" i="1" s="1"/>
  <c r="J1318" i="3"/>
  <c r="P1318" i="3" s="1"/>
  <c r="Z1219" i="1" s="1"/>
  <c r="AE1219" i="1" s="1"/>
  <c r="H1233" i="3"/>
  <c r="N1238" i="3"/>
  <c r="H1241" i="3"/>
  <c r="I1242" i="3"/>
  <c r="O1242" i="3" s="1"/>
  <c r="R1242" i="3"/>
  <c r="N1246" i="3"/>
  <c r="H1255" i="3"/>
  <c r="N1262" i="3"/>
  <c r="R1262" i="3"/>
  <c r="I1262" i="3"/>
  <c r="O1262" i="3" s="1"/>
  <c r="X360" i="1" s="1"/>
  <c r="AC360" i="1" s="1"/>
  <c r="Q1262" i="3"/>
  <c r="H1262" i="3"/>
  <c r="N1273" i="3"/>
  <c r="M1275" i="3"/>
  <c r="J1275" i="3"/>
  <c r="P1275" i="3" s="1"/>
  <c r="Z343" i="1" s="1"/>
  <c r="AE343" i="1" s="1"/>
  <c r="Q1275" i="3"/>
  <c r="H1275" i="3"/>
  <c r="N1275" i="3"/>
  <c r="N1278" i="3"/>
  <c r="M1283" i="3"/>
  <c r="W971" i="1" s="1"/>
  <c r="AB971" i="1" s="1"/>
  <c r="AF971" i="1" s="1"/>
  <c r="J1283" i="3"/>
  <c r="P1283" i="3" s="1"/>
  <c r="Z971" i="1" s="1"/>
  <c r="AE971" i="1" s="1"/>
  <c r="R1283" i="3"/>
  <c r="I1283" i="3"/>
  <c r="O1283" i="3" s="1"/>
  <c r="X971" i="1" s="1"/>
  <c r="AC971" i="1" s="1"/>
  <c r="Q1283" i="3"/>
  <c r="H1283" i="3"/>
  <c r="N1283" i="3"/>
  <c r="Q1293" i="3"/>
  <c r="N1299" i="3"/>
  <c r="N1254" i="3"/>
  <c r="Q1254" i="3"/>
  <c r="H1254" i="3"/>
  <c r="M1269" i="3"/>
  <c r="M1277" i="3"/>
  <c r="M1253" i="3"/>
  <c r="I1254" i="3"/>
  <c r="O1254" i="3" s="1"/>
  <c r="X544" i="1" s="1"/>
  <c r="AC544" i="1" s="1"/>
  <c r="R1273" i="3"/>
  <c r="R1282" i="3"/>
  <c r="Q1287" i="3"/>
  <c r="H1287" i="3"/>
  <c r="N1287" i="3"/>
  <c r="M1287" i="3"/>
  <c r="J1287" i="3"/>
  <c r="P1287" i="3" s="1"/>
  <c r="Z954" i="1" s="1"/>
  <c r="AE954" i="1" s="1"/>
  <c r="R1287" i="3"/>
  <c r="I1287" i="3"/>
  <c r="O1287" i="3" s="1"/>
  <c r="X954" i="1" s="1"/>
  <c r="AC954" i="1" s="1"/>
  <c r="N1295" i="3"/>
  <c r="M1295" i="3"/>
  <c r="H1295" i="3"/>
  <c r="Q1295" i="3"/>
  <c r="J1295" i="3"/>
  <c r="P1295" i="3" s="1"/>
  <c r="Z720" i="1" s="1"/>
  <c r="AE720" i="1" s="1"/>
  <c r="I1295" i="3"/>
  <c r="O1295" i="3" s="1"/>
  <c r="X720" i="1" s="1"/>
  <c r="AC720" i="1" s="1"/>
  <c r="H1238" i="3"/>
  <c r="H1246" i="3"/>
  <c r="N1248" i="3"/>
  <c r="J1248" i="3"/>
  <c r="P1248" i="3" s="1"/>
  <c r="Z523" i="1" s="1"/>
  <c r="AE523" i="1" s="1"/>
  <c r="R1248" i="3"/>
  <c r="R1252" i="3"/>
  <c r="I1252" i="3"/>
  <c r="O1252" i="3" s="1"/>
  <c r="J1254" i="3"/>
  <c r="P1254" i="3" s="1"/>
  <c r="Z544" i="1" s="1"/>
  <c r="AE544" i="1" s="1"/>
  <c r="N1255" i="3"/>
  <c r="J1259" i="3"/>
  <c r="P1259" i="3" s="1"/>
  <c r="Z638" i="1" s="1"/>
  <c r="AE638" i="1" s="1"/>
  <c r="Q1259" i="3"/>
  <c r="H1259" i="3"/>
  <c r="N1259" i="3"/>
  <c r="M1263" i="3"/>
  <c r="K1263" i="3" s="1"/>
  <c r="J1263" i="3"/>
  <c r="P1263" i="3" s="1"/>
  <c r="Z126" i="1" s="1"/>
  <c r="AE126" i="1" s="1"/>
  <c r="R1263" i="3"/>
  <c r="I1263" i="3"/>
  <c r="O1263" i="3" s="1"/>
  <c r="X126" i="1" s="1"/>
  <c r="AC126" i="1" s="1"/>
  <c r="Q1265" i="3"/>
  <c r="H1265" i="3"/>
  <c r="M1265" i="3"/>
  <c r="J1267" i="3"/>
  <c r="P1267" i="3" s="1"/>
  <c r="Q1267" i="3"/>
  <c r="H1267" i="3"/>
  <c r="N1267" i="3"/>
  <c r="N1270" i="3"/>
  <c r="J1281" i="3"/>
  <c r="P1281" i="3" s="1"/>
  <c r="Z435" i="1" s="1"/>
  <c r="AE435" i="1" s="1"/>
  <c r="Q1303" i="3"/>
  <c r="H1303" i="3"/>
  <c r="N1303" i="3"/>
  <c r="M1303" i="3"/>
  <c r="K1303" i="3" s="1"/>
  <c r="J1303" i="3"/>
  <c r="P1303" i="3" s="1"/>
  <c r="Z1056" i="1" s="1"/>
  <c r="AE1056" i="1" s="1"/>
  <c r="I1303" i="3"/>
  <c r="O1303" i="3" s="1"/>
  <c r="X1056" i="1" s="1"/>
  <c r="AC1056" i="1" s="1"/>
  <c r="R1303" i="3"/>
  <c r="R1258" i="3"/>
  <c r="M1261" i="3"/>
  <c r="Q1271" i="3"/>
  <c r="H1271" i="3"/>
  <c r="M1271" i="3"/>
  <c r="J1271" i="3"/>
  <c r="P1271" i="3" s="1"/>
  <c r="R1271" i="3"/>
  <c r="I1271" i="3"/>
  <c r="O1271" i="3" s="1"/>
  <c r="N1286" i="3"/>
  <c r="M1291" i="3"/>
  <c r="J1291" i="3"/>
  <c r="P1291" i="3" s="1"/>
  <c r="Z839" i="1" s="1"/>
  <c r="AE839" i="1" s="1"/>
  <c r="R1291" i="3"/>
  <c r="I1291" i="3"/>
  <c r="O1291" i="3" s="1"/>
  <c r="X839" i="1" s="1"/>
  <c r="AC839" i="1" s="1"/>
  <c r="Q1291" i="3"/>
  <c r="H1291" i="3"/>
  <c r="N1291" i="3"/>
  <c r="N1300" i="3"/>
  <c r="M1250" i="3"/>
  <c r="M1258" i="3"/>
  <c r="K1258" i="3" s="1"/>
  <c r="M1266" i="3"/>
  <c r="K1266" i="3" s="1"/>
  <c r="H1270" i="3"/>
  <c r="Q1270" i="3"/>
  <c r="M1274" i="3"/>
  <c r="K1274" i="3" s="1"/>
  <c r="H1278" i="3"/>
  <c r="Q1278" i="3"/>
  <c r="M1282" i="3"/>
  <c r="K1282" i="3" s="1"/>
  <c r="H1286" i="3"/>
  <c r="Q1286" i="3"/>
  <c r="M1290" i="3"/>
  <c r="K1290" i="3" s="1"/>
  <c r="N1293" i="3"/>
  <c r="H1296" i="3"/>
  <c r="H1300" i="3"/>
  <c r="J1301" i="3"/>
  <c r="P1301" i="3" s="1"/>
  <c r="Z1213" i="1" s="1"/>
  <c r="AE1213" i="1" s="1"/>
  <c r="R1301" i="3"/>
  <c r="R1304" i="3"/>
  <c r="I1304" i="3"/>
  <c r="O1304" i="3" s="1"/>
  <c r="X1058" i="1" s="1"/>
  <c r="AC1058" i="1" s="1"/>
  <c r="N1304" i="3"/>
  <c r="Q1309" i="3"/>
  <c r="Q1311" i="3"/>
  <c r="H1311" i="3"/>
  <c r="N1311" i="3"/>
  <c r="M1311" i="3"/>
  <c r="K1311" i="3" s="1"/>
  <c r="N1319" i="3"/>
  <c r="W1373" i="3"/>
  <c r="X1373" i="3" s="1"/>
  <c r="AB1373" i="3"/>
  <c r="AC1373" i="3" s="1"/>
  <c r="T1373" i="3"/>
  <c r="Y1373" i="3"/>
  <c r="AA1373" i="3"/>
  <c r="Z1373" i="3"/>
  <c r="V1373" i="3"/>
  <c r="U1373" i="3" s="1"/>
  <c r="S1373" i="3"/>
  <c r="AD1373" i="3" s="1"/>
  <c r="H1261" i="3"/>
  <c r="Q1261" i="3"/>
  <c r="N1266" i="3"/>
  <c r="H1269" i="3"/>
  <c r="Q1269" i="3"/>
  <c r="I1270" i="3"/>
  <c r="O1270" i="3" s="1"/>
  <c r="X416" i="1" s="1"/>
  <c r="AC416" i="1" s="1"/>
  <c r="R1270" i="3"/>
  <c r="N1274" i="3"/>
  <c r="H1277" i="3"/>
  <c r="Q1277" i="3"/>
  <c r="I1278" i="3"/>
  <c r="O1278" i="3" s="1"/>
  <c r="X613" i="1" s="1"/>
  <c r="AC613" i="1" s="1"/>
  <c r="R1278" i="3"/>
  <c r="M1281" i="3"/>
  <c r="N1282" i="3"/>
  <c r="H1285" i="3"/>
  <c r="Q1285" i="3"/>
  <c r="I1286" i="3"/>
  <c r="O1286" i="3" s="1"/>
  <c r="X904" i="1" s="1"/>
  <c r="AC904" i="1" s="1"/>
  <c r="R1286" i="3"/>
  <c r="M1289" i="3"/>
  <c r="N1290" i="3"/>
  <c r="R1292" i="3"/>
  <c r="H1301" i="3"/>
  <c r="M1302" i="3"/>
  <c r="R1302" i="3"/>
  <c r="H1304" i="3"/>
  <c r="R1309" i="3"/>
  <c r="M1310" i="3"/>
  <c r="K1310" i="3" s="1"/>
  <c r="I1311" i="3"/>
  <c r="O1311" i="3" s="1"/>
  <c r="X994" i="1" s="1"/>
  <c r="AC994" i="1" s="1"/>
  <c r="J1313" i="3"/>
  <c r="P1313" i="3" s="1"/>
  <c r="Z1223" i="1" s="1"/>
  <c r="AE1223" i="1" s="1"/>
  <c r="Q1315" i="3"/>
  <c r="AB1328" i="3"/>
  <c r="AC1328" i="3" s="1"/>
  <c r="T1328" i="3"/>
  <c r="AA1328" i="3"/>
  <c r="S1328" i="3"/>
  <c r="AD1328" i="3" s="1"/>
  <c r="W1328" i="3"/>
  <c r="X1328" i="3" s="1"/>
  <c r="V1328" i="3"/>
  <c r="U1328" i="3" s="1"/>
  <c r="Z1328" i="3"/>
  <c r="Y1328" i="3"/>
  <c r="J1253" i="3"/>
  <c r="P1253" i="3" s="1"/>
  <c r="Z530" i="1" s="1"/>
  <c r="AE530" i="1" s="1"/>
  <c r="I1260" i="3"/>
  <c r="O1260" i="3" s="1"/>
  <c r="J1261" i="3"/>
  <c r="P1261" i="3" s="1"/>
  <c r="Z635" i="1" s="1"/>
  <c r="AE635" i="1" s="1"/>
  <c r="J1269" i="3"/>
  <c r="P1269" i="3" s="1"/>
  <c r="J1277" i="3"/>
  <c r="P1277" i="3" s="1"/>
  <c r="Z616" i="1" s="1"/>
  <c r="AE616" i="1" s="1"/>
  <c r="J1285" i="3"/>
  <c r="P1285" i="3" s="1"/>
  <c r="Z903" i="1" s="1"/>
  <c r="AE903" i="1" s="1"/>
  <c r="M1301" i="3"/>
  <c r="W1213" i="1" s="1"/>
  <c r="AB1213" i="1" s="1"/>
  <c r="AF1213" i="1" s="1"/>
  <c r="H1309" i="3"/>
  <c r="R1320" i="3"/>
  <c r="J1293" i="3"/>
  <c r="P1293" i="3" s="1"/>
  <c r="Z828" i="1" s="1"/>
  <c r="AE828" i="1" s="1"/>
  <c r="R1293" i="3"/>
  <c r="Q1298" i="3"/>
  <c r="N1308" i="3"/>
  <c r="J1308" i="3"/>
  <c r="P1308" i="3" s="1"/>
  <c r="Z983" i="1" s="1"/>
  <c r="AE983" i="1" s="1"/>
  <c r="R1308" i="3"/>
  <c r="I1308" i="3"/>
  <c r="O1308" i="3" s="1"/>
  <c r="X983" i="1" s="1"/>
  <c r="AC983" i="1" s="1"/>
  <c r="I1309" i="3"/>
  <c r="O1309" i="3" s="1"/>
  <c r="X984" i="1" s="1"/>
  <c r="AC984" i="1" s="1"/>
  <c r="W1323" i="3"/>
  <c r="X1323" i="3" s="1"/>
  <c r="V1323" i="3"/>
  <c r="U1323" i="3" s="1"/>
  <c r="Y1323" i="3"/>
  <c r="AA1323" i="3"/>
  <c r="Z1323" i="3"/>
  <c r="T1323" i="3"/>
  <c r="S1323" i="3"/>
  <c r="AD1323" i="3" s="1"/>
  <c r="I1258" i="3"/>
  <c r="O1258" i="3" s="1"/>
  <c r="I1266" i="3"/>
  <c r="O1266" i="3" s="1"/>
  <c r="I1274" i="3"/>
  <c r="O1274" i="3" s="1"/>
  <c r="H1281" i="3"/>
  <c r="Q1281" i="3"/>
  <c r="I1282" i="3"/>
  <c r="O1282" i="3" s="1"/>
  <c r="X973" i="1" s="1"/>
  <c r="AC973" i="1" s="1"/>
  <c r="H1289" i="3"/>
  <c r="Q1289" i="3"/>
  <c r="I1290" i="3"/>
  <c r="O1290" i="3" s="1"/>
  <c r="X739" i="1" s="1"/>
  <c r="AC739" i="1" s="1"/>
  <c r="H1293" i="3"/>
  <c r="M1294" i="3"/>
  <c r="R1294" i="3"/>
  <c r="N1302" i="3"/>
  <c r="H1308" i="3"/>
  <c r="M1309" i="3"/>
  <c r="V1330" i="3"/>
  <c r="U1330" i="3" s="1"/>
  <c r="Y1330" i="3"/>
  <c r="AB1330" i="3"/>
  <c r="AC1330" i="3" s="1"/>
  <c r="AA1330" i="3"/>
  <c r="Z1330" i="3"/>
  <c r="W1330" i="3"/>
  <c r="X1330" i="3" s="1"/>
  <c r="T1330" i="3"/>
  <c r="S1330" i="3"/>
  <c r="AD1330" i="3" s="1"/>
  <c r="M1293" i="3"/>
  <c r="N1296" i="3"/>
  <c r="R1296" i="3"/>
  <c r="J1300" i="3"/>
  <c r="P1300" i="3" s="1"/>
  <c r="Z1093" i="1" s="1"/>
  <c r="AE1093" i="1" s="1"/>
  <c r="R1300" i="3"/>
  <c r="I1300" i="3"/>
  <c r="O1300" i="3" s="1"/>
  <c r="X1093" i="1" s="1"/>
  <c r="AC1093" i="1" s="1"/>
  <c r="Q1306" i="3"/>
  <c r="M1308" i="3"/>
  <c r="I1313" i="3"/>
  <c r="O1313" i="3" s="1"/>
  <c r="X1223" i="1" s="1"/>
  <c r="AC1223" i="1" s="1"/>
  <c r="I1315" i="3"/>
  <c r="O1315" i="3" s="1"/>
  <c r="X1057" i="1" s="1"/>
  <c r="AC1057" i="1" s="1"/>
  <c r="Q1321" i="3"/>
  <c r="AB1322" i="3"/>
  <c r="AC1322" i="3" s="1"/>
  <c r="V1325" i="3"/>
  <c r="U1325" i="3" s="1"/>
  <c r="J1327" i="3"/>
  <c r="R1327" i="3"/>
  <c r="I1327" i="3"/>
  <c r="N1327" i="3"/>
  <c r="M1327" i="3"/>
  <c r="K1327" i="3" s="1"/>
  <c r="AB1329" i="3"/>
  <c r="AC1329" i="3" s="1"/>
  <c r="T1329" i="3"/>
  <c r="W1329" i="3"/>
  <c r="X1329" i="3" s="1"/>
  <c r="N1339" i="3"/>
  <c r="J1339" i="3"/>
  <c r="R1339" i="3"/>
  <c r="I1339" i="3"/>
  <c r="Q1339" i="3"/>
  <c r="H1339" i="3"/>
  <c r="AB1344" i="3"/>
  <c r="AC1344" i="3" s="1"/>
  <c r="T1344" i="3"/>
  <c r="AA1344" i="3"/>
  <c r="S1344" i="3"/>
  <c r="AD1344" i="3" s="1"/>
  <c r="Y1344" i="3"/>
  <c r="W1344" i="3"/>
  <c r="X1344" i="3" s="1"/>
  <c r="V1344" i="3"/>
  <c r="U1344" i="3" s="1"/>
  <c r="H1298" i="3"/>
  <c r="H1306" i="3"/>
  <c r="J1315" i="3"/>
  <c r="P1315" i="3" s="1"/>
  <c r="Z1057" i="1" s="1"/>
  <c r="AE1057" i="1" s="1"/>
  <c r="Q1320" i="3"/>
  <c r="R1321" i="3"/>
  <c r="N1323" i="3"/>
  <c r="Q1323" i="3"/>
  <c r="H1323" i="3"/>
  <c r="W1325" i="3"/>
  <c r="X1325" i="3" s="1"/>
  <c r="Q1328" i="3"/>
  <c r="J1342" i="3"/>
  <c r="R1342" i="3"/>
  <c r="I1342" i="3"/>
  <c r="Q1342" i="3"/>
  <c r="H1342" i="3"/>
  <c r="N1342" i="3"/>
  <c r="M1342" i="3"/>
  <c r="K1342" i="3" s="1"/>
  <c r="Q1312" i="3"/>
  <c r="N1314" i="3"/>
  <c r="Q1314" i="3"/>
  <c r="R1334" i="3"/>
  <c r="I1334" i="3"/>
  <c r="Q1334" i="3"/>
  <c r="H1334" i="3"/>
  <c r="M1334" i="3"/>
  <c r="K1334" i="3" s="1"/>
  <c r="AB1336" i="3"/>
  <c r="AC1336" i="3" s="1"/>
  <c r="T1336" i="3"/>
  <c r="AA1336" i="3"/>
  <c r="S1336" i="3"/>
  <c r="AD1336" i="3" s="1"/>
  <c r="Y1336" i="3"/>
  <c r="W1336" i="3"/>
  <c r="X1336" i="3" s="1"/>
  <c r="V1336" i="3"/>
  <c r="U1336" i="3" s="1"/>
  <c r="V1364" i="3"/>
  <c r="U1364" i="3" s="1"/>
  <c r="AB1364" i="3"/>
  <c r="AC1364" i="3" s="1"/>
  <c r="T1364" i="3"/>
  <c r="AA1364" i="3"/>
  <c r="S1364" i="3"/>
  <c r="AD1364" i="3" s="1"/>
  <c r="Y1364" i="3"/>
  <c r="W1364" i="3"/>
  <c r="X1364" i="3" s="1"/>
  <c r="Z1364" i="3"/>
  <c r="J1320" i="3"/>
  <c r="P1320" i="3" s="1"/>
  <c r="Z1184" i="1" s="1"/>
  <c r="AE1184" i="1" s="1"/>
  <c r="N1320" i="3"/>
  <c r="J1328" i="3"/>
  <c r="N1328" i="3"/>
  <c r="I1314" i="3"/>
  <c r="O1314" i="3" s="1"/>
  <c r="X1227" i="1" s="1"/>
  <c r="AC1227" i="1" s="1"/>
  <c r="N1315" i="3"/>
  <c r="H1320" i="3"/>
  <c r="H1328" i="3"/>
  <c r="N1334" i="3"/>
  <c r="Z1336" i="3"/>
  <c r="J1319" i="3"/>
  <c r="P1319" i="3" s="1"/>
  <c r="Z1179" i="1" s="1"/>
  <c r="AE1179" i="1" s="1"/>
  <c r="R1319" i="3"/>
  <c r="I1319" i="3"/>
  <c r="O1319" i="3" s="1"/>
  <c r="X1179" i="1" s="1"/>
  <c r="AC1179" i="1" s="1"/>
  <c r="M1319" i="3"/>
  <c r="W1179" i="1" s="1"/>
  <c r="AB1179" i="1" s="1"/>
  <c r="AF1179" i="1" s="1"/>
  <c r="I1320" i="3"/>
  <c r="O1320" i="3" s="1"/>
  <c r="X1184" i="1" s="1"/>
  <c r="AC1184" i="1" s="1"/>
  <c r="Y1325" i="3"/>
  <c r="AB1325" i="3"/>
  <c r="AC1325" i="3" s="1"/>
  <c r="AA1325" i="3"/>
  <c r="S1325" i="3"/>
  <c r="AD1325" i="3" s="1"/>
  <c r="R1326" i="3"/>
  <c r="I1326" i="3"/>
  <c r="Q1326" i="3"/>
  <c r="H1326" i="3"/>
  <c r="M1326" i="3"/>
  <c r="K1326" i="3" s="1"/>
  <c r="Y1333" i="3"/>
  <c r="V1333" i="3"/>
  <c r="U1333" i="3" s="1"/>
  <c r="AB1333" i="3"/>
  <c r="AC1333" i="3" s="1"/>
  <c r="T1333" i="3"/>
  <c r="AA1333" i="3"/>
  <c r="S1333" i="3"/>
  <c r="AD1333" i="3" s="1"/>
  <c r="M1313" i="3"/>
  <c r="Q1313" i="3"/>
  <c r="Q1317" i="3"/>
  <c r="H1319" i="3"/>
  <c r="M1320" i="3"/>
  <c r="K1320" i="3" s="1"/>
  <c r="T1325" i="3"/>
  <c r="N1331" i="3"/>
  <c r="R1331" i="3"/>
  <c r="I1331" i="3"/>
  <c r="Q1331" i="3"/>
  <c r="H1331" i="3"/>
  <c r="Z1324" i="3"/>
  <c r="Z1332" i="3"/>
  <c r="J1333" i="3"/>
  <c r="M1335" i="3"/>
  <c r="K1335" i="3" s="1"/>
  <c r="N1336" i="3"/>
  <c r="W1337" i="3"/>
  <c r="X1337" i="3" s="1"/>
  <c r="Z1340" i="3"/>
  <c r="J1341" i="3"/>
  <c r="S1341" i="3"/>
  <c r="AD1341" i="3" s="1"/>
  <c r="AA1341" i="3"/>
  <c r="M1343" i="3"/>
  <c r="K1343" i="3" s="1"/>
  <c r="N1344" i="3"/>
  <c r="W1345" i="3"/>
  <c r="X1345" i="3" s="1"/>
  <c r="H1347" i="3"/>
  <c r="Q1347" i="3"/>
  <c r="Z1348" i="3"/>
  <c r="J1349" i="3"/>
  <c r="S1349" i="3"/>
  <c r="AD1349" i="3" s="1"/>
  <c r="AA1349" i="3"/>
  <c r="M1351" i="3"/>
  <c r="K1351" i="3" s="1"/>
  <c r="N1352" i="3"/>
  <c r="V1352" i="3"/>
  <c r="U1352" i="3" s="1"/>
  <c r="W1353" i="3"/>
  <c r="X1353" i="3" s="1"/>
  <c r="H1355" i="3"/>
  <c r="R1355" i="3"/>
  <c r="N1356" i="3"/>
  <c r="W1356" i="3"/>
  <c r="X1356" i="3" s="1"/>
  <c r="H1357" i="3"/>
  <c r="R1357" i="3"/>
  <c r="M1358" i="3"/>
  <c r="K1358" i="3" s="1"/>
  <c r="W1358" i="3"/>
  <c r="X1358" i="3" s="1"/>
  <c r="H1359" i="3"/>
  <c r="Q1359" i="3"/>
  <c r="S1360" i="3"/>
  <c r="AD1360" i="3" s="1"/>
  <c r="AB1360" i="3"/>
  <c r="AC1360" i="3" s="1"/>
  <c r="M1371" i="3"/>
  <c r="K1371" i="3" s="1"/>
  <c r="J1371" i="3"/>
  <c r="R1371" i="3"/>
  <c r="I1371" i="3"/>
  <c r="AA1383" i="3"/>
  <c r="S1383" i="3"/>
  <c r="AD1383" i="3" s="1"/>
  <c r="W1383" i="3"/>
  <c r="X1383" i="3" s="1"/>
  <c r="V1383" i="3"/>
  <c r="U1383" i="3" s="1"/>
  <c r="T1383" i="3"/>
  <c r="Z1383" i="3"/>
  <c r="Y1383" i="3"/>
  <c r="N1335" i="3"/>
  <c r="Y1338" i="3"/>
  <c r="T1341" i="3"/>
  <c r="AB1341" i="3"/>
  <c r="AC1341" i="3" s="1"/>
  <c r="N1343" i="3"/>
  <c r="Y1346" i="3"/>
  <c r="I1347" i="3"/>
  <c r="R1347" i="3"/>
  <c r="T1349" i="3"/>
  <c r="AB1349" i="3"/>
  <c r="AC1349" i="3" s="1"/>
  <c r="M1350" i="3"/>
  <c r="K1350" i="3" s="1"/>
  <c r="N1351" i="3"/>
  <c r="W1352" i="3"/>
  <c r="X1352" i="3" s="1"/>
  <c r="Y1354" i="3"/>
  <c r="I1355" i="3"/>
  <c r="I1357" i="3"/>
  <c r="I1359" i="3"/>
  <c r="R1359" i="3"/>
  <c r="T1360" i="3"/>
  <c r="Q1365" i="3"/>
  <c r="Y1367" i="3"/>
  <c r="W1367" i="3"/>
  <c r="X1367" i="3" s="1"/>
  <c r="V1367" i="3"/>
  <c r="U1367" i="3" s="1"/>
  <c r="H1371" i="3"/>
  <c r="V1378" i="3"/>
  <c r="U1378" i="3" s="1"/>
  <c r="W1378" i="3"/>
  <c r="X1378" i="3" s="1"/>
  <c r="T1378" i="3"/>
  <c r="AB1378" i="3"/>
  <c r="AC1378" i="3" s="1"/>
  <c r="S1378" i="3"/>
  <c r="AD1378" i="3" s="1"/>
  <c r="Z1378" i="3"/>
  <c r="Y1378" i="3"/>
  <c r="W1379" i="3"/>
  <c r="X1379" i="3" s="1"/>
  <c r="Z1379" i="3"/>
  <c r="Y1379" i="3"/>
  <c r="V1379" i="3"/>
  <c r="U1379" i="3" s="1"/>
  <c r="T1379" i="3"/>
  <c r="AB1379" i="3"/>
  <c r="AC1379" i="3" s="1"/>
  <c r="S1379" i="3"/>
  <c r="AD1379" i="3" s="1"/>
  <c r="Z1338" i="3"/>
  <c r="Y1345" i="3"/>
  <c r="Z1346" i="3"/>
  <c r="J1347" i="3"/>
  <c r="N1350" i="3"/>
  <c r="Y1353" i="3"/>
  <c r="Z1354" i="3"/>
  <c r="Y1356" i="3"/>
  <c r="J1357" i="3"/>
  <c r="Y1358" i="3"/>
  <c r="J1359" i="3"/>
  <c r="Q1364" i="3"/>
  <c r="R1365" i="3"/>
  <c r="Q1367" i="3"/>
  <c r="H1367" i="3"/>
  <c r="N1367" i="3"/>
  <c r="S1367" i="3"/>
  <c r="AD1367" i="3" s="1"/>
  <c r="M1373" i="3"/>
  <c r="K1373" i="3" s="1"/>
  <c r="Q1373" i="3"/>
  <c r="H1373" i="3"/>
  <c r="AB1383" i="3"/>
  <c r="AC1383" i="3" s="1"/>
  <c r="H1336" i="3"/>
  <c r="Q1336" i="3"/>
  <c r="Z1337" i="3"/>
  <c r="S1338" i="3"/>
  <c r="AD1338" i="3" s="1"/>
  <c r="AA1338" i="3"/>
  <c r="V1341" i="3"/>
  <c r="U1341" i="3" s="1"/>
  <c r="H1344" i="3"/>
  <c r="Q1344" i="3"/>
  <c r="Z1345" i="3"/>
  <c r="S1346" i="3"/>
  <c r="AD1346" i="3" s="1"/>
  <c r="AA1346" i="3"/>
  <c r="V1349" i="3"/>
  <c r="U1349" i="3" s="1"/>
  <c r="Y1352" i="3"/>
  <c r="Z1353" i="3"/>
  <c r="M1355" i="3"/>
  <c r="K1355" i="3" s="1"/>
  <c r="Q1356" i="3"/>
  <c r="Q1358" i="3"/>
  <c r="Z1358" i="3"/>
  <c r="V1360" i="3"/>
  <c r="U1360" i="3" s="1"/>
  <c r="Q1361" i="3"/>
  <c r="H1361" i="3"/>
  <c r="R1361" i="3"/>
  <c r="Y1375" i="3"/>
  <c r="W1375" i="3"/>
  <c r="X1375" i="3" s="1"/>
  <c r="V1375" i="3"/>
  <c r="U1375" i="3" s="1"/>
  <c r="AB1375" i="3"/>
  <c r="AC1375" i="3" s="1"/>
  <c r="T1375" i="3"/>
  <c r="AA1375" i="3"/>
  <c r="S1375" i="3"/>
  <c r="AD1375" i="3" s="1"/>
  <c r="AB1384" i="3"/>
  <c r="AC1384" i="3" s="1"/>
  <c r="T1384" i="3"/>
  <c r="AA1384" i="3"/>
  <c r="Z1384" i="3"/>
  <c r="Y1384" i="3"/>
  <c r="W1384" i="3"/>
  <c r="X1384" i="3" s="1"/>
  <c r="V1384" i="3"/>
  <c r="U1384" i="3" s="1"/>
  <c r="Z1352" i="3"/>
  <c r="AB1356" i="3"/>
  <c r="AC1356" i="3" s="1"/>
  <c r="T1356" i="3"/>
  <c r="AA1356" i="3"/>
  <c r="AA1358" i="3"/>
  <c r="N1364" i="3"/>
  <c r="J1364" i="3"/>
  <c r="V1372" i="3"/>
  <c r="U1372" i="3" s="1"/>
  <c r="AB1372" i="3"/>
  <c r="AC1372" i="3" s="1"/>
  <c r="T1372" i="3"/>
  <c r="AA1372" i="3"/>
  <c r="S1372" i="3"/>
  <c r="AD1372" i="3" s="1"/>
  <c r="M1322" i="3"/>
  <c r="K1322" i="3" s="1"/>
  <c r="M1330" i="3"/>
  <c r="K1330" i="3" s="1"/>
  <c r="I1335" i="3"/>
  <c r="R1335" i="3"/>
  <c r="T1337" i="3"/>
  <c r="M1338" i="3"/>
  <c r="K1338" i="3" s="1"/>
  <c r="I1343" i="3"/>
  <c r="R1343" i="3"/>
  <c r="T1345" i="3"/>
  <c r="M1346" i="3"/>
  <c r="K1346" i="3" s="1"/>
  <c r="H1350" i="3"/>
  <c r="Q1350" i="3"/>
  <c r="I1351" i="3"/>
  <c r="R1351" i="3"/>
  <c r="S1352" i="3"/>
  <c r="AD1352" i="3" s="1"/>
  <c r="AA1352" i="3"/>
  <c r="T1353" i="3"/>
  <c r="M1354" i="3"/>
  <c r="K1354" i="3" s="1"/>
  <c r="I1356" i="3"/>
  <c r="S1356" i="3"/>
  <c r="AD1356" i="3" s="1"/>
  <c r="I1358" i="3"/>
  <c r="S1358" i="3"/>
  <c r="AD1358" i="3" s="1"/>
  <c r="AB1358" i="3"/>
  <c r="AC1358" i="3" s="1"/>
  <c r="Y1360" i="3"/>
  <c r="J1361" i="3"/>
  <c r="H1364" i="3"/>
  <c r="J1365" i="3"/>
  <c r="W1366" i="3"/>
  <c r="X1366" i="3" s="1"/>
  <c r="R1370" i="3"/>
  <c r="I1370" i="3"/>
  <c r="Q1370" i="3"/>
  <c r="H1370" i="3"/>
  <c r="N1370" i="3"/>
  <c r="N1373" i="3"/>
  <c r="Y1394" i="3"/>
  <c r="V1394" i="3"/>
  <c r="U1394" i="3" s="1"/>
  <c r="T1394" i="3"/>
  <c r="S1394" i="3"/>
  <c r="AD1394" i="3" s="1"/>
  <c r="AB1394" i="3"/>
  <c r="AC1394" i="3" s="1"/>
  <c r="AA1394" i="3"/>
  <c r="Z1394" i="3"/>
  <c r="W1394" i="3"/>
  <c r="X1394" i="3" s="1"/>
  <c r="H1317" i="3"/>
  <c r="H1325" i="3"/>
  <c r="H1333" i="3"/>
  <c r="H1341" i="3"/>
  <c r="Y1341" i="3"/>
  <c r="H1349" i="3"/>
  <c r="Y1349" i="3"/>
  <c r="I1350" i="3"/>
  <c r="R1350" i="3"/>
  <c r="T1352" i="3"/>
  <c r="J1358" i="3"/>
  <c r="T1358" i="3"/>
  <c r="Z1360" i="3"/>
  <c r="R1362" i="3"/>
  <c r="I1362" i="3"/>
  <c r="Q1362" i="3"/>
  <c r="H1362" i="3"/>
  <c r="M1363" i="3"/>
  <c r="K1363" i="3" s="1"/>
  <c r="J1363" i="3"/>
  <c r="R1363" i="3"/>
  <c r="I1363" i="3"/>
  <c r="I1364" i="3"/>
  <c r="N1365" i="3"/>
  <c r="Y1366" i="3"/>
  <c r="M1367" i="3"/>
  <c r="K1367" i="3" s="1"/>
  <c r="Z1367" i="3"/>
  <c r="AA1369" i="3"/>
  <c r="S1369" i="3"/>
  <c r="AD1369" i="3" s="1"/>
  <c r="Y1369" i="3"/>
  <c r="J1370" i="3"/>
  <c r="Q1371" i="3"/>
  <c r="W1372" i="3"/>
  <c r="X1372" i="3" s="1"/>
  <c r="Q1375" i="3"/>
  <c r="H1375" i="3"/>
  <c r="N1375" i="3"/>
  <c r="J1375" i="3"/>
  <c r="Z1375" i="3"/>
  <c r="Q1355" i="3"/>
  <c r="V1356" i="3"/>
  <c r="U1356" i="3" s="1"/>
  <c r="Q1357" i="3"/>
  <c r="M1364" i="3"/>
  <c r="K1364" i="3" s="1"/>
  <c r="Y1372" i="3"/>
  <c r="Q1392" i="3"/>
  <c r="N1400" i="3"/>
  <c r="J1400" i="3"/>
  <c r="W1408" i="3"/>
  <c r="X1408" i="3" s="1"/>
  <c r="V1408" i="3"/>
  <c r="U1408" i="3" s="1"/>
  <c r="AB1408" i="3"/>
  <c r="AC1408" i="3" s="1"/>
  <c r="T1408" i="3"/>
  <c r="AA1408" i="3"/>
  <c r="S1408" i="3"/>
  <c r="AD1408" i="3" s="1"/>
  <c r="Y1408" i="3"/>
  <c r="J1421" i="3"/>
  <c r="I1421" i="3"/>
  <c r="R1421" i="3"/>
  <c r="H1421" i="3"/>
  <c r="M1421" i="3"/>
  <c r="K1421" i="3" s="1"/>
  <c r="Z1374" i="3"/>
  <c r="J1379" i="3"/>
  <c r="J1384" i="3"/>
  <c r="Z1385" i="3"/>
  <c r="Z1388" i="3"/>
  <c r="H1392" i="3"/>
  <c r="R1392" i="3"/>
  <c r="H1400" i="3"/>
  <c r="R1403" i="3"/>
  <c r="I1403" i="3"/>
  <c r="Q1403" i="3"/>
  <c r="H1403" i="3"/>
  <c r="N1403" i="3"/>
  <c r="N1407" i="3"/>
  <c r="M1407" i="3"/>
  <c r="K1407" i="3" s="1"/>
  <c r="J1407" i="3"/>
  <c r="R1407" i="3"/>
  <c r="I1407" i="3"/>
  <c r="R1419" i="3"/>
  <c r="I1419" i="3"/>
  <c r="J1419" i="3"/>
  <c r="H1419" i="3"/>
  <c r="M1419" i="3"/>
  <c r="K1419" i="3" s="1"/>
  <c r="N1421" i="3"/>
  <c r="V1377" i="3"/>
  <c r="U1377" i="3" s="1"/>
  <c r="Q1378" i="3"/>
  <c r="V1380" i="3"/>
  <c r="U1380" i="3" s="1"/>
  <c r="Q1381" i="3"/>
  <c r="H1381" i="3"/>
  <c r="R1381" i="3"/>
  <c r="Q1383" i="3"/>
  <c r="M1384" i="3"/>
  <c r="K1384" i="3" s="1"/>
  <c r="AA1385" i="3"/>
  <c r="N1390" i="3"/>
  <c r="I1392" i="3"/>
  <c r="M1394" i="3"/>
  <c r="K1394" i="3" s="1"/>
  <c r="M1398" i="3"/>
  <c r="K1398" i="3" s="1"/>
  <c r="R1398" i="3"/>
  <c r="I1398" i="3"/>
  <c r="Q1398" i="3"/>
  <c r="H1398" i="3"/>
  <c r="I1400" i="3"/>
  <c r="Y1402" i="3"/>
  <c r="V1402" i="3"/>
  <c r="U1402" i="3" s="1"/>
  <c r="AB1385" i="3"/>
  <c r="AC1385" i="3" s="1"/>
  <c r="AA1388" i="3"/>
  <c r="S1388" i="3"/>
  <c r="AD1388" i="3" s="1"/>
  <c r="J1392" i="3"/>
  <c r="AB1397" i="3"/>
  <c r="AC1397" i="3" s="1"/>
  <c r="T1397" i="3"/>
  <c r="AA1397" i="3"/>
  <c r="S1397" i="3"/>
  <c r="AD1397" i="3" s="1"/>
  <c r="Y1397" i="3"/>
  <c r="M1400" i="3"/>
  <c r="K1400" i="3" s="1"/>
  <c r="N1408" i="3"/>
  <c r="J1408" i="3"/>
  <c r="Q1408" i="3"/>
  <c r="H1408" i="3"/>
  <c r="Z1408" i="3"/>
  <c r="M1366" i="3"/>
  <c r="K1366" i="3" s="1"/>
  <c r="W1368" i="3"/>
  <c r="X1368" i="3" s="1"/>
  <c r="J1372" i="3"/>
  <c r="M1374" i="3"/>
  <c r="K1374" i="3" s="1"/>
  <c r="W1376" i="3"/>
  <c r="X1376" i="3" s="1"/>
  <c r="I1378" i="3"/>
  <c r="N1379" i="3"/>
  <c r="Y1380" i="3"/>
  <c r="J1381" i="3"/>
  <c r="I1383" i="3"/>
  <c r="S1385" i="3"/>
  <c r="AD1385" i="3" s="1"/>
  <c r="Y1386" i="3"/>
  <c r="V1386" i="3"/>
  <c r="U1386" i="3" s="1"/>
  <c r="AB1386" i="3"/>
  <c r="AC1386" i="3" s="1"/>
  <c r="T1388" i="3"/>
  <c r="AB1389" i="3"/>
  <c r="AC1389" i="3" s="1"/>
  <c r="T1389" i="3"/>
  <c r="Y1389" i="3"/>
  <c r="M1392" i="3"/>
  <c r="K1392" i="3" s="1"/>
  <c r="AB1393" i="3"/>
  <c r="AC1393" i="3" s="1"/>
  <c r="AA1396" i="3"/>
  <c r="S1396" i="3"/>
  <c r="AD1396" i="3" s="1"/>
  <c r="Z1396" i="3"/>
  <c r="N1398" i="3"/>
  <c r="T1402" i="3"/>
  <c r="M1403" i="3"/>
  <c r="K1403" i="3" s="1"/>
  <c r="I1408" i="3"/>
  <c r="AB1413" i="3"/>
  <c r="AC1413" i="3" s="1"/>
  <c r="T1413" i="3"/>
  <c r="AA1413" i="3"/>
  <c r="S1413" i="3"/>
  <c r="AD1413" i="3" s="1"/>
  <c r="Y1413" i="3"/>
  <c r="V1413" i="3"/>
  <c r="U1413" i="3" s="1"/>
  <c r="W1416" i="3"/>
  <c r="X1416" i="3" s="1"/>
  <c r="V1416" i="3"/>
  <c r="U1416" i="3" s="1"/>
  <c r="AB1416" i="3"/>
  <c r="AC1416" i="3" s="1"/>
  <c r="T1416" i="3"/>
  <c r="AA1416" i="3"/>
  <c r="S1416" i="3"/>
  <c r="AD1416" i="3" s="1"/>
  <c r="Y1416" i="3"/>
  <c r="Q1421" i="3"/>
  <c r="Y1422" i="3"/>
  <c r="W1422" i="3"/>
  <c r="X1422" i="3" s="1"/>
  <c r="T1422" i="3"/>
  <c r="AB1422" i="3"/>
  <c r="AC1422" i="3" s="1"/>
  <c r="S1422" i="3"/>
  <c r="AD1422" i="3" s="1"/>
  <c r="Z1422" i="3"/>
  <c r="M1428" i="3"/>
  <c r="K1428" i="3" s="1"/>
  <c r="J1428" i="3"/>
  <c r="I1428" i="3"/>
  <c r="H1428" i="3"/>
  <c r="Q1428" i="3"/>
  <c r="N1428" i="3"/>
  <c r="H1369" i="3"/>
  <c r="H1377" i="3"/>
  <c r="Q1377" i="3"/>
  <c r="Y1377" i="3"/>
  <c r="J1378" i="3"/>
  <c r="Z1380" i="3"/>
  <c r="T1385" i="3"/>
  <c r="Q1386" i="3"/>
  <c r="H1386" i="3"/>
  <c r="N1386" i="3"/>
  <c r="S1386" i="3"/>
  <c r="AD1386" i="3" s="1"/>
  <c r="Q1389" i="3"/>
  <c r="H1389" i="3"/>
  <c r="S1389" i="3"/>
  <c r="AD1389" i="3" s="1"/>
  <c r="T1396" i="3"/>
  <c r="V1397" i="3"/>
  <c r="U1397" i="3" s="1"/>
  <c r="N1399" i="3"/>
  <c r="M1399" i="3"/>
  <c r="K1399" i="3" s="1"/>
  <c r="J1399" i="3"/>
  <c r="R1399" i="3"/>
  <c r="I1399" i="3"/>
  <c r="W1401" i="3"/>
  <c r="X1401" i="3" s="1"/>
  <c r="AB1401" i="3"/>
  <c r="AC1401" i="3" s="1"/>
  <c r="T1401" i="3"/>
  <c r="W1402" i="3"/>
  <c r="X1402" i="3" s="1"/>
  <c r="M1408" i="3"/>
  <c r="K1408" i="3" s="1"/>
  <c r="W1413" i="3"/>
  <c r="X1413" i="3" s="1"/>
  <c r="Q1419" i="3"/>
  <c r="AA1420" i="3"/>
  <c r="S1420" i="3"/>
  <c r="AD1420" i="3" s="1"/>
  <c r="Y1420" i="3"/>
  <c r="W1420" i="3"/>
  <c r="X1420" i="3" s="1"/>
  <c r="T1420" i="3"/>
  <c r="Z1420" i="3"/>
  <c r="V1422" i="3"/>
  <c r="U1422" i="3" s="1"/>
  <c r="Z1377" i="3"/>
  <c r="AA1380" i="3"/>
  <c r="R1382" i="3"/>
  <c r="I1382" i="3"/>
  <c r="Q1382" i="3"/>
  <c r="Q1384" i="3"/>
  <c r="V1385" i="3"/>
  <c r="U1385" i="3" s="1"/>
  <c r="R1387" i="3"/>
  <c r="I1387" i="3"/>
  <c r="Q1387" i="3"/>
  <c r="V1388" i="3"/>
  <c r="U1388" i="3" s="1"/>
  <c r="M1390" i="3"/>
  <c r="K1390" i="3" s="1"/>
  <c r="R1390" i="3"/>
  <c r="I1390" i="3"/>
  <c r="Q1394" i="3"/>
  <c r="H1394" i="3"/>
  <c r="N1394" i="3"/>
  <c r="W1397" i="3"/>
  <c r="X1397" i="3" s="1"/>
  <c r="Q1400" i="3"/>
  <c r="Z1402" i="3"/>
  <c r="M1406" i="3"/>
  <c r="K1406" i="3" s="1"/>
  <c r="R1406" i="3"/>
  <c r="I1406" i="3"/>
  <c r="Q1406" i="3"/>
  <c r="H1406" i="3"/>
  <c r="J1411" i="3"/>
  <c r="R1411" i="3"/>
  <c r="I1411" i="3"/>
  <c r="Q1411" i="3"/>
  <c r="H1411" i="3"/>
  <c r="N1411" i="3"/>
  <c r="S1377" i="3"/>
  <c r="AD1377" i="3" s="1"/>
  <c r="M1378" i="3"/>
  <c r="K1378" i="3" s="1"/>
  <c r="H1379" i="3"/>
  <c r="S1380" i="3"/>
  <c r="AD1380" i="3" s="1"/>
  <c r="N1381" i="3"/>
  <c r="H1382" i="3"/>
  <c r="N1383" i="3"/>
  <c r="H1384" i="3"/>
  <c r="H1387" i="3"/>
  <c r="W1388" i="3"/>
  <c r="X1388" i="3" s="1"/>
  <c r="H1390" i="3"/>
  <c r="N1391" i="3"/>
  <c r="J1391" i="3"/>
  <c r="R1391" i="3"/>
  <c r="I1394" i="3"/>
  <c r="R1395" i="3"/>
  <c r="I1395" i="3"/>
  <c r="Q1395" i="3"/>
  <c r="Z1397" i="3"/>
  <c r="R1400" i="3"/>
  <c r="AA1402" i="3"/>
  <c r="AB1405" i="3"/>
  <c r="AC1405" i="3" s="1"/>
  <c r="T1405" i="3"/>
  <c r="AA1405" i="3"/>
  <c r="S1405" i="3"/>
  <c r="AD1405" i="3" s="1"/>
  <c r="Y1405" i="3"/>
  <c r="J1406" i="3"/>
  <c r="M1411" i="3"/>
  <c r="K1411" i="3" s="1"/>
  <c r="N1414" i="3"/>
  <c r="M1414" i="3"/>
  <c r="K1414" i="3" s="1"/>
  <c r="R1414" i="3"/>
  <c r="I1414" i="3"/>
  <c r="Q1414" i="3"/>
  <c r="H1414" i="3"/>
  <c r="AB1420" i="3"/>
  <c r="AC1420" i="3" s="1"/>
  <c r="N1423" i="3"/>
  <c r="J1423" i="3"/>
  <c r="I1423" i="3"/>
  <c r="R1423" i="3"/>
  <c r="H1423" i="3"/>
  <c r="AA1426" i="3"/>
  <c r="S1426" i="3"/>
  <c r="AD1426" i="3" s="1"/>
  <c r="Y1426" i="3"/>
  <c r="Z1426" i="3"/>
  <c r="W1426" i="3"/>
  <c r="X1426" i="3" s="1"/>
  <c r="T1426" i="3"/>
  <c r="AB1426" i="3"/>
  <c r="AC1426" i="3" s="1"/>
  <c r="R1428" i="3"/>
  <c r="Z1409" i="3"/>
  <c r="S1410" i="3"/>
  <c r="AD1410" i="3" s="1"/>
  <c r="AA1410" i="3"/>
  <c r="H1416" i="3"/>
  <c r="Q1416" i="3"/>
  <c r="Z1417" i="3"/>
  <c r="S1418" i="3"/>
  <c r="AD1418" i="3" s="1"/>
  <c r="AA1418" i="3"/>
  <c r="Q1420" i="3"/>
  <c r="Q1422" i="3"/>
  <c r="S1430" i="3"/>
  <c r="AD1430" i="3" s="1"/>
  <c r="N1437" i="3"/>
  <c r="J1437" i="3"/>
  <c r="M1402" i="3"/>
  <c r="K1402" i="3" s="1"/>
  <c r="T1409" i="3"/>
  <c r="AB1409" i="3"/>
  <c r="AC1409" i="3" s="1"/>
  <c r="I1415" i="3"/>
  <c r="R1415" i="3"/>
  <c r="J1416" i="3"/>
  <c r="T1417" i="3"/>
  <c r="AB1417" i="3"/>
  <c r="AC1417" i="3" s="1"/>
  <c r="I1420" i="3"/>
  <c r="I1422" i="3"/>
  <c r="I1424" i="3"/>
  <c r="R1424" i="3"/>
  <c r="J1426" i="3"/>
  <c r="Q1426" i="3"/>
  <c r="H1426" i="3"/>
  <c r="V1430" i="3"/>
  <c r="U1430" i="3" s="1"/>
  <c r="AB1431" i="3"/>
  <c r="AC1431" i="3" s="1"/>
  <c r="M1436" i="3"/>
  <c r="K1436" i="3" s="1"/>
  <c r="J1436" i="3"/>
  <c r="R1436" i="3"/>
  <c r="I1436" i="3"/>
  <c r="I1437" i="3"/>
  <c r="H1397" i="3"/>
  <c r="Q1397" i="3"/>
  <c r="N1402" i="3"/>
  <c r="H1405" i="3"/>
  <c r="Q1405" i="3"/>
  <c r="N1410" i="3"/>
  <c r="V1410" i="3"/>
  <c r="U1410" i="3" s="1"/>
  <c r="H1413" i="3"/>
  <c r="Q1413" i="3"/>
  <c r="J1415" i="3"/>
  <c r="N1418" i="3"/>
  <c r="V1418" i="3"/>
  <c r="U1418" i="3" s="1"/>
  <c r="J1422" i="3"/>
  <c r="J1424" i="3"/>
  <c r="I1426" i="3"/>
  <c r="R1427" i="3"/>
  <c r="I1427" i="3"/>
  <c r="N1430" i="3"/>
  <c r="S1431" i="3"/>
  <c r="AD1431" i="3" s="1"/>
  <c r="AA1434" i="3"/>
  <c r="S1434" i="3"/>
  <c r="AD1434" i="3" s="1"/>
  <c r="Y1434" i="3"/>
  <c r="H1436" i="3"/>
  <c r="M1437" i="3"/>
  <c r="K1437" i="3" s="1"/>
  <c r="R1440" i="3"/>
  <c r="I1440" i="3"/>
  <c r="Q1440" i="3"/>
  <c r="H1440" i="3"/>
  <c r="N1440" i="3"/>
  <c r="M1440" i="3"/>
  <c r="K1440" i="3" s="1"/>
  <c r="Q1432" i="3"/>
  <c r="H1432" i="3"/>
  <c r="R1432" i="3"/>
  <c r="R1435" i="3"/>
  <c r="I1435" i="3"/>
  <c r="Q1435" i="3"/>
  <c r="H1435" i="3"/>
  <c r="V1450" i="3"/>
  <c r="U1450" i="3" s="1"/>
  <c r="AA1450" i="3"/>
  <c r="S1450" i="3"/>
  <c r="AD1450" i="3" s="1"/>
  <c r="AB1450" i="3"/>
  <c r="AC1450" i="3" s="1"/>
  <c r="Z1450" i="3"/>
  <c r="Y1450" i="3"/>
  <c r="W1450" i="3"/>
  <c r="X1450" i="3" s="1"/>
  <c r="Z1404" i="3"/>
  <c r="Z1412" i="3"/>
  <c r="M1415" i="3"/>
  <c r="K1415" i="3" s="1"/>
  <c r="N1420" i="3"/>
  <c r="N1422" i="3"/>
  <c r="M1424" i="3"/>
  <c r="K1424" i="3" s="1"/>
  <c r="M1426" i="3"/>
  <c r="K1426" i="3" s="1"/>
  <c r="R1429" i="3"/>
  <c r="Z1430" i="3"/>
  <c r="I1432" i="3"/>
  <c r="J1435" i="3"/>
  <c r="N1436" i="3"/>
  <c r="T1450" i="3"/>
  <c r="H1402" i="3"/>
  <c r="S1404" i="3"/>
  <c r="AD1404" i="3" s="1"/>
  <c r="H1410" i="3"/>
  <c r="Y1410" i="3"/>
  <c r="S1412" i="3"/>
  <c r="AD1412" i="3" s="1"/>
  <c r="H1418" i="3"/>
  <c r="Y1418" i="3"/>
  <c r="N1426" i="3"/>
  <c r="H1429" i="3"/>
  <c r="Q1430" i="3"/>
  <c r="AA1430" i="3"/>
  <c r="W1431" i="3"/>
  <c r="X1431" i="3" s="1"/>
  <c r="J1432" i="3"/>
  <c r="M1435" i="3"/>
  <c r="K1435" i="3" s="1"/>
  <c r="Q1437" i="3"/>
  <c r="R1438" i="3"/>
  <c r="Y1439" i="3"/>
  <c r="V1439" i="3"/>
  <c r="U1439" i="3" s="1"/>
  <c r="AB1439" i="3"/>
  <c r="AC1439" i="3" s="1"/>
  <c r="T1439" i="3"/>
  <c r="W1443" i="3"/>
  <c r="X1443" i="3" s="1"/>
  <c r="Y1443" i="3"/>
  <c r="V1443" i="3"/>
  <c r="U1443" i="3" s="1"/>
  <c r="T1443" i="3"/>
  <c r="AB1443" i="3"/>
  <c r="AC1443" i="3" s="1"/>
  <c r="S1443" i="3"/>
  <c r="AD1443" i="3" s="1"/>
  <c r="R1451" i="3"/>
  <c r="I1451" i="3"/>
  <c r="Q1451" i="3"/>
  <c r="H1451" i="3"/>
  <c r="N1451" i="3"/>
  <c r="M1451" i="3"/>
  <c r="K1451" i="3" s="1"/>
  <c r="AB1430" i="3"/>
  <c r="AC1430" i="3" s="1"/>
  <c r="N1435" i="3"/>
  <c r="V1437" i="3"/>
  <c r="U1437" i="3" s="1"/>
  <c r="AB1437" i="3"/>
  <c r="AC1437" i="3" s="1"/>
  <c r="T1437" i="3"/>
  <c r="AA1437" i="3"/>
  <c r="S1437" i="3"/>
  <c r="AD1437" i="3" s="1"/>
  <c r="V1455" i="3"/>
  <c r="U1455" i="3" s="1"/>
  <c r="AB1455" i="3"/>
  <c r="AC1455" i="3" s="1"/>
  <c r="T1455" i="3"/>
  <c r="AA1455" i="3"/>
  <c r="S1455" i="3"/>
  <c r="AD1455" i="3" s="1"/>
  <c r="Z1455" i="3"/>
  <c r="Y1455" i="3"/>
  <c r="W1455" i="3"/>
  <c r="X1455" i="3" s="1"/>
  <c r="J1443" i="3"/>
  <c r="N1454" i="3"/>
  <c r="W1456" i="3"/>
  <c r="X1456" i="3" s="1"/>
  <c r="V1456" i="3"/>
  <c r="U1456" i="3" s="1"/>
  <c r="AB1456" i="3"/>
  <c r="AC1456" i="3" s="1"/>
  <c r="T1456" i="3"/>
  <c r="Y1456" i="3"/>
  <c r="M1462" i="3"/>
  <c r="K1462" i="3" s="1"/>
  <c r="J1462" i="3"/>
  <c r="R1462" i="3"/>
  <c r="I1462" i="3"/>
  <c r="N1462" i="3"/>
  <c r="Y1471" i="3"/>
  <c r="AB1471" i="3"/>
  <c r="AC1471" i="3" s="1"/>
  <c r="T1471" i="3"/>
  <c r="Z1471" i="3"/>
  <c r="W1471" i="3"/>
  <c r="X1471" i="3" s="1"/>
  <c r="V1471" i="3"/>
  <c r="U1471" i="3" s="1"/>
  <c r="S1471" i="3"/>
  <c r="AD1471" i="3" s="1"/>
  <c r="AA1471" i="3"/>
  <c r="Q1442" i="3"/>
  <c r="V1444" i="3"/>
  <c r="U1444" i="3" s="1"/>
  <c r="Q1445" i="3"/>
  <c r="H1445" i="3"/>
  <c r="R1445" i="3"/>
  <c r="M1446" i="3"/>
  <c r="K1446" i="3" s="1"/>
  <c r="Q1447" i="3"/>
  <c r="N1449" i="3"/>
  <c r="S1456" i="3"/>
  <c r="AD1456" i="3" s="1"/>
  <c r="H1462" i="3"/>
  <c r="AA1466" i="3"/>
  <c r="S1466" i="3"/>
  <c r="AD1466" i="3" s="1"/>
  <c r="W1466" i="3"/>
  <c r="X1466" i="3" s="1"/>
  <c r="Y1466" i="3"/>
  <c r="V1466" i="3"/>
  <c r="U1466" i="3" s="1"/>
  <c r="T1466" i="3"/>
  <c r="AB1466" i="3"/>
  <c r="AC1466" i="3" s="1"/>
  <c r="Z1466" i="3"/>
  <c r="V1476" i="3"/>
  <c r="U1476" i="3" s="1"/>
  <c r="Y1476" i="3"/>
  <c r="Z1476" i="3"/>
  <c r="W1476" i="3"/>
  <c r="X1476" i="3" s="1"/>
  <c r="T1476" i="3"/>
  <c r="S1476" i="3"/>
  <c r="AD1476" i="3" s="1"/>
  <c r="AB1476" i="3"/>
  <c r="AC1476" i="3" s="1"/>
  <c r="AA1476" i="3"/>
  <c r="H1434" i="3"/>
  <c r="Q1434" i="3"/>
  <c r="H1442" i="3"/>
  <c r="R1442" i="3"/>
  <c r="M1443" i="3"/>
  <c r="K1443" i="3" s="1"/>
  <c r="W1444" i="3"/>
  <c r="X1444" i="3" s="1"/>
  <c r="I1445" i="3"/>
  <c r="H1447" i="3"/>
  <c r="R1447" i="3"/>
  <c r="Z1456" i="3"/>
  <c r="AA1456" i="3"/>
  <c r="J1461" i="3"/>
  <c r="R1461" i="3"/>
  <c r="I1461" i="3"/>
  <c r="Q1461" i="3"/>
  <c r="H1461" i="3"/>
  <c r="N1461" i="3"/>
  <c r="M1461" i="3"/>
  <c r="K1461" i="3" s="1"/>
  <c r="AB1482" i="3"/>
  <c r="AC1482" i="3" s="1"/>
  <c r="T1482" i="3"/>
  <c r="AA1482" i="3"/>
  <c r="S1482" i="3"/>
  <c r="AD1482" i="3" s="1"/>
  <c r="Y1482" i="3"/>
  <c r="W1482" i="3"/>
  <c r="X1482" i="3" s="1"/>
  <c r="V1482" i="3"/>
  <c r="U1482" i="3" s="1"/>
  <c r="Z1482" i="3"/>
  <c r="J1442" i="3"/>
  <c r="Z1444" i="3"/>
  <c r="R1448" i="3"/>
  <c r="Q1462" i="3"/>
  <c r="R1446" i="3"/>
  <c r="I1446" i="3"/>
  <c r="Q1446" i="3"/>
  <c r="M1449" i="3"/>
  <c r="K1449" i="3" s="1"/>
  <c r="R1449" i="3"/>
  <c r="I1449" i="3"/>
  <c r="J1453" i="3"/>
  <c r="R1453" i="3"/>
  <c r="I1453" i="3"/>
  <c r="Q1453" i="3"/>
  <c r="H1453" i="3"/>
  <c r="N1453" i="3"/>
  <c r="M1454" i="3"/>
  <c r="K1454" i="3" s="1"/>
  <c r="J1454" i="3"/>
  <c r="R1454" i="3"/>
  <c r="I1454" i="3"/>
  <c r="Z1459" i="3"/>
  <c r="Y1459" i="3"/>
  <c r="W1459" i="3"/>
  <c r="X1459" i="3" s="1"/>
  <c r="AB1459" i="3"/>
  <c r="AC1459" i="3" s="1"/>
  <c r="T1459" i="3"/>
  <c r="AA1459" i="3"/>
  <c r="S1459" i="3"/>
  <c r="AD1459" i="3" s="1"/>
  <c r="Z1458" i="3"/>
  <c r="W1463" i="3"/>
  <c r="X1463" i="3" s="1"/>
  <c r="W1470" i="3"/>
  <c r="X1470" i="3" s="1"/>
  <c r="AA1470" i="3"/>
  <c r="S1470" i="3"/>
  <c r="AD1470" i="3" s="1"/>
  <c r="AB1475" i="3"/>
  <c r="AC1475" i="3" s="1"/>
  <c r="T1475" i="3"/>
  <c r="H1456" i="3"/>
  <c r="Q1456" i="3"/>
  <c r="I1457" i="3"/>
  <c r="R1457" i="3"/>
  <c r="S1458" i="3"/>
  <c r="AD1458" i="3" s="1"/>
  <c r="AA1458" i="3"/>
  <c r="H1464" i="3"/>
  <c r="R1464" i="3"/>
  <c r="Q1466" i="3"/>
  <c r="W1467" i="3"/>
  <c r="X1467" i="3" s="1"/>
  <c r="AB1468" i="3"/>
  <c r="AC1468" i="3" s="1"/>
  <c r="T1470" i="3"/>
  <c r="J1473" i="3"/>
  <c r="R1473" i="3"/>
  <c r="I1473" i="3"/>
  <c r="N1473" i="3"/>
  <c r="S1475" i="3"/>
  <c r="AD1475" i="3" s="1"/>
  <c r="N1482" i="3"/>
  <c r="Y1495" i="3"/>
  <c r="W1495" i="3"/>
  <c r="X1495" i="3" s="1"/>
  <c r="V1495" i="3"/>
  <c r="U1495" i="3" s="1"/>
  <c r="AB1495" i="3"/>
  <c r="AC1495" i="3" s="1"/>
  <c r="T1495" i="3"/>
  <c r="AB1496" i="3"/>
  <c r="AC1496" i="3" s="1"/>
  <c r="Z1463" i="3"/>
  <c r="R1472" i="3"/>
  <c r="I1472" i="3"/>
  <c r="Q1472" i="3"/>
  <c r="H1472" i="3"/>
  <c r="M1472" i="3"/>
  <c r="K1472" i="3" s="1"/>
  <c r="R1488" i="3"/>
  <c r="I1488" i="3"/>
  <c r="Q1488" i="3"/>
  <c r="H1488" i="3"/>
  <c r="M1488" i="3"/>
  <c r="K1488" i="3" s="1"/>
  <c r="J1490" i="3"/>
  <c r="R1490" i="3"/>
  <c r="I1490" i="3"/>
  <c r="Q1490" i="3"/>
  <c r="H1490" i="3"/>
  <c r="J1455" i="3"/>
  <c r="V1458" i="3"/>
  <c r="U1458" i="3" s="1"/>
  <c r="J1463" i="3"/>
  <c r="S1463" i="3"/>
  <c r="AD1463" i="3" s="1"/>
  <c r="AA1463" i="3"/>
  <c r="V1468" i="3"/>
  <c r="U1468" i="3" s="1"/>
  <c r="Y1470" i="3"/>
  <c r="J1472" i="3"/>
  <c r="M1473" i="3"/>
  <c r="K1473" i="3" s="1"/>
  <c r="Y1475" i="3"/>
  <c r="R1480" i="3"/>
  <c r="I1480" i="3"/>
  <c r="Q1480" i="3"/>
  <c r="H1480" i="3"/>
  <c r="M1480" i="3"/>
  <c r="K1480" i="3" s="1"/>
  <c r="V1484" i="3"/>
  <c r="U1484" i="3" s="1"/>
  <c r="AA1484" i="3"/>
  <c r="S1484" i="3"/>
  <c r="AD1484" i="3" s="1"/>
  <c r="Y1484" i="3"/>
  <c r="Y1487" i="3"/>
  <c r="V1487" i="3"/>
  <c r="U1487" i="3" s="1"/>
  <c r="AB1487" i="3"/>
  <c r="AC1487" i="3" s="1"/>
  <c r="T1487" i="3"/>
  <c r="J1488" i="3"/>
  <c r="M1490" i="3"/>
  <c r="K1490" i="3" s="1"/>
  <c r="Z1495" i="3"/>
  <c r="V1500" i="3"/>
  <c r="U1500" i="3" s="1"/>
  <c r="AB1500" i="3"/>
  <c r="AC1500" i="3" s="1"/>
  <c r="T1500" i="3"/>
  <c r="AA1500" i="3"/>
  <c r="S1500" i="3"/>
  <c r="AD1500" i="3" s="1"/>
  <c r="Y1500" i="3"/>
  <c r="M1456" i="3"/>
  <c r="K1456" i="3" s="1"/>
  <c r="W1458" i="3"/>
  <c r="X1458" i="3" s="1"/>
  <c r="T1463" i="3"/>
  <c r="AB1463" i="3"/>
  <c r="AC1463" i="3" s="1"/>
  <c r="M1464" i="3"/>
  <c r="K1464" i="3" s="1"/>
  <c r="R1465" i="3"/>
  <c r="I1465" i="3"/>
  <c r="Q1465" i="3"/>
  <c r="AB1467" i="3"/>
  <c r="AC1467" i="3" s="1"/>
  <c r="T1467" i="3"/>
  <c r="Z1470" i="3"/>
  <c r="Z1475" i="3"/>
  <c r="Y1479" i="3"/>
  <c r="V1479" i="3"/>
  <c r="U1479" i="3" s="1"/>
  <c r="AB1479" i="3"/>
  <c r="AC1479" i="3" s="1"/>
  <c r="T1479" i="3"/>
  <c r="W1494" i="3"/>
  <c r="X1494" i="3" s="1"/>
  <c r="V1494" i="3"/>
  <c r="U1494" i="3" s="1"/>
  <c r="AA1494" i="3"/>
  <c r="S1494" i="3"/>
  <c r="AD1494" i="3" s="1"/>
  <c r="AA1495" i="3"/>
  <c r="S1496" i="3"/>
  <c r="AD1496" i="3" s="1"/>
  <c r="J1498" i="3"/>
  <c r="R1498" i="3"/>
  <c r="I1498" i="3"/>
  <c r="Q1498" i="3"/>
  <c r="H1498" i="3"/>
  <c r="W1500" i="3"/>
  <c r="X1500" i="3" s="1"/>
  <c r="H1459" i="3"/>
  <c r="Q1459" i="3"/>
  <c r="M1463" i="3"/>
  <c r="K1463" i="3" s="1"/>
  <c r="N1464" i="3"/>
  <c r="H1465" i="3"/>
  <c r="N1466" i="3"/>
  <c r="S1467" i="3"/>
  <c r="AD1467" i="3" s="1"/>
  <c r="AB1470" i="3"/>
  <c r="AC1470" i="3" s="1"/>
  <c r="N1472" i="3"/>
  <c r="Q1474" i="3"/>
  <c r="AA1475" i="3"/>
  <c r="S1479" i="3"/>
  <c r="AD1479" i="3" s="1"/>
  <c r="J1482" i="3"/>
  <c r="Q1482" i="3"/>
  <c r="H1482" i="3"/>
  <c r="W1486" i="3"/>
  <c r="X1486" i="3" s="1"/>
  <c r="AA1486" i="3"/>
  <c r="S1486" i="3"/>
  <c r="AD1486" i="3" s="1"/>
  <c r="N1488" i="3"/>
  <c r="V1492" i="3"/>
  <c r="U1492" i="3" s="1"/>
  <c r="AB1492" i="3"/>
  <c r="AC1492" i="3" s="1"/>
  <c r="T1492" i="3"/>
  <c r="AA1492" i="3"/>
  <c r="S1492" i="3"/>
  <c r="AD1492" i="3" s="1"/>
  <c r="Y1492" i="3"/>
  <c r="T1494" i="3"/>
  <c r="M1498" i="3"/>
  <c r="K1498" i="3" s="1"/>
  <c r="I1459" i="3"/>
  <c r="J1465" i="3"/>
  <c r="Q1473" i="3"/>
  <c r="R1474" i="3"/>
  <c r="W1478" i="3"/>
  <c r="X1478" i="3" s="1"/>
  <c r="AA1478" i="3"/>
  <c r="S1478" i="3"/>
  <c r="AD1478" i="3" s="1"/>
  <c r="I1482" i="3"/>
  <c r="Y1494" i="3"/>
  <c r="Z1496" i="3"/>
  <c r="Y1496" i="3"/>
  <c r="W1496" i="3"/>
  <c r="X1496" i="3" s="1"/>
  <c r="V1496" i="3"/>
  <c r="U1496" i="3" s="1"/>
  <c r="Z1500" i="3"/>
  <c r="Z1469" i="3"/>
  <c r="Z1477" i="3"/>
  <c r="N1481" i="3"/>
  <c r="Z1485" i="3"/>
  <c r="N1489" i="3"/>
  <c r="Z1493" i="3"/>
  <c r="M1496" i="3"/>
  <c r="K1496" i="3" s="1"/>
  <c r="N1497" i="3"/>
  <c r="Z1483" i="3"/>
  <c r="Z1491" i="3"/>
  <c r="Z1499" i="3"/>
  <c r="H1497" i="3"/>
  <c r="Q1497" i="3"/>
  <c r="J1499" i="3"/>
  <c r="S1499" i="3"/>
  <c r="AD1499" i="3" s="1"/>
  <c r="AA1499" i="3"/>
  <c r="I1481" i="3"/>
  <c r="R1481" i="3"/>
  <c r="T1483" i="3"/>
  <c r="V1485" i="3"/>
  <c r="U1485" i="3" s="1"/>
  <c r="I1489" i="3"/>
  <c r="R1489" i="3"/>
  <c r="T1491" i="3"/>
  <c r="V1493" i="3"/>
  <c r="U1493" i="3" s="1"/>
  <c r="H1496" i="3"/>
  <c r="Q1496" i="3"/>
  <c r="I1497" i="3"/>
  <c r="R1497" i="3"/>
  <c r="T1499" i="3"/>
  <c r="H1479" i="3"/>
  <c r="H1487" i="3"/>
  <c r="H1495" i="3"/>
  <c r="I1496" i="3"/>
  <c r="K1166" i="3" l="1"/>
  <c r="K1123" i="3"/>
  <c r="X792" i="1"/>
  <c r="AC792" i="1" s="1"/>
  <c r="Z874" i="1"/>
  <c r="AE874" i="1" s="1"/>
  <c r="X1022" i="1"/>
  <c r="AC1022" i="1" s="1"/>
  <c r="X852" i="1"/>
  <c r="AC852" i="1" s="1"/>
  <c r="X1079" i="1"/>
  <c r="AC1079" i="1" s="1"/>
  <c r="K660" i="3"/>
  <c r="X142" i="1"/>
  <c r="AC142" i="1" s="1"/>
  <c r="X556" i="1"/>
  <c r="AC556" i="1" s="1"/>
  <c r="Z869" i="1"/>
  <c r="AE869" i="1" s="1"/>
  <c r="Z678" i="1"/>
  <c r="AE678" i="1" s="1"/>
  <c r="Z466" i="1"/>
  <c r="AE466" i="1" s="1"/>
  <c r="X473" i="1"/>
  <c r="AC473" i="1" s="1"/>
  <c r="Z74" i="1"/>
  <c r="AE74" i="1" s="1"/>
  <c r="K233" i="3"/>
  <c r="X476" i="1"/>
  <c r="AC476" i="1" s="1"/>
  <c r="X48" i="1"/>
  <c r="AC48" i="1" s="1"/>
  <c r="Z599" i="1"/>
  <c r="AE599" i="1" s="1"/>
  <c r="Z39" i="1"/>
  <c r="AE39" i="1" s="1"/>
  <c r="Z70" i="1"/>
  <c r="AE70" i="1" s="1"/>
  <c r="K40" i="3"/>
  <c r="X57" i="1"/>
  <c r="AC57" i="1" s="1"/>
  <c r="Z50" i="1"/>
  <c r="AE50" i="1" s="1"/>
  <c r="K134" i="3"/>
  <c r="K267" i="3"/>
  <c r="Z382" i="1"/>
  <c r="AE382" i="1" s="1"/>
  <c r="K580" i="3"/>
  <c r="K622" i="3"/>
  <c r="K711" i="3"/>
  <c r="K1101" i="3"/>
  <c r="K1038" i="3"/>
  <c r="K1022" i="3"/>
  <c r="K966" i="3"/>
  <c r="Z875" i="1"/>
  <c r="AE875" i="1" s="1"/>
  <c r="Z1017" i="1"/>
  <c r="AE1017" i="1" s="1"/>
  <c r="K752" i="3"/>
  <c r="X1050" i="1"/>
  <c r="AC1050" i="1" s="1"/>
  <c r="Z1034" i="1"/>
  <c r="AE1034" i="1" s="1"/>
  <c r="K441" i="3"/>
  <c r="W366" i="1"/>
  <c r="AB366" i="1" s="1"/>
  <c r="AF366" i="1" s="1"/>
  <c r="X630" i="1"/>
  <c r="AC630" i="1" s="1"/>
  <c r="X208" i="1"/>
  <c r="AC208" i="1" s="1"/>
  <c r="X594" i="1"/>
  <c r="AC594" i="1" s="1"/>
  <c r="Z598" i="1"/>
  <c r="AE598" i="1" s="1"/>
  <c r="X102" i="1"/>
  <c r="AC102" i="1" s="1"/>
  <c r="Z31" i="1"/>
  <c r="AE31" i="1" s="1"/>
  <c r="Z38" i="1"/>
  <c r="AE38" i="1" s="1"/>
  <c r="W46" i="1"/>
  <c r="AB46" i="1" s="1"/>
  <c r="AF46" i="1" s="1"/>
  <c r="Z19" i="1"/>
  <c r="AE19" i="1" s="1"/>
  <c r="K72" i="3"/>
  <c r="K64" i="3"/>
  <c r="X96" i="1"/>
  <c r="AC96" i="1" s="1"/>
  <c r="K287" i="3"/>
  <c r="K360" i="3"/>
  <c r="K737" i="3"/>
  <c r="K1039" i="3"/>
  <c r="K1261" i="3"/>
  <c r="K1097" i="3"/>
  <c r="K1152" i="3"/>
  <c r="K1124" i="3"/>
  <c r="K1098" i="3"/>
  <c r="K1050" i="3"/>
  <c r="K1009" i="3"/>
  <c r="K1042" i="3"/>
  <c r="K1026" i="3"/>
  <c r="X1005" i="1"/>
  <c r="AC1005" i="1" s="1"/>
  <c r="K1012" i="3"/>
  <c r="Z1074" i="1"/>
  <c r="AE1074" i="1" s="1"/>
  <c r="X880" i="1"/>
  <c r="AC880" i="1" s="1"/>
  <c r="K926" i="3"/>
  <c r="K791" i="3"/>
  <c r="K804" i="3"/>
  <c r="K739" i="3"/>
  <c r="Z119" i="1"/>
  <c r="AE119" i="1" s="1"/>
  <c r="K740" i="3"/>
  <c r="K697" i="3"/>
  <c r="Z1145" i="1"/>
  <c r="AE1145" i="1" s="1"/>
  <c r="K640" i="3"/>
  <c r="X959" i="1"/>
  <c r="AC959" i="1" s="1"/>
  <c r="K627" i="3"/>
  <c r="Z1079" i="1"/>
  <c r="AE1079" i="1" s="1"/>
  <c r="X918" i="1"/>
  <c r="AC918" i="1" s="1"/>
  <c r="X894" i="1"/>
  <c r="AC894" i="1" s="1"/>
  <c r="X963" i="1"/>
  <c r="AC963" i="1" s="1"/>
  <c r="K635" i="3"/>
  <c r="K449" i="3"/>
  <c r="X678" i="1"/>
  <c r="AC678" i="1" s="1"/>
  <c r="X661" i="1"/>
  <c r="AC661" i="1" s="1"/>
  <c r="K487" i="3"/>
  <c r="X177" i="1"/>
  <c r="AC177" i="1" s="1"/>
  <c r="X189" i="1"/>
  <c r="AC189" i="1" s="1"/>
  <c r="X547" i="1"/>
  <c r="AC547" i="1" s="1"/>
  <c r="K321" i="3"/>
  <c r="K391" i="3"/>
  <c r="K254" i="3"/>
  <c r="Z533" i="1"/>
  <c r="AE533" i="1" s="1"/>
  <c r="K278" i="3"/>
  <c r="Z83" i="1"/>
  <c r="AE83" i="1" s="1"/>
  <c r="K194" i="3"/>
  <c r="K209" i="3"/>
  <c r="X132" i="1"/>
  <c r="AC132" i="1" s="1"/>
  <c r="K127" i="3"/>
  <c r="K262" i="3"/>
  <c r="X417" i="1"/>
  <c r="AC417" i="1" s="1"/>
  <c r="K89" i="3"/>
  <c r="Z7" i="1"/>
  <c r="AE7" i="1" s="1"/>
  <c r="K143" i="3"/>
  <c r="X45" i="1"/>
  <c r="AC45" i="1" s="1"/>
  <c r="Z28" i="1"/>
  <c r="AE28" i="1" s="1"/>
  <c r="X41" i="1"/>
  <c r="AC41" i="1" s="1"/>
  <c r="Z12" i="1"/>
  <c r="AE12" i="1" s="1"/>
  <c r="Z418" i="1"/>
  <c r="AE418" i="1" s="1"/>
  <c r="Z928" i="1"/>
  <c r="AE928" i="1" s="1"/>
  <c r="K703" i="3"/>
  <c r="K1161" i="3"/>
  <c r="K1284" i="3"/>
  <c r="Z1322" i="1"/>
  <c r="AE1322" i="1" s="1"/>
  <c r="W880" i="1"/>
  <c r="AB880" i="1" s="1"/>
  <c r="AF880" i="1" s="1"/>
  <c r="Z881" i="1"/>
  <c r="AE881" i="1" s="1"/>
  <c r="Z1010" i="1"/>
  <c r="AE1010" i="1" s="1"/>
  <c r="Z1048" i="1"/>
  <c r="AE1048" i="1" s="1"/>
  <c r="X1034" i="1"/>
  <c r="AC1034" i="1" s="1"/>
  <c r="Z877" i="1"/>
  <c r="AE877" i="1" s="1"/>
  <c r="Z130" i="1"/>
  <c r="AE130" i="1" s="1"/>
  <c r="X549" i="1"/>
  <c r="AC549" i="1" s="1"/>
  <c r="W132" i="1"/>
  <c r="AB132" i="1" s="1"/>
  <c r="AF132" i="1" s="1"/>
  <c r="X420" i="1"/>
  <c r="AC420" i="1" s="1"/>
  <c r="Z6" i="1"/>
  <c r="AE6" i="1" s="1"/>
  <c r="X12" i="1"/>
  <c r="AC12" i="1" s="1"/>
  <c r="K79" i="3"/>
  <c r="K263" i="3"/>
  <c r="X122" i="1"/>
  <c r="AC122" i="1" s="1"/>
  <c r="X418" i="1"/>
  <c r="AC418" i="1" s="1"/>
  <c r="K1257" i="3"/>
  <c r="X879" i="1"/>
  <c r="AC879" i="1" s="1"/>
  <c r="K996" i="3"/>
  <c r="X874" i="1"/>
  <c r="AC874" i="1" s="1"/>
  <c r="X1074" i="1"/>
  <c r="AC1074" i="1" s="1"/>
  <c r="Z1038" i="1"/>
  <c r="AE1038" i="1" s="1"/>
  <c r="Z559" i="1"/>
  <c r="AE559" i="1" s="1"/>
  <c r="Z491" i="1"/>
  <c r="AE491" i="1" s="1"/>
  <c r="X1048" i="1"/>
  <c r="AC1048" i="1" s="1"/>
  <c r="K676" i="3"/>
  <c r="K589" i="3"/>
  <c r="Z937" i="1"/>
  <c r="AE937" i="1" s="1"/>
  <c r="Z455" i="1"/>
  <c r="AE455" i="1" s="1"/>
  <c r="Z723" i="1"/>
  <c r="AE723" i="1" s="1"/>
  <c r="Z882" i="1"/>
  <c r="AE882" i="1" s="1"/>
  <c r="K423" i="3"/>
  <c r="K407" i="3"/>
  <c r="W618" i="1"/>
  <c r="AB618" i="1" s="1"/>
  <c r="AF618" i="1" s="1"/>
  <c r="K455" i="3"/>
  <c r="X646" i="1"/>
  <c r="AC646" i="1" s="1"/>
  <c r="Z189" i="1"/>
  <c r="AE189" i="1" s="1"/>
  <c r="K428" i="3"/>
  <c r="X679" i="1"/>
  <c r="AC679" i="1" s="1"/>
  <c r="X341" i="1"/>
  <c r="AC341" i="1" s="1"/>
  <c r="K280" i="3"/>
  <c r="Z408" i="1"/>
  <c r="AE408" i="1" s="1"/>
  <c r="X452" i="1"/>
  <c r="AC452" i="1" s="1"/>
  <c r="Z102" i="1"/>
  <c r="AE102" i="1" s="1"/>
  <c r="X24" i="1"/>
  <c r="AC24" i="1" s="1"/>
  <c r="X37" i="1"/>
  <c r="AC37" i="1" s="1"/>
  <c r="K73" i="3"/>
  <c r="X33" i="1"/>
  <c r="AC33" i="1" s="1"/>
  <c r="X26" i="1"/>
  <c r="AC26" i="1" s="1"/>
  <c r="X74" i="1"/>
  <c r="AC74" i="1" s="1"/>
  <c r="X81" i="1"/>
  <c r="AC81" i="1" s="1"/>
  <c r="K1287" i="3"/>
  <c r="K1228" i="3"/>
  <c r="K1095" i="3"/>
  <c r="K988" i="3"/>
  <c r="K938" i="3"/>
  <c r="K799" i="3"/>
  <c r="K744" i="3"/>
  <c r="K728" i="3"/>
  <c r="K683" i="3"/>
  <c r="X1023" i="1"/>
  <c r="AC1023" i="1" s="1"/>
  <c r="X194" i="1"/>
  <c r="AC194" i="1" s="1"/>
  <c r="Z859" i="1"/>
  <c r="AE859" i="1" s="1"/>
  <c r="W1034" i="1"/>
  <c r="AB1034" i="1" s="1"/>
  <c r="AF1034" i="1" s="1"/>
  <c r="Z963" i="1"/>
  <c r="AE963" i="1" s="1"/>
  <c r="K483" i="3"/>
  <c r="X601" i="1"/>
  <c r="AC601" i="1" s="1"/>
  <c r="Z47" i="1"/>
  <c r="AE47" i="1" s="1"/>
  <c r="K9" i="3"/>
  <c r="X49" i="1"/>
  <c r="AC49" i="1" s="1"/>
  <c r="X70" i="1"/>
  <c r="AC70" i="1" s="1"/>
  <c r="X397" i="1"/>
  <c r="AC397" i="1" s="1"/>
  <c r="Z122" i="1"/>
  <c r="AE122" i="1" s="1"/>
  <c r="X20" i="1"/>
  <c r="AC20" i="1" s="1"/>
  <c r="Z94" i="1"/>
  <c r="AE94" i="1" s="1"/>
  <c r="Z26" i="1"/>
  <c r="AE26" i="1" s="1"/>
  <c r="Z4" i="1"/>
  <c r="AE4" i="1" s="1"/>
  <c r="K231" i="3"/>
  <c r="Z392" i="1"/>
  <c r="AE392" i="1" s="1"/>
  <c r="K470" i="3"/>
  <c r="K490" i="3"/>
  <c r="K606" i="3"/>
  <c r="K670" i="3"/>
  <c r="K790" i="3"/>
  <c r="K890" i="3"/>
  <c r="K1052" i="3"/>
  <c r="K1271" i="3"/>
  <c r="K1144" i="3"/>
  <c r="K1034" i="3"/>
  <c r="K847" i="3"/>
  <c r="X1038" i="1"/>
  <c r="AC1038" i="1" s="1"/>
  <c r="Z731" i="1"/>
  <c r="AE731" i="1" s="1"/>
  <c r="Z1140" i="1"/>
  <c r="AE1140" i="1" s="1"/>
  <c r="K726" i="3"/>
  <c r="Z193" i="1"/>
  <c r="AE193" i="1" s="1"/>
  <c r="Z138" i="1"/>
  <c r="AE138" i="1" s="1"/>
  <c r="X562" i="1"/>
  <c r="AC562" i="1" s="1"/>
  <c r="K531" i="3"/>
  <c r="Z646" i="1"/>
  <c r="AE646" i="1" s="1"/>
  <c r="K420" i="3"/>
  <c r="X690" i="1"/>
  <c r="AC690" i="1" s="1"/>
  <c r="Z683" i="1"/>
  <c r="AE683" i="1" s="1"/>
  <c r="X101" i="1"/>
  <c r="AC101" i="1" s="1"/>
  <c r="Z206" i="1"/>
  <c r="AE206" i="1" s="1"/>
  <c r="X533" i="1"/>
  <c r="AC533" i="1" s="1"/>
  <c r="X465" i="1"/>
  <c r="AC465" i="1" s="1"/>
  <c r="X560" i="1"/>
  <c r="AC560" i="1" s="1"/>
  <c r="K270" i="3"/>
  <c r="X642" i="1"/>
  <c r="AC642" i="1" s="1"/>
  <c r="X120" i="1"/>
  <c r="AC120" i="1" s="1"/>
  <c r="K115" i="3"/>
  <c r="K99" i="3"/>
  <c r="X47" i="1"/>
  <c r="AC47" i="1" s="1"/>
  <c r="Z24" i="1"/>
  <c r="AE24" i="1" s="1"/>
  <c r="X42" i="1"/>
  <c r="AC42" i="1" s="1"/>
  <c r="X31" i="1"/>
  <c r="AC31" i="1" s="1"/>
  <c r="X56" i="1"/>
  <c r="AC56" i="1" s="1"/>
  <c r="X7" i="1"/>
  <c r="AC7" i="1" s="1"/>
  <c r="X17" i="1"/>
  <c r="AC17" i="1" s="1"/>
  <c r="X408" i="1"/>
  <c r="AC408" i="1" s="1"/>
  <c r="Z22" i="1"/>
  <c r="AE22" i="1" s="1"/>
  <c r="K67" i="3"/>
  <c r="X69" i="1"/>
  <c r="AC69" i="1" s="1"/>
  <c r="X76" i="1"/>
  <c r="AC76" i="1" s="1"/>
  <c r="Z86" i="1"/>
  <c r="AE86" i="1" s="1"/>
  <c r="X4" i="1"/>
  <c r="AC4" i="1" s="1"/>
  <c r="X470" i="1"/>
  <c r="AC470" i="1" s="1"/>
  <c r="X89" i="1"/>
  <c r="AC89" i="1" s="1"/>
  <c r="W424" i="1"/>
  <c r="AB424" i="1" s="1"/>
  <c r="AF424" i="1" s="1"/>
  <c r="K268" i="3"/>
  <c r="W142" i="1"/>
  <c r="AB142" i="1" s="1"/>
  <c r="AF142" i="1" s="1"/>
  <c r="W455" i="1"/>
  <c r="AB455" i="1" s="1"/>
  <c r="AF455" i="1" s="1"/>
  <c r="X138" i="1"/>
  <c r="AC138" i="1" s="1"/>
  <c r="K617" i="3"/>
  <c r="K830" i="3"/>
  <c r="K1032" i="3"/>
  <c r="K1067" i="3"/>
  <c r="Z1334" i="1"/>
  <c r="AE1334" i="1" s="1"/>
  <c r="X875" i="1"/>
  <c r="AC875" i="1" s="1"/>
  <c r="W1082" i="1"/>
  <c r="AB1082" i="1" s="1"/>
  <c r="AF1082" i="1" s="1"/>
  <c r="W1013" i="1"/>
  <c r="AB1013" i="1" s="1"/>
  <c r="AF1013" i="1" s="1"/>
  <c r="Z630" i="1"/>
  <c r="AE630" i="1" s="1"/>
  <c r="X536" i="1"/>
  <c r="AC536" i="1" s="1"/>
  <c r="Z821" i="1"/>
  <c r="AE821" i="1" s="1"/>
  <c r="Z547" i="1"/>
  <c r="AE547" i="1" s="1"/>
  <c r="X687" i="1"/>
  <c r="AC687" i="1" s="1"/>
  <c r="X444" i="1"/>
  <c r="AC444" i="1" s="1"/>
  <c r="X30" i="1"/>
  <c r="AC30" i="1" s="1"/>
  <c r="X205" i="1"/>
  <c r="AC205" i="1" s="1"/>
  <c r="X388" i="1"/>
  <c r="AC388" i="1" s="1"/>
  <c r="Z20" i="1"/>
  <c r="AE20" i="1" s="1"/>
  <c r="X542" i="1"/>
  <c r="AC542" i="1" s="1"/>
  <c r="Z174" i="1"/>
  <c r="AE174" i="1" s="1"/>
  <c r="Z399" i="1"/>
  <c r="AE399" i="1" s="1"/>
  <c r="AB1462" i="3"/>
  <c r="AC1462" i="3" s="1"/>
  <c r="T1462" i="3"/>
  <c r="AA1462" i="3"/>
  <c r="S1462" i="3"/>
  <c r="AD1462" i="3" s="1"/>
  <c r="Z1462" i="3"/>
  <c r="W1462" i="3"/>
  <c r="X1462" i="3" s="1"/>
  <c r="V1462" i="3"/>
  <c r="U1462" i="3" s="1"/>
  <c r="Y1462" i="3"/>
  <c r="AB1435" i="3"/>
  <c r="AC1435" i="3" s="1"/>
  <c r="T1435" i="3"/>
  <c r="Z1435" i="3"/>
  <c r="Y1435" i="3"/>
  <c r="AA1435" i="3"/>
  <c r="W1435" i="3"/>
  <c r="X1435" i="3" s="1"/>
  <c r="V1435" i="3"/>
  <c r="U1435" i="3" s="1"/>
  <c r="S1435" i="3"/>
  <c r="AD1435" i="3" s="1"/>
  <c r="K1269" i="3"/>
  <c r="Y1257" i="3"/>
  <c r="W1257" i="3"/>
  <c r="AB1257" i="3"/>
  <c r="AC1257" i="3" s="1"/>
  <c r="Y390" i="1" s="1"/>
  <c r="AD390" i="1" s="1"/>
  <c r="T1257" i="3"/>
  <c r="S1257" i="3"/>
  <c r="AD1257" i="3" s="1"/>
  <c r="AA1257" i="3"/>
  <c r="Z1257" i="3"/>
  <c r="V1257" i="3"/>
  <c r="AA1224" i="3"/>
  <c r="S1224" i="3"/>
  <c r="AD1224" i="3" s="1"/>
  <c r="AB1224" i="3"/>
  <c r="AC1224" i="3" s="1"/>
  <c r="Z1224" i="3"/>
  <c r="Y1224" i="3"/>
  <c r="W1224" i="3"/>
  <c r="V1224" i="3"/>
  <c r="U1224" i="3" s="1"/>
  <c r="T1224" i="3"/>
  <c r="AA1179" i="3"/>
  <c r="S1179" i="3"/>
  <c r="AD1179" i="3" s="1"/>
  <c r="W1179" i="3"/>
  <c r="X1179" i="3" s="1"/>
  <c r="AB1179" i="3"/>
  <c r="AC1179" i="3" s="1"/>
  <c r="Y1392" i="1" s="1"/>
  <c r="AD1392" i="1" s="1"/>
  <c r="Z1179" i="3"/>
  <c r="Y1179" i="3"/>
  <c r="V1179" i="3"/>
  <c r="U1179" i="3" s="1"/>
  <c r="T1179" i="3"/>
  <c r="K1116" i="3"/>
  <c r="W1314" i="1"/>
  <c r="AB1314" i="1" s="1"/>
  <c r="AF1314" i="1" s="1"/>
  <c r="Z1069" i="3"/>
  <c r="Y1069" i="3"/>
  <c r="V1069" i="3"/>
  <c r="U1069" i="3" s="1"/>
  <c r="AB1069" i="3"/>
  <c r="AC1069" i="3" s="1"/>
  <c r="W1069" i="3"/>
  <c r="T1069" i="3"/>
  <c r="S1069" i="3"/>
  <c r="AD1069" i="3" s="1"/>
  <c r="AA1069" i="3"/>
  <c r="AA993" i="3"/>
  <c r="S993" i="3"/>
  <c r="AD993" i="3" s="1"/>
  <c r="Z993" i="3"/>
  <c r="Y993" i="3"/>
  <c r="W993" i="3"/>
  <c r="V993" i="3"/>
  <c r="U993" i="3" s="1"/>
  <c r="AB993" i="3"/>
  <c r="AC993" i="3" s="1"/>
  <c r="Y834" i="1" s="1"/>
  <c r="AD834" i="1" s="1"/>
  <c r="T993" i="3"/>
  <c r="AA956" i="3"/>
  <c r="S956" i="3"/>
  <c r="AD956" i="3" s="1"/>
  <c r="Z956" i="3"/>
  <c r="V956" i="3"/>
  <c r="T956" i="3"/>
  <c r="AB956" i="3"/>
  <c r="AC956" i="3" s="1"/>
  <c r="Y1025" i="1" s="1"/>
  <c r="AD1025" i="1" s="1"/>
  <c r="W956" i="3"/>
  <c r="Y956" i="3"/>
  <c r="Z1465" i="3"/>
  <c r="T1465" i="3"/>
  <c r="AB1465" i="3"/>
  <c r="AC1465" i="3" s="1"/>
  <c r="S1465" i="3"/>
  <c r="AD1465" i="3" s="1"/>
  <c r="AA1465" i="3"/>
  <c r="Y1465" i="3"/>
  <c r="V1465" i="3"/>
  <c r="U1465" i="3" s="1"/>
  <c r="W1465" i="3"/>
  <c r="X1465" i="3" s="1"/>
  <c r="AA1473" i="3"/>
  <c r="S1473" i="3"/>
  <c r="AD1473" i="3" s="1"/>
  <c r="Z1473" i="3"/>
  <c r="V1473" i="3"/>
  <c r="U1473" i="3" s="1"/>
  <c r="AB1473" i="3"/>
  <c r="AC1473" i="3" s="1"/>
  <c r="Y1473" i="3"/>
  <c r="T1473" i="3"/>
  <c r="W1473" i="3"/>
  <c r="X1473" i="3" s="1"/>
  <c r="AB1427" i="3"/>
  <c r="AC1427" i="3" s="1"/>
  <c r="T1427" i="3"/>
  <c r="Z1427" i="3"/>
  <c r="W1427" i="3"/>
  <c r="X1427" i="3" s="1"/>
  <c r="V1427" i="3"/>
  <c r="U1427" i="3" s="1"/>
  <c r="S1427" i="3"/>
  <c r="AD1427" i="3" s="1"/>
  <c r="Y1427" i="3"/>
  <c r="AA1427" i="3"/>
  <c r="AB1362" i="3"/>
  <c r="AC1362" i="3" s="1"/>
  <c r="Z1362" i="3"/>
  <c r="Y1362" i="3"/>
  <c r="T1362" i="3"/>
  <c r="S1362" i="3"/>
  <c r="AD1362" i="3" s="1"/>
  <c r="AA1362" i="3"/>
  <c r="W1362" i="3"/>
  <c r="X1362" i="3" s="1"/>
  <c r="V1362" i="3"/>
  <c r="U1362" i="3" s="1"/>
  <c r="AB1343" i="3"/>
  <c r="AC1343" i="3" s="1"/>
  <c r="T1343" i="3"/>
  <c r="AA1343" i="3"/>
  <c r="S1343" i="3"/>
  <c r="AD1343" i="3" s="1"/>
  <c r="Z1343" i="3"/>
  <c r="W1343" i="3"/>
  <c r="X1343" i="3" s="1"/>
  <c r="V1343" i="3"/>
  <c r="U1343" i="3" s="1"/>
  <c r="Y1343" i="3"/>
  <c r="W1365" i="3"/>
  <c r="X1365" i="3" s="1"/>
  <c r="AB1365" i="3"/>
  <c r="AC1365" i="3" s="1"/>
  <c r="T1365" i="3"/>
  <c r="Z1365" i="3"/>
  <c r="Y1365" i="3"/>
  <c r="V1365" i="3"/>
  <c r="U1365" i="3" s="1"/>
  <c r="S1365" i="3"/>
  <c r="AD1365" i="3" s="1"/>
  <c r="AA1365" i="3"/>
  <c r="AA1355" i="3"/>
  <c r="S1355" i="3"/>
  <c r="AD1355" i="3" s="1"/>
  <c r="Z1355" i="3"/>
  <c r="Y1355" i="3"/>
  <c r="W1355" i="3"/>
  <c r="X1355" i="3" s="1"/>
  <c r="V1355" i="3"/>
  <c r="U1355" i="3" s="1"/>
  <c r="T1355" i="3"/>
  <c r="AB1355" i="3"/>
  <c r="AC1355" i="3" s="1"/>
  <c r="AA1291" i="3"/>
  <c r="S1291" i="3"/>
  <c r="AD1291" i="3" s="1"/>
  <c r="Z1291" i="3"/>
  <c r="Y1291" i="3"/>
  <c r="W1291" i="3"/>
  <c r="V1291" i="3"/>
  <c r="U1291" i="3" s="1"/>
  <c r="AB1291" i="3"/>
  <c r="AC1291" i="3" s="1"/>
  <c r="Y839" i="1" s="1"/>
  <c r="AD839" i="1" s="1"/>
  <c r="T1291" i="3"/>
  <c r="V1248" i="3"/>
  <c r="U1248" i="3" s="1"/>
  <c r="AA1248" i="3"/>
  <c r="S1248" i="3"/>
  <c r="AD1248" i="3" s="1"/>
  <c r="AB1248" i="3"/>
  <c r="AC1248" i="3" s="1"/>
  <c r="Y523" i="1" s="1"/>
  <c r="AD523" i="1" s="1"/>
  <c r="Z1248" i="3"/>
  <c r="Y1248" i="3"/>
  <c r="W1248" i="3"/>
  <c r="X1248" i="3" s="1"/>
  <c r="T1248" i="3"/>
  <c r="AA1251" i="3"/>
  <c r="S1251" i="3"/>
  <c r="AD1251" i="3" s="1"/>
  <c r="Y1251" i="3"/>
  <c r="V1251" i="3"/>
  <c r="U1251" i="3" s="1"/>
  <c r="AB1251" i="3"/>
  <c r="AC1251" i="3" s="1"/>
  <c r="Z1251" i="3"/>
  <c r="W1251" i="3"/>
  <c r="X1251" i="3" s="1"/>
  <c r="T1251" i="3"/>
  <c r="AB1490" i="3"/>
  <c r="AC1490" i="3" s="1"/>
  <c r="T1490" i="3"/>
  <c r="AA1490" i="3"/>
  <c r="S1490" i="3"/>
  <c r="AD1490" i="3" s="1"/>
  <c r="Z1490" i="3"/>
  <c r="Y1490" i="3"/>
  <c r="W1490" i="3"/>
  <c r="X1490" i="3" s="1"/>
  <c r="V1490" i="3"/>
  <c r="U1490" i="3" s="1"/>
  <c r="AA1447" i="3"/>
  <c r="S1447" i="3"/>
  <c r="AD1447" i="3" s="1"/>
  <c r="V1447" i="3"/>
  <c r="U1447" i="3" s="1"/>
  <c r="T1447" i="3"/>
  <c r="AB1447" i="3"/>
  <c r="AC1447" i="3" s="1"/>
  <c r="Z1447" i="3"/>
  <c r="Y1447" i="3"/>
  <c r="W1447" i="3"/>
  <c r="X1447" i="3" s="1"/>
  <c r="W1415" i="3"/>
  <c r="X1415" i="3" s="1"/>
  <c r="V1415" i="3"/>
  <c r="U1415" i="3" s="1"/>
  <c r="AA1415" i="3"/>
  <c r="S1415" i="3"/>
  <c r="AD1415" i="3" s="1"/>
  <c r="Z1415" i="3"/>
  <c r="AB1415" i="3"/>
  <c r="AC1415" i="3" s="1"/>
  <c r="Y1415" i="3"/>
  <c r="T1415" i="3"/>
  <c r="V1399" i="3"/>
  <c r="U1399" i="3" s="1"/>
  <c r="AA1399" i="3"/>
  <c r="S1399" i="3"/>
  <c r="AD1399" i="3" s="1"/>
  <c r="Z1399" i="3"/>
  <c r="AB1399" i="3"/>
  <c r="AC1399" i="3" s="1"/>
  <c r="Y1399" i="3"/>
  <c r="W1399" i="3"/>
  <c r="X1399" i="3" s="1"/>
  <c r="T1399" i="3"/>
  <c r="W1359" i="3"/>
  <c r="X1359" i="3" s="1"/>
  <c r="Y1359" i="3"/>
  <c r="V1359" i="3"/>
  <c r="U1359" i="3" s="1"/>
  <c r="T1359" i="3"/>
  <c r="AB1359" i="3"/>
  <c r="AC1359" i="3" s="1"/>
  <c r="S1359" i="3"/>
  <c r="AD1359" i="3" s="1"/>
  <c r="AA1359" i="3"/>
  <c r="Z1359" i="3"/>
  <c r="W1296" i="3"/>
  <c r="V1296" i="3"/>
  <c r="AB1296" i="3"/>
  <c r="AC1296" i="3" s="1"/>
  <c r="Y714" i="1" s="1"/>
  <c r="AD714" i="1" s="1"/>
  <c r="Z1296" i="3"/>
  <c r="Y1296" i="3"/>
  <c r="T1296" i="3"/>
  <c r="S1296" i="3"/>
  <c r="AD1296" i="3" s="1"/>
  <c r="AA1296" i="3"/>
  <c r="AB1302" i="3"/>
  <c r="AC1302" i="3" s="1"/>
  <c r="Y1059" i="1" s="1"/>
  <c r="AD1059" i="1" s="1"/>
  <c r="T1302" i="3"/>
  <c r="Z1302" i="3"/>
  <c r="W1302" i="3"/>
  <c r="X1302" i="3" s="1"/>
  <c r="V1302" i="3"/>
  <c r="U1302" i="3" s="1"/>
  <c r="AA1302" i="3"/>
  <c r="Y1302" i="3"/>
  <c r="S1302" i="3"/>
  <c r="AD1302" i="3" s="1"/>
  <c r="Z1304" i="3"/>
  <c r="W1304" i="3"/>
  <c r="V1304" i="3"/>
  <c r="U1304" i="3" s="1"/>
  <c r="S1304" i="3"/>
  <c r="AD1304" i="3" s="1"/>
  <c r="AB1304" i="3"/>
  <c r="AC1304" i="3" s="1"/>
  <c r="Y1058" i="1" s="1"/>
  <c r="AD1058" i="1" s="1"/>
  <c r="AA1304" i="3"/>
  <c r="Y1304" i="3"/>
  <c r="T1304" i="3"/>
  <c r="K1265" i="3"/>
  <c r="K1295" i="3"/>
  <c r="AA1283" i="3"/>
  <c r="S1283" i="3"/>
  <c r="AD1283" i="3" s="1"/>
  <c r="Z1283" i="3"/>
  <c r="Y1283" i="3"/>
  <c r="W1283" i="3"/>
  <c r="V1283" i="3"/>
  <c r="U1283" i="3" s="1"/>
  <c r="T1283" i="3"/>
  <c r="AB1283" i="3"/>
  <c r="AC1283" i="3" s="1"/>
  <c r="Y971" i="1" s="1"/>
  <c r="AD971" i="1" s="1"/>
  <c r="K1275" i="3"/>
  <c r="AB1260" i="3"/>
  <c r="AC1260" i="3" s="1"/>
  <c r="T1260" i="3"/>
  <c r="Z1260" i="3"/>
  <c r="W1260" i="3"/>
  <c r="AA1260" i="3"/>
  <c r="Y1260" i="3"/>
  <c r="V1260" i="3"/>
  <c r="U1260" i="3" s="1"/>
  <c r="S1260" i="3"/>
  <c r="AD1260" i="3" s="1"/>
  <c r="AB1290" i="3"/>
  <c r="AC1290" i="3" s="1"/>
  <c r="Y739" i="1" s="1"/>
  <c r="AD739" i="1" s="1"/>
  <c r="T1290" i="3"/>
  <c r="Z1290" i="3"/>
  <c r="Y1290" i="3"/>
  <c r="V1290" i="3"/>
  <c r="U1290" i="3" s="1"/>
  <c r="AA1290" i="3"/>
  <c r="W1290" i="3"/>
  <c r="S1290" i="3"/>
  <c r="AD1290" i="3" s="1"/>
  <c r="K1273" i="3"/>
  <c r="W340" i="1"/>
  <c r="AB340" i="1" s="1"/>
  <c r="AF340" i="1" s="1"/>
  <c r="V1227" i="3"/>
  <c r="U1227" i="3" s="1"/>
  <c r="AA1227" i="3"/>
  <c r="S1227" i="3"/>
  <c r="AD1227" i="3" s="1"/>
  <c r="Z1227" i="3"/>
  <c r="T1227" i="3"/>
  <c r="AB1227" i="3"/>
  <c r="AC1227" i="3" s="1"/>
  <c r="Y1227" i="3"/>
  <c r="W1227" i="3"/>
  <c r="W1244" i="3"/>
  <c r="V1244" i="3"/>
  <c r="U1244" i="3" s="1"/>
  <c r="AB1244" i="3"/>
  <c r="AC1244" i="3" s="1"/>
  <c r="Y182" i="1" s="1"/>
  <c r="AD182" i="1" s="1"/>
  <c r="T1244" i="3"/>
  <c r="AA1244" i="3"/>
  <c r="S1244" i="3"/>
  <c r="AD1244" i="3" s="1"/>
  <c r="Z1244" i="3"/>
  <c r="Y1244" i="3"/>
  <c r="K1243" i="3"/>
  <c r="W181" i="1"/>
  <c r="AB181" i="1" s="1"/>
  <c r="AF181" i="1" s="1"/>
  <c r="W1222" i="3"/>
  <c r="AB1222" i="3"/>
  <c r="AC1222" i="3" s="1"/>
  <c r="T1222" i="3"/>
  <c r="S1222" i="3"/>
  <c r="AD1222" i="3" s="1"/>
  <c r="AA1222" i="3"/>
  <c r="Z1222" i="3"/>
  <c r="Y1222" i="3"/>
  <c r="V1222" i="3"/>
  <c r="U1222" i="3" s="1"/>
  <c r="K1242" i="3"/>
  <c r="V1198" i="3"/>
  <c r="AA1198" i="3"/>
  <c r="S1198" i="3"/>
  <c r="AD1198" i="3" s="1"/>
  <c r="Z1198" i="3"/>
  <c r="Y1198" i="3"/>
  <c r="AB1198" i="3"/>
  <c r="AC1198" i="3" s="1"/>
  <c r="Y1263" i="1" s="1"/>
  <c r="AD1263" i="1" s="1"/>
  <c r="W1198" i="3"/>
  <c r="T1198" i="3"/>
  <c r="AA1267" i="3"/>
  <c r="S1267" i="3"/>
  <c r="AD1267" i="3" s="1"/>
  <c r="Y1267" i="3"/>
  <c r="W1267" i="3"/>
  <c r="X1267" i="3" s="1"/>
  <c r="V1267" i="3"/>
  <c r="U1267" i="3" s="1"/>
  <c r="Z1267" i="3"/>
  <c r="T1267" i="3"/>
  <c r="AB1267" i="3"/>
  <c r="AC1267" i="3" s="1"/>
  <c r="W1207" i="3"/>
  <c r="V1207" i="3"/>
  <c r="U1207" i="3" s="1"/>
  <c r="AB1207" i="3"/>
  <c r="AC1207" i="3" s="1"/>
  <c r="T1207" i="3"/>
  <c r="AA1207" i="3"/>
  <c r="S1207" i="3"/>
  <c r="AD1207" i="3" s="1"/>
  <c r="Z1207" i="3"/>
  <c r="Y1207" i="3"/>
  <c r="K1221" i="3"/>
  <c r="Y1213" i="3"/>
  <c r="Z1213" i="3"/>
  <c r="W1213" i="3"/>
  <c r="X1213" i="3" s="1"/>
  <c r="V1213" i="3"/>
  <c r="U1213" i="3" s="1"/>
  <c r="T1213" i="3"/>
  <c r="AB1213" i="3"/>
  <c r="AC1213" i="3" s="1"/>
  <c r="S1213" i="3"/>
  <c r="AD1213" i="3" s="1"/>
  <c r="AA1213" i="3"/>
  <c r="K1178" i="3"/>
  <c r="W1393" i="1"/>
  <c r="AB1393" i="1" s="1"/>
  <c r="AF1393" i="1" s="1"/>
  <c r="Z1181" i="3"/>
  <c r="Y1181" i="3"/>
  <c r="AB1181" i="3"/>
  <c r="AC1181" i="3" s="1"/>
  <c r="Y1395" i="1" s="1"/>
  <c r="AD1395" i="1" s="1"/>
  <c r="AA1181" i="3"/>
  <c r="W1181" i="3"/>
  <c r="V1181" i="3"/>
  <c r="U1181" i="3" s="1"/>
  <c r="T1181" i="3"/>
  <c r="S1181" i="3"/>
  <c r="AD1181" i="3" s="1"/>
  <c r="W1167" i="3"/>
  <c r="X1167" i="3" s="1"/>
  <c r="V1167" i="3"/>
  <c r="U1167" i="3" s="1"/>
  <c r="AB1167" i="3"/>
  <c r="AC1167" i="3" s="1"/>
  <c r="Y913" i="1" s="1"/>
  <c r="AD913" i="1" s="1"/>
  <c r="T1167" i="3"/>
  <c r="AA1167" i="3"/>
  <c r="S1167" i="3"/>
  <c r="AD1167" i="3" s="1"/>
  <c r="Z1167" i="3"/>
  <c r="Y1167" i="3"/>
  <c r="W1149" i="3"/>
  <c r="X1149" i="3" s="1"/>
  <c r="V1149" i="3"/>
  <c r="U1149" i="3" s="1"/>
  <c r="Z1149" i="3"/>
  <c r="Y1149" i="3"/>
  <c r="AB1149" i="3"/>
  <c r="AC1149" i="3" s="1"/>
  <c r="AA1149" i="3"/>
  <c r="T1149" i="3"/>
  <c r="S1149" i="3"/>
  <c r="AD1149" i="3" s="1"/>
  <c r="K1128" i="3"/>
  <c r="V1121" i="3"/>
  <c r="U1121" i="3" s="1"/>
  <c r="AA1121" i="3"/>
  <c r="S1121" i="3"/>
  <c r="AD1121" i="3" s="1"/>
  <c r="Z1121" i="3"/>
  <c r="W1121" i="3"/>
  <c r="AB1121" i="3"/>
  <c r="AC1121" i="3" s="1"/>
  <c r="Y1303" i="1" s="1"/>
  <c r="AD1303" i="1" s="1"/>
  <c r="Y1121" i="3"/>
  <c r="T1121" i="3"/>
  <c r="V1113" i="3"/>
  <c r="U1113" i="3" s="1"/>
  <c r="AA1113" i="3"/>
  <c r="S1113" i="3"/>
  <c r="AD1113" i="3" s="1"/>
  <c r="Z1113" i="3"/>
  <c r="W1113" i="3"/>
  <c r="AB1113" i="3"/>
  <c r="AC1113" i="3" s="1"/>
  <c r="Y1296" i="1" s="1"/>
  <c r="AD1296" i="1" s="1"/>
  <c r="Y1113" i="3"/>
  <c r="T1113" i="3"/>
  <c r="K1085" i="3"/>
  <c r="K1105" i="3"/>
  <c r="Y1107" i="3"/>
  <c r="W1107" i="3"/>
  <c r="V1107" i="3"/>
  <c r="T1107" i="3"/>
  <c r="S1107" i="3"/>
  <c r="AD1107" i="3" s="1"/>
  <c r="AB1107" i="3"/>
  <c r="AC1107" i="3" s="1"/>
  <c r="Y1262" i="1" s="1"/>
  <c r="AD1262" i="1" s="1"/>
  <c r="AA1107" i="3"/>
  <c r="Z1107" i="3"/>
  <c r="V1055" i="3"/>
  <c r="U1055" i="3" s="1"/>
  <c r="AB1055" i="3"/>
  <c r="AC1055" i="3" s="1"/>
  <c r="T1055" i="3"/>
  <c r="AA1055" i="3"/>
  <c r="S1055" i="3"/>
  <c r="AD1055" i="3" s="1"/>
  <c r="Z1055" i="3"/>
  <c r="Y1055" i="3"/>
  <c r="W1055" i="3"/>
  <c r="AA1009" i="3"/>
  <c r="S1009" i="3"/>
  <c r="AD1009" i="3" s="1"/>
  <c r="Z1009" i="3"/>
  <c r="Y1009" i="3"/>
  <c r="W1009" i="3"/>
  <c r="V1009" i="3"/>
  <c r="U1009" i="3" s="1"/>
  <c r="AB1009" i="3"/>
  <c r="AC1009" i="3" s="1"/>
  <c r="Y987" i="1" s="1"/>
  <c r="AD987" i="1" s="1"/>
  <c r="T1009" i="3"/>
  <c r="K1043" i="3"/>
  <c r="K1027" i="3"/>
  <c r="AB986" i="3"/>
  <c r="AC986" i="3" s="1"/>
  <c r="Y733" i="1" s="1"/>
  <c r="AD733" i="1" s="1"/>
  <c r="AA986" i="3"/>
  <c r="S986" i="3"/>
  <c r="AD986" i="3" s="1"/>
  <c r="Z986" i="3"/>
  <c r="W986" i="3"/>
  <c r="V986" i="3"/>
  <c r="U986" i="3" s="1"/>
  <c r="T986" i="3"/>
  <c r="Y986" i="3"/>
  <c r="AA950" i="3"/>
  <c r="S950" i="3"/>
  <c r="AD950" i="3" s="1"/>
  <c r="Z950" i="3"/>
  <c r="AB950" i="3"/>
  <c r="AC950" i="3" s="1"/>
  <c r="Y1141" i="1" s="1"/>
  <c r="AD1141" i="1" s="1"/>
  <c r="Y950" i="3"/>
  <c r="W950" i="3"/>
  <c r="T950" i="3"/>
  <c r="V950" i="3"/>
  <c r="U950" i="3" s="1"/>
  <c r="Y1065" i="3"/>
  <c r="AB1065" i="3"/>
  <c r="AC1065" i="3" s="1"/>
  <c r="Z1065" i="3"/>
  <c r="W1065" i="3"/>
  <c r="X1065" i="3" s="1"/>
  <c r="V1065" i="3"/>
  <c r="U1065" i="3" s="1"/>
  <c r="T1065" i="3"/>
  <c r="S1065" i="3"/>
  <c r="AD1065" i="3" s="1"/>
  <c r="AA1065" i="3"/>
  <c r="K1015" i="3"/>
  <c r="V1047" i="3"/>
  <c r="U1047" i="3" s="1"/>
  <c r="AA1047" i="3"/>
  <c r="S1047" i="3"/>
  <c r="AD1047" i="3" s="1"/>
  <c r="Z1047" i="3"/>
  <c r="AB1047" i="3"/>
  <c r="AC1047" i="3" s="1"/>
  <c r="Y1047" i="3"/>
  <c r="W1047" i="3"/>
  <c r="T1047" i="3"/>
  <c r="AA1070" i="3"/>
  <c r="S1070" i="3"/>
  <c r="AD1070" i="3" s="1"/>
  <c r="Z1070" i="3"/>
  <c r="W1070" i="3"/>
  <c r="V1070" i="3"/>
  <c r="U1070" i="3" s="1"/>
  <c r="Y1070" i="3"/>
  <c r="AB1070" i="3"/>
  <c r="AC1070" i="3" s="1"/>
  <c r="T1070" i="3"/>
  <c r="K993" i="3"/>
  <c r="Z944" i="3"/>
  <c r="T944" i="3"/>
  <c r="S944" i="3"/>
  <c r="AD944" i="3" s="1"/>
  <c r="AB944" i="3"/>
  <c r="AC944" i="3" s="1"/>
  <c r="AA944" i="3"/>
  <c r="Y944" i="3"/>
  <c r="V944" i="3"/>
  <c r="U944" i="3" s="1"/>
  <c r="W944" i="3"/>
  <c r="X944" i="3" s="1"/>
  <c r="X953" i="1"/>
  <c r="AC953" i="1" s="1"/>
  <c r="AA893" i="3"/>
  <c r="S893" i="3"/>
  <c r="AD893" i="3" s="1"/>
  <c r="Z893" i="3"/>
  <c r="Y893" i="3"/>
  <c r="V893" i="3"/>
  <c r="AB893" i="3"/>
  <c r="AC893" i="3" s="1"/>
  <c r="W893" i="3"/>
  <c r="T893" i="3"/>
  <c r="AA1050" i="3"/>
  <c r="S1050" i="3"/>
  <c r="AD1050" i="3" s="1"/>
  <c r="Y1050" i="3"/>
  <c r="V1050" i="3"/>
  <c r="AB1050" i="3"/>
  <c r="AC1050" i="3" s="1"/>
  <c r="Z1050" i="3"/>
  <c r="W1050" i="3"/>
  <c r="T1050" i="3"/>
  <c r="K924" i="3"/>
  <c r="W879" i="1"/>
  <c r="AB879" i="1" s="1"/>
  <c r="AF879" i="1" s="1"/>
  <c r="V886" i="3"/>
  <c r="U886" i="3" s="1"/>
  <c r="AB886" i="3"/>
  <c r="AC886" i="3" s="1"/>
  <c r="Y62" i="1" s="1"/>
  <c r="AD62" i="1" s="1"/>
  <c r="T886" i="3"/>
  <c r="AA886" i="3"/>
  <c r="S886" i="3"/>
  <c r="AD886" i="3" s="1"/>
  <c r="Z886" i="3"/>
  <c r="W886" i="3"/>
  <c r="X886" i="3" s="1"/>
  <c r="Y886" i="3"/>
  <c r="K858" i="3"/>
  <c r="AB916" i="3"/>
  <c r="AC916" i="3" s="1"/>
  <c r="T916" i="3"/>
  <c r="Z916" i="3"/>
  <c r="Y916" i="3"/>
  <c r="W916" i="3"/>
  <c r="AA916" i="3"/>
  <c r="V916" i="3"/>
  <c r="U916" i="3" s="1"/>
  <c r="S916" i="3"/>
  <c r="AD916" i="3" s="1"/>
  <c r="V860" i="3"/>
  <c r="U860" i="3" s="1"/>
  <c r="AA860" i="3"/>
  <c r="S860" i="3"/>
  <c r="AD860" i="3" s="1"/>
  <c r="T860" i="3"/>
  <c r="AB860" i="3"/>
  <c r="AC860" i="3" s="1"/>
  <c r="Z860" i="3"/>
  <c r="Y860" i="3"/>
  <c r="W860" i="3"/>
  <c r="V926" i="3"/>
  <c r="U926" i="3" s="1"/>
  <c r="AB926" i="3"/>
  <c r="AC926" i="3" s="1"/>
  <c r="T926" i="3"/>
  <c r="AA926" i="3"/>
  <c r="S926" i="3"/>
  <c r="AD926" i="3" s="1"/>
  <c r="Z926" i="3"/>
  <c r="Y926" i="3"/>
  <c r="W926" i="3"/>
  <c r="K889" i="3"/>
  <c r="K815" i="3"/>
  <c r="Z874" i="3"/>
  <c r="W874" i="3"/>
  <c r="V874" i="3"/>
  <c r="U874" i="3" s="1"/>
  <c r="AA874" i="3"/>
  <c r="S874" i="3"/>
  <c r="AD874" i="3" s="1"/>
  <c r="Y874" i="3"/>
  <c r="T874" i="3"/>
  <c r="AB874" i="3"/>
  <c r="AC874" i="3" s="1"/>
  <c r="Y909" i="1" s="1"/>
  <c r="AD909" i="1" s="1"/>
  <c r="AB810" i="3"/>
  <c r="AC810" i="3" s="1"/>
  <c r="Y1158" i="1" s="1"/>
  <c r="AD1158" i="1" s="1"/>
  <c r="T810" i="3"/>
  <c r="Z810" i="3"/>
  <c r="Y810" i="3"/>
  <c r="W810" i="3"/>
  <c r="AA810" i="3"/>
  <c r="V810" i="3"/>
  <c r="U810" i="3" s="1"/>
  <c r="S810" i="3"/>
  <c r="AD810" i="3" s="1"/>
  <c r="AB747" i="3"/>
  <c r="AC747" i="3" s="1"/>
  <c r="T747" i="3"/>
  <c r="AA747" i="3"/>
  <c r="S747" i="3"/>
  <c r="AD747" i="3" s="1"/>
  <c r="Z747" i="3"/>
  <c r="Y747" i="3"/>
  <c r="W747" i="3"/>
  <c r="V747" i="3"/>
  <c r="U747" i="3" s="1"/>
  <c r="W775" i="3"/>
  <c r="AB775" i="3"/>
  <c r="AC775" i="3" s="1"/>
  <c r="Y1346" i="1" s="1"/>
  <c r="AD1346" i="1" s="1"/>
  <c r="T775" i="3"/>
  <c r="V775" i="3"/>
  <c r="U775" i="3" s="1"/>
  <c r="S775" i="3"/>
  <c r="AD775" i="3" s="1"/>
  <c r="AA775" i="3"/>
  <c r="Z775" i="3"/>
  <c r="Y775" i="3"/>
  <c r="K881" i="3"/>
  <c r="W1364" i="1"/>
  <c r="AB1364" i="1" s="1"/>
  <c r="AF1364" i="1" s="1"/>
  <c r="K807" i="3"/>
  <c r="V743" i="3"/>
  <c r="U743" i="3" s="1"/>
  <c r="AB743" i="3"/>
  <c r="AC743" i="3" s="1"/>
  <c r="T743" i="3"/>
  <c r="AA743" i="3"/>
  <c r="S743" i="3"/>
  <c r="AD743" i="3" s="1"/>
  <c r="Z743" i="3"/>
  <c r="Y743" i="3"/>
  <c r="W743" i="3"/>
  <c r="AB818" i="3"/>
  <c r="AC818" i="3" s="1"/>
  <c r="Y1110" i="1" s="1"/>
  <c r="AD1110" i="1" s="1"/>
  <c r="T818" i="3"/>
  <c r="AA818" i="3"/>
  <c r="S818" i="3"/>
  <c r="AD818" i="3" s="1"/>
  <c r="Z818" i="3"/>
  <c r="Y818" i="3"/>
  <c r="W818" i="3"/>
  <c r="V818" i="3"/>
  <c r="U818" i="3" s="1"/>
  <c r="V804" i="3"/>
  <c r="U804" i="3" s="1"/>
  <c r="AB804" i="3"/>
  <c r="AC804" i="3" s="1"/>
  <c r="Y1173" i="1" s="1"/>
  <c r="AD1173" i="1" s="1"/>
  <c r="T804" i="3"/>
  <c r="AA804" i="3"/>
  <c r="S804" i="3"/>
  <c r="AD804" i="3" s="1"/>
  <c r="Z804" i="3"/>
  <c r="Y804" i="3"/>
  <c r="W804" i="3"/>
  <c r="Z1014" i="1"/>
  <c r="AE1014" i="1" s="1"/>
  <c r="K725" i="3"/>
  <c r="K764" i="3"/>
  <c r="Z715" i="3"/>
  <c r="W715" i="3"/>
  <c r="X715" i="3" s="1"/>
  <c r="V715" i="3"/>
  <c r="U715" i="3" s="1"/>
  <c r="AB715" i="3"/>
  <c r="AC715" i="3" s="1"/>
  <c r="T715" i="3"/>
  <c r="AA715" i="3"/>
  <c r="S715" i="3"/>
  <c r="AD715" i="3" s="1"/>
  <c r="Y715" i="3"/>
  <c r="Z745" i="3"/>
  <c r="Y745" i="3"/>
  <c r="W745" i="3"/>
  <c r="V745" i="3"/>
  <c r="AB745" i="3"/>
  <c r="AC745" i="3" s="1"/>
  <c r="T745" i="3"/>
  <c r="AA745" i="3"/>
  <c r="S745" i="3"/>
  <c r="AD745" i="3" s="1"/>
  <c r="W691" i="3"/>
  <c r="AA691" i="3"/>
  <c r="S691" i="3"/>
  <c r="AD691" i="3" s="1"/>
  <c r="V691" i="3"/>
  <c r="T691" i="3"/>
  <c r="AB691" i="3"/>
  <c r="AC691" i="3" s="1"/>
  <c r="Y451" i="1" s="1"/>
  <c r="AD451" i="1" s="1"/>
  <c r="Y691" i="3"/>
  <c r="Z691" i="3"/>
  <c r="AB739" i="3"/>
  <c r="AC739" i="3" s="1"/>
  <c r="T739" i="3"/>
  <c r="Z739" i="3"/>
  <c r="Y739" i="3"/>
  <c r="W739" i="3"/>
  <c r="V739" i="3"/>
  <c r="AA739" i="3"/>
  <c r="S739" i="3"/>
  <c r="AD739" i="3" s="1"/>
  <c r="K616" i="3"/>
  <c r="AB602" i="3"/>
  <c r="AC602" i="3" s="1"/>
  <c r="Y145" i="1" s="1"/>
  <c r="AD145" i="1" s="1"/>
  <c r="T602" i="3"/>
  <c r="AA602" i="3"/>
  <c r="S602" i="3"/>
  <c r="AD602" i="3" s="1"/>
  <c r="Z602" i="3"/>
  <c r="Y602" i="3"/>
  <c r="V602" i="3"/>
  <c r="U602" i="3" s="1"/>
  <c r="W602" i="3"/>
  <c r="X602" i="3" s="1"/>
  <c r="K632" i="3"/>
  <c r="K668" i="3"/>
  <c r="W1023" i="1"/>
  <c r="AB1023" i="1" s="1"/>
  <c r="AF1023" i="1" s="1"/>
  <c r="AA617" i="3"/>
  <c r="S617" i="3"/>
  <c r="AD617" i="3" s="1"/>
  <c r="Z617" i="3"/>
  <c r="W617" i="3"/>
  <c r="AB617" i="3"/>
  <c r="AC617" i="3" s="1"/>
  <c r="Y617" i="3"/>
  <c r="V617" i="3"/>
  <c r="T617" i="3"/>
  <c r="Z1151" i="1"/>
  <c r="AE1151" i="1" s="1"/>
  <c r="X882" i="1"/>
  <c r="AC882" i="1" s="1"/>
  <c r="K563" i="3"/>
  <c r="W207" i="1"/>
  <c r="AB207" i="1" s="1"/>
  <c r="AF207" i="1" s="1"/>
  <c r="K641" i="3"/>
  <c r="K552" i="3"/>
  <c r="W503" i="1"/>
  <c r="AB503" i="1" s="1"/>
  <c r="AF503" i="1" s="1"/>
  <c r="K538" i="3"/>
  <c r="W847" i="1"/>
  <c r="AB847" i="1" s="1"/>
  <c r="AF847" i="1" s="1"/>
  <c r="Z530" i="3"/>
  <c r="V530" i="3"/>
  <c r="T530" i="3"/>
  <c r="S530" i="3"/>
  <c r="AD530" i="3" s="1"/>
  <c r="AB530" i="3"/>
  <c r="AC530" i="3" s="1"/>
  <c r="AA530" i="3"/>
  <c r="Y530" i="3"/>
  <c r="W530" i="3"/>
  <c r="K593" i="3"/>
  <c r="AB571" i="3"/>
  <c r="AC571" i="3" s="1"/>
  <c r="T571" i="3"/>
  <c r="AA571" i="3"/>
  <c r="S571" i="3"/>
  <c r="AD571" i="3" s="1"/>
  <c r="Z571" i="3"/>
  <c r="Y571" i="3"/>
  <c r="W571" i="3"/>
  <c r="V571" i="3"/>
  <c r="U571" i="3" s="1"/>
  <c r="W560" i="3"/>
  <c r="AB560" i="3"/>
  <c r="AC560" i="3" s="1"/>
  <c r="T560" i="3"/>
  <c r="AA560" i="3"/>
  <c r="S560" i="3"/>
  <c r="AD560" i="3" s="1"/>
  <c r="Z560" i="3"/>
  <c r="Y560" i="3"/>
  <c r="V560" i="3"/>
  <c r="U560" i="3" s="1"/>
  <c r="V523" i="3"/>
  <c r="AA523" i="3"/>
  <c r="S523" i="3"/>
  <c r="AD523" i="3" s="1"/>
  <c r="Y523" i="3"/>
  <c r="W523" i="3"/>
  <c r="T523" i="3"/>
  <c r="AB523" i="3"/>
  <c r="AC523" i="3" s="1"/>
  <c r="Z523" i="3"/>
  <c r="K468" i="3"/>
  <c r="W745" i="1"/>
  <c r="AB745" i="1" s="1"/>
  <c r="AF745" i="1" s="1"/>
  <c r="K424" i="3"/>
  <c r="W536" i="1"/>
  <c r="AB536" i="1" s="1"/>
  <c r="AF536" i="1" s="1"/>
  <c r="V581" i="3"/>
  <c r="U581" i="3" s="1"/>
  <c r="AB581" i="3"/>
  <c r="AC581" i="3" s="1"/>
  <c r="Y927" i="1" s="1"/>
  <c r="AD927" i="1" s="1"/>
  <c r="T581" i="3"/>
  <c r="AA581" i="3"/>
  <c r="S581" i="3"/>
  <c r="AD581" i="3" s="1"/>
  <c r="Z581" i="3"/>
  <c r="Y581" i="3"/>
  <c r="W581" i="3"/>
  <c r="X581" i="3" s="1"/>
  <c r="Z851" i="1"/>
  <c r="AE851" i="1" s="1"/>
  <c r="Y507" i="3"/>
  <c r="W507" i="3"/>
  <c r="V507" i="3"/>
  <c r="U507" i="3" s="1"/>
  <c r="T507" i="3"/>
  <c r="AB507" i="3"/>
  <c r="AC507" i="3" s="1"/>
  <c r="S507" i="3"/>
  <c r="AD507" i="3" s="1"/>
  <c r="AA507" i="3"/>
  <c r="Z507" i="3"/>
  <c r="W532" i="3"/>
  <c r="AB532" i="3"/>
  <c r="AC532" i="3" s="1"/>
  <c r="T532" i="3"/>
  <c r="AA532" i="3"/>
  <c r="Z532" i="3"/>
  <c r="Y532" i="3"/>
  <c r="V532" i="3"/>
  <c r="S532" i="3"/>
  <c r="AD532" i="3" s="1"/>
  <c r="W449" i="3"/>
  <c r="X449" i="3" s="1"/>
  <c r="AB449" i="3"/>
  <c r="AC449" i="3" s="1"/>
  <c r="T449" i="3"/>
  <c r="AA449" i="3"/>
  <c r="S449" i="3"/>
  <c r="AD449" i="3" s="1"/>
  <c r="Z449" i="3"/>
  <c r="Y449" i="3"/>
  <c r="V449" i="3"/>
  <c r="U449" i="3" s="1"/>
  <c r="K440" i="3"/>
  <c r="W405" i="3"/>
  <c r="AA405" i="3"/>
  <c r="S405" i="3"/>
  <c r="AD405" i="3" s="1"/>
  <c r="Z405" i="3"/>
  <c r="T405" i="3"/>
  <c r="AB405" i="3"/>
  <c r="AC405" i="3" s="1"/>
  <c r="Y405" i="3"/>
  <c r="V405" i="3"/>
  <c r="U405" i="3" s="1"/>
  <c r="Z318" i="3"/>
  <c r="V318" i="3"/>
  <c r="S318" i="3"/>
  <c r="AD318" i="3" s="1"/>
  <c r="AA318" i="3"/>
  <c r="T318" i="3"/>
  <c r="Y318" i="3"/>
  <c r="W318" i="3"/>
  <c r="AB318" i="3"/>
  <c r="AC318" i="3" s="1"/>
  <c r="Y662" i="1" s="1"/>
  <c r="AD662" i="1" s="1"/>
  <c r="K467" i="3"/>
  <c r="K427" i="3"/>
  <c r="W373" i="1"/>
  <c r="AB373" i="1" s="1"/>
  <c r="AF373" i="1" s="1"/>
  <c r="AB529" i="3"/>
  <c r="AC529" i="3" s="1"/>
  <c r="Y650" i="1" s="1"/>
  <c r="AD650" i="1" s="1"/>
  <c r="T529" i="3"/>
  <c r="Y529" i="3"/>
  <c r="W529" i="3"/>
  <c r="V529" i="3"/>
  <c r="U529" i="3" s="1"/>
  <c r="S529" i="3"/>
  <c r="AD529" i="3" s="1"/>
  <c r="AA529" i="3"/>
  <c r="Z529" i="3"/>
  <c r="W421" i="3"/>
  <c r="AA421" i="3"/>
  <c r="S421" i="3"/>
  <c r="AD421" i="3" s="1"/>
  <c r="Z421" i="3"/>
  <c r="AB421" i="3"/>
  <c r="AC421" i="3" s="1"/>
  <c r="Y421" i="3"/>
  <c r="V421" i="3"/>
  <c r="U421" i="3" s="1"/>
  <c r="T421" i="3"/>
  <c r="K400" i="3"/>
  <c r="W661" i="1"/>
  <c r="AB661" i="1" s="1"/>
  <c r="AF661" i="1" s="1"/>
  <c r="V350" i="3"/>
  <c r="U350" i="3" s="1"/>
  <c r="Z350" i="3"/>
  <c r="S350" i="3"/>
  <c r="AD350" i="3" s="1"/>
  <c r="AA350" i="3"/>
  <c r="AB350" i="3"/>
  <c r="AC350" i="3" s="1"/>
  <c r="Y584" i="1" s="1"/>
  <c r="AD584" i="1" s="1"/>
  <c r="Y350" i="3"/>
  <c r="T350" i="3"/>
  <c r="W350" i="3"/>
  <c r="K330" i="3"/>
  <c r="W556" i="1"/>
  <c r="AB556" i="1" s="1"/>
  <c r="AF556" i="1" s="1"/>
  <c r="Z500" i="3"/>
  <c r="W500" i="3"/>
  <c r="V500" i="3"/>
  <c r="U500" i="3" s="1"/>
  <c r="AB500" i="3"/>
  <c r="AC500" i="3" s="1"/>
  <c r="Y863" i="1" s="1"/>
  <c r="AD863" i="1" s="1"/>
  <c r="T500" i="3"/>
  <c r="AA500" i="3"/>
  <c r="S500" i="3"/>
  <c r="AD500" i="3" s="1"/>
  <c r="Y500" i="3"/>
  <c r="AA540" i="3"/>
  <c r="S540" i="3"/>
  <c r="AD540" i="3" s="1"/>
  <c r="Y540" i="3"/>
  <c r="W540" i="3"/>
  <c r="V540" i="3"/>
  <c r="U540" i="3" s="1"/>
  <c r="AB540" i="3"/>
  <c r="AC540" i="3" s="1"/>
  <c r="Z540" i="3"/>
  <c r="T540" i="3"/>
  <c r="K471" i="3"/>
  <c r="Z366" i="3"/>
  <c r="V366" i="3"/>
  <c r="U366" i="3" s="1"/>
  <c r="S366" i="3"/>
  <c r="AD366" i="3" s="1"/>
  <c r="AA366" i="3"/>
  <c r="W366" i="3"/>
  <c r="T366" i="3"/>
  <c r="AB366" i="3"/>
  <c r="AC366" i="3" s="1"/>
  <c r="Y366" i="3"/>
  <c r="Y499" i="3"/>
  <c r="W499" i="3"/>
  <c r="V499" i="3"/>
  <c r="AB499" i="3"/>
  <c r="AC499" i="3" s="1"/>
  <c r="Y862" i="1" s="1"/>
  <c r="AD862" i="1" s="1"/>
  <c r="T499" i="3"/>
  <c r="AA499" i="3"/>
  <c r="S499" i="3"/>
  <c r="AD499" i="3" s="1"/>
  <c r="Z499" i="3"/>
  <c r="V382" i="3"/>
  <c r="U382" i="3" s="1"/>
  <c r="Z382" i="3"/>
  <c r="AA382" i="3"/>
  <c r="Y382" i="3"/>
  <c r="S382" i="3"/>
  <c r="AD382" i="3" s="1"/>
  <c r="AB382" i="3"/>
  <c r="AC382" i="3" s="1"/>
  <c r="W382" i="3"/>
  <c r="T382" i="3"/>
  <c r="AA339" i="3"/>
  <c r="S339" i="3"/>
  <c r="AD339" i="3" s="1"/>
  <c r="W339" i="3"/>
  <c r="V339" i="3"/>
  <c r="T339" i="3"/>
  <c r="AB339" i="3"/>
  <c r="AC339" i="3" s="1"/>
  <c r="Y636" i="1" s="1"/>
  <c r="AD636" i="1" s="1"/>
  <c r="Y339" i="3"/>
  <c r="Z339" i="3"/>
  <c r="Y451" i="3"/>
  <c r="W451" i="3"/>
  <c r="X451" i="3" s="1"/>
  <c r="V451" i="3"/>
  <c r="U451" i="3" s="1"/>
  <c r="AB451" i="3"/>
  <c r="AC451" i="3" s="1"/>
  <c r="T451" i="3"/>
  <c r="S451" i="3"/>
  <c r="AD451" i="3" s="1"/>
  <c r="Z451" i="3"/>
  <c r="AA451" i="3"/>
  <c r="X395" i="1"/>
  <c r="AC395" i="1" s="1"/>
  <c r="V428" i="3"/>
  <c r="U428" i="3" s="1"/>
  <c r="AB428" i="3"/>
  <c r="AC428" i="3" s="1"/>
  <c r="T428" i="3"/>
  <c r="Z428" i="3"/>
  <c r="Y428" i="3"/>
  <c r="S428" i="3"/>
  <c r="AD428" i="3" s="1"/>
  <c r="AA428" i="3"/>
  <c r="W428" i="3"/>
  <c r="Y355" i="3"/>
  <c r="W355" i="3"/>
  <c r="T355" i="3"/>
  <c r="AB355" i="3"/>
  <c r="AC355" i="3" s="1"/>
  <c r="Y586" i="1" s="1"/>
  <c r="AD586" i="1" s="1"/>
  <c r="Z355" i="3"/>
  <c r="AA355" i="3"/>
  <c r="V355" i="3"/>
  <c r="U355" i="3" s="1"/>
  <c r="S355" i="3"/>
  <c r="AD355" i="3" s="1"/>
  <c r="Z690" i="1"/>
  <c r="AE690" i="1" s="1"/>
  <c r="AA387" i="3"/>
  <c r="S387" i="3"/>
  <c r="AD387" i="3" s="1"/>
  <c r="W387" i="3"/>
  <c r="V387" i="3"/>
  <c r="U387" i="3" s="1"/>
  <c r="T387" i="3"/>
  <c r="AB387" i="3"/>
  <c r="AC387" i="3" s="1"/>
  <c r="Y387" i="3"/>
  <c r="Z387" i="3"/>
  <c r="K379" i="3"/>
  <c r="Y365" i="3"/>
  <c r="Z365" i="3"/>
  <c r="W365" i="3"/>
  <c r="T365" i="3"/>
  <c r="AB365" i="3"/>
  <c r="AC365" i="3" s="1"/>
  <c r="Y554" i="1" s="1"/>
  <c r="AD554" i="1" s="1"/>
  <c r="AA365" i="3"/>
  <c r="V365" i="3"/>
  <c r="U365" i="3" s="1"/>
  <c r="S365" i="3"/>
  <c r="AD365" i="3" s="1"/>
  <c r="AA307" i="3"/>
  <c r="S307" i="3"/>
  <c r="AD307" i="3" s="1"/>
  <c r="AB307" i="3"/>
  <c r="AC307" i="3" s="1"/>
  <c r="Y598" i="1" s="1"/>
  <c r="AD598" i="1" s="1"/>
  <c r="W307" i="3"/>
  <c r="T307" i="3"/>
  <c r="Y307" i="3"/>
  <c r="V307" i="3"/>
  <c r="U307" i="3" s="1"/>
  <c r="Z307" i="3"/>
  <c r="AB249" i="3"/>
  <c r="AC249" i="3" s="1"/>
  <c r="Y148" i="1" s="1"/>
  <c r="AD148" i="1" s="1"/>
  <c r="T249" i="3"/>
  <c r="Z249" i="3"/>
  <c r="V249" i="3"/>
  <c r="U249" i="3" s="1"/>
  <c r="AA249" i="3"/>
  <c r="Y249" i="3"/>
  <c r="W249" i="3"/>
  <c r="X249" i="3" s="1"/>
  <c r="S249" i="3"/>
  <c r="AD249" i="3" s="1"/>
  <c r="Y254" i="3"/>
  <c r="W254" i="3"/>
  <c r="AA254" i="3"/>
  <c r="S254" i="3"/>
  <c r="AD254" i="3" s="1"/>
  <c r="Z254" i="3"/>
  <c r="AB254" i="3"/>
  <c r="AC254" i="3" s="1"/>
  <c r="Y154" i="1" s="1"/>
  <c r="AD154" i="1" s="1"/>
  <c r="V254" i="3"/>
  <c r="U254" i="3" s="1"/>
  <c r="T254" i="3"/>
  <c r="X10" i="1"/>
  <c r="AC10" i="1" s="1"/>
  <c r="Y174" i="3"/>
  <c r="Z174" i="3"/>
  <c r="T174" i="3"/>
  <c r="S174" i="3"/>
  <c r="AD174" i="3" s="1"/>
  <c r="AA174" i="3"/>
  <c r="AB174" i="3"/>
  <c r="AC174" i="3" s="1"/>
  <c r="Y350" i="1" s="1"/>
  <c r="AD350" i="1" s="1"/>
  <c r="W174" i="3"/>
  <c r="V174" i="3"/>
  <c r="U174" i="3" s="1"/>
  <c r="AB241" i="3"/>
  <c r="AC241" i="3" s="1"/>
  <c r="Y395" i="1" s="1"/>
  <c r="AD395" i="1" s="1"/>
  <c r="T241" i="3"/>
  <c r="Z241" i="3"/>
  <c r="V241" i="3"/>
  <c r="U241" i="3" s="1"/>
  <c r="AA241" i="3"/>
  <c r="Y241" i="3"/>
  <c r="W241" i="3"/>
  <c r="S241" i="3"/>
  <c r="AD241" i="3" s="1"/>
  <c r="AB217" i="3"/>
  <c r="AC217" i="3" s="1"/>
  <c r="T217" i="3"/>
  <c r="V217" i="3"/>
  <c r="U217" i="3" s="1"/>
  <c r="S217" i="3"/>
  <c r="AD217" i="3" s="1"/>
  <c r="AA217" i="3"/>
  <c r="Z217" i="3"/>
  <c r="Y217" i="3"/>
  <c r="W217" i="3"/>
  <c r="X217" i="3" s="1"/>
  <c r="AB185" i="3"/>
  <c r="AC185" i="3" s="1"/>
  <c r="Y364" i="1" s="1"/>
  <c r="AD364" i="1" s="1"/>
  <c r="T185" i="3"/>
  <c r="V185" i="3"/>
  <c r="U185" i="3" s="1"/>
  <c r="S185" i="3"/>
  <c r="AD185" i="3" s="1"/>
  <c r="Z185" i="3"/>
  <c r="Y185" i="3"/>
  <c r="AA185" i="3"/>
  <c r="W185" i="3"/>
  <c r="X185" i="3" s="1"/>
  <c r="K153" i="3"/>
  <c r="W444" i="1"/>
  <c r="AB444" i="1" s="1"/>
  <c r="AF444" i="1" s="1"/>
  <c r="Y278" i="3"/>
  <c r="W278" i="3"/>
  <c r="X278" i="3" s="1"/>
  <c r="AA278" i="3"/>
  <c r="S278" i="3"/>
  <c r="AD278" i="3" s="1"/>
  <c r="Z278" i="3"/>
  <c r="AB278" i="3"/>
  <c r="AC278" i="3" s="1"/>
  <c r="V278" i="3"/>
  <c r="U278" i="3" s="1"/>
  <c r="T278" i="3"/>
  <c r="AA216" i="3"/>
  <c r="S216" i="3"/>
  <c r="AD216" i="3" s="1"/>
  <c r="AB216" i="3"/>
  <c r="AC216" i="3" s="1"/>
  <c r="T216" i="3"/>
  <c r="W216" i="3"/>
  <c r="V216" i="3"/>
  <c r="U216" i="3" s="1"/>
  <c r="Z216" i="3"/>
  <c r="Y216" i="3"/>
  <c r="AA353" i="3"/>
  <c r="S353" i="3"/>
  <c r="AD353" i="3" s="1"/>
  <c r="W353" i="3"/>
  <c r="X353" i="3" s="1"/>
  <c r="AB353" i="3"/>
  <c r="AC353" i="3" s="1"/>
  <c r="Y572" i="1" s="1"/>
  <c r="AD572" i="1" s="1"/>
  <c r="Y353" i="3"/>
  <c r="V353" i="3"/>
  <c r="U353" i="3" s="1"/>
  <c r="T353" i="3"/>
  <c r="Z353" i="3"/>
  <c r="X593" i="1"/>
  <c r="AC593" i="1" s="1"/>
  <c r="Z239" i="3"/>
  <c r="V239" i="3"/>
  <c r="U239" i="3" s="1"/>
  <c r="AB239" i="3"/>
  <c r="AC239" i="3" s="1"/>
  <c r="T239" i="3"/>
  <c r="AA239" i="3"/>
  <c r="S239" i="3"/>
  <c r="AD239" i="3" s="1"/>
  <c r="Y239" i="3"/>
  <c r="W239" i="3"/>
  <c r="Z167" i="3"/>
  <c r="AA167" i="3"/>
  <c r="S167" i="3"/>
  <c r="AD167" i="3" s="1"/>
  <c r="W167" i="3"/>
  <c r="V167" i="3"/>
  <c r="U167" i="3" s="1"/>
  <c r="T167" i="3"/>
  <c r="Y167" i="3"/>
  <c r="AB167" i="3"/>
  <c r="AC167" i="3" s="1"/>
  <c r="Y404" i="1" s="1"/>
  <c r="AD404" i="1" s="1"/>
  <c r="Z685" i="1"/>
  <c r="AE685" i="1" s="1"/>
  <c r="V210" i="3"/>
  <c r="U210" i="3" s="1"/>
  <c r="Y210" i="3"/>
  <c r="W210" i="3"/>
  <c r="T210" i="3"/>
  <c r="S210" i="3"/>
  <c r="AD210" i="3" s="1"/>
  <c r="AB210" i="3"/>
  <c r="AC210" i="3" s="1"/>
  <c r="AA210" i="3"/>
  <c r="Z210" i="3"/>
  <c r="V194" i="3"/>
  <c r="Y194" i="3"/>
  <c r="W194" i="3"/>
  <c r="S194" i="3"/>
  <c r="AD194" i="3" s="1"/>
  <c r="AB194" i="3"/>
  <c r="AC194" i="3" s="1"/>
  <c r="AA194" i="3"/>
  <c r="Z194" i="3"/>
  <c r="T194" i="3"/>
  <c r="V178" i="3"/>
  <c r="U178" i="3" s="1"/>
  <c r="Y178" i="3"/>
  <c r="W178" i="3"/>
  <c r="S178" i="3"/>
  <c r="AD178" i="3" s="1"/>
  <c r="AB178" i="3"/>
  <c r="AC178" i="3" s="1"/>
  <c r="Y348" i="1" s="1"/>
  <c r="AD348" i="1" s="1"/>
  <c r="AA178" i="3"/>
  <c r="Z178" i="3"/>
  <c r="T178" i="3"/>
  <c r="K146" i="3"/>
  <c r="W464" i="1"/>
  <c r="AB464" i="1" s="1"/>
  <c r="AF464" i="1" s="1"/>
  <c r="AB289" i="3"/>
  <c r="AC289" i="3" s="1"/>
  <c r="T289" i="3"/>
  <c r="Z289" i="3"/>
  <c r="V289" i="3"/>
  <c r="U289" i="3" s="1"/>
  <c r="W289" i="3"/>
  <c r="S289" i="3"/>
  <c r="AD289" i="3" s="1"/>
  <c r="AA289" i="3"/>
  <c r="Y289" i="3"/>
  <c r="Y230" i="3"/>
  <c r="W230" i="3"/>
  <c r="AA230" i="3"/>
  <c r="S230" i="3"/>
  <c r="AD230" i="3" s="1"/>
  <c r="Z230" i="3"/>
  <c r="T230" i="3"/>
  <c r="AB230" i="3"/>
  <c r="AC230" i="3" s="1"/>
  <c r="V230" i="3"/>
  <c r="U230" i="3" s="1"/>
  <c r="K192" i="3"/>
  <c r="W467" i="1"/>
  <c r="AB467" i="1" s="1"/>
  <c r="AF467" i="1" s="1"/>
  <c r="V26" i="3"/>
  <c r="Z26" i="3"/>
  <c r="S26" i="3"/>
  <c r="AD26" i="3" s="1"/>
  <c r="AB26" i="3"/>
  <c r="AC26" i="3" s="1"/>
  <c r="AA26" i="3"/>
  <c r="Y26" i="3"/>
  <c r="W26" i="3"/>
  <c r="T26" i="3"/>
  <c r="V10" i="3"/>
  <c r="U10" i="3" s="1"/>
  <c r="Z10" i="3"/>
  <c r="S10" i="3"/>
  <c r="AD10" i="3" s="1"/>
  <c r="AB10" i="3"/>
  <c r="AC10" i="3" s="1"/>
  <c r="AA10" i="3"/>
  <c r="Y10" i="3"/>
  <c r="W10" i="3"/>
  <c r="T10" i="3"/>
  <c r="W129" i="3"/>
  <c r="V129" i="3"/>
  <c r="AA129" i="3"/>
  <c r="S129" i="3"/>
  <c r="AD129" i="3" s="1"/>
  <c r="Z129" i="3"/>
  <c r="AB129" i="3"/>
  <c r="AC129" i="3" s="1"/>
  <c r="Y129" i="3"/>
  <c r="T129" i="3"/>
  <c r="K128" i="3"/>
  <c r="W137" i="1"/>
  <c r="AB137" i="1" s="1"/>
  <c r="AF137" i="1" s="1"/>
  <c r="K113" i="3"/>
  <c r="W96" i="1"/>
  <c r="AB96" i="1" s="1"/>
  <c r="AF96" i="1" s="1"/>
  <c r="K97" i="3"/>
  <c r="K49" i="3"/>
  <c r="W20" i="1"/>
  <c r="AB20" i="1" s="1"/>
  <c r="AF20" i="1" s="1"/>
  <c r="Z45" i="1"/>
  <c r="AE45" i="1" s="1"/>
  <c r="Z33" i="1"/>
  <c r="AE33" i="1" s="1"/>
  <c r="K222" i="3"/>
  <c r="Z120" i="1"/>
  <c r="AE120" i="1" s="1"/>
  <c r="K101" i="3"/>
  <c r="V50" i="3"/>
  <c r="U50" i="3" s="1"/>
  <c r="Z50" i="3"/>
  <c r="Y50" i="3"/>
  <c r="W50" i="3"/>
  <c r="T50" i="3"/>
  <c r="S50" i="3"/>
  <c r="AD50" i="3" s="1"/>
  <c r="AB50" i="3"/>
  <c r="AC50" i="3" s="1"/>
  <c r="AA50" i="3"/>
  <c r="Y262" i="3"/>
  <c r="W262" i="3"/>
  <c r="X262" i="3" s="1"/>
  <c r="AA262" i="3"/>
  <c r="S262" i="3"/>
  <c r="AD262" i="3" s="1"/>
  <c r="Z262" i="3"/>
  <c r="AB262" i="3"/>
  <c r="AC262" i="3" s="1"/>
  <c r="V262" i="3"/>
  <c r="U262" i="3" s="1"/>
  <c r="T262" i="3"/>
  <c r="K184" i="3"/>
  <c r="K29" i="3"/>
  <c r="W45" i="1"/>
  <c r="AB45" i="1" s="1"/>
  <c r="AF45" i="1" s="1"/>
  <c r="Z13" i="1"/>
  <c r="AE13" i="1" s="1"/>
  <c r="K45" i="3"/>
  <c r="W27" i="1"/>
  <c r="AB27" i="1" s="1"/>
  <c r="AF27" i="1" s="1"/>
  <c r="K176" i="3"/>
  <c r="W352" i="1"/>
  <c r="AB352" i="1" s="1"/>
  <c r="AF352" i="1" s="1"/>
  <c r="V90" i="3"/>
  <c r="AB90" i="3"/>
  <c r="AC90" i="3" s="1"/>
  <c r="T90" i="3"/>
  <c r="Z90" i="3"/>
  <c r="Y90" i="3"/>
  <c r="S90" i="3"/>
  <c r="AD90" i="3" s="1"/>
  <c r="AA90" i="3"/>
  <c r="W90" i="3"/>
  <c r="AA23" i="3"/>
  <c r="S23" i="3"/>
  <c r="AD23" i="3" s="1"/>
  <c r="W23" i="3"/>
  <c r="Y23" i="3"/>
  <c r="V23" i="3"/>
  <c r="U23" i="3" s="1"/>
  <c r="T23" i="3"/>
  <c r="AB23" i="3"/>
  <c r="AC23" i="3" s="1"/>
  <c r="Z23" i="3"/>
  <c r="Z110" i="3"/>
  <c r="V110" i="3"/>
  <c r="U110" i="3" s="1"/>
  <c r="S110" i="3"/>
  <c r="AD110" i="3" s="1"/>
  <c r="AB110" i="3"/>
  <c r="AC110" i="3" s="1"/>
  <c r="AA110" i="3"/>
  <c r="Y110" i="3"/>
  <c r="W110" i="3"/>
  <c r="T110" i="3"/>
  <c r="K53" i="3"/>
  <c r="W19" i="1"/>
  <c r="AB19" i="1" s="1"/>
  <c r="AF19" i="1" s="1"/>
  <c r="K30" i="3"/>
  <c r="W47" i="1"/>
  <c r="AB47" i="1" s="1"/>
  <c r="AF47" i="1" s="1"/>
  <c r="K14" i="3"/>
  <c r="W35" i="1"/>
  <c r="AB35" i="1" s="1"/>
  <c r="AF35" i="1" s="1"/>
  <c r="AA256" i="3"/>
  <c r="S256" i="3"/>
  <c r="AD256" i="3" s="1"/>
  <c r="Y256" i="3"/>
  <c r="W256" i="3"/>
  <c r="AB256" i="3"/>
  <c r="AC256" i="3" s="1"/>
  <c r="T256" i="3"/>
  <c r="Z256" i="3"/>
  <c r="V256" i="3"/>
  <c r="U256" i="3" s="1"/>
  <c r="K95" i="3"/>
  <c r="K37" i="3"/>
  <c r="W53" i="1"/>
  <c r="AB53" i="1" s="1"/>
  <c r="AF53" i="1" s="1"/>
  <c r="W11" i="3"/>
  <c r="AA11" i="3"/>
  <c r="S11" i="3"/>
  <c r="AD11" i="3" s="1"/>
  <c r="AB11" i="3"/>
  <c r="AC11" i="3" s="1"/>
  <c r="Z11" i="3"/>
  <c r="Y11" i="3"/>
  <c r="V11" i="3"/>
  <c r="U11" i="3" s="1"/>
  <c r="T11" i="3"/>
  <c r="AA47" i="3"/>
  <c r="S47" i="3"/>
  <c r="AD47" i="3" s="1"/>
  <c r="W47" i="3"/>
  <c r="V47" i="3"/>
  <c r="U47" i="3" s="1"/>
  <c r="T47" i="3"/>
  <c r="AB47" i="3"/>
  <c r="AC47" i="3" s="1"/>
  <c r="Z47" i="3"/>
  <c r="Y47" i="3"/>
  <c r="AF1563" i="1"/>
  <c r="Y17" i="3"/>
  <c r="Z17" i="3"/>
  <c r="W17" i="3"/>
  <c r="V17" i="3"/>
  <c r="T17" i="3"/>
  <c r="S17" i="3"/>
  <c r="AD17" i="3" s="1"/>
  <c r="AB17" i="3"/>
  <c r="AC17" i="3" s="1"/>
  <c r="AA17" i="3"/>
  <c r="AF1544" i="1"/>
  <c r="W1276" i="1"/>
  <c r="AB1276" i="1" s="1"/>
  <c r="AF1276" i="1" s="1"/>
  <c r="W1173" i="1"/>
  <c r="AB1173" i="1" s="1"/>
  <c r="AF1173" i="1" s="1"/>
  <c r="W1126" i="1"/>
  <c r="AB1126" i="1" s="1"/>
  <c r="AF1126" i="1" s="1"/>
  <c r="W1020" i="1"/>
  <c r="AB1020" i="1" s="1"/>
  <c r="AF1020" i="1" s="1"/>
  <c r="W944" i="1"/>
  <c r="AB944" i="1" s="1"/>
  <c r="AF944" i="1" s="1"/>
  <c r="AF1368" i="1"/>
  <c r="W1262" i="1"/>
  <c r="AB1262" i="1" s="1"/>
  <c r="AF1262" i="1" s="1"/>
  <c r="AF1341" i="1"/>
  <c r="AF1257" i="1"/>
  <c r="AF1278" i="1"/>
  <c r="AF1112" i="1"/>
  <c r="AF1096" i="1"/>
  <c r="AF1384" i="1"/>
  <c r="W1202" i="1"/>
  <c r="AB1202" i="1" s="1"/>
  <c r="AF1202" i="1" s="1"/>
  <c r="W1170" i="1"/>
  <c r="AB1170" i="1" s="1"/>
  <c r="AF1170" i="1" s="1"/>
  <c r="W866" i="1"/>
  <c r="AB866" i="1" s="1"/>
  <c r="AF866" i="1" s="1"/>
  <c r="AF915" i="1"/>
  <c r="AF1057" i="1"/>
  <c r="W739" i="1"/>
  <c r="AB739" i="1" s="1"/>
  <c r="AF739" i="1" s="1"/>
  <c r="W682" i="1"/>
  <c r="AB682" i="1" s="1"/>
  <c r="AF682" i="1" s="1"/>
  <c r="W650" i="1"/>
  <c r="AB650" i="1" s="1"/>
  <c r="AF650" i="1" s="1"/>
  <c r="W810" i="1"/>
  <c r="AB810" i="1" s="1"/>
  <c r="AF810" i="1" s="1"/>
  <c r="AF757" i="1"/>
  <c r="AF713" i="1"/>
  <c r="W859" i="1"/>
  <c r="AB859" i="1" s="1"/>
  <c r="AF859" i="1" s="1"/>
  <c r="W720" i="1"/>
  <c r="AB720" i="1" s="1"/>
  <c r="AF720" i="1" s="1"/>
  <c r="AF534" i="1"/>
  <c r="W651" i="1"/>
  <c r="AB651" i="1" s="1"/>
  <c r="AF651" i="1" s="1"/>
  <c r="AF434" i="1"/>
  <c r="W535" i="1"/>
  <c r="AB535" i="1" s="1"/>
  <c r="AF535" i="1" s="1"/>
  <c r="AF466" i="1"/>
  <c r="AF347" i="1"/>
  <c r="AF106" i="1"/>
  <c r="W458" i="1"/>
  <c r="AB458" i="1" s="1"/>
  <c r="AF458" i="1" s="1"/>
  <c r="AF282" i="1"/>
  <c r="AF218" i="1"/>
  <c r="W470" i="1"/>
  <c r="AB470" i="1" s="1"/>
  <c r="AF470" i="1" s="1"/>
  <c r="K35" i="3"/>
  <c r="W40" i="1"/>
  <c r="AB40" i="1" s="1"/>
  <c r="AF40" i="1" s="1"/>
  <c r="K111" i="3"/>
  <c r="K141" i="3"/>
  <c r="Z89" i="1"/>
  <c r="AE89" i="1" s="1"/>
  <c r="Z64" i="1"/>
  <c r="AE64" i="1" s="1"/>
  <c r="AB52" i="3"/>
  <c r="AC52" i="3" s="1"/>
  <c r="T52" i="3"/>
  <c r="AA52" i="3"/>
  <c r="S52" i="3"/>
  <c r="AD52" i="3" s="1"/>
  <c r="Z52" i="3"/>
  <c r="Y52" i="3"/>
  <c r="W52" i="3"/>
  <c r="X52" i="3" s="1"/>
  <c r="V52" i="3"/>
  <c r="U52" i="3" s="1"/>
  <c r="AB84" i="3"/>
  <c r="AC84" i="3" s="1"/>
  <c r="T84" i="3"/>
  <c r="AA84" i="3"/>
  <c r="S84" i="3"/>
  <c r="AD84" i="3" s="1"/>
  <c r="Z84" i="3"/>
  <c r="Y84" i="3"/>
  <c r="W84" i="3"/>
  <c r="X84" i="3" s="1"/>
  <c r="V84" i="3"/>
  <c r="U84" i="3" s="1"/>
  <c r="K171" i="3"/>
  <c r="W220" i="3"/>
  <c r="AB220" i="3"/>
  <c r="AC220" i="3" s="1"/>
  <c r="AA220" i="3"/>
  <c r="Z220" i="3"/>
  <c r="Y220" i="3"/>
  <c r="V220" i="3"/>
  <c r="U220" i="3" s="1"/>
  <c r="T220" i="3"/>
  <c r="S220" i="3"/>
  <c r="AD220" i="3" s="1"/>
  <c r="Z341" i="1"/>
  <c r="AE341" i="1" s="1"/>
  <c r="X95" i="1"/>
  <c r="AC95" i="1" s="1"/>
  <c r="AB88" i="3"/>
  <c r="AC88" i="3" s="1"/>
  <c r="T88" i="3"/>
  <c r="W88" i="3"/>
  <c r="Y88" i="3"/>
  <c r="V88" i="3"/>
  <c r="S88" i="3"/>
  <c r="AD88" i="3" s="1"/>
  <c r="AA88" i="3"/>
  <c r="Z88" i="3"/>
  <c r="AA105" i="3"/>
  <c r="S105" i="3"/>
  <c r="AD105" i="3" s="1"/>
  <c r="Y105" i="3"/>
  <c r="Z105" i="3"/>
  <c r="W105" i="3"/>
  <c r="X105" i="3" s="1"/>
  <c r="V105" i="3"/>
  <c r="U105" i="3" s="1"/>
  <c r="T105" i="3"/>
  <c r="AB105" i="3"/>
  <c r="AC105" i="3" s="1"/>
  <c r="K147" i="3"/>
  <c r="W445" i="1"/>
  <c r="AB445" i="1" s="1"/>
  <c r="AF445" i="1" s="1"/>
  <c r="K118" i="3"/>
  <c r="Z5" i="1"/>
  <c r="AE5" i="1" s="1"/>
  <c r="K39" i="3"/>
  <c r="Y131" i="3"/>
  <c r="W131" i="3"/>
  <c r="X131" i="3" s="1"/>
  <c r="AB131" i="3"/>
  <c r="AC131" i="3" s="1"/>
  <c r="T131" i="3"/>
  <c r="V131" i="3"/>
  <c r="U131" i="3" s="1"/>
  <c r="S131" i="3"/>
  <c r="AD131" i="3" s="1"/>
  <c r="AA131" i="3"/>
  <c r="Z131" i="3"/>
  <c r="Z465" i="1"/>
  <c r="AE465" i="1" s="1"/>
  <c r="V293" i="3"/>
  <c r="U293" i="3" s="1"/>
  <c r="AB293" i="3"/>
  <c r="AC293" i="3" s="1"/>
  <c r="S293" i="3"/>
  <c r="AD293" i="3" s="1"/>
  <c r="Z293" i="3"/>
  <c r="Y293" i="3"/>
  <c r="AA293" i="3"/>
  <c r="W293" i="3"/>
  <c r="T293" i="3"/>
  <c r="Z57" i="1"/>
  <c r="AE57" i="1" s="1"/>
  <c r="Z69" i="1"/>
  <c r="AE69" i="1" s="1"/>
  <c r="W188" i="3"/>
  <c r="Z188" i="3"/>
  <c r="Y188" i="3"/>
  <c r="V188" i="3"/>
  <c r="T188" i="3"/>
  <c r="S188" i="3"/>
  <c r="AD188" i="3" s="1"/>
  <c r="AB188" i="3"/>
  <c r="AC188" i="3" s="1"/>
  <c r="Y472" i="1" s="1"/>
  <c r="AD472" i="1" s="1"/>
  <c r="AA188" i="3"/>
  <c r="W204" i="3"/>
  <c r="Z204" i="3"/>
  <c r="Y204" i="3"/>
  <c r="V204" i="3"/>
  <c r="T204" i="3"/>
  <c r="S204" i="3"/>
  <c r="AD204" i="3" s="1"/>
  <c r="AB204" i="3"/>
  <c r="AC204" i="3" s="1"/>
  <c r="AA204" i="3"/>
  <c r="Z72" i="1"/>
  <c r="AE72" i="1" s="1"/>
  <c r="K159" i="3"/>
  <c r="W409" i="1"/>
  <c r="AB409" i="1" s="1"/>
  <c r="AF409" i="1" s="1"/>
  <c r="K196" i="3"/>
  <c r="W469" i="1"/>
  <c r="AB469" i="1" s="1"/>
  <c r="AF469" i="1" s="1"/>
  <c r="Z92" i="1"/>
  <c r="AE92" i="1" s="1"/>
  <c r="Z509" i="1"/>
  <c r="AE509" i="1" s="1"/>
  <c r="K275" i="3"/>
  <c r="Y189" i="3"/>
  <c r="V189" i="3"/>
  <c r="T189" i="3"/>
  <c r="AB189" i="3"/>
  <c r="AC189" i="3" s="1"/>
  <c r="AA189" i="3"/>
  <c r="Z189" i="3"/>
  <c r="W189" i="3"/>
  <c r="S189" i="3"/>
  <c r="AD189" i="3" s="1"/>
  <c r="AB299" i="3"/>
  <c r="AC299" i="3" s="1"/>
  <c r="Y619" i="1" s="1"/>
  <c r="AD619" i="1" s="1"/>
  <c r="T299" i="3"/>
  <c r="S299" i="3"/>
  <c r="AD299" i="3" s="1"/>
  <c r="AA299" i="3"/>
  <c r="Y299" i="3"/>
  <c r="V299" i="3"/>
  <c r="U299" i="3" s="1"/>
  <c r="Z299" i="3"/>
  <c r="W299" i="3"/>
  <c r="X299" i="3" s="1"/>
  <c r="AB142" i="3"/>
  <c r="AC142" i="3" s="1"/>
  <c r="T142" i="3"/>
  <c r="AA142" i="3"/>
  <c r="S142" i="3"/>
  <c r="AD142" i="3" s="1"/>
  <c r="Z142" i="3"/>
  <c r="W142" i="3"/>
  <c r="Y142" i="3"/>
  <c r="V142" i="3"/>
  <c r="U142" i="3" s="1"/>
  <c r="W196" i="3"/>
  <c r="T196" i="3"/>
  <c r="S196" i="3"/>
  <c r="AD196" i="3" s="1"/>
  <c r="AB196" i="3"/>
  <c r="AC196" i="3" s="1"/>
  <c r="Z196" i="3"/>
  <c r="Y196" i="3"/>
  <c r="V196" i="3"/>
  <c r="AA196" i="3"/>
  <c r="K214" i="3"/>
  <c r="W83" i="1"/>
  <c r="AB83" i="1" s="1"/>
  <c r="AF83" i="1" s="1"/>
  <c r="K239" i="3"/>
  <c r="K271" i="3"/>
  <c r="K308" i="3"/>
  <c r="W595" i="1"/>
  <c r="AB595" i="1" s="1"/>
  <c r="AF595" i="1" s="1"/>
  <c r="K204" i="3"/>
  <c r="K324" i="3"/>
  <c r="W673" i="1"/>
  <c r="AB673" i="1" s="1"/>
  <c r="AF673" i="1" s="1"/>
  <c r="Y149" i="3"/>
  <c r="AB149" i="3"/>
  <c r="AC149" i="3" s="1"/>
  <c r="Y485" i="1" s="1"/>
  <c r="AD485" i="1" s="1"/>
  <c r="AA149" i="3"/>
  <c r="Z149" i="3"/>
  <c r="V149" i="3"/>
  <c r="W149" i="3"/>
  <c r="T149" i="3"/>
  <c r="S149" i="3"/>
  <c r="AD149" i="3" s="1"/>
  <c r="Y181" i="3"/>
  <c r="AB181" i="3"/>
  <c r="AC181" i="3" s="1"/>
  <c r="Y437" i="1" s="1"/>
  <c r="AD437" i="1" s="1"/>
  <c r="AA181" i="3"/>
  <c r="Z181" i="3"/>
  <c r="V181" i="3"/>
  <c r="U181" i="3" s="1"/>
  <c r="W181" i="3"/>
  <c r="X181" i="3" s="1"/>
  <c r="T181" i="3"/>
  <c r="S181" i="3"/>
  <c r="AD181" i="3" s="1"/>
  <c r="Y213" i="3"/>
  <c r="AB213" i="3"/>
  <c r="AC213" i="3" s="1"/>
  <c r="AA213" i="3"/>
  <c r="Z213" i="3"/>
  <c r="W213" i="3"/>
  <c r="V213" i="3"/>
  <c r="U213" i="3" s="1"/>
  <c r="T213" i="3"/>
  <c r="S213" i="3"/>
  <c r="AD213" i="3" s="1"/>
  <c r="K295" i="3"/>
  <c r="AB328" i="3"/>
  <c r="AC328" i="3" s="1"/>
  <c r="Y668" i="1" s="1"/>
  <c r="AD668" i="1" s="1"/>
  <c r="T328" i="3"/>
  <c r="S328" i="3"/>
  <c r="AD328" i="3" s="1"/>
  <c r="AA328" i="3"/>
  <c r="Y328" i="3"/>
  <c r="V328" i="3"/>
  <c r="Z328" i="3"/>
  <c r="W328" i="3"/>
  <c r="AA409" i="3"/>
  <c r="S409" i="3"/>
  <c r="AD409" i="3" s="1"/>
  <c r="W409" i="3"/>
  <c r="V409" i="3"/>
  <c r="U409" i="3" s="1"/>
  <c r="AB409" i="3"/>
  <c r="AC409" i="3" s="1"/>
  <c r="Y166" i="1" s="1"/>
  <c r="AD166" i="1" s="1"/>
  <c r="Z409" i="3"/>
  <c r="Y409" i="3"/>
  <c r="T409" i="3"/>
  <c r="W323" i="3"/>
  <c r="AA323" i="3"/>
  <c r="S323" i="3"/>
  <c r="AD323" i="3" s="1"/>
  <c r="T323" i="3"/>
  <c r="AB323" i="3"/>
  <c r="AC323" i="3" s="1"/>
  <c r="Y670" i="1" s="1"/>
  <c r="AD670" i="1" s="1"/>
  <c r="Y323" i="3"/>
  <c r="V323" i="3"/>
  <c r="Z323" i="3"/>
  <c r="W351" i="3"/>
  <c r="AA351" i="3"/>
  <c r="S351" i="3"/>
  <c r="AD351" i="3" s="1"/>
  <c r="T351" i="3"/>
  <c r="AB351" i="3"/>
  <c r="AC351" i="3" s="1"/>
  <c r="Y575" i="1" s="1"/>
  <c r="AD575" i="1" s="1"/>
  <c r="Y351" i="3"/>
  <c r="V351" i="3"/>
  <c r="U351" i="3" s="1"/>
  <c r="Z351" i="3"/>
  <c r="AB308" i="3"/>
  <c r="AC308" i="3" s="1"/>
  <c r="T308" i="3"/>
  <c r="Y308" i="3"/>
  <c r="S308" i="3"/>
  <c r="AD308" i="3" s="1"/>
  <c r="V308" i="3"/>
  <c r="U308" i="3" s="1"/>
  <c r="Z308" i="3"/>
  <c r="W308" i="3"/>
  <c r="AA308" i="3"/>
  <c r="K354" i="3"/>
  <c r="W587" i="1"/>
  <c r="AB587" i="1" s="1"/>
  <c r="AF587" i="1" s="1"/>
  <c r="K405" i="3"/>
  <c r="Z545" i="1"/>
  <c r="AE545" i="1" s="1"/>
  <c r="AB402" i="3"/>
  <c r="AC402" i="3" s="1"/>
  <c r="T402" i="3"/>
  <c r="W402" i="3"/>
  <c r="AA402" i="3"/>
  <c r="Z402" i="3"/>
  <c r="Y402" i="3"/>
  <c r="V402" i="3"/>
  <c r="S402" i="3"/>
  <c r="AD402" i="3" s="1"/>
  <c r="AA419" i="3"/>
  <c r="S419" i="3"/>
  <c r="AD419" i="3" s="1"/>
  <c r="Y419" i="3"/>
  <c r="Z419" i="3"/>
  <c r="W419" i="3"/>
  <c r="V419" i="3"/>
  <c r="U419" i="3" s="1"/>
  <c r="T419" i="3"/>
  <c r="AB419" i="3"/>
  <c r="AC419" i="3" s="1"/>
  <c r="K480" i="3"/>
  <c r="K430" i="3"/>
  <c r="AA493" i="3"/>
  <c r="S493" i="3"/>
  <c r="AD493" i="3" s="1"/>
  <c r="Y493" i="3"/>
  <c r="W493" i="3"/>
  <c r="X493" i="3" s="1"/>
  <c r="V493" i="3"/>
  <c r="U493" i="3" s="1"/>
  <c r="AB493" i="3"/>
  <c r="AC493" i="3" s="1"/>
  <c r="T493" i="3"/>
  <c r="Z493" i="3"/>
  <c r="AB380" i="3"/>
  <c r="AC380" i="3" s="1"/>
  <c r="T380" i="3"/>
  <c r="S380" i="3"/>
  <c r="AD380" i="3" s="1"/>
  <c r="AA380" i="3"/>
  <c r="Y380" i="3"/>
  <c r="V380" i="3"/>
  <c r="U380" i="3" s="1"/>
  <c r="Z380" i="3"/>
  <c r="W380" i="3"/>
  <c r="K414" i="3"/>
  <c r="AA445" i="3"/>
  <c r="S445" i="3"/>
  <c r="AD445" i="3" s="1"/>
  <c r="Y445" i="3"/>
  <c r="W445" i="3"/>
  <c r="V445" i="3"/>
  <c r="T445" i="3"/>
  <c r="AB445" i="3"/>
  <c r="AC445" i="3" s="1"/>
  <c r="Z445" i="3"/>
  <c r="K486" i="3"/>
  <c r="Y599" i="3"/>
  <c r="Z599" i="3"/>
  <c r="W599" i="3"/>
  <c r="V599" i="3"/>
  <c r="U599" i="3" s="1"/>
  <c r="T599" i="3"/>
  <c r="S599" i="3"/>
  <c r="AD599" i="3" s="1"/>
  <c r="AA599" i="3"/>
  <c r="AB599" i="3"/>
  <c r="AC599" i="3" s="1"/>
  <c r="V474" i="3"/>
  <c r="U474" i="3" s="1"/>
  <c r="AB474" i="3"/>
  <c r="AC474" i="3" s="1"/>
  <c r="Y775" i="1" s="1"/>
  <c r="AD775" i="1" s="1"/>
  <c r="T474" i="3"/>
  <c r="AA474" i="3"/>
  <c r="S474" i="3"/>
  <c r="AD474" i="3" s="1"/>
  <c r="Z474" i="3"/>
  <c r="Y474" i="3"/>
  <c r="W474" i="3"/>
  <c r="V561" i="3"/>
  <c r="U561" i="3" s="1"/>
  <c r="AB561" i="3"/>
  <c r="AC561" i="3" s="1"/>
  <c r="T561" i="3"/>
  <c r="AA561" i="3"/>
  <c r="S561" i="3"/>
  <c r="AD561" i="3" s="1"/>
  <c r="Z561" i="3"/>
  <c r="Y561" i="3"/>
  <c r="W561" i="3"/>
  <c r="Y615" i="3"/>
  <c r="Z615" i="3"/>
  <c r="W615" i="3"/>
  <c r="V615" i="3"/>
  <c r="U615" i="3" s="1"/>
  <c r="T615" i="3"/>
  <c r="S615" i="3"/>
  <c r="AD615" i="3" s="1"/>
  <c r="AA615" i="3"/>
  <c r="AB615" i="3"/>
  <c r="AC615" i="3" s="1"/>
  <c r="K532" i="3"/>
  <c r="W443" i="1"/>
  <c r="AB443" i="1" s="1"/>
  <c r="AF443" i="1" s="1"/>
  <c r="K442" i="3"/>
  <c r="AA479" i="3"/>
  <c r="S479" i="3"/>
  <c r="AD479" i="3" s="1"/>
  <c r="Z479" i="3"/>
  <c r="Y479" i="3"/>
  <c r="W479" i="3"/>
  <c r="V479" i="3"/>
  <c r="T479" i="3"/>
  <c r="AB479" i="3"/>
  <c r="AC479" i="3" s="1"/>
  <c r="K505" i="3"/>
  <c r="K543" i="3"/>
  <c r="AA564" i="3"/>
  <c r="S564" i="3"/>
  <c r="AD564" i="3" s="1"/>
  <c r="Y564" i="3"/>
  <c r="W564" i="3"/>
  <c r="V564" i="3"/>
  <c r="U564" i="3" s="1"/>
  <c r="Z564" i="3"/>
  <c r="T564" i="3"/>
  <c r="AB564" i="3"/>
  <c r="AC564" i="3" s="1"/>
  <c r="AB426" i="3"/>
  <c r="AC426" i="3" s="1"/>
  <c r="T426" i="3"/>
  <c r="Z426" i="3"/>
  <c r="W426" i="3"/>
  <c r="S426" i="3"/>
  <c r="AD426" i="3" s="1"/>
  <c r="AA426" i="3"/>
  <c r="V426" i="3"/>
  <c r="Y426" i="3"/>
  <c r="X721" i="1"/>
  <c r="AC721" i="1" s="1"/>
  <c r="V512" i="3"/>
  <c r="U512" i="3" s="1"/>
  <c r="AB512" i="3"/>
  <c r="AC512" i="3" s="1"/>
  <c r="S512" i="3"/>
  <c r="AD512" i="3" s="1"/>
  <c r="AA512" i="3"/>
  <c r="Z512" i="3"/>
  <c r="Y512" i="3"/>
  <c r="W512" i="3"/>
  <c r="X512" i="3" s="1"/>
  <c r="T512" i="3"/>
  <c r="V537" i="3"/>
  <c r="U537" i="3" s="1"/>
  <c r="AB537" i="3"/>
  <c r="AC537" i="3" s="1"/>
  <c r="T537" i="3"/>
  <c r="AA537" i="3"/>
  <c r="S537" i="3"/>
  <c r="AD537" i="3" s="1"/>
  <c r="Z537" i="3"/>
  <c r="Y537" i="3"/>
  <c r="W537" i="3"/>
  <c r="Z846" i="1"/>
  <c r="AE846" i="1" s="1"/>
  <c r="AB684" i="3"/>
  <c r="AC684" i="3" s="1"/>
  <c r="Y446" i="1" s="1"/>
  <c r="AD446" i="1" s="1"/>
  <c r="T684" i="3"/>
  <c r="Z684" i="3"/>
  <c r="Y684" i="3"/>
  <c r="W684" i="3"/>
  <c r="V684" i="3"/>
  <c r="U684" i="3" s="1"/>
  <c r="S684" i="3"/>
  <c r="AD684" i="3" s="1"/>
  <c r="AA684" i="3"/>
  <c r="W622" i="3"/>
  <c r="AB622" i="3"/>
  <c r="AC622" i="3" s="1"/>
  <c r="T622" i="3"/>
  <c r="AA622" i="3"/>
  <c r="S622" i="3"/>
  <c r="AD622" i="3" s="1"/>
  <c r="Z622" i="3"/>
  <c r="Y622" i="3"/>
  <c r="V622" i="3"/>
  <c r="U622" i="3" s="1"/>
  <c r="Y639" i="3"/>
  <c r="W639" i="3"/>
  <c r="AB639" i="3"/>
  <c r="AC639" i="3" s="1"/>
  <c r="T639" i="3"/>
  <c r="AA639" i="3"/>
  <c r="Z639" i="3"/>
  <c r="V639" i="3"/>
  <c r="U639" i="3" s="1"/>
  <c r="S639" i="3"/>
  <c r="AD639" i="3" s="1"/>
  <c r="W606" i="3"/>
  <c r="V606" i="3"/>
  <c r="U606" i="3" s="1"/>
  <c r="T606" i="3"/>
  <c r="S606" i="3"/>
  <c r="AD606" i="3" s="1"/>
  <c r="AB606" i="3"/>
  <c r="AC606" i="3" s="1"/>
  <c r="AA606" i="3"/>
  <c r="Y606" i="3"/>
  <c r="Z606" i="3"/>
  <c r="K575" i="3"/>
  <c r="X1049" i="1"/>
  <c r="AC1049" i="1" s="1"/>
  <c r="W621" i="3"/>
  <c r="X621" i="3" s="1"/>
  <c r="V621" i="3"/>
  <c r="U621" i="3" s="1"/>
  <c r="AA621" i="3"/>
  <c r="S621" i="3"/>
  <c r="AD621" i="3" s="1"/>
  <c r="T621" i="3"/>
  <c r="AB621" i="3"/>
  <c r="AC621" i="3" s="1"/>
  <c r="Y621" i="3"/>
  <c r="Z621" i="3"/>
  <c r="X937" i="1"/>
  <c r="AC937" i="1" s="1"/>
  <c r="X848" i="1"/>
  <c r="AC848" i="1" s="1"/>
  <c r="K558" i="3"/>
  <c r="W369" i="1"/>
  <c r="AB369" i="1" s="1"/>
  <c r="AF369" i="1" s="1"/>
  <c r="Z577" i="3"/>
  <c r="Y577" i="3"/>
  <c r="W577" i="3"/>
  <c r="V577" i="3"/>
  <c r="U577" i="3" s="1"/>
  <c r="AA577" i="3"/>
  <c r="S577" i="3"/>
  <c r="AD577" i="3" s="1"/>
  <c r="AB577" i="3"/>
  <c r="AC577" i="3" s="1"/>
  <c r="T577" i="3"/>
  <c r="W598" i="3"/>
  <c r="X598" i="3" s="1"/>
  <c r="AB598" i="3"/>
  <c r="AC598" i="3" s="1"/>
  <c r="Y1045" i="1" s="1"/>
  <c r="AD1045" i="1" s="1"/>
  <c r="AA598" i="3"/>
  <c r="Z598" i="3"/>
  <c r="Y598" i="3"/>
  <c r="V598" i="3"/>
  <c r="U598" i="3" s="1"/>
  <c r="S598" i="3"/>
  <c r="AD598" i="3" s="1"/>
  <c r="T598" i="3"/>
  <c r="AA724" i="3"/>
  <c r="S724" i="3"/>
  <c r="AD724" i="3" s="1"/>
  <c r="Y724" i="3"/>
  <c r="W724" i="3"/>
  <c r="AB724" i="3"/>
  <c r="AC724" i="3" s="1"/>
  <c r="Y1051" i="1" s="1"/>
  <c r="AD1051" i="1" s="1"/>
  <c r="T724" i="3"/>
  <c r="Z724" i="3"/>
  <c r="V724" i="3"/>
  <c r="U724" i="3" s="1"/>
  <c r="K631" i="3"/>
  <c r="K688" i="3"/>
  <c r="K662" i="3"/>
  <c r="AB674" i="3"/>
  <c r="AC674" i="3" s="1"/>
  <c r="T674" i="3"/>
  <c r="AA674" i="3"/>
  <c r="S674" i="3"/>
  <c r="AD674" i="3" s="1"/>
  <c r="Z674" i="3"/>
  <c r="Y674" i="3"/>
  <c r="W674" i="3"/>
  <c r="X674" i="3" s="1"/>
  <c r="V674" i="3"/>
  <c r="U674" i="3" s="1"/>
  <c r="K712" i="3"/>
  <c r="K769" i="3"/>
  <c r="AA809" i="3"/>
  <c r="S809" i="3"/>
  <c r="AD809" i="3" s="1"/>
  <c r="Y809" i="3"/>
  <c r="W809" i="3"/>
  <c r="V809" i="3"/>
  <c r="U809" i="3" s="1"/>
  <c r="AB809" i="3"/>
  <c r="AC809" i="3" s="1"/>
  <c r="Y1154" i="1" s="1"/>
  <c r="AD1154" i="1" s="1"/>
  <c r="Z809" i="3"/>
  <c r="T809" i="3"/>
  <c r="K866" i="3"/>
  <c r="W1038" i="1"/>
  <c r="AB1038" i="1" s="1"/>
  <c r="AF1038" i="1" s="1"/>
  <c r="V711" i="3"/>
  <c r="U711" i="3" s="1"/>
  <c r="AA711" i="3"/>
  <c r="S711" i="3"/>
  <c r="AD711" i="3" s="1"/>
  <c r="Z711" i="3"/>
  <c r="W711" i="3"/>
  <c r="T711" i="3"/>
  <c r="Y711" i="3"/>
  <c r="AB711" i="3"/>
  <c r="AC711" i="3" s="1"/>
  <c r="V753" i="3"/>
  <c r="U753" i="3" s="1"/>
  <c r="AB753" i="3"/>
  <c r="AC753" i="3" s="1"/>
  <c r="T753" i="3"/>
  <c r="AA753" i="3"/>
  <c r="S753" i="3"/>
  <c r="AD753" i="3" s="1"/>
  <c r="Z753" i="3"/>
  <c r="Y753" i="3"/>
  <c r="W753" i="3"/>
  <c r="K793" i="3"/>
  <c r="W1175" i="1"/>
  <c r="AB1175" i="1" s="1"/>
  <c r="AF1175" i="1" s="1"/>
  <c r="K886" i="3"/>
  <c r="AA765" i="3"/>
  <c r="S765" i="3"/>
  <c r="AD765" i="3" s="1"/>
  <c r="AB765" i="3"/>
  <c r="AC765" i="3" s="1"/>
  <c r="Z765" i="3"/>
  <c r="Y765" i="3"/>
  <c r="W765" i="3"/>
  <c r="X765" i="3" s="1"/>
  <c r="V765" i="3"/>
  <c r="U765" i="3" s="1"/>
  <c r="T765" i="3"/>
  <c r="Y831" i="3"/>
  <c r="W831" i="3"/>
  <c r="V831" i="3"/>
  <c r="U831" i="3" s="1"/>
  <c r="AB831" i="3"/>
  <c r="AC831" i="3" s="1"/>
  <c r="Y627" i="1" s="1"/>
  <c r="AD627" i="1" s="1"/>
  <c r="T831" i="3"/>
  <c r="Z831" i="3"/>
  <c r="AA831" i="3"/>
  <c r="S831" i="3"/>
  <c r="AD831" i="3" s="1"/>
  <c r="K840" i="3"/>
  <c r="AB858" i="3"/>
  <c r="AC858" i="3" s="1"/>
  <c r="Y818" i="1" s="1"/>
  <c r="AD818" i="1" s="1"/>
  <c r="T858" i="3"/>
  <c r="Y858" i="3"/>
  <c r="W858" i="3"/>
  <c r="V858" i="3"/>
  <c r="U858" i="3" s="1"/>
  <c r="S858" i="3"/>
  <c r="AD858" i="3" s="1"/>
  <c r="AA858" i="3"/>
  <c r="Z858" i="3"/>
  <c r="AA811" i="3"/>
  <c r="S811" i="3"/>
  <c r="AD811" i="3" s="1"/>
  <c r="Z811" i="3"/>
  <c r="Y811" i="3"/>
  <c r="W811" i="3"/>
  <c r="X811" i="3" s="1"/>
  <c r="V811" i="3"/>
  <c r="U811" i="3" s="1"/>
  <c r="T811" i="3"/>
  <c r="AB811" i="3"/>
  <c r="AC811" i="3" s="1"/>
  <c r="Y1161" i="1" s="1"/>
  <c r="AD1161" i="1" s="1"/>
  <c r="K841" i="3"/>
  <c r="Y855" i="3"/>
  <c r="V855" i="3"/>
  <c r="U855" i="3" s="1"/>
  <c r="S855" i="3"/>
  <c r="AD855" i="3" s="1"/>
  <c r="AB855" i="3"/>
  <c r="AC855" i="3" s="1"/>
  <c r="Y799" i="1" s="1"/>
  <c r="AD799" i="1" s="1"/>
  <c r="AA855" i="3"/>
  <c r="Z855" i="3"/>
  <c r="W855" i="3"/>
  <c r="T855" i="3"/>
  <c r="Z808" i="3"/>
  <c r="W808" i="3"/>
  <c r="V808" i="3"/>
  <c r="U808" i="3" s="1"/>
  <c r="AB808" i="3"/>
  <c r="AC808" i="3" s="1"/>
  <c r="Y1157" i="1" s="1"/>
  <c r="AD1157" i="1" s="1"/>
  <c r="AA808" i="3"/>
  <c r="Y808" i="3"/>
  <c r="T808" i="3"/>
  <c r="S808" i="3"/>
  <c r="AD808" i="3" s="1"/>
  <c r="W920" i="3"/>
  <c r="V920" i="3"/>
  <c r="AB920" i="3"/>
  <c r="AC920" i="3" s="1"/>
  <c r="Y867" i="1" s="1"/>
  <c r="AD867" i="1" s="1"/>
  <c r="T920" i="3"/>
  <c r="AA920" i="3"/>
  <c r="S920" i="3"/>
  <c r="AD920" i="3" s="1"/>
  <c r="Y920" i="3"/>
  <c r="Z920" i="3"/>
  <c r="K906" i="3"/>
  <c r="W919" i="3"/>
  <c r="V919" i="3"/>
  <c r="AB919" i="3"/>
  <c r="AC919" i="3" s="1"/>
  <c r="Y866" i="1" s="1"/>
  <c r="AD866" i="1" s="1"/>
  <c r="T919" i="3"/>
  <c r="AA919" i="3"/>
  <c r="S919" i="3"/>
  <c r="AD919" i="3" s="1"/>
  <c r="Z919" i="3"/>
  <c r="Y919" i="3"/>
  <c r="K896" i="3"/>
  <c r="W331" i="1"/>
  <c r="AB331" i="1" s="1"/>
  <c r="AF331" i="1" s="1"/>
  <c r="Y954" i="3"/>
  <c r="V954" i="3"/>
  <c r="U954" i="3" s="1"/>
  <c r="AB954" i="3"/>
  <c r="AC954" i="3" s="1"/>
  <c r="Y1333" i="1" s="1"/>
  <c r="AD1333" i="1" s="1"/>
  <c r="T954" i="3"/>
  <c r="AA954" i="3"/>
  <c r="S954" i="3"/>
  <c r="AD954" i="3" s="1"/>
  <c r="Z954" i="3"/>
  <c r="W954" i="3"/>
  <c r="K879" i="3"/>
  <c r="Z930" i="3"/>
  <c r="Y930" i="3"/>
  <c r="W930" i="3"/>
  <c r="V930" i="3"/>
  <c r="U930" i="3" s="1"/>
  <c r="AA930" i="3"/>
  <c r="S930" i="3"/>
  <c r="AD930" i="3" s="1"/>
  <c r="AB930" i="3"/>
  <c r="AC930" i="3" s="1"/>
  <c r="Y800" i="1" s="1"/>
  <c r="AD800" i="1" s="1"/>
  <c r="T930" i="3"/>
  <c r="W983" i="3"/>
  <c r="AB983" i="3"/>
  <c r="AC983" i="3" s="1"/>
  <c r="Y957" i="1" s="1"/>
  <c r="AD957" i="1" s="1"/>
  <c r="T983" i="3"/>
  <c r="AA983" i="3"/>
  <c r="S983" i="3"/>
  <c r="AD983" i="3" s="1"/>
  <c r="Z983" i="3"/>
  <c r="Y983" i="3"/>
  <c r="V983" i="3"/>
  <c r="U983" i="3" s="1"/>
  <c r="V981" i="3"/>
  <c r="U981" i="3" s="1"/>
  <c r="AA981" i="3"/>
  <c r="S981" i="3"/>
  <c r="AD981" i="3" s="1"/>
  <c r="Z981" i="3"/>
  <c r="Y981" i="3"/>
  <c r="AB981" i="3"/>
  <c r="AC981" i="3" s="1"/>
  <c r="T981" i="3"/>
  <c r="W981" i="3"/>
  <c r="X981" i="3" s="1"/>
  <c r="K967" i="3"/>
  <c r="K1007" i="3"/>
  <c r="W1218" i="1"/>
  <c r="AB1218" i="1" s="1"/>
  <c r="AF1218" i="1" s="1"/>
  <c r="AB1045" i="3"/>
  <c r="AC1045" i="3" s="1"/>
  <c r="T1045" i="3"/>
  <c r="Y1045" i="3"/>
  <c r="W1045" i="3"/>
  <c r="V1045" i="3"/>
  <c r="U1045" i="3" s="1"/>
  <c r="S1045" i="3"/>
  <c r="AD1045" i="3" s="1"/>
  <c r="AA1045" i="3"/>
  <c r="Z1045" i="3"/>
  <c r="K998" i="3"/>
  <c r="K1033" i="3"/>
  <c r="Z1000" i="3"/>
  <c r="Y1000" i="3"/>
  <c r="W1000" i="3"/>
  <c r="V1000" i="3"/>
  <c r="AB1000" i="3"/>
  <c r="AC1000" i="3" s="1"/>
  <c r="Y786" i="1" s="1"/>
  <c r="AD786" i="1" s="1"/>
  <c r="T1000" i="3"/>
  <c r="AA1000" i="3"/>
  <c r="S1000" i="3"/>
  <c r="AD1000" i="3" s="1"/>
  <c r="W1048" i="3"/>
  <c r="AB1048" i="3"/>
  <c r="AC1048" i="3" s="1"/>
  <c r="T1048" i="3"/>
  <c r="AA1048" i="3"/>
  <c r="S1048" i="3"/>
  <c r="AD1048" i="3" s="1"/>
  <c r="Z1048" i="3"/>
  <c r="Y1048" i="3"/>
  <c r="V1048" i="3"/>
  <c r="U1048" i="3" s="1"/>
  <c r="K1049" i="3"/>
  <c r="V1053" i="3"/>
  <c r="U1053" i="3" s="1"/>
  <c r="AB1053" i="3"/>
  <c r="AC1053" i="3" s="1"/>
  <c r="T1053" i="3"/>
  <c r="Z1053" i="3"/>
  <c r="Y1053" i="3"/>
  <c r="AA1053" i="3"/>
  <c r="W1053" i="3"/>
  <c r="X1053" i="3" s="1"/>
  <c r="S1053" i="3"/>
  <c r="AD1053" i="3" s="1"/>
  <c r="K1071" i="3"/>
  <c r="AB1100" i="3"/>
  <c r="AC1100" i="3" s="1"/>
  <c r="T1100" i="3"/>
  <c r="Z1100" i="3"/>
  <c r="Y1100" i="3"/>
  <c r="W1100" i="3"/>
  <c r="V1100" i="3"/>
  <c r="U1100" i="3" s="1"/>
  <c r="S1100" i="3"/>
  <c r="AD1100" i="3" s="1"/>
  <c r="AA1100" i="3"/>
  <c r="K1126" i="3"/>
  <c r="K1076" i="3"/>
  <c r="K1099" i="3"/>
  <c r="W1122" i="3"/>
  <c r="AB1122" i="3"/>
  <c r="AC1122" i="3" s="1"/>
  <c r="Y1304" i="1" s="1"/>
  <c r="AD1304" i="1" s="1"/>
  <c r="T1122" i="3"/>
  <c r="AA1122" i="3"/>
  <c r="S1122" i="3"/>
  <c r="AD1122" i="3" s="1"/>
  <c r="V1122" i="3"/>
  <c r="U1122" i="3" s="1"/>
  <c r="Z1122" i="3"/>
  <c r="Y1122" i="3"/>
  <c r="K1072" i="3"/>
  <c r="AB1110" i="3"/>
  <c r="AC1110" i="3" s="1"/>
  <c r="Y1293" i="1" s="1"/>
  <c r="AD1293" i="1" s="1"/>
  <c r="T1110" i="3"/>
  <c r="AA1110" i="3"/>
  <c r="Z1110" i="3"/>
  <c r="Y1110" i="3"/>
  <c r="W1110" i="3"/>
  <c r="V1110" i="3"/>
  <c r="U1110" i="3" s="1"/>
  <c r="S1110" i="3"/>
  <c r="AD1110" i="3" s="1"/>
  <c r="AB1146" i="3"/>
  <c r="AC1146" i="3" s="1"/>
  <c r="T1146" i="3"/>
  <c r="AA1146" i="3"/>
  <c r="S1146" i="3"/>
  <c r="AD1146" i="3" s="1"/>
  <c r="W1146" i="3"/>
  <c r="X1146" i="3" s="1"/>
  <c r="V1146" i="3"/>
  <c r="U1146" i="3" s="1"/>
  <c r="Y1146" i="3"/>
  <c r="Z1146" i="3"/>
  <c r="W1158" i="3"/>
  <c r="AB1158" i="3"/>
  <c r="AC1158" i="3" s="1"/>
  <c r="T1158" i="3"/>
  <c r="AA1158" i="3"/>
  <c r="S1158" i="3"/>
  <c r="AD1158" i="3" s="1"/>
  <c r="Z1158" i="3"/>
  <c r="V1158" i="3"/>
  <c r="U1158" i="3" s="1"/>
  <c r="Y1158" i="3"/>
  <c r="AB1180" i="3"/>
  <c r="AC1180" i="3" s="1"/>
  <c r="Y1396" i="1" s="1"/>
  <c r="AD1396" i="1" s="1"/>
  <c r="T1180" i="3"/>
  <c r="Y1180" i="3"/>
  <c r="AA1180" i="3"/>
  <c r="Z1180" i="3"/>
  <c r="W1180" i="3"/>
  <c r="V1180" i="3"/>
  <c r="U1180" i="3" s="1"/>
  <c r="S1180" i="3"/>
  <c r="AD1180" i="3" s="1"/>
  <c r="V1156" i="3"/>
  <c r="U1156" i="3" s="1"/>
  <c r="AA1156" i="3"/>
  <c r="S1156" i="3"/>
  <c r="AD1156" i="3" s="1"/>
  <c r="Z1156" i="3"/>
  <c r="Y1156" i="3"/>
  <c r="AB1156" i="3"/>
  <c r="AC1156" i="3" s="1"/>
  <c r="W1156" i="3"/>
  <c r="X1156" i="3" s="1"/>
  <c r="T1156" i="3"/>
  <c r="AB1155" i="3"/>
  <c r="AC1155" i="3" s="1"/>
  <c r="T1155" i="3"/>
  <c r="Z1155" i="3"/>
  <c r="W1155" i="3"/>
  <c r="AA1155" i="3"/>
  <c r="Y1155" i="3"/>
  <c r="V1155" i="3"/>
  <c r="U1155" i="3" s="1"/>
  <c r="S1155" i="3"/>
  <c r="AD1155" i="3" s="1"/>
  <c r="V1165" i="3"/>
  <c r="U1165" i="3" s="1"/>
  <c r="AB1165" i="3"/>
  <c r="AC1165" i="3" s="1"/>
  <c r="Y911" i="1" s="1"/>
  <c r="AD911" i="1" s="1"/>
  <c r="T1165" i="3"/>
  <c r="AA1165" i="3"/>
  <c r="S1165" i="3"/>
  <c r="AD1165" i="3" s="1"/>
  <c r="Z1165" i="3"/>
  <c r="Y1165" i="3"/>
  <c r="W1165" i="3"/>
  <c r="K1188" i="3"/>
  <c r="W105" i="1"/>
  <c r="AB105" i="1" s="1"/>
  <c r="AF105" i="1" s="1"/>
  <c r="K1139" i="3"/>
  <c r="K1172" i="3"/>
  <c r="Y1230" i="3"/>
  <c r="V1230" i="3"/>
  <c r="U1230" i="3" s="1"/>
  <c r="AA1230" i="3"/>
  <c r="Z1230" i="3"/>
  <c r="W1230" i="3"/>
  <c r="T1230" i="3"/>
  <c r="S1230" i="3"/>
  <c r="AD1230" i="3" s="1"/>
  <c r="AB1230" i="3"/>
  <c r="AC1230" i="3" s="1"/>
  <c r="K1211" i="3"/>
  <c r="W1137" i="1"/>
  <c r="AB1137" i="1" s="1"/>
  <c r="AF1137" i="1" s="1"/>
  <c r="W1245" i="3"/>
  <c r="X1245" i="3" s="1"/>
  <c r="AB1245" i="3"/>
  <c r="AC1245" i="3" s="1"/>
  <c r="Y185" i="1" s="1"/>
  <c r="AD185" i="1" s="1"/>
  <c r="T1245" i="3"/>
  <c r="AA1245" i="3"/>
  <c r="S1245" i="3"/>
  <c r="AD1245" i="3" s="1"/>
  <c r="Z1245" i="3"/>
  <c r="Y1245" i="3"/>
  <c r="V1245" i="3"/>
  <c r="U1245" i="3" s="1"/>
  <c r="K1244" i="3"/>
  <c r="AA1281" i="3"/>
  <c r="S1281" i="3"/>
  <c r="AD1281" i="3" s="1"/>
  <c r="Y1281" i="3"/>
  <c r="W1281" i="3"/>
  <c r="AB1281" i="3"/>
  <c r="AC1281" i="3" s="1"/>
  <c r="Y435" i="1" s="1"/>
  <c r="AD435" i="1" s="1"/>
  <c r="T1281" i="3"/>
  <c r="Z1281" i="3"/>
  <c r="V1281" i="3"/>
  <c r="U1281" i="3" s="1"/>
  <c r="K1268" i="3"/>
  <c r="Y1311" i="3"/>
  <c r="V1311" i="3"/>
  <c r="U1311" i="3" s="1"/>
  <c r="S1311" i="3"/>
  <c r="AD1311" i="3" s="1"/>
  <c r="AB1311" i="3"/>
  <c r="AC1311" i="3" s="1"/>
  <c r="Y994" i="1" s="1"/>
  <c r="AD994" i="1" s="1"/>
  <c r="AA1311" i="3"/>
  <c r="Z1311" i="3"/>
  <c r="W1311" i="3"/>
  <c r="X1311" i="3" s="1"/>
  <c r="T1311" i="3"/>
  <c r="K1298" i="3"/>
  <c r="W1094" i="1"/>
  <c r="AB1094" i="1" s="1"/>
  <c r="AF1094" i="1" s="1"/>
  <c r="Y1298" i="3"/>
  <c r="V1298" i="3"/>
  <c r="T1298" i="3"/>
  <c r="S1298" i="3"/>
  <c r="AD1298" i="3" s="1"/>
  <c r="AB1298" i="3"/>
  <c r="AC1298" i="3" s="1"/>
  <c r="Y1094" i="1" s="1"/>
  <c r="AD1094" i="1" s="1"/>
  <c r="Z1298" i="3"/>
  <c r="W1298" i="3"/>
  <c r="AA1298" i="3"/>
  <c r="K1315" i="3"/>
  <c r="Z1280" i="3"/>
  <c r="W1280" i="3"/>
  <c r="X1280" i="3" s="1"/>
  <c r="V1280" i="3"/>
  <c r="U1280" i="3" s="1"/>
  <c r="AB1280" i="3"/>
  <c r="AC1280" i="3" s="1"/>
  <c r="Y615" i="1" s="1"/>
  <c r="AD615" i="1" s="1"/>
  <c r="T1280" i="3"/>
  <c r="AA1280" i="3"/>
  <c r="S1280" i="3"/>
  <c r="AD1280" i="3" s="1"/>
  <c r="Y1280" i="3"/>
  <c r="AF54" i="1"/>
  <c r="W390" i="1"/>
  <c r="AB390" i="1" s="1"/>
  <c r="AF390" i="1" s="1"/>
  <c r="AF110" i="1"/>
  <c r="W148" i="1"/>
  <c r="AB148" i="1" s="1"/>
  <c r="AF148" i="1" s="1"/>
  <c r="V1270" i="3"/>
  <c r="AB1270" i="3"/>
  <c r="AC1270" i="3" s="1"/>
  <c r="Y416" i="1" s="1"/>
  <c r="AD416" i="1" s="1"/>
  <c r="T1270" i="3"/>
  <c r="Z1270" i="3"/>
  <c r="Y1270" i="3"/>
  <c r="AA1270" i="3"/>
  <c r="W1270" i="3"/>
  <c r="S1270" i="3"/>
  <c r="AD1270" i="3" s="1"/>
  <c r="AB1282" i="3"/>
  <c r="AC1282" i="3" s="1"/>
  <c r="Y973" i="1" s="1"/>
  <c r="AD973" i="1" s="1"/>
  <c r="T1282" i="3"/>
  <c r="Z1282" i="3"/>
  <c r="Y1282" i="3"/>
  <c r="V1282" i="3"/>
  <c r="U1282" i="3" s="1"/>
  <c r="AA1282" i="3"/>
  <c r="W1282" i="3"/>
  <c r="S1282" i="3"/>
  <c r="AD1282" i="3" s="1"/>
  <c r="AB1164" i="3"/>
  <c r="AC1164" i="3" s="1"/>
  <c r="T1164" i="3"/>
  <c r="AA1164" i="3"/>
  <c r="S1164" i="3"/>
  <c r="AD1164" i="3" s="1"/>
  <c r="Z1164" i="3"/>
  <c r="Y1164" i="3"/>
  <c r="W1164" i="3"/>
  <c r="V1164" i="3"/>
  <c r="U1164" i="3" s="1"/>
  <c r="Y1124" i="3"/>
  <c r="V1124" i="3"/>
  <c r="U1124" i="3" s="1"/>
  <c r="Z1124" i="3"/>
  <c r="W1124" i="3"/>
  <c r="T1124" i="3"/>
  <c r="S1124" i="3"/>
  <c r="AD1124" i="3" s="1"/>
  <c r="AB1124" i="3"/>
  <c r="AC1124" i="3" s="1"/>
  <c r="Y1306" i="1" s="1"/>
  <c r="AD1306" i="1" s="1"/>
  <c r="AA1124" i="3"/>
  <c r="Z1112" i="3"/>
  <c r="Y1112" i="3"/>
  <c r="V1112" i="3"/>
  <c r="U1112" i="3" s="1"/>
  <c r="W1112" i="3"/>
  <c r="T1112" i="3"/>
  <c r="S1112" i="3"/>
  <c r="AD1112" i="3" s="1"/>
  <c r="AB1112" i="3"/>
  <c r="AC1112" i="3" s="1"/>
  <c r="Y1295" i="1" s="1"/>
  <c r="AD1295" i="1" s="1"/>
  <c r="AA1112" i="3"/>
  <c r="Z1062" i="3"/>
  <c r="V1062" i="3"/>
  <c r="U1062" i="3" s="1"/>
  <c r="S1062" i="3"/>
  <c r="AD1062" i="3" s="1"/>
  <c r="AB1062" i="3"/>
  <c r="AC1062" i="3" s="1"/>
  <c r="AA1062" i="3"/>
  <c r="Y1062" i="3"/>
  <c r="W1062" i="3"/>
  <c r="T1062" i="3"/>
  <c r="Y1061" i="3"/>
  <c r="Z1061" i="3"/>
  <c r="W1061" i="3"/>
  <c r="T1061" i="3"/>
  <c r="S1061" i="3"/>
  <c r="AD1061" i="3" s="1"/>
  <c r="AB1061" i="3"/>
  <c r="AC1061" i="3" s="1"/>
  <c r="AA1061" i="3"/>
  <c r="V1061" i="3"/>
  <c r="U1061" i="3" s="1"/>
  <c r="AA1020" i="3"/>
  <c r="S1020" i="3"/>
  <c r="AD1020" i="3" s="1"/>
  <c r="W1020" i="3"/>
  <c r="T1020" i="3"/>
  <c r="AB1020" i="3"/>
  <c r="AC1020" i="3" s="1"/>
  <c r="Z1020" i="3"/>
  <c r="Y1020" i="3"/>
  <c r="V1020" i="3"/>
  <c r="U1020" i="3" s="1"/>
  <c r="AB1010" i="3"/>
  <c r="AC1010" i="3" s="1"/>
  <c r="Y991" i="1" s="1"/>
  <c r="AD991" i="1" s="1"/>
  <c r="T1010" i="3"/>
  <c r="AA1010" i="3"/>
  <c r="S1010" i="3"/>
  <c r="AD1010" i="3" s="1"/>
  <c r="Z1010" i="3"/>
  <c r="Y1010" i="3"/>
  <c r="W1010" i="3"/>
  <c r="V1010" i="3"/>
  <c r="U1010" i="3" s="1"/>
  <c r="W1024" i="3"/>
  <c r="AA1024" i="3"/>
  <c r="S1024" i="3"/>
  <c r="AD1024" i="3" s="1"/>
  <c r="V1024" i="3"/>
  <c r="T1024" i="3"/>
  <c r="AB1024" i="3"/>
  <c r="AC1024" i="3" s="1"/>
  <c r="Z1024" i="3"/>
  <c r="Y1024" i="3"/>
  <c r="V1039" i="3"/>
  <c r="U1039" i="3" s="1"/>
  <c r="Z1039" i="3"/>
  <c r="W1039" i="3"/>
  <c r="X1039" i="3" s="1"/>
  <c r="T1039" i="3"/>
  <c r="S1039" i="3"/>
  <c r="AD1039" i="3" s="1"/>
  <c r="AB1039" i="3"/>
  <c r="AC1039" i="3" s="1"/>
  <c r="AA1039" i="3"/>
  <c r="Y1039" i="3"/>
  <c r="V1012" i="3"/>
  <c r="AB1012" i="3"/>
  <c r="AC1012" i="3" s="1"/>
  <c r="Y1220" i="1" s="1"/>
  <c r="AD1220" i="1" s="1"/>
  <c r="T1012" i="3"/>
  <c r="AA1012" i="3"/>
  <c r="S1012" i="3"/>
  <c r="AD1012" i="3" s="1"/>
  <c r="Z1012" i="3"/>
  <c r="Y1012" i="3"/>
  <c r="W1012" i="3"/>
  <c r="V996" i="3"/>
  <c r="U996" i="3" s="1"/>
  <c r="AB996" i="3"/>
  <c r="AC996" i="3" s="1"/>
  <c r="Y841" i="1" s="1"/>
  <c r="AD841" i="1" s="1"/>
  <c r="T996" i="3"/>
  <c r="AA996" i="3"/>
  <c r="S996" i="3"/>
  <c r="AD996" i="3" s="1"/>
  <c r="Z996" i="3"/>
  <c r="Y996" i="3"/>
  <c r="W996" i="3"/>
  <c r="X996" i="3" s="1"/>
  <c r="AB980" i="3"/>
  <c r="AC980" i="3" s="1"/>
  <c r="Y1412" i="1" s="1"/>
  <c r="AD1412" i="1" s="1"/>
  <c r="T980" i="3"/>
  <c r="Z980" i="3"/>
  <c r="Y980" i="3"/>
  <c r="W980" i="3"/>
  <c r="AA980" i="3"/>
  <c r="V980" i="3"/>
  <c r="U980" i="3" s="1"/>
  <c r="S980" i="3"/>
  <c r="AD980" i="3" s="1"/>
  <c r="W990" i="3"/>
  <c r="V990" i="3"/>
  <c r="U990" i="3" s="1"/>
  <c r="AB990" i="3"/>
  <c r="AC990" i="3" s="1"/>
  <c r="Y826" i="1" s="1"/>
  <c r="AD826" i="1" s="1"/>
  <c r="T990" i="3"/>
  <c r="AA990" i="3"/>
  <c r="S990" i="3"/>
  <c r="AD990" i="3" s="1"/>
  <c r="Z990" i="3"/>
  <c r="Y990" i="3"/>
  <c r="V1094" i="3"/>
  <c r="U1094" i="3" s="1"/>
  <c r="Z1094" i="3"/>
  <c r="AB1094" i="3"/>
  <c r="AC1094" i="3" s="1"/>
  <c r="AA1094" i="3"/>
  <c r="Y1094" i="3"/>
  <c r="W1094" i="3"/>
  <c r="X1094" i="3" s="1"/>
  <c r="T1094" i="3"/>
  <c r="S1094" i="3"/>
  <c r="AD1094" i="3" s="1"/>
  <c r="AA945" i="3"/>
  <c r="S945" i="3"/>
  <c r="AD945" i="3" s="1"/>
  <c r="V945" i="3"/>
  <c r="U945" i="3" s="1"/>
  <c r="AB945" i="3"/>
  <c r="AC945" i="3" s="1"/>
  <c r="Z945" i="3"/>
  <c r="Y945" i="3"/>
  <c r="W945" i="3"/>
  <c r="T945" i="3"/>
  <c r="K939" i="3"/>
  <c r="W815" i="1"/>
  <c r="AB815" i="1" s="1"/>
  <c r="AF815" i="1" s="1"/>
  <c r="X1322" i="1"/>
  <c r="AC1322" i="1" s="1"/>
  <c r="W960" i="3"/>
  <c r="V960" i="3"/>
  <c r="U960" i="3" s="1"/>
  <c r="AB960" i="3"/>
  <c r="AC960" i="3" s="1"/>
  <c r="Y1002" i="1" s="1"/>
  <c r="AD1002" i="1" s="1"/>
  <c r="T960" i="3"/>
  <c r="AA960" i="3"/>
  <c r="S960" i="3"/>
  <c r="AD960" i="3" s="1"/>
  <c r="Z960" i="3"/>
  <c r="Y960" i="3"/>
  <c r="Y1034" i="3"/>
  <c r="W1034" i="3"/>
  <c r="V1034" i="3"/>
  <c r="U1034" i="3" s="1"/>
  <c r="T1034" i="3"/>
  <c r="S1034" i="3"/>
  <c r="AD1034" i="3" s="1"/>
  <c r="AB1034" i="3"/>
  <c r="AC1034" i="3" s="1"/>
  <c r="AA1034" i="3"/>
  <c r="Z1034" i="3"/>
  <c r="Y921" i="3"/>
  <c r="W921" i="3"/>
  <c r="V921" i="3"/>
  <c r="U921" i="3" s="1"/>
  <c r="AB921" i="3"/>
  <c r="AC921" i="3" s="1"/>
  <c r="T921" i="3"/>
  <c r="Z921" i="3"/>
  <c r="AA921" i="3"/>
  <c r="S921" i="3"/>
  <c r="AD921" i="3" s="1"/>
  <c r="K917" i="3"/>
  <c r="W791" i="1"/>
  <c r="AB791" i="1" s="1"/>
  <c r="AF791" i="1" s="1"/>
  <c r="K955" i="3"/>
  <c r="X697" i="1"/>
  <c r="AC697" i="1" s="1"/>
  <c r="W941" i="3"/>
  <c r="X941" i="3" s="1"/>
  <c r="Z941" i="3"/>
  <c r="AA941" i="3"/>
  <c r="Y941" i="3"/>
  <c r="V941" i="3"/>
  <c r="U941" i="3" s="1"/>
  <c r="T941" i="3"/>
  <c r="AB941" i="3"/>
  <c r="AC941" i="3" s="1"/>
  <c r="S941" i="3"/>
  <c r="AD941" i="3" s="1"/>
  <c r="Y897" i="3"/>
  <c r="W897" i="3"/>
  <c r="V897" i="3"/>
  <c r="U897" i="3" s="1"/>
  <c r="AB897" i="3"/>
  <c r="AC897" i="3" s="1"/>
  <c r="Y796" i="1" s="1"/>
  <c r="AD796" i="1" s="1"/>
  <c r="T897" i="3"/>
  <c r="Z897" i="3"/>
  <c r="AA897" i="3"/>
  <c r="S897" i="3"/>
  <c r="AD897" i="3" s="1"/>
  <c r="K860" i="3"/>
  <c r="W967" i="1"/>
  <c r="AB967" i="1" s="1"/>
  <c r="AF967" i="1" s="1"/>
  <c r="W829" i="3"/>
  <c r="V829" i="3"/>
  <c r="U829" i="3" s="1"/>
  <c r="AB829" i="3"/>
  <c r="AC829" i="3" s="1"/>
  <c r="T829" i="3"/>
  <c r="AA829" i="3"/>
  <c r="S829" i="3"/>
  <c r="AD829" i="3" s="1"/>
  <c r="Z829" i="3"/>
  <c r="Y829" i="3"/>
  <c r="V782" i="3"/>
  <c r="U782" i="3" s="1"/>
  <c r="AA782" i="3"/>
  <c r="S782" i="3"/>
  <c r="AD782" i="3" s="1"/>
  <c r="AB782" i="3"/>
  <c r="AC782" i="3" s="1"/>
  <c r="Z782" i="3"/>
  <c r="Y782" i="3"/>
  <c r="W782" i="3"/>
  <c r="X782" i="3" s="1"/>
  <c r="T782" i="3"/>
  <c r="V836" i="3"/>
  <c r="AB836" i="3"/>
  <c r="AC836" i="3" s="1"/>
  <c r="Y501" i="1" s="1"/>
  <c r="AD501" i="1" s="1"/>
  <c r="T836" i="3"/>
  <c r="AA836" i="3"/>
  <c r="S836" i="3"/>
  <c r="AD836" i="3" s="1"/>
  <c r="Z836" i="3"/>
  <c r="Y836" i="3"/>
  <c r="W836" i="3"/>
  <c r="V820" i="3"/>
  <c r="U820" i="3" s="1"/>
  <c r="AB820" i="3"/>
  <c r="AC820" i="3" s="1"/>
  <c r="Y1189" i="1" s="1"/>
  <c r="AD1189" i="1" s="1"/>
  <c r="T820" i="3"/>
  <c r="AA820" i="3"/>
  <c r="S820" i="3"/>
  <c r="AD820" i="3" s="1"/>
  <c r="Z820" i="3"/>
  <c r="Y820" i="3"/>
  <c r="W820" i="3"/>
  <c r="Z1012" i="1"/>
  <c r="AE1012" i="1" s="1"/>
  <c r="V768" i="3"/>
  <c r="U768" i="3" s="1"/>
  <c r="AA768" i="3"/>
  <c r="S768" i="3"/>
  <c r="AD768" i="3" s="1"/>
  <c r="W768" i="3"/>
  <c r="T768" i="3"/>
  <c r="AB768" i="3"/>
  <c r="AC768" i="3" s="1"/>
  <c r="Z768" i="3"/>
  <c r="Y768" i="3"/>
  <c r="AA760" i="3"/>
  <c r="S760" i="3"/>
  <c r="AD760" i="3" s="1"/>
  <c r="W760" i="3"/>
  <c r="V760" i="3"/>
  <c r="U760" i="3" s="1"/>
  <c r="T760" i="3"/>
  <c r="AB760" i="3"/>
  <c r="AC760" i="3" s="1"/>
  <c r="Y1010" i="1" s="1"/>
  <c r="AD1010" i="1" s="1"/>
  <c r="Z760" i="3"/>
  <c r="Y760" i="3"/>
  <c r="V870" i="3"/>
  <c r="U870" i="3" s="1"/>
  <c r="AB870" i="3"/>
  <c r="AC870" i="3" s="1"/>
  <c r="Y905" i="1" s="1"/>
  <c r="AD905" i="1" s="1"/>
  <c r="T870" i="3"/>
  <c r="Z870" i="3"/>
  <c r="W870" i="3"/>
  <c r="S870" i="3"/>
  <c r="AD870" i="3" s="1"/>
  <c r="AA870" i="3"/>
  <c r="Y870" i="3"/>
  <c r="W821" i="3"/>
  <c r="X821" i="3" s="1"/>
  <c r="V821" i="3"/>
  <c r="U821" i="3" s="1"/>
  <c r="AB821" i="3"/>
  <c r="AC821" i="3" s="1"/>
  <c r="Y1187" i="1" s="1"/>
  <c r="AD1187" i="1" s="1"/>
  <c r="T821" i="3"/>
  <c r="AA821" i="3"/>
  <c r="S821" i="3"/>
  <c r="AD821" i="3" s="1"/>
  <c r="Z821" i="3"/>
  <c r="Y821" i="3"/>
  <c r="W797" i="3"/>
  <c r="Z797" i="3"/>
  <c r="AB797" i="3"/>
  <c r="AC797" i="3" s="1"/>
  <c r="Y103" i="1" s="1"/>
  <c r="AD103" i="1" s="1"/>
  <c r="AA797" i="3"/>
  <c r="Y797" i="3"/>
  <c r="V797" i="3"/>
  <c r="U797" i="3" s="1"/>
  <c r="T797" i="3"/>
  <c r="S797" i="3"/>
  <c r="AD797" i="3" s="1"/>
  <c r="W755" i="3"/>
  <c r="X755" i="3" s="1"/>
  <c r="V755" i="3"/>
  <c r="U755" i="3" s="1"/>
  <c r="AB755" i="3"/>
  <c r="AC755" i="3" s="1"/>
  <c r="T755" i="3"/>
  <c r="AA755" i="3"/>
  <c r="S755" i="3"/>
  <c r="AD755" i="3" s="1"/>
  <c r="Z755" i="3"/>
  <c r="Y755" i="3"/>
  <c r="AB721" i="3"/>
  <c r="AC721" i="3" s="1"/>
  <c r="Y969" i="1" s="1"/>
  <c r="AD969" i="1" s="1"/>
  <c r="T721" i="3"/>
  <c r="Z721" i="3"/>
  <c r="Y721" i="3"/>
  <c r="AA721" i="3"/>
  <c r="W721" i="3"/>
  <c r="X721" i="3" s="1"/>
  <c r="V721" i="3"/>
  <c r="U721" i="3" s="1"/>
  <c r="S721" i="3"/>
  <c r="AD721" i="3" s="1"/>
  <c r="V698" i="3"/>
  <c r="U698" i="3" s="1"/>
  <c r="AA698" i="3"/>
  <c r="Z698" i="3"/>
  <c r="T698" i="3"/>
  <c r="S698" i="3"/>
  <c r="AD698" i="3" s="1"/>
  <c r="AB698" i="3"/>
  <c r="AC698" i="3" s="1"/>
  <c r="Y629" i="1" s="1"/>
  <c r="AD629" i="1" s="1"/>
  <c r="Y698" i="3"/>
  <c r="W698" i="3"/>
  <c r="Z686" i="3"/>
  <c r="V686" i="3"/>
  <c r="W686" i="3"/>
  <c r="T686" i="3"/>
  <c r="S686" i="3"/>
  <c r="AD686" i="3" s="1"/>
  <c r="AB686" i="3"/>
  <c r="AC686" i="3" s="1"/>
  <c r="Y441" i="1" s="1"/>
  <c r="AD441" i="1" s="1"/>
  <c r="AA686" i="3"/>
  <c r="Y686" i="3"/>
  <c r="V727" i="3"/>
  <c r="U727" i="3" s="1"/>
  <c r="AB727" i="3"/>
  <c r="AC727" i="3" s="1"/>
  <c r="T727" i="3"/>
  <c r="Z727" i="3"/>
  <c r="Y727" i="3"/>
  <c r="S727" i="3"/>
  <c r="AD727" i="3" s="1"/>
  <c r="W727" i="3"/>
  <c r="AA727" i="3"/>
  <c r="K648" i="3"/>
  <c r="W661" i="3"/>
  <c r="V661" i="3"/>
  <c r="U661" i="3" s="1"/>
  <c r="AB661" i="3"/>
  <c r="AC661" i="3" s="1"/>
  <c r="T661" i="3"/>
  <c r="AA661" i="3"/>
  <c r="S661" i="3"/>
  <c r="AD661" i="3" s="1"/>
  <c r="Z661" i="3"/>
  <c r="Y661" i="3"/>
  <c r="V652" i="3"/>
  <c r="AB652" i="3"/>
  <c r="AC652" i="3" s="1"/>
  <c r="T652" i="3"/>
  <c r="AA652" i="3"/>
  <c r="S652" i="3"/>
  <c r="AD652" i="3" s="1"/>
  <c r="Z652" i="3"/>
  <c r="Y652" i="3"/>
  <c r="W652" i="3"/>
  <c r="Z920" i="1"/>
  <c r="AE920" i="1" s="1"/>
  <c r="Z672" i="3"/>
  <c r="Y672" i="3"/>
  <c r="W672" i="3"/>
  <c r="V672" i="3"/>
  <c r="U672" i="3" s="1"/>
  <c r="AA672" i="3"/>
  <c r="S672" i="3"/>
  <c r="AD672" i="3" s="1"/>
  <c r="AB672" i="3"/>
  <c r="AC672" i="3" s="1"/>
  <c r="T672" i="3"/>
  <c r="AB594" i="3"/>
  <c r="AC594" i="3" s="1"/>
  <c r="T594" i="3"/>
  <c r="AA594" i="3"/>
  <c r="S594" i="3"/>
  <c r="AD594" i="3" s="1"/>
  <c r="Y594" i="3"/>
  <c r="W594" i="3"/>
  <c r="V594" i="3"/>
  <c r="U594" i="3" s="1"/>
  <c r="Z594" i="3"/>
  <c r="AA633" i="3"/>
  <c r="S633" i="3"/>
  <c r="AD633" i="3" s="1"/>
  <c r="Z633" i="3"/>
  <c r="W633" i="3"/>
  <c r="V633" i="3"/>
  <c r="T633" i="3"/>
  <c r="AB633" i="3"/>
  <c r="AC633" i="3" s="1"/>
  <c r="Y633" i="3"/>
  <c r="AA625" i="3"/>
  <c r="S625" i="3"/>
  <c r="AD625" i="3" s="1"/>
  <c r="Z625" i="3"/>
  <c r="W625" i="3"/>
  <c r="X625" i="3" s="1"/>
  <c r="V625" i="3"/>
  <c r="U625" i="3" s="1"/>
  <c r="T625" i="3"/>
  <c r="AB625" i="3"/>
  <c r="AC625" i="3" s="1"/>
  <c r="Y625" i="3"/>
  <c r="W707" i="3"/>
  <c r="AB707" i="3"/>
  <c r="AC707" i="3" s="1"/>
  <c r="T707" i="3"/>
  <c r="AA707" i="3"/>
  <c r="S707" i="3"/>
  <c r="AD707" i="3" s="1"/>
  <c r="Y707" i="3"/>
  <c r="V707" i="3"/>
  <c r="U707" i="3" s="1"/>
  <c r="Z707" i="3"/>
  <c r="V531" i="3"/>
  <c r="U531" i="3" s="1"/>
  <c r="AA531" i="3"/>
  <c r="S531" i="3"/>
  <c r="AD531" i="3" s="1"/>
  <c r="T531" i="3"/>
  <c r="AB531" i="3"/>
  <c r="AC531" i="3" s="1"/>
  <c r="Y442" i="1" s="1"/>
  <c r="AD442" i="1" s="1"/>
  <c r="Z531" i="3"/>
  <c r="Y531" i="3"/>
  <c r="W531" i="3"/>
  <c r="W544" i="3"/>
  <c r="AA544" i="3"/>
  <c r="S544" i="3"/>
  <c r="AD544" i="3" s="1"/>
  <c r="Z544" i="3"/>
  <c r="AB544" i="3"/>
  <c r="AC544" i="3" s="1"/>
  <c r="Y544" i="3"/>
  <c r="V544" i="3"/>
  <c r="U544" i="3" s="1"/>
  <c r="T544" i="3"/>
  <c r="K530" i="3"/>
  <c r="W479" i="1"/>
  <c r="AB479" i="1" s="1"/>
  <c r="AF479" i="1" s="1"/>
  <c r="AB619" i="3"/>
  <c r="AC619" i="3" s="1"/>
  <c r="T619" i="3"/>
  <c r="Y619" i="3"/>
  <c r="AA619" i="3"/>
  <c r="Z619" i="3"/>
  <c r="W619" i="3"/>
  <c r="S619" i="3"/>
  <c r="AD619" i="3" s="1"/>
  <c r="V619" i="3"/>
  <c r="U619" i="3" s="1"/>
  <c r="W524" i="3"/>
  <c r="AB524" i="3"/>
  <c r="AC524" i="3" s="1"/>
  <c r="T524" i="3"/>
  <c r="V524" i="3"/>
  <c r="U524" i="3" s="1"/>
  <c r="S524" i="3"/>
  <c r="AD524" i="3" s="1"/>
  <c r="AA524" i="3"/>
  <c r="Z524" i="3"/>
  <c r="Y524" i="3"/>
  <c r="V504" i="3"/>
  <c r="U504" i="3" s="1"/>
  <c r="AB504" i="3"/>
  <c r="AC504" i="3" s="1"/>
  <c r="T504" i="3"/>
  <c r="AA504" i="3"/>
  <c r="S504" i="3"/>
  <c r="AD504" i="3" s="1"/>
  <c r="Z504" i="3"/>
  <c r="Y504" i="3"/>
  <c r="W504" i="3"/>
  <c r="X504" i="3" s="1"/>
  <c r="V559" i="3"/>
  <c r="U559" i="3" s="1"/>
  <c r="AB559" i="3"/>
  <c r="AC559" i="3" s="1"/>
  <c r="T559" i="3"/>
  <c r="AA559" i="3"/>
  <c r="S559" i="3"/>
  <c r="AD559" i="3" s="1"/>
  <c r="Z559" i="3"/>
  <c r="Y559" i="3"/>
  <c r="W559" i="3"/>
  <c r="X559" i="3" s="1"/>
  <c r="W511" i="3"/>
  <c r="V511" i="3"/>
  <c r="U511" i="3" s="1"/>
  <c r="T511" i="3"/>
  <c r="AB511" i="3"/>
  <c r="AC511" i="3" s="1"/>
  <c r="S511" i="3"/>
  <c r="AD511" i="3" s="1"/>
  <c r="AA511" i="3"/>
  <c r="Z511" i="3"/>
  <c r="Y511" i="3"/>
  <c r="W489" i="3"/>
  <c r="AB489" i="3"/>
  <c r="AC489" i="3" s="1"/>
  <c r="Y701" i="1" s="1"/>
  <c r="AD701" i="1" s="1"/>
  <c r="T489" i="3"/>
  <c r="AA489" i="3"/>
  <c r="S489" i="3"/>
  <c r="AD489" i="3" s="1"/>
  <c r="Z489" i="3"/>
  <c r="Y489" i="3"/>
  <c r="V489" i="3"/>
  <c r="U489" i="3" s="1"/>
  <c r="K416" i="3"/>
  <c r="W184" i="1"/>
  <c r="AB184" i="1" s="1"/>
  <c r="AF184" i="1" s="1"/>
  <c r="AB541" i="3"/>
  <c r="AC541" i="3" s="1"/>
  <c r="T541" i="3"/>
  <c r="Z541" i="3"/>
  <c r="W541" i="3"/>
  <c r="S541" i="3"/>
  <c r="AD541" i="3" s="1"/>
  <c r="AA541" i="3"/>
  <c r="Y541" i="3"/>
  <c r="V541" i="3"/>
  <c r="U541" i="3" s="1"/>
  <c r="K431" i="3"/>
  <c r="W413" i="3"/>
  <c r="AA413" i="3"/>
  <c r="S413" i="3"/>
  <c r="AD413" i="3" s="1"/>
  <c r="Z413" i="3"/>
  <c r="V413" i="3"/>
  <c r="T413" i="3"/>
  <c r="AB413" i="3"/>
  <c r="AC413" i="3" s="1"/>
  <c r="Y413" i="3"/>
  <c r="K489" i="3"/>
  <c r="W701" i="1"/>
  <c r="AB701" i="1" s="1"/>
  <c r="AF701" i="1" s="1"/>
  <c r="Z326" i="3"/>
  <c r="V326" i="3"/>
  <c r="S326" i="3"/>
  <c r="AD326" i="3" s="1"/>
  <c r="AA326" i="3"/>
  <c r="T326" i="3"/>
  <c r="Y326" i="3"/>
  <c r="W326" i="3"/>
  <c r="AB326" i="3"/>
  <c r="AC326" i="3" s="1"/>
  <c r="Y664" i="1" s="1"/>
  <c r="AD664" i="1" s="1"/>
  <c r="V472" i="3"/>
  <c r="U472" i="3" s="1"/>
  <c r="AB472" i="3"/>
  <c r="AC472" i="3" s="1"/>
  <c r="Y778" i="1" s="1"/>
  <c r="AD778" i="1" s="1"/>
  <c r="T472" i="3"/>
  <c r="AA472" i="3"/>
  <c r="S472" i="3"/>
  <c r="AD472" i="3" s="1"/>
  <c r="Z472" i="3"/>
  <c r="Y472" i="3"/>
  <c r="W472" i="3"/>
  <c r="X472" i="3" s="1"/>
  <c r="Z432" i="3"/>
  <c r="V432" i="3"/>
  <c r="S432" i="3"/>
  <c r="AD432" i="3" s="1"/>
  <c r="AB432" i="3"/>
  <c r="AC432" i="3" s="1"/>
  <c r="AA432" i="3"/>
  <c r="W432" i="3"/>
  <c r="Y432" i="3"/>
  <c r="T432" i="3"/>
  <c r="V404" i="3"/>
  <c r="Z404" i="3"/>
  <c r="Y404" i="3"/>
  <c r="S404" i="3"/>
  <c r="AD404" i="3" s="1"/>
  <c r="AB404" i="3"/>
  <c r="AC404" i="3" s="1"/>
  <c r="AA404" i="3"/>
  <c r="T404" i="3"/>
  <c r="W404" i="3"/>
  <c r="V330" i="3"/>
  <c r="U330" i="3" s="1"/>
  <c r="Z330" i="3"/>
  <c r="AA330" i="3"/>
  <c r="S330" i="3"/>
  <c r="AD330" i="3" s="1"/>
  <c r="AB330" i="3"/>
  <c r="AC330" i="3" s="1"/>
  <c r="Y330" i="3"/>
  <c r="T330" i="3"/>
  <c r="W330" i="3"/>
  <c r="X330" i="3" s="1"/>
  <c r="Y385" i="3"/>
  <c r="AB385" i="3"/>
  <c r="AC385" i="3" s="1"/>
  <c r="T385" i="3"/>
  <c r="AA385" i="3"/>
  <c r="Z385" i="3"/>
  <c r="W385" i="3"/>
  <c r="S385" i="3"/>
  <c r="AD385" i="3" s="1"/>
  <c r="V385" i="3"/>
  <c r="U385" i="3" s="1"/>
  <c r="AA327" i="3"/>
  <c r="S327" i="3"/>
  <c r="AD327" i="3" s="1"/>
  <c r="W327" i="3"/>
  <c r="V327" i="3"/>
  <c r="T327" i="3"/>
  <c r="AB327" i="3"/>
  <c r="AC327" i="3" s="1"/>
  <c r="Y669" i="1" s="1"/>
  <c r="AD669" i="1" s="1"/>
  <c r="Y327" i="3"/>
  <c r="Z327" i="3"/>
  <c r="K349" i="3"/>
  <c r="W570" i="1"/>
  <c r="AB570" i="1" s="1"/>
  <c r="AF570" i="1" s="1"/>
  <c r="Y329" i="3"/>
  <c r="AB329" i="3"/>
  <c r="AC329" i="3" s="1"/>
  <c r="Y667" i="1" s="1"/>
  <c r="AD667" i="1" s="1"/>
  <c r="Z329" i="3"/>
  <c r="W329" i="3"/>
  <c r="T329" i="3"/>
  <c r="S329" i="3"/>
  <c r="AD329" i="3" s="1"/>
  <c r="AA329" i="3"/>
  <c r="V329" i="3"/>
  <c r="U329" i="3" s="1"/>
  <c r="K292" i="3"/>
  <c r="W592" i="1"/>
  <c r="AB592" i="1" s="1"/>
  <c r="AF592" i="1" s="1"/>
  <c r="Z476" i="3"/>
  <c r="W476" i="3"/>
  <c r="V476" i="3"/>
  <c r="U476" i="3" s="1"/>
  <c r="AB476" i="3"/>
  <c r="AC476" i="3" s="1"/>
  <c r="Y779" i="1" s="1"/>
  <c r="AD779" i="1" s="1"/>
  <c r="T476" i="3"/>
  <c r="AA476" i="3"/>
  <c r="S476" i="3"/>
  <c r="AD476" i="3" s="1"/>
  <c r="Y476" i="3"/>
  <c r="Y377" i="3"/>
  <c r="W377" i="3"/>
  <c r="T377" i="3"/>
  <c r="AB377" i="3"/>
  <c r="AC377" i="3" s="1"/>
  <c r="Z377" i="3"/>
  <c r="AA377" i="3"/>
  <c r="V377" i="3"/>
  <c r="U377" i="3" s="1"/>
  <c r="S377" i="3"/>
  <c r="AD377" i="3" s="1"/>
  <c r="K337" i="3"/>
  <c r="W645" i="1"/>
  <c r="AB645" i="1" s="1"/>
  <c r="AF645" i="1" s="1"/>
  <c r="Y317" i="3"/>
  <c r="T317" i="3"/>
  <c r="AB317" i="3"/>
  <c r="AC317" i="3" s="1"/>
  <c r="Y565" i="1" s="1"/>
  <c r="AD565" i="1" s="1"/>
  <c r="Z317" i="3"/>
  <c r="W317" i="3"/>
  <c r="X317" i="3" s="1"/>
  <c r="V317" i="3"/>
  <c r="U317" i="3" s="1"/>
  <c r="S317" i="3"/>
  <c r="AD317" i="3" s="1"/>
  <c r="AA317" i="3"/>
  <c r="K313" i="3"/>
  <c r="W400" i="1"/>
  <c r="AB400" i="1" s="1"/>
  <c r="AF400" i="1" s="1"/>
  <c r="Z287" i="3"/>
  <c r="V287" i="3"/>
  <c r="U287" i="3" s="1"/>
  <c r="AB287" i="3"/>
  <c r="AC287" i="3" s="1"/>
  <c r="T287" i="3"/>
  <c r="AA287" i="3"/>
  <c r="S287" i="3"/>
  <c r="AD287" i="3" s="1"/>
  <c r="Y287" i="3"/>
  <c r="W287" i="3"/>
  <c r="X287" i="3" s="1"/>
  <c r="Z207" i="3"/>
  <c r="AA207" i="3"/>
  <c r="S207" i="3"/>
  <c r="AD207" i="3" s="1"/>
  <c r="T207" i="3"/>
  <c r="AB207" i="3"/>
  <c r="AC207" i="3" s="1"/>
  <c r="Y207" i="3"/>
  <c r="W207" i="3"/>
  <c r="V207" i="3"/>
  <c r="U207" i="3" s="1"/>
  <c r="X466" i="1"/>
  <c r="AC466" i="1" s="1"/>
  <c r="K286" i="3"/>
  <c r="AA232" i="3"/>
  <c r="S232" i="3"/>
  <c r="AD232" i="3" s="1"/>
  <c r="Y232" i="3"/>
  <c r="AB232" i="3"/>
  <c r="AC232" i="3" s="1"/>
  <c r="T232" i="3"/>
  <c r="V232" i="3"/>
  <c r="U232" i="3" s="1"/>
  <c r="Z232" i="3"/>
  <c r="W232" i="3"/>
  <c r="Y206" i="3"/>
  <c r="Z206" i="3"/>
  <c r="T206" i="3"/>
  <c r="S206" i="3"/>
  <c r="AD206" i="3" s="1"/>
  <c r="AB206" i="3"/>
  <c r="AC206" i="3" s="1"/>
  <c r="AA206" i="3"/>
  <c r="W206" i="3"/>
  <c r="V206" i="3"/>
  <c r="U206" i="3" s="1"/>
  <c r="Y190" i="3"/>
  <c r="Z190" i="3"/>
  <c r="T190" i="3"/>
  <c r="S190" i="3"/>
  <c r="AD190" i="3" s="1"/>
  <c r="AA190" i="3"/>
  <c r="W190" i="3"/>
  <c r="X190" i="3" s="1"/>
  <c r="AB190" i="3"/>
  <c r="AC190" i="3" s="1"/>
  <c r="V190" i="3"/>
  <c r="U190" i="3" s="1"/>
  <c r="Z279" i="3"/>
  <c r="V279" i="3"/>
  <c r="U279" i="3" s="1"/>
  <c r="AB279" i="3"/>
  <c r="AC279" i="3" s="1"/>
  <c r="Y532" i="1" s="1"/>
  <c r="AD532" i="1" s="1"/>
  <c r="T279" i="3"/>
  <c r="AA279" i="3"/>
  <c r="S279" i="3"/>
  <c r="AD279" i="3" s="1"/>
  <c r="Y279" i="3"/>
  <c r="W279" i="3"/>
  <c r="K185" i="3"/>
  <c r="W364" i="1"/>
  <c r="AB364" i="1" s="1"/>
  <c r="AF364" i="1" s="1"/>
  <c r="Y296" i="3"/>
  <c r="Z296" i="3"/>
  <c r="W296" i="3"/>
  <c r="T296" i="3"/>
  <c r="AB296" i="3"/>
  <c r="AC296" i="3" s="1"/>
  <c r="Y585" i="1" s="1"/>
  <c r="AD585" i="1" s="1"/>
  <c r="AA296" i="3"/>
  <c r="S296" i="3"/>
  <c r="AD296" i="3" s="1"/>
  <c r="V296" i="3"/>
  <c r="U296" i="3" s="1"/>
  <c r="K246" i="3"/>
  <c r="Z215" i="3"/>
  <c r="AA215" i="3"/>
  <c r="S215" i="3"/>
  <c r="AD215" i="3" s="1"/>
  <c r="W215" i="3"/>
  <c r="V215" i="3"/>
  <c r="U215" i="3" s="1"/>
  <c r="T215" i="3"/>
  <c r="AB215" i="3"/>
  <c r="AC215" i="3" s="1"/>
  <c r="Y215" i="3"/>
  <c r="Z199" i="3"/>
  <c r="AA199" i="3"/>
  <c r="S199" i="3"/>
  <c r="AD199" i="3" s="1"/>
  <c r="W199" i="3"/>
  <c r="V199" i="3"/>
  <c r="T199" i="3"/>
  <c r="AB199" i="3"/>
  <c r="AC199" i="3" s="1"/>
  <c r="Y476" i="1" s="1"/>
  <c r="AD476" i="1" s="1"/>
  <c r="Y199" i="3"/>
  <c r="Z183" i="3"/>
  <c r="AA183" i="3"/>
  <c r="S183" i="3"/>
  <c r="AD183" i="3" s="1"/>
  <c r="W183" i="3"/>
  <c r="V183" i="3"/>
  <c r="U183" i="3" s="1"/>
  <c r="T183" i="3"/>
  <c r="AB183" i="3"/>
  <c r="AC183" i="3" s="1"/>
  <c r="Y436" i="1" s="1"/>
  <c r="AD436" i="1" s="1"/>
  <c r="Y183" i="3"/>
  <c r="V147" i="3"/>
  <c r="W147" i="3"/>
  <c r="T147" i="3"/>
  <c r="AB147" i="3"/>
  <c r="AC147" i="3" s="1"/>
  <c r="Y445" i="1" s="1"/>
  <c r="AD445" i="1" s="1"/>
  <c r="AA147" i="3"/>
  <c r="Z147" i="3"/>
  <c r="Y147" i="3"/>
  <c r="S147" i="3"/>
  <c r="AD147" i="3" s="1"/>
  <c r="Z560" i="1"/>
  <c r="AE560" i="1" s="1"/>
  <c r="K298" i="3"/>
  <c r="W609" i="1"/>
  <c r="AB609" i="1" s="1"/>
  <c r="AF609" i="1" s="1"/>
  <c r="K264" i="3"/>
  <c r="K258" i="3"/>
  <c r="K140" i="3"/>
  <c r="W368" i="1"/>
  <c r="AB368" i="1" s="1"/>
  <c r="AF368" i="1" s="1"/>
  <c r="K375" i="3"/>
  <c r="W680" i="1"/>
  <c r="AB680" i="1" s="1"/>
  <c r="AF680" i="1" s="1"/>
  <c r="K359" i="3"/>
  <c r="W624" i="1"/>
  <c r="AB624" i="1" s="1"/>
  <c r="AF624" i="1" s="1"/>
  <c r="AB209" i="3"/>
  <c r="AC209" i="3" s="1"/>
  <c r="T209" i="3"/>
  <c r="Z209" i="3"/>
  <c r="Y209" i="3"/>
  <c r="W209" i="3"/>
  <c r="X209" i="3" s="1"/>
  <c r="V209" i="3"/>
  <c r="U209" i="3" s="1"/>
  <c r="S209" i="3"/>
  <c r="AD209" i="3" s="1"/>
  <c r="AA209" i="3"/>
  <c r="K135" i="3"/>
  <c r="V42" i="3"/>
  <c r="Z42" i="3"/>
  <c r="Y42" i="3"/>
  <c r="T42" i="3"/>
  <c r="S42" i="3"/>
  <c r="AD42" i="3" s="1"/>
  <c r="AB42" i="3"/>
  <c r="AC42" i="3" s="1"/>
  <c r="AA42" i="3"/>
  <c r="W42" i="3"/>
  <c r="K161" i="3"/>
  <c r="W205" i="1"/>
  <c r="AB205" i="1" s="1"/>
  <c r="AF205" i="1" s="1"/>
  <c r="Z140" i="3"/>
  <c r="Y140" i="3"/>
  <c r="V140" i="3"/>
  <c r="U140" i="3" s="1"/>
  <c r="AB140" i="3"/>
  <c r="AC140" i="3" s="1"/>
  <c r="AA140" i="3"/>
  <c r="W140" i="3"/>
  <c r="T140" i="3"/>
  <c r="S140" i="3"/>
  <c r="AD140" i="3" s="1"/>
  <c r="K121" i="3"/>
  <c r="W120" i="1"/>
  <c r="AB120" i="1" s="1"/>
  <c r="AF120" i="1" s="1"/>
  <c r="W107" i="3"/>
  <c r="AA107" i="3"/>
  <c r="S107" i="3"/>
  <c r="AD107" i="3" s="1"/>
  <c r="Z107" i="3"/>
  <c r="AB107" i="3"/>
  <c r="AC107" i="3" s="1"/>
  <c r="Y107" i="3"/>
  <c r="V107" i="3"/>
  <c r="U107" i="3" s="1"/>
  <c r="T107" i="3"/>
  <c r="X71" i="1"/>
  <c r="AC71" i="1" s="1"/>
  <c r="K13" i="3"/>
  <c r="V58" i="3"/>
  <c r="U58" i="3" s="1"/>
  <c r="Z58" i="3"/>
  <c r="Y58" i="3"/>
  <c r="AB58" i="3"/>
  <c r="AC58" i="3" s="1"/>
  <c r="AA58" i="3"/>
  <c r="W58" i="3"/>
  <c r="X58" i="3" s="1"/>
  <c r="T58" i="3"/>
  <c r="S58" i="3"/>
  <c r="AD58" i="3" s="1"/>
  <c r="AA125" i="3"/>
  <c r="S125" i="3"/>
  <c r="AD125" i="3" s="1"/>
  <c r="Z125" i="3"/>
  <c r="Y125" i="3"/>
  <c r="W125" i="3"/>
  <c r="V125" i="3"/>
  <c r="U125" i="3" s="1"/>
  <c r="T125" i="3"/>
  <c r="AB125" i="3"/>
  <c r="AC125" i="3" s="1"/>
  <c r="Y374" i="1" s="1"/>
  <c r="AD374" i="1" s="1"/>
  <c r="Z102" i="3"/>
  <c r="V102" i="3"/>
  <c r="U102" i="3" s="1"/>
  <c r="S102" i="3"/>
  <c r="AD102" i="3" s="1"/>
  <c r="AB102" i="3"/>
  <c r="AC102" i="3" s="1"/>
  <c r="AA102" i="3"/>
  <c r="Y102" i="3"/>
  <c r="W102" i="3"/>
  <c r="T102" i="3"/>
  <c r="K256" i="3"/>
  <c r="AA111" i="3"/>
  <c r="S111" i="3"/>
  <c r="AD111" i="3" s="1"/>
  <c r="Y111" i="3"/>
  <c r="W111" i="3"/>
  <c r="V111" i="3"/>
  <c r="U111" i="3" s="1"/>
  <c r="AB111" i="3"/>
  <c r="AC111" i="3" s="1"/>
  <c r="Z111" i="3"/>
  <c r="T111" i="3"/>
  <c r="Y123" i="3"/>
  <c r="W123" i="3"/>
  <c r="AB123" i="3"/>
  <c r="AC123" i="3" s="1"/>
  <c r="T123" i="3"/>
  <c r="AA123" i="3"/>
  <c r="Z123" i="3"/>
  <c r="V123" i="3"/>
  <c r="U123" i="3" s="1"/>
  <c r="S123" i="3"/>
  <c r="AD123" i="3" s="1"/>
  <c r="Y45" i="3"/>
  <c r="AB45" i="3"/>
  <c r="AC45" i="3" s="1"/>
  <c r="T45" i="3"/>
  <c r="AA45" i="3"/>
  <c r="Z45" i="3"/>
  <c r="W45" i="3"/>
  <c r="V45" i="3"/>
  <c r="U45" i="3" s="1"/>
  <c r="S45" i="3"/>
  <c r="AD45" i="3" s="1"/>
  <c r="AA152" i="3"/>
  <c r="S152" i="3"/>
  <c r="AD152" i="3" s="1"/>
  <c r="AB152" i="3"/>
  <c r="AC152" i="3" s="1"/>
  <c r="T152" i="3"/>
  <c r="W152" i="3"/>
  <c r="V152" i="3"/>
  <c r="Z152" i="3"/>
  <c r="Y152" i="3"/>
  <c r="AF1549" i="1"/>
  <c r="AF1392" i="1"/>
  <c r="W1171" i="1"/>
  <c r="AB1171" i="1" s="1"/>
  <c r="AF1171" i="1" s="1"/>
  <c r="W1141" i="1"/>
  <c r="AB1141" i="1" s="1"/>
  <c r="AF1141" i="1" s="1"/>
  <c r="W1181" i="1"/>
  <c r="AB1181" i="1" s="1"/>
  <c r="AF1181" i="1" s="1"/>
  <c r="W936" i="1"/>
  <c r="AB936" i="1" s="1"/>
  <c r="AF936" i="1" s="1"/>
  <c r="AF1245" i="1"/>
  <c r="AF1222" i="1"/>
  <c r="W1125" i="1"/>
  <c r="AB1125" i="1" s="1"/>
  <c r="AF1125" i="1" s="1"/>
  <c r="W1145" i="1"/>
  <c r="AB1145" i="1" s="1"/>
  <c r="AF1145" i="1" s="1"/>
  <c r="AF1065" i="1"/>
  <c r="AF1155" i="1"/>
  <c r="AF907" i="1"/>
  <c r="W994" i="1"/>
  <c r="AB994" i="1" s="1"/>
  <c r="AF994" i="1" s="1"/>
  <c r="W954" i="1"/>
  <c r="AB954" i="1" s="1"/>
  <c r="AF954" i="1" s="1"/>
  <c r="W918" i="1"/>
  <c r="AB918" i="1" s="1"/>
  <c r="AF918" i="1" s="1"/>
  <c r="W835" i="1"/>
  <c r="AB835" i="1" s="1"/>
  <c r="AF835" i="1" s="1"/>
  <c r="W724" i="1"/>
  <c r="AB724" i="1" s="1"/>
  <c r="AF724" i="1" s="1"/>
  <c r="AF898" i="1"/>
  <c r="W742" i="1"/>
  <c r="AB742" i="1" s="1"/>
  <c r="AF742" i="1" s="1"/>
  <c r="AF769" i="1"/>
  <c r="AF825" i="1"/>
  <c r="AF923" i="1"/>
  <c r="W746" i="1"/>
  <c r="AB746" i="1" s="1"/>
  <c r="AF746" i="1" s="1"/>
  <c r="W6" i="1"/>
  <c r="AB6" i="1" s="1"/>
  <c r="AF6" i="1" s="1"/>
  <c r="W343" i="1"/>
  <c r="AB343" i="1" s="1"/>
  <c r="AF343" i="1" s="1"/>
  <c r="W194" i="1"/>
  <c r="AB194" i="1" s="1"/>
  <c r="AF194" i="1" s="1"/>
  <c r="K8" i="3"/>
  <c r="X43" i="1"/>
  <c r="AC43" i="1" s="1"/>
  <c r="W172" i="3"/>
  <c r="Z172" i="3"/>
  <c r="Y172" i="3"/>
  <c r="V172" i="3"/>
  <c r="U172" i="3" s="1"/>
  <c r="T172" i="3"/>
  <c r="S172" i="3"/>
  <c r="AD172" i="3" s="1"/>
  <c r="AB172" i="3"/>
  <c r="AC172" i="3" s="1"/>
  <c r="AA172" i="3"/>
  <c r="K237" i="3"/>
  <c r="AB28" i="3"/>
  <c r="AC28" i="3" s="1"/>
  <c r="T28" i="3"/>
  <c r="Y28" i="3"/>
  <c r="W28" i="3"/>
  <c r="V28" i="3"/>
  <c r="U28" i="3" s="1"/>
  <c r="S28" i="3"/>
  <c r="AD28" i="3" s="1"/>
  <c r="AA28" i="3"/>
  <c r="Z28" i="3"/>
  <c r="Z49" i="1"/>
  <c r="AE49" i="1" s="1"/>
  <c r="Y57" i="3"/>
  <c r="Z57" i="3"/>
  <c r="W57" i="3"/>
  <c r="V57" i="3"/>
  <c r="U57" i="3" s="1"/>
  <c r="T57" i="3"/>
  <c r="S57" i="3"/>
  <c r="AD57" i="3" s="1"/>
  <c r="AB57" i="3"/>
  <c r="AC57" i="3" s="1"/>
  <c r="AA57" i="3"/>
  <c r="K149" i="3"/>
  <c r="W485" i="1"/>
  <c r="AB485" i="1" s="1"/>
  <c r="AF485" i="1" s="1"/>
  <c r="Z41" i="1"/>
  <c r="AE41" i="1" s="1"/>
  <c r="X99" i="1"/>
  <c r="AC99" i="1" s="1"/>
  <c r="K157" i="3"/>
  <c r="K205" i="3"/>
  <c r="AB8" i="3"/>
  <c r="AC8" i="3" s="1"/>
  <c r="T8" i="3"/>
  <c r="V8" i="3"/>
  <c r="U8" i="3" s="1"/>
  <c r="S8" i="3"/>
  <c r="AD8" i="3" s="1"/>
  <c r="AA8" i="3"/>
  <c r="Z8" i="3"/>
  <c r="Y8" i="3"/>
  <c r="W8" i="3"/>
  <c r="X8" i="3" s="1"/>
  <c r="K122" i="3"/>
  <c r="W127" i="1"/>
  <c r="AB127" i="1" s="1"/>
  <c r="AF127" i="1" s="1"/>
  <c r="K6" i="3"/>
  <c r="W37" i="1"/>
  <c r="AB37" i="1" s="1"/>
  <c r="AF37" i="1" s="1"/>
  <c r="K71" i="3"/>
  <c r="Z469" i="1"/>
  <c r="AE469" i="1" s="1"/>
  <c r="K302" i="3"/>
  <c r="W625" i="1"/>
  <c r="AB625" i="1" s="1"/>
  <c r="AF625" i="1" s="1"/>
  <c r="K28" i="3"/>
  <c r="W5" i="1"/>
  <c r="AB5" i="1" s="1"/>
  <c r="AF5" i="1" s="1"/>
  <c r="W138" i="3"/>
  <c r="X138" i="3" s="1"/>
  <c r="V138" i="3"/>
  <c r="U138" i="3" s="1"/>
  <c r="AB138" i="3"/>
  <c r="AC138" i="3" s="1"/>
  <c r="T138" i="3"/>
  <c r="AA138" i="3"/>
  <c r="S138" i="3"/>
  <c r="AD138" i="3" s="1"/>
  <c r="Z138" i="3"/>
  <c r="Y138" i="3"/>
  <c r="K163" i="3"/>
  <c r="K229" i="3"/>
  <c r="V108" i="3"/>
  <c r="AB108" i="3"/>
  <c r="AC108" i="3" s="1"/>
  <c r="T108" i="3"/>
  <c r="AA108" i="3"/>
  <c r="S108" i="3"/>
  <c r="AD108" i="3" s="1"/>
  <c r="Z108" i="3"/>
  <c r="Y108" i="3"/>
  <c r="W108" i="3"/>
  <c r="V227" i="3"/>
  <c r="U227" i="3" s="1"/>
  <c r="AB227" i="3"/>
  <c r="AC227" i="3" s="1"/>
  <c r="Y531" i="1" s="1"/>
  <c r="AD531" i="1" s="1"/>
  <c r="T227" i="3"/>
  <c r="W227" i="3"/>
  <c r="X227" i="3" s="1"/>
  <c r="AA227" i="3"/>
  <c r="Z227" i="3"/>
  <c r="Y227" i="3"/>
  <c r="S227" i="3"/>
  <c r="AD227" i="3" s="1"/>
  <c r="AB336" i="3"/>
  <c r="AC336" i="3" s="1"/>
  <c r="Y524" i="1" s="1"/>
  <c r="AD524" i="1" s="1"/>
  <c r="T336" i="3"/>
  <c r="AA336" i="3"/>
  <c r="Y336" i="3"/>
  <c r="V336" i="3"/>
  <c r="U336" i="3" s="1"/>
  <c r="S336" i="3"/>
  <c r="AD336" i="3" s="1"/>
  <c r="Z336" i="3"/>
  <c r="W336" i="3"/>
  <c r="K180" i="3"/>
  <c r="K243" i="3"/>
  <c r="W552" i="1"/>
  <c r="AB552" i="1" s="1"/>
  <c r="AF552" i="1" s="1"/>
  <c r="X537" i="1"/>
  <c r="AC537" i="1" s="1"/>
  <c r="K306" i="3"/>
  <c r="W596" i="1"/>
  <c r="AB596" i="1" s="1"/>
  <c r="AF596" i="1" s="1"/>
  <c r="X119" i="1"/>
  <c r="AC119" i="1" s="1"/>
  <c r="AB126" i="3"/>
  <c r="AC126" i="3" s="1"/>
  <c r="Y376" i="1" s="1"/>
  <c r="AD376" i="1" s="1"/>
  <c r="T126" i="3"/>
  <c r="AA126" i="3"/>
  <c r="S126" i="3"/>
  <c r="AD126" i="3" s="1"/>
  <c r="Z126" i="3"/>
  <c r="W126" i="3"/>
  <c r="Y126" i="3"/>
  <c r="V126" i="3"/>
  <c r="U126" i="3" s="1"/>
  <c r="K221" i="3"/>
  <c r="W244" i="3"/>
  <c r="AA244" i="3"/>
  <c r="S244" i="3"/>
  <c r="AD244" i="3" s="1"/>
  <c r="Y244" i="3"/>
  <c r="V244" i="3"/>
  <c r="T244" i="3"/>
  <c r="AB244" i="3"/>
  <c r="AC244" i="3" s="1"/>
  <c r="Z244" i="3"/>
  <c r="W276" i="3"/>
  <c r="X276" i="3" s="1"/>
  <c r="AA276" i="3"/>
  <c r="S276" i="3"/>
  <c r="AD276" i="3" s="1"/>
  <c r="Y276" i="3"/>
  <c r="V276" i="3"/>
  <c r="U276" i="3" s="1"/>
  <c r="T276" i="3"/>
  <c r="AB276" i="3"/>
  <c r="AC276" i="3" s="1"/>
  <c r="Y537" i="1" s="1"/>
  <c r="AD537" i="1" s="1"/>
  <c r="Z276" i="3"/>
  <c r="K310" i="3"/>
  <c r="W597" i="1"/>
  <c r="AB597" i="1" s="1"/>
  <c r="AF597" i="1" s="1"/>
  <c r="AB295" i="3"/>
  <c r="AC295" i="3" s="1"/>
  <c r="T295" i="3"/>
  <c r="AA295" i="3"/>
  <c r="Y295" i="3"/>
  <c r="V295" i="3"/>
  <c r="U295" i="3" s="1"/>
  <c r="S295" i="3"/>
  <c r="AD295" i="3" s="1"/>
  <c r="Z295" i="3"/>
  <c r="W295" i="3"/>
  <c r="K413" i="3"/>
  <c r="W175" i="1"/>
  <c r="AB175" i="1" s="1"/>
  <c r="AF175" i="1" s="1"/>
  <c r="V229" i="3"/>
  <c r="U229" i="3" s="1"/>
  <c r="Z229" i="3"/>
  <c r="Y229" i="3"/>
  <c r="AB229" i="3"/>
  <c r="AC229" i="3" s="1"/>
  <c r="AA229" i="3"/>
  <c r="W229" i="3"/>
  <c r="X229" i="3" s="1"/>
  <c r="T229" i="3"/>
  <c r="S229" i="3"/>
  <c r="AD229" i="3" s="1"/>
  <c r="V245" i="3"/>
  <c r="U245" i="3" s="1"/>
  <c r="AB245" i="3"/>
  <c r="AC245" i="3" s="1"/>
  <c r="T245" i="3"/>
  <c r="Z245" i="3"/>
  <c r="Y245" i="3"/>
  <c r="S245" i="3"/>
  <c r="AD245" i="3" s="1"/>
  <c r="AA245" i="3"/>
  <c r="W245" i="3"/>
  <c r="X245" i="3" s="1"/>
  <c r="V261" i="3"/>
  <c r="U261" i="3" s="1"/>
  <c r="AB261" i="3"/>
  <c r="AC261" i="3" s="1"/>
  <c r="T261" i="3"/>
  <c r="Z261" i="3"/>
  <c r="Y261" i="3"/>
  <c r="AA261" i="3"/>
  <c r="W261" i="3"/>
  <c r="X261" i="3" s="1"/>
  <c r="S261" i="3"/>
  <c r="AD261" i="3" s="1"/>
  <c r="V277" i="3"/>
  <c r="U277" i="3" s="1"/>
  <c r="AB277" i="3"/>
  <c r="AC277" i="3" s="1"/>
  <c r="T277" i="3"/>
  <c r="Z277" i="3"/>
  <c r="Y277" i="3"/>
  <c r="S277" i="3"/>
  <c r="AD277" i="3" s="1"/>
  <c r="AA277" i="3"/>
  <c r="W277" i="3"/>
  <c r="X277" i="3" s="1"/>
  <c r="K335" i="3"/>
  <c r="W546" i="1"/>
  <c r="AB546" i="1" s="1"/>
  <c r="AF546" i="1" s="1"/>
  <c r="K364" i="3"/>
  <c r="W555" i="1"/>
  <c r="AB555" i="1" s="1"/>
  <c r="AF555" i="1" s="1"/>
  <c r="Y431" i="3"/>
  <c r="W431" i="3"/>
  <c r="AB431" i="3"/>
  <c r="AC431" i="3" s="1"/>
  <c r="T431" i="3"/>
  <c r="AA431" i="3"/>
  <c r="Z431" i="3"/>
  <c r="V431" i="3"/>
  <c r="U431" i="3" s="1"/>
  <c r="S431" i="3"/>
  <c r="AD431" i="3" s="1"/>
  <c r="AB364" i="3"/>
  <c r="AC364" i="3" s="1"/>
  <c r="Y555" i="1" s="1"/>
  <c r="AD555" i="1" s="1"/>
  <c r="T364" i="3"/>
  <c r="AA364" i="3"/>
  <c r="Y364" i="3"/>
  <c r="V364" i="3"/>
  <c r="U364" i="3" s="1"/>
  <c r="S364" i="3"/>
  <c r="AD364" i="3" s="1"/>
  <c r="Z364" i="3"/>
  <c r="W364" i="3"/>
  <c r="AA417" i="3"/>
  <c r="S417" i="3"/>
  <c r="AD417" i="3" s="1"/>
  <c r="Y417" i="3"/>
  <c r="W417" i="3"/>
  <c r="X417" i="3" s="1"/>
  <c r="V417" i="3"/>
  <c r="U417" i="3" s="1"/>
  <c r="AB417" i="3"/>
  <c r="AC417" i="3" s="1"/>
  <c r="Y187" i="1" s="1"/>
  <c r="AD187" i="1" s="1"/>
  <c r="Z417" i="3"/>
  <c r="T417" i="3"/>
  <c r="K244" i="3"/>
  <c r="K276" i="3"/>
  <c r="W537" i="1"/>
  <c r="AB537" i="1" s="1"/>
  <c r="AF537" i="1" s="1"/>
  <c r="K348" i="3"/>
  <c r="W571" i="1"/>
  <c r="AB571" i="1" s="1"/>
  <c r="AF571" i="1" s="1"/>
  <c r="K406" i="3"/>
  <c r="W200" i="1"/>
  <c r="AB200" i="1" s="1"/>
  <c r="AF200" i="1" s="1"/>
  <c r="AA453" i="3"/>
  <c r="S453" i="3"/>
  <c r="AD453" i="3" s="1"/>
  <c r="Y453" i="3"/>
  <c r="W453" i="3"/>
  <c r="V453" i="3"/>
  <c r="U453" i="3" s="1"/>
  <c r="AB453" i="3"/>
  <c r="AC453" i="3" s="1"/>
  <c r="Y412" i="1" s="1"/>
  <c r="AD412" i="1" s="1"/>
  <c r="Z453" i="3"/>
  <c r="T453" i="3"/>
  <c r="K488" i="3"/>
  <c r="Y407" i="3"/>
  <c r="AB407" i="3"/>
  <c r="AC407" i="3" s="1"/>
  <c r="T407" i="3"/>
  <c r="W407" i="3"/>
  <c r="X407" i="3" s="1"/>
  <c r="V407" i="3"/>
  <c r="U407" i="3" s="1"/>
  <c r="S407" i="3"/>
  <c r="AD407" i="3" s="1"/>
  <c r="AA407" i="3"/>
  <c r="Z407" i="3"/>
  <c r="K438" i="3"/>
  <c r="K384" i="3"/>
  <c r="X366" i="1"/>
  <c r="AC366" i="1" s="1"/>
  <c r="V450" i="3"/>
  <c r="U450" i="3" s="1"/>
  <c r="AB450" i="3"/>
  <c r="AC450" i="3" s="1"/>
  <c r="T450" i="3"/>
  <c r="AA450" i="3"/>
  <c r="S450" i="3"/>
  <c r="AD450" i="3" s="1"/>
  <c r="Y450" i="3"/>
  <c r="W450" i="3"/>
  <c r="Z450" i="3"/>
  <c r="AB398" i="3"/>
  <c r="AC398" i="3" s="1"/>
  <c r="Y689" i="1" s="1"/>
  <c r="AD689" i="1" s="1"/>
  <c r="T398" i="3"/>
  <c r="AA398" i="3"/>
  <c r="S398" i="3"/>
  <c r="AD398" i="3" s="1"/>
  <c r="Z398" i="3"/>
  <c r="Y398" i="3"/>
  <c r="V398" i="3"/>
  <c r="U398" i="3" s="1"/>
  <c r="W398" i="3"/>
  <c r="AA469" i="3"/>
  <c r="S469" i="3"/>
  <c r="AD469" i="3" s="1"/>
  <c r="Y469" i="3"/>
  <c r="W469" i="3"/>
  <c r="X469" i="3" s="1"/>
  <c r="V469" i="3"/>
  <c r="U469" i="3" s="1"/>
  <c r="AB469" i="3"/>
  <c r="AC469" i="3" s="1"/>
  <c r="Y741" i="1" s="1"/>
  <c r="AD741" i="1" s="1"/>
  <c r="T469" i="3"/>
  <c r="Z469" i="3"/>
  <c r="W638" i="3"/>
  <c r="X638" i="3" s="1"/>
  <c r="V638" i="3"/>
  <c r="U638" i="3" s="1"/>
  <c r="AB638" i="3"/>
  <c r="AC638" i="3" s="1"/>
  <c r="T638" i="3"/>
  <c r="AA638" i="3"/>
  <c r="S638" i="3"/>
  <c r="AD638" i="3" s="1"/>
  <c r="Z638" i="3"/>
  <c r="Y638" i="3"/>
  <c r="K477" i="3"/>
  <c r="W781" i="1"/>
  <c r="AB781" i="1" s="1"/>
  <c r="AF781" i="1" s="1"/>
  <c r="Y562" i="3"/>
  <c r="W562" i="3"/>
  <c r="V562" i="3"/>
  <c r="AB562" i="3"/>
  <c r="AC562" i="3" s="1"/>
  <c r="Y393" i="1" s="1"/>
  <c r="AD393" i="1" s="1"/>
  <c r="T562" i="3"/>
  <c r="AA562" i="3"/>
  <c r="Z562" i="3"/>
  <c r="S562" i="3"/>
  <c r="AD562" i="3" s="1"/>
  <c r="Z656" i="1"/>
  <c r="AE656" i="1" s="1"/>
  <c r="Y568" i="3"/>
  <c r="W568" i="3"/>
  <c r="V568" i="3"/>
  <c r="AB568" i="3"/>
  <c r="AC568" i="3" s="1"/>
  <c r="T568" i="3"/>
  <c r="AA568" i="3"/>
  <c r="Z568" i="3"/>
  <c r="S568" i="3"/>
  <c r="AD568" i="3" s="1"/>
  <c r="AA455" i="3"/>
  <c r="S455" i="3"/>
  <c r="AD455" i="3" s="1"/>
  <c r="Z455" i="3"/>
  <c r="Y455" i="3"/>
  <c r="AB455" i="3"/>
  <c r="AC455" i="3" s="1"/>
  <c r="W455" i="3"/>
  <c r="V455" i="3"/>
  <c r="T455" i="3"/>
  <c r="K482" i="3"/>
  <c r="K545" i="3"/>
  <c r="Z373" i="1"/>
  <c r="AE373" i="1" s="1"/>
  <c r="AB446" i="3"/>
  <c r="AC446" i="3" s="1"/>
  <c r="T446" i="3"/>
  <c r="Z446" i="3"/>
  <c r="Y446" i="3"/>
  <c r="W446" i="3"/>
  <c r="AA446" i="3"/>
  <c r="V446" i="3"/>
  <c r="S446" i="3"/>
  <c r="AD446" i="3" s="1"/>
  <c r="AB462" i="3"/>
  <c r="AC462" i="3" s="1"/>
  <c r="T462" i="3"/>
  <c r="Z462" i="3"/>
  <c r="Y462" i="3"/>
  <c r="W462" i="3"/>
  <c r="X462" i="3" s="1"/>
  <c r="AA462" i="3"/>
  <c r="V462" i="3"/>
  <c r="U462" i="3" s="1"/>
  <c r="S462" i="3"/>
  <c r="AD462" i="3" s="1"/>
  <c r="AB478" i="3"/>
  <c r="AC478" i="3" s="1"/>
  <c r="T478" i="3"/>
  <c r="Z478" i="3"/>
  <c r="Y478" i="3"/>
  <c r="W478" i="3"/>
  <c r="V478" i="3"/>
  <c r="U478" i="3" s="1"/>
  <c r="AA478" i="3"/>
  <c r="S478" i="3"/>
  <c r="AD478" i="3" s="1"/>
  <c r="AB494" i="3"/>
  <c r="AC494" i="3" s="1"/>
  <c r="Y870" i="1" s="1"/>
  <c r="AD870" i="1" s="1"/>
  <c r="T494" i="3"/>
  <c r="Z494" i="3"/>
  <c r="Y494" i="3"/>
  <c r="W494" i="3"/>
  <c r="V494" i="3"/>
  <c r="U494" i="3" s="1"/>
  <c r="S494" i="3"/>
  <c r="AD494" i="3" s="1"/>
  <c r="AA494" i="3"/>
  <c r="T506" i="3"/>
  <c r="AB506" i="3"/>
  <c r="AC506" i="3" s="1"/>
  <c r="S506" i="3"/>
  <c r="AD506" i="3" s="1"/>
  <c r="AA506" i="3"/>
  <c r="Z506" i="3"/>
  <c r="Y506" i="3"/>
  <c r="W506" i="3"/>
  <c r="V506" i="3"/>
  <c r="U506" i="3" s="1"/>
  <c r="K586" i="3"/>
  <c r="W1084" i="1"/>
  <c r="AB1084" i="1" s="1"/>
  <c r="AF1084" i="1" s="1"/>
  <c r="K513" i="3"/>
  <c r="K570" i="3"/>
  <c r="K687" i="3"/>
  <c r="K692" i="3"/>
  <c r="W456" i="1"/>
  <c r="AB456" i="1" s="1"/>
  <c r="AF456" i="1" s="1"/>
  <c r="AB588" i="3"/>
  <c r="AC588" i="3" s="1"/>
  <c r="T588" i="3"/>
  <c r="AA588" i="3"/>
  <c r="S588" i="3"/>
  <c r="AD588" i="3" s="1"/>
  <c r="Z588" i="3"/>
  <c r="Y588" i="3"/>
  <c r="V588" i="3"/>
  <c r="U588" i="3" s="1"/>
  <c r="W588" i="3"/>
  <c r="W670" i="3"/>
  <c r="V670" i="3"/>
  <c r="U670" i="3" s="1"/>
  <c r="AB670" i="3"/>
  <c r="AC670" i="3" s="1"/>
  <c r="Y1098" i="1" s="1"/>
  <c r="AD1098" i="1" s="1"/>
  <c r="T670" i="3"/>
  <c r="AA670" i="3"/>
  <c r="S670" i="3"/>
  <c r="AD670" i="3" s="1"/>
  <c r="Y670" i="3"/>
  <c r="Z670" i="3"/>
  <c r="Y607" i="3"/>
  <c r="T607" i="3"/>
  <c r="S607" i="3"/>
  <c r="AD607" i="3" s="1"/>
  <c r="AB607" i="3"/>
  <c r="AC607" i="3" s="1"/>
  <c r="AA607" i="3"/>
  <c r="Z607" i="3"/>
  <c r="W607" i="3"/>
  <c r="V607" i="3"/>
  <c r="AA578" i="3"/>
  <c r="S578" i="3"/>
  <c r="AD578" i="3" s="1"/>
  <c r="Z578" i="3"/>
  <c r="Y578" i="3"/>
  <c r="W578" i="3"/>
  <c r="V578" i="3"/>
  <c r="U578" i="3" s="1"/>
  <c r="AB578" i="3"/>
  <c r="AC578" i="3" s="1"/>
  <c r="T578" i="3"/>
  <c r="Z959" i="1"/>
  <c r="AE959" i="1" s="1"/>
  <c r="Y631" i="3"/>
  <c r="AB631" i="3"/>
  <c r="AC631" i="3" s="1"/>
  <c r="T631" i="3"/>
  <c r="S631" i="3"/>
  <c r="AD631" i="3" s="1"/>
  <c r="AA631" i="3"/>
  <c r="Z631" i="3"/>
  <c r="V631" i="3"/>
  <c r="U631" i="3" s="1"/>
  <c r="W631" i="3"/>
  <c r="X631" i="3" s="1"/>
  <c r="Z539" i="3"/>
  <c r="V539" i="3"/>
  <c r="U539" i="3" s="1"/>
  <c r="S539" i="3"/>
  <c r="AD539" i="3" s="1"/>
  <c r="AB539" i="3"/>
  <c r="AC539" i="3" s="1"/>
  <c r="AA539" i="3"/>
  <c r="Y539" i="3"/>
  <c r="W539" i="3"/>
  <c r="T539" i="3"/>
  <c r="X207" i="1"/>
  <c r="AC207" i="1" s="1"/>
  <c r="K657" i="3"/>
  <c r="AA703" i="3"/>
  <c r="S703" i="3"/>
  <c r="AD703" i="3" s="1"/>
  <c r="W703" i="3"/>
  <c r="AB703" i="3"/>
  <c r="AC703" i="3" s="1"/>
  <c r="Z703" i="3"/>
  <c r="Y703" i="3"/>
  <c r="V703" i="3"/>
  <c r="U703" i="3" s="1"/>
  <c r="T703" i="3"/>
  <c r="Z1098" i="1"/>
  <c r="AE1098" i="1" s="1"/>
  <c r="K729" i="3"/>
  <c r="K639" i="3"/>
  <c r="AB651" i="3"/>
  <c r="AC651" i="3" s="1"/>
  <c r="T651" i="3"/>
  <c r="AA651" i="3"/>
  <c r="S651" i="3"/>
  <c r="AD651" i="3" s="1"/>
  <c r="Z651" i="3"/>
  <c r="Y651" i="3"/>
  <c r="W651" i="3"/>
  <c r="V651" i="3"/>
  <c r="AB642" i="3"/>
  <c r="AC642" i="3" s="1"/>
  <c r="T642" i="3"/>
  <c r="AA642" i="3"/>
  <c r="S642" i="3"/>
  <c r="AD642" i="3" s="1"/>
  <c r="Z642" i="3"/>
  <c r="W642" i="3"/>
  <c r="V642" i="3"/>
  <c r="Y642" i="3"/>
  <c r="AB658" i="3"/>
  <c r="AC658" i="3" s="1"/>
  <c r="T658" i="3"/>
  <c r="AA658" i="3"/>
  <c r="S658" i="3"/>
  <c r="AD658" i="3" s="1"/>
  <c r="Z658" i="3"/>
  <c r="Y658" i="3"/>
  <c r="W658" i="3"/>
  <c r="V658" i="3"/>
  <c r="U658" i="3" s="1"/>
  <c r="AB717" i="3"/>
  <c r="AC717" i="3" s="1"/>
  <c r="T717" i="3"/>
  <c r="Y717" i="3"/>
  <c r="V717" i="3"/>
  <c r="U717" i="3" s="1"/>
  <c r="W717" i="3"/>
  <c r="S717" i="3"/>
  <c r="AD717" i="3" s="1"/>
  <c r="Z717" i="3"/>
  <c r="AA717" i="3"/>
  <c r="AB688" i="3"/>
  <c r="AC688" i="3" s="1"/>
  <c r="Y447" i="1" s="1"/>
  <c r="AD447" i="1" s="1"/>
  <c r="T688" i="3"/>
  <c r="AA688" i="3"/>
  <c r="Z688" i="3"/>
  <c r="Y688" i="3"/>
  <c r="W688" i="3"/>
  <c r="V688" i="3"/>
  <c r="S688" i="3"/>
  <c r="AD688" i="3" s="1"/>
  <c r="Y750" i="3"/>
  <c r="W750" i="3"/>
  <c r="V750" i="3"/>
  <c r="U750" i="3" s="1"/>
  <c r="AB750" i="3"/>
  <c r="AC750" i="3" s="1"/>
  <c r="T750" i="3"/>
  <c r="AA750" i="3"/>
  <c r="S750" i="3"/>
  <c r="AD750" i="3" s="1"/>
  <c r="Z750" i="3"/>
  <c r="AB788" i="3"/>
  <c r="AC788" i="3" s="1"/>
  <c r="Y1130" i="1" s="1"/>
  <c r="AD1130" i="1" s="1"/>
  <c r="T788" i="3"/>
  <c r="Y788" i="3"/>
  <c r="AA788" i="3"/>
  <c r="Z788" i="3"/>
  <c r="W788" i="3"/>
  <c r="X788" i="3" s="1"/>
  <c r="V788" i="3"/>
  <c r="U788" i="3" s="1"/>
  <c r="S788" i="3"/>
  <c r="AD788" i="3" s="1"/>
  <c r="Y841" i="3"/>
  <c r="V841" i="3"/>
  <c r="U841" i="3" s="1"/>
  <c r="Z841" i="3"/>
  <c r="W841" i="3"/>
  <c r="X841" i="3" s="1"/>
  <c r="T841" i="3"/>
  <c r="S841" i="3"/>
  <c r="AD841" i="3" s="1"/>
  <c r="AA841" i="3"/>
  <c r="AB841" i="3"/>
  <c r="AC841" i="3" s="1"/>
  <c r="Y684" i="1" s="1"/>
  <c r="AD684" i="1" s="1"/>
  <c r="K810" i="3"/>
  <c r="K745" i="3"/>
  <c r="K757" i="3"/>
  <c r="K833" i="3"/>
  <c r="K783" i="3"/>
  <c r="AB731" i="3"/>
  <c r="AC731" i="3" s="1"/>
  <c r="Y1085" i="1" s="1"/>
  <c r="AD1085" i="1" s="1"/>
  <c r="T731" i="3"/>
  <c r="Z731" i="3"/>
  <c r="Y731" i="3"/>
  <c r="V731" i="3"/>
  <c r="U731" i="3" s="1"/>
  <c r="AA731" i="3"/>
  <c r="W731" i="3"/>
  <c r="X731" i="3" s="1"/>
  <c r="S731" i="3"/>
  <c r="AD731" i="3" s="1"/>
  <c r="K899" i="3"/>
  <c r="Y823" i="3"/>
  <c r="W823" i="3"/>
  <c r="V823" i="3"/>
  <c r="U823" i="3" s="1"/>
  <c r="AB823" i="3"/>
  <c r="AC823" i="3" s="1"/>
  <c r="Y1188" i="1" s="1"/>
  <c r="AD1188" i="1" s="1"/>
  <c r="T823" i="3"/>
  <c r="Z823" i="3"/>
  <c r="AA823" i="3"/>
  <c r="S823" i="3"/>
  <c r="AD823" i="3" s="1"/>
  <c r="K861" i="3"/>
  <c r="W759" i="1"/>
  <c r="AB759" i="1" s="1"/>
  <c r="AF759" i="1" s="1"/>
  <c r="K874" i="3"/>
  <c r="W936" i="3"/>
  <c r="V936" i="3"/>
  <c r="U936" i="3" s="1"/>
  <c r="AB936" i="3"/>
  <c r="AC936" i="3" s="1"/>
  <c r="Y811" i="1" s="1"/>
  <c r="AD811" i="1" s="1"/>
  <c r="T936" i="3"/>
  <c r="AA936" i="3"/>
  <c r="S936" i="3"/>
  <c r="AD936" i="3" s="1"/>
  <c r="Y936" i="3"/>
  <c r="Z936" i="3"/>
  <c r="K814" i="3"/>
  <c r="AB835" i="3"/>
  <c r="AC835" i="3" s="1"/>
  <c r="Y491" i="1" s="1"/>
  <c r="AD491" i="1" s="1"/>
  <c r="T835" i="3"/>
  <c r="AA835" i="3"/>
  <c r="S835" i="3"/>
  <c r="AD835" i="3" s="1"/>
  <c r="Z835" i="3"/>
  <c r="Y835" i="3"/>
  <c r="V835" i="3"/>
  <c r="U835" i="3" s="1"/>
  <c r="W835" i="3"/>
  <c r="Z197" i="1"/>
  <c r="AE197" i="1" s="1"/>
  <c r="K907" i="3"/>
  <c r="W731" i="1"/>
  <c r="AB731" i="1" s="1"/>
  <c r="AF731" i="1" s="1"/>
  <c r="AA817" i="3"/>
  <c r="S817" i="3"/>
  <c r="AD817" i="3" s="1"/>
  <c r="Z817" i="3"/>
  <c r="Y817" i="3"/>
  <c r="W817" i="3"/>
  <c r="V817" i="3"/>
  <c r="U817" i="3" s="1"/>
  <c r="AB817" i="3"/>
  <c r="AC817" i="3" s="1"/>
  <c r="Y1180" i="1" s="1"/>
  <c r="AD1180" i="1" s="1"/>
  <c r="T817" i="3"/>
  <c r="K857" i="3"/>
  <c r="AA875" i="3"/>
  <c r="S875" i="3"/>
  <c r="AD875" i="3" s="1"/>
  <c r="Y875" i="3"/>
  <c r="W875" i="3"/>
  <c r="AB875" i="3"/>
  <c r="AC875" i="3" s="1"/>
  <c r="Y910" i="1" s="1"/>
  <c r="AD910" i="1" s="1"/>
  <c r="T875" i="3"/>
  <c r="V875" i="3"/>
  <c r="U875" i="3" s="1"/>
  <c r="Z875" i="3"/>
  <c r="AA907" i="3"/>
  <c r="S907" i="3"/>
  <c r="AD907" i="3" s="1"/>
  <c r="Y907" i="3"/>
  <c r="W907" i="3"/>
  <c r="V907" i="3"/>
  <c r="U907" i="3" s="1"/>
  <c r="AB907" i="3"/>
  <c r="AC907" i="3" s="1"/>
  <c r="T907" i="3"/>
  <c r="Z907" i="3"/>
  <c r="K811" i="3"/>
  <c r="Z832" i="3"/>
  <c r="Y832" i="3"/>
  <c r="W832" i="3"/>
  <c r="V832" i="3"/>
  <c r="U832" i="3" s="1"/>
  <c r="AA832" i="3"/>
  <c r="S832" i="3"/>
  <c r="AD832" i="3" s="1"/>
  <c r="AB832" i="3"/>
  <c r="AC832" i="3" s="1"/>
  <c r="Y423" i="1" s="1"/>
  <c r="AD423" i="1" s="1"/>
  <c r="T832" i="3"/>
  <c r="W895" i="3"/>
  <c r="AB895" i="3"/>
  <c r="AC895" i="3" s="1"/>
  <c r="Y335" i="1" s="1"/>
  <c r="AD335" i="1" s="1"/>
  <c r="T895" i="3"/>
  <c r="AA895" i="3"/>
  <c r="S895" i="3"/>
  <c r="AD895" i="3" s="1"/>
  <c r="Z895" i="3"/>
  <c r="Y895" i="3"/>
  <c r="V895" i="3"/>
  <c r="Y972" i="3"/>
  <c r="V972" i="3"/>
  <c r="U972" i="3" s="1"/>
  <c r="AB972" i="3"/>
  <c r="AC972" i="3" s="1"/>
  <c r="T972" i="3"/>
  <c r="AA972" i="3"/>
  <c r="S972" i="3"/>
  <c r="AD972" i="3" s="1"/>
  <c r="Z972" i="3"/>
  <c r="W972" i="3"/>
  <c r="K920" i="3"/>
  <c r="AB987" i="3"/>
  <c r="AC987" i="3" s="1"/>
  <c r="Y737" i="1" s="1"/>
  <c r="AD737" i="1" s="1"/>
  <c r="T987" i="3"/>
  <c r="AA987" i="3"/>
  <c r="S987" i="3"/>
  <c r="AD987" i="3" s="1"/>
  <c r="Y987" i="3"/>
  <c r="W987" i="3"/>
  <c r="X987" i="3" s="1"/>
  <c r="V987" i="3"/>
  <c r="U987" i="3" s="1"/>
  <c r="Z987" i="3"/>
  <c r="K948" i="3"/>
  <c r="W1035" i="1"/>
  <c r="AB1035" i="1" s="1"/>
  <c r="AF1035" i="1" s="1"/>
  <c r="Z906" i="3"/>
  <c r="W906" i="3"/>
  <c r="X906" i="3" s="1"/>
  <c r="V906" i="3"/>
  <c r="U906" i="3" s="1"/>
  <c r="AA906" i="3"/>
  <c r="S906" i="3"/>
  <c r="AD906" i="3" s="1"/>
  <c r="AB906" i="3"/>
  <c r="AC906" i="3" s="1"/>
  <c r="T906" i="3"/>
  <c r="Y906" i="3"/>
  <c r="K933" i="3"/>
  <c r="W805" i="1"/>
  <c r="AB805" i="1" s="1"/>
  <c r="AF805" i="1" s="1"/>
  <c r="Y1007" i="3"/>
  <c r="W1007" i="3"/>
  <c r="V1007" i="3"/>
  <c r="AB1007" i="3"/>
  <c r="AC1007" i="3" s="1"/>
  <c r="Y1218" i="1" s="1"/>
  <c r="AD1218" i="1" s="1"/>
  <c r="T1007" i="3"/>
  <c r="AA1007" i="3"/>
  <c r="S1007" i="3"/>
  <c r="AD1007" i="3" s="1"/>
  <c r="Z1007" i="3"/>
  <c r="Y1068" i="3"/>
  <c r="AB1068" i="3"/>
  <c r="AC1068" i="3" s="1"/>
  <c r="T1068" i="3"/>
  <c r="W1068" i="3"/>
  <c r="S1068" i="3"/>
  <c r="AD1068" i="3" s="1"/>
  <c r="AA1068" i="3"/>
  <c r="Z1068" i="3"/>
  <c r="V1068" i="3"/>
  <c r="U1068" i="3" s="1"/>
  <c r="K984" i="3"/>
  <c r="W1005" i="3"/>
  <c r="X1005" i="3" s="1"/>
  <c r="V1005" i="3"/>
  <c r="U1005" i="3" s="1"/>
  <c r="AB1005" i="3"/>
  <c r="AC1005" i="3" s="1"/>
  <c r="Y1202" i="1" s="1"/>
  <c r="AD1202" i="1" s="1"/>
  <c r="T1005" i="3"/>
  <c r="AA1005" i="3"/>
  <c r="S1005" i="3"/>
  <c r="AD1005" i="3" s="1"/>
  <c r="Z1005" i="3"/>
  <c r="Y1005" i="3"/>
  <c r="K1055" i="3"/>
  <c r="K990" i="3"/>
  <c r="K1021" i="3"/>
  <c r="AB1041" i="3"/>
  <c r="AC1041" i="3" s="1"/>
  <c r="T1041" i="3"/>
  <c r="S1041" i="3"/>
  <c r="AD1041" i="3" s="1"/>
  <c r="AA1041" i="3"/>
  <c r="Z1041" i="3"/>
  <c r="Y1041" i="3"/>
  <c r="W1041" i="3"/>
  <c r="V1041" i="3"/>
  <c r="U1041" i="3" s="1"/>
  <c r="K1003" i="3"/>
  <c r="W1215" i="1"/>
  <c r="AB1215" i="1" s="1"/>
  <c r="AF1215" i="1" s="1"/>
  <c r="Y1026" i="3"/>
  <c r="AB1026" i="3"/>
  <c r="AC1026" i="3" s="1"/>
  <c r="AA1026" i="3"/>
  <c r="Z1026" i="3"/>
  <c r="W1026" i="3"/>
  <c r="V1026" i="3"/>
  <c r="U1026" i="3" s="1"/>
  <c r="T1026" i="3"/>
  <c r="S1026" i="3"/>
  <c r="AD1026" i="3" s="1"/>
  <c r="K1103" i="3"/>
  <c r="AB1119" i="3"/>
  <c r="AC1119" i="3" s="1"/>
  <c r="Y1301" i="1" s="1"/>
  <c r="AD1301" i="1" s="1"/>
  <c r="T1119" i="3"/>
  <c r="Y1119" i="3"/>
  <c r="AA1119" i="3"/>
  <c r="Z1119" i="3"/>
  <c r="W1119" i="3"/>
  <c r="X1119" i="3" s="1"/>
  <c r="V1119" i="3"/>
  <c r="U1119" i="3" s="1"/>
  <c r="S1119" i="3"/>
  <c r="AD1119" i="3" s="1"/>
  <c r="K1129" i="3"/>
  <c r="W789" i="1"/>
  <c r="AB789" i="1" s="1"/>
  <c r="AF789" i="1" s="1"/>
  <c r="K1090" i="3"/>
  <c r="K1113" i="3"/>
  <c r="AA1128" i="3"/>
  <c r="S1128" i="3"/>
  <c r="AD1128" i="3" s="1"/>
  <c r="W1128" i="3"/>
  <c r="V1128" i="3"/>
  <c r="U1128" i="3" s="1"/>
  <c r="T1128" i="3"/>
  <c r="Y1128" i="3"/>
  <c r="Z1128" i="3"/>
  <c r="AB1128" i="3"/>
  <c r="AC1128" i="3" s="1"/>
  <c r="K1080" i="3"/>
  <c r="Y1111" i="3"/>
  <c r="AB1111" i="3"/>
  <c r="AC1111" i="3" s="1"/>
  <c r="Y1294" i="1" s="1"/>
  <c r="AD1294" i="1" s="1"/>
  <c r="AA1111" i="3"/>
  <c r="Z1111" i="3"/>
  <c r="W1111" i="3"/>
  <c r="V1111" i="3"/>
  <c r="U1111" i="3" s="1"/>
  <c r="T1111" i="3"/>
  <c r="S1111" i="3"/>
  <c r="AD1111" i="3" s="1"/>
  <c r="AA1136" i="3"/>
  <c r="S1136" i="3"/>
  <c r="AD1136" i="3" s="1"/>
  <c r="W1136" i="3"/>
  <c r="V1136" i="3"/>
  <c r="U1136" i="3" s="1"/>
  <c r="T1136" i="3"/>
  <c r="Z1136" i="3"/>
  <c r="Y1136" i="3"/>
  <c r="AB1136" i="3"/>
  <c r="AC1136" i="3" s="1"/>
  <c r="K1159" i="3"/>
  <c r="W1166" i="3"/>
  <c r="V1166" i="3"/>
  <c r="U1166" i="3" s="1"/>
  <c r="AB1166" i="3"/>
  <c r="AC1166" i="3" s="1"/>
  <c r="Y912" i="1" s="1"/>
  <c r="AD912" i="1" s="1"/>
  <c r="T1166" i="3"/>
  <c r="AA1166" i="3"/>
  <c r="S1166" i="3"/>
  <c r="AD1166" i="3" s="1"/>
  <c r="Z1166" i="3"/>
  <c r="Y1166" i="3"/>
  <c r="K1167" i="3"/>
  <c r="W1183" i="3"/>
  <c r="AB1183" i="3"/>
  <c r="AC1183" i="3" s="1"/>
  <c r="Y1407" i="1" s="1"/>
  <c r="AD1407" i="1" s="1"/>
  <c r="T1183" i="3"/>
  <c r="AA1183" i="3"/>
  <c r="S1183" i="3"/>
  <c r="AD1183" i="3" s="1"/>
  <c r="V1183" i="3"/>
  <c r="U1183" i="3" s="1"/>
  <c r="Z1183" i="3"/>
  <c r="Y1183" i="3"/>
  <c r="K1147" i="3"/>
  <c r="W1200" i="3"/>
  <c r="AB1200" i="3"/>
  <c r="AC1200" i="3" s="1"/>
  <c r="Y1265" i="1" s="1"/>
  <c r="AD1265" i="1" s="1"/>
  <c r="T1200" i="3"/>
  <c r="AA1200" i="3"/>
  <c r="S1200" i="3"/>
  <c r="AD1200" i="3" s="1"/>
  <c r="Z1200" i="3"/>
  <c r="V1200" i="3"/>
  <c r="Y1200" i="3"/>
  <c r="K1270" i="3"/>
  <c r="W416" i="1"/>
  <c r="AB416" i="1" s="1"/>
  <c r="AF416" i="1" s="1"/>
  <c r="AA1195" i="3"/>
  <c r="S1195" i="3"/>
  <c r="AD1195" i="3" s="1"/>
  <c r="Z1195" i="3"/>
  <c r="W1195" i="3"/>
  <c r="AB1195" i="3"/>
  <c r="AC1195" i="3" s="1"/>
  <c r="Y1135" i="1" s="1"/>
  <c r="AD1135" i="1" s="1"/>
  <c r="Y1195" i="3"/>
  <c r="V1195" i="3"/>
  <c r="U1195" i="3" s="1"/>
  <c r="T1195" i="3"/>
  <c r="S1217" i="3"/>
  <c r="AD1217" i="3" s="1"/>
  <c r="AB1217" i="3"/>
  <c r="AC1217" i="3" s="1"/>
  <c r="AA1217" i="3"/>
  <c r="Z1217" i="3"/>
  <c r="Y1217" i="3"/>
  <c r="W1217" i="3"/>
  <c r="V1217" i="3"/>
  <c r="U1217" i="3" s="1"/>
  <c r="T1217" i="3"/>
  <c r="AA1209" i="3"/>
  <c r="Z1209" i="3"/>
  <c r="Y1209" i="3"/>
  <c r="W1209" i="3"/>
  <c r="V1209" i="3"/>
  <c r="T1209" i="3"/>
  <c r="AB1209" i="3"/>
  <c r="AC1209" i="3" s="1"/>
  <c r="S1209" i="3"/>
  <c r="AD1209" i="3" s="1"/>
  <c r="AB1223" i="3"/>
  <c r="AC1223" i="3" s="1"/>
  <c r="AA1223" i="3"/>
  <c r="Z1223" i="3"/>
  <c r="Y1223" i="3"/>
  <c r="W1223" i="3"/>
  <c r="V1223" i="3"/>
  <c r="U1223" i="3" s="1"/>
  <c r="T1223" i="3"/>
  <c r="S1223" i="3"/>
  <c r="AD1223" i="3" s="1"/>
  <c r="AA1253" i="3"/>
  <c r="S1253" i="3"/>
  <c r="AD1253" i="3" s="1"/>
  <c r="W1253" i="3"/>
  <c r="V1253" i="3"/>
  <c r="U1253" i="3" s="1"/>
  <c r="T1253" i="3"/>
  <c r="AB1253" i="3"/>
  <c r="AC1253" i="3" s="1"/>
  <c r="Y530" i="1" s="1"/>
  <c r="AD530" i="1" s="1"/>
  <c r="Z1253" i="3"/>
  <c r="Y1253" i="3"/>
  <c r="V1276" i="3"/>
  <c r="U1276" i="3" s="1"/>
  <c r="AB1276" i="3"/>
  <c r="AC1276" i="3" s="1"/>
  <c r="Y345" i="1" s="1"/>
  <c r="AD345" i="1" s="1"/>
  <c r="T1276" i="3"/>
  <c r="AA1276" i="3"/>
  <c r="S1276" i="3"/>
  <c r="AD1276" i="3" s="1"/>
  <c r="Z1276" i="3"/>
  <c r="W1276" i="3"/>
  <c r="Y1276" i="3"/>
  <c r="K1278" i="3"/>
  <c r="W613" i="1"/>
  <c r="AB613" i="1" s="1"/>
  <c r="AF613" i="1" s="1"/>
  <c r="K1314" i="3"/>
  <c r="Z1313" i="3"/>
  <c r="V1313" i="3"/>
  <c r="U1313" i="3" s="1"/>
  <c r="T1313" i="3"/>
  <c r="AB1313" i="3"/>
  <c r="AC1313" i="3" s="1"/>
  <c r="Y1223" i="1" s="1"/>
  <c r="AD1223" i="1" s="1"/>
  <c r="S1313" i="3"/>
  <c r="AD1313" i="3" s="1"/>
  <c r="Y1313" i="3"/>
  <c r="AA1313" i="3"/>
  <c r="W1313" i="3"/>
  <c r="X1313" i="3" s="1"/>
  <c r="W182" i="1"/>
  <c r="AB182" i="1" s="1"/>
  <c r="AF182" i="1" s="1"/>
  <c r="W198" i="1"/>
  <c r="AB198" i="1" s="1"/>
  <c r="AF198" i="1" s="1"/>
  <c r="W140" i="1"/>
  <c r="AB140" i="1" s="1"/>
  <c r="AF140" i="1" s="1"/>
  <c r="W1457" i="3"/>
  <c r="X1457" i="3" s="1"/>
  <c r="V1457" i="3"/>
  <c r="U1457" i="3" s="1"/>
  <c r="Z1457" i="3"/>
  <c r="Y1457" i="3"/>
  <c r="AA1457" i="3"/>
  <c r="T1457" i="3"/>
  <c r="S1457" i="3"/>
  <c r="AD1457" i="3" s="1"/>
  <c r="AB1457" i="3"/>
  <c r="AC1457" i="3" s="1"/>
  <c r="AA1436" i="3"/>
  <c r="S1436" i="3"/>
  <c r="AD1436" i="3" s="1"/>
  <c r="Z1436" i="3"/>
  <c r="AB1436" i="3"/>
  <c r="AC1436" i="3" s="1"/>
  <c r="Y1436" i="3"/>
  <c r="W1436" i="3"/>
  <c r="X1436" i="3" s="1"/>
  <c r="V1436" i="3"/>
  <c r="U1436" i="3" s="1"/>
  <c r="T1436" i="3"/>
  <c r="AB1320" i="3"/>
  <c r="AC1320" i="3" s="1"/>
  <c r="Y1184" i="1" s="1"/>
  <c r="AD1184" i="1" s="1"/>
  <c r="T1320" i="3"/>
  <c r="AA1320" i="3"/>
  <c r="S1320" i="3"/>
  <c r="AD1320" i="3" s="1"/>
  <c r="V1320" i="3"/>
  <c r="Y1320" i="3"/>
  <c r="W1320" i="3"/>
  <c r="Z1320" i="3"/>
  <c r="K1302" i="3"/>
  <c r="W1059" i="1"/>
  <c r="AB1059" i="1" s="1"/>
  <c r="AF1059" i="1" s="1"/>
  <c r="K1250" i="3"/>
  <c r="W522" i="1"/>
  <c r="AB522" i="1" s="1"/>
  <c r="AF522" i="1" s="1"/>
  <c r="AB1242" i="3"/>
  <c r="AC1242" i="3" s="1"/>
  <c r="T1242" i="3"/>
  <c r="Z1242" i="3"/>
  <c r="Y1242" i="3"/>
  <c r="AA1242" i="3"/>
  <c r="W1242" i="3"/>
  <c r="V1242" i="3"/>
  <c r="U1242" i="3" s="1"/>
  <c r="S1242" i="3"/>
  <c r="AD1242" i="3" s="1"/>
  <c r="AA1259" i="3"/>
  <c r="S1259" i="3"/>
  <c r="AD1259" i="3" s="1"/>
  <c r="Y1259" i="3"/>
  <c r="W1259" i="3"/>
  <c r="V1259" i="3"/>
  <c r="U1259" i="3" s="1"/>
  <c r="Z1259" i="3"/>
  <c r="T1259" i="3"/>
  <c r="AB1259" i="3"/>
  <c r="AC1259" i="3" s="1"/>
  <c r="Y638" i="1" s="1"/>
  <c r="AD638" i="1" s="1"/>
  <c r="K1235" i="3"/>
  <c r="W149" i="1"/>
  <c r="AB149" i="1" s="1"/>
  <c r="AF149" i="1" s="1"/>
  <c r="Z1189" i="3"/>
  <c r="Y1189" i="3"/>
  <c r="W1189" i="3"/>
  <c r="X1189" i="3" s="1"/>
  <c r="V1189" i="3"/>
  <c r="U1189" i="3" s="1"/>
  <c r="T1189" i="3"/>
  <c r="S1189" i="3"/>
  <c r="AD1189" i="3" s="1"/>
  <c r="AB1189" i="3"/>
  <c r="AC1189" i="3" s="1"/>
  <c r="Y114" i="1" s="1"/>
  <c r="AD114" i="1" s="1"/>
  <c r="AA1189" i="3"/>
  <c r="AA1170" i="3"/>
  <c r="S1170" i="3"/>
  <c r="AD1170" i="3" s="1"/>
  <c r="Z1170" i="3"/>
  <c r="Y1170" i="3"/>
  <c r="W1170" i="3"/>
  <c r="X1170" i="3" s="1"/>
  <c r="V1170" i="3"/>
  <c r="U1170" i="3" s="1"/>
  <c r="AB1170" i="3"/>
  <c r="AC1170" i="3" s="1"/>
  <c r="Y1228" i="1" s="1"/>
  <c r="AD1228" i="1" s="1"/>
  <c r="T1170" i="3"/>
  <c r="V1131" i="3"/>
  <c r="U1131" i="3" s="1"/>
  <c r="AB1131" i="3"/>
  <c r="AC1131" i="3" s="1"/>
  <c r="S1131" i="3"/>
  <c r="AD1131" i="3" s="1"/>
  <c r="AA1131" i="3"/>
  <c r="Z1131" i="3"/>
  <c r="Y1131" i="3"/>
  <c r="T1131" i="3"/>
  <c r="W1131" i="3"/>
  <c r="X1131" i="3" s="1"/>
  <c r="AA1489" i="3"/>
  <c r="S1489" i="3"/>
  <c r="AD1489" i="3" s="1"/>
  <c r="Z1489" i="3"/>
  <c r="Y1489" i="3"/>
  <c r="V1489" i="3"/>
  <c r="U1489" i="3" s="1"/>
  <c r="T1489" i="3"/>
  <c r="AB1489" i="3"/>
  <c r="AC1489" i="3" s="1"/>
  <c r="W1489" i="3"/>
  <c r="X1489" i="3" s="1"/>
  <c r="AB1474" i="3"/>
  <c r="AC1474" i="3" s="1"/>
  <c r="T1474" i="3"/>
  <c r="AA1474" i="3"/>
  <c r="S1474" i="3"/>
  <c r="AD1474" i="3" s="1"/>
  <c r="W1474" i="3"/>
  <c r="X1474" i="3" s="1"/>
  <c r="Z1474" i="3"/>
  <c r="Y1474" i="3"/>
  <c r="V1474" i="3"/>
  <c r="U1474" i="3" s="1"/>
  <c r="Z1480" i="3"/>
  <c r="Y1480" i="3"/>
  <c r="W1480" i="3"/>
  <c r="X1480" i="3" s="1"/>
  <c r="AB1480" i="3"/>
  <c r="AC1480" i="3" s="1"/>
  <c r="AA1480" i="3"/>
  <c r="V1480" i="3"/>
  <c r="U1480" i="3" s="1"/>
  <c r="T1480" i="3"/>
  <c r="S1480" i="3"/>
  <c r="AD1480" i="3" s="1"/>
  <c r="Z1446" i="3"/>
  <c r="AA1446" i="3"/>
  <c r="Y1446" i="3"/>
  <c r="W1446" i="3"/>
  <c r="X1446" i="3" s="1"/>
  <c r="V1446" i="3"/>
  <c r="U1446" i="3" s="1"/>
  <c r="T1446" i="3"/>
  <c r="S1446" i="3"/>
  <c r="AD1446" i="3" s="1"/>
  <c r="AB1446" i="3"/>
  <c r="AC1446" i="3" s="1"/>
  <c r="AA1428" i="3"/>
  <c r="S1428" i="3"/>
  <c r="AD1428" i="3" s="1"/>
  <c r="W1428" i="3"/>
  <c r="X1428" i="3" s="1"/>
  <c r="V1428" i="3"/>
  <c r="U1428" i="3" s="1"/>
  <c r="T1428" i="3"/>
  <c r="AB1428" i="3"/>
  <c r="AC1428" i="3" s="1"/>
  <c r="Z1428" i="3"/>
  <c r="Y1428" i="3"/>
  <c r="Z1395" i="3"/>
  <c r="W1395" i="3"/>
  <c r="X1395" i="3" s="1"/>
  <c r="AB1395" i="3"/>
  <c r="AC1395" i="3" s="1"/>
  <c r="AA1395" i="3"/>
  <c r="Y1395" i="3"/>
  <c r="V1395" i="3"/>
  <c r="U1395" i="3" s="1"/>
  <c r="T1395" i="3"/>
  <c r="S1395" i="3"/>
  <c r="AD1395" i="3" s="1"/>
  <c r="AB1370" i="3"/>
  <c r="AC1370" i="3" s="1"/>
  <c r="T1370" i="3"/>
  <c r="Z1370" i="3"/>
  <c r="Y1370" i="3"/>
  <c r="V1370" i="3"/>
  <c r="U1370" i="3" s="1"/>
  <c r="AA1370" i="3"/>
  <c r="W1370" i="3"/>
  <c r="X1370" i="3" s="1"/>
  <c r="S1370" i="3"/>
  <c r="AD1370" i="3" s="1"/>
  <c r="W1347" i="3"/>
  <c r="X1347" i="3" s="1"/>
  <c r="V1347" i="3"/>
  <c r="U1347" i="3" s="1"/>
  <c r="AB1347" i="3"/>
  <c r="AC1347" i="3" s="1"/>
  <c r="T1347" i="3"/>
  <c r="AA1347" i="3"/>
  <c r="S1347" i="3"/>
  <c r="AD1347" i="3" s="1"/>
  <c r="Z1347" i="3"/>
  <c r="Y1347" i="3"/>
  <c r="AA1371" i="3"/>
  <c r="S1371" i="3"/>
  <c r="AD1371" i="3" s="1"/>
  <c r="Z1371" i="3"/>
  <c r="W1371" i="3"/>
  <c r="X1371" i="3" s="1"/>
  <c r="T1371" i="3"/>
  <c r="AB1371" i="3"/>
  <c r="AC1371" i="3" s="1"/>
  <c r="Y1371" i="3"/>
  <c r="V1371" i="3"/>
  <c r="U1371" i="3" s="1"/>
  <c r="K1313" i="3"/>
  <c r="W1223" i="1"/>
  <c r="AB1223" i="1" s="1"/>
  <c r="AF1223" i="1" s="1"/>
  <c r="K1293" i="3"/>
  <c r="W828" i="1"/>
  <c r="AB828" i="1" s="1"/>
  <c r="AF828" i="1" s="1"/>
  <c r="W1255" i="3"/>
  <c r="Z1255" i="3"/>
  <c r="AB1255" i="3"/>
  <c r="AC1255" i="3" s="1"/>
  <c r="AA1255" i="3"/>
  <c r="Y1255" i="3"/>
  <c r="V1255" i="3"/>
  <c r="T1255" i="3"/>
  <c r="S1255" i="3"/>
  <c r="AD1255" i="3" s="1"/>
  <c r="Z1307" i="3"/>
  <c r="Y1307" i="3"/>
  <c r="W1307" i="3"/>
  <c r="T1307" i="3"/>
  <c r="S1307" i="3"/>
  <c r="AD1307" i="3" s="1"/>
  <c r="AA1307" i="3"/>
  <c r="AB1307" i="3"/>
  <c r="AC1307" i="3" s="1"/>
  <c r="Y982" i="1" s="1"/>
  <c r="AD982" i="1" s="1"/>
  <c r="V1307" i="3"/>
  <c r="U1307" i="3" s="1"/>
  <c r="K1236" i="3"/>
  <c r="K1189" i="3"/>
  <c r="K1186" i="3"/>
  <c r="AB1160" i="3"/>
  <c r="AC1160" i="3" s="1"/>
  <c r="T1160" i="3"/>
  <c r="AA1160" i="3"/>
  <c r="S1160" i="3"/>
  <c r="AD1160" i="3" s="1"/>
  <c r="Z1160" i="3"/>
  <c r="Y1160" i="3"/>
  <c r="W1160" i="3"/>
  <c r="V1160" i="3"/>
  <c r="U1160" i="3" s="1"/>
  <c r="K1145" i="3"/>
  <c r="Z1144" i="3"/>
  <c r="Y1144" i="3"/>
  <c r="AB1144" i="3"/>
  <c r="AC1144" i="3" s="1"/>
  <c r="T1144" i="3"/>
  <c r="S1144" i="3"/>
  <c r="AD1144" i="3" s="1"/>
  <c r="AA1144" i="3"/>
  <c r="W1144" i="3"/>
  <c r="V1144" i="3"/>
  <c r="Z1090" i="3"/>
  <c r="V1090" i="3"/>
  <c r="Y1090" i="3"/>
  <c r="W1090" i="3"/>
  <c r="T1090" i="3"/>
  <c r="S1090" i="3"/>
  <c r="AD1090" i="3" s="1"/>
  <c r="AB1090" i="3"/>
  <c r="AC1090" i="3" s="1"/>
  <c r="AA1090" i="3"/>
  <c r="Z1120" i="3"/>
  <c r="Y1120" i="3"/>
  <c r="V1120" i="3"/>
  <c r="U1120" i="3" s="1"/>
  <c r="W1120" i="3"/>
  <c r="T1120" i="3"/>
  <c r="S1120" i="3"/>
  <c r="AD1120" i="3" s="1"/>
  <c r="AB1120" i="3"/>
  <c r="AC1120" i="3" s="1"/>
  <c r="Y1302" i="1" s="1"/>
  <c r="AD1302" i="1" s="1"/>
  <c r="AA1120" i="3"/>
  <c r="K1112" i="3"/>
  <c r="W1295" i="1"/>
  <c r="AB1295" i="1" s="1"/>
  <c r="AF1295" i="1" s="1"/>
  <c r="AB1051" i="3"/>
  <c r="AC1051" i="3" s="1"/>
  <c r="T1051" i="3"/>
  <c r="Z1051" i="3"/>
  <c r="W1051" i="3"/>
  <c r="V1051" i="3"/>
  <c r="U1051" i="3" s="1"/>
  <c r="S1051" i="3"/>
  <c r="AD1051" i="3" s="1"/>
  <c r="AA1051" i="3"/>
  <c r="Y1051" i="3"/>
  <c r="Z1046" i="3"/>
  <c r="Y1046" i="3"/>
  <c r="AA1046" i="3"/>
  <c r="W1046" i="3"/>
  <c r="V1046" i="3"/>
  <c r="T1046" i="3"/>
  <c r="S1046" i="3"/>
  <c r="AD1046" i="3" s="1"/>
  <c r="AB1046" i="3"/>
  <c r="AC1046" i="3" s="1"/>
  <c r="V965" i="3"/>
  <c r="U965" i="3" s="1"/>
  <c r="AA965" i="3"/>
  <c r="S965" i="3"/>
  <c r="AD965" i="3" s="1"/>
  <c r="Z965" i="3"/>
  <c r="Y965" i="3"/>
  <c r="AB965" i="3"/>
  <c r="AC965" i="3" s="1"/>
  <c r="Y1326" i="1" s="1"/>
  <c r="AD1326" i="1" s="1"/>
  <c r="W965" i="3"/>
  <c r="T965" i="3"/>
  <c r="Z1043" i="3"/>
  <c r="V1043" i="3"/>
  <c r="U1043" i="3" s="1"/>
  <c r="AA1043" i="3"/>
  <c r="Y1043" i="3"/>
  <c r="W1043" i="3"/>
  <c r="X1043" i="3" s="1"/>
  <c r="T1043" i="3"/>
  <c r="S1043" i="3"/>
  <c r="AD1043" i="3" s="1"/>
  <c r="AB1043" i="3"/>
  <c r="AC1043" i="3" s="1"/>
  <c r="V902" i="3"/>
  <c r="U902" i="3" s="1"/>
  <c r="AB902" i="3"/>
  <c r="AC902" i="3" s="1"/>
  <c r="T902" i="3"/>
  <c r="AA902" i="3"/>
  <c r="S902" i="3"/>
  <c r="AD902" i="3" s="1"/>
  <c r="Z902" i="3"/>
  <c r="Y902" i="3"/>
  <c r="W902" i="3"/>
  <c r="AB951" i="3"/>
  <c r="AC951" i="3" s="1"/>
  <c r="T951" i="3"/>
  <c r="AA951" i="3"/>
  <c r="S951" i="3"/>
  <c r="AD951" i="3" s="1"/>
  <c r="Y951" i="3"/>
  <c r="V951" i="3"/>
  <c r="U951" i="3" s="1"/>
  <c r="Z951" i="3"/>
  <c r="W951" i="3"/>
  <c r="Y913" i="3"/>
  <c r="W913" i="3"/>
  <c r="V913" i="3"/>
  <c r="U913" i="3" s="1"/>
  <c r="AB913" i="3"/>
  <c r="AC913" i="3" s="1"/>
  <c r="Y704" i="1" s="1"/>
  <c r="AD704" i="1" s="1"/>
  <c r="T913" i="3"/>
  <c r="Z913" i="3"/>
  <c r="AA913" i="3"/>
  <c r="S913" i="3"/>
  <c r="AD913" i="3" s="1"/>
  <c r="K770" i="3"/>
  <c r="W899" i="1"/>
  <c r="AB899" i="1" s="1"/>
  <c r="AF899" i="1" s="1"/>
  <c r="K797" i="3"/>
  <c r="W103" i="1"/>
  <c r="AB103" i="1" s="1"/>
  <c r="AF103" i="1" s="1"/>
  <c r="Z773" i="3"/>
  <c r="Y773" i="3"/>
  <c r="W773" i="3"/>
  <c r="V773" i="3"/>
  <c r="U773" i="3" s="1"/>
  <c r="T773" i="3"/>
  <c r="S773" i="3"/>
  <c r="AD773" i="3" s="1"/>
  <c r="AB773" i="3"/>
  <c r="AC773" i="3" s="1"/>
  <c r="AA773" i="3"/>
  <c r="Z851" i="3"/>
  <c r="AA851" i="3"/>
  <c r="Y851" i="3"/>
  <c r="W851" i="3"/>
  <c r="V851" i="3"/>
  <c r="U851" i="3" s="1"/>
  <c r="T851" i="3"/>
  <c r="AB851" i="3"/>
  <c r="AC851" i="3" s="1"/>
  <c r="Y788" i="1" s="1"/>
  <c r="AD788" i="1" s="1"/>
  <c r="S851" i="3"/>
  <c r="AD851" i="3" s="1"/>
  <c r="W805" i="3"/>
  <c r="AB805" i="3"/>
  <c r="AC805" i="3" s="1"/>
  <c r="Y1174" i="1" s="1"/>
  <c r="AD1174" i="1" s="1"/>
  <c r="T805" i="3"/>
  <c r="AA805" i="3"/>
  <c r="S805" i="3"/>
  <c r="AD805" i="3" s="1"/>
  <c r="Z805" i="3"/>
  <c r="Y805" i="3"/>
  <c r="V805" i="3"/>
  <c r="Y714" i="3"/>
  <c r="V714" i="3"/>
  <c r="U714" i="3" s="1"/>
  <c r="AA714" i="3"/>
  <c r="S714" i="3"/>
  <c r="AD714" i="3" s="1"/>
  <c r="Z714" i="3"/>
  <c r="AB714" i="3"/>
  <c r="AC714" i="3" s="1"/>
  <c r="W714" i="3"/>
  <c r="T714" i="3"/>
  <c r="V706" i="3"/>
  <c r="AA706" i="3"/>
  <c r="S706" i="3"/>
  <c r="AD706" i="3" s="1"/>
  <c r="Z706" i="3"/>
  <c r="W706" i="3"/>
  <c r="T706" i="3"/>
  <c r="AB706" i="3"/>
  <c r="AC706" i="3" s="1"/>
  <c r="Y706" i="3"/>
  <c r="AB683" i="3"/>
  <c r="AC683" i="3" s="1"/>
  <c r="T683" i="3"/>
  <c r="AA683" i="3"/>
  <c r="S683" i="3"/>
  <c r="AD683" i="3" s="1"/>
  <c r="Z683" i="3"/>
  <c r="Y683" i="3"/>
  <c r="V683" i="3"/>
  <c r="U683" i="3" s="1"/>
  <c r="W683" i="3"/>
  <c r="Z702" i="3"/>
  <c r="W702" i="3"/>
  <c r="V702" i="3"/>
  <c r="AB702" i="3"/>
  <c r="AC702" i="3" s="1"/>
  <c r="Y361" i="1" s="1"/>
  <c r="AD361" i="1" s="1"/>
  <c r="AA702" i="3"/>
  <c r="Y702" i="3"/>
  <c r="T702" i="3"/>
  <c r="S702" i="3"/>
  <c r="AD702" i="3" s="1"/>
  <c r="W669" i="3"/>
  <c r="V669" i="3"/>
  <c r="U669" i="3" s="1"/>
  <c r="AB669" i="3"/>
  <c r="AC669" i="3" s="1"/>
  <c r="T669" i="3"/>
  <c r="AA669" i="3"/>
  <c r="S669" i="3"/>
  <c r="AD669" i="3" s="1"/>
  <c r="Z669" i="3"/>
  <c r="Y669" i="3"/>
  <c r="Z723" i="3"/>
  <c r="W723" i="3"/>
  <c r="X723" i="3" s="1"/>
  <c r="V723" i="3"/>
  <c r="U723" i="3" s="1"/>
  <c r="AB723" i="3"/>
  <c r="AC723" i="3" s="1"/>
  <c r="Y1055" i="1" s="1"/>
  <c r="AD1055" i="1" s="1"/>
  <c r="T723" i="3"/>
  <c r="AA723" i="3"/>
  <c r="S723" i="3"/>
  <c r="AD723" i="3" s="1"/>
  <c r="Y723" i="3"/>
  <c r="V628" i="3"/>
  <c r="U628" i="3" s="1"/>
  <c r="Z628" i="3"/>
  <c r="Y628" i="3"/>
  <c r="AB628" i="3"/>
  <c r="AC628" i="3" s="1"/>
  <c r="AA628" i="3"/>
  <c r="W628" i="3"/>
  <c r="T628" i="3"/>
  <c r="S628" i="3"/>
  <c r="AD628" i="3" s="1"/>
  <c r="Z664" i="3"/>
  <c r="Y664" i="3"/>
  <c r="W664" i="3"/>
  <c r="V664" i="3"/>
  <c r="U664" i="3" s="1"/>
  <c r="AA664" i="3"/>
  <c r="S664" i="3"/>
  <c r="AD664" i="3" s="1"/>
  <c r="AB664" i="3"/>
  <c r="AC664" i="3" s="1"/>
  <c r="T664" i="3"/>
  <c r="Z616" i="3"/>
  <c r="Y616" i="3"/>
  <c r="V616" i="3"/>
  <c r="W616" i="3"/>
  <c r="T616" i="3"/>
  <c r="S616" i="3"/>
  <c r="AD616" i="3" s="1"/>
  <c r="AA616" i="3"/>
  <c r="AB616" i="3"/>
  <c r="AC616" i="3" s="1"/>
  <c r="Z600" i="3"/>
  <c r="Y600" i="3"/>
  <c r="W600" i="3"/>
  <c r="V600" i="3"/>
  <c r="U600" i="3" s="1"/>
  <c r="T600" i="3"/>
  <c r="S600" i="3"/>
  <c r="AD600" i="3" s="1"/>
  <c r="AB600" i="3"/>
  <c r="AC600" i="3" s="1"/>
  <c r="AA600" i="3"/>
  <c r="K659" i="3"/>
  <c r="AB611" i="3"/>
  <c r="AC611" i="3" s="1"/>
  <c r="T611" i="3"/>
  <c r="W611" i="3"/>
  <c r="V611" i="3"/>
  <c r="S611" i="3"/>
  <c r="AD611" i="3" s="1"/>
  <c r="AA611" i="3"/>
  <c r="Y611" i="3"/>
  <c r="Z611" i="3"/>
  <c r="K584" i="3"/>
  <c r="W1054" i="1"/>
  <c r="AB1054" i="1" s="1"/>
  <c r="AF1054" i="1" s="1"/>
  <c r="Z916" i="1"/>
  <c r="AE916" i="1" s="1"/>
  <c r="Z640" i="3"/>
  <c r="Y640" i="3"/>
  <c r="V640" i="3"/>
  <c r="U640" i="3" s="1"/>
  <c r="AA640" i="3"/>
  <c r="W640" i="3"/>
  <c r="T640" i="3"/>
  <c r="S640" i="3"/>
  <c r="AD640" i="3" s="1"/>
  <c r="AB640" i="3"/>
  <c r="AC640" i="3" s="1"/>
  <c r="V676" i="3"/>
  <c r="U676" i="3" s="1"/>
  <c r="AB676" i="3"/>
  <c r="AC676" i="3" s="1"/>
  <c r="Y1146" i="1" s="1"/>
  <c r="AD1146" i="1" s="1"/>
  <c r="T676" i="3"/>
  <c r="AA676" i="3"/>
  <c r="S676" i="3"/>
  <c r="AD676" i="3" s="1"/>
  <c r="Z676" i="3"/>
  <c r="Y676" i="3"/>
  <c r="W676" i="3"/>
  <c r="V589" i="3"/>
  <c r="U589" i="3" s="1"/>
  <c r="AB589" i="3"/>
  <c r="AC589" i="3" s="1"/>
  <c r="Y1050" i="1" s="1"/>
  <c r="AD1050" i="1" s="1"/>
  <c r="T589" i="3"/>
  <c r="AA589" i="3"/>
  <c r="S589" i="3"/>
  <c r="AD589" i="3" s="1"/>
  <c r="Z589" i="3"/>
  <c r="Y589" i="3"/>
  <c r="W589" i="3"/>
  <c r="K562" i="3"/>
  <c r="W393" i="1"/>
  <c r="AB393" i="1" s="1"/>
  <c r="AF393" i="1" s="1"/>
  <c r="K554" i="3"/>
  <c r="W677" i="1"/>
  <c r="AB677" i="1" s="1"/>
  <c r="AF677" i="1" s="1"/>
  <c r="AB579" i="3"/>
  <c r="AC579" i="3" s="1"/>
  <c r="Y926" i="1" s="1"/>
  <c r="AD926" i="1" s="1"/>
  <c r="T579" i="3"/>
  <c r="AA579" i="3"/>
  <c r="S579" i="3"/>
  <c r="AD579" i="3" s="1"/>
  <c r="Z579" i="3"/>
  <c r="Y579" i="3"/>
  <c r="W579" i="3"/>
  <c r="X579" i="3" s="1"/>
  <c r="V579" i="3"/>
  <c r="U579" i="3" s="1"/>
  <c r="K500" i="3"/>
  <c r="W863" i="1"/>
  <c r="AB863" i="1" s="1"/>
  <c r="AF863" i="1" s="1"/>
  <c r="K460" i="3"/>
  <c r="W772" i="1"/>
  <c r="AB772" i="1" s="1"/>
  <c r="AF772" i="1" s="1"/>
  <c r="AB780" i="3"/>
  <c r="AC780" i="3" s="1"/>
  <c r="T780" i="3"/>
  <c r="Y780" i="3"/>
  <c r="V780" i="3"/>
  <c r="U780" i="3" s="1"/>
  <c r="S780" i="3"/>
  <c r="AD780" i="3" s="1"/>
  <c r="AA780" i="3"/>
  <c r="Z780" i="3"/>
  <c r="W780" i="3"/>
  <c r="X780" i="3" s="1"/>
  <c r="K581" i="3"/>
  <c r="W927" i="1"/>
  <c r="AB927" i="1" s="1"/>
  <c r="AF927" i="1" s="1"/>
  <c r="K401" i="3"/>
  <c r="W693" i="1"/>
  <c r="AB693" i="1" s="1"/>
  <c r="AF693" i="1" s="1"/>
  <c r="Z346" i="3"/>
  <c r="V346" i="3"/>
  <c r="U346" i="3" s="1"/>
  <c r="S346" i="3"/>
  <c r="AD346" i="3" s="1"/>
  <c r="AA346" i="3"/>
  <c r="T346" i="3"/>
  <c r="Y346" i="3"/>
  <c r="W346" i="3"/>
  <c r="AB346" i="3"/>
  <c r="AC346" i="3" s="1"/>
  <c r="Y588" i="1" s="1"/>
  <c r="AD588" i="1" s="1"/>
  <c r="K394" i="3"/>
  <c r="V362" i="3"/>
  <c r="U362" i="3" s="1"/>
  <c r="Z362" i="3"/>
  <c r="S362" i="3"/>
  <c r="AD362" i="3" s="1"/>
  <c r="AA362" i="3"/>
  <c r="AB362" i="3"/>
  <c r="AC362" i="3" s="1"/>
  <c r="Y362" i="3"/>
  <c r="W362" i="3"/>
  <c r="T362" i="3"/>
  <c r="K342" i="3"/>
  <c r="W637" i="1"/>
  <c r="AB637" i="1" s="1"/>
  <c r="AF637" i="1" s="1"/>
  <c r="Y491" i="3"/>
  <c r="W491" i="3"/>
  <c r="X491" i="3" s="1"/>
  <c r="V491" i="3"/>
  <c r="U491" i="3" s="1"/>
  <c r="AB491" i="3"/>
  <c r="AC491" i="3" s="1"/>
  <c r="T491" i="3"/>
  <c r="AA491" i="3"/>
  <c r="S491" i="3"/>
  <c r="AD491" i="3" s="1"/>
  <c r="Z491" i="3"/>
  <c r="Z452" i="3"/>
  <c r="W452" i="3"/>
  <c r="X452" i="3" s="1"/>
  <c r="V452" i="3"/>
  <c r="U452" i="3" s="1"/>
  <c r="S452" i="3"/>
  <c r="AD452" i="3" s="1"/>
  <c r="AB452" i="3"/>
  <c r="AC452" i="3" s="1"/>
  <c r="AA452" i="3"/>
  <c r="T452" i="3"/>
  <c r="Y452" i="3"/>
  <c r="Z408" i="3"/>
  <c r="V408" i="3"/>
  <c r="U408" i="3" s="1"/>
  <c r="AA408" i="3"/>
  <c r="Y408" i="3"/>
  <c r="W408" i="3"/>
  <c r="T408" i="3"/>
  <c r="AB408" i="3"/>
  <c r="AC408" i="3" s="1"/>
  <c r="Y158" i="1" s="1"/>
  <c r="AD158" i="1" s="1"/>
  <c r="S408" i="3"/>
  <c r="AD408" i="3" s="1"/>
  <c r="Y554" i="3"/>
  <c r="W554" i="3"/>
  <c r="AB554" i="3"/>
  <c r="AC554" i="3" s="1"/>
  <c r="Y677" i="1" s="1"/>
  <c r="AD677" i="1" s="1"/>
  <c r="T554" i="3"/>
  <c r="AA554" i="3"/>
  <c r="Z554" i="3"/>
  <c r="V554" i="3"/>
  <c r="U554" i="3" s="1"/>
  <c r="S554" i="3"/>
  <c r="AD554" i="3" s="1"/>
  <c r="K499" i="3"/>
  <c r="W862" i="1"/>
  <c r="AB862" i="1" s="1"/>
  <c r="AF862" i="1" s="1"/>
  <c r="Z424" i="3"/>
  <c r="V424" i="3"/>
  <c r="U424" i="3" s="1"/>
  <c r="S424" i="3"/>
  <c r="AD424" i="3" s="1"/>
  <c r="AB424" i="3"/>
  <c r="AC424" i="3" s="1"/>
  <c r="AA424" i="3"/>
  <c r="W424" i="3"/>
  <c r="Y424" i="3"/>
  <c r="T424" i="3"/>
  <c r="AA347" i="3"/>
  <c r="S347" i="3"/>
  <c r="AD347" i="3" s="1"/>
  <c r="W347" i="3"/>
  <c r="AB347" i="3"/>
  <c r="AC347" i="3" s="1"/>
  <c r="Y573" i="1" s="1"/>
  <c r="AD573" i="1" s="1"/>
  <c r="Y347" i="3"/>
  <c r="V347" i="3"/>
  <c r="U347" i="3" s="1"/>
  <c r="T347" i="3"/>
  <c r="Z347" i="3"/>
  <c r="V420" i="3"/>
  <c r="AB420" i="3"/>
  <c r="AC420" i="3" s="1"/>
  <c r="T420" i="3"/>
  <c r="Z420" i="3"/>
  <c r="Y420" i="3"/>
  <c r="S420" i="3"/>
  <c r="AD420" i="3" s="1"/>
  <c r="AA420" i="3"/>
  <c r="W420" i="3"/>
  <c r="Y443" i="3"/>
  <c r="W443" i="3"/>
  <c r="X443" i="3" s="1"/>
  <c r="V443" i="3"/>
  <c r="U443" i="3" s="1"/>
  <c r="AB443" i="3"/>
  <c r="AC443" i="3" s="1"/>
  <c r="T443" i="3"/>
  <c r="AA443" i="3"/>
  <c r="Z443" i="3"/>
  <c r="S443" i="3"/>
  <c r="AD443" i="3" s="1"/>
  <c r="Z617" i="1"/>
  <c r="AE617" i="1" s="1"/>
  <c r="K369" i="3"/>
  <c r="W171" i="1"/>
  <c r="AB171" i="1" s="1"/>
  <c r="AF171" i="1" s="1"/>
  <c r="Y415" i="3"/>
  <c r="AB415" i="3"/>
  <c r="AC415" i="3" s="1"/>
  <c r="Y183" i="1" s="1"/>
  <c r="AD183" i="1" s="1"/>
  <c r="T415" i="3"/>
  <c r="AA415" i="3"/>
  <c r="Z415" i="3"/>
  <c r="W415" i="3"/>
  <c r="V415" i="3"/>
  <c r="U415" i="3" s="1"/>
  <c r="S415" i="3"/>
  <c r="AD415" i="3" s="1"/>
  <c r="Y345" i="3"/>
  <c r="T345" i="3"/>
  <c r="AB345" i="3"/>
  <c r="AC345" i="3" s="1"/>
  <c r="Y589" i="1" s="1"/>
  <c r="AD589" i="1" s="1"/>
  <c r="Z345" i="3"/>
  <c r="W345" i="3"/>
  <c r="X345" i="3" s="1"/>
  <c r="V345" i="3"/>
  <c r="U345" i="3" s="1"/>
  <c r="S345" i="3"/>
  <c r="AD345" i="3" s="1"/>
  <c r="AA345" i="3"/>
  <c r="K311" i="3"/>
  <c r="W594" i="1"/>
  <c r="AB594" i="1" s="1"/>
  <c r="AF594" i="1" s="1"/>
  <c r="Z306" i="3"/>
  <c r="W306" i="3"/>
  <c r="AB306" i="3"/>
  <c r="AC306" i="3" s="1"/>
  <c r="S306" i="3"/>
  <c r="AD306" i="3" s="1"/>
  <c r="AA306" i="3"/>
  <c r="T306" i="3"/>
  <c r="Y306" i="3"/>
  <c r="V306" i="3"/>
  <c r="U306" i="3" s="1"/>
  <c r="K365" i="3"/>
  <c r="W554" i="1"/>
  <c r="AB554" i="1" s="1"/>
  <c r="AF554" i="1" s="1"/>
  <c r="AB281" i="3"/>
  <c r="AC281" i="3" s="1"/>
  <c r="T281" i="3"/>
  <c r="Z281" i="3"/>
  <c r="V281" i="3"/>
  <c r="U281" i="3" s="1"/>
  <c r="AA281" i="3"/>
  <c r="Y281" i="3"/>
  <c r="W281" i="3"/>
  <c r="S281" i="3"/>
  <c r="AD281" i="3" s="1"/>
  <c r="V219" i="3"/>
  <c r="U219" i="3" s="1"/>
  <c r="W219" i="3"/>
  <c r="AB219" i="3"/>
  <c r="AC219" i="3" s="1"/>
  <c r="AA219" i="3"/>
  <c r="Z219" i="3"/>
  <c r="Y219" i="3"/>
  <c r="T219" i="3"/>
  <c r="S219" i="3"/>
  <c r="AD219" i="3" s="1"/>
  <c r="Z191" i="3"/>
  <c r="AA191" i="3"/>
  <c r="S191" i="3"/>
  <c r="AD191" i="3" s="1"/>
  <c r="T191" i="3"/>
  <c r="AB191" i="3"/>
  <c r="AC191" i="3" s="1"/>
  <c r="W191" i="3"/>
  <c r="V191" i="3"/>
  <c r="Y191" i="3"/>
  <c r="Z175" i="3"/>
  <c r="AA175" i="3"/>
  <c r="S175" i="3"/>
  <c r="AD175" i="3" s="1"/>
  <c r="T175" i="3"/>
  <c r="AB175" i="3"/>
  <c r="AC175" i="3" s="1"/>
  <c r="W175" i="3"/>
  <c r="X175" i="3" s="1"/>
  <c r="Y175" i="3"/>
  <c r="V175" i="3"/>
  <c r="U175" i="3" s="1"/>
  <c r="Z159" i="3"/>
  <c r="AA159" i="3"/>
  <c r="S159" i="3"/>
  <c r="AD159" i="3" s="1"/>
  <c r="T159" i="3"/>
  <c r="AB159" i="3"/>
  <c r="AC159" i="3" s="1"/>
  <c r="Y409" i="1" s="1"/>
  <c r="AD409" i="1" s="1"/>
  <c r="W159" i="3"/>
  <c r="Y159" i="3"/>
  <c r="V159" i="3"/>
  <c r="X414" i="1"/>
  <c r="AC414" i="1" s="1"/>
  <c r="V154" i="3"/>
  <c r="U154" i="3" s="1"/>
  <c r="S154" i="3"/>
  <c r="AD154" i="3" s="1"/>
  <c r="AB154" i="3"/>
  <c r="AC154" i="3" s="1"/>
  <c r="Y492" i="1" s="1"/>
  <c r="AD492" i="1" s="1"/>
  <c r="AA154" i="3"/>
  <c r="Y154" i="3"/>
  <c r="Z154" i="3"/>
  <c r="W154" i="3"/>
  <c r="T154" i="3"/>
  <c r="AB273" i="3"/>
  <c r="AC273" i="3" s="1"/>
  <c r="T273" i="3"/>
  <c r="Z273" i="3"/>
  <c r="V273" i="3"/>
  <c r="U273" i="3" s="1"/>
  <c r="AA273" i="3"/>
  <c r="Y273" i="3"/>
  <c r="W273" i="3"/>
  <c r="S273" i="3"/>
  <c r="AD273" i="3" s="1"/>
  <c r="Z464" i="1"/>
  <c r="AE464" i="1" s="1"/>
  <c r="Z271" i="3"/>
  <c r="V271" i="3"/>
  <c r="U271" i="3" s="1"/>
  <c r="AB271" i="3"/>
  <c r="AC271" i="3" s="1"/>
  <c r="T271" i="3"/>
  <c r="AA271" i="3"/>
  <c r="S271" i="3"/>
  <c r="AD271" i="3" s="1"/>
  <c r="Y271" i="3"/>
  <c r="W271" i="3"/>
  <c r="X271" i="3" s="1"/>
  <c r="V163" i="3"/>
  <c r="W163" i="3"/>
  <c r="T163" i="3"/>
  <c r="AB163" i="3"/>
  <c r="AC163" i="3" s="1"/>
  <c r="Y378" i="1" s="1"/>
  <c r="AD378" i="1" s="1"/>
  <c r="AA163" i="3"/>
  <c r="Z163" i="3"/>
  <c r="Y163" i="3"/>
  <c r="S163" i="3"/>
  <c r="AD163" i="3" s="1"/>
  <c r="K290" i="3"/>
  <c r="W593" i="1"/>
  <c r="AB593" i="1" s="1"/>
  <c r="AF593" i="1" s="1"/>
  <c r="K210" i="3"/>
  <c r="W85" i="1"/>
  <c r="AB85" i="1" s="1"/>
  <c r="AF85" i="1" s="1"/>
  <c r="K178" i="3"/>
  <c r="W348" i="1"/>
  <c r="AB348" i="1" s="1"/>
  <c r="AF348" i="1" s="1"/>
  <c r="AA375" i="3"/>
  <c r="S375" i="3"/>
  <c r="AD375" i="3" s="1"/>
  <c r="W375" i="3"/>
  <c r="AB375" i="3"/>
  <c r="AC375" i="3" s="1"/>
  <c r="Y375" i="3"/>
  <c r="V375" i="3"/>
  <c r="U375" i="3" s="1"/>
  <c r="T375" i="3"/>
  <c r="Z375" i="3"/>
  <c r="AA367" i="3"/>
  <c r="S367" i="3"/>
  <c r="AD367" i="3" s="1"/>
  <c r="W367" i="3"/>
  <c r="V367" i="3"/>
  <c r="T367" i="3"/>
  <c r="AB367" i="3"/>
  <c r="AC367" i="3" s="1"/>
  <c r="Y140" i="1" s="1"/>
  <c r="AD140" i="1" s="1"/>
  <c r="Y367" i="3"/>
  <c r="Z367" i="3"/>
  <c r="AA359" i="3"/>
  <c r="S359" i="3"/>
  <c r="AD359" i="3" s="1"/>
  <c r="W359" i="3"/>
  <c r="AB359" i="3"/>
  <c r="AC359" i="3" s="1"/>
  <c r="Y624" i="1" s="1"/>
  <c r="AD624" i="1" s="1"/>
  <c r="Y359" i="3"/>
  <c r="V359" i="3"/>
  <c r="U359" i="3" s="1"/>
  <c r="T359" i="3"/>
  <c r="Z359" i="3"/>
  <c r="Z132" i="1"/>
  <c r="AE132" i="1" s="1"/>
  <c r="Z54" i="3"/>
  <c r="V54" i="3"/>
  <c r="U54" i="3" s="1"/>
  <c r="T54" i="3"/>
  <c r="S54" i="3"/>
  <c r="AD54" i="3" s="1"/>
  <c r="AB54" i="3"/>
  <c r="AC54" i="3" s="1"/>
  <c r="Y16" i="1" s="1"/>
  <c r="AD16" i="1" s="1"/>
  <c r="AA54" i="3"/>
  <c r="Y54" i="3"/>
  <c r="W54" i="3"/>
  <c r="K129" i="3"/>
  <c r="W388" i="1"/>
  <c r="AB388" i="1" s="1"/>
  <c r="AF388" i="1" s="1"/>
  <c r="W75" i="3"/>
  <c r="AA75" i="3"/>
  <c r="S75" i="3"/>
  <c r="AD75" i="3" s="1"/>
  <c r="Z75" i="3"/>
  <c r="V75" i="3"/>
  <c r="T75" i="3"/>
  <c r="AB75" i="3"/>
  <c r="AC75" i="3" s="1"/>
  <c r="Y75" i="3"/>
  <c r="Z62" i="3"/>
  <c r="V62" i="3"/>
  <c r="W62" i="3"/>
  <c r="T62" i="3"/>
  <c r="S62" i="3"/>
  <c r="AD62" i="3" s="1"/>
  <c r="AB62" i="3"/>
  <c r="AC62" i="3" s="1"/>
  <c r="AA62" i="3"/>
  <c r="Y62" i="3"/>
  <c r="Z14" i="3"/>
  <c r="V14" i="3"/>
  <c r="U14" i="3" s="1"/>
  <c r="T14" i="3"/>
  <c r="S14" i="3"/>
  <c r="AD14" i="3" s="1"/>
  <c r="AB14" i="3"/>
  <c r="AC14" i="3" s="1"/>
  <c r="Y35" i="1" s="1"/>
  <c r="AD35" i="1" s="1"/>
  <c r="AA14" i="3"/>
  <c r="Y14" i="3"/>
  <c r="W14" i="3"/>
  <c r="Y309" i="3"/>
  <c r="W309" i="3"/>
  <c r="AB309" i="3"/>
  <c r="AC309" i="3" s="1"/>
  <c r="AA309" i="3"/>
  <c r="Z309" i="3"/>
  <c r="T309" i="3"/>
  <c r="V309" i="3"/>
  <c r="U309" i="3" s="1"/>
  <c r="S309" i="3"/>
  <c r="AD309" i="3" s="1"/>
  <c r="K208" i="3"/>
  <c r="W93" i="1"/>
  <c r="AB93" i="1" s="1"/>
  <c r="AF93" i="1" s="1"/>
  <c r="V18" i="3"/>
  <c r="U18" i="3" s="1"/>
  <c r="Z18" i="3"/>
  <c r="W18" i="3"/>
  <c r="T18" i="3"/>
  <c r="S18" i="3"/>
  <c r="AD18" i="3" s="1"/>
  <c r="AB18" i="3"/>
  <c r="AC18" i="3" s="1"/>
  <c r="AA18" i="3"/>
  <c r="Y18" i="3"/>
  <c r="V144" i="3"/>
  <c r="U144" i="3" s="1"/>
  <c r="AB144" i="3"/>
  <c r="AC144" i="3" s="1"/>
  <c r="Y339" i="1" s="1"/>
  <c r="AD339" i="1" s="1"/>
  <c r="T144" i="3"/>
  <c r="Z144" i="3"/>
  <c r="Y144" i="3"/>
  <c r="W144" i="3"/>
  <c r="S144" i="3"/>
  <c r="AD144" i="3" s="1"/>
  <c r="AA144" i="3"/>
  <c r="K65" i="3"/>
  <c r="Z94" i="3"/>
  <c r="V94" i="3"/>
  <c r="S94" i="3"/>
  <c r="AD94" i="3" s="1"/>
  <c r="AB94" i="3"/>
  <c r="AC94" i="3" s="1"/>
  <c r="AA94" i="3"/>
  <c r="Y94" i="3"/>
  <c r="W94" i="3"/>
  <c r="T94" i="3"/>
  <c r="V66" i="3"/>
  <c r="Z66" i="3"/>
  <c r="Y66" i="3"/>
  <c r="S66" i="3"/>
  <c r="AD66" i="3" s="1"/>
  <c r="AB66" i="3"/>
  <c r="AC66" i="3" s="1"/>
  <c r="AA66" i="3"/>
  <c r="W66" i="3"/>
  <c r="T66" i="3"/>
  <c r="Z44" i="1"/>
  <c r="AE44" i="1" s="1"/>
  <c r="K5" i="3"/>
  <c r="W17" i="1"/>
  <c r="AB17" i="1" s="1"/>
  <c r="AF17" i="1" s="1"/>
  <c r="AA103" i="3"/>
  <c r="S103" i="3"/>
  <c r="AD103" i="3" s="1"/>
  <c r="Y103" i="3"/>
  <c r="W103" i="3"/>
  <c r="V103" i="3"/>
  <c r="U103" i="3" s="1"/>
  <c r="AB103" i="3"/>
  <c r="AC103" i="3" s="1"/>
  <c r="Z103" i="3"/>
  <c r="T103" i="3"/>
  <c r="Y115" i="3"/>
  <c r="W115" i="3"/>
  <c r="AB115" i="3"/>
  <c r="AC115" i="3" s="1"/>
  <c r="T115" i="3"/>
  <c r="AA115" i="3"/>
  <c r="Z115" i="3"/>
  <c r="V115" i="3"/>
  <c r="U115" i="3" s="1"/>
  <c r="S115" i="3"/>
  <c r="AD115" i="3" s="1"/>
  <c r="Y29" i="3"/>
  <c r="W29" i="3"/>
  <c r="V29" i="3"/>
  <c r="U29" i="3" s="1"/>
  <c r="T29" i="3"/>
  <c r="S29" i="3"/>
  <c r="AD29" i="3" s="1"/>
  <c r="AB29" i="3"/>
  <c r="AC29" i="3" s="1"/>
  <c r="AA29" i="3"/>
  <c r="Z29" i="3"/>
  <c r="W1224" i="1"/>
  <c r="AB1224" i="1" s="1"/>
  <c r="AF1224" i="1" s="1"/>
  <c r="W1152" i="1"/>
  <c r="AB1152" i="1" s="1"/>
  <c r="AF1152" i="1" s="1"/>
  <c r="W1310" i="1"/>
  <c r="AB1310" i="1" s="1"/>
  <c r="AF1310" i="1" s="1"/>
  <c r="W1147" i="1"/>
  <c r="AB1147" i="1" s="1"/>
  <c r="AF1147" i="1" s="1"/>
  <c r="W1016" i="1"/>
  <c r="AB1016" i="1" s="1"/>
  <c r="AF1016" i="1" s="1"/>
  <c r="W1157" i="1"/>
  <c r="AB1157" i="1" s="1"/>
  <c r="AF1157" i="1" s="1"/>
  <c r="AF1253" i="1"/>
  <c r="W848" i="1"/>
  <c r="AB848" i="1" s="1"/>
  <c r="AF848" i="1" s="1"/>
  <c r="W1050" i="1"/>
  <c r="AB1050" i="1" s="1"/>
  <c r="AF1050" i="1" s="1"/>
  <c r="W1025" i="1"/>
  <c r="AB1025" i="1" s="1"/>
  <c r="AF1025" i="1" s="1"/>
  <c r="W881" i="1"/>
  <c r="AB881" i="1" s="1"/>
  <c r="AF881" i="1" s="1"/>
  <c r="W809" i="1"/>
  <c r="AB809" i="1" s="1"/>
  <c r="AF809" i="1" s="1"/>
  <c r="W702" i="1"/>
  <c r="AB702" i="1" s="1"/>
  <c r="AF702" i="1" s="1"/>
  <c r="AF710" i="1"/>
  <c r="W655" i="1"/>
  <c r="AB655" i="1" s="1"/>
  <c r="AF655" i="1" s="1"/>
  <c r="AF494" i="1"/>
  <c r="W683" i="1"/>
  <c r="AB683" i="1" s="1"/>
  <c r="AF683" i="1" s="1"/>
  <c r="W646" i="1"/>
  <c r="AB646" i="1" s="1"/>
  <c r="AF646" i="1" s="1"/>
  <c r="W635" i="1"/>
  <c r="AB635" i="1" s="1"/>
  <c r="AF635" i="1" s="1"/>
  <c r="W527" i="1"/>
  <c r="AB527" i="1" s="1"/>
  <c r="AF527" i="1" s="1"/>
  <c r="W630" i="1"/>
  <c r="AB630" i="1" s="1"/>
  <c r="AF630" i="1" s="1"/>
  <c r="W559" i="1"/>
  <c r="AB559" i="1" s="1"/>
  <c r="AF559" i="1" s="1"/>
  <c r="W375" i="1"/>
  <c r="AB375" i="1" s="1"/>
  <c r="AF375" i="1" s="1"/>
  <c r="W18" i="1"/>
  <c r="AB18" i="1" s="1"/>
  <c r="AF18" i="1" s="1"/>
  <c r="AF415" i="1"/>
  <c r="AF447" i="1"/>
  <c r="AA71" i="3"/>
  <c r="S71" i="3"/>
  <c r="AD71" i="3" s="1"/>
  <c r="W71" i="3"/>
  <c r="X71" i="3" s="1"/>
  <c r="V71" i="3"/>
  <c r="U71" i="3" s="1"/>
  <c r="AB71" i="3"/>
  <c r="AC71" i="3" s="1"/>
  <c r="Z71" i="3"/>
  <c r="Y71" i="3"/>
  <c r="T71" i="3"/>
  <c r="K117" i="3"/>
  <c r="W123" i="1"/>
  <c r="AB123" i="1" s="1"/>
  <c r="AF123" i="1" s="1"/>
  <c r="AA240" i="3"/>
  <c r="S240" i="3"/>
  <c r="AD240" i="3" s="1"/>
  <c r="Y240" i="3"/>
  <c r="W240" i="3"/>
  <c r="X240" i="3" s="1"/>
  <c r="AB240" i="3"/>
  <c r="AC240" i="3" s="1"/>
  <c r="Y433" i="1" s="1"/>
  <c r="AD433" i="1" s="1"/>
  <c r="T240" i="3"/>
  <c r="Z240" i="3"/>
  <c r="V240" i="3"/>
  <c r="U240" i="3" s="1"/>
  <c r="K142" i="3"/>
  <c r="W4" i="1"/>
  <c r="AB4" i="1" s="1"/>
  <c r="AF4" i="1" s="1"/>
  <c r="AB12" i="3"/>
  <c r="AC12" i="3" s="1"/>
  <c r="T12" i="3"/>
  <c r="Y12" i="3"/>
  <c r="W12" i="3"/>
  <c r="V12" i="3"/>
  <c r="U12" i="3" s="1"/>
  <c r="S12" i="3"/>
  <c r="AD12" i="3" s="1"/>
  <c r="AA12" i="3"/>
  <c r="Z12" i="3"/>
  <c r="K31" i="3"/>
  <c r="K42" i="3"/>
  <c r="W48" i="1"/>
  <c r="AB48" i="1" s="1"/>
  <c r="AF48" i="1" s="1"/>
  <c r="K130" i="3"/>
  <c r="W384" i="1"/>
  <c r="AB384" i="1" s="1"/>
  <c r="AF384" i="1" s="1"/>
  <c r="AA160" i="3"/>
  <c r="S160" i="3"/>
  <c r="AD160" i="3" s="1"/>
  <c r="AB160" i="3"/>
  <c r="AC160" i="3" s="1"/>
  <c r="Y391" i="1" s="1"/>
  <c r="AD391" i="1" s="1"/>
  <c r="T160" i="3"/>
  <c r="Z160" i="3"/>
  <c r="Y160" i="3"/>
  <c r="W160" i="3"/>
  <c r="V160" i="3"/>
  <c r="AB76" i="3"/>
  <c r="AC76" i="3" s="1"/>
  <c r="T76" i="3"/>
  <c r="AA76" i="3"/>
  <c r="S76" i="3"/>
  <c r="AD76" i="3" s="1"/>
  <c r="Y76" i="3"/>
  <c r="W76" i="3"/>
  <c r="V76" i="3"/>
  <c r="U76" i="3" s="1"/>
  <c r="Z76" i="3"/>
  <c r="Z101" i="1"/>
  <c r="AE101" i="1" s="1"/>
  <c r="K158" i="3"/>
  <c r="K59" i="3"/>
  <c r="K211" i="3"/>
  <c r="W81" i="1"/>
  <c r="AB81" i="1" s="1"/>
  <c r="AF81" i="1" s="1"/>
  <c r="AB36" i="3"/>
  <c r="AC36" i="3" s="1"/>
  <c r="T36" i="3"/>
  <c r="S36" i="3"/>
  <c r="AD36" i="3" s="1"/>
  <c r="AA36" i="3"/>
  <c r="Z36" i="3"/>
  <c r="Y36" i="3"/>
  <c r="W36" i="3"/>
  <c r="V36" i="3"/>
  <c r="U36" i="3" s="1"/>
  <c r="K173" i="3"/>
  <c r="AB40" i="3"/>
  <c r="AC40" i="3" s="1"/>
  <c r="T40" i="3"/>
  <c r="W40" i="3"/>
  <c r="AA40" i="3"/>
  <c r="Z40" i="3"/>
  <c r="Y40" i="3"/>
  <c r="V40" i="3"/>
  <c r="S40" i="3"/>
  <c r="AD40" i="3" s="1"/>
  <c r="AB60" i="3"/>
  <c r="AC60" i="3" s="1"/>
  <c r="T60" i="3"/>
  <c r="AA60" i="3"/>
  <c r="S60" i="3"/>
  <c r="AD60" i="3" s="1"/>
  <c r="Z60" i="3"/>
  <c r="Y60" i="3"/>
  <c r="W60" i="3"/>
  <c r="V60" i="3"/>
  <c r="Y139" i="3"/>
  <c r="W139" i="3"/>
  <c r="AB139" i="3"/>
  <c r="AC139" i="3" s="1"/>
  <c r="T139" i="3"/>
  <c r="AA139" i="3"/>
  <c r="Z139" i="3"/>
  <c r="V139" i="3"/>
  <c r="U139" i="3" s="1"/>
  <c r="S139" i="3"/>
  <c r="AD139" i="3" s="1"/>
  <c r="K190" i="3"/>
  <c r="W473" i="1"/>
  <c r="AB473" i="1" s="1"/>
  <c r="AF473" i="1" s="1"/>
  <c r="K206" i="3"/>
  <c r="K255" i="3"/>
  <c r="W155" i="1"/>
  <c r="AB155" i="1" s="1"/>
  <c r="AF155" i="1" s="1"/>
  <c r="Z76" i="1"/>
  <c r="AE76" i="1" s="1"/>
  <c r="Y157" i="3"/>
  <c r="V157" i="3"/>
  <c r="T157" i="3"/>
  <c r="AB157" i="3"/>
  <c r="AC157" i="3" s="1"/>
  <c r="AA157" i="3"/>
  <c r="Z157" i="3"/>
  <c r="W157" i="3"/>
  <c r="S157" i="3"/>
  <c r="AD157" i="3" s="1"/>
  <c r="K197" i="3"/>
  <c r="W468" i="1"/>
  <c r="AB468" i="1" s="1"/>
  <c r="AF468" i="1" s="1"/>
  <c r="AB96" i="3"/>
  <c r="AC96" i="3" s="1"/>
  <c r="T96" i="3"/>
  <c r="Z96" i="3"/>
  <c r="W96" i="3"/>
  <c r="X96" i="3" s="1"/>
  <c r="S96" i="3"/>
  <c r="AD96" i="3" s="1"/>
  <c r="AA96" i="3"/>
  <c r="Y96" i="3"/>
  <c r="V96" i="3"/>
  <c r="U96" i="3" s="1"/>
  <c r="AB112" i="3"/>
  <c r="AC112" i="3" s="1"/>
  <c r="T112" i="3"/>
  <c r="Z112" i="3"/>
  <c r="W112" i="3"/>
  <c r="X112" i="3" s="1"/>
  <c r="S112" i="3"/>
  <c r="AD112" i="3" s="1"/>
  <c r="AA112" i="3"/>
  <c r="Y112" i="3"/>
  <c r="V112" i="3"/>
  <c r="U112" i="3" s="1"/>
  <c r="W148" i="3"/>
  <c r="T148" i="3"/>
  <c r="S148" i="3"/>
  <c r="AD148" i="3" s="1"/>
  <c r="AB148" i="3"/>
  <c r="AC148" i="3" s="1"/>
  <c r="Y484" i="1" s="1"/>
  <c r="AD484" i="1" s="1"/>
  <c r="Z148" i="3"/>
  <c r="Y148" i="3"/>
  <c r="AA148" i="3"/>
  <c r="V148" i="3"/>
  <c r="W180" i="3"/>
  <c r="T180" i="3"/>
  <c r="S180" i="3"/>
  <c r="AD180" i="3" s="1"/>
  <c r="AB180" i="3"/>
  <c r="AC180" i="3" s="1"/>
  <c r="Y431" i="1" s="1"/>
  <c r="AD431" i="1" s="1"/>
  <c r="Z180" i="3"/>
  <c r="Y180" i="3"/>
  <c r="AA180" i="3"/>
  <c r="V180" i="3"/>
  <c r="U180" i="3" s="1"/>
  <c r="K198" i="3"/>
  <c r="W475" i="1"/>
  <c r="AB475" i="1" s="1"/>
  <c r="AF475" i="1" s="1"/>
  <c r="AA226" i="3"/>
  <c r="S226" i="3"/>
  <c r="AD226" i="3" s="1"/>
  <c r="W226" i="3"/>
  <c r="V226" i="3"/>
  <c r="U226" i="3" s="1"/>
  <c r="T226" i="3"/>
  <c r="AB226" i="3"/>
  <c r="AC226" i="3" s="1"/>
  <c r="Y535" i="1" s="1"/>
  <c r="AD535" i="1" s="1"/>
  <c r="Z226" i="3"/>
  <c r="Y226" i="3"/>
  <c r="K245" i="3"/>
  <c r="K277" i="3"/>
  <c r="K151" i="3"/>
  <c r="W453" i="1"/>
  <c r="AB453" i="1" s="1"/>
  <c r="AF453" i="1" s="1"/>
  <c r="K279" i="3"/>
  <c r="W532" i="1"/>
  <c r="AB532" i="1" s="1"/>
  <c r="AF532" i="1" s="1"/>
  <c r="AB340" i="3"/>
  <c r="AC340" i="3" s="1"/>
  <c r="Y641" i="1" s="1"/>
  <c r="AD641" i="1" s="1"/>
  <c r="T340" i="3"/>
  <c r="S340" i="3"/>
  <c r="AD340" i="3" s="1"/>
  <c r="AA340" i="3"/>
  <c r="Y340" i="3"/>
  <c r="V340" i="3"/>
  <c r="Z340" i="3"/>
  <c r="W340" i="3"/>
  <c r="Z561" i="1"/>
  <c r="AE561" i="1" s="1"/>
  <c r="K392" i="3"/>
  <c r="W440" i="1"/>
  <c r="AB440" i="1" s="1"/>
  <c r="AF440" i="1" s="1"/>
  <c r="V251" i="3"/>
  <c r="U251" i="3" s="1"/>
  <c r="AB251" i="3"/>
  <c r="AC251" i="3" s="1"/>
  <c r="Y151" i="1" s="1"/>
  <c r="AD151" i="1" s="1"/>
  <c r="T251" i="3"/>
  <c r="Z251" i="3"/>
  <c r="W251" i="3"/>
  <c r="S251" i="3"/>
  <c r="AD251" i="3" s="1"/>
  <c r="AA251" i="3"/>
  <c r="Y251" i="3"/>
  <c r="V267" i="3"/>
  <c r="U267" i="3" s="1"/>
  <c r="AB267" i="3"/>
  <c r="AC267" i="3" s="1"/>
  <c r="T267" i="3"/>
  <c r="Z267" i="3"/>
  <c r="W267" i="3"/>
  <c r="AA267" i="3"/>
  <c r="Y267" i="3"/>
  <c r="S267" i="3"/>
  <c r="AD267" i="3" s="1"/>
  <c r="V283" i="3"/>
  <c r="U283" i="3" s="1"/>
  <c r="AB283" i="3"/>
  <c r="AC283" i="3" s="1"/>
  <c r="Y633" i="1" s="1"/>
  <c r="AD633" i="1" s="1"/>
  <c r="T283" i="3"/>
  <c r="Z283" i="3"/>
  <c r="W283" i="3"/>
  <c r="S283" i="3"/>
  <c r="AD283" i="3" s="1"/>
  <c r="AA283" i="3"/>
  <c r="Y283" i="3"/>
  <c r="AB372" i="3"/>
  <c r="AC372" i="3" s="1"/>
  <c r="Y651" i="1" s="1"/>
  <c r="AD651" i="1" s="1"/>
  <c r="T372" i="3"/>
  <c r="V372" i="3"/>
  <c r="U372" i="3" s="1"/>
  <c r="S372" i="3"/>
  <c r="AD372" i="3" s="1"/>
  <c r="AA372" i="3"/>
  <c r="Y372" i="3"/>
  <c r="Z372" i="3"/>
  <c r="W372" i="3"/>
  <c r="V466" i="3"/>
  <c r="U466" i="3" s="1"/>
  <c r="AB466" i="3"/>
  <c r="AC466" i="3" s="1"/>
  <c r="T466" i="3"/>
  <c r="AA466" i="3"/>
  <c r="S466" i="3"/>
  <c r="AD466" i="3" s="1"/>
  <c r="Z466" i="3"/>
  <c r="Y466" i="3"/>
  <c r="W466" i="3"/>
  <c r="K312" i="3"/>
  <c r="W600" i="1"/>
  <c r="AB600" i="1" s="1"/>
  <c r="AF600" i="1" s="1"/>
  <c r="X689" i="1"/>
  <c r="AC689" i="1" s="1"/>
  <c r="K472" i="3"/>
  <c r="Y389" i="3"/>
  <c r="W389" i="3"/>
  <c r="V389" i="3"/>
  <c r="U389" i="3" s="1"/>
  <c r="T389" i="3"/>
  <c r="AA389" i="3"/>
  <c r="AB389" i="3"/>
  <c r="AC389" i="3" s="1"/>
  <c r="S389" i="3"/>
  <c r="AD389" i="3" s="1"/>
  <c r="Z389" i="3"/>
  <c r="K410" i="3"/>
  <c r="W167" i="1"/>
  <c r="AB167" i="1" s="1"/>
  <c r="AF167" i="1" s="1"/>
  <c r="V442" i="3"/>
  <c r="U442" i="3" s="1"/>
  <c r="AB442" i="3"/>
  <c r="AC442" i="3" s="1"/>
  <c r="T442" i="3"/>
  <c r="AA442" i="3"/>
  <c r="S442" i="3"/>
  <c r="AD442" i="3" s="1"/>
  <c r="Z442" i="3"/>
  <c r="Y442" i="3"/>
  <c r="W442" i="3"/>
  <c r="Y411" i="3"/>
  <c r="S411" i="3"/>
  <c r="AD411" i="3" s="1"/>
  <c r="AB411" i="3"/>
  <c r="AC411" i="3" s="1"/>
  <c r="Y169" i="1" s="1"/>
  <c r="AD169" i="1" s="1"/>
  <c r="AA411" i="3"/>
  <c r="Z411" i="3"/>
  <c r="V411" i="3"/>
  <c r="U411" i="3" s="1"/>
  <c r="W411" i="3"/>
  <c r="T411" i="3"/>
  <c r="Z661" i="1"/>
  <c r="AE661" i="1" s="1"/>
  <c r="V422" i="3"/>
  <c r="U422" i="3" s="1"/>
  <c r="AB422" i="3"/>
  <c r="AC422" i="3" s="1"/>
  <c r="Y656" i="1" s="1"/>
  <c r="AD656" i="1" s="1"/>
  <c r="T422" i="3"/>
  <c r="AA422" i="3"/>
  <c r="S422" i="3"/>
  <c r="AD422" i="3" s="1"/>
  <c r="Z422" i="3"/>
  <c r="W422" i="3"/>
  <c r="Y422" i="3"/>
  <c r="K453" i="3"/>
  <c r="W412" i="1"/>
  <c r="AB412" i="1" s="1"/>
  <c r="AF412" i="1" s="1"/>
  <c r="K502" i="3"/>
  <c r="W660" i="1"/>
  <c r="AB660" i="1" s="1"/>
  <c r="AF660" i="1" s="1"/>
  <c r="K556" i="3"/>
  <c r="W681" i="1"/>
  <c r="AB681" i="1" s="1"/>
  <c r="AF681" i="1" s="1"/>
  <c r="V498" i="3"/>
  <c r="AB498" i="3"/>
  <c r="AC498" i="3" s="1"/>
  <c r="Y861" i="1" s="1"/>
  <c r="AD861" i="1" s="1"/>
  <c r="T498" i="3"/>
  <c r="AA498" i="3"/>
  <c r="S498" i="3"/>
  <c r="AD498" i="3" s="1"/>
  <c r="Z498" i="3"/>
  <c r="Y498" i="3"/>
  <c r="W498" i="3"/>
  <c r="AA695" i="3"/>
  <c r="S695" i="3"/>
  <c r="AD695" i="3" s="1"/>
  <c r="W695" i="3"/>
  <c r="Z695" i="3"/>
  <c r="Y695" i="3"/>
  <c r="V695" i="3"/>
  <c r="U695" i="3" s="1"/>
  <c r="T695" i="3"/>
  <c r="AB695" i="3"/>
  <c r="AC695" i="3" s="1"/>
  <c r="Y517" i="1" s="1"/>
  <c r="AD517" i="1" s="1"/>
  <c r="W583" i="3"/>
  <c r="V583" i="3"/>
  <c r="U583" i="3" s="1"/>
  <c r="AB583" i="3"/>
  <c r="AC583" i="3" s="1"/>
  <c r="T583" i="3"/>
  <c r="AA583" i="3"/>
  <c r="S583" i="3"/>
  <c r="AD583" i="3" s="1"/>
  <c r="Y583" i="3"/>
  <c r="Z583" i="3"/>
  <c r="AA550" i="3"/>
  <c r="S550" i="3"/>
  <c r="AD550" i="3" s="1"/>
  <c r="Y550" i="3"/>
  <c r="Z550" i="3"/>
  <c r="W550" i="3"/>
  <c r="V550" i="3"/>
  <c r="U550" i="3" s="1"/>
  <c r="T550" i="3"/>
  <c r="AB550" i="3"/>
  <c r="AC550" i="3" s="1"/>
  <c r="Y504" i="1" s="1"/>
  <c r="AD504" i="1" s="1"/>
  <c r="K458" i="3"/>
  <c r="AA495" i="3"/>
  <c r="S495" i="3"/>
  <c r="AD495" i="3" s="1"/>
  <c r="Z495" i="3"/>
  <c r="Y495" i="3"/>
  <c r="W495" i="3"/>
  <c r="V495" i="3"/>
  <c r="U495" i="3" s="1"/>
  <c r="AB495" i="3"/>
  <c r="AC495" i="3" s="1"/>
  <c r="Y868" i="1" s="1"/>
  <c r="AD868" i="1" s="1"/>
  <c r="T495" i="3"/>
  <c r="K549" i="3"/>
  <c r="W135" i="1"/>
  <c r="AB135" i="1" s="1"/>
  <c r="AF135" i="1" s="1"/>
  <c r="W567" i="3"/>
  <c r="X567" i="3" s="1"/>
  <c r="V567" i="3"/>
  <c r="U567" i="3" s="1"/>
  <c r="AB567" i="3"/>
  <c r="AC567" i="3" s="1"/>
  <c r="Y976" i="1" s="1"/>
  <c r="AD976" i="1" s="1"/>
  <c r="T567" i="3"/>
  <c r="AA567" i="3"/>
  <c r="S567" i="3"/>
  <c r="AD567" i="3" s="1"/>
  <c r="Z567" i="3"/>
  <c r="Y567" i="3"/>
  <c r="Z760" i="1"/>
  <c r="AE760" i="1" s="1"/>
  <c r="AA514" i="3"/>
  <c r="S514" i="3"/>
  <c r="AD514" i="3" s="1"/>
  <c r="T514" i="3"/>
  <c r="AB514" i="3"/>
  <c r="AC514" i="3" s="1"/>
  <c r="Z514" i="3"/>
  <c r="Y514" i="3"/>
  <c r="W514" i="3"/>
  <c r="V514" i="3"/>
  <c r="U514" i="3" s="1"/>
  <c r="Y526" i="3"/>
  <c r="V526" i="3"/>
  <c r="U526" i="3" s="1"/>
  <c r="S526" i="3"/>
  <c r="AD526" i="3" s="1"/>
  <c r="AB526" i="3"/>
  <c r="AC526" i="3" s="1"/>
  <c r="Y648" i="1" s="1"/>
  <c r="AD648" i="1" s="1"/>
  <c r="AA526" i="3"/>
  <c r="Z526" i="3"/>
  <c r="W526" i="3"/>
  <c r="T526" i="3"/>
  <c r="X455" i="1"/>
  <c r="AC455" i="1" s="1"/>
  <c r="X131" i="1"/>
  <c r="AC131" i="1" s="1"/>
  <c r="V545" i="3"/>
  <c r="U545" i="3" s="1"/>
  <c r="AB545" i="3"/>
  <c r="AC545" i="3" s="1"/>
  <c r="T545" i="3"/>
  <c r="AA545" i="3"/>
  <c r="S545" i="3"/>
  <c r="AD545" i="3" s="1"/>
  <c r="Z545" i="3"/>
  <c r="Y545" i="3"/>
  <c r="W545" i="3"/>
  <c r="AB626" i="3"/>
  <c r="AC626" i="3" s="1"/>
  <c r="T626" i="3"/>
  <c r="AA626" i="3"/>
  <c r="S626" i="3"/>
  <c r="AD626" i="3" s="1"/>
  <c r="W626" i="3"/>
  <c r="Z626" i="3"/>
  <c r="Y626" i="3"/>
  <c r="V626" i="3"/>
  <c r="U626" i="3" s="1"/>
  <c r="Z852" i="1"/>
  <c r="AE852" i="1" s="1"/>
  <c r="K610" i="3"/>
  <c r="K681" i="3"/>
  <c r="K542" i="3"/>
  <c r="Z563" i="3"/>
  <c r="W563" i="3"/>
  <c r="X563" i="3" s="1"/>
  <c r="V563" i="3"/>
  <c r="U563" i="3" s="1"/>
  <c r="AB563" i="3"/>
  <c r="AC563" i="3" s="1"/>
  <c r="AA563" i="3"/>
  <c r="Y563" i="3"/>
  <c r="T563" i="3"/>
  <c r="S563" i="3"/>
  <c r="AD563" i="3" s="1"/>
  <c r="K626" i="3"/>
  <c r="Y679" i="3"/>
  <c r="W679" i="3"/>
  <c r="V679" i="3"/>
  <c r="AB679" i="3"/>
  <c r="AC679" i="3" s="1"/>
  <c r="T679" i="3"/>
  <c r="Z679" i="3"/>
  <c r="AA679" i="3"/>
  <c r="S679" i="3"/>
  <c r="AD679" i="3" s="1"/>
  <c r="K672" i="3"/>
  <c r="W1241" i="1"/>
  <c r="AB1241" i="1" s="1"/>
  <c r="AF1241" i="1" s="1"/>
  <c r="AA730" i="3"/>
  <c r="S730" i="3"/>
  <c r="AD730" i="3" s="1"/>
  <c r="Y730" i="3"/>
  <c r="W730" i="3"/>
  <c r="AB730" i="3"/>
  <c r="AC730" i="3" s="1"/>
  <c r="Y1080" i="1" s="1"/>
  <c r="AD1080" i="1" s="1"/>
  <c r="T730" i="3"/>
  <c r="Z730" i="3"/>
  <c r="V730" i="3"/>
  <c r="U730" i="3" s="1"/>
  <c r="K647" i="3"/>
  <c r="AB696" i="3"/>
  <c r="AC696" i="3" s="1"/>
  <c r="T696" i="3"/>
  <c r="W696" i="3"/>
  <c r="V696" i="3"/>
  <c r="U696" i="3" s="1"/>
  <c r="S696" i="3"/>
  <c r="AD696" i="3" s="1"/>
  <c r="AA696" i="3"/>
  <c r="Y696" i="3"/>
  <c r="Z696" i="3"/>
  <c r="K654" i="3"/>
  <c r="K678" i="3"/>
  <c r="W699" i="3"/>
  <c r="AB699" i="3"/>
  <c r="AC699" i="3" s="1"/>
  <c r="Y558" i="1" s="1"/>
  <c r="AD558" i="1" s="1"/>
  <c r="T699" i="3"/>
  <c r="AA699" i="3"/>
  <c r="S699" i="3"/>
  <c r="AD699" i="3" s="1"/>
  <c r="V699" i="3"/>
  <c r="U699" i="3" s="1"/>
  <c r="Z699" i="3"/>
  <c r="Y699" i="3"/>
  <c r="K720" i="3"/>
  <c r="X1017" i="1"/>
  <c r="AC1017" i="1" s="1"/>
  <c r="AB772" i="3"/>
  <c r="AC772" i="3" s="1"/>
  <c r="T772" i="3"/>
  <c r="Y772" i="3"/>
  <c r="AA772" i="3"/>
  <c r="Z772" i="3"/>
  <c r="W772" i="3"/>
  <c r="V772" i="3"/>
  <c r="U772" i="3" s="1"/>
  <c r="S772" i="3"/>
  <c r="AD772" i="3" s="1"/>
  <c r="K818" i="3"/>
  <c r="W1110" i="1"/>
  <c r="AB1110" i="1" s="1"/>
  <c r="AF1110" i="1" s="1"/>
  <c r="V796" i="3"/>
  <c r="AB796" i="3"/>
  <c r="AC796" i="3" s="1"/>
  <c r="Y1160" i="1" s="1"/>
  <c r="AD1160" i="1" s="1"/>
  <c r="T796" i="3"/>
  <c r="Y796" i="3"/>
  <c r="Z796" i="3"/>
  <c r="W796" i="3"/>
  <c r="S796" i="3"/>
  <c r="AD796" i="3" s="1"/>
  <c r="AA796" i="3"/>
  <c r="W822" i="3"/>
  <c r="V822" i="3"/>
  <c r="U822" i="3" s="1"/>
  <c r="AB822" i="3"/>
  <c r="AC822" i="3" s="1"/>
  <c r="Y1191" i="1" s="1"/>
  <c r="AD1191" i="1" s="1"/>
  <c r="T822" i="3"/>
  <c r="AA822" i="3"/>
  <c r="S822" i="3"/>
  <c r="AD822" i="3" s="1"/>
  <c r="Y822" i="3"/>
  <c r="Z822" i="3"/>
  <c r="V741" i="3"/>
  <c r="U741" i="3" s="1"/>
  <c r="AB741" i="3"/>
  <c r="AC741" i="3" s="1"/>
  <c r="T741" i="3"/>
  <c r="AA741" i="3"/>
  <c r="S741" i="3"/>
  <c r="AD741" i="3" s="1"/>
  <c r="Z741" i="3"/>
  <c r="Y741" i="3"/>
  <c r="W741" i="3"/>
  <c r="X741" i="3" s="1"/>
  <c r="Y785" i="3"/>
  <c r="V785" i="3"/>
  <c r="U785" i="3" s="1"/>
  <c r="W785" i="3"/>
  <c r="T785" i="3"/>
  <c r="S785" i="3"/>
  <c r="AD785" i="3" s="1"/>
  <c r="AB785" i="3"/>
  <c r="AC785" i="3" s="1"/>
  <c r="AA785" i="3"/>
  <c r="Z785" i="3"/>
  <c r="K812" i="3"/>
  <c r="AB862" i="3"/>
  <c r="AC862" i="3" s="1"/>
  <c r="Y1053" i="1" s="1"/>
  <c r="AD1053" i="1" s="1"/>
  <c r="Z862" i="3"/>
  <c r="Y862" i="3"/>
  <c r="W862" i="3"/>
  <c r="V862" i="3"/>
  <c r="U862" i="3" s="1"/>
  <c r="T862" i="3"/>
  <c r="S862" i="3"/>
  <c r="AD862" i="3" s="1"/>
  <c r="AA862" i="3"/>
  <c r="K734" i="3"/>
  <c r="K754" i="3"/>
  <c r="Z757" i="3"/>
  <c r="Y757" i="3"/>
  <c r="W757" i="3"/>
  <c r="V757" i="3"/>
  <c r="U757" i="3" s="1"/>
  <c r="AB757" i="3"/>
  <c r="AC757" i="3" s="1"/>
  <c r="Y1014" i="1" s="1"/>
  <c r="AD1014" i="1" s="1"/>
  <c r="T757" i="3"/>
  <c r="AA757" i="3"/>
  <c r="S757" i="3"/>
  <c r="AD757" i="3" s="1"/>
  <c r="K796" i="3"/>
  <c r="K834" i="3"/>
  <c r="W421" i="1"/>
  <c r="AB421" i="1" s="1"/>
  <c r="AF421" i="1" s="1"/>
  <c r="K849" i="3"/>
  <c r="W922" i="1"/>
  <c r="AB922" i="1" s="1"/>
  <c r="AF922" i="1" s="1"/>
  <c r="AA899" i="3"/>
  <c r="S899" i="3"/>
  <c r="AD899" i="3" s="1"/>
  <c r="Y899" i="3"/>
  <c r="W899" i="3"/>
  <c r="V899" i="3"/>
  <c r="AB899" i="3"/>
  <c r="AC899" i="3" s="1"/>
  <c r="Y858" i="1" s="1"/>
  <c r="AD858" i="1" s="1"/>
  <c r="T899" i="3"/>
  <c r="Z899" i="3"/>
  <c r="Z1082" i="1"/>
  <c r="AE1082" i="1" s="1"/>
  <c r="Z1011" i="1"/>
  <c r="AE1011" i="1" s="1"/>
  <c r="AB844" i="3"/>
  <c r="AC844" i="3" s="1"/>
  <c r="Y807" i="1" s="1"/>
  <c r="AD807" i="1" s="1"/>
  <c r="T844" i="3"/>
  <c r="Y844" i="3"/>
  <c r="S844" i="3"/>
  <c r="AD844" i="3" s="1"/>
  <c r="AA844" i="3"/>
  <c r="Z844" i="3"/>
  <c r="W844" i="3"/>
  <c r="V844" i="3"/>
  <c r="U844" i="3" s="1"/>
  <c r="Z792" i="3"/>
  <c r="AB792" i="3"/>
  <c r="AC792" i="3" s="1"/>
  <c r="Y1171" i="1" s="1"/>
  <c r="AD1171" i="1" s="1"/>
  <c r="AA792" i="3"/>
  <c r="Y792" i="3"/>
  <c r="W792" i="3"/>
  <c r="V792" i="3"/>
  <c r="U792" i="3" s="1"/>
  <c r="T792" i="3"/>
  <c r="S792" i="3"/>
  <c r="AD792" i="3" s="1"/>
  <c r="K835" i="3"/>
  <c r="V896" i="3"/>
  <c r="AB896" i="3"/>
  <c r="AC896" i="3" s="1"/>
  <c r="Y331" i="1" s="1"/>
  <c r="AD331" i="1" s="1"/>
  <c r="T896" i="3"/>
  <c r="AA896" i="3"/>
  <c r="S896" i="3"/>
  <c r="AD896" i="3" s="1"/>
  <c r="Y896" i="3"/>
  <c r="W896" i="3"/>
  <c r="Z896" i="3"/>
  <c r="K922" i="3"/>
  <c r="W878" i="1"/>
  <c r="AB878" i="1" s="1"/>
  <c r="AF878" i="1" s="1"/>
  <c r="K880" i="3"/>
  <c r="AB933" i="3"/>
  <c r="AC933" i="3" s="1"/>
  <c r="Y805" i="1" s="1"/>
  <c r="AD805" i="1" s="1"/>
  <c r="T933" i="3"/>
  <c r="AA933" i="3"/>
  <c r="S933" i="3"/>
  <c r="AD933" i="3" s="1"/>
  <c r="Z933" i="3"/>
  <c r="Y933" i="3"/>
  <c r="V933" i="3"/>
  <c r="U933" i="3" s="1"/>
  <c r="W933" i="3"/>
  <c r="AB884" i="3"/>
  <c r="AC884" i="3" s="1"/>
  <c r="Y1275" i="1" s="1"/>
  <c r="AD1275" i="1" s="1"/>
  <c r="T884" i="3"/>
  <c r="Z884" i="3"/>
  <c r="Y884" i="3"/>
  <c r="AA884" i="3"/>
  <c r="W884" i="3"/>
  <c r="V884" i="3"/>
  <c r="U884" i="3" s="1"/>
  <c r="S884" i="3"/>
  <c r="AD884" i="3" s="1"/>
  <c r="V946" i="3"/>
  <c r="U946" i="3" s="1"/>
  <c r="Y946" i="3"/>
  <c r="S946" i="3"/>
  <c r="AD946" i="3" s="1"/>
  <c r="AB946" i="3"/>
  <c r="AC946" i="3" s="1"/>
  <c r="AA946" i="3"/>
  <c r="Z946" i="3"/>
  <c r="W946" i="3"/>
  <c r="T946" i="3"/>
  <c r="AB957" i="3"/>
  <c r="AC957" i="3" s="1"/>
  <c r="Y1024" i="1" s="1"/>
  <c r="AD1024" i="1" s="1"/>
  <c r="T957" i="3"/>
  <c r="AA957" i="3"/>
  <c r="S957" i="3"/>
  <c r="AD957" i="3" s="1"/>
  <c r="Y957" i="3"/>
  <c r="W957" i="3"/>
  <c r="V957" i="3"/>
  <c r="Z957" i="3"/>
  <c r="AB1037" i="3"/>
  <c r="AC1037" i="3" s="1"/>
  <c r="T1037" i="3"/>
  <c r="AA1037" i="3"/>
  <c r="Z1037" i="3"/>
  <c r="Y1037" i="3"/>
  <c r="W1037" i="3"/>
  <c r="V1037" i="3"/>
  <c r="U1037" i="3" s="1"/>
  <c r="S1037" i="3"/>
  <c r="AD1037" i="3" s="1"/>
  <c r="Z1320" i="1"/>
  <c r="AE1320" i="1" s="1"/>
  <c r="K1078" i="3"/>
  <c r="K1008" i="3"/>
  <c r="K991" i="3"/>
  <c r="W827" i="1"/>
  <c r="AB827" i="1" s="1"/>
  <c r="AF827" i="1" s="1"/>
  <c r="K1048" i="3"/>
  <c r="K1037" i="3"/>
  <c r="Y1057" i="3"/>
  <c r="AB1057" i="3"/>
  <c r="AC1057" i="3" s="1"/>
  <c r="S1057" i="3"/>
  <c r="AD1057" i="3" s="1"/>
  <c r="Z1057" i="3"/>
  <c r="W1057" i="3"/>
  <c r="AA1057" i="3"/>
  <c r="V1057" i="3"/>
  <c r="U1057" i="3" s="1"/>
  <c r="T1057" i="3"/>
  <c r="K1047" i="3"/>
  <c r="Z992" i="3"/>
  <c r="Y992" i="3"/>
  <c r="W992" i="3"/>
  <c r="V992" i="3"/>
  <c r="U992" i="3" s="1"/>
  <c r="AB992" i="3"/>
  <c r="AC992" i="3" s="1"/>
  <c r="Y831" i="1" s="1"/>
  <c r="AD831" i="1" s="1"/>
  <c r="T992" i="3"/>
  <c r="AA992" i="3"/>
  <c r="S992" i="3"/>
  <c r="AD992" i="3" s="1"/>
  <c r="K1104" i="3"/>
  <c r="AA1126" i="3"/>
  <c r="S1126" i="3"/>
  <c r="AD1126" i="3" s="1"/>
  <c r="W1126" i="3"/>
  <c r="AB1126" i="3"/>
  <c r="AC1126" i="3" s="1"/>
  <c r="Y1309" i="1" s="1"/>
  <c r="AD1309" i="1" s="1"/>
  <c r="T1126" i="3"/>
  <c r="V1126" i="3"/>
  <c r="U1126" i="3" s="1"/>
  <c r="Z1126" i="3"/>
  <c r="Y1126" i="3"/>
  <c r="K1131" i="3"/>
  <c r="K1143" i="3"/>
  <c r="AB1138" i="3"/>
  <c r="AC1138" i="3" s="1"/>
  <c r="T1138" i="3"/>
  <c r="AA1138" i="3"/>
  <c r="S1138" i="3"/>
  <c r="AD1138" i="3" s="1"/>
  <c r="W1138" i="3"/>
  <c r="Y1138" i="3"/>
  <c r="V1138" i="3"/>
  <c r="U1138" i="3" s="1"/>
  <c r="Z1138" i="3"/>
  <c r="S1133" i="3"/>
  <c r="AD1133" i="3" s="1"/>
  <c r="AB1133" i="3"/>
  <c r="AC1133" i="3" s="1"/>
  <c r="AA1133" i="3"/>
  <c r="Z1133" i="3"/>
  <c r="Y1133" i="3"/>
  <c r="T1133" i="3"/>
  <c r="W1133" i="3"/>
  <c r="X1133" i="3" s="1"/>
  <c r="V1133" i="3"/>
  <c r="U1133" i="3" s="1"/>
  <c r="V1148" i="3"/>
  <c r="Y1148" i="3"/>
  <c r="S1148" i="3"/>
  <c r="AD1148" i="3" s="1"/>
  <c r="AB1148" i="3"/>
  <c r="AC1148" i="3" s="1"/>
  <c r="AA1148" i="3"/>
  <c r="W1148" i="3"/>
  <c r="T1148" i="3"/>
  <c r="Z1148" i="3"/>
  <c r="V1134" i="3"/>
  <c r="U1134" i="3" s="1"/>
  <c r="Y1134" i="3"/>
  <c r="AB1134" i="3"/>
  <c r="AC1134" i="3" s="1"/>
  <c r="AA1134" i="3"/>
  <c r="Z1134" i="3"/>
  <c r="W1134" i="3"/>
  <c r="S1134" i="3"/>
  <c r="AD1134" i="3" s="1"/>
  <c r="T1134" i="3"/>
  <c r="K1169" i="3"/>
  <c r="K1158" i="3"/>
  <c r="AB1176" i="3"/>
  <c r="AC1176" i="3" s="1"/>
  <c r="Y1431" i="1" s="1"/>
  <c r="AD1431" i="1" s="1"/>
  <c r="T1176" i="3"/>
  <c r="V1176" i="3"/>
  <c r="U1176" i="3" s="1"/>
  <c r="S1176" i="3"/>
  <c r="AD1176" i="3" s="1"/>
  <c r="AA1176" i="3"/>
  <c r="Z1176" i="3"/>
  <c r="Y1176" i="3"/>
  <c r="W1176" i="3"/>
  <c r="X1176" i="3" s="1"/>
  <c r="W1191" i="3"/>
  <c r="V1191" i="3"/>
  <c r="U1191" i="3" s="1"/>
  <c r="AB1191" i="3"/>
  <c r="AC1191" i="3" s="1"/>
  <c r="Y1125" i="1" s="1"/>
  <c r="AD1125" i="1" s="1"/>
  <c r="T1191" i="3"/>
  <c r="AA1191" i="3"/>
  <c r="S1191" i="3"/>
  <c r="AD1191" i="3" s="1"/>
  <c r="Y1191" i="3"/>
  <c r="Z1191" i="3"/>
  <c r="K1187" i="3"/>
  <c r="K1155" i="3"/>
  <c r="K1190" i="3"/>
  <c r="W1153" i="1"/>
  <c r="AB1153" i="1" s="1"/>
  <c r="AF1153" i="1" s="1"/>
  <c r="Z1163" i="3"/>
  <c r="Y1163" i="3"/>
  <c r="W1163" i="3"/>
  <c r="V1163" i="3"/>
  <c r="U1163" i="3" s="1"/>
  <c r="AB1163" i="3"/>
  <c r="AC1163" i="3" s="1"/>
  <c r="T1163" i="3"/>
  <c r="AA1163" i="3"/>
  <c r="S1163" i="3"/>
  <c r="AD1163" i="3" s="1"/>
  <c r="AB1188" i="3"/>
  <c r="AC1188" i="3" s="1"/>
  <c r="Y105" i="1" s="1"/>
  <c r="AD105" i="1" s="1"/>
  <c r="T1188" i="3"/>
  <c r="Y1188" i="3"/>
  <c r="AA1188" i="3"/>
  <c r="Z1188" i="3"/>
  <c r="W1188" i="3"/>
  <c r="V1188" i="3"/>
  <c r="U1188" i="3" s="1"/>
  <c r="S1188" i="3"/>
  <c r="AD1188" i="3" s="1"/>
  <c r="K1203" i="3"/>
  <c r="AA1215" i="3"/>
  <c r="S1215" i="3"/>
  <c r="AD1215" i="3" s="1"/>
  <c r="Y1215" i="3"/>
  <c r="W1215" i="3"/>
  <c r="V1215" i="3"/>
  <c r="U1215" i="3" s="1"/>
  <c r="T1215" i="3"/>
  <c r="AB1215" i="3"/>
  <c r="AC1215" i="3" s="1"/>
  <c r="Z1215" i="3"/>
  <c r="W1237" i="3"/>
  <c r="AB1237" i="3"/>
  <c r="AC1237" i="3" s="1"/>
  <c r="T1237" i="3"/>
  <c r="AA1237" i="3"/>
  <c r="Z1237" i="3"/>
  <c r="Y1237" i="3"/>
  <c r="V1237" i="3"/>
  <c r="U1237" i="3" s="1"/>
  <c r="S1237" i="3"/>
  <c r="AD1237" i="3" s="1"/>
  <c r="K1200" i="3"/>
  <c r="W1265" i="1"/>
  <c r="AB1265" i="1" s="1"/>
  <c r="AF1265" i="1" s="1"/>
  <c r="T1212" i="3"/>
  <c r="AB1212" i="3"/>
  <c r="AC1212" i="3" s="1"/>
  <c r="Y1132" i="1" s="1"/>
  <c r="AD1132" i="1" s="1"/>
  <c r="S1212" i="3"/>
  <c r="AD1212" i="3" s="1"/>
  <c r="AA1212" i="3"/>
  <c r="Z1212" i="3"/>
  <c r="Y1212" i="3"/>
  <c r="W1212" i="3"/>
  <c r="V1212" i="3"/>
  <c r="U1212" i="3" s="1"/>
  <c r="K1241" i="3"/>
  <c r="W139" i="1"/>
  <c r="AB139" i="1" s="1"/>
  <c r="AF139" i="1" s="1"/>
  <c r="Y1238" i="3"/>
  <c r="V1238" i="3"/>
  <c r="T1238" i="3"/>
  <c r="S1238" i="3"/>
  <c r="AD1238" i="3" s="1"/>
  <c r="AB1238" i="3"/>
  <c r="AC1238" i="3" s="1"/>
  <c r="AA1238" i="3"/>
  <c r="Z1238" i="3"/>
  <c r="W1238" i="3"/>
  <c r="K1210" i="3"/>
  <c r="W1201" i="1"/>
  <c r="AB1201" i="1" s="1"/>
  <c r="AF1201" i="1" s="1"/>
  <c r="W1249" i="3"/>
  <c r="AB1249" i="3"/>
  <c r="AC1249" i="3" s="1"/>
  <c r="Y525" i="1" s="1"/>
  <c r="AD525" i="1" s="1"/>
  <c r="T1249" i="3"/>
  <c r="AA1249" i="3"/>
  <c r="Z1249" i="3"/>
  <c r="Y1249" i="3"/>
  <c r="V1249" i="3"/>
  <c r="U1249" i="3" s="1"/>
  <c r="S1249" i="3"/>
  <c r="AD1249" i="3" s="1"/>
  <c r="K1259" i="3"/>
  <c r="AA1275" i="3"/>
  <c r="S1275" i="3"/>
  <c r="AD1275" i="3" s="1"/>
  <c r="Y1275" i="3"/>
  <c r="W1275" i="3"/>
  <c r="V1275" i="3"/>
  <c r="U1275" i="3" s="1"/>
  <c r="AB1275" i="3"/>
  <c r="AC1275" i="3" s="1"/>
  <c r="Y343" i="1" s="1"/>
  <c r="AD343" i="1" s="1"/>
  <c r="Z1275" i="3"/>
  <c r="T1275" i="3"/>
  <c r="K1305" i="3"/>
  <c r="K1296" i="3"/>
  <c r="W714" i="1"/>
  <c r="AB714" i="1" s="1"/>
  <c r="AF714" i="1" s="1"/>
  <c r="W1315" i="3"/>
  <c r="X1315" i="3" s="1"/>
  <c r="Z1315" i="3"/>
  <c r="Y1315" i="3"/>
  <c r="T1315" i="3"/>
  <c r="AB1315" i="3"/>
  <c r="AC1315" i="3" s="1"/>
  <c r="Y1057" i="1" s="1"/>
  <c r="AD1057" i="1" s="1"/>
  <c r="S1315" i="3"/>
  <c r="AD1315" i="3" s="1"/>
  <c r="V1315" i="3"/>
  <c r="U1315" i="3" s="1"/>
  <c r="AA1315" i="3"/>
  <c r="V1314" i="3"/>
  <c r="AB1314" i="3"/>
  <c r="AC1314" i="3" s="1"/>
  <c r="Y1227" i="1" s="1"/>
  <c r="AD1227" i="1" s="1"/>
  <c r="S1314" i="3"/>
  <c r="AD1314" i="3" s="1"/>
  <c r="Z1314" i="3"/>
  <c r="Y1314" i="3"/>
  <c r="W1314" i="3"/>
  <c r="AA1314" i="3"/>
  <c r="T1314" i="3"/>
  <c r="W398" i="1"/>
  <c r="AB398" i="1" s="1"/>
  <c r="AF398" i="1" s="1"/>
  <c r="W52" i="1"/>
  <c r="AB52" i="1" s="1"/>
  <c r="AF52" i="1" s="1"/>
  <c r="W124" i="1"/>
  <c r="AB124" i="1" s="1"/>
  <c r="AF124" i="1" s="1"/>
  <c r="AB1301" i="3"/>
  <c r="AC1301" i="3" s="1"/>
  <c r="Y1213" i="1" s="1"/>
  <c r="AD1213" i="1" s="1"/>
  <c r="T1301" i="3"/>
  <c r="AA1301" i="3"/>
  <c r="S1301" i="3"/>
  <c r="AD1301" i="3" s="1"/>
  <c r="Y1301" i="3"/>
  <c r="W1301" i="3"/>
  <c r="V1301" i="3"/>
  <c r="U1301" i="3" s="1"/>
  <c r="Z1301" i="3"/>
  <c r="K1291" i="3"/>
  <c r="W839" i="1"/>
  <c r="AB839" i="1" s="1"/>
  <c r="AF839" i="1" s="1"/>
  <c r="V1254" i="3"/>
  <c r="U1254" i="3" s="1"/>
  <c r="AB1254" i="3"/>
  <c r="AC1254" i="3" s="1"/>
  <c r="Y544" i="1" s="1"/>
  <c r="AD544" i="1" s="1"/>
  <c r="T1254" i="3"/>
  <c r="Y1254" i="3"/>
  <c r="Z1254" i="3"/>
  <c r="W1254" i="3"/>
  <c r="S1254" i="3"/>
  <c r="AD1254" i="3" s="1"/>
  <c r="AA1254" i="3"/>
  <c r="K1194" i="3"/>
  <c r="W1183" i="1"/>
  <c r="AB1183" i="1" s="1"/>
  <c r="AF1183" i="1" s="1"/>
  <c r="K1181" i="3"/>
  <c r="W1395" i="1"/>
  <c r="AB1395" i="1" s="1"/>
  <c r="AF1395" i="1" s="1"/>
  <c r="Z1258" i="3"/>
  <c r="T1258" i="3"/>
  <c r="S1258" i="3"/>
  <c r="AD1258" i="3" s="1"/>
  <c r="AB1258" i="3"/>
  <c r="AC1258" i="3" s="1"/>
  <c r="AA1258" i="3"/>
  <c r="Y1258" i="3"/>
  <c r="W1258" i="3"/>
  <c r="V1258" i="3"/>
  <c r="AA1273" i="3"/>
  <c r="S1273" i="3"/>
  <c r="AD1273" i="3" s="1"/>
  <c r="Y1273" i="3"/>
  <c r="W1273" i="3"/>
  <c r="AB1273" i="3"/>
  <c r="AC1273" i="3" s="1"/>
  <c r="Y340" i="1" s="1"/>
  <c r="AD340" i="1" s="1"/>
  <c r="T1273" i="3"/>
  <c r="V1273" i="3"/>
  <c r="U1273" i="3" s="1"/>
  <c r="Z1273" i="3"/>
  <c r="K1283" i="3"/>
  <c r="Z1299" i="3"/>
  <c r="Y1299" i="3"/>
  <c r="S1299" i="3"/>
  <c r="AD1299" i="3" s="1"/>
  <c r="AB1299" i="3"/>
  <c r="AC1299" i="3" s="1"/>
  <c r="Y1095" i="1" s="1"/>
  <c r="AD1095" i="1" s="1"/>
  <c r="AA1299" i="3"/>
  <c r="W1299" i="3"/>
  <c r="V1299" i="3"/>
  <c r="T1299" i="3"/>
  <c r="Y1279" i="3"/>
  <c r="W1279" i="3"/>
  <c r="V1279" i="3"/>
  <c r="U1279" i="3" s="1"/>
  <c r="AA1279" i="3"/>
  <c r="S1279" i="3"/>
  <c r="AD1279" i="3" s="1"/>
  <c r="Z1279" i="3"/>
  <c r="AB1279" i="3"/>
  <c r="AC1279" i="3" s="1"/>
  <c r="Y611" i="1" s="1"/>
  <c r="AD611" i="1" s="1"/>
  <c r="T1279" i="3"/>
  <c r="Z1214" i="3"/>
  <c r="T1214" i="3"/>
  <c r="AB1214" i="3"/>
  <c r="AC1214" i="3" s="1"/>
  <c r="S1214" i="3"/>
  <c r="AD1214" i="3" s="1"/>
  <c r="AA1214" i="3"/>
  <c r="Y1214" i="3"/>
  <c r="W1214" i="3"/>
  <c r="V1214" i="3"/>
  <c r="U1214" i="3" s="1"/>
  <c r="Z1220" i="3"/>
  <c r="W1220" i="3"/>
  <c r="V1220" i="3"/>
  <c r="U1220" i="3" s="1"/>
  <c r="T1220" i="3"/>
  <c r="S1220" i="3"/>
  <c r="AD1220" i="3" s="1"/>
  <c r="AB1220" i="3"/>
  <c r="AC1220" i="3" s="1"/>
  <c r="AA1220" i="3"/>
  <c r="Y1220" i="3"/>
  <c r="AB1234" i="3"/>
  <c r="AC1234" i="3" s="1"/>
  <c r="Y1166" i="1" s="1"/>
  <c r="AD1166" i="1" s="1"/>
  <c r="T1234" i="3"/>
  <c r="Z1234" i="3"/>
  <c r="Y1234" i="3"/>
  <c r="V1234" i="3"/>
  <c r="S1234" i="3"/>
  <c r="AD1234" i="3" s="1"/>
  <c r="AA1234" i="3"/>
  <c r="W1234" i="3"/>
  <c r="Z1226" i="3"/>
  <c r="Y1226" i="3"/>
  <c r="S1226" i="3"/>
  <c r="AD1226" i="3" s="1"/>
  <c r="AB1226" i="3"/>
  <c r="AC1226" i="3" s="1"/>
  <c r="AA1226" i="3"/>
  <c r="W1226" i="3"/>
  <c r="V1226" i="3"/>
  <c r="U1226" i="3" s="1"/>
  <c r="T1226" i="3"/>
  <c r="W1157" i="3"/>
  <c r="V1157" i="3"/>
  <c r="U1157" i="3" s="1"/>
  <c r="AB1157" i="3"/>
  <c r="AC1157" i="3" s="1"/>
  <c r="T1157" i="3"/>
  <c r="AA1157" i="3"/>
  <c r="S1157" i="3"/>
  <c r="AD1157" i="3" s="1"/>
  <c r="Z1157" i="3"/>
  <c r="Y1157" i="3"/>
  <c r="AB1154" i="3"/>
  <c r="AC1154" i="3" s="1"/>
  <c r="T1154" i="3"/>
  <c r="AA1154" i="3"/>
  <c r="S1154" i="3"/>
  <c r="AD1154" i="3" s="1"/>
  <c r="Y1154" i="3"/>
  <c r="W1154" i="3"/>
  <c r="V1154" i="3"/>
  <c r="U1154" i="3" s="1"/>
  <c r="Z1154" i="3"/>
  <c r="V1102" i="3"/>
  <c r="U1102" i="3" s="1"/>
  <c r="Z1102" i="3"/>
  <c r="W1102" i="3"/>
  <c r="T1102" i="3"/>
  <c r="S1102" i="3"/>
  <c r="AD1102" i="3" s="1"/>
  <c r="AB1102" i="3"/>
  <c r="AC1102" i="3" s="1"/>
  <c r="AA1102" i="3"/>
  <c r="Y1102" i="3"/>
  <c r="AB974" i="3"/>
  <c r="AC974" i="3" s="1"/>
  <c r="Y1271" i="1" s="1"/>
  <c r="AD1271" i="1" s="1"/>
  <c r="T974" i="3"/>
  <c r="Z974" i="3"/>
  <c r="Y974" i="3"/>
  <c r="W974" i="3"/>
  <c r="AA974" i="3"/>
  <c r="S974" i="3"/>
  <c r="AD974" i="3" s="1"/>
  <c r="V974" i="3"/>
  <c r="U974" i="3" s="1"/>
  <c r="W966" i="3"/>
  <c r="V966" i="3"/>
  <c r="U966" i="3" s="1"/>
  <c r="AB966" i="3"/>
  <c r="AC966" i="3" s="1"/>
  <c r="Y1322" i="1" s="1"/>
  <c r="AD1322" i="1" s="1"/>
  <c r="T966" i="3"/>
  <c r="AA966" i="3"/>
  <c r="S966" i="3"/>
  <c r="AD966" i="3" s="1"/>
  <c r="Z966" i="3"/>
  <c r="Y966" i="3"/>
  <c r="AA917" i="3"/>
  <c r="S917" i="3"/>
  <c r="AD917" i="3" s="1"/>
  <c r="Z917" i="3"/>
  <c r="Y917" i="3"/>
  <c r="V917" i="3"/>
  <c r="U917" i="3" s="1"/>
  <c r="AB917" i="3"/>
  <c r="AC917" i="3" s="1"/>
  <c r="Y791" i="1" s="1"/>
  <c r="AD791" i="1" s="1"/>
  <c r="T917" i="3"/>
  <c r="W917" i="3"/>
  <c r="X917" i="3" s="1"/>
  <c r="Z696" i="1"/>
  <c r="AE696" i="1" s="1"/>
  <c r="Y1018" i="3"/>
  <c r="W1018" i="3"/>
  <c r="V1018" i="3"/>
  <c r="U1018" i="3" s="1"/>
  <c r="T1018" i="3"/>
  <c r="S1018" i="3"/>
  <c r="AD1018" i="3" s="1"/>
  <c r="AB1018" i="3"/>
  <c r="AC1018" i="3" s="1"/>
  <c r="AA1018" i="3"/>
  <c r="Z1018" i="3"/>
  <c r="K932" i="3"/>
  <c r="W804" i="1"/>
  <c r="AB804" i="1" s="1"/>
  <c r="AF804" i="1" s="1"/>
  <c r="K908" i="3"/>
  <c r="W780" i="1"/>
  <c r="AB780" i="1" s="1"/>
  <c r="AF780" i="1" s="1"/>
  <c r="K842" i="3"/>
  <c r="Y905" i="3"/>
  <c r="W905" i="3"/>
  <c r="V905" i="3"/>
  <c r="U905" i="3" s="1"/>
  <c r="AB905" i="3"/>
  <c r="AC905" i="3" s="1"/>
  <c r="Y725" i="1" s="1"/>
  <c r="AD725" i="1" s="1"/>
  <c r="T905" i="3"/>
  <c r="Z905" i="3"/>
  <c r="AA905" i="3"/>
  <c r="S905" i="3"/>
  <c r="AD905" i="3" s="1"/>
  <c r="Z842" i="3"/>
  <c r="W842" i="3"/>
  <c r="V842" i="3"/>
  <c r="U842" i="3" s="1"/>
  <c r="T842" i="3"/>
  <c r="S842" i="3"/>
  <c r="AD842" i="3" s="1"/>
  <c r="AB842" i="3"/>
  <c r="AC842" i="3" s="1"/>
  <c r="Y794" i="1" s="1"/>
  <c r="AD794" i="1" s="1"/>
  <c r="Y842" i="3"/>
  <c r="AA842" i="3"/>
  <c r="K897" i="3"/>
  <c r="W796" i="1"/>
  <c r="AB796" i="1" s="1"/>
  <c r="AF796" i="1" s="1"/>
  <c r="V864" i="3"/>
  <c r="U864" i="3" s="1"/>
  <c r="Z864" i="3"/>
  <c r="W864" i="3"/>
  <c r="S864" i="3"/>
  <c r="AD864" i="3" s="1"/>
  <c r="AB864" i="3"/>
  <c r="AC864" i="3" s="1"/>
  <c r="Y1076" i="1" s="1"/>
  <c r="AD1076" i="1" s="1"/>
  <c r="AA864" i="3"/>
  <c r="Y864" i="3"/>
  <c r="T864" i="3"/>
  <c r="Z845" i="3"/>
  <c r="AB845" i="3"/>
  <c r="AC845" i="3" s="1"/>
  <c r="Y977" i="1" s="1"/>
  <c r="AD977" i="1" s="1"/>
  <c r="AA845" i="3"/>
  <c r="Y845" i="3"/>
  <c r="W845" i="3"/>
  <c r="V845" i="3"/>
  <c r="U845" i="3" s="1"/>
  <c r="S845" i="3"/>
  <c r="AD845" i="3" s="1"/>
  <c r="T845" i="3"/>
  <c r="AB834" i="3"/>
  <c r="AC834" i="3" s="1"/>
  <c r="Y421" i="1" s="1"/>
  <c r="AD421" i="1" s="1"/>
  <c r="T834" i="3"/>
  <c r="AA834" i="3"/>
  <c r="S834" i="3"/>
  <c r="AD834" i="3" s="1"/>
  <c r="Z834" i="3"/>
  <c r="Y834" i="3"/>
  <c r="W834" i="3"/>
  <c r="V834" i="3"/>
  <c r="U834" i="3" s="1"/>
  <c r="Z1472" i="3"/>
  <c r="Y1472" i="3"/>
  <c r="AB1472" i="3"/>
  <c r="AC1472" i="3" s="1"/>
  <c r="AA1472" i="3"/>
  <c r="W1472" i="3"/>
  <c r="X1472" i="3" s="1"/>
  <c r="V1472" i="3"/>
  <c r="U1472" i="3" s="1"/>
  <c r="S1472" i="3"/>
  <c r="AD1472" i="3" s="1"/>
  <c r="T1472" i="3"/>
  <c r="AB1453" i="3"/>
  <c r="AC1453" i="3" s="1"/>
  <c r="T1453" i="3"/>
  <c r="AA1453" i="3"/>
  <c r="S1453" i="3"/>
  <c r="AD1453" i="3" s="1"/>
  <c r="Z1453" i="3"/>
  <c r="Y1453" i="3"/>
  <c r="V1453" i="3"/>
  <c r="U1453" i="3" s="1"/>
  <c r="W1453" i="3"/>
  <c r="X1453" i="3" s="1"/>
  <c r="Z1451" i="3"/>
  <c r="Y1451" i="3"/>
  <c r="W1451" i="3"/>
  <c r="X1451" i="3" s="1"/>
  <c r="AB1451" i="3"/>
  <c r="AC1451" i="3" s="1"/>
  <c r="T1451" i="3"/>
  <c r="S1451" i="3"/>
  <c r="AD1451" i="3" s="1"/>
  <c r="AA1451" i="3"/>
  <c r="V1451" i="3"/>
  <c r="U1451" i="3" s="1"/>
  <c r="V1429" i="3"/>
  <c r="U1429" i="3" s="1"/>
  <c r="AB1429" i="3"/>
  <c r="AC1429" i="3" s="1"/>
  <c r="T1429" i="3"/>
  <c r="S1429" i="3"/>
  <c r="AD1429" i="3" s="1"/>
  <c r="AA1429" i="3"/>
  <c r="Z1429" i="3"/>
  <c r="Y1429" i="3"/>
  <c r="W1429" i="3"/>
  <c r="X1429" i="3" s="1"/>
  <c r="V1423" i="3"/>
  <c r="U1423" i="3" s="1"/>
  <c r="T1423" i="3"/>
  <c r="AB1423" i="3"/>
  <c r="AC1423" i="3" s="1"/>
  <c r="S1423" i="3"/>
  <c r="AD1423" i="3" s="1"/>
  <c r="AA1423" i="3"/>
  <c r="Y1423" i="3"/>
  <c r="Z1423" i="3"/>
  <c r="W1423" i="3"/>
  <c r="X1423" i="3" s="1"/>
  <c r="V1414" i="3"/>
  <c r="U1414" i="3" s="1"/>
  <c r="AB1414" i="3"/>
  <c r="AC1414" i="3" s="1"/>
  <c r="T1414" i="3"/>
  <c r="Z1414" i="3"/>
  <c r="Y1414" i="3"/>
  <c r="W1414" i="3"/>
  <c r="X1414" i="3" s="1"/>
  <c r="AA1414" i="3"/>
  <c r="S1414" i="3"/>
  <c r="AD1414" i="3" s="1"/>
  <c r="AB1406" i="3"/>
  <c r="AC1406" i="3" s="1"/>
  <c r="T1406" i="3"/>
  <c r="Z1406" i="3"/>
  <c r="Y1406" i="3"/>
  <c r="AA1406" i="3"/>
  <c r="W1406" i="3"/>
  <c r="X1406" i="3" s="1"/>
  <c r="V1406" i="3"/>
  <c r="U1406" i="3" s="1"/>
  <c r="S1406" i="3"/>
  <c r="AD1406" i="3" s="1"/>
  <c r="V1407" i="3"/>
  <c r="U1407" i="3" s="1"/>
  <c r="AA1407" i="3"/>
  <c r="S1407" i="3"/>
  <c r="AD1407" i="3" s="1"/>
  <c r="Z1407" i="3"/>
  <c r="T1407" i="3"/>
  <c r="AB1407" i="3"/>
  <c r="AC1407" i="3" s="1"/>
  <c r="Y1407" i="3"/>
  <c r="W1407" i="3"/>
  <c r="X1407" i="3" s="1"/>
  <c r="Z1403" i="3"/>
  <c r="Y1403" i="3"/>
  <c r="W1403" i="3"/>
  <c r="X1403" i="3" s="1"/>
  <c r="V1403" i="3"/>
  <c r="U1403" i="3" s="1"/>
  <c r="S1403" i="3"/>
  <c r="AD1403" i="3" s="1"/>
  <c r="AB1403" i="3"/>
  <c r="AC1403" i="3" s="1"/>
  <c r="AA1403" i="3"/>
  <c r="T1403" i="3"/>
  <c r="AA1335" i="3"/>
  <c r="S1335" i="3"/>
  <c r="AD1335" i="3" s="1"/>
  <c r="Z1335" i="3"/>
  <c r="W1335" i="3"/>
  <c r="X1335" i="3" s="1"/>
  <c r="V1335" i="3"/>
  <c r="U1335" i="3" s="1"/>
  <c r="AB1335" i="3"/>
  <c r="AC1335" i="3" s="1"/>
  <c r="Y1335" i="3"/>
  <c r="T1335" i="3"/>
  <c r="Z1357" i="3"/>
  <c r="Y1357" i="3"/>
  <c r="W1357" i="3"/>
  <c r="X1357" i="3" s="1"/>
  <c r="V1357" i="3"/>
  <c r="U1357" i="3" s="1"/>
  <c r="T1357" i="3"/>
  <c r="AB1357" i="3"/>
  <c r="AC1357" i="3" s="1"/>
  <c r="S1357" i="3"/>
  <c r="AD1357" i="3" s="1"/>
  <c r="AA1357" i="3"/>
  <c r="W1331" i="3"/>
  <c r="X1331" i="3" s="1"/>
  <c r="V1331" i="3"/>
  <c r="U1331" i="3" s="1"/>
  <c r="Z1331" i="3"/>
  <c r="Y1331" i="3"/>
  <c r="T1331" i="3"/>
  <c r="S1331" i="3"/>
  <c r="AD1331" i="3" s="1"/>
  <c r="AB1331" i="3"/>
  <c r="AC1331" i="3" s="1"/>
  <c r="AA1331" i="3"/>
  <c r="K1319" i="3"/>
  <c r="W1339" i="3"/>
  <c r="X1339" i="3" s="1"/>
  <c r="V1339" i="3"/>
  <c r="U1339" i="3" s="1"/>
  <c r="AB1339" i="3"/>
  <c r="AC1339" i="3" s="1"/>
  <c r="T1339" i="3"/>
  <c r="AA1339" i="3"/>
  <c r="S1339" i="3"/>
  <c r="AD1339" i="3" s="1"/>
  <c r="Z1339" i="3"/>
  <c r="Y1339" i="3"/>
  <c r="K1308" i="3"/>
  <c r="W983" i="1"/>
  <c r="AB983" i="1" s="1"/>
  <c r="AF983" i="1" s="1"/>
  <c r="K1309" i="3"/>
  <c r="V1308" i="3"/>
  <c r="U1308" i="3" s="1"/>
  <c r="AA1308" i="3"/>
  <c r="S1308" i="3"/>
  <c r="AD1308" i="3" s="1"/>
  <c r="Z1308" i="3"/>
  <c r="Y1308" i="3"/>
  <c r="W1308" i="3"/>
  <c r="T1308" i="3"/>
  <c r="AB1308" i="3"/>
  <c r="AC1308" i="3" s="1"/>
  <c r="Y983" i="1" s="1"/>
  <c r="AD983" i="1" s="1"/>
  <c r="K1301" i="3"/>
  <c r="AA1292" i="3"/>
  <c r="S1292" i="3"/>
  <c r="AD1292" i="3" s="1"/>
  <c r="Z1292" i="3"/>
  <c r="V1292" i="3"/>
  <c r="U1292" i="3" s="1"/>
  <c r="T1292" i="3"/>
  <c r="AB1292" i="3"/>
  <c r="AC1292" i="3" s="1"/>
  <c r="Y830" i="1" s="1"/>
  <c r="AD830" i="1" s="1"/>
  <c r="Y1292" i="3"/>
  <c r="W1292" i="3"/>
  <c r="K1281" i="3"/>
  <c r="W435" i="1"/>
  <c r="AB435" i="1" s="1"/>
  <c r="AF435" i="1" s="1"/>
  <c r="Y1303" i="3"/>
  <c r="V1303" i="3"/>
  <c r="U1303" i="3" s="1"/>
  <c r="AB1303" i="3"/>
  <c r="AC1303" i="3" s="1"/>
  <c r="Y1056" i="1" s="1"/>
  <c r="AD1056" i="1" s="1"/>
  <c r="Z1303" i="3"/>
  <c r="W1303" i="3"/>
  <c r="X1303" i="3" s="1"/>
  <c r="S1303" i="3"/>
  <c r="AD1303" i="3" s="1"/>
  <c r="AA1303" i="3"/>
  <c r="T1303" i="3"/>
  <c r="Y1287" i="3"/>
  <c r="W1287" i="3"/>
  <c r="V1287" i="3"/>
  <c r="U1287" i="3" s="1"/>
  <c r="AA1287" i="3"/>
  <c r="S1287" i="3"/>
  <c r="AD1287" i="3" s="1"/>
  <c r="Z1287" i="3"/>
  <c r="AB1287" i="3"/>
  <c r="AC1287" i="3" s="1"/>
  <c r="Y954" i="1" s="1"/>
  <c r="AD954" i="1" s="1"/>
  <c r="T1287" i="3"/>
  <c r="K1255" i="3"/>
  <c r="K1307" i="3"/>
  <c r="AB1197" i="3"/>
  <c r="AC1197" i="3" s="1"/>
  <c r="Y1015" i="1" s="1"/>
  <c r="AD1015" i="1" s="1"/>
  <c r="T1197" i="3"/>
  <c r="Z1197" i="3"/>
  <c r="Y1197" i="3"/>
  <c r="W1197" i="3"/>
  <c r="AA1197" i="3"/>
  <c r="V1197" i="3"/>
  <c r="U1197" i="3" s="1"/>
  <c r="S1197" i="3"/>
  <c r="AD1197" i="3" s="1"/>
  <c r="W1206" i="3"/>
  <c r="V1206" i="3"/>
  <c r="U1206" i="3" s="1"/>
  <c r="AB1206" i="3"/>
  <c r="AC1206" i="3" s="1"/>
  <c r="Y897" i="1" s="1"/>
  <c r="AD897" i="1" s="1"/>
  <c r="T1206" i="3"/>
  <c r="AA1206" i="3"/>
  <c r="S1206" i="3"/>
  <c r="AD1206" i="3" s="1"/>
  <c r="Z1206" i="3"/>
  <c r="Y1206" i="3"/>
  <c r="K1234" i="3"/>
  <c r="K1226" i="3"/>
  <c r="W1199" i="3"/>
  <c r="V1199" i="3"/>
  <c r="AB1199" i="3"/>
  <c r="AC1199" i="3" s="1"/>
  <c r="Y1264" i="1" s="1"/>
  <c r="AD1264" i="1" s="1"/>
  <c r="T1199" i="3"/>
  <c r="AA1199" i="3"/>
  <c r="S1199" i="3"/>
  <c r="AD1199" i="3" s="1"/>
  <c r="Z1199" i="3"/>
  <c r="Y1199" i="3"/>
  <c r="K1174" i="3"/>
  <c r="K1156" i="3"/>
  <c r="V1182" i="3"/>
  <c r="U1182" i="3" s="1"/>
  <c r="AA1182" i="3"/>
  <c r="S1182" i="3"/>
  <c r="AD1182" i="3" s="1"/>
  <c r="Z1182" i="3"/>
  <c r="T1182" i="3"/>
  <c r="AB1182" i="3"/>
  <c r="AC1182" i="3" s="1"/>
  <c r="Y1397" i="1" s="1"/>
  <c r="AD1397" i="1" s="1"/>
  <c r="Y1182" i="3"/>
  <c r="W1182" i="3"/>
  <c r="K1157" i="3"/>
  <c r="AB1129" i="3"/>
  <c r="AC1129" i="3" s="1"/>
  <c r="Y789" i="1" s="1"/>
  <c r="AD789" i="1" s="1"/>
  <c r="T1129" i="3"/>
  <c r="S1129" i="3"/>
  <c r="AD1129" i="3" s="1"/>
  <c r="AA1129" i="3"/>
  <c r="Z1129" i="3"/>
  <c r="Y1129" i="3"/>
  <c r="W1129" i="3"/>
  <c r="V1129" i="3"/>
  <c r="U1129" i="3" s="1"/>
  <c r="W1141" i="3"/>
  <c r="V1141" i="3"/>
  <c r="U1141" i="3" s="1"/>
  <c r="Z1141" i="3"/>
  <c r="S1141" i="3"/>
  <c r="AD1141" i="3" s="1"/>
  <c r="AB1141" i="3"/>
  <c r="AC1141" i="3" s="1"/>
  <c r="AA1141" i="3"/>
  <c r="Y1141" i="3"/>
  <c r="T1141" i="3"/>
  <c r="K1093" i="3"/>
  <c r="W1109" i="3"/>
  <c r="AA1109" i="3"/>
  <c r="S1109" i="3"/>
  <c r="AD1109" i="3" s="1"/>
  <c r="T1109" i="3"/>
  <c r="AB1109" i="3"/>
  <c r="AC1109" i="3" s="1"/>
  <c r="Y1292" i="1" s="1"/>
  <c r="AD1292" i="1" s="1"/>
  <c r="Z1109" i="3"/>
  <c r="Y1109" i="3"/>
  <c r="V1109" i="3"/>
  <c r="U1109" i="3" s="1"/>
  <c r="W1132" i="3"/>
  <c r="V1132" i="3"/>
  <c r="U1132" i="3" s="1"/>
  <c r="T1132" i="3"/>
  <c r="AB1132" i="3"/>
  <c r="AC1132" i="3" s="1"/>
  <c r="S1132" i="3"/>
  <c r="AD1132" i="3" s="1"/>
  <c r="Y1132" i="3"/>
  <c r="AA1132" i="3"/>
  <c r="Z1132" i="3"/>
  <c r="AA1091" i="3"/>
  <c r="S1091" i="3"/>
  <c r="AD1091" i="3" s="1"/>
  <c r="W1091" i="3"/>
  <c r="V1091" i="3"/>
  <c r="U1091" i="3" s="1"/>
  <c r="T1091" i="3"/>
  <c r="AB1091" i="3"/>
  <c r="AC1091" i="3" s="1"/>
  <c r="Z1091" i="3"/>
  <c r="Y1091" i="3"/>
  <c r="W1095" i="3"/>
  <c r="X1095" i="3" s="1"/>
  <c r="AA1095" i="3"/>
  <c r="S1095" i="3"/>
  <c r="AD1095" i="3" s="1"/>
  <c r="Z1095" i="3"/>
  <c r="Y1095" i="3"/>
  <c r="V1095" i="3"/>
  <c r="U1095" i="3" s="1"/>
  <c r="T1095" i="3"/>
  <c r="AB1095" i="3"/>
  <c r="AC1095" i="3" s="1"/>
  <c r="K1120" i="3"/>
  <c r="V1081" i="3"/>
  <c r="U1081" i="3" s="1"/>
  <c r="AB1081" i="3"/>
  <c r="AC1081" i="3" s="1"/>
  <c r="T1081" i="3"/>
  <c r="AA1081" i="3"/>
  <c r="S1081" i="3"/>
  <c r="AD1081" i="3" s="1"/>
  <c r="Z1081" i="3"/>
  <c r="Y1081" i="3"/>
  <c r="W1081" i="3"/>
  <c r="AA1078" i="3"/>
  <c r="S1078" i="3"/>
  <c r="AD1078" i="3" s="1"/>
  <c r="Z1078" i="3"/>
  <c r="Y1078" i="3"/>
  <c r="W1078" i="3"/>
  <c r="V1078" i="3"/>
  <c r="U1078" i="3" s="1"/>
  <c r="AB1078" i="3"/>
  <c r="AC1078" i="3" s="1"/>
  <c r="T1078" i="3"/>
  <c r="AA1001" i="3"/>
  <c r="S1001" i="3"/>
  <c r="AD1001" i="3" s="1"/>
  <c r="Z1001" i="3"/>
  <c r="Y1001" i="3"/>
  <c r="W1001" i="3"/>
  <c r="V1001" i="3"/>
  <c r="AB1001" i="3"/>
  <c r="AC1001" i="3" s="1"/>
  <c r="Y787" i="1" s="1"/>
  <c r="AD787" i="1" s="1"/>
  <c r="T1001" i="3"/>
  <c r="AB994" i="3"/>
  <c r="AC994" i="3" s="1"/>
  <c r="Y832" i="1" s="1"/>
  <c r="AD832" i="1" s="1"/>
  <c r="T994" i="3"/>
  <c r="AA994" i="3"/>
  <c r="S994" i="3"/>
  <c r="AD994" i="3" s="1"/>
  <c r="Z994" i="3"/>
  <c r="Y994" i="3"/>
  <c r="W994" i="3"/>
  <c r="X994" i="3" s="1"/>
  <c r="V994" i="3"/>
  <c r="U994" i="3" s="1"/>
  <c r="K975" i="3"/>
  <c r="W1348" i="1"/>
  <c r="AB1348" i="1" s="1"/>
  <c r="AF1348" i="1" s="1"/>
  <c r="K1046" i="3"/>
  <c r="K1018" i="3"/>
  <c r="K1065" i="3"/>
  <c r="K1031" i="3"/>
  <c r="AA1044" i="3"/>
  <c r="S1044" i="3"/>
  <c r="AD1044" i="3" s="1"/>
  <c r="W1044" i="3"/>
  <c r="Y1044" i="3"/>
  <c r="V1044" i="3"/>
  <c r="U1044" i="3" s="1"/>
  <c r="T1044" i="3"/>
  <c r="AB1044" i="3"/>
  <c r="AC1044" i="3" s="1"/>
  <c r="Z1044" i="3"/>
  <c r="AA1028" i="3"/>
  <c r="S1028" i="3"/>
  <c r="AD1028" i="3" s="1"/>
  <c r="W1028" i="3"/>
  <c r="Y1028" i="3"/>
  <c r="V1028" i="3"/>
  <c r="U1028" i="3" s="1"/>
  <c r="T1028" i="3"/>
  <c r="AB1028" i="3"/>
  <c r="AC1028" i="3" s="1"/>
  <c r="Z1028" i="3"/>
  <c r="K1070" i="3"/>
  <c r="W1006" i="3"/>
  <c r="V1006" i="3"/>
  <c r="AB1006" i="3"/>
  <c r="AC1006" i="3" s="1"/>
  <c r="Y1214" i="1" s="1"/>
  <c r="AD1214" i="1" s="1"/>
  <c r="T1006" i="3"/>
  <c r="AA1006" i="3"/>
  <c r="S1006" i="3"/>
  <c r="AD1006" i="3" s="1"/>
  <c r="Z1006" i="3"/>
  <c r="Y1006" i="3"/>
  <c r="K1010" i="3"/>
  <c r="W991" i="1"/>
  <c r="AB991" i="1" s="1"/>
  <c r="AF991" i="1" s="1"/>
  <c r="Z985" i="3"/>
  <c r="Y985" i="3"/>
  <c r="W985" i="3"/>
  <c r="X985" i="3" s="1"/>
  <c r="V985" i="3"/>
  <c r="U985" i="3" s="1"/>
  <c r="AB985" i="3"/>
  <c r="AC985" i="3" s="1"/>
  <c r="Y742" i="1" s="1"/>
  <c r="AD742" i="1" s="1"/>
  <c r="T985" i="3"/>
  <c r="AA985" i="3"/>
  <c r="S985" i="3"/>
  <c r="AD985" i="3" s="1"/>
  <c r="Z979" i="3"/>
  <c r="Y979" i="3"/>
  <c r="W979" i="3"/>
  <c r="X979" i="3" s="1"/>
  <c r="V979" i="3"/>
  <c r="U979" i="3" s="1"/>
  <c r="AB979" i="3"/>
  <c r="AC979" i="3" s="1"/>
  <c r="Y1411" i="1" s="1"/>
  <c r="AD1411" i="1" s="1"/>
  <c r="T979" i="3"/>
  <c r="AA979" i="3"/>
  <c r="S979" i="3"/>
  <c r="AD979" i="3" s="1"/>
  <c r="K960" i="3"/>
  <c r="K1004" i="3"/>
  <c r="W982" i="3"/>
  <c r="X982" i="3" s="1"/>
  <c r="V982" i="3"/>
  <c r="U982" i="3" s="1"/>
  <c r="AB982" i="3"/>
  <c r="AC982" i="3" s="1"/>
  <c r="Y351" i="1" s="1"/>
  <c r="AD351" i="1" s="1"/>
  <c r="T982" i="3"/>
  <c r="AA982" i="3"/>
  <c r="S982" i="3"/>
  <c r="AD982" i="3" s="1"/>
  <c r="Z982" i="3"/>
  <c r="Y982" i="3"/>
  <c r="K921" i="3"/>
  <c r="W976" i="3"/>
  <c r="V976" i="3"/>
  <c r="AB976" i="3"/>
  <c r="AC976" i="3" s="1"/>
  <c r="Y1349" i="1" s="1"/>
  <c r="AD1349" i="1" s="1"/>
  <c r="T976" i="3"/>
  <c r="AA976" i="3"/>
  <c r="S976" i="3"/>
  <c r="AD976" i="3" s="1"/>
  <c r="Z976" i="3"/>
  <c r="Y976" i="3"/>
  <c r="W927" i="3"/>
  <c r="V927" i="3"/>
  <c r="U927" i="3" s="1"/>
  <c r="AB927" i="3"/>
  <c r="AC927" i="3" s="1"/>
  <c r="T927" i="3"/>
  <c r="AA927" i="3"/>
  <c r="S927" i="3"/>
  <c r="AD927" i="3" s="1"/>
  <c r="Z927" i="3"/>
  <c r="Y927" i="3"/>
  <c r="K951" i="3"/>
  <c r="Y929" i="3"/>
  <c r="W929" i="3"/>
  <c r="X929" i="3" s="1"/>
  <c r="V929" i="3"/>
  <c r="U929" i="3" s="1"/>
  <c r="AB929" i="3"/>
  <c r="AC929" i="3" s="1"/>
  <c r="Y856" i="1" s="1"/>
  <c r="AD856" i="1" s="1"/>
  <c r="T929" i="3"/>
  <c r="Z929" i="3"/>
  <c r="AA929" i="3"/>
  <c r="S929" i="3"/>
  <c r="AD929" i="3" s="1"/>
  <c r="AB969" i="3"/>
  <c r="AC969" i="3" s="1"/>
  <c r="Y1324" i="1" s="1"/>
  <c r="AD1324" i="1" s="1"/>
  <c r="T969" i="3"/>
  <c r="AA969" i="3"/>
  <c r="S969" i="3"/>
  <c r="AD969" i="3" s="1"/>
  <c r="Y969" i="3"/>
  <c r="W969" i="3"/>
  <c r="V969" i="3"/>
  <c r="U969" i="3" s="1"/>
  <c r="Z969" i="3"/>
  <c r="K905" i="3"/>
  <c r="Y873" i="3"/>
  <c r="W873" i="3"/>
  <c r="V873" i="3"/>
  <c r="U873" i="3" s="1"/>
  <c r="Z873" i="3"/>
  <c r="AB873" i="3"/>
  <c r="AC873" i="3" s="1"/>
  <c r="Y908" i="1" s="1"/>
  <c r="AD908" i="1" s="1"/>
  <c r="AA873" i="3"/>
  <c r="T873" i="3"/>
  <c r="S873" i="3"/>
  <c r="AD873" i="3" s="1"/>
  <c r="K869" i="3"/>
  <c r="K901" i="3"/>
  <c r="W822" i="1"/>
  <c r="AB822" i="1" s="1"/>
  <c r="AF822" i="1" s="1"/>
  <c r="Z859" i="3"/>
  <c r="V859" i="3"/>
  <c r="U859" i="3" s="1"/>
  <c r="T859" i="3"/>
  <c r="S859" i="3"/>
  <c r="AD859" i="3" s="1"/>
  <c r="AB859" i="3"/>
  <c r="AC859" i="3" s="1"/>
  <c r="Y819" i="1" s="1"/>
  <c r="AD819" i="1" s="1"/>
  <c r="AA859" i="3"/>
  <c r="Y859" i="3"/>
  <c r="W859" i="3"/>
  <c r="K829" i="3"/>
  <c r="W653" i="1"/>
  <c r="AB653" i="1" s="1"/>
  <c r="AF653" i="1" s="1"/>
  <c r="AB952" i="3"/>
  <c r="AC952" i="3" s="1"/>
  <c r="Y1334" i="1" s="1"/>
  <c r="AD1334" i="1" s="1"/>
  <c r="T952" i="3"/>
  <c r="Z952" i="3"/>
  <c r="W952" i="3"/>
  <c r="X952" i="3" s="1"/>
  <c r="S952" i="3"/>
  <c r="AD952" i="3" s="1"/>
  <c r="AA952" i="3"/>
  <c r="V952" i="3"/>
  <c r="U952" i="3" s="1"/>
  <c r="Y952" i="3"/>
  <c r="Z848" i="3"/>
  <c r="W848" i="3"/>
  <c r="V848" i="3"/>
  <c r="U848" i="3" s="1"/>
  <c r="T848" i="3"/>
  <c r="S848" i="3"/>
  <c r="AD848" i="3" s="1"/>
  <c r="AB848" i="3"/>
  <c r="AC848" i="3" s="1"/>
  <c r="Y925" i="1" s="1"/>
  <c r="AD925" i="1" s="1"/>
  <c r="AA848" i="3"/>
  <c r="Y848" i="3"/>
  <c r="V918" i="3"/>
  <c r="U918" i="3" s="1"/>
  <c r="AB918" i="3"/>
  <c r="AC918" i="3" s="1"/>
  <c r="Y865" i="1" s="1"/>
  <c r="AD865" i="1" s="1"/>
  <c r="T918" i="3"/>
  <c r="AA918" i="3"/>
  <c r="S918" i="3"/>
  <c r="AD918" i="3" s="1"/>
  <c r="Z918" i="3"/>
  <c r="Y918" i="3"/>
  <c r="W918" i="3"/>
  <c r="Z697" i="1"/>
  <c r="AE697" i="1" s="1"/>
  <c r="K913" i="3"/>
  <c r="W704" i="1"/>
  <c r="AB704" i="1" s="1"/>
  <c r="AF704" i="1" s="1"/>
  <c r="Z1076" i="1"/>
  <c r="AE1076" i="1" s="1"/>
  <c r="K832" i="3"/>
  <c r="W423" i="1"/>
  <c r="AB423" i="1" s="1"/>
  <c r="AF423" i="1" s="1"/>
  <c r="Z781" i="3"/>
  <c r="T781" i="3"/>
  <c r="S781" i="3"/>
  <c r="AD781" i="3" s="1"/>
  <c r="AB781" i="3"/>
  <c r="AC781" i="3" s="1"/>
  <c r="Y688" i="1" s="1"/>
  <c r="AD688" i="1" s="1"/>
  <c r="AA781" i="3"/>
  <c r="Y781" i="3"/>
  <c r="W781" i="3"/>
  <c r="V781" i="3"/>
  <c r="U781" i="3" s="1"/>
  <c r="K836" i="3"/>
  <c r="W501" i="1"/>
  <c r="AB501" i="1" s="1"/>
  <c r="AF501" i="1" s="1"/>
  <c r="K820" i="3"/>
  <c r="AB759" i="3"/>
  <c r="AC759" i="3" s="1"/>
  <c r="T759" i="3"/>
  <c r="AA759" i="3"/>
  <c r="S759" i="3"/>
  <c r="AD759" i="3" s="1"/>
  <c r="Z759" i="3"/>
  <c r="Y759" i="3"/>
  <c r="W759" i="3"/>
  <c r="V759" i="3"/>
  <c r="U759" i="3" s="1"/>
  <c r="W769" i="3"/>
  <c r="AB769" i="3"/>
  <c r="AC769" i="3" s="1"/>
  <c r="Y902" i="1" s="1"/>
  <c r="AD902" i="1" s="1"/>
  <c r="T769" i="3"/>
  <c r="V769" i="3"/>
  <c r="U769" i="3" s="1"/>
  <c r="S769" i="3"/>
  <c r="AD769" i="3" s="1"/>
  <c r="AA769" i="3"/>
  <c r="Z769" i="3"/>
  <c r="Y769" i="3"/>
  <c r="K755" i="3"/>
  <c r="K743" i="3"/>
  <c r="K773" i="3"/>
  <c r="K800" i="3"/>
  <c r="W1199" i="1"/>
  <c r="AB1199" i="1" s="1"/>
  <c r="AF1199" i="1" s="1"/>
  <c r="AA869" i="3"/>
  <c r="S869" i="3"/>
  <c r="AD869" i="3" s="1"/>
  <c r="Y869" i="3"/>
  <c r="V869" i="3"/>
  <c r="U869" i="3" s="1"/>
  <c r="Z869" i="3"/>
  <c r="W869" i="3"/>
  <c r="X869" i="3" s="1"/>
  <c r="T869" i="3"/>
  <c r="AB869" i="3"/>
  <c r="AC869" i="3" s="1"/>
  <c r="Y1144" i="1" s="1"/>
  <c r="AD1144" i="1" s="1"/>
  <c r="K851" i="3"/>
  <c r="K717" i="3"/>
  <c r="AA746" i="3"/>
  <c r="S746" i="3"/>
  <c r="AD746" i="3" s="1"/>
  <c r="Z746" i="3"/>
  <c r="Y746" i="3"/>
  <c r="W746" i="3"/>
  <c r="V746" i="3"/>
  <c r="AB746" i="3"/>
  <c r="AC746" i="3" s="1"/>
  <c r="T746" i="3"/>
  <c r="AA673" i="3"/>
  <c r="S673" i="3"/>
  <c r="AD673" i="3" s="1"/>
  <c r="Z673" i="3"/>
  <c r="Y673" i="3"/>
  <c r="W673" i="3"/>
  <c r="V673" i="3"/>
  <c r="U673" i="3" s="1"/>
  <c r="AB673" i="3"/>
  <c r="AC673" i="3" s="1"/>
  <c r="T673" i="3"/>
  <c r="AA657" i="3"/>
  <c r="S657" i="3"/>
  <c r="AD657" i="3" s="1"/>
  <c r="Z657" i="3"/>
  <c r="Y657" i="3"/>
  <c r="W657" i="3"/>
  <c r="V657" i="3"/>
  <c r="U657" i="3" s="1"/>
  <c r="AB657" i="3"/>
  <c r="AC657" i="3" s="1"/>
  <c r="T657" i="3"/>
  <c r="AA687" i="3"/>
  <c r="S687" i="3"/>
  <c r="AD687" i="3" s="1"/>
  <c r="W687" i="3"/>
  <c r="T687" i="3"/>
  <c r="AB687" i="3"/>
  <c r="AC687" i="3" s="1"/>
  <c r="Y450" i="1" s="1"/>
  <c r="AD450" i="1" s="1"/>
  <c r="Z687" i="3"/>
  <c r="Y687" i="3"/>
  <c r="V687" i="3"/>
  <c r="U687" i="3" s="1"/>
  <c r="Y744" i="3"/>
  <c r="W744" i="3"/>
  <c r="V744" i="3"/>
  <c r="AB744" i="3"/>
  <c r="AC744" i="3" s="1"/>
  <c r="T744" i="3"/>
  <c r="AA744" i="3"/>
  <c r="S744" i="3"/>
  <c r="AD744" i="3" s="1"/>
  <c r="Z744" i="3"/>
  <c r="K685" i="3"/>
  <c r="Y728" i="3"/>
  <c r="W728" i="3"/>
  <c r="V728" i="3"/>
  <c r="U728" i="3" s="1"/>
  <c r="AA728" i="3"/>
  <c r="S728" i="3"/>
  <c r="AD728" i="3" s="1"/>
  <c r="Z728" i="3"/>
  <c r="AB728" i="3"/>
  <c r="AC728" i="3" s="1"/>
  <c r="T728" i="3"/>
  <c r="AA758" i="3"/>
  <c r="S758" i="3"/>
  <c r="AD758" i="3" s="1"/>
  <c r="Z758" i="3"/>
  <c r="Y758" i="3"/>
  <c r="W758" i="3"/>
  <c r="V758" i="3"/>
  <c r="U758" i="3" s="1"/>
  <c r="AB758" i="3"/>
  <c r="AC758" i="3" s="1"/>
  <c r="Y1016" i="1" s="1"/>
  <c r="AD1016" i="1" s="1"/>
  <c r="T758" i="3"/>
  <c r="Z705" i="3"/>
  <c r="Y705" i="3"/>
  <c r="T705" i="3"/>
  <c r="S705" i="3"/>
  <c r="AD705" i="3" s="1"/>
  <c r="AB705" i="3"/>
  <c r="AC705" i="3" s="1"/>
  <c r="AA705" i="3"/>
  <c r="V705" i="3"/>
  <c r="W705" i="3"/>
  <c r="K651" i="3"/>
  <c r="AB603" i="3"/>
  <c r="AC603" i="3" s="1"/>
  <c r="Y138" i="1" s="1"/>
  <c r="AD138" i="1" s="1"/>
  <c r="T603" i="3"/>
  <c r="AA603" i="3"/>
  <c r="Z603" i="3"/>
  <c r="Y603" i="3"/>
  <c r="W603" i="3"/>
  <c r="X603" i="3" s="1"/>
  <c r="S603" i="3"/>
  <c r="AD603" i="3" s="1"/>
  <c r="V603" i="3"/>
  <c r="U603" i="3" s="1"/>
  <c r="K689" i="3"/>
  <c r="K661" i="3"/>
  <c r="Z737" i="3"/>
  <c r="W737" i="3"/>
  <c r="V737" i="3"/>
  <c r="AB737" i="3"/>
  <c r="AC737" i="3" s="1"/>
  <c r="T737" i="3"/>
  <c r="AA737" i="3"/>
  <c r="S737" i="3"/>
  <c r="AD737" i="3" s="1"/>
  <c r="Y737" i="3"/>
  <c r="K652" i="3"/>
  <c r="K628" i="3"/>
  <c r="Z624" i="3"/>
  <c r="Y624" i="3"/>
  <c r="V624" i="3"/>
  <c r="U624" i="3" s="1"/>
  <c r="AB624" i="3"/>
  <c r="AC624" i="3" s="1"/>
  <c r="AA624" i="3"/>
  <c r="W624" i="3"/>
  <c r="T624" i="3"/>
  <c r="S624" i="3"/>
  <c r="AD624" i="3" s="1"/>
  <c r="X135" i="1"/>
  <c r="AC135" i="1" s="1"/>
  <c r="V612" i="3"/>
  <c r="W612" i="3"/>
  <c r="T612" i="3"/>
  <c r="S612" i="3"/>
  <c r="AD612" i="3" s="1"/>
  <c r="AB612" i="3"/>
  <c r="AC612" i="3" s="1"/>
  <c r="AA612" i="3"/>
  <c r="Z612" i="3"/>
  <c r="Y612" i="3"/>
  <c r="V596" i="3"/>
  <c r="W596" i="3"/>
  <c r="T596" i="3"/>
  <c r="S596" i="3"/>
  <c r="AD596" i="3" s="1"/>
  <c r="AB596" i="3"/>
  <c r="AC596" i="3" s="1"/>
  <c r="Y958" i="1" s="1"/>
  <c r="AD958" i="1" s="1"/>
  <c r="AA596" i="3"/>
  <c r="Z596" i="3"/>
  <c r="Y596" i="3"/>
  <c r="W653" i="3"/>
  <c r="V653" i="3"/>
  <c r="U653" i="3" s="1"/>
  <c r="AB653" i="3"/>
  <c r="AC653" i="3" s="1"/>
  <c r="T653" i="3"/>
  <c r="AA653" i="3"/>
  <c r="S653" i="3"/>
  <c r="AD653" i="3" s="1"/>
  <c r="Z653" i="3"/>
  <c r="Y653" i="3"/>
  <c r="AB610" i="3"/>
  <c r="AC610" i="3" s="1"/>
  <c r="T610" i="3"/>
  <c r="AA610" i="3"/>
  <c r="S610" i="3"/>
  <c r="AD610" i="3" s="1"/>
  <c r="Y610" i="3"/>
  <c r="W610" i="3"/>
  <c r="V610" i="3"/>
  <c r="Z610" i="3"/>
  <c r="W590" i="3"/>
  <c r="V590" i="3"/>
  <c r="U590" i="3" s="1"/>
  <c r="T590" i="3"/>
  <c r="AB590" i="3"/>
  <c r="AC590" i="3" s="1"/>
  <c r="S590" i="3"/>
  <c r="AD590" i="3" s="1"/>
  <c r="AA590" i="3"/>
  <c r="Y590" i="3"/>
  <c r="Z590" i="3"/>
  <c r="W574" i="3"/>
  <c r="V574" i="3"/>
  <c r="U574" i="3" s="1"/>
  <c r="AB574" i="3"/>
  <c r="AC574" i="3" s="1"/>
  <c r="Y936" i="1" s="1"/>
  <c r="AD936" i="1" s="1"/>
  <c r="T574" i="3"/>
  <c r="AA574" i="3"/>
  <c r="S574" i="3"/>
  <c r="AD574" i="3" s="1"/>
  <c r="Z574" i="3"/>
  <c r="Y574" i="3"/>
  <c r="K609" i="3"/>
  <c r="K544" i="3"/>
  <c r="W1079" i="1"/>
  <c r="AB1079" i="1" s="1"/>
  <c r="AF1079" i="1" s="1"/>
  <c r="AA593" i="3"/>
  <c r="S593" i="3"/>
  <c r="AD593" i="3" s="1"/>
  <c r="Z593" i="3"/>
  <c r="AB593" i="3"/>
  <c r="AC593" i="3" s="1"/>
  <c r="Y593" i="3"/>
  <c r="W593" i="3"/>
  <c r="V593" i="3"/>
  <c r="U593" i="3" s="1"/>
  <c r="T593" i="3"/>
  <c r="V480" i="3"/>
  <c r="AB480" i="3"/>
  <c r="AC480" i="3" s="1"/>
  <c r="Y723" i="1" s="1"/>
  <c r="AD723" i="1" s="1"/>
  <c r="T480" i="3"/>
  <c r="AA480" i="3"/>
  <c r="S480" i="3"/>
  <c r="AD480" i="3" s="1"/>
  <c r="Z480" i="3"/>
  <c r="Y480" i="3"/>
  <c r="W480" i="3"/>
  <c r="V396" i="3"/>
  <c r="U396" i="3" s="1"/>
  <c r="Z396" i="3"/>
  <c r="Y396" i="3"/>
  <c r="AB396" i="3"/>
  <c r="AC396" i="3" s="1"/>
  <c r="AA396" i="3"/>
  <c r="S396" i="3"/>
  <c r="AD396" i="3" s="1"/>
  <c r="W396" i="3"/>
  <c r="X396" i="3" s="1"/>
  <c r="T396" i="3"/>
  <c r="V543" i="3"/>
  <c r="U543" i="3" s="1"/>
  <c r="AB543" i="3"/>
  <c r="AC543" i="3" s="1"/>
  <c r="T543" i="3"/>
  <c r="Z543" i="3"/>
  <c r="Y543" i="3"/>
  <c r="S543" i="3"/>
  <c r="AD543" i="3" s="1"/>
  <c r="AA543" i="3"/>
  <c r="W543" i="3"/>
  <c r="K520" i="3"/>
  <c r="W497" i="3"/>
  <c r="X497" i="3" s="1"/>
  <c r="AB497" i="3"/>
  <c r="AC497" i="3" s="1"/>
  <c r="Y871" i="1" s="1"/>
  <c r="AD871" i="1" s="1"/>
  <c r="T497" i="3"/>
  <c r="AA497" i="3"/>
  <c r="S497" i="3"/>
  <c r="AD497" i="3" s="1"/>
  <c r="Z497" i="3"/>
  <c r="Y497" i="3"/>
  <c r="V497" i="3"/>
  <c r="U497" i="3" s="1"/>
  <c r="K605" i="3"/>
  <c r="AB557" i="3"/>
  <c r="AC557" i="3" s="1"/>
  <c r="Y365" i="1" s="1"/>
  <c r="AD365" i="1" s="1"/>
  <c r="T557" i="3"/>
  <c r="Z557" i="3"/>
  <c r="W557" i="3"/>
  <c r="S557" i="3"/>
  <c r="AD557" i="3" s="1"/>
  <c r="AA557" i="3"/>
  <c r="Y557" i="3"/>
  <c r="V557" i="3"/>
  <c r="U557" i="3" s="1"/>
  <c r="Z527" i="3"/>
  <c r="W527" i="3"/>
  <c r="X527" i="3" s="1"/>
  <c r="AB527" i="3"/>
  <c r="AC527" i="3" s="1"/>
  <c r="Y658" i="1" s="1"/>
  <c r="AD658" i="1" s="1"/>
  <c r="AA527" i="3"/>
  <c r="Y527" i="3"/>
  <c r="V527" i="3"/>
  <c r="U527" i="3" s="1"/>
  <c r="T527" i="3"/>
  <c r="S527" i="3"/>
  <c r="AD527" i="3" s="1"/>
  <c r="K503" i="3"/>
  <c r="W893" i="1"/>
  <c r="AB893" i="1" s="1"/>
  <c r="AF893" i="1" s="1"/>
  <c r="K399" i="3"/>
  <c r="W663" i="1"/>
  <c r="AB663" i="1" s="1"/>
  <c r="AF663" i="1" s="1"/>
  <c r="Z374" i="3"/>
  <c r="V374" i="3"/>
  <c r="U374" i="3" s="1"/>
  <c r="S374" i="3"/>
  <c r="AD374" i="3" s="1"/>
  <c r="AA374" i="3"/>
  <c r="W374" i="3"/>
  <c r="X374" i="3" s="1"/>
  <c r="T374" i="3"/>
  <c r="AB374" i="3"/>
  <c r="AC374" i="3" s="1"/>
  <c r="Y374" i="3"/>
  <c r="Z492" i="3"/>
  <c r="W492" i="3"/>
  <c r="V492" i="3"/>
  <c r="U492" i="3" s="1"/>
  <c r="AB492" i="3"/>
  <c r="AC492" i="3" s="1"/>
  <c r="T492" i="3"/>
  <c r="AA492" i="3"/>
  <c r="S492" i="3"/>
  <c r="AD492" i="3" s="1"/>
  <c r="Y492" i="3"/>
  <c r="Y483" i="3"/>
  <c r="W483" i="3"/>
  <c r="V483" i="3"/>
  <c r="AB483" i="3"/>
  <c r="AC483" i="3" s="1"/>
  <c r="T483" i="3"/>
  <c r="AA483" i="3"/>
  <c r="S483" i="3"/>
  <c r="AD483" i="3" s="1"/>
  <c r="Z483" i="3"/>
  <c r="K464" i="3"/>
  <c r="W763" i="1"/>
  <c r="AB763" i="1" s="1"/>
  <c r="AF763" i="1" s="1"/>
  <c r="Z424" i="1"/>
  <c r="AE424" i="1" s="1"/>
  <c r="Z400" i="3"/>
  <c r="V400" i="3"/>
  <c r="W400" i="3"/>
  <c r="T400" i="3"/>
  <c r="S400" i="3"/>
  <c r="AD400" i="3" s="1"/>
  <c r="AA400" i="3"/>
  <c r="Y400" i="3"/>
  <c r="AB400" i="3"/>
  <c r="AC400" i="3" s="1"/>
  <c r="V322" i="3"/>
  <c r="U322" i="3" s="1"/>
  <c r="Z322" i="3"/>
  <c r="S322" i="3"/>
  <c r="AD322" i="3" s="1"/>
  <c r="AA322" i="3"/>
  <c r="AB322" i="3"/>
  <c r="AC322" i="3" s="1"/>
  <c r="Y671" i="1" s="1"/>
  <c r="AD671" i="1" s="1"/>
  <c r="Y322" i="3"/>
  <c r="T322" i="3"/>
  <c r="W322" i="3"/>
  <c r="V464" i="3"/>
  <c r="U464" i="3" s="1"/>
  <c r="AB464" i="3"/>
  <c r="AC464" i="3" s="1"/>
  <c r="Y763" i="1" s="1"/>
  <c r="AD763" i="1" s="1"/>
  <c r="T464" i="3"/>
  <c r="AA464" i="3"/>
  <c r="S464" i="3"/>
  <c r="AD464" i="3" s="1"/>
  <c r="Z464" i="3"/>
  <c r="Y464" i="3"/>
  <c r="W464" i="3"/>
  <c r="W435" i="3"/>
  <c r="X435" i="3" s="1"/>
  <c r="AA435" i="3"/>
  <c r="S435" i="3"/>
  <c r="AD435" i="3" s="1"/>
  <c r="Z435" i="3"/>
  <c r="AB435" i="3"/>
  <c r="AC435" i="3" s="1"/>
  <c r="Y435" i="3"/>
  <c r="V435" i="3"/>
  <c r="U435" i="3" s="1"/>
  <c r="T435" i="3"/>
  <c r="Z338" i="3"/>
  <c r="V338" i="3"/>
  <c r="S338" i="3"/>
  <c r="AD338" i="3" s="1"/>
  <c r="AA338" i="3"/>
  <c r="T338" i="3"/>
  <c r="Y338" i="3"/>
  <c r="W338" i="3"/>
  <c r="AB338" i="3"/>
  <c r="AC338" i="3" s="1"/>
  <c r="Y634" i="1" s="1"/>
  <c r="AD634" i="1" s="1"/>
  <c r="Y546" i="3"/>
  <c r="W546" i="3"/>
  <c r="AB546" i="3"/>
  <c r="AC546" i="3" s="1"/>
  <c r="T546" i="3"/>
  <c r="AA546" i="3"/>
  <c r="Z546" i="3"/>
  <c r="V546" i="3"/>
  <c r="S546" i="3"/>
  <c r="AD546" i="3" s="1"/>
  <c r="Z416" i="3"/>
  <c r="V416" i="3"/>
  <c r="U416" i="3" s="1"/>
  <c r="S416" i="3"/>
  <c r="AD416" i="3" s="1"/>
  <c r="AB416" i="3"/>
  <c r="AC416" i="3" s="1"/>
  <c r="Y184" i="1" s="1"/>
  <c r="AD184" i="1" s="1"/>
  <c r="AA416" i="3"/>
  <c r="W416" i="3"/>
  <c r="X416" i="3" s="1"/>
  <c r="T416" i="3"/>
  <c r="Y416" i="3"/>
  <c r="Z663" i="1"/>
  <c r="AE663" i="1" s="1"/>
  <c r="V370" i="3"/>
  <c r="Z370" i="3"/>
  <c r="AA370" i="3"/>
  <c r="S370" i="3"/>
  <c r="AD370" i="3" s="1"/>
  <c r="AB370" i="3"/>
  <c r="AC370" i="3" s="1"/>
  <c r="Y177" i="1" s="1"/>
  <c r="AD177" i="1" s="1"/>
  <c r="Y370" i="3"/>
  <c r="W370" i="3"/>
  <c r="T370" i="3"/>
  <c r="V456" i="3"/>
  <c r="AB456" i="3"/>
  <c r="AC456" i="3" s="1"/>
  <c r="T456" i="3"/>
  <c r="AA456" i="3"/>
  <c r="S456" i="3"/>
  <c r="AD456" i="3" s="1"/>
  <c r="Z456" i="3"/>
  <c r="Y456" i="3"/>
  <c r="W456" i="3"/>
  <c r="Y300" i="3"/>
  <c r="AB300" i="3"/>
  <c r="AC300" i="3" s="1"/>
  <c r="Y622" i="1" s="1"/>
  <c r="AD622" i="1" s="1"/>
  <c r="Z300" i="3"/>
  <c r="W300" i="3"/>
  <c r="T300" i="3"/>
  <c r="S300" i="3"/>
  <c r="AD300" i="3" s="1"/>
  <c r="AA300" i="3"/>
  <c r="V300" i="3"/>
  <c r="U300" i="3" s="1"/>
  <c r="Y357" i="3"/>
  <c r="T357" i="3"/>
  <c r="AB357" i="3"/>
  <c r="AC357" i="3" s="1"/>
  <c r="Y580" i="1" s="1"/>
  <c r="AD580" i="1" s="1"/>
  <c r="Z357" i="3"/>
  <c r="W357" i="3"/>
  <c r="X357" i="3" s="1"/>
  <c r="AA357" i="3"/>
  <c r="V357" i="3"/>
  <c r="U357" i="3" s="1"/>
  <c r="S357" i="3"/>
  <c r="AD357" i="3" s="1"/>
  <c r="K356" i="3"/>
  <c r="W579" i="1"/>
  <c r="AB579" i="1" s="1"/>
  <c r="AF579" i="1" s="1"/>
  <c r="Y341" i="3"/>
  <c r="AB341" i="3"/>
  <c r="AC341" i="3" s="1"/>
  <c r="Y640" i="1" s="1"/>
  <c r="AD640" i="1" s="1"/>
  <c r="Z341" i="3"/>
  <c r="W341" i="3"/>
  <c r="T341" i="3"/>
  <c r="S341" i="3"/>
  <c r="AD341" i="3" s="1"/>
  <c r="V341" i="3"/>
  <c r="AA341" i="3"/>
  <c r="K319" i="3"/>
  <c r="W672" i="1"/>
  <c r="AB672" i="1" s="1"/>
  <c r="AF672" i="1" s="1"/>
  <c r="K390" i="3"/>
  <c r="W617" i="1"/>
  <c r="AB617" i="1" s="1"/>
  <c r="AF617" i="1" s="1"/>
  <c r="Y361" i="3"/>
  <c r="W361" i="3"/>
  <c r="T361" i="3"/>
  <c r="AB361" i="3"/>
  <c r="AC361" i="3" s="1"/>
  <c r="Y623" i="1" s="1"/>
  <c r="AD623" i="1" s="1"/>
  <c r="Z361" i="3"/>
  <c r="AA361" i="3"/>
  <c r="V361" i="3"/>
  <c r="U361" i="3" s="1"/>
  <c r="S361" i="3"/>
  <c r="AD361" i="3" s="1"/>
  <c r="X590" i="1"/>
  <c r="AC590" i="1" s="1"/>
  <c r="Y399" i="3"/>
  <c r="AB399" i="3"/>
  <c r="AC399" i="3" s="1"/>
  <c r="T399" i="3"/>
  <c r="V399" i="3"/>
  <c r="S399" i="3"/>
  <c r="AD399" i="3" s="1"/>
  <c r="AA399" i="3"/>
  <c r="Z399" i="3"/>
  <c r="W399" i="3"/>
  <c r="K317" i="3"/>
  <c r="W565" i="1"/>
  <c r="AB565" i="1" s="1"/>
  <c r="AF565" i="1" s="1"/>
  <c r="K383" i="3"/>
  <c r="Y373" i="3"/>
  <c r="T373" i="3"/>
  <c r="AB373" i="3"/>
  <c r="AC373" i="3" s="1"/>
  <c r="Y679" i="1" s="1"/>
  <c r="AD679" i="1" s="1"/>
  <c r="Z373" i="3"/>
  <c r="W373" i="3"/>
  <c r="X373" i="3" s="1"/>
  <c r="AA373" i="3"/>
  <c r="V373" i="3"/>
  <c r="U373" i="3" s="1"/>
  <c r="S373" i="3"/>
  <c r="AD373" i="3" s="1"/>
  <c r="V203" i="3"/>
  <c r="U203" i="3" s="1"/>
  <c r="W203" i="3"/>
  <c r="X203" i="3" s="1"/>
  <c r="AB203" i="3"/>
  <c r="AC203" i="3" s="1"/>
  <c r="AA203" i="3"/>
  <c r="Z203" i="3"/>
  <c r="Y203" i="3"/>
  <c r="T203" i="3"/>
  <c r="S203" i="3"/>
  <c r="AD203" i="3" s="1"/>
  <c r="AA224" i="3"/>
  <c r="S224" i="3"/>
  <c r="AD224" i="3" s="1"/>
  <c r="Y224" i="3"/>
  <c r="AB224" i="3"/>
  <c r="AC224" i="3" s="1"/>
  <c r="Y529" i="1" s="1"/>
  <c r="AD529" i="1" s="1"/>
  <c r="T224" i="3"/>
  <c r="V224" i="3"/>
  <c r="U224" i="3" s="1"/>
  <c r="Z224" i="3"/>
  <c r="W224" i="3"/>
  <c r="V170" i="3"/>
  <c r="U170" i="3" s="1"/>
  <c r="S170" i="3"/>
  <c r="AD170" i="3" s="1"/>
  <c r="AB170" i="3"/>
  <c r="AC170" i="3" s="1"/>
  <c r="Y403" i="1" s="1"/>
  <c r="AD403" i="1" s="1"/>
  <c r="AA170" i="3"/>
  <c r="Y170" i="3"/>
  <c r="Z170" i="3"/>
  <c r="W170" i="3"/>
  <c r="T170" i="3"/>
  <c r="AB169" i="3"/>
  <c r="AC169" i="3" s="1"/>
  <c r="Y402" i="1" s="1"/>
  <c r="AD402" i="1" s="1"/>
  <c r="T169" i="3"/>
  <c r="V169" i="3"/>
  <c r="U169" i="3" s="1"/>
  <c r="S169" i="3"/>
  <c r="AD169" i="3" s="1"/>
  <c r="Z169" i="3"/>
  <c r="Y169" i="3"/>
  <c r="AA169" i="3"/>
  <c r="W169" i="3"/>
  <c r="K296" i="3"/>
  <c r="W585" i="1"/>
  <c r="AB585" i="1" s="1"/>
  <c r="AF585" i="1" s="1"/>
  <c r="AB233" i="3"/>
  <c r="AC233" i="3" s="1"/>
  <c r="T233" i="3"/>
  <c r="Z233" i="3"/>
  <c r="V233" i="3"/>
  <c r="U233" i="3" s="1"/>
  <c r="AA233" i="3"/>
  <c r="Y233" i="3"/>
  <c r="W233" i="3"/>
  <c r="S233" i="3"/>
  <c r="AD233" i="3" s="1"/>
  <c r="AA200" i="3"/>
  <c r="S200" i="3"/>
  <c r="AD200" i="3" s="1"/>
  <c r="AB200" i="3"/>
  <c r="AC200" i="3" s="1"/>
  <c r="Y521" i="1" s="1"/>
  <c r="AD521" i="1" s="1"/>
  <c r="T200" i="3"/>
  <c r="W200" i="3"/>
  <c r="V200" i="3"/>
  <c r="U200" i="3" s="1"/>
  <c r="Z200" i="3"/>
  <c r="Y200" i="3"/>
  <c r="AB265" i="3"/>
  <c r="AC265" i="3" s="1"/>
  <c r="T265" i="3"/>
  <c r="Z265" i="3"/>
  <c r="V265" i="3"/>
  <c r="U265" i="3" s="1"/>
  <c r="AA265" i="3"/>
  <c r="Y265" i="3"/>
  <c r="W265" i="3"/>
  <c r="S265" i="3"/>
  <c r="AD265" i="3" s="1"/>
  <c r="V211" i="3"/>
  <c r="U211" i="3" s="1"/>
  <c r="W211" i="3"/>
  <c r="T211" i="3"/>
  <c r="S211" i="3"/>
  <c r="AD211" i="3" s="1"/>
  <c r="AB211" i="3"/>
  <c r="AC211" i="3" s="1"/>
  <c r="AA211" i="3"/>
  <c r="Z211" i="3"/>
  <c r="Y211" i="3"/>
  <c r="V195" i="3"/>
  <c r="W195" i="3"/>
  <c r="T195" i="3"/>
  <c r="AB195" i="3"/>
  <c r="AC195" i="3" s="1"/>
  <c r="Y470" i="1" s="1"/>
  <c r="AD470" i="1" s="1"/>
  <c r="AA195" i="3"/>
  <c r="Z195" i="3"/>
  <c r="Y195" i="3"/>
  <c r="S195" i="3"/>
  <c r="AD195" i="3" s="1"/>
  <c r="V179" i="3"/>
  <c r="U179" i="3" s="1"/>
  <c r="W179" i="3"/>
  <c r="T179" i="3"/>
  <c r="AB179" i="3"/>
  <c r="AC179" i="3" s="1"/>
  <c r="Y347" i="1" s="1"/>
  <c r="AD347" i="1" s="1"/>
  <c r="AA179" i="3"/>
  <c r="Z179" i="3"/>
  <c r="Y179" i="3"/>
  <c r="S179" i="3"/>
  <c r="AD179" i="3" s="1"/>
  <c r="K131" i="3"/>
  <c r="Y381" i="3"/>
  <c r="AB381" i="3"/>
  <c r="AC381" i="3" s="1"/>
  <c r="AA381" i="3"/>
  <c r="Z381" i="3"/>
  <c r="W381" i="3"/>
  <c r="T381" i="3"/>
  <c r="V381" i="3"/>
  <c r="U381" i="3" s="1"/>
  <c r="S381" i="3"/>
  <c r="AD381" i="3" s="1"/>
  <c r="Y150" i="3"/>
  <c r="Z150" i="3"/>
  <c r="AA150" i="3"/>
  <c r="W150" i="3"/>
  <c r="T150" i="3"/>
  <c r="AB150" i="3"/>
  <c r="AC150" i="3" s="1"/>
  <c r="Y458" i="1" s="1"/>
  <c r="AD458" i="1" s="1"/>
  <c r="V150" i="3"/>
  <c r="U150" i="3" s="1"/>
  <c r="S150" i="3"/>
  <c r="AD150" i="3" s="1"/>
  <c r="K124" i="3"/>
  <c r="W341" i="1"/>
  <c r="AB341" i="1" s="1"/>
  <c r="AF341" i="1" s="1"/>
  <c r="Z263" i="3"/>
  <c r="V263" i="3"/>
  <c r="U263" i="3" s="1"/>
  <c r="AB263" i="3"/>
  <c r="AC263" i="3" s="1"/>
  <c r="T263" i="3"/>
  <c r="AA263" i="3"/>
  <c r="S263" i="3"/>
  <c r="AD263" i="3" s="1"/>
  <c r="W263" i="3"/>
  <c r="Y263" i="3"/>
  <c r="K232" i="3"/>
  <c r="AB193" i="3"/>
  <c r="AC193" i="3" s="1"/>
  <c r="Y465" i="1" s="1"/>
  <c r="AD465" i="1" s="1"/>
  <c r="T193" i="3"/>
  <c r="Z193" i="3"/>
  <c r="Y193" i="3"/>
  <c r="V193" i="3"/>
  <c r="U193" i="3" s="1"/>
  <c r="S193" i="3"/>
  <c r="AD193" i="3" s="1"/>
  <c r="W193" i="3"/>
  <c r="AA193" i="3"/>
  <c r="AA184" i="3"/>
  <c r="S184" i="3"/>
  <c r="AD184" i="3" s="1"/>
  <c r="AB184" i="3"/>
  <c r="AC184" i="3" s="1"/>
  <c r="Y432" i="1" s="1"/>
  <c r="AD432" i="1" s="1"/>
  <c r="T184" i="3"/>
  <c r="W184" i="3"/>
  <c r="X184" i="3" s="1"/>
  <c r="V184" i="3"/>
  <c r="U184" i="3" s="1"/>
  <c r="Z184" i="3"/>
  <c r="Y184" i="3"/>
  <c r="V74" i="3"/>
  <c r="U74" i="3" s="1"/>
  <c r="Z74" i="3"/>
  <c r="Y74" i="3"/>
  <c r="T74" i="3"/>
  <c r="S74" i="3"/>
  <c r="AD74" i="3" s="1"/>
  <c r="AB74" i="3"/>
  <c r="AC74" i="3" s="1"/>
  <c r="AA74" i="3"/>
  <c r="W74" i="3"/>
  <c r="X74" i="3" s="1"/>
  <c r="K61" i="3"/>
  <c r="Y37" i="3"/>
  <c r="AB37" i="3"/>
  <c r="AC37" i="3" s="1"/>
  <c r="AA37" i="3"/>
  <c r="Z37" i="3"/>
  <c r="W37" i="3"/>
  <c r="V37" i="3"/>
  <c r="U37" i="3" s="1"/>
  <c r="T37" i="3"/>
  <c r="S37" i="3"/>
  <c r="AD37" i="3" s="1"/>
  <c r="Y21" i="3"/>
  <c r="AB21" i="3"/>
  <c r="AC21" i="3" s="1"/>
  <c r="Y7" i="1" s="1"/>
  <c r="AD7" i="1" s="1"/>
  <c r="AA21" i="3"/>
  <c r="Z21" i="3"/>
  <c r="W21" i="3"/>
  <c r="V21" i="3"/>
  <c r="U21" i="3" s="1"/>
  <c r="T21" i="3"/>
  <c r="S21" i="3"/>
  <c r="AD21" i="3" s="1"/>
  <c r="Y5" i="3"/>
  <c r="AB5" i="3"/>
  <c r="AC5" i="3" s="1"/>
  <c r="Y17" i="1" s="1"/>
  <c r="AD17" i="1" s="1"/>
  <c r="AA5" i="3"/>
  <c r="Z5" i="3"/>
  <c r="W5" i="3"/>
  <c r="V5" i="3"/>
  <c r="U5" i="3" s="1"/>
  <c r="T5" i="3"/>
  <c r="S5" i="3"/>
  <c r="AD5" i="3" s="1"/>
  <c r="K25" i="3"/>
  <c r="W59" i="1"/>
  <c r="AB59" i="1" s="1"/>
  <c r="AF59" i="1" s="1"/>
  <c r="Y222" i="3"/>
  <c r="W222" i="3"/>
  <c r="AA222" i="3"/>
  <c r="S222" i="3"/>
  <c r="AD222" i="3" s="1"/>
  <c r="Z222" i="3"/>
  <c r="T222" i="3"/>
  <c r="AB222" i="3"/>
  <c r="AC222" i="3" s="1"/>
  <c r="Y527" i="1" s="1"/>
  <c r="AD527" i="1" s="1"/>
  <c r="V222" i="3"/>
  <c r="U222" i="3" s="1"/>
  <c r="K123" i="3"/>
  <c r="K107" i="3"/>
  <c r="K93" i="3"/>
  <c r="W43" i="3"/>
  <c r="AA43" i="3"/>
  <c r="S43" i="3"/>
  <c r="AD43" i="3" s="1"/>
  <c r="Z43" i="3"/>
  <c r="V43" i="3"/>
  <c r="T43" i="3"/>
  <c r="AB43" i="3"/>
  <c r="AC43" i="3" s="1"/>
  <c r="Y43" i="3"/>
  <c r="K250" i="3"/>
  <c r="AA133" i="3"/>
  <c r="S133" i="3"/>
  <c r="AD133" i="3" s="1"/>
  <c r="Z133" i="3"/>
  <c r="Y133" i="3"/>
  <c r="W133" i="3"/>
  <c r="V133" i="3"/>
  <c r="U133" i="3" s="1"/>
  <c r="AB133" i="3"/>
  <c r="AC133" i="3" s="1"/>
  <c r="Y417" i="1" s="1"/>
  <c r="AD417" i="1" s="1"/>
  <c r="T133" i="3"/>
  <c r="K57" i="3"/>
  <c r="W57" i="1"/>
  <c r="AB57" i="1" s="1"/>
  <c r="AF57" i="1" s="1"/>
  <c r="K27" i="3"/>
  <c r="W65" i="1"/>
  <c r="AB65" i="1" s="1"/>
  <c r="AF65" i="1" s="1"/>
  <c r="K309" i="3"/>
  <c r="W83" i="3"/>
  <c r="AA83" i="3"/>
  <c r="S83" i="3"/>
  <c r="AD83" i="3" s="1"/>
  <c r="Z83" i="3"/>
  <c r="AB83" i="3"/>
  <c r="AC83" i="3" s="1"/>
  <c r="Y83" i="3"/>
  <c r="V83" i="3"/>
  <c r="T83" i="3"/>
  <c r="Z70" i="3"/>
  <c r="V70" i="3"/>
  <c r="AA70" i="3"/>
  <c r="Y70" i="3"/>
  <c r="W70" i="3"/>
  <c r="T70" i="3"/>
  <c r="S70" i="3"/>
  <c r="AD70" i="3" s="1"/>
  <c r="AB70" i="3"/>
  <c r="AC70" i="3" s="1"/>
  <c r="X51" i="1"/>
  <c r="AC51" i="1" s="1"/>
  <c r="AA280" i="3"/>
  <c r="S280" i="3"/>
  <c r="AD280" i="3" s="1"/>
  <c r="Y280" i="3"/>
  <c r="W280" i="3"/>
  <c r="AB280" i="3"/>
  <c r="AC280" i="3" s="1"/>
  <c r="Y543" i="1" s="1"/>
  <c r="AD543" i="1" s="1"/>
  <c r="T280" i="3"/>
  <c r="Z280" i="3"/>
  <c r="V280" i="3"/>
  <c r="U280" i="3" s="1"/>
  <c r="K144" i="3"/>
  <c r="V98" i="3"/>
  <c r="U98" i="3" s="1"/>
  <c r="AB98" i="3"/>
  <c r="AC98" i="3" s="1"/>
  <c r="T98" i="3"/>
  <c r="Z98" i="3"/>
  <c r="Y98" i="3"/>
  <c r="S98" i="3"/>
  <c r="AD98" i="3" s="1"/>
  <c r="AA98" i="3"/>
  <c r="W98" i="3"/>
  <c r="K177" i="3"/>
  <c r="W349" i="1"/>
  <c r="AB349" i="1" s="1"/>
  <c r="AF349" i="1" s="1"/>
  <c r="K87" i="3"/>
  <c r="Z78" i="3"/>
  <c r="V78" i="3"/>
  <c r="U78" i="3" s="1"/>
  <c r="AB78" i="3"/>
  <c r="AC78" i="3" s="1"/>
  <c r="AA78" i="3"/>
  <c r="Y78" i="3"/>
  <c r="W78" i="3"/>
  <c r="T78" i="3"/>
  <c r="S78" i="3"/>
  <c r="AD78" i="3" s="1"/>
  <c r="K75" i="3"/>
  <c r="W27" i="3"/>
  <c r="AA27" i="3"/>
  <c r="S27" i="3"/>
  <c r="AD27" i="3" s="1"/>
  <c r="AB27" i="3"/>
  <c r="AC27" i="3" s="1"/>
  <c r="Y65" i="1" s="1"/>
  <c r="AD65" i="1" s="1"/>
  <c r="Z27" i="3"/>
  <c r="Y27" i="3"/>
  <c r="V27" i="3"/>
  <c r="U27" i="3" s="1"/>
  <c r="T27" i="3"/>
  <c r="AA117" i="3"/>
  <c r="S117" i="3"/>
  <c r="AD117" i="3" s="1"/>
  <c r="Y117" i="3"/>
  <c r="W117" i="3"/>
  <c r="V117" i="3"/>
  <c r="U117" i="3" s="1"/>
  <c r="AB117" i="3"/>
  <c r="AC117" i="3" s="1"/>
  <c r="Y123" i="1" s="1"/>
  <c r="AD123" i="1" s="1"/>
  <c r="Z117" i="3"/>
  <c r="T117" i="3"/>
  <c r="AA95" i="3"/>
  <c r="S95" i="3"/>
  <c r="AD95" i="3" s="1"/>
  <c r="Y95" i="3"/>
  <c r="W95" i="3"/>
  <c r="V95" i="3"/>
  <c r="U95" i="3" s="1"/>
  <c r="AB95" i="3"/>
  <c r="AC95" i="3" s="1"/>
  <c r="Z95" i="3"/>
  <c r="T95" i="3"/>
  <c r="Y109" i="3"/>
  <c r="W109" i="3"/>
  <c r="AB109" i="3"/>
  <c r="AC109" i="3" s="1"/>
  <c r="Y98" i="1" s="1"/>
  <c r="AD98" i="1" s="1"/>
  <c r="T109" i="3"/>
  <c r="AA109" i="3"/>
  <c r="Z109" i="3"/>
  <c r="V109" i="3"/>
  <c r="S109" i="3"/>
  <c r="AD109" i="3" s="1"/>
  <c r="Y13" i="3"/>
  <c r="W13" i="3"/>
  <c r="V13" i="3"/>
  <c r="U13" i="3" s="1"/>
  <c r="T13" i="3"/>
  <c r="S13" i="3"/>
  <c r="AD13" i="3" s="1"/>
  <c r="AB13" i="3"/>
  <c r="AC13" i="3" s="1"/>
  <c r="Y34" i="1" s="1"/>
  <c r="AD34" i="1" s="1"/>
  <c r="AA13" i="3"/>
  <c r="Z13" i="3"/>
  <c r="AF1514" i="1"/>
  <c r="W1342" i="1"/>
  <c r="AB1342" i="1" s="1"/>
  <c r="AF1342" i="1" s="1"/>
  <c r="W1220" i="1"/>
  <c r="AB1220" i="1" s="1"/>
  <c r="AF1220" i="1" s="1"/>
  <c r="AF1089" i="1"/>
  <c r="W1056" i="1"/>
  <c r="AB1056" i="1" s="1"/>
  <c r="AF1056" i="1" s="1"/>
  <c r="AF1282" i="1"/>
  <c r="W1146" i="1"/>
  <c r="AB1146" i="1" s="1"/>
  <c r="AF1146" i="1" s="1"/>
  <c r="AF1344" i="1"/>
  <c r="W1012" i="1"/>
  <c r="AB1012" i="1" s="1"/>
  <c r="AF1012" i="1" s="1"/>
  <c r="W966" i="1"/>
  <c r="AB966" i="1" s="1"/>
  <c r="AF966" i="1" s="1"/>
  <c r="AF945" i="1"/>
  <c r="W977" i="1"/>
  <c r="AB977" i="1" s="1"/>
  <c r="AF977" i="1" s="1"/>
  <c r="AF1120" i="1"/>
  <c r="AF979" i="1"/>
  <c r="W728" i="1"/>
  <c r="AB728" i="1" s="1"/>
  <c r="AF728" i="1" s="1"/>
  <c r="W788" i="1"/>
  <c r="AB788" i="1" s="1"/>
  <c r="AF788" i="1" s="1"/>
  <c r="AF715" i="1"/>
  <c r="AF888" i="1"/>
  <c r="AF872" i="1"/>
  <c r="W818" i="1"/>
  <c r="AB818" i="1" s="1"/>
  <c r="AF818" i="1" s="1"/>
  <c r="W698" i="1"/>
  <c r="AB698" i="1" s="1"/>
  <c r="AF698" i="1" s="1"/>
  <c r="W792" i="1"/>
  <c r="AB792" i="1" s="1"/>
  <c r="AF792" i="1" s="1"/>
  <c r="W678" i="1"/>
  <c r="AB678" i="1" s="1"/>
  <c r="AF678" i="1" s="1"/>
  <c r="AF506" i="1"/>
  <c r="W542" i="1"/>
  <c r="AB542" i="1" s="1"/>
  <c r="AF542" i="1" s="1"/>
  <c r="W662" i="1"/>
  <c r="AB662" i="1" s="1"/>
  <c r="AF662" i="1" s="1"/>
  <c r="AF498" i="1"/>
  <c r="W598" i="1"/>
  <c r="AB598" i="1" s="1"/>
  <c r="AF598" i="1" s="1"/>
  <c r="AF502" i="1"/>
  <c r="AF450" i="1"/>
  <c r="W371" i="1"/>
  <c r="AB371" i="1" s="1"/>
  <c r="AF371" i="1" s="1"/>
  <c r="AF332" i="1"/>
  <c r="AF268" i="1"/>
  <c r="W154" i="1"/>
  <c r="AB154" i="1" s="1"/>
  <c r="AF154" i="1" s="1"/>
  <c r="AF122" i="1"/>
  <c r="W58" i="1"/>
  <c r="AB58" i="1" s="1"/>
  <c r="AF58" i="1" s="1"/>
  <c r="W451" i="1"/>
  <c r="AB451" i="1" s="1"/>
  <c r="AF451" i="1" s="1"/>
  <c r="AF290" i="1"/>
  <c r="AF226" i="1"/>
  <c r="AF202" i="1"/>
  <c r="AF170" i="1"/>
  <c r="W22" i="1"/>
  <c r="AB22" i="1" s="1"/>
  <c r="AF22" i="1" s="1"/>
  <c r="W408" i="1"/>
  <c r="AB408" i="1" s="1"/>
  <c r="AF408" i="1" s="1"/>
  <c r="W394" i="1"/>
  <c r="AB394" i="1" s="1"/>
  <c r="AF394" i="1" s="1"/>
  <c r="W26" i="1"/>
  <c r="AB26" i="1" s="1"/>
  <c r="AF26" i="1" s="1"/>
  <c r="AA39" i="3"/>
  <c r="S39" i="3"/>
  <c r="AD39" i="3" s="1"/>
  <c r="W39" i="3"/>
  <c r="V39" i="3"/>
  <c r="AB39" i="3"/>
  <c r="AC39" i="3" s="1"/>
  <c r="Z39" i="3"/>
  <c r="Y39" i="3"/>
  <c r="T39" i="3"/>
  <c r="K56" i="3"/>
  <c r="W69" i="1"/>
  <c r="AB69" i="1" s="1"/>
  <c r="AF69" i="1" s="1"/>
  <c r="AB64" i="3"/>
  <c r="AC64" i="3" s="1"/>
  <c r="T64" i="3"/>
  <c r="W64" i="3"/>
  <c r="AA64" i="3"/>
  <c r="Z64" i="3"/>
  <c r="Y64" i="3"/>
  <c r="V64" i="3"/>
  <c r="S64" i="3"/>
  <c r="AD64" i="3" s="1"/>
  <c r="K179" i="3"/>
  <c r="K15" i="3"/>
  <c r="W33" i="1"/>
  <c r="AB33" i="1" s="1"/>
  <c r="AF33" i="1" s="1"/>
  <c r="AA89" i="3"/>
  <c r="Y89" i="3"/>
  <c r="Z89" i="3"/>
  <c r="W89" i="3"/>
  <c r="V89" i="3"/>
  <c r="T89" i="3"/>
  <c r="S89" i="3"/>
  <c r="AD89" i="3" s="1"/>
  <c r="AB89" i="3"/>
  <c r="AC89" i="3" s="1"/>
  <c r="AA272" i="3"/>
  <c r="S272" i="3"/>
  <c r="AD272" i="3" s="1"/>
  <c r="Y272" i="3"/>
  <c r="W272" i="3"/>
  <c r="X272" i="3" s="1"/>
  <c r="AB272" i="3"/>
  <c r="AC272" i="3" s="1"/>
  <c r="T272" i="3"/>
  <c r="Z272" i="3"/>
  <c r="V272" i="3"/>
  <c r="U272" i="3" s="1"/>
  <c r="Z52" i="1"/>
  <c r="AE52" i="1" s="1"/>
  <c r="AB56" i="3"/>
  <c r="AC56" i="3" s="1"/>
  <c r="T56" i="3"/>
  <c r="W56" i="3"/>
  <c r="Y56" i="3"/>
  <c r="V56" i="3"/>
  <c r="U56" i="3" s="1"/>
  <c r="S56" i="3"/>
  <c r="AD56" i="3" s="1"/>
  <c r="AA56" i="3"/>
  <c r="Z56" i="3"/>
  <c r="AB135" i="3"/>
  <c r="AC135" i="3" s="1"/>
  <c r="Y408" i="1" s="1"/>
  <c r="AD408" i="1" s="1"/>
  <c r="T135" i="3"/>
  <c r="AA135" i="3"/>
  <c r="S135" i="3"/>
  <c r="AD135" i="3" s="1"/>
  <c r="Y135" i="3"/>
  <c r="Z135" i="3"/>
  <c r="W135" i="3"/>
  <c r="V135" i="3"/>
  <c r="U135" i="3" s="1"/>
  <c r="K16" i="3"/>
  <c r="W12" i="1"/>
  <c r="AB12" i="1" s="1"/>
  <c r="AF12" i="1" s="1"/>
  <c r="X27" i="1"/>
  <c r="AC27" i="1" s="1"/>
  <c r="K96" i="3"/>
  <c r="W130" i="3"/>
  <c r="V130" i="3"/>
  <c r="U130" i="3" s="1"/>
  <c r="AB130" i="3"/>
  <c r="AC130" i="3" s="1"/>
  <c r="Y384" i="1" s="1"/>
  <c r="AD384" i="1" s="1"/>
  <c r="T130" i="3"/>
  <c r="AA130" i="3"/>
  <c r="S130" i="3"/>
  <c r="AD130" i="3" s="1"/>
  <c r="Z130" i="3"/>
  <c r="Y130" i="3"/>
  <c r="AA208" i="3"/>
  <c r="S208" i="3"/>
  <c r="AD208" i="3" s="1"/>
  <c r="AB208" i="3"/>
  <c r="AC208" i="3" s="1"/>
  <c r="T208" i="3"/>
  <c r="Z208" i="3"/>
  <c r="Y208" i="3"/>
  <c r="W208" i="3"/>
  <c r="X208" i="3" s="1"/>
  <c r="V208" i="3"/>
  <c r="U208" i="3" s="1"/>
  <c r="Y9" i="3"/>
  <c r="T9" i="3"/>
  <c r="S9" i="3"/>
  <c r="AD9" i="3" s="1"/>
  <c r="AB9" i="3"/>
  <c r="AC9" i="3" s="1"/>
  <c r="AA9" i="3"/>
  <c r="Z9" i="3"/>
  <c r="W9" i="3"/>
  <c r="X9" i="3" s="1"/>
  <c r="V9" i="3"/>
  <c r="U9" i="3" s="1"/>
  <c r="Y61" i="3"/>
  <c r="AB61" i="3"/>
  <c r="AC61" i="3" s="1"/>
  <c r="T61" i="3"/>
  <c r="V61" i="3"/>
  <c r="S61" i="3"/>
  <c r="AD61" i="3" s="1"/>
  <c r="AA61" i="3"/>
  <c r="Z61" i="3"/>
  <c r="W61" i="3"/>
  <c r="AB143" i="3"/>
  <c r="AC143" i="3" s="1"/>
  <c r="Y338" i="1" s="1"/>
  <c r="AD338" i="1" s="1"/>
  <c r="T143" i="3"/>
  <c r="AA143" i="3"/>
  <c r="S143" i="3"/>
  <c r="AD143" i="3" s="1"/>
  <c r="Y143" i="3"/>
  <c r="W143" i="3"/>
  <c r="V143" i="3"/>
  <c r="U143" i="3" s="1"/>
  <c r="Z143" i="3"/>
  <c r="K165" i="3"/>
  <c r="K174" i="3"/>
  <c r="K344" i="3"/>
  <c r="W643" i="1"/>
  <c r="AB643" i="1" s="1"/>
  <c r="AF643" i="1" s="1"/>
  <c r="K44" i="3"/>
  <c r="Y85" i="3"/>
  <c r="AB85" i="3"/>
  <c r="AC85" i="3" s="1"/>
  <c r="T85" i="3"/>
  <c r="AA85" i="3"/>
  <c r="Z85" i="3"/>
  <c r="W85" i="3"/>
  <c r="V85" i="3"/>
  <c r="S85" i="3"/>
  <c r="AD85" i="3" s="1"/>
  <c r="K187" i="3"/>
  <c r="AB303" i="3"/>
  <c r="AC303" i="3" s="1"/>
  <c r="Y550" i="1" s="1"/>
  <c r="AD550" i="1" s="1"/>
  <c r="T303" i="3"/>
  <c r="V303" i="3"/>
  <c r="U303" i="3" s="1"/>
  <c r="S303" i="3"/>
  <c r="AD303" i="3" s="1"/>
  <c r="AA303" i="3"/>
  <c r="Y303" i="3"/>
  <c r="W303" i="3"/>
  <c r="Z303" i="3"/>
  <c r="W260" i="3"/>
  <c r="X260" i="3" s="1"/>
  <c r="AA260" i="3"/>
  <c r="S260" i="3"/>
  <c r="AD260" i="3" s="1"/>
  <c r="Y260" i="3"/>
  <c r="AB260" i="3"/>
  <c r="AC260" i="3" s="1"/>
  <c r="Z260" i="3"/>
  <c r="V260" i="3"/>
  <c r="U260" i="3" s="1"/>
  <c r="T260" i="3"/>
  <c r="W294" i="3"/>
  <c r="X294" i="3" s="1"/>
  <c r="AA294" i="3"/>
  <c r="S294" i="3"/>
  <c r="AD294" i="3" s="1"/>
  <c r="T294" i="3"/>
  <c r="AB294" i="3"/>
  <c r="AC294" i="3" s="1"/>
  <c r="Y614" i="1" s="1"/>
  <c r="AD614" i="1" s="1"/>
  <c r="Y294" i="3"/>
  <c r="V294" i="3"/>
  <c r="U294" i="3" s="1"/>
  <c r="Z294" i="3"/>
  <c r="AB344" i="3"/>
  <c r="AC344" i="3" s="1"/>
  <c r="Y643" i="1" s="1"/>
  <c r="AD643" i="1" s="1"/>
  <c r="T344" i="3"/>
  <c r="V344" i="3"/>
  <c r="S344" i="3"/>
  <c r="AD344" i="3" s="1"/>
  <c r="AA344" i="3"/>
  <c r="Y344" i="3"/>
  <c r="Z344" i="3"/>
  <c r="W344" i="3"/>
  <c r="K148" i="3"/>
  <c r="W484" i="1"/>
  <c r="AB484" i="1" s="1"/>
  <c r="AF484" i="1" s="1"/>
  <c r="Z396" i="1"/>
  <c r="AE396" i="1" s="1"/>
  <c r="Y205" i="3"/>
  <c r="V205" i="3"/>
  <c r="T205" i="3"/>
  <c r="S205" i="3"/>
  <c r="AD205" i="3" s="1"/>
  <c r="AB205" i="3"/>
  <c r="AC205" i="3" s="1"/>
  <c r="Y68" i="1" s="1"/>
  <c r="AD68" i="1" s="1"/>
  <c r="AA205" i="3"/>
  <c r="Z205" i="3"/>
  <c r="W205" i="3"/>
  <c r="K213" i="3"/>
  <c r="K251" i="3"/>
  <c r="W151" i="1"/>
  <c r="AB151" i="1" s="1"/>
  <c r="AF151" i="1" s="1"/>
  <c r="Z96" i="1"/>
  <c r="AE96" i="1" s="1"/>
  <c r="AB392" i="3"/>
  <c r="AC392" i="3" s="1"/>
  <c r="T392" i="3"/>
  <c r="AA392" i="3"/>
  <c r="S392" i="3"/>
  <c r="AD392" i="3" s="1"/>
  <c r="Z392" i="3"/>
  <c r="W392" i="3"/>
  <c r="Y392" i="3"/>
  <c r="V392" i="3"/>
  <c r="K167" i="3"/>
  <c r="W404" i="1"/>
  <c r="AB404" i="1" s="1"/>
  <c r="AF404" i="1" s="1"/>
  <c r="Z81" i="1"/>
  <c r="AE81" i="1" s="1"/>
  <c r="V221" i="3"/>
  <c r="U221" i="3" s="1"/>
  <c r="Y221" i="3"/>
  <c r="AB221" i="3"/>
  <c r="AC221" i="3" s="1"/>
  <c r="Y526" i="1" s="1"/>
  <c r="AD526" i="1" s="1"/>
  <c r="AA221" i="3"/>
  <c r="Z221" i="3"/>
  <c r="W221" i="3"/>
  <c r="T221" i="3"/>
  <c r="S221" i="3"/>
  <c r="AD221" i="3" s="1"/>
  <c r="W252" i="3"/>
  <c r="AA252" i="3"/>
  <c r="S252" i="3"/>
  <c r="AD252" i="3" s="1"/>
  <c r="Y252" i="3"/>
  <c r="AB252" i="3"/>
  <c r="AC252" i="3" s="1"/>
  <c r="Z252" i="3"/>
  <c r="V252" i="3"/>
  <c r="U252" i="3" s="1"/>
  <c r="T252" i="3"/>
  <c r="W284" i="3"/>
  <c r="AA284" i="3"/>
  <c r="S284" i="3"/>
  <c r="AD284" i="3" s="1"/>
  <c r="Y284" i="3"/>
  <c r="AB284" i="3"/>
  <c r="AC284" i="3" s="1"/>
  <c r="Y644" i="1" s="1"/>
  <c r="AD644" i="1" s="1"/>
  <c r="Z284" i="3"/>
  <c r="V284" i="3"/>
  <c r="U284" i="3" s="1"/>
  <c r="T284" i="3"/>
  <c r="AB316" i="3"/>
  <c r="AC316" i="3" s="1"/>
  <c r="Y566" i="1" s="1"/>
  <c r="AD566" i="1" s="1"/>
  <c r="T316" i="3"/>
  <c r="V316" i="3"/>
  <c r="U316" i="3" s="1"/>
  <c r="S316" i="3"/>
  <c r="AD316" i="3" s="1"/>
  <c r="AA316" i="3"/>
  <c r="Y316" i="3"/>
  <c r="Z316" i="3"/>
  <c r="W316" i="3"/>
  <c r="K303" i="3"/>
  <c r="K343" i="3"/>
  <c r="K397" i="3"/>
  <c r="K461" i="3"/>
  <c r="AB378" i="3"/>
  <c r="AC378" i="3" s="1"/>
  <c r="T378" i="3"/>
  <c r="V378" i="3"/>
  <c r="U378" i="3" s="1"/>
  <c r="S378" i="3"/>
  <c r="AD378" i="3" s="1"/>
  <c r="AA378" i="3"/>
  <c r="Y378" i="3"/>
  <c r="Z378" i="3"/>
  <c r="W378" i="3"/>
  <c r="AA501" i="3"/>
  <c r="S501" i="3"/>
  <c r="AD501" i="3" s="1"/>
  <c r="Y501" i="3"/>
  <c r="W501" i="3"/>
  <c r="V501" i="3"/>
  <c r="AB501" i="3"/>
  <c r="AC501" i="3" s="1"/>
  <c r="Y864" i="1" s="1"/>
  <c r="AD864" i="1" s="1"/>
  <c r="T501" i="3"/>
  <c r="Z501" i="3"/>
  <c r="Y403" i="3"/>
  <c r="AB403" i="3"/>
  <c r="AC403" i="3" s="1"/>
  <c r="Y141" i="1" s="1"/>
  <c r="AD141" i="1" s="1"/>
  <c r="AA403" i="3"/>
  <c r="Z403" i="3"/>
  <c r="W403" i="3"/>
  <c r="V403" i="3"/>
  <c r="S403" i="3"/>
  <c r="AD403" i="3" s="1"/>
  <c r="T403" i="3"/>
  <c r="K220" i="3"/>
  <c r="K252" i="3"/>
  <c r="K284" i="3"/>
  <c r="W644" i="1"/>
  <c r="AB644" i="1" s="1"/>
  <c r="AF644" i="1" s="1"/>
  <c r="Y313" i="3"/>
  <c r="Z313" i="3"/>
  <c r="T313" i="3"/>
  <c r="S313" i="3"/>
  <c r="AD313" i="3" s="1"/>
  <c r="AA313" i="3"/>
  <c r="W313" i="3"/>
  <c r="V313" i="3"/>
  <c r="U313" i="3" s="1"/>
  <c r="AB313" i="3"/>
  <c r="AC313" i="3" s="1"/>
  <c r="Y400" i="1" s="1"/>
  <c r="AD400" i="1" s="1"/>
  <c r="AB305" i="3"/>
  <c r="AC305" i="3" s="1"/>
  <c r="Y553" i="1" s="1"/>
  <c r="AD553" i="1" s="1"/>
  <c r="T305" i="3"/>
  <c r="AA305" i="3"/>
  <c r="Z305" i="3"/>
  <c r="W305" i="3"/>
  <c r="S305" i="3"/>
  <c r="AD305" i="3" s="1"/>
  <c r="Y305" i="3"/>
  <c r="V305" i="3"/>
  <c r="U305" i="3" s="1"/>
  <c r="AB354" i="3"/>
  <c r="AC354" i="3" s="1"/>
  <c r="Y587" i="1" s="1"/>
  <c r="AD587" i="1" s="1"/>
  <c r="T354" i="3"/>
  <c r="Y354" i="3"/>
  <c r="V354" i="3"/>
  <c r="U354" i="3" s="1"/>
  <c r="S354" i="3"/>
  <c r="AD354" i="3" s="1"/>
  <c r="AA354" i="3"/>
  <c r="W354" i="3"/>
  <c r="Z354" i="3"/>
  <c r="AA477" i="3"/>
  <c r="S477" i="3"/>
  <c r="AD477" i="3" s="1"/>
  <c r="Y477" i="3"/>
  <c r="W477" i="3"/>
  <c r="X477" i="3" s="1"/>
  <c r="V477" i="3"/>
  <c r="U477" i="3" s="1"/>
  <c r="AB477" i="3"/>
  <c r="AC477" i="3" s="1"/>
  <c r="Y781" i="1" s="1"/>
  <c r="AD781" i="1" s="1"/>
  <c r="T477" i="3"/>
  <c r="Z477" i="3"/>
  <c r="K478" i="3"/>
  <c r="W721" i="1"/>
  <c r="AB721" i="1" s="1"/>
  <c r="AF721" i="1" s="1"/>
  <c r="K501" i="3"/>
  <c r="Z533" i="3"/>
  <c r="Y533" i="3"/>
  <c r="W533" i="3"/>
  <c r="V533" i="3"/>
  <c r="U533" i="3" s="1"/>
  <c r="T533" i="3"/>
  <c r="S533" i="3"/>
  <c r="AD533" i="3" s="1"/>
  <c r="AB533" i="3"/>
  <c r="AC533" i="3" s="1"/>
  <c r="Y520" i="1" s="1"/>
  <c r="AD520" i="1" s="1"/>
  <c r="AA533" i="3"/>
  <c r="AA528" i="3"/>
  <c r="S528" i="3"/>
  <c r="AD528" i="3" s="1"/>
  <c r="Y528" i="3"/>
  <c r="W528" i="3"/>
  <c r="X528" i="3" s="1"/>
  <c r="V528" i="3"/>
  <c r="U528" i="3" s="1"/>
  <c r="T528" i="3"/>
  <c r="AB528" i="3"/>
  <c r="AC528" i="3" s="1"/>
  <c r="Y657" i="1" s="1"/>
  <c r="AD657" i="1" s="1"/>
  <c r="Z528" i="3"/>
  <c r="AA471" i="3"/>
  <c r="S471" i="3"/>
  <c r="AD471" i="3" s="1"/>
  <c r="Z471" i="3"/>
  <c r="Y471" i="3"/>
  <c r="V471" i="3"/>
  <c r="U471" i="3" s="1"/>
  <c r="AB471" i="3"/>
  <c r="AC471" i="3" s="1"/>
  <c r="Y746" i="1" s="1"/>
  <c r="AD746" i="1" s="1"/>
  <c r="W471" i="3"/>
  <c r="T471" i="3"/>
  <c r="K498" i="3"/>
  <c r="W861" i="1"/>
  <c r="AB861" i="1" s="1"/>
  <c r="AF861" i="1" s="1"/>
  <c r="K551" i="3"/>
  <c r="AB515" i="3"/>
  <c r="AC515" i="3" s="1"/>
  <c r="T515" i="3"/>
  <c r="Y515" i="3"/>
  <c r="S515" i="3"/>
  <c r="AD515" i="3" s="1"/>
  <c r="AA515" i="3"/>
  <c r="Z515" i="3"/>
  <c r="W515" i="3"/>
  <c r="V515" i="3"/>
  <c r="K528" i="3"/>
  <c r="W657" i="1"/>
  <c r="AB657" i="1" s="1"/>
  <c r="AF657" i="1" s="1"/>
  <c r="AB643" i="3"/>
  <c r="AC643" i="3" s="1"/>
  <c r="Y385" i="1" s="1"/>
  <c r="AD385" i="1" s="1"/>
  <c r="T643" i="3"/>
  <c r="AA643" i="3"/>
  <c r="S643" i="3"/>
  <c r="AD643" i="3" s="1"/>
  <c r="Y643" i="3"/>
  <c r="Z643" i="3"/>
  <c r="W643" i="3"/>
  <c r="X643" i="3" s="1"/>
  <c r="V643" i="3"/>
  <c r="U643" i="3" s="1"/>
  <c r="K591" i="3"/>
  <c r="W919" i="1"/>
  <c r="AB919" i="1" s="1"/>
  <c r="AF919" i="1" s="1"/>
  <c r="W646" i="3"/>
  <c r="V646" i="3"/>
  <c r="U646" i="3" s="1"/>
  <c r="AB646" i="3"/>
  <c r="AC646" i="3" s="1"/>
  <c r="T646" i="3"/>
  <c r="AA646" i="3"/>
  <c r="S646" i="3"/>
  <c r="AD646" i="3" s="1"/>
  <c r="Z646" i="3"/>
  <c r="Y646" i="3"/>
  <c r="AB566" i="3"/>
  <c r="AC566" i="3" s="1"/>
  <c r="Y975" i="1" s="1"/>
  <c r="AD975" i="1" s="1"/>
  <c r="T566" i="3"/>
  <c r="AA566" i="3"/>
  <c r="S566" i="3"/>
  <c r="AD566" i="3" s="1"/>
  <c r="Z566" i="3"/>
  <c r="Y566" i="3"/>
  <c r="W566" i="3"/>
  <c r="V566" i="3"/>
  <c r="U566" i="3" s="1"/>
  <c r="X928" i="1"/>
  <c r="AC928" i="1" s="1"/>
  <c r="K699" i="3"/>
  <c r="X850" i="1"/>
  <c r="AC850" i="1" s="1"/>
  <c r="Y623" i="3"/>
  <c r="AB623" i="3"/>
  <c r="AC623" i="3" s="1"/>
  <c r="T623" i="3"/>
  <c r="S623" i="3"/>
  <c r="AD623" i="3" s="1"/>
  <c r="AA623" i="3"/>
  <c r="Z623" i="3"/>
  <c r="V623" i="3"/>
  <c r="U623" i="3" s="1"/>
  <c r="W623" i="3"/>
  <c r="K566" i="3"/>
  <c r="W975" i="1"/>
  <c r="AB975" i="1" s="1"/>
  <c r="AF975" i="1" s="1"/>
  <c r="Z585" i="3"/>
  <c r="Y585" i="3"/>
  <c r="W585" i="3"/>
  <c r="V585" i="3"/>
  <c r="U585" i="3" s="1"/>
  <c r="AA585" i="3"/>
  <c r="S585" i="3"/>
  <c r="AD585" i="3" s="1"/>
  <c r="AB585" i="3"/>
  <c r="AC585" i="3" s="1"/>
  <c r="Y1078" i="1" s="1"/>
  <c r="AD1078" i="1" s="1"/>
  <c r="T585" i="3"/>
  <c r="K630" i="3"/>
  <c r="Y671" i="3"/>
  <c r="W671" i="3"/>
  <c r="V671" i="3"/>
  <c r="U671" i="3" s="1"/>
  <c r="AB671" i="3"/>
  <c r="AC671" i="3" s="1"/>
  <c r="T671" i="3"/>
  <c r="Z671" i="3"/>
  <c r="S671" i="3"/>
  <c r="AD671" i="3" s="1"/>
  <c r="AA671" i="3"/>
  <c r="Z1148" i="1"/>
  <c r="AE1148" i="1" s="1"/>
  <c r="K655" i="3"/>
  <c r="AA716" i="3"/>
  <c r="S716" i="3"/>
  <c r="AD716" i="3" s="1"/>
  <c r="W716" i="3"/>
  <c r="AB716" i="3"/>
  <c r="AC716" i="3" s="1"/>
  <c r="T716" i="3"/>
  <c r="Z716" i="3"/>
  <c r="Y716" i="3"/>
  <c r="V716" i="3"/>
  <c r="U716" i="3" s="1"/>
  <c r="AB682" i="3"/>
  <c r="AC682" i="3" s="1"/>
  <c r="T682" i="3"/>
  <c r="AA682" i="3"/>
  <c r="S682" i="3"/>
  <c r="AD682" i="3" s="1"/>
  <c r="Z682" i="3"/>
  <c r="Y682" i="3"/>
  <c r="W682" i="3"/>
  <c r="V682" i="3"/>
  <c r="U682" i="3" s="1"/>
  <c r="K696" i="3"/>
  <c r="Y756" i="3"/>
  <c r="W756" i="3"/>
  <c r="V756" i="3"/>
  <c r="U756" i="3" s="1"/>
  <c r="AB756" i="3"/>
  <c r="AC756" i="3" s="1"/>
  <c r="Y1017" i="1" s="1"/>
  <c r="AD1017" i="1" s="1"/>
  <c r="T756" i="3"/>
  <c r="AA756" i="3"/>
  <c r="S756" i="3"/>
  <c r="AD756" i="3" s="1"/>
  <c r="Z756" i="3"/>
  <c r="K775" i="3"/>
  <c r="W1346" i="1"/>
  <c r="AB1346" i="1" s="1"/>
  <c r="AF1346" i="1" s="1"/>
  <c r="K809" i="3"/>
  <c r="W1154" i="1"/>
  <c r="AB1154" i="1" s="1"/>
  <c r="AF1154" i="1" s="1"/>
  <c r="Y837" i="3"/>
  <c r="W837" i="3"/>
  <c r="V837" i="3"/>
  <c r="U837" i="3" s="1"/>
  <c r="T837" i="3"/>
  <c r="AB837" i="3"/>
  <c r="AC837" i="3" s="1"/>
  <c r="S837" i="3"/>
  <c r="AD837" i="3" s="1"/>
  <c r="Z837" i="3"/>
  <c r="AA837" i="3"/>
  <c r="V719" i="3"/>
  <c r="U719" i="3" s="1"/>
  <c r="AA719" i="3"/>
  <c r="S719" i="3"/>
  <c r="AD719" i="3" s="1"/>
  <c r="Z719" i="3"/>
  <c r="W719" i="3"/>
  <c r="X719" i="3" s="1"/>
  <c r="AB719" i="3"/>
  <c r="AC719" i="3" s="1"/>
  <c r="Y719" i="3"/>
  <c r="T719" i="3"/>
  <c r="K787" i="3"/>
  <c r="K778" i="3"/>
  <c r="K825" i="3"/>
  <c r="W1387" i="1"/>
  <c r="AB1387" i="1" s="1"/>
  <c r="AF1387" i="1" s="1"/>
  <c r="K753" i="3"/>
  <c r="V806" i="3"/>
  <c r="AB806" i="3"/>
  <c r="AC806" i="3" s="1"/>
  <c r="Y1172" i="1" s="1"/>
  <c r="AD1172" i="1" s="1"/>
  <c r="T806" i="3"/>
  <c r="AA806" i="3"/>
  <c r="S806" i="3"/>
  <c r="AD806" i="3" s="1"/>
  <c r="W806" i="3"/>
  <c r="Z806" i="3"/>
  <c r="Y806" i="3"/>
  <c r="Z1016" i="1"/>
  <c r="AE1016" i="1" s="1"/>
  <c r="AA771" i="3"/>
  <c r="S771" i="3"/>
  <c r="AD771" i="3" s="1"/>
  <c r="AB771" i="3"/>
  <c r="AC771" i="3" s="1"/>
  <c r="Y900" i="1" s="1"/>
  <c r="AD900" i="1" s="1"/>
  <c r="Z771" i="3"/>
  <c r="Y771" i="3"/>
  <c r="W771" i="3"/>
  <c r="V771" i="3"/>
  <c r="U771" i="3" s="1"/>
  <c r="T771" i="3"/>
  <c r="V798" i="3"/>
  <c r="U798" i="3" s="1"/>
  <c r="AA798" i="3"/>
  <c r="S798" i="3"/>
  <c r="AD798" i="3" s="1"/>
  <c r="AB798" i="3"/>
  <c r="AC798" i="3" s="1"/>
  <c r="Y1177" i="1" s="1"/>
  <c r="AD1177" i="1" s="1"/>
  <c r="Z798" i="3"/>
  <c r="Y798" i="3"/>
  <c r="W798" i="3"/>
  <c r="T798" i="3"/>
  <c r="K826" i="3"/>
  <c r="W1385" i="1"/>
  <c r="AB1385" i="1" s="1"/>
  <c r="AF1385" i="1" s="1"/>
  <c r="AA883" i="3"/>
  <c r="S883" i="3"/>
  <c r="AD883" i="3" s="1"/>
  <c r="Y883" i="3"/>
  <c r="W883" i="3"/>
  <c r="AB883" i="3"/>
  <c r="AC883" i="3" s="1"/>
  <c r="Y1274" i="1" s="1"/>
  <c r="AD1274" i="1" s="1"/>
  <c r="T883" i="3"/>
  <c r="Z883" i="3"/>
  <c r="V883" i="3"/>
  <c r="U883" i="3" s="1"/>
  <c r="W879" i="3"/>
  <c r="AB879" i="3"/>
  <c r="AC879" i="3" s="1"/>
  <c r="Y941" i="1" s="1"/>
  <c r="AD941" i="1" s="1"/>
  <c r="T879" i="3"/>
  <c r="AA879" i="3"/>
  <c r="S879" i="3"/>
  <c r="AD879" i="3" s="1"/>
  <c r="Z879" i="3"/>
  <c r="Y879" i="3"/>
  <c r="V879" i="3"/>
  <c r="K798" i="3"/>
  <c r="AB819" i="3"/>
  <c r="AC819" i="3" s="1"/>
  <c r="Y1155" i="1" s="1"/>
  <c r="AD1155" i="1" s="1"/>
  <c r="T819" i="3"/>
  <c r="AA819" i="3"/>
  <c r="S819" i="3"/>
  <c r="AD819" i="3" s="1"/>
  <c r="Z819" i="3"/>
  <c r="Y819" i="3"/>
  <c r="W819" i="3"/>
  <c r="X819" i="3" s="1"/>
  <c r="V819" i="3"/>
  <c r="U819" i="3" s="1"/>
  <c r="AA843" i="3"/>
  <c r="S843" i="3"/>
  <c r="AD843" i="3" s="1"/>
  <c r="T843" i="3"/>
  <c r="AB843" i="3"/>
  <c r="AC843" i="3" s="1"/>
  <c r="Y795" i="1" s="1"/>
  <c r="AD795" i="1" s="1"/>
  <c r="Z843" i="3"/>
  <c r="Y843" i="3"/>
  <c r="V843" i="3"/>
  <c r="U843" i="3" s="1"/>
  <c r="W843" i="3"/>
  <c r="W928" i="3"/>
  <c r="V928" i="3"/>
  <c r="U928" i="3" s="1"/>
  <c r="AB928" i="3"/>
  <c r="AC928" i="3" s="1"/>
  <c r="T928" i="3"/>
  <c r="AA928" i="3"/>
  <c r="S928" i="3"/>
  <c r="AD928" i="3" s="1"/>
  <c r="Y928" i="3"/>
  <c r="Z928" i="3"/>
  <c r="AA833" i="3"/>
  <c r="S833" i="3"/>
  <c r="AD833" i="3" s="1"/>
  <c r="Z833" i="3"/>
  <c r="Y833" i="3"/>
  <c r="W833" i="3"/>
  <c r="V833" i="3"/>
  <c r="U833" i="3" s="1"/>
  <c r="AB833" i="3"/>
  <c r="AC833" i="3" s="1"/>
  <c r="T833" i="3"/>
  <c r="K795" i="3"/>
  <c r="W1159" i="1"/>
  <c r="AB1159" i="1" s="1"/>
  <c r="AF1159" i="1" s="1"/>
  <c r="Z816" i="3"/>
  <c r="Y816" i="3"/>
  <c r="W816" i="3"/>
  <c r="V816" i="3"/>
  <c r="U816" i="3" s="1"/>
  <c r="AA816" i="3"/>
  <c r="T816" i="3"/>
  <c r="S816" i="3"/>
  <c r="AD816" i="3" s="1"/>
  <c r="AB816" i="3"/>
  <c r="AC816" i="3" s="1"/>
  <c r="Y1182" i="1" s="1"/>
  <c r="AD1182" i="1" s="1"/>
  <c r="V872" i="3"/>
  <c r="U872" i="3" s="1"/>
  <c r="AB872" i="3"/>
  <c r="AC872" i="3" s="1"/>
  <c r="Y907" i="1" s="1"/>
  <c r="AD907" i="1" s="1"/>
  <c r="T872" i="3"/>
  <c r="Y872" i="3"/>
  <c r="AA872" i="3"/>
  <c r="Z872" i="3"/>
  <c r="W872" i="3"/>
  <c r="S872" i="3"/>
  <c r="AD872" i="3" s="1"/>
  <c r="AB973" i="3"/>
  <c r="AC973" i="3" s="1"/>
  <c r="Y1332" i="1" s="1"/>
  <c r="AD1332" i="1" s="1"/>
  <c r="T973" i="3"/>
  <c r="AA973" i="3"/>
  <c r="S973" i="3"/>
  <c r="AD973" i="3" s="1"/>
  <c r="Y973" i="3"/>
  <c r="W973" i="3"/>
  <c r="V973" i="3"/>
  <c r="U973" i="3" s="1"/>
  <c r="Z973" i="3"/>
  <c r="K898" i="3"/>
  <c r="W911" i="3"/>
  <c r="AB911" i="3"/>
  <c r="AC911" i="3" s="1"/>
  <c r="Y702" i="1" s="1"/>
  <c r="AD702" i="1" s="1"/>
  <c r="T911" i="3"/>
  <c r="AA911" i="3"/>
  <c r="S911" i="3"/>
  <c r="AD911" i="3" s="1"/>
  <c r="Z911" i="3"/>
  <c r="Y911" i="3"/>
  <c r="V911" i="3"/>
  <c r="U911" i="3" s="1"/>
  <c r="Y978" i="3"/>
  <c r="V978" i="3"/>
  <c r="AB978" i="3"/>
  <c r="AC978" i="3" s="1"/>
  <c r="Y1351" i="1" s="1"/>
  <c r="AD1351" i="1" s="1"/>
  <c r="T978" i="3"/>
  <c r="AA978" i="3"/>
  <c r="S978" i="3"/>
  <c r="AD978" i="3" s="1"/>
  <c r="Z978" i="3"/>
  <c r="W978" i="3"/>
  <c r="K976" i="3"/>
  <c r="W1349" i="1"/>
  <c r="AB1349" i="1" s="1"/>
  <c r="AF1349" i="1" s="1"/>
  <c r="K904" i="3"/>
  <c r="W695" i="1"/>
  <c r="AB695" i="1" s="1"/>
  <c r="AF695" i="1" s="1"/>
  <c r="K936" i="3"/>
  <c r="W811" i="1"/>
  <c r="AB811" i="1" s="1"/>
  <c r="AF811" i="1" s="1"/>
  <c r="Y962" i="3"/>
  <c r="V962" i="3"/>
  <c r="U962" i="3" s="1"/>
  <c r="AB962" i="3"/>
  <c r="AC962" i="3" s="1"/>
  <c r="T962" i="3"/>
  <c r="AA962" i="3"/>
  <c r="S962" i="3"/>
  <c r="AD962" i="3" s="1"/>
  <c r="Z962" i="3"/>
  <c r="W962" i="3"/>
  <c r="AB868" i="3"/>
  <c r="AC868" i="3" s="1"/>
  <c r="Y1138" i="1" s="1"/>
  <c r="AD1138" i="1" s="1"/>
  <c r="T868" i="3"/>
  <c r="Z868" i="3"/>
  <c r="AA868" i="3"/>
  <c r="Y868" i="3"/>
  <c r="W868" i="3"/>
  <c r="S868" i="3"/>
  <c r="AD868" i="3" s="1"/>
  <c r="V868" i="3"/>
  <c r="U868" i="3" s="1"/>
  <c r="K887" i="3"/>
  <c r="W61" i="1"/>
  <c r="AB61" i="1" s="1"/>
  <c r="AF61" i="1" s="1"/>
  <c r="AA931" i="3"/>
  <c r="S931" i="3"/>
  <c r="AD931" i="3" s="1"/>
  <c r="Z931" i="3"/>
  <c r="Y931" i="3"/>
  <c r="W931" i="3"/>
  <c r="V931" i="3"/>
  <c r="U931" i="3" s="1"/>
  <c r="AB931" i="3"/>
  <c r="AC931" i="3" s="1"/>
  <c r="Y801" i="1" s="1"/>
  <c r="AD801" i="1" s="1"/>
  <c r="T931" i="3"/>
  <c r="Z882" i="3"/>
  <c r="W882" i="3"/>
  <c r="V882" i="3"/>
  <c r="U882" i="3" s="1"/>
  <c r="AA882" i="3"/>
  <c r="S882" i="3"/>
  <c r="AD882" i="3" s="1"/>
  <c r="T882" i="3"/>
  <c r="AB882" i="3"/>
  <c r="AC882" i="3" s="1"/>
  <c r="Y1273" i="1" s="1"/>
  <c r="AD1273" i="1" s="1"/>
  <c r="Y882" i="3"/>
  <c r="Z914" i="3"/>
  <c r="W914" i="3"/>
  <c r="V914" i="3"/>
  <c r="U914" i="3" s="1"/>
  <c r="AA914" i="3"/>
  <c r="S914" i="3"/>
  <c r="AD914" i="3" s="1"/>
  <c r="AB914" i="3"/>
  <c r="AC914" i="3" s="1"/>
  <c r="Y705" i="1" s="1"/>
  <c r="AD705" i="1" s="1"/>
  <c r="Y914" i="3"/>
  <c r="T914" i="3"/>
  <c r="V940" i="3"/>
  <c r="U940" i="3" s="1"/>
  <c r="Y940" i="3"/>
  <c r="AB940" i="3"/>
  <c r="AC940" i="3" s="1"/>
  <c r="Y816" i="1" s="1"/>
  <c r="AD816" i="1" s="1"/>
  <c r="AA940" i="3"/>
  <c r="Z940" i="3"/>
  <c r="W940" i="3"/>
  <c r="S940" i="3"/>
  <c r="AD940" i="3" s="1"/>
  <c r="T940" i="3"/>
  <c r="Y991" i="3"/>
  <c r="W991" i="3"/>
  <c r="V991" i="3"/>
  <c r="U991" i="3" s="1"/>
  <c r="AB991" i="3"/>
  <c r="AC991" i="3" s="1"/>
  <c r="Y827" i="1" s="1"/>
  <c r="AD827" i="1" s="1"/>
  <c r="T991" i="3"/>
  <c r="AA991" i="3"/>
  <c r="S991" i="3"/>
  <c r="AD991" i="3" s="1"/>
  <c r="Z991" i="3"/>
  <c r="AB1071" i="3"/>
  <c r="AC1071" i="3" s="1"/>
  <c r="T1071" i="3"/>
  <c r="AA1071" i="3"/>
  <c r="S1071" i="3"/>
  <c r="AD1071" i="3" s="1"/>
  <c r="W1071" i="3"/>
  <c r="Z1071" i="3"/>
  <c r="Y1071" i="3"/>
  <c r="V1071" i="3"/>
  <c r="K1019" i="3"/>
  <c r="W989" i="3"/>
  <c r="V989" i="3"/>
  <c r="U989" i="3" s="1"/>
  <c r="AA989" i="3"/>
  <c r="S989" i="3"/>
  <c r="AD989" i="3" s="1"/>
  <c r="Z989" i="3"/>
  <c r="Y989" i="3"/>
  <c r="AB989" i="3"/>
  <c r="AC989" i="3" s="1"/>
  <c r="Y840" i="1" s="1"/>
  <c r="AD840" i="1" s="1"/>
  <c r="T989" i="3"/>
  <c r="K995" i="3"/>
  <c r="Y1089" i="3"/>
  <c r="AA1089" i="3"/>
  <c r="Z1089" i="3"/>
  <c r="W1089" i="3"/>
  <c r="V1089" i="3"/>
  <c r="U1089" i="3" s="1"/>
  <c r="T1089" i="3"/>
  <c r="S1089" i="3"/>
  <c r="AD1089" i="3" s="1"/>
  <c r="AB1089" i="3"/>
  <c r="AC1089" i="3" s="1"/>
  <c r="K1087" i="3"/>
  <c r="W1083" i="3"/>
  <c r="X1083" i="3" s="1"/>
  <c r="V1083" i="3"/>
  <c r="U1083" i="3" s="1"/>
  <c r="AB1083" i="3"/>
  <c r="AC1083" i="3" s="1"/>
  <c r="T1083" i="3"/>
  <c r="AA1083" i="3"/>
  <c r="S1083" i="3"/>
  <c r="AD1083" i="3" s="1"/>
  <c r="Z1083" i="3"/>
  <c r="Y1083" i="3"/>
  <c r="AB1106" i="3"/>
  <c r="AC1106" i="3" s="1"/>
  <c r="Y1311" i="1" s="1"/>
  <c r="AD1311" i="1" s="1"/>
  <c r="T1106" i="3"/>
  <c r="Z1106" i="3"/>
  <c r="Y1106" i="3"/>
  <c r="W1106" i="3"/>
  <c r="V1106" i="3"/>
  <c r="U1106" i="3" s="1"/>
  <c r="S1106" i="3"/>
  <c r="AD1106" i="3" s="1"/>
  <c r="AA1106" i="3"/>
  <c r="AB1123" i="3"/>
  <c r="AC1123" i="3" s="1"/>
  <c r="Y1305" i="1" s="1"/>
  <c r="AD1305" i="1" s="1"/>
  <c r="T1123" i="3"/>
  <c r="Y1123" i="3"/>
  <c r="AA1123" i="3"/>
  <c r="Z1123" i="3"/>
  <c r="W1123" i="3"/>
  <c r="X1123" i="3" s="1"/>
  <c r="V1123" i="3"/>
  <c r="U1123" i="3" s="1"/>
  <c r="S1123" i="3"/>
  <c r="AD1123" i="3" s="1"/>
  <c r="AB1139" i="3"/>
  <c r="AC1139" i="3" s="1"/>
  <c r="T1139" i="3"/>
  <c r="Z1139" i="3"/>
  <c r="Y1139" i="3"/>
  <c r="W1139" i="3"/>
  <c r="V1139" i="3"/>
  <c r="S1139" i="3"/>
  <c r="AD1139" i="3" s="1"/>
  <c r="AA1139" i="3"/>
  <c r="Y1093" i="3"/>
  <c r="S1093" i="3"/>
  <c r="AD1093" i="3" s="1"/>
  <c r="AB1093" i="3"/>
  <c r="AC1093" i="3" s="1"/>
  <c r="AA1093" i="3"/>
  <c r="Z1093" i="3"/>
  <c r="W1093" i="3"/>
  <c r="V1093" i="3"/>
  <c r="T1093" i="3"/>
  <c r="K1117" i="3"/>
  <c r="W1298" i="1"/>
  <c r="AB1298" i="1" s="1"/>
  <c r="AF1298" i="1" s="1"/>
  <c r="AA1084" i="3"/>
  <c r="Z1084" i="3"/>
  <c r="Y1084" i="3"/>
  <c r="W1084" i="3"/>
  <c r="X1084" i="3" s="1"/>
  <c r="V1084" i="3"/>
  <c r="U1084" i="3" s="1"/>
  <c r="AB1084" i="3"/>
  <c r="AC1084" i="3" s="1"/>
  <c r="T1084" i="3"/>
  <c r="S1084" i="3"/>
  <c r="AD1084" i="3" s="1"/>
  <c r="K1142" i="3"/>
  <c r="K1136" i="3"/>
  <c r="AA1187" i="3"/>
  <c r="S1187" i="3"/>
  <c r="AD1187" i="3" s="1"/>
  <c r="W1187" i="3"/>
  <c r="AB1187" i="3"/>
  <c r="AC1187" i="3" s="1"/>
  <c r="Z1187" i="3"/>
  <c r="Y1187" i="3"/>
  <c r="V1187" i="3"/>
  <c r="U1187" i="3" s="1"/>
  <c r="T1187" i="3"/>
  <c r="K1179" i="3"/>
  <c r="W1175" i="3"/>
  <c r="AA1175" i="3"/>
  <c r="Z1175" i="3"/>
  <c r="Y1175" i="3"/>
  <c r="V1175" i="3"/>
  <c r="T1175" i="3"/>
  <c r="AB1175" i="3"/>
  <c r="AC1175" i="3" s="1"/>
  <c r="Y1344" i="1" s="1"/>
  <c r="AD1344" i="1" s="1"/>
  <c r="S1175" i="3"/>
  <c r="AD1175" i="3" s="1"/>
  <c r="Y1193" i="3"/>
  <c r="V1193" i="3"/>
  <c r="U1193" i="3" s="1"/>
  <c r="AA1193" i="3"/>
  <c r="S1193" i="3"/>
  <c r="AD1193" i="3" s="1"/>
  <c r="AB1193" i="3"/>
  <c r="AC1193" i="3" s="1"/>
  <c r="Y1126" i="1" s="1"/>
  <c r="AD1126" i="1" s="1"/>
  <c r="Z1193" i="3"/>
  <c r="W1193" i="3"/>
  <c r="X1193" i="3" s="1"/>
  <c r="T1193" i="3"/>
  <c r="K1213" i="3"/>
  <c r="Y1246" i="3"/>
  <c r="V1246" i="3"/>
  <c r="U1246" i="3" s="1"/>
  <c r="AB1246" i="3"/>
  <c r="AC1246" i="3" s="1"/>
  <c r="Y186" i="1" s="1"/>
  <c r="AD186" i="1" s="1"/>
  <c r="T1246" i="3"/>
  <c r="Z1246" i="3"/>
  <c r="W1246" i="3"/>
  <c r="S1246" i="3"/>
  <c r="AD1246" i="3" s="1"/>
  <c r="AA1246" i="3"/>
  <c r="K1198" i="3"/>
  <c r="W1263" i="1"/>
  <c r="AB1263" i="1" s="1"/>
  <c r="AF1263" i="1" s="1"/>
  <c r="Z1201" i="3"/>
  <c r="Y1201" i="3"/>
  <c r="V1201" i="3"/>
  <c r="U1201" i="3" s="1"/>
  <c r="AB1201" i="3"/>
  <c r="AC1201" i="3" s="1"/>
  <c r="Y1243" i="1" s="1"/>
  <c r="AD1243" i="1" s="1"/>
  <c r="T1201" i="3"/>
  <c r="AA1201" i="3"/>
  <c r="S1201" i="3"/>
  <c r="AD1201" i="3" s="1"/>
  <c r="W1201" i="3"/>
  <c r="V1256" i="3"/>
  <c r="U1256" i="3" s="1"/>
  <c r="AA1256" i="3"/>
  <c r="S1256" i="3"/>
  <c r="AD1256" i="3" s="1"/>
  <c r="AB1256" i="3"/>
  <c r="AC1256" i="3" s="1"/>
  <c r="Y389" i="1" s="1"/>
  <c r="AD389" i="1" s="1"/>
  <c r="Z1256" i="3"/>
  <c r="Y1256" i="3"/>
  <c r="W1256" i="3"/>
  <c r="T1256" i="3"/>
  <c r="K1297" i="3"/>
  <c r="K1256" i="3"/>
  <c r="W389" i="1"/>
  <c r="AB389" i="1" s="1"/>
  <c r="AF389" i="1" s="1"/>
  <c r="K1276" i="3"/>
  <c r="W345" i="1"/>
  <c r="AB345" i="1" s="1"/>
  <c r="AF345" i="1" s="1"/>
  <c r="Z1288" i="3"/>
  <c r="W1288" i="3"/>
  <c r="V1288" i="3"/>
  <c r="U1288" i="3" s="1"/>
  <c r="AB1288" i="3"/>
  <c r="AC1288" i="3" s="1"/>
  <c r="Y956" i="1" s="1"/>
  <c r="AD956" i="1" s="1"/>
  <c r="T1288" i="3"/>
  <c r="AA1288" i="3"/>
  <c r="S1288" i="3"/>
  <c r="AD1288" i="3" s="1"/>
  <c r="Y1288" i="3"/>
  <c r="W126" i="1"/>
  <c r="AB126" i="1" s="1"/>
  <c r="AF126" i="1" s="1"/>
  <c r="W102" i="1"/>
  <c r="AB102" i="1" s="1"/>
  <c r="AF102" i="1" s="1"/>
  <c r="W362" i="1"/>
  <c r="AB362" i="1" s="1"/>
  <c r="AF362" i="1" s="1"/>
  <c r="W70" i="1"/>
  <c r="AB70" i="1" s="1"/>
  <c r="AF70" i="1" s="1"/>
  <c r="W410" i="1"/>
  <c r="AB410" i="1" s="1"/>
  <c r="AF410" i="1" s="1"/>
  <c r="AF334" i="1"/>
  <c r="AF318" i="1"/>
  <c r="AF302" i="1"/>
  <c r="AF286" i="1"/>
  <c r="AF270" i="1"/>
  <c r="AF254" i="1"/>
  <c r="AF238" i="1"/>
  <c r="W86" i="1"/>
  <c r="AB86" i="1" s="1"/>
  <c r="AF86" i="1" s="1"/>
  <c r="W395" i="1"/>
  <c r="AB395" i="1" s="1"/>
  <c r="AF395" i="1" s="1"/>
  <c r="Z1419" i="3"/>
  <c r="T1419" i="3"/>
  <c r="AB1419" i="3"/>
  <c r="AC1419" i="3" s="1"/>
  <c r="S1419" i="3"/>
  <c r="AD1419" i="3" s="1"/>
  <c r="Y1419" i="3"/>
  <c r="V1419" i="3"/>
  <c r="U1419" i="3" s="1"/>
  <c r="AA1419" i="3"/>
  <c r="W1419" i="3"/>
  <c r="X1419" i="3" s="1"/>
  <c r="AB1351" i="3"/>
  <c r="AC1351" i="3" s="1"/>
  <c r="T1351" i="3"/>
  <c r="AA1351" i="3"/>
  <c r="S1351" i="3"/>
  <c r="AD1351" i="3" s="1"/>
  <c r="Z1351" i="3"/>
  <c r="Y1351" i="3"/>
  <c r="W1351" i="3"/>
  <c r="X1351" i="3" s="1"/>
  <c r="V1351" i="3"/>
  <c r="U1351" i="3" s="1"/>
  <c r="AA1497" i="3"/>
  <c r="S1497" i="3"/>
  <c r="AD1497" i="3" s="1"/>
  <c r="Z1497" i="3"/>
  <c r="Y1497" i="3"/>
  <c r="V1497" i="3"/>
  <c r="U1497" i="3" s="1"/>
  <c r="AB1497" i="3"/>
  <c r="AC1497" i="3" s="1"/>
  <c r="W1497" i="3"/>
  <c r="X1497" i="3" s="1"/>
  <c r="T1497" i="3"/>
  <c r="Z1390" i="3"/>
  <c r="T1390" i="3"/>
  <c r="S1390" i="3"/>
  <c r="AD1390" i="3" s="1"/>
  <c r="AB1390" i="3"/>
  <c r="AC1390" i="3" s="1"/>
  <c r="AA1390" i="3"/>
  <c r="Y1390" i="3"/>
  <c r="W1390" i="3"/>
  <c r="X1390" i="3" s="1"/>
  <c r="V1390" i="3"/>
  <c r="U1390" i="3" s="1"/>
  <c r="AA1350" i="3"/>
  <c r="S1350" i="3"/>
  <c r="AD1350" i="3" s="1"/>
  <c r="Z1350" i="3"/>
  <c r="Y1350" i="3"/>
  <c r="W1350" i="3"/>
  <c r="X1350" i="3" s="1"/>
  <c r="V1350" i="3"/>
  <c r="U1350" i="3" s="1"/>
  <c r="AB1350" i="3"/>
  <c r="AC1350" i="3" s="1"/>
  <c r="T1350" i="3"/>
  <c r="Y1271" i="3"/>
  <c r="W1271" i="3"/>
  <c r="AA1271" i="3"/>
  <c r="S1271" i="3"/>
  <c r="AD1271" i="3" s="1"/>
  <c r="Z1271" i="3"/>
  <c r="AB1271" i="3"/>
  <c r="AC1271" i="3" s="1"/>
  <c r="V1271" i="3"/>
  <c r="T1271" i="3"/>
  <c r="W1263" i="3"/>
  <c r="AA1263" i="3"/>
  <c r="S1263" i="3"/>
  <c r="AD1263" i="3" s="1"/>
  <c r="Z1263" i="3"/>
  <c r="Y1263" i="3"/>
  <c r="V1263" i="3"/>
  <c r="T1263" i="3"/>
  <c r="AB1263" i="3"/>
  <c r="AC1263" i="3" s="1"/>
  <c r="Y126" i="1" s="1"/>
  <c r="AD126" i="1" s="1"/>
  <c r="K1253" i="3"/>
  <c r="W530" i="1"/>
  <c r="AB530" i="1" s="1"/>
  <c r="AF530" i="1" s="1"/>
  <c r="Z1318" i="3"/>
  <c r="Y1318" i="3"/>
  <c r="AB1318" i="3"/>
  <c r="AC1318" i="3" s="1"/>
  <c r="Y1219" i="1" s="1"/>
  <c r="AD1219" i="1" s="1"/>
  <c r="T1318" i="3"/>
  <c r="S1318" i="3"/>
  <c r="AD1318" i="3" s="1"/>
  <c r="AA1318" i="3"/>
  <c r="W1318" i="3"/>
  <c r="V1318" i="3"/>
  <c r="U1318" i="3" s="1"/>
  <c r="K1279" i="3"/>
  <c r="W611" i="1"/>
  <c r="AB611" i="1" s="1"/>
  <c r="AF611" i="1" s="1"/>
  <c r="Z1250" i="3"/>
  <c r="AB1250" i="3"/>
  <c r="AC1250" i="3" s="1"/>
  <c r="Y522" i="1" s="1"/>
  <c r="AD522" i="1" s="1"/>
  <c r="AA1250" i="3"/>
  <c r="Y1250" i="3"/>
  <c r="W1250" i="3"/>
  <c r="V1250" i="3"/>
  <c r="U1250" i="3" s="1"/>
  <c r="T1250" i="3"/>
  <c r="S1250" i="3"/>
  <c r="AD1250" i="3" s="1"/>
  <c r="K1249" i="3"/>
  <c r="W525" i="1"/>
  <c r="AB525" i="1" s="1"/>
  <c r="AF525" i="1" s="1"/>
  <c r="V1221" i="3"/>
  <c r="U1221" i="3" s="1"/>
  <c r="AA1221" i="3"/>
  <c r="S1221" i="3"/>
  <c r="AD1221" i="3" s="1"/>
  <c r="W1221" i="3"/>
  <c r="X1221" i="3" s="1"/>
  <c r="T1221" i="3"/>
  <c r="AB1221" i="3"/>
  <c r="AC1221" i="3" s="1"/>
  <c r="Z1221" i="3"/>
  <c r="Y1221" i="3"/>
  <c r="Z1247" i="3"/>
  <c r="T1247" i="3"/>
  <c r="S1247" i="3"/>
  <c r="AD1247" i="3" s="1"/>
  <c r="AA1247" i="3"/>
  <c r="Y1247" i="3"/>
  <c r="AB1247" i="3"/>
  <c r="AC1247" i="3" s="1"/>
  <c r="W1247" i="3"/>
  <c r="V1247" i="3"/>
  <c r="U1247" i="3" s="1"/>
  <c r="AB1171" i="3"/>
  <c r="AC1171" i="3" s="1"/>
  <c r="Y1256" i="1" s="1"/>
  <c r="AD1256" i="1" s="1"/>
  <c r="T1171" i="3"/>
  <c r="AA1171" i="3"/>
  <c r="S1171" i="3"/>
  <c r="AD1171" i="3" s="1"/>
  <c r="Z1171" i="3"/>
  <c r="Y1171" i="3"/>
  <c r="W1171" i="3"/>
  <c r="V1171" i="3"/>
  <c r="U1171" i="3" s="1"/>
  <c r="AA1153" i="3"/>
  <c r="S1153" i="3"/>
  <c r="AD1153" i="3" s="1"/>
  <c r="Z1153" i="3"/>
  <c r="V1153" i="3"/>
  <c r="U1153" i="3" s="1"/>
  <c r="AB1153" i="3"/>
  <c r="AC1153" i="3" s="1"/>
  <c r="W1153" i="3"/>
  <c r="T1153" i="3"/>
  <c r="Y1153" i="3"/>
  <c r="Z1194" i="3"/>
  <c r="Y1194" i="3"/>
  <c r="W1194" i="3"/>
  <c r="V1194" i="3"/>
  <c r="U1194" i="3" s="1"/>
  <c r="AB1194" i="3"/>
  <c r="AC1194" i="3" s="1"/>
  <c r="Y1183" i="1" s="1"/>
  <c r="AD1183" i="1" s="1"/>
  <c r="T1194" i="3"/>
  <c r="AA1194" i="3"/>
  <c r="S1194" i="3"/>
  <c r="AD1194" i="3" s="1"/>
  <c r="Z1186" i="3"/>
  <c r="W1186" i="3"/>
  <c r="V1186" i="3"/>
  <c r="AB1186" i="3"/>
  <c r="AC1186" i="3" s="1"/>
  <c r="AA1186" i="3"/>
  <c r="Y1186" i="3"/>
  <c r="T1186" i="3"/>
  <c r="S1186" i="3"/>
  <c r="AD1186" i="3" s="1"/>
  <c r="W1236" i="3"/>
  <c r="V1236" i="3"/>
  <c r="U1236" i="3" s="1"/>
  <c r="AB1236" i="3"/>
  <c r="AC1236" i="3" s="1"/>
  <c r="Y150" i="1" s="1"/>
  <c r="AD150" i="1" s="1"/>
  <c r="T1236" i="3"/>
  <c r="AA1236" i="3"/>
  <c r="S1236" i="3"/>
  <c r="AD1236" i="3" s="1"/>
  <c r="Z1236" i="3"/>
  <c r="Y1236" i="3"/>
  <c r="W1135" i="3"/>
  <c r="Z1135" i="3"/>
  <c r="AA1135" i="3"/>
  <c r="Y1135" i="3"/>
  <c r="V1135" i="3"/>
  <c r="U1135" i="3" s="1"/>
  <c r="S1135" i="3"/>
  <c r="AD1135" i="3" s="1"/>
  <c r="AB1135" i="3"/>
  <c r="AC1135" i="3" s="1"/>
  <c r="T1135" i="3"/>
  <c r="K1119" i="3"/>
  <c r="Z1098" i="3"/>
  <c r="V1098" i="3"/>
  <c r="U1098" i="3" s="1"/>
  <c r="T1098" i="3"/>
  <c r="S1098" i="3"/>
  <c r="AD1098" i="3" s="1"/>
  <c r="AB1098" i="3"/>
  <c r="AC1098" i="3" s="1"/>
  <c r="AA1098" i="3"/>
  <c r="Y1098" i="3"/>
  <c r="W1098" i="3"/>
  <c r="K1115" i="3"/>
  <c r="K1077" i="3"/>
  <c r="Y1085" i="3"/>
  <c r="W1085" i="3"/>
  <c r="X1085" i="3" s="1"/>
  <c r="V1085" i="3"/>
  <c r="U1085" i="3" s="1"/>
  <c r="T1085" i="3"/>
  <c r="S1085" i="3"/>
  <c r="AD1085" i="3" s="1"/>
  <c r="AB1085" i="3"/>
  <c r="AC1085" i="3" s="1"/>
  <c r="AA1085" i="3"/>
  <c r="Z1085" i="3"/>
  <c r="W1082" i="3"/>
  <c r="V1082" i="3"/>
  <c r="U1082" i="3" s="1"/>
  <c r="AB1082" i="3"/>
  <c r="AC1082" i="3" s="1"/>
  <c r="T1082" i="3"/>
  <c r="AA1082" i="3"/>
  <c r="S1082" i="3"/>
  <c r="AD1082" i="3" s="1"/>
  <c r="Z1082" i="3"/>
  <c r="Y1082" i="3"/>
  <c r="V1031" i="3"/>
  <c r="Z1031" i="3"/>
  <c r="S1031" i="3"/>
  <c r="AD1031" i="3" s="1"/>
  <c r="AB1031" i="3"/>
  <c r="AC1031" i="3" s="1"/>
  <c r="Y486" i="1" s="1"/>
  <c r="AD486" i="1" s="1"/>
  <c r="AA1031" i="3"/>
  <c r="Y1031" i="3"/>
  <c r="W1031" i="3"/>
  <c r="T1031" i="3"/>
  <c r="AA964" i="3"/>
  <c r="S964" i="3"/>
  <c r="AD964" i="3" s="1"/>
  <c r="Z964" i="3"/>
  <c r="W964" i="3"/>
  <c r="V964" i="3"/>
  <c r="U964" i="3" s="1"/>
  <c r="AB964" i="3"/>
  <c r="AC964" i="3" s="1"/>
  <c r="Y1325" i="1" s="1"/>
  <c r="AD1325" i="1" s="1"/>
  <c r="Y964" i="3"/>
  <c r="T964" i="3"/>
  <c r="W1040" i="3"/>
  <c r="AA1040" i="3"/>
  <c r="S1040" i="3"/>
  <c r="AD1040" i="3" s="1"/>
  <c r="V1040" i="3"/>
  <c r="U1040" i="3" s="1"/>
  <c r="T1040" i="3"/>
  <c r="AB1040" i="3"/>
  <c r="AC1040" i="3" s="1"/>
  <c r="Z1040" i="3"/>
  <c r="Y1040" i="3"/>
  <c r="K1057" i="3"/>
  <c r="AB970" i="3"/>
  <c r="AC970" i="3" s="1"/>
  <c r="T970" i="3"/>
  <c r="Z970" i="3"/>
  <c r="Y970" i="3"/>
  <c r="W970" i="3"/>
  <c r="AA970" i="3"/>
  <c r="V970" i="3"/>
  <c r="U970" i="3" s="1"/>
  <c r="S970" i="3"/>
  <c r="AD970" i="3" s="1"/>
  <c r="K970" i="3"/>
  <c r="W1329" i="1"/>
  <c r="AB1329" i="1" s="1"/>
  <c r="AF1329" i="1" s="1"/>
  <c r="W971" i="3"/>
  <c r="X971" i="3" s="1"/>
  <c r="AB971" i="3"/>
  <c r="AC971" i="3" s="1"/>
  <c r="T971" i="3"/>
  <c r="AA971" i="3"/>
  <c r="S971" i="3"/>
  <c r="AD971" i="3" s="1"/>
  <c r="Z971" i="3"/>
  <c r="Y971" i="3"/>
  <c r="V971" i="3"/>
  <c r="U971" i="3" s="1"/>
  <c r="K974" i="3"/>
  <c r="W1271" i="1"/>
  <c r="AB1271" i="1" s="1"/>
  <c r="AF1271" i="1" s="1"/>
  <c r="K958" i="3"/>
  <c r="W999" i="1"/>
  <c r="AB999" i="1" s="1"/>
  <c r="AF999" i="1" s="1"/>
  <c r="AA909" i="3"/>
  <c r="S909" i="3"/>
  <c r="AD909" i="3" s="1"/>
  <c r="Z909" i="3"/>
  <c r="Y909" i="3"/>
  <c r="V909" i="3"/>
  <c r="U909" i="3" s="1"/>
  <c r="AB909" i="3"/>
  <c r="AC909" i="3" s="1"/>
  <c r="Y924" i="1" s="1"/>
  <c r="AD924" i="1" s="1"/>
  <c r="W909" i="3"/>
  <c r="T909" i="3"/>
  <c r="X856" i="1"/>
  <c r="AC856" i="1" s="1"/>
  <c r="V910" i="3"/>
  <c r="U910" i="3" s="1"/>
  <c r="AB910" i="3"/>
  <c r="AC910" i="3" s="1"/>
  <c r="Y699" i="1" s="1"/>
  <c r="AD699" i="1" s="1"/>
  <c r="T910" i="3"/>
  <c r="AA910" i="3"/>
  <c r="S910" i="3"/>
  <c r="AD910" i="3" s="1"/>
  <c r="Z910" i="3"/>
  <c r="Y910" i="3"/>
  <c r="W910" i="3"/>
  <c r="V894" i="3"/>
  <c r="U894" i="3" s="1"/>
  <c r="AB894" i="3"/>
  <c r="AC894" i="3" s="1"/>
  <c r="T894" i="3"/>
  <c r="AA894" i="3"/>
  <c r="S894" i="3"/>
  <c r="AD894" i="3" s="1"/>
  <c r="Z894" i="3"/>
  <c r="Y894" i="3"/>
  <c r="W894" i="3"/>
  <c r="K867" i="3"/>
  <c r="K949" i="3"/>
  <c r="K859" i="3"/>
  <c r="W819" i="1"/>
  <c r="AB819" i="1" s="1"/>
  <c r="AF819" i="1" s="1"/>
  <c r="K952" i="3"/>
  <c r="K864" i="3"/>
  <c r="W1076" i="1"/>
  <c r="AB1076" i="1" s="1"/>
  <c r="AF1076" i="1" s="1"/>
  <c r="W853" i="3"/>
  <c r="X853" i="3" s="1"/>
  <c r="AB853" i="3"/>
  <c r="AC853" i="3" s="1"/>
  <c r="Y802" i="1" s="1"/>
  <c r="AD802" i="1" s="1"/>
  <c r="T853" i="3"/>
  <c r="V853" i="3"/>
  <c r="U853" i="3" s="1"/>
  <c r="S853" i="3"/>
  <c r="AD853" i="3" s="1"/>
  <c r="AA853" i="3"/>
  <c r="Y853" i="3"/>
  <c r="Z853" i="3"/>
  <c r="V828" i="3"/>
  <c r="U828" i="3" s="1"/>
  <c r="AB828" i="3"/>
  <c r="AC828" i="3" s="1"/>
  <c r="Y1390" i="1" s="1"/>
  <c r="AD1390" i="1" s="1"/>
  <c r="T828" i="3"/>
  <c r="AA828" i="3"/>
  <c r="S828" i="3"/>
  <c r="AD828" i="3" s="1"/>
  <c r="Z828" i="3"/>
  <c r="Y828" i="3"/>
  <c r="W828" i="3"/>
  <c r="K774" i="3"/>
  <c r="K910" i="3"/>
  <c r="AB794" i="3"/>
  <c r="AC794" i="3" s="1"/>
  <c r="Y1162" i="1" s="1"/>
  <c r="AD1162" i="1" s="1"/>
  <c r="T794" i="3"/>
  <c r="Z794" i="3"/>
  <c r="W794" i="3"/>
  <c r="V794" i="3"/>
  <c r="S794" i="3"/>
  <c r="AD794" i="3" s="1"/>
  <c r="AA794" i="3"/>
  <c r="Y794" i="3"/>
  <c r="K781" i="3"/>
  <c r="W688" i="1"/>
  <c r="AB688" i="1" s="1"/>
  <c r="AF688" i="1" s="1"/>
  <c r="Z786" i="3"/>
  <c r="W786" i="3"/>
  <c r="X786" i="3" s="1"/>
  <c r="T786" i="3"/>
  <c r="S786" i="3"/>
  <c r="AD786" i="3" s="1"/>
  <c r="AB786" i="3"/>
  <c r="AC786" i="3" s="1"/>
  <c r="AA786" i="3"/>
  <c r="Y786" i="3"/>
  <c r="V786" i="3"/>
  <c r="U786" i="3" s="1"/>
  <c r="AB752" i="3"/>
  <c r="AC752" i="3" s="1"/>
  <c r="T752" i="3"/>
  <c r="AA752" i="3"/>
  <c r="S752" i="3"/>
  <c r="AD752" i="3" s="1"/>
  <c r="Z752" i="3"/>
  <c r="Y752" i="3"/>
  <c r="W752" i="3"/>
  <c r="X752" i="3" s="1"/>
  <c r="V752" i="3"/>
  <c r="U752" i="3" s="1"/>
  <c r="AA740" i="3"/>
  <c r="S740" i="3"/>
  <c r="AD740" i="3" s="1"/>
  <c r="Z740" i="3"/>
  <c r="Y740" i="3"/>
  <c r="W740" i="3"/>
  <c r="V740" i="3"/>
  <c r="U740" i="3" s="1"/>
  <c r="T740" i="3"/>
  <c r="AB740" i="3"/>
  <c r="AC740" i="3" s="1"/>
  <c r="K893" i="3"/>
  <c r="V735" i="3"/>
  <c r="U735" i="3" s="1"/>
  <c r="AB735" i="3"/>
  <c r="AC735" i="3" s="1"/>
  <c r="Y1100" i="1" s="1"/>
  <c r="AD1100" i="1" s="1"/>
  <c r="T735" i="3"/>
  <c r="Z735" i="3"/>
  <c r="Y735" i="3"/>
  <c r="AA735" i="3"/>
  <c r="W735" i="3"/>
  <c r="S735" i="3"/>
  <c r="AD735" i="3" s="1"/>
  <c r="K844" i="3"/>
  <c r="W807" i="1"/>
  <c r="AB807" i="1" s="1"/>
  <c r="AF807" i="1" s="1"/>
  <c r="K805" i="3"/>
  <c r="K724" i="3"/>
  <c r="W1051" i="1"/>
  <c r="AB1051" i="1" s="1"/>
  <c r="AF1051" i="1" s="1"/>
  <c r="K714" i="3"/>
  <c r="K690" i="3"/>
  <c r="AA726" i="3"/>
  <c r="S726" i="3"/>
  <c r="AD726" i="3" s="1"/>
  <c r="Z726" i="3"/>
  <c r="Y726" i="3"/>
  <c r="W726" i="3"/>
  <c r="V726" i="3"/>
  <c r="U726" i="3" s="1"/>
  <c r="T726" i="3"/>
  <c r="AB726" i="3"/>
  <c r="AC726" i="3" s="1"/>
  <c r="AB675" i="3"/>
  <c r="AC675" i="3" s="1"/>
  <c r="Y1145" i="1" s="1"/>
  <c r="AD1145" i="1" s="1"/>
  <c r="T675" i="3"/>
  <c r="AA675" i="3"/>
  <c r="S675" i="3"/>
  <c r="AD675" i="3" s="1"/>
  <c r="Z675" i="3"/>
  <c r="Y675" i="3"/>
  <c r="V675" i="3"/>
  <c r="U675" i="3" s="1"/>
  <c r="W675" i="3"/>
  <c r="K748" i="3"/>
  <c r="Y722" i="3"/>
  <c r="V722" i="3"/>
  <c r="U722" i="3" s="1"/>
  <c r="AA722" i="3"/>
  <c r="S722" i="3"/>
  <c r="AD722" i="3" s="1"/>
  <c r="Z722" i="3"/>
  <c r="AB722" i="3"/>
  <c r="AC722" i="3" s="1"/>
  <c r="Y966" i="1" s="1"/>
  <c r="AD966" i="1" s="1"/>
  <c r="W722" i="3"/>
  <c r="T722" i="3"/>
  <c r="Y697" i="3"/>
  <c r="V697" i="3"/>
  <c r="U697" i="3" s="1"/>
  <c r="T697" i="3"/>
  <c r="S697" i="3"/>
  <c r="AD697" i="3" s="1"/>
  <c r="AB697" i="3"/>
  <c r="AC697" i="3" s="1"/>
  <c r="Y519" i="1" s="1"/>
  <c r="AD519" i="1" s="1"/>
  <c r="AA697" i="3"/>
  <c r="Z697" i="3"/>
  <c r="W697" i="3"/>
  <c r="X697" i="3" s="1"/>
  <c r="V636" i="3"/>
  <c r="U636" i="3" s="1"/>
  <c r="Z636" i="3"/>
  <c r="Y636" i="3"/>
  <c r="AB636" i="3"/>
  <c r="AC636" i="3" s="1"/>
  <c r="AA636" i="3"/>
  <c r="W636" i="3"/>
  <c r="T636" i="3"/>
  <c r="S636" i="3"/>
  <c r="AD636" i="3" s="1"/>
  <c r="AA601" i="3"/>
  <c r="S601" i="3"/>
  <c r="AD601" i="3" s="1"/>
  <c r="Z601" i="3"/>
  <c r="V601" i="3"/>
  <c r="U601" i="3" s="1"/>
  <c r="T601" i="3"/>
  <c r="AB601" i="3"/>
  <c r="AC601" i="3" s="1"/>
  <c r="Y601" i="3"/>
  <c r="W601" i="3"/>
  <c r="X849" i="1"/>
  <c r="AC849" i="1" s="1"/>
  <c r="K643" i="3"/>
  <c r="W385" i="1"/>
  <c r="AB385" i="1" s="1"/>
  <c r="AF385" i="1" s="1"/>
  <c r="K612" i="3"/>
  <c r="K596" i="3"/>
  <c r="K576" i="3"/>
  <c r="X920" i="1"/>
  <c r="AC920" i="1" s="1"/>
  <c r="Z680" i="3"/>
  <c r="Y680" i="3"/>
  <c r="W680" i="3"/>
  <c r="V680" i="3"/>
  <c r="U680" i="3" s="1"/>
  <c r="AA680" i="3"/>
  <c r="S680" i="3"/>
  <c r="AD680" i="3" s="1"/>
  <c r="AB680" i="3"/>
  <c r="AC680" i="3" s="1"/>
  <c r="Y144" i="1" s="1"/>
  <c r="AD144" i="1" s="1"/>
  <c r="T680" i="3"/>
  <c r="W637" i="3"/>
  <c r="V637" i="3"/>
  <c r="AA637" i="3"/>
  <c r="S637" i="3"/>
  <c r="AD637" i="3" s="1"/>
  <c r="Z637" i="3"/>
  <c r="T637" i="3"/>
  <c r="AB637" i="3"/>
  <c r="AC637" i="3" s="1"/>
  <c r="Y637" i="3"/>
  <c r="W629" i="3"/>
  <c r="V629" i="3"/>
  <c r="U629" i="3" s="1"/>
  <c r="AA629" i="3"/>
  <c r="S629" i="3"/>
  <c r="AD629" i="3" s="1"/>
  <c r="Z629" i="3"/>
  <c r="T629" i="3"/>
  <c r="AB629" i="3"/>
  <c r="AC629" i="3" s="1"/>
  <c r="Y629" i="3"/>
  <c r="W536" i="3"/>
  <c r="AA536" i="3"/>
  <c r="S536" i="3"/>
  <c r="AD536" i="3" s="1"/>
  <c r="Z536" i="3"/>
  <c r="AB536" i="3"/>
  <c r="AC536" i="3" s="1"/>
  <c r="Y569" i="1" s="1"/>
  <c r="AD569" i="1" s="1"/>
  <c r="Y536" i="3"/>
  <c r="V536" i="3"/>
  <c r="U536" i="3" s="1"/>
  <c r="T536" i="3"/>
  <c r="K525" i="3"/>
  <c r="W659" i="1"/>
  <c r="AB659" i="1" s="1"/>
  <c r="AF659" i="1" s="1"/>
  <c r="Z508" i="3"/>
  <c r="T508" i="3"/>
  <c r="AB508" i="3"/>
  <c r="AC508" i="3" s="1"/>
  <c r="Y859" i="1" s="1"/>
  <c r="AD859" i="1" s="1"/>
  <c r="S508" i="3"/>
  <c r="AD508" i="3" s="1"/>
  <c r="AA508" i="3"/>
  <c r="Y508" i="3"/>
  <c r="W508" i="3"/>
  <c r="V508" i="3"/>
  <c r="U508" i="3" s="1"/>
  <c r="K527" i="3"/>
  <c r="W658" i="1"/>
  <c r="AB658" i="1" s="1"/>
  <c r="AF658" i="1" s="1"/>
  <c r="K619" i="3"/>
  <c r="W518" i="3"/>
  <c r="AB518" i="3"/>
  <c r="AC518" i="3" s="1"/>
  <c r="Y510" i="1" s="1"/>
  <c r="AD510" i="1" s="1"/>
  <c r="T518" i="3"/>
  <c r="Y518" i="3"/>
  <c r="V518" i="3"/>
  <c r="U518" i="3" s="1"/>
  <c r="S518" i="3"/>
  <c r="AD518" i="3" s="1"/>
  <c r="AA518" i="3"/>
  <c r="Z518" i="3"/>
  <c r="AA509" i="3"/>
  <c r="S509" i="3"/>
  <c r="AD509" i="3" s="1"/>
  <c r="W509" i="3"/>
  <c r="V509" i="3"/>
  <c r="U509" i="3" s="1"/>
  <c r="T509" i="3"/>
  <c r="AB509" i="3"/>
  <c r="AC509" i="3" s="1"/>
  <c r="Z509" i="3"/>
  <c r="Y509" i="3"/>
  <c r="K476" i="3"/>
  <c r="W779" i="1"/>
  <c r="AB779" i="1" s="1"/>
  <c r="AF779" i="1" s="1"/>
  <c r="K533" i="3"/>
  <c r="W520" i="1"/>
  <c r="AB520" i="1" s="1"/>
  <c r="AF520" i="1" s="1"/>
  <c r="K597" i="3"/>
  <c r="W1044" i="1"/>
  <c r="AB1044" i="1" s="1"/>
  <c r="AF1044" i="1" s="1"/>
  <c r="K481" i="3"/>
  <c r="W718" i="1"/>
  <c r="AB718" i="1" s="1"/>
  <c r="AF718" i="1" s="1"/>
  <c r="Z460" i="3"/>
  <c r="W460" i="3"/>
  <c r="V460" i="3"/>
  <c r="AB460" i="3"/>
  <c r="AC460" i="3" s="1"/>
  <c r="AA460" i="3"/>
  <c r="Y460" i="3"/>
  <c r="T460" i="3"/>
  <c r="S460" i="3"/>
  <c r="AD460" i="3" s="1"/>
  <c r="K389" i="3"/>
  <c r="K491" i="3"/>
  <c r="K415" i="3"/>
  <c r="W183" i="1"/>
  <c r="AB183" i="1" s="1"/>
  <c r="AF183" i="1" s="1"/>
  <c r="Y538" i="3"/>
  <c r="W538" i="3"/>
  <c r="AB538" i="3"/>
  <c r="AC538" i="3" s="1"/>
  <c r="T538" i="3"/>
  <c r="AA538" i="3"/>
  <c r="Z538" i="3"/>
  <c r="V538" i="3"/>
  <c r="S538" i="3"/>
  <c r="AD538" i="3" s="1"/>
  <c r="X545" i="1"/>
  <c r="AC545" i="1" s="1"/>
  <c r="K385" i="3"/>
  <c r="W547" i="1"/>
  <c r="AB547" i="1" s="1"/>
  <c r="AF547" i="1" s="1"/>
  <c r="K329" i="3"/>
  <c r="K355" i="3"/>
  <c r="W586" i="1"/>
  <c r="AB586" i="1" s="1"/>
  <c r="AF586" i="1" s="1"/>
  <c r="Z297" i="3"/>
  <c r="V297" i="3"/>
  <c r="U297" i="3" s="1"/>
  <c r="S297" i="3"/>
  <c r="AD297" i="3" s="1"/>
  <c r="AA297" i="3"/>
  <c r="Y297" i="3"/>
  <c r="T297" i="3"/>
  <c r="AB297" i="3"/>
  <c r="AC297" i="3" s="1"/>
  <c r="W297" i="3"/>
  <c r="X297" i="3" s="1"/>
  <c r="AA395" i="3"/>
  <c r="S395" i="3"/>
  <c r="AD395" i="3" s="1"/>
  <c r="W395" i="3"/>
  <c r="X395" i="3" s="1"/>
  <c r="V395" i="3"/>
  <c r="U395" i="3" s="1"/>
  <c r="Y395" i="3"/>
  <c r="AB395" i="3"/>
  <c r="AC395" i="3" s="1"/>
  <c r="Z395" i="3"/>
  <c r="T395" i="3"/>
  <c r="K345" i="3"/>
  <c r="W589" i="1"/>
  <c r="AB589" i="1" s="1"/>
  <c r="AF589" i="1" s="1"/>
  <c r="Y325" i="3"/>
  <c r="Z325" i="3"/>
  <c r="W325" i="3"/>
  <c r="T325" i="3"/>
  <c r="AB325" i="3"/>
  <c r="AC325" i="3" s="1"/>
  <c r="Y665" i="1" s="1"/>
  <c r="AD665" i="1" s="1"/>
  <c r="V325" i="3"/>
  <c r="U325" i="3" s="1"/>
  <c r="S325" i="3"/>
  <c r="AD325" i="3" s="1"/>
  <c r="AA325" i="3"/>
  <c r="V301" i="3"/>
  <c r="U301" i="3" s="1"/>
  <c r="Z301" i="3"/>
  <c r="AA301" i="3"/>
  <c r="S301" i="3"/>
  <c r="AD301" i="3" s="1"/>
  <c r="AB301" i="3"/>
  <c r="AC301" i="3" s="1"/>
  <c r="Y621" i="1" s="1"/>
  <c r="AD621" i="1" s="1"/>
  <c r="Y301" i="3"/>
  <c r="W301" i="3"/>
  <c r="T301" i="3"/>
  <c r="K300" i="3"/>
  <c r="V187" i="3"/>
  <c r="U187" i="3" s="1"/>
  <c r="W187" i="3"/>
  <c r="X187" i="3" s="1"/>
  <c r="AB187" i="3"/>
  <c r="AC187" i="3" s="1"/>
  <c r="Y362" i="1" s="1"/>
  <c r="AD362" i="1" s="1"/>
  <c r="AA187" i="3"/>
  <c r="Z187" i="3"/>
  <c r="T187" i="3"/>
  <c r="Y187" i="3"/>
  <c r="S187" i="3"/>
  <c r="AD187" i="3" s="1"/>
  <c r="V171" i="3"/>
  <c r="U171" i="3" s="1"/>
  <c r="W171" i="3"/>
  <c r="X171" i="3" s="1"/>
  <c r="AB171" i="3"/>
  <c r="AC171" i="3" s="1"/>
  <c r="Y398" i="1" s="1"/>
  <c r="AD398" i="1" s="1"/>
  <c r="AA171" i="3"/>
  <c r="Z171" i="3"/>
  <c r="Y171" i="3"/>
  <c r="T171" i="3"/>
  <c r="S171" i="3"/>
  <c r="AD171" i="3" s="1"/>
  <c r="V155" i="3"/>
  <c r="U155" i="3" s="1"/>
  <c r="W155" i="3"/>
  <c r="X155" i="3" s="1"/>
  <c r="AB155" i="3"/>
  <c r="AC155" i="3" s="1"/>
  <c r="Y506" i="1" s="1"/>
  <c r="AD506" i="1" s="1"/>
  <c r="AA155" i="3"/>
  <c r="Z155" i="3"/>
  <c r="S155" i="3"/>
  <c r="AD155" i="3" s="1"/>
  <c r="Y155" i="3"/>
  <c r="T155" i="3"/>
  <c r="Z625" i="1"/>
  <c r="AE625" i="1" s="1"/>
  <c r="V218" i="3"/>
  <c r="U218" i="3" s="1"/>
  <c r="S218" i="3"/>
  <c r="AD218" i="3" s="1"/>
  <c r="AB218" i="3"/>
  <c r="AC218" i="3" s="1"/>
  <c r="AA218" i="3"/>
  <c r="Z218" i="3"/>
  <c r="Y218" i="3"/>
  <c r="W218" i="3"/>
  <c r="T218" i="3"/>
  <c r="V202" i="3"/>
  <c r="U202" i="3" s="1"/>
  <c r="S202" i="3"/>
  <c r="AD202" i="3" s="1"/>
  <c r="AB202" i="3"/>
  <c r="AC202" i="3" s="1"/>
  <c r="AA202" i="3"/>
  <c r="Z202" i="3"/>
  <c r="Y202" i="3"/>
  <c r="W202" i="3"/>
  <c r="T202" i="3"/>
  <c r="V186" i="3"/>
  <c r="U186" i="3" s="1"/>
  <c r="S186" i="3"/>
  <c r="AD186" i="3" s="1"/>
  <c r="AB186" i="3"/>
  <c r="AC186" i="3" s="1"/>
  <c r="Y363" i="1" s="1"/>
  <c r="AD363" i="1" s="1"/>
  <c r="AA186" i="3"/>
  <c r="Y186" i="3"/>
  <c r="W186" i="3"/>
  <c r="Z186" i="3"/>
  <c r="T186" i="3"/>
  <c r="K154" i="3"/>
  <c r="W492" i="1"/>
  <c r="AB492" i="1" s="1"/>
  <c r="AF492" i="1" s="1"/>
  <c r="Z231" i="3"/>
  <c r="AB231" i="3"/>
  <c r="AC231" i="3" s="1"/>
  <c r="T231" i="3"/>
  <c r="AA231" i="3"/>
  <c r="S231" i="3"/>
  <c r="AD231" i="3" s="1"/>
  <c r="Y231" i="3"/>
  <c r="W231" i="3"/>
  <c r="V231" i="3"/>
  <c r="AB201" i="3"/>
  <c r="AC201" i="3" s="1"/>
  <c r="Y394" i="1" s="1"/>
  <c r="AD394" i="1" s="1"/>
  <c r="T201" i="3"/>
  <c r="V201" i="3"/>
  <c r="U201" i="3" s="1"/>
  <c r="S201" i="3"/>
  <c r="AD201" i="3" s="1"/>
  <c r="AA201" i="3"/>
  <c r="Z201" i="3"/>
  <c r="Y201" i="3"/>
  <c r="W201" i="3"/>
  <c r="X201" i="3" s="1"/>
  <c r="K240" i="3"/>
  <c r="W433" i="1"/>
  <c r="AB433" i="1" s="1"/>
  <c r="AF433" i="1" s="1"/>
  <c r="K225" i="3"/>
  <c r="W533" i="1"/>
  <c r="AB533" i="1" s="1"/>
  <c r="AF533" i="1" s="1"/>
  <c r="Z521" i="1"/>
  <c r="AE521" i="1" s="1"/>
  <c r="K230" i="3"/>
  <c r="K386" i="3"/>
  <c r="W560" i="1"/>
  <c r="AB560" i="1" s="1"/>
  <c r="AF560" i="1" s="1"/>
  <c r="Y270" i="3"/>
  <c r="W270" i="3"/>
  <c r="X270" i="3" s="1"/>
  <c r="AA270" i="3"/>
  <c r="S270" i="3"/>
  <c r="AD270" i="3" s="1"/>
  <c r="Z270" i="3"/>
  <c r="V270" i="3"/>
  <c r="U270" i="3" s="1"/>
  <c r="T270" i="3"/>
  <c r="AB270" i="3"/>
  <c r="AC270" i="3" s="1"/>
  <c r="X83" i="1"/>
  <c r="AC83" i="1" s="1"/>
  <c r="Y166" i="3"/>
  <c r="Z166" i="3"/>
  <c r="AA166" i="3"/>
  <c r="W166" i="3"/>
  <c r="T166" i="3"/>
  <c r="V166" i="3"/>
  <c r="U166" i="3" s="1"/>
  <c r="S166" i="3"/>
  <c r="AD166" i="3" s="1"/>
  <c r="AB166" i="3"/>
  <c r="AC166" i="3" s="1"/>
  <c r="Y405" i="1" s="1"/>
  <c r="AD405" i="1" s="1"/>
  <c r="K116" i="3"/>
  <c r="W121" i="1"/>
  <c r="AB121" i="1" s="1"/>
  <c r="AF121" i="1" s="1"/>
  <c r="AB257" i="3"/>
  <c r="AC257" i="3" s="1"/>
  <c r="T257" i="3"/>
  <c r="Z257" i="3"/>
  <c r="V257" i="3"/>
  <c r="U257" i="3" s="1"/>
  <c r="W257" i="3"/>
  <c r="S257" i="3"/>
  <c r="AD257" i="3" s="1"/>
  <c r="AA257" i="3"/>
  <c r="Y257" i="3"/>
  <c r="K224" i="3"/>
  <c r="W529" i="1"/>
  <c r="AB529" i="1" s="1"/>
  <c r="AF529" i="1" s="1"/>
  <c r="K193" i="3"/>
  <c r="W465" i="1"/>
  <c r="AB465" i="1" s="1"/>
  <c r="AF465" i="1" s="1"/>
  <c r="V114" i="3"/>
  <c r="U114" i="3" s="1"/>
  <c r="AB114" i="3"/>
  <c r="AC114" i="3" s="1"/>
  <c r="T114" i="3"/>
  <c r="AA114" i="3"/>
  <c r="S114" i="3"/>
  <c r="AD114" i="3" s="1"/>
  <c r="Z114" i="3"/>
  <c r="Y114" i="3"/>
  <c r="W114" i="3"/>
  <c r="Z86" i="3"/>
  <c r="V86" i="3"/>
  <c r="U86" i="3" s="1"/>
  <c r="T86" i="3"/>
  <c r="S86" i="3"/>
  <c r="AD86" i="3" s="1"/>
  <c r="AB86" i="3"/>
  <c r="AC86" i="3" s="1"/>
  <c r="AA86" i="3"/>
  <c r="Y86" i="3"/>
  <c r="W86" i="3"/>
  <c r="K34" i="3"/>
  <c r="W51" i="1"/>
  <c r="AB51" i="1" s="1"/>
  <c r="AF51" i="1" s="1"/>
  <c r="K282" i="3"/>
  <c r="W642" i="1"/>
  <c r="AB642" i="1" s="1"/>
  <c r="AF642" i="1" s="1"/>
  <c r="AA141" i="3"/>
  <c r="S141" i="3"/>
  <c r="AD141" i="3" s="1"/>
  <c r="Z141" i="3"/>
  <c r="Y141" i="3"/>
  <c r="W141" i="3"/>
  <c r="V141" i="3"/>
  <c r="AB141" i="3"/>
  <c r="AC141" i="3" s="1"/>
  <c r="T141" i="3"/>
  <c r="K119" i="3"/>
  <c r="W125" i="1"/>
  <c r="AB125" i="1" s="1"/>
  <c r="AF125" i="1" s="1"/>
  <c r="K105" i="3"/>
  <c r="K58" i="3"/>
  <c r="K23" i="3"/>
  <c r="W15" i="1"/>
  <c r="AB15" i="1" s="1"/>
  <c r="AF15" i="1" s="1"/>
  <c r="W99" i="3"/>
  <c r="AA99" i="3"/>
  <c r="S99" i="3"/>
  <c r="AD99" i="3" s="1"/>
  <c r="Z99" i="3"/>
  <c r="AB99" i="3"/>
  <c r="AC99" i="3" s="1"/>
  <c r="Y99" i="3"/>
  <c r="V99" i="3"/>
  <c r="U99" i="3" s="1"/>
  <c r="T99" i="3"/>
  <c r="K69" i="3"/>
  <c r="W73" i="1"/>
  <c r="AB73" i="1" s="1"/>
  <c r="AF73" i="1" s="1"/>
  <c r="Z417" i="1"/>
  <c r="AE417" i="1" s="1"/>
  <c r="K11" i="3"/>
  <c r="W31" i="1"/>
  <c r="AB31" i="1" s="1"/>
  <c r="AF31" i="1" s="1"/>
  <c r="Z132" i="3"/>
  <c r="Y132" i="3"/>
  <c r="V132" i="3"/>
  <c r="U132" i="3" s="1"/>
  <c r="S132" i="3"/>
  <c r="AD132" i="3" s="1"/>
  <c r="AB132" i="3"/>
  <c r="AC132" i="3" s="1"/>
  <c r="AA132" i="3"/>
  <c r="W132" i="3"/>
  <c r="X132" i="3" s="1"/>
  <c r="T132" i="3"/>
  <c r="V34" i="3"/>
  <c r="Z34" i="3"/>
  <c r="W34" i="3"/>
  <c r="T34" i="3"/>
  <c r="S34" i="3"/>
  <c r="AD34" i="3" s="1"/>
  <c r="AB34" i="3"/>
  <c r="AC34" i="3" s="1"/>
  <c r="Y51" i="1" s="1"/>
  <c r="AD51" i="1" s="1"/>
  <c r="AA34" i="3"/>
  <c r="Y34" i="3"/>
  <c r="Z420" i="1"/>
  <c r="AE420" i="1" s="1"/>
  <c r="K46" i="3"/>
  <c r="W56" i="1"/>
  <c r="AB56" i="1" s="1"/>
  <c r="AF56" i="1" s="1"/>
  <c r="V136" i="3"/>
  <c r="U136" i="3" s="1"/>
  <c r="AB136" i="3"/>
  <c r="AC136" i="3" s="1"/>
  <c r="T136" i="3"/>
  <c r="Z136" i="3"/>
  <c r="Y136" i="3"/>
  <c r="AA136" i="3"/>
  <c r="W136" i="3"/>
  <c r="S136" i="3"/>
  <c r="AD136" i="3" s="1"/>
  <c r="AA87" i="3"/>
  <c r="S87" i="3"/>
  <c r="AD87" i="3" s="1"/>
  <c r="W87" i="3"/>
  <c r="V87" i="3"/>
  <c r="U87" i="3" s="1"/>
  <c r="T87" i="3"/>
  <c r="AB87" i="3"/>
  <c r="AC87" i="3" s="1"/>
  <c r="Z87" i="3"/>
  <c r="Y87" i="3"/>
  <c r="Y101" i="3"/>
  <c r="W101" i="3"/>
  <c r="AB101" i="3"/>
  <c r="AC101" i="3" s="1"/>
  <c r="T101" i="3"/>
  <c r="AA101" i="3"/>
  <c r="Z101" i="3"/>
  <c r="V101" i="3"/>
  <c r="U101" i="3" s="1"/>
  <c r="S101" i="3"/>
  <c r="AD101" i="3" s="1"/>
  <c r="W1256" i="1"/>
  <c r="AB1256" i="1" s="1"/>
  <c r="AF1256" i="1" s="1"/>
  <c r="AF1490" i="1"/>
  <c r="W1306" i="1"/>
  <c r="AB1306" i="1" s="1"/>
  <c r="AF1306" i="1" s="1"/>
  <c r="W1217" i="1"/>
  <c r="AB1217" i="1" s="1"/>
  <c r="AF1217" i="1" s="1"/>
  <c r="W1321" i="1"/>
  <c r="AB1321" i="1" s="1"/>
  <c r="AF1321" i="1" s="1"/>
  <c r="W1196" i="1"/>
  <c r="AB1196" i="1" s="1"/>
  <c r="AF1196" i="1" s="1"/>
  <c r="W1174" i="1"/>
  <c r="AB1174" i="1" s="1"/>
  <c r="AF1174" i="1" s="1"/>
  <c r="W1189" i="1"/>
  <c r="AB1189" i="1" s="1"/>
  <c r="AF1189" i="1" s="1"/>
  <c r="W1325" i="1"/>
  <c r="AB1325" i="1" s="1"/>
  <c r="AF1325" i="1" s="1"/>
  <c r="AF1237" i="1"/>
  <c r="AF1104" i="1"/>
  <c r="AF1299" i="1"/>
  <c r="AF1286" i="1"/>
  <c r="W1021" i="1"/>
  <c r="AB1021" i="1" s="1"/>
  <c r="AF1021" i="1" s="1"/>
  <c r="W905" i="1"/>
  <c r="AB905" i="1" s="1"/>
  <c r="AF905" i="1" s="1"/>
  <c r="W1017" i="1"/>
  <c r="AB1017" i="1" s="1"/>
  <c r="AF1017" i="1" s="1"/>
  <c r="W987" i="1"/>
  <c r="AB987" i="1" s="1"/>
  <c r="AF987" i="1" s="1"/>
  <c r="W1010" i="1"/>
  <c r="AB1010" i="1" s="1"/>
  <c r="AF1010" i="1" s="1"/>
  <c r="W989" i="1"/>
  <c r="AB989" i="1" s="1"/>
  <c r="AF989" i="1" s="1"/>
  <c r="W901" i="1"/>
  <c r="AB901" i="1" s="1"/>
  <c r="AF901" i="1" s="1"/>
  <c r="AF929" i="1"/>
  <c r="W973" i="1"/>
  <c r="AB973" i="1" s="1"/>
  <c r="AF973" i="1" s="1"/>
  <c r="W832" i="1"/>
  <c r="AB832" i="1" s="1"/>
  <c r="AF832" i="1" s="1"/>
  <c r="AF824" i="1"/>
  <c r="W875" i="1"/>
  <c r="AB875" i="1" s="1"/>
  <c r="AF875" i="1" s="1"/>
  <c r="W800" i="1"/>
  <c r="AB800" i="1" s="1"/>
  <c r="AF800" i="1" s="1"/>
  <c r="W634" i="1"/>
  <c r="AB634" i="1" s="1"/>
  <c r="AF634" i="1" s="1"/>
  <c r="W921" i="1"/>
  <c r="AB921" i="1" s="1"/>
  <c r="AF921" i="1" s="1"/>
  <c r="W726" i="1"/>
  <c r="AB726" i="1" s="1"/>
  <c r="AF726" i="1" s="1"/>
  <c r="AF947" i="1"/>
  <c r="W671" i="1"/>
  <c r="AB671" i="1" s="1"/>
  <c r="AF671" i="1" s="1"/>
  <c r="W802" i="1"/>
  <c r="AB802" i="1" s="1"/>
  <c r="AF802" i="1" s="1"/>
  <c r="W730" i="1"/>
  <c r="AB730" i="1" s="1"/>
  <c r="AF730" i="1" s="1"/>
  <c r="AF575" i="1"/>
  <c r="W591" i="1"/>
  <c r="AB591" i="1" s="1"/>
  <c r="AF591" i="1" s="1"/>
  <c r="W442" i="1"/>
  <c r="AB442" i="1" s="1"/>
  <c r="AF442" i="1" s="1"/>
  <c r="AF614" i="1"/>
  <c r="W474" i="1"/>
  <c r="AB474" i="1" s="1"/>
  <c r="AF474" i="1" s="1"/>
  <c r="W34" i="1"/>
  <c r="AB34" i="1" s="1"/>
  <c r="AF34" i="1" s="1"/>
  <c r="W367" i="1"/>
  <c r="AB367" i="1" s="1"/>
  <c r="AF367" i="1" s="1"/>
  <c r="AF196" i="1"/>
  <c r="Z48" i="1"/>
  <c r="AE48" i="1" s="1"/>
  <c r="K181" i="3"/>
  <c r="W437" i="1"/>
  <c r="AB437" i="1" s="1"/>
  <c r="AF437" i="1" s="1"/>
  <c r="K74" i="3"/>
  <c r="AB384" i="3"/>
  <c r="AC384" i="3" s="1"/>
  <c r="T384" i="3"/>
  <c r="AA384" i="3"/>
  <c r="S384" i="3"/>
  <c r="AD384" i="3" s="1"/>
  <c r="Z384" i="3"/>
  <c r="Y384" i="3"/>
  <c r="W384" i="3"/>
  <c r="V384" i="3"/>
  <c r="K60" i="3"/>
  <c r="W72" i="1"/>
  <c r="AB72" i="1" s="1"/>
  <c r="AF72" i="1" s="1"/>
  <c r="AA97" i="3"/>
  <c r="S97" i="3"/>
  <c r="AD97" i="3" s="1"/>
  <c r="Y97" i="3"/>
  <c r="Z97" i="3"/>
  <c r="W97" i="3"/>
  <c r="X97" i="3" s="1"/>
  <c r="V97" i="3"/>
  <c r="U97" i="3" s="1"/>
  <c r="T97" i="3"/>
  <c r="AB97" i="3"/>
  <c r="AC97" i="3" s="1"/>
  <c r="AA113" i="3"/>
  <c r="S113" i="3"/>
  <c r="AD113" i="3" s="1"/>
  <c r="Y113" i="3"/>
  <c r="Z113" i="3"/>
  <c r="W113" i="3"/>
  <c r="X113" i="3" s="1"/>
  <c r="V113" i="3"/>
  <c r="U113" i="3" s="1"/>
  <c r="T113" i="3"/>
  <c r="AB113" i="3"/>
  <c r="AC113" i="3" s="1"/>
  <c r="K100" i="3"/>
  <c r="K22" i="3"/>
  <c r="AA176" i="3"/>
  <c r="S176" i="3"/>
  <c r="AD176" i="3" s="1"/>
  <c r="AB176" i="3"/>
  <c r="AC176" i="3" s="1"/>
  <c r="Y352" i="1" s="1"/>
  <c r="AD352" i="1" s="1"/>
  <c r="T176" i="3"/>
  <c r="Z176" i="3"/>
  <c r="Y176" i="3"/>
  <c r="W176" i="3"/>
  <c r="V176" i="3"/>
  <c r="U176" i="3" s="1"/>
  <c r="AB4" i="3"/>
  <c r="AC4" i="3" s="1"/>
  <c r="T4" i="3"/>
  <c r="S4" i="3"/>
  <c r="AD4" i="3" s="1"/>
  <c r="AA4" i="3"/>
  <c r="Z4" i="3"/>
  <c r="Y4" i="3"/>
  <c r="W4" i="3"/>
  <c r="V4" i="3"/>
  <c r="U4" i="3" s="1"/>
  <c r="Y41" i="3"/>
  <c r="S41" i="3"/>
  <c r="AD41" i="3" s="1"/>
  <c r="AB41" i="3"/>
  <c r="AC41" i="3" s="1"/>
  <c r="Y49" i="1" s="1"/>
  <c r="AD49" i="1" s="1"/>
  <c r="AA41" i="3"/>
  <c r="Z41" i="3"/>
  <c r="W41" i="3"/>
  <c r="V41" i="3"/>
  <c r="T41" i="3"/>
  <c r="Z444" i="1"/>
  <c r="AE444" i="1" s="1"/>
  <c r="V122" i="3"/>
  <c r="AB122" i="3"/>
  <c r="AC122" i="3" s="1"/>
  <c r="T122" i="3"/>
  <c r="AA122" i="3"/>
  <c r="S122" i="3"/>
  <c r="AD122" i="3" s="1"/>
  <c r="Z122" i="3"/>
  <c r="Y122" i="3"/>
  <c r="W122" i="3"/>
  <c r="V235" i="3"/>
  <c r="U235" i="3" s="1"/>
  <c r="AB235" i="3"/>
  <c r="AC235" i="3" s="1"/>
  <c r="Y208" i="1" s="1"/>
  <c r="AD208" i="1" s="1"/>
  <c r="T235" i="3"/>
  <c r="W235" i="3"/>
  <c r="AA235" i="3"/>
  <c r="Z235" i="3"/>
  <c r="Y235" i="3"/>
  <c r="S235" i="3"/>
  <c r="AD235" i="3" s="1"/>
  <c r="K261" i="3"/>
  <c r="W363" i="3"/>
  <c r="X363" i="3" s="1"/>
  <c r="AA363" i="3"/>
  <c r="S363" i="3"/>
  <c r="AD363" i="3" s="1"/>
  <c r="T363" i="3"/>
  <c r="AB363" i="3"/>
  <c r="AC363" i="3" s="1"/>
  <c r="Y574" i="1" s="1"/>
  <c r="AD574" i="1" s="1"/>
  <c r="Y363" i="3"/>
  <c r="V363" i="3"/>
  <c r="U363" i="3" s="1"/>
  <c r="Z363" i="3"/>
  <c r="K283" i="3"/>
  <c r="W633" i="1"/>
  <c r="AB633" i="1" s="1"/>
  <c r="AF633" i="1" s="1"/>
  <c r="K182" i="3"/>
  <c r="Z85" i="1"/>
  <c r="AE85" i="1" s="1"/>
  <c r="W228" i="3"/>
  <c r="Y228" i="3"/>
  <c r="T228" i="3"/>
  <c r="S228" i="3"/>
  <c r="AD228" i="3" s="1"/>
  <c r="AB228" i="3"/>
  <c r="AC228" i="3" s="1"/>
  <c r="Y538" i="1" s="1"/>
  <c r="AD538" i="1" s="1"/>
  <c r="AA228" i="3"/>
  <c r="Z228" i="3"/>
  <c r="V228" i="3"/>
  <c r="U228" i="3" s="1"/>
  <c r="Y423" i="3"/>
  <c r="W423" i="3"/>
  <c r="AB423" i="3"/>
  <c r="AC423" i="3" s="1"/>
  <c r="T423" i="3"/>
  <c r="AA423" i="3"/>
  <c r="Z423" i="3"/>
  <c r="V423" i="3"/>
  <c r="U423" i="3" s="1"/>
  <c r="S423" i="3"/>
  <c r="AD423" i="3" s="1"/>
  <c r="K183" i="3"/>
  <c r="W436" i="1"/>
  <c r="AB436" i="1" s="1"/>
  <c r="AF436" i="1" s="1"/>
  <c r="AA258" i="3"/>
  <c r="S258" i="3"/>
  <c r="AD258" i="3" s="1"/>
  <c r="Y258" i="3"/>
  <c r="W258" i="3"/>
  <c r="V258" i="3"/>
  <c r="T258" i="3"/>
  <c r="AB258" i="3"/>
  <c r="AC258" i="3" s="1"/>
  <c r="Z258" i="3"/>
  <c r="AB388" i="3"/>
  <c r="AC388" i="3" s="1"/>
  <c r="T388" i="3"/>
  <c r="W388" i="3"/>
  <c r="X388" i="3" s="1"/>
  <c r="V388" i="3"/>
  <c r="U388" i="3" s="1"/>
  <c r="S388" i="3"/>
  <c r="AD388" i="3" s="1"/>
  <c r="Z388" i="3"/>
  <c r="AA388" i="3"/>
  <c r="Y388" i="3"/>
  <c r="Y165" i="3"/>
  <c r="AB165" i="3"/>
  <c r="AC165" i="3" s="1"/>
  <c r="Y407" i="1" s="1"/>
  <c r="AD407" i="1" s="1"/>
  <c r="AA165" i="3"/>
  <c r="Z165" i="3"/>
  <c r="V165" i="3"/>
  <c r="U165" i="3" s="1"/>
  <c r="T165" i="3"/>
  <c r="S165" i="3"/>
  <c r="AD165" i="3" s="1"/>
  <c r="W165" i="3"/>
  <c r="Y197" i="3"/>
  <c r="AB197" i="3"/>
  <c r="AC197" i="3" s="1"/>
  <c r="Y468" i="1" s="1"/>
  <c r="AD468" i="1" s="1"/>
  <c r="AA197" i="3"/>
  <c r="Z197" i="3"/>
  <c r="W197" i="3"/>
  <c r="V197" i="3"/>
  <c r="T197" i="3"/>
  <c r="S197" i="3"/>
  <c r="AD197" i="3" s="1"/>
  <c r="K223" i="3"/>
  <c r="K253" i="3"/>
  <c r="W152" i="1"/>
  <c r="AB152" i="1" s="1"/>
  <c r="AF152" i="1" s="1"/>
  <c r="K285" i="3"/>
  <c r="AB348" i="3"/>
  <c r="AC348" i="3" s="1"/>
  <c r="Y571" i="1" s="1"/>
  <c r="AD571" i="1" s="1"/>
  <c r="T348" i="3"/>
  <c r="Y348" i="3"/>
  <c r="V348" i="3"/>
  <c r="U348" i="3" s="1"/>
  <c r="S348" i="3"/>
  <c r="AD348" i="3" s="1"/>
  <c r="AA348" i="3"/>
  <c r="Z348" i="3"/>
  <c r="W348" i="3"/>
  <c r="AA433" i="3"/>
  <c r="S433" i="3"/>
  <c r="AD433" i="3" s="1"/>
  <c r="Y433" i="3"/>
  <c r="W433" i="3"/>
  <c r="X433" i="3" s="1"/>
  <c r="V433" i="3"/>
  <c r="U433" i="3" s="1"/>
  <c r="AB433" i="3"/>
  <c r="AC433" i="3" s="1"/>
  <c r="Z433" i="3"/>
  <c r="T433" i="3"/>
  <c r="K372" i="3"/>
  <c r="K305" i="3"/>
  <c r="W553" i="1"/>
  <c r="AB553" i="1" s="1"/>
  <c r="AF553" i="1" s="1"/>
  <c r="W335" i="3"/>
  <c r="AA335" i="3"/>
  <c r="S335" i="3"/>
  <c r="AD335" i="3" s="1"/>
  <c r="T335" i="3"/>
  <c r="AB335" i="3"/>
  <c r="AC335" i="3" s="1"/>
  <c r="Y546" i="1" s="1"/>
  <c r="AD546" i="1" s="1"/>
  <c r="Y335" i="3"/>
  <c r="V335" i="3"/>
  <c r="U335" i="3" s="1"/>
  <c r="Z335" i="3"/>
  <c r="W383" i="3"/>
  <c r="AA383" i="3"/>
  <c r="S383" i="3"/>
  <c r="AD383" i="3" s="1"/>
  <c r="Z383" i="3"/>
  <c r="Y383" i="3"/>
  <c r="V383" i="3"/>
  <c r="U383" i="3" s="1"/>
  <c r="T383" i="3"/>
  <c r="AB383" i="3"/>
  <c r="AC383" i="3" s="1"/>
  <c r="K368" i="3"/>
  <c r="W143" i="1"/>
  <c r="AB143" i="1" s="1"/>
  <c r="AF143" i="1" s="1"/>
  <c r="K315" i="3"/>
  <c r="W564" i="1"/>
  <c r="AB564" i="1" s="1"/>
  <c r="AF564" i="1" s="1"/>
  <c r="AB360" i="3"/>
  <c r="AC360" i="3" s="1"/>
  <c r="Y620" i="1" s="1"/>
  <c r="AD620" i="1" s="1"/>
  <c r="T360" i="3"/>
  <c r="Y360" i="3"/>
  <c r="V360" i="3"/>
  <c r="U360" i="3" s="1"/>
  <c r="S360" i="3"/>
  <c r="AD360" i="3" s="1"/>
  <c r="AA360" i="3"/>
  <c r="W360" i="3"/>
  <c r="Z360" i="3"/>
  <c r="Z600" i="1"/>
  <c r="AE600" i="1" s="1"/>
  <c r="K346" i="3"/>
  <c r="W588" i="1"/>
  <c r="AB588" i="1" s="1"/>
  <c r="AF588" i="1" s="1"/>
  <c r="K398" i="3"/>
  <c r="W689" i="1"/>
  <c r="AB689" i="1" s="1"/>
  <c r="AF689" i="1" s="1"/>
  <c r="AA427" i="3"/>
  <c r="S427" i="3"/>
  <c r="AD427" i="3" s="1"/>
  <c r="Y427" i="3"/>
  <c r="Z427" i="3"/>
  <c r="W427" i="3"/>
  <c r="V427" i="3"/>
  <c r="U427" i="3" s="1"/>
  <c r="T427" i="3"/>
  <c r="AB427" i="3"/>
  <c r="AC427" i="3" s="1"/>
  <c r="Y373" i="1" s="1"/>
  <c r="AD373" i="1" s="1"/>
  <c r="AA461" i="3"/>
  <c r="S461" i="3"/>
  <c r="AD461" i="3" s="1"/>
  <c r="Y461" i="3"/>
  <c r="W461" i="3"/>
  <c r="V461" i="3"/>
  <c r="AB461" i="3"/>
  <c r="AC461" i="3" s="1"/>
  <c r="Z461" i="3"/>
  <c r="T461" i="3"/>
  <c r="Z772" i="1"/>
  <c r="AE772" i="1" s="1"/>
  <c r="K496" i="3"/>
  <c r="V458" i="3"/>
  <c r="U458" i="3" s="1"/>
  <c r="AB458" i="3"/>
  <c r="AC458" i="3" s="1"/>
  <c r="Y758" i="1" s="1"/>
  <c r="AD758" i="1" s="1"/>
  <c r="T458" i="3"/>
  <c r="AA458" i="3"/>
  <c r="S458" i="3"/>
  <c r="AD458" i="3" s="1"/>
  <c r="Z458" i="3"/>
  <c r="W458" i="3"/>
  <c r="Y458" i="3"/>
  <c r="Z728" i="1"/>
  <c r="AE728" i="1" s="1"/>
  <c r="K540" i="3"/>
  <c r="K665" i="3"/>
  <c r="V490" i="3"/>
  <c r="AB490" i="3"/>
  <c r="AC490" i="3" s="1"/>
  <c r="Y785" i="1" s="1"/>
  <c r="AD785" i="1" s="1"/>
  <c r="T490" i="3"/>
  <c r="AA490" i="3"/>
  <c r="S490" i="3"/>
  <c r="AD490" i="3" s="1"/>
  <c r="Z490" i="3"/>
  <c r="Y490" i="3"/>
  <c r="W490" i="3"/>
  <c r="Y534" i="3"/>
  <c r="W534" i="3"/>
  <c r="V534" i="3"/>
  <c r="U534" i="3" s="1"/>
  <c r="AA534" i="3"/>
  <c r="Z534" i="3"/>
  <c r="T534" i="3"/>
  <c r="S534" i="3"/>
  <c r="AD534" i="3" s="1"/>
  <c r="AB534" i="3"/>
  <c r="AC534" i="3" s="1"/>
  <c r="Y511" i="1" s="1"/>
  <c r="AD511" i="1" s="1"/>
  <c r="Z440" i="1"/>
  <c r="AE440" i="1" s="1"/>
  <c r="AB618" i="3"/>
  <c r="AC618" i="3" s="1"/>
  <c r="T618" i="3"/>
  <c r="AA618" i="3"/>
  <c r="S618" i="3"/>
  <c r="AD618" i="3" s="1"/>
  <c r="Z618" i="3"/>
  <c r="Y618" i="3"/>
  <c r="W618" i="3"/>
  <c r="V618" i="3"/>
  <c r="U618" i="3" s="1"/>
  <c r="AA447" i="3"/>
  <c r="S447" i="3"/>
  <c r="AD447" i="3" s="1"/>
  <c r="Z447" i="3"/>
  <c r="Y447" i="3"/>
  <c r="AB447" i="3"/>
  <c r="AC447" i="3" s="1"/>
  <c r="Y176" i="1" s="1"/>
  <c r="AD176" i="1" s="1"/>
  <c r="W447" i="3"/>
  <c r="V447" i="3"/>
  <c r="T447" i="3"/>
  <c r="K474" i="3"/>
  <c r="W775" i="1"/>
  <c r="AB775" i="1" s="1"/>
  <c r="AF775" i="1" s="1"/>
  <c r="V519" i="3"/>
  <c r="U519" i="3" s="1"/>
  <c r="T519" i="3"/>
  <c r="S519" i="3"/>
  <c r="AD519" i="3" s="1"/>
  <c r="AB519" i="3"/>
  <c r="AC519" i="3" s="1"/>
  <c r="AA519" i="3"/>
  <c r="Z519" i="3"/>
  <c r="Y519" i="3"/>
  <c r="W519" i="3"/>
  <c r="X519" i="3" s="1"/>
  <c r="Z520" i="1"/>
  <c r="AE520" i="1" s="1"/>
  <c r="K553" i="3"/>
  <c r="W500" i="1"/>
  <c r="AB500" i="1" s="1"/>
  <c r="AF500" i="1" s="1"/>
  <c r="W575" i="3"/>
  <c r="V575" i="3"/>
  <c r="AB575" i="3"/>
  <c r="AC575" i="3" s="1"/>
  <c r="Y916" i="1" s="1"/>
  <c r="AD916" i="1" s="1"/>
  <c r="T575" i="3"/>
  <c r="AA575" i="3"/>
  <c r="S575" i="3"/>
  <c r="AD575" i="3" s="1"/>
  <c r="Y575" i="3"/>
  <c r="Z575" i="3"/>
  <c r="AB418" i="3"/>
  <c r="AC418" i="3" s="1"/>
  <c r="T418" i="3"/>
  <c r="Z418" i="3"/>
  <c r="W418" i="3"/>
  <c r="S418" i="3"/>
  <c r="AD418" i="3" s="1"/>
  <c r="AA418" i="3"/>
  <c r="V418" i="3"/>
  <c r="U418" i="3" s="1"/>
  <c r="Y418" i="3"/>
  <c r="K518" i="3"/>
  <c r="V553" i="3"/>
  <c r="AB553" i="3"/>
  <c r="AC553" i="3" s="1"/>
  <c r="Y500" i="1" s="1"/>
  <c r="AD500" i="1" s="1"/>
  <c r="T553" i="3"/>
  <c r="AA553" i="3"/>
  <c r="S553" i="3"/>
  <c r="AD553" i="3" s="1"/>
  <c r="Z553" i="3"/>
  <c r="Y553" i="3"/>
  <c r="W553" i="3"/>
  <c r="K578" i="3"/>
  <c r="W937" i="1"/>
  <c r="AB937" i="1" s="1"/>
  <c r="AF937" i="1" s="1"/>
  <c r="Y584" i="3"/>
  <c r="W584" i="3"/>
  <c r="X584" i="3" s="1"/>
  <c r="V584" i="3"/>
  <c r="U584" i="3" s="1"/>
  <c r="AB584" i="3"/>
  <c r="AC584" i="3" s="1"/>
  <c r="T584" i="3"/>
  <c r="Z584" i="3"/>
  <c r="AA584" i="3"/>
  <c r="S584" i="3"/>
  <c r="AD584" i="3" s="1"/>
  <c r="K601" i="3"/>
  <c r="W630" i="3"/>
  <c r="AB630" i="3"/>
  <c r="AC630" i="3" s="1"/>
  <c r="T630" i="3"/>
  <c r="AA630" i="3"/>
  <c r="S630" i="3"/>
  <c r="AD630" i="3" s="1"/>
  <c r="Z630" i="3"/>
  <c r="Y630" i="3"/>
  <c r="V630" i="3"/>
  <c r="U630" i="3" s="1"/>
  <c r="AB580" i="3"/>
  <c r="AC580" i="3" s="1"/>
  <c r="Y928" i="1" s="1"/>
  <c r="AD928" i="1" s="1"/>
  <c r="T580" i="3"/>
  <c r="AA580" i="3"/>
  <c r="S580" i="3"/>
  <c r="AD580" i="3" s="1"/>
  <c r="Z580" i="3"/>
  <c r="Y580" i="3"/>
  <c r="V580" i="3"/>
  <c r="U580" i="3" s="1"/>
  <c r="W580" i="3"/>
  <c r="K614" i="3"/>
  <c r="K618" i="3"/>
  <c r="AA708" i="3"/>
  <c r="S708" i="3"/>
  <c r="AD708" i="3" s="1"/>
  <c r="AB708" i="3"/>
  <c r="AC708" i="3" s="1"/>
  <c r="T708" i="3"/>
  <c r="Z708" i="3"/>
  <c r="Y708" i="3"/>
  <c r="W708" i="3"/>
  <c r="V708" i="3"/>
  <c r="AA570" i="3"/>
  <c r="S570" i="3"/>
  <c r="AD570" i="3" s="1"/>
  <c r="Z570" i="3"/>
  <c r="Y570" i="3"/>
  <c r="W570" i="3"/>
  <c r="V570" i="3"/>
  <c r="AB570" i="3"/>
  <c r="AC570" i="3" s="1"/>
  <c r="T570" i="3"/>
  <c r="AB635" i="3"/>
  <c r="AC635" i="3" s="1"/>
  <c r="T635" i="3"/>
  <c r="Y635" i="3"/>
  <c r="S635" i="3"/>
  <c r="AD635" i="3" s="1"/>
  <c r="AA635" i="3"/>
  <c r="Z635" i="3"/>
  <c r="V635" i="3"/>
  <c r="U635" i="3" s="1"/>
  <c r="W635" i="3"/>
  <c r="W662" i="3"/>
  <c r="V662" i="3"/>
  <c r="U662" i="3" s="1"/>
  <c r="AB662" i="3"/>
  <c r="AC662" i="3" s="1"/>
  <c r="T662" i="3"/>
  <c r="AA662" i="3"/>
  <c r="S662" i="3"/>
  <c r="AD662" i="3" s="1"/>
  <c r="Y662" i="3"/>
  <c r="Z662" i="3"/>
  <c r="Z547" i="3"/>
  <c r="V547" i="3"/>
  <c r="U547" i="3" s="1"/>
  <c r="S547" i="3"/>
  <c r="AD547" i="3" s="1"/>
  <c r="AB547" i="3"/>
  <c r="AC547" i="3" s="1"/>
  <c r="Y649" i="1" s="1"/>
  <c r="AD649" i="1" s="1"/>
  <c r="AA547" i="3"/>
  <c r="Y547" i="3"/>
  <c r="W547" i="3"/>
  <c r="T547" i="3"/>
  <c r="K588" i="3"/>
  <c r="W1049" i="1"/>
  <c r="AB1049" i="1" s="1"/>
  <c r="AF1049" i="1" s="1"/>
  <c r="K634" i="3"/>
  <c r="K673" i="3"/>
  <c r="Y663" i="3"/>
  <c r="W663" i="3"/>
  <c r="V663" i="3"/>
  <c r="U663" i="3" s="1"/>
  <c r="AB663" i="3"/>
  <c r="AC663" i="3" s="1"/>
  <c r="T663" i="3"/>
  <c r="Z663" i="3"/>
  <c r="AA663" i="3"/>
  <c r="S663" i="3"/>
  <c r="AD663" i="3" s="1"/>
  <c r="K680" i="3"/>
  <c r="W144" i="1"/>
  <c r="AB144" i="1" s="1"/>
  <c r="AF144" i="1" s="1"/>
  <c r="K663" i="3"/>
  <c r="K684" i="3"/>
  <c r="Y784" i="3"/>
  <c r="W784" i="3"/>
  <c r="X784" i="3" s="1"/>
  <c r="V784" i="3"/>
  <c r="U784" i="3" s="1"/>
  <c r="T784" i="3"/>
  <c r="S784" i="3"/>
  <c r="AD784" i="3" s="1"/>
  <c r="AB784" i="3"/>
  <c r="AC784" i="3" s="1"/>
  <c r="AA784" i="3"/>
  <c r="Z784" i="3"/>
  <c r="Y799" i="3"/>
  <c r="W799" i="3"/>
  <c r="X799" i="3" s="1"/>
  <c r="V799" i="3"/>
  <c r="U799" i="3" s="1"/>
  <c r="AB799" i="3"/>
  <c r="AC799" i="3" s="1"/>
  <c r="Y1198" i="1" s="1"/>
  <c r="AD1198" i="1" s="1"/>
  <c r="T799" i="3"/>
  <c r="AA799" i="3"/>
  <c r="Z799" i="3"/>
  <c r="S799" i="3"/>
  <c r="AD799" i="3" s="1"/>
  <c r="Z846" i="3"/>
  <c r="Y846" i="3"/>
  <c r="W846" i="3"/>
  <c r="V846" i="3"/>
  <c r="U846" i="3" s="1"/>
  <c r="T846" i="3"/>
  <c r="S846" i="3"/>
  <c r="AD846" i="3" s="1"/>
  <c r="AA846" i="3"/>
  <c r="AB846" i="3"/>
  <c r="AC846" i="3" s="1"/>
  <c r="Y978" i="1" s="1"/>
  <c r="AD978" i="1" s="1"/>
  <c r="K788" i="3"/>
  <c r="AB725" i="3"/>
  <c r="AC725" i="3" s="1"/>
  <c r="T725" i="3"/>
  <c r="Z725" i="3"/>
  <c r="Y725" i="3"/>
  <c r="V725" i="3"/>
  <c r="U725" i="3" s="1"/>
  <c r="AA725" i="3"/>
  <c r="W725" i="3"/>
  <c r="S725" i="3"/>
  <c r="AD725" i="3" s="1"/>
  <c r="K838" i="3"/>
  <c r="AA857" i="3"/>
  <c r="S857" i="3"/>
  <c r="AD857" i="3" s="1"/>
  <c r="Y857" i="3"/>
  <c r="W857" i="3"/>
  <c r="V857" i="3"/>
  <c r="U857" i="3" s="1"/>
  <c r="T857" i="3"/>
  <c r="Z857" i="3"/>
  <c r="AB857" i="3"/>
  <c r="AC857" i="3" s="1"/>
  <c r="Y817" i="1" s="1"/>
  <c r="AD817" i="1" s="1"/>
  <c r="AA915" i="3"/>
  <c r="S915" i="3"/>
  <c r="AD915" i="3" s="1"/>
  <c r="Y915" i="3"/>
  <c r="W915" i="3"/>
  <c r="V915" i="3"/>
  <c r="U915" i="3" s="1"/>
  <c r="AB915" i="3"/>
  <c r="AC915" i="3" s="1"/>
  <c r="Y706" i="1" s="1"/>
  <c r="AD706" i="1" s="1"/>
  <c r="T915" i="3"/>
  <c r="Z915" i="3"/>
  <c r="V904" i="3"/>
  <c r="U904" i="3" s="1"/>
  <c r="AB904" i="3"/>
  <c r="AC904" i="3" s="1"/>
  <c r="Y695" i="1" s="1"/>
  <c r="AD695" i="1" s="1"/>
  <c r="T904" i="3"/>
  <c r="AA904" i="3"/>
  <c r="S904" i="3"/>
  <c r="AD904" i="3" s="1"/>
  <c r="Y904" i="3"/>
  <c r="Z904" i="3"/>
  <c r="W904" i="3"/>
  <c r="X904" i="3" s="1"/>
  <c r="K822" i="3"/>
  <c r="W1191" i="1"/>
  <c r="AB1191" i="1" s="1"/>
  <c r="AF1191" i="1" s="1"/>
  <c r="W887" i="3"/>
  <c r="X887" i="3" s="1"/>
  <c r="AB887" i="3"/>
  <c r="AC887" i="3" s="1"/>
  <c r="Y61" i="1" s="1"/>
  <c r="AD61" i="1" s="1"/>
  <c r="T887" i="3"/>
  <c r="AA887" i="3"/>
  <c r="S887" i="3"/>
  <c r="AD887" i="3" s="1"/>
  <c r="Y887" i="3"/>
  <c r="V887" i="3"/>
  <c r="U887" i="3" s="1"/>
  <c r="Z887" i="3"/>
  <c r="AA849" i="3"/>
  <c r="S849" i="3"/>
  <c r="AD849" i="3" s="1"/>
  <c r="T849" i="3"/>
  <c r="AB849" i="3"/>
  <c r="AC849" i="3" s="1"/>
  <c r="Y922" i="1" s="1"/>
  <c r="AD922" i="1" s="1"/>
  <c r="Z849" i="3"/>
  <c r="Y849" i="3"/>
  <c r="W849" i="3"/>
  <c r="V849" i="3"/>
  <c r="U849" i="3" s="1"/>
  <c r="K819" i="3"/>
  <c r="K878" i="3"/>
  <c r="K854" i="3"/>
  <c r="AA942" i="3"/>
  <c r="S942" i="3"/>
  <c r="AD942" i="3" s="1"/>
  <c r="W942" i="3"/>
  <c r="X942" i="3" s="1"/>
  <c r="V942" i="3"/>
  <c r="U942" i="3" s="1"/>
  <c r="T942" i="3"/>
  <c r="AB942" i="3"/>
  <c r="AC942" i="3" s="1"/>
  <c r="Y1052" i="1" s="1"/>
  <c r="AD1052" i="1" s="1"/>
  <c r="Y942" i="3"/>
  <c r="Z942" i="3"/>
  <c r="K940" i="3"/>
  <c r="K871" i="3"/>
  <c r="W906" i="1"/>
  <c r="AB906" i="1" s="1"/>
  <c r="AF906" i="1" s="1"/>
  <c r="X881" i="1"/>
  <c r="AC881" i="1" s="1"/>
  <c r="K942" i="3"/>
  <c r="K1035" i="3"/>
  <c r="V959" i="3"/>
  <c r="U959" i="3" s="1"/>
  <c r="AA959" i="3"/>
  <c r="S959" i="3"/>
  <c r="AD959" i="3" s="1"/>
  <c r="Z959" i="3"/>
  <c r="Y959" i="3"/>
  <c r="AB959" i="3"/>
  <c r="AC959" i="3" s="1"/>
  <c r="Y1000" i="1" s="1"/>
  <c r="AD1000" i="1" s="1"/>
  <c r="W959" i="3"/>
  <c r="T959" i="3"/>
  <c r="V975" i="3"/>
  <c r="AA975" i="3"/>
  <c r="S975" i="3"/>
  <c r="AD975" i="3" s="1"/>
  <c r="Z975" i="3"/>
  <c r="Y975" i="3"/>
  <c r="T975" i="3"/>
  <c r="W975" i="3"/>
  <c r="AB975" i="3"/>
  <c r="AC975" i="3" s="1"/>
  <c r="Y1348" i="1" s="1"/>
  <c r="AD1348" i="1" s="1"/>
  <c r="K992" i="3"/>
  <c r="W831" i="1"/>
  <c r="AB831" i="1" s="1"/>
  <c r="AF831" i="1" s="1"/>
  <c r="W1013" i="3"/>
  <c r="V1013" i="3"/>
  <c r="U1013" i="3" s="1"/>
  <c r="T1013" i="3"/>
  <c r="AB1013" i="3"/>
  <c r="AC1013" i="3" s="1"/>
  <c r="Y1224" i="1" s="1"/>
  <c r="AD1224" i="1" s="1"/>
  <c r="S1013" i="3"/>
  <c r="AD1013" i="3" s="1"/>
  <c r="AA1013" i="3"/>
  <c r="Z1013" i="3"/>
  <c r="Y1013" i="3"/>
  <c r="AB1033" i="3"/>
  <c r="AC1033" i="3" s="1"/>
  <c r="T1033" i="3"/>
  <c r="Y1033" i="3"/>
  <c r="W1033" i="3"/>
  <c r="V1033" i="3"/>
  <c r="U1033" i="3" s="1"/>
  <c r="S1033" i="3"/>
  <c r="AD1033" i="3" s="1"/>
  <c r="AA1033" i="3"/>
  <c r="Z1033" i="3"/>
  <c r="K977" i="3"/>
  <c r="W1350" i="1"/>
  <c r="AB1350" i="1" s="1"/>
  <c r="AF1350" i="1" s="1"/>
  <c r="AB1011" i="3"/>
  <c r="AC1011" i="3" s="1"/>
  <c r="Y949" i="1" s="1"/>
  <c r="AD949" i="1" s="1"/>
  <c r="T1011" i="3"/>
  <c r="AA1011" i="3"/>
  <c r="S1011" i="3"/>
  <c r="AD1011" i="3" s="1"/>
  <c r="Z1011" i="3"/>
  <c r="Y1011" i="3"/>
  <c r="W1011" i="3"/>
  <c r="V1011" i="3"/>
  <c r="Y1030" i="3"/>
  <c r="T1030" i="3"/>
  <c r="S1030" i="3"/>
  <c r="AD1030" i="3" s="1"/>
  <c r="AB1030" i="3"/>
  <c r="AC1030" i="3" s="1"/>
  <c r="AA1030" i="3"/>
  <c r="Z1030" i="3"/>
  <c r="W1030" i="3"/>
  <c r="V1030" i="3"/>
  <c r="U1030" i="3" s="1"/>
  <c r="K1108" i="3"/>
  <c r="Y1042" i="3"/>
  <c r="AB1042" i="3"/>
  <c r="AC1042" i="3" s="1"/>
  <c r="AA1042" i="3"/>
  <c r="Z1042" i="3"/>
  <c r="W1042" i="3"/>
  <c r="X1042" i="3" s="1"/>
  <c r="V1042" i="3"/>
  <c r="U1042" i="3" s="1"/>
  <c r="T1042" i="3"/>
  <c r="S1042" i="3"/>
  <c r="AD1042" i="3" s="1"/>
  <c r="K1063" i="3"/>
  <c r="K1079" i="3"/>
  <c r="K1064" i="3"/>
  <c r="K1102" i="3"/>
  <c r="Y1105" i="3"/>
  <c r="AA1105" i="3"/>
  <c r="Z1105" i="3"/>
  <c r="W1105" i="3"/>
  <c r="X1105" i="3" s="1"/>
  <c r="V1105" i="3"/>
  <c r="U1105" i="3" s="1"/>
  <c r="T1105" i="3"/>
  <c r="S1105" i="3"/>
  <c r="AD1105" i="3" s="1"/>
  <c r="AB1105" i="3"/>
  <c r="AC1105" i="3" s="1"/>
  <c r="Y1310" i="1" s="1"/>
  <c r="AD1310" i="1" s="1"/>
  <c r="K1086" i="3"/>
  <c r="Y1076" i="3"/>
  <c r="W1076" i="3"/>
  <c r="AB1076" i="3"/>
  <c r="AC1076" i="3" s="1"/>
  <c r="T1076" i="3"/>
  <c r="AA1076" i="3"/>
  <c r="Z1076" i="3"/>
  <c r="V1076" i="3"/>
  <c r="S1076" i="3"/>
  <c r="AD1076" i="3" s="1"/>
  <c r="K1109" i="3"/>
  <c r="K1088" i="3"/>
  <c r="K1110" i="3"/>
  <c r="AB1080" i="3"/>
  <c r="AC1080" i="3" s="1"/>
  <c r="T1080" i="3"/>
  <c r="AA1080" i="3"/>
  <c r="S1080" i="3"/>
  <c r="AD1080" i="3" s="1"/>
  <c r="Z1080" i="3"/>
  <c r="Y1080" i="3"/>
  <c r="W1080" i="3"/>
  <c r="V1080" i="3"/>
  <c r="U1080" i="3" s="1"/>
  <c r="AB1092" i="3"/>
  <c r="AC1092" i="3" s="1"/>
  <c r="T1092" i="3"/>
  <c r="S1092" i="3"/>
  <c r="AD1092" i="3" s="1"/>
  <c r="AA1092" i="3"/>
  <c r="Z1092" i="3"/>
  <c r="Y1092" i="3"/>
  <c r="W1092" i="3"/>
  <c r="V1092" i="3"/>
  <c r="U1092" i="3" s="1"/>
  <c r="W1114" i="3"/>
  <c r="X1114" i="3" s="1"/>
  <c r="AB1114" i="3"/>
  <c r="AC1114" i="3" s="1"/>
  <c r="Y1297" i="1" s="1"/>
  <c r="AD1297" i="1" s="1"/>
  <c r="T1114" i="3"/>
  <c r="AA1114" i="3"/>
  <c r="S1114" i="3"/>
  <c r="AD1114" i="3" s="1"/>
  <c r="V1114" i="3"/>
  <c r="U1114" i="3" s="1"/>
  <c r="Z1114" i="3"/>
  <c r="Y1114" i="3"/>
  <c r="AB1088" i="3"/>
  <c r="AC1088" i="3" s="1"/>
  <c r="T1088" i="3"/>
  <c r="AA1088" i="3"/>
  <c r="Z1088" i="3"/>
  <c r="Y1088" i="3"/>
  <c r="W1088" i="3"/>
  <c r="V1088" i="3"/>
  <c r="U1088" i="3" s="1"/>
  <c r="S1088" i="3"/>
  <c r="AD1088" i="3" s="1"/>
  <c r="K1151" i="3"/>
  <c r="Y1143" i="3"/>
  <c r="AB1143" i="3"/>
  <c r="AC1143" i="3" s="1"/>
  <c r="T1143" i="3"/>
  <c r="AA1143" i="3"/>
  <c r="S1143" i="3"/>
  <c r="AD1143" i="3" s="1"/>
  <c r="Z1143" i="3"/>
  <c r="W1143" i="3"/>
  <c r="X1143" i="3" s="1"/>
  <c r="V1143" i="3"/>
  <c r="U1143" i="3" s="1"/>
  <c r="K1150" i="3"/>
  <c r="K1154" i="3"/>
  <c r="K1138" i="3"/>
  <c r="Y1168" i="3"/>
  <c r="W1168" i="3"/>
  <c r="V1168" i="3"/>
  <c r="U1168" i="3" s="1"/>
  <c r="AB1168" i="3"/>
  <c r="AC1168" i="3" s="1"/>
  <c r="Y914" i="1" s="1"/>
  <c r="AD914" i="1" s="1"/>
  <c r="T1168" i="3"/>
  <c r="AA1168" i="3"/>
  <c r="S1168" i="3"/>
  <c r="AD1168" i="3" s="1"/>
  <c r="Z1168" i="3"/>
  <c r="K1165" i="3"/>
  <c r="W911" i="1"/>
  <c r="AB911" i="1" s="1"/>
  <c r="AF911" i="1" s="1"/>
  <c r="K1184" i="3"/>
  <c r="AB1229" i="3"/>
  <c r="AC1229" i="3" s="1"/>
  <c r="T1229" i="3"/>
  <c r="Y1229" i="3"/>
  <c r="W1229" i="3"/>
  <c r="X1229" i="3" s="1"/>
  <c r="V1229" i="3"/>
  <c r="U1229" i="3" s="1"/>
  <c r="S1229" i="3"/>
  <c r="AD1229" i="3" s="1"/>
  <c r="AA1229" i="3"/>
  <c r="Z1229" i="3"/>
  <c r="V1264" i="3"/>
  <c r="U1264" i="3" s="1"/>
  <c r="AB1264" i="3"/>
  <c r="AC1264" i="3" s="1"/>
  <c r="T1264" i="3"/>
  <c r="AA1264" i="3"/>
  <c r="S1264" i="3"/>
  <c r="AD1264" i="3" s="1"/>
  <c r="Z1264" i="3"/>
  <c r="Y1264" i="3"/>
  <c r="W1264" i="3"/>
  <c r="K1215" i="3"/>
  <c r="W1228" i="3"/>
  <c r="X1228" i="3" s="1"/>
  <c r="AB1228" i="3"/>
  <c r="AC1228" i="3" s="1"/>
  <c r="T1228" i="3"/>
  <c r="AA1228" i="3"/>
  <c r="S1228" i="3"/>
  <c r="AD1228" i="3" s="1"/>
  <c r="V1228" i="3"/>
  <c r="U1228" i="3" s="1"/>
  <c r="Z1228" i="3"/>
  <c r="Y1228" i="3"/>
  <c r="K1204" i="3"/>
  <c r="W1211" i="3"/>
  <c r="X1211" i="3" s="1"/>
  <c r="AA1211" i="3"/>
  <c r="Z1211" i="3"/>
  <c r="Y1211" i="3"/>
  <c r="V1211" i="3"/>
  <c r="U1211" i="3" s="1"/>
  <c r="T1211" i="3"/>
  <c r="AB1211" i="3"/>
  <c r="AC1211" i="3" s="1"/>
  <c r="Y1137" i="1" s="1"/>
  <c r="AD1137" i="1" s="1"/>
  <c r="S1211" i="3"/>
  <c r="AD1211" i="3" s="1"/>
  <c r="W1269" i="3"/>
  <c r="AA1269" i="3"/>
  <c r="S1269" i="3"/>
  <c r="AD1269" i="3" s="1"/>
  <c r="Y1269" i="3"/>
  <c r="AB1269" i="3"/>
  <c r="AC1269" i="3" s="1"/>
  <c r="Z1269" i="3"/>
  <c r="V1269" i="3"/>
  <c r="U1269" i="3" s="1"/>
  <c r="T1269" i="3"/>
  <c r="K1272" i="3"/>
  <c r="W1285" i="3"/>
  <c r="AB1285" i="3"/>
  <c r="AC1285" i="3" s="1"/>
  <c r="Y903" i="1" s="1"/>
  <c r="AD903" i="1" s="1"/>
  <c r="T1285" i="3"/>
  <c r="AA1285" i="3"/>
  <c r="S1285" i="3"/>
  <c r="AD1285" i="3" s="1"/>
  <c r="Y1285" i="3"/>
  <c r="Z1285" i="3"/>
  <c r="V1285" i="3"/>
  <c r="AA1261" i="3"/>
  <c r="S1261" i="3"/>
  <c r="AD1261" i="3" s="1"/>
  <c r="Y1261" i="3"/>
  <c r="W1261" i="3"/>
  <c r="V1261" i="3"/>
  <c r="U1261" i="3" s="1"/>
  <c r="T1261" i="3"/>
  <c r="AB1261" i="3"/>
  <c r="AC1261" i="3" s="1"/>
  <c r="Z1261" i="3"/>
  <c r="AA1232" i="3"/>
  <c r="S1232" i="3"/>
  <c r="AD1232" i="3" s="1"/>
  <c r="Z1232" i="3"/>
  <c r="W1232" i="3"/>
  <c r="T1232" i="3"/>
  <c r="AB1232" i="3"/>
  <c r="AC1232" i="3" s="1"/>
  <c r="Y1232" i="3"/>
  <c r="V1232" i="3"/>
  <c r="U1232" i="3" s="1"/>
  <c r="K1288" i="3"/>
  <c r="W1277" i="3"/>
  <c r="AB1277" i="3"/>
  <c r="AC1277" i="3" s="1"/>
  <c r="Y616" i="1" s="1"/>
  <c r="AD616" i="1" s="1"/>
  <c r="T1277" i="3"/>
  <c r="AA1277" i="3"/>
  <c r="S1277" i="3"/>
  <c r="AD1277" i="3" s="1"/>
  <c r="Y1277" i="3"/>
  <c r="Z1277" i="3"/>
  <c r="V1277" i="3"/>
  <c r="U1277" i="3" s="1"/>
  <c r="AB1310" i="3"/>
  <c r="AC1310" i="3" s="1"/>
  <c r="Y989" i="1" s="1"/>
  <c r="AD989" i="1" s="1"/>
  <c r="T1310" i="3"/>
  <c r="Z1310" i="3"/>
  <c r="Y1310" i="3"/>
  <c r="W1310" i="3"/>
  <c r="X1310" i="3" s="1"/>
  <c r="V1310" i="3"/>
  <c r="U1310" i="3" s="1"/>
  <c r="S1310" i="3"/>
  <c r="AD1310" i="3" s="1"/>
  <c r="AA1310" i="3"/>
  <c r="W1316" i="3"/>
  <c r="T1316" i="3"/>
  <c r="S1316" i="3"/>
  <c r="AD1316" i="3" s="1"/>
  <c r="AB1316" i="3"/>
  <c r="AC1316" i="3" s="1"/>
  <c r="Y1065" i="1" s="1"/>
  <c r="AD1065" i="1" s="1"/>
  <c r="AA1316" i="3"/>
  <c r="Z1316" i="3"/>
  <c r="Y1316" i="3"/>
  <c r="V1316" i="3"/>
  <c r="U1316" i="3" s="1"/>
  <c r="V1284" i="3"/>
  <c r="AB1284" i="3"/>
  <c r="AC1284" i="3" s="1"/>
  <c r="Y939" i="1" s="1"/>
  <c r="AD939" i="1" s="1"/>
  <c r="T1284" i="3"/>
  <c r="AA1284" i="3"/>
  <c r="S1284" i="3"/>
  <c r="AD1284" i="3" s="1"/>
  <c r="Z1284" i="3"/>
  <c r="W1284" i="3"/>
  <c r="Y1284" i="3"/>
  <c r="Y1317" i="3"/>
  <c r="AA1317" i="3"/>
  <c r="S1317" i="3"/>
  <c r="AD1317" i="3" s="1"/>
  <c r="AB1317" i="3"/>
  <c r="AC1317" i="3" s="1"/>
  <c r="Y1096" i="1" s="1"/>
  <c r="AD1096" i="1" s="1"/>
  <c r="Z1317" i="3"/>
  <c r="W1317" i="3"/>
  <c r="V1317" i="3"/>
  <c r="T1317" i="3"/>
  <c r="W206" i="1"/>
  <c r="AB206" i="1" s="1"/>
  <c r="AF206" i="1" s="1"/>
  <c r="W30" i="1"/>
  <c r="AB30" i="1" s="1"/>
  <c r="AF30" i="1" s="1"/>
  <c r="W382" i="1"/>
  <c r="AB382" i="1" s="1"/>
  <c r="AF382" i="1" s="1"/>
  <c r="W350" i="1"/>
  <c r="AB350" i="1" s="1"/>
  <c r="AF350" i="1" s="1"/>
  <c r="W419" i="1"/>
  <c r="AB419" i="1" s="1"/>
  <c r="AF419" i="1" s="1"/>
  <c r="AF214" i="1"/>
  <c r="W38" i="1"/>
  <c r="AB38" i="1" s="1"/>
  <c r="AF38" i="1" s="1"/>
  <c r="W180" i="1"/>
  <c r="AB180" i="1" s="1"/>
  <c r="AF180" i="1" s="1"/>
  <c r="W156" i="1"/>
  <c r="AB156" i="1" s="1"/>
  <c r="AF156" i="1" s="1"/>
  <c r="Z1334" i="3"/>
  <c r="Y1334" i="3"/>
  <c r="W1334" i="3"/>
  <c r="X1334" i="3" s="1"/>
  <c r="AB1334" i="3"/>
  <c r="AC1334" i="3" s="1"/>
  <c r="T1334" i="3"/>
  <c r="AA1334" i="3"/>
  <c r="V1334" i="3"/>
  <c r="U1334" i="3" s="1"/>
  <c r="S1334" i="3"/>
  <c r="AD1334" i="3" s="1"/>
  <c r="AB1321" i="3"/>
  <c r="AC1321" i="3" s="1"/>
  <c r="T1321" i="3"/>
  <c r="W1321" i="3"/>
  <c r="X1321" i="3" s="1"/>
  <c r="Z1321" i="3"/>
  <c r="Y1321" i="3"/>
  <c r="V1321" i="3"/>
  <c r="U1321" i="3" s="1"/>
  <c r="S1321" i="3"/>
  <c r="AD1321" i="3" s="1"/>
  <c r="AA1321" i="3"/>
  <c r="AA1327" i="3"/>
  <c r="S1327" i="3"/>
  <c r="AD1327" i="3" s="1"/>
  <c r="Z1327" i="3"/>
  <c r="V1327" i="3"/>
  <c r="U1327" i="3" s="1"/>
  <c r="T1327" i="3"/>
  <c r="AB1327" i="3"/>
  <c r="AC1327" i="3" s="1"/>
  <c r="Y1327" i="3"/>
  <c r="W1327" i="3"/>
  <c r="X1327" i="3" s="1"/>
  <c r="V1278" i="3"/>
  <c r="U1278" i="3" s="1"/>
  <c r="AB1278" i="3"/>
  <c r="AC1278" i="3" s="1"/>
  <c r="Y613" i="1" s="1"/>
  <c r="AD613" i="1" s="1"/>
  <c r="T1278" i="3"/>
  <c r="Z1278" i="3"/>
  <c r="Y1278" i="3"/>
  <c r="W1278" i="3"/>
  <c r="S1278" i="3"/>
  <c r="AD1278" i="3" s="1"/>
  <c r="AA1278" i="3"/>
  <c r="AA1342" i="3"/>
  <c r="S1342" i="3"/>
  <c r="AD1342" i="3" s="1"/>
  <c r="Z1342" i="3"/>
  <c r="Y1342" i="3"/>
  <c r="W1342" i="3"/>
  <c r="X1342" i="3" s="1"/>
  <c r="V1342" i="3"/>
  <c r="U1342" i="3" s="1"/>
  <c r="AB1342" i="3"/>
  <c r="AC1342" i="3" s="1"/>
  <c r="T1342" i="3"/>
  <c r="K1289" i="3"/>
  <c r="W743" i="1"/>
  <c r="AB743" i="1" s="1"/>
  <c r="AF743" i="1" s="1"/>
  <c r="K1277" i="3"/>
  <c r="W616" i="1"/>
  <c r="AB616" i="1" s="1"/>
  <c r="AF616" i="1" s="1"/>
  <c r="V1262" i="3"/>
  <c r="U1262" i="3" s="1"/>
  <c r="AB1262" i="3"/>
  <c r="AC1262" i="3" s="1"/>
  <c r="Y360" i="1" s="1"/>
  <c r="AD360" i="1" s="1"/>
  <c r="T1262" i="3"/>
  <c r="Z1262" i="3"/>
  <c r="Y1262" i="3"/>
  <c r="AA1262" i="3"/>
  <c r="W1262" i="3"/>
  <c r="X1262" i="3" s="1"/>
  <c r="S1262" i="3"/>
  <c r="AD1262" i="3" s="1"/>
  <c r="K1299" i="3"/>
  <c r="W1095" i="1"/>
  <c r="AB1095" i="1" s="1"/>
  <c r="AF1095" i="1" s="1"/>
  <c r="AB1274" i="3"/>
  <c r="AC1274" i="3" s="1"/>
  <c r="T1274" i="3"/>
  <c r="Z1274" i="3"/>
  <c r="V1274" i="3"/>
  <c r="U1274" i="3" s="1"/>
  <c r="S1274" i="3"/>
  <c r="AD1274" i="3" s="1"/>
  <c r="AA1274" i="3"/>
  <c r="Y1274" i="3"/>
  <c r="W1274" i="3"/>
  <c r="X1274" i="3" s="1"/>
  <c r="K1245" i="3"/>
  <c r="W185" i="1"/>
  <c r="AB185" i="1" s="1"/>
  <c r="AF185" i="1" s="1"/>
  <c r="K1231" i="3"/>
  <c r="Z1239" i="3"/>
  <c r="Y1239" i="3"/>
  <c r="W1239" i="3"/>
  <c r="V1239" i="3"/>
  <c r="AB1239" i="3"/>
  <c r="AC1239" i="3" s="1"/>
  <c r="Y172" i="1" s="1"/>
  <c r="AD172" i="1" s="1"/>
  <c r="AA1239" i="3"/>
  <c r="T1239" i="3"/>
  <c r="S1239" i="3"/>
  <c r="AD1239" i="3" s="1"/>
  <c r="K1227" i="3"/>
  <c r="V1190" i="3"/>
  <c r="U1190" i="3" s="1"/>
  <c r="AA1190" i="3"/>
  <c r="S1190" i="3"/>
  <c r="AD1190" i="3" s="1"/>
  <c r="Z1190" i="3"/>
  <c r="AB1190" i="3"/>
  <c r="AC1190" i="3" s="1"/>
  <c r="Y1153" i="1" s="1"/>
  <c r="AD1153" i="1" s="1"/>
  <c r="Y1190" i="3"/>
  <c r="W1190" i="3"/>
  <c r="X1190" i="3" s="1"/>
  <c r="T1190" i="3"/>
  <c r="Z1178" i="3"/>
  <c r="V1178" i="3"/>
  <c r="U1178" i="3" s="1"/>
  <c r="S1178" i="3"/>
  <c r="AD1178" i="3" s="1"/>
  <c r="AB1178" i="3"/>
  <c r="AC1178" i="3" s="1"/>
  <c r="Y1393" i="1" s="1"/>
  <c r="AD1393" i="1" s="1"/>
  <c r="AA1178" i="3"/>
  <c r="Y1178" i="3"/>
  <c r="W1178" i="3"/>
  <c r="T1178" i="3"/>
  <c r="K1185" i="3"/>
  <c r="W1410" i="1"/>
  <c r="AB1410" i="1" s="1"/>
  <c r="AF1410" i="1" s="1"/>
  <c r="K1205" i="3"/>
  <c r="AA1145" i="3"/>
  <c r="S1145" i="3"/>
  <c r="AD1145" i="3" s="1"/>
  <c r="Z1145" i="3"/>
  <c r="V1145" i="3"/>
  <c r="U1145" i="3" s="1"/>
  <c r="AB1145" i="3"/>
  <c r="AC1145" i="3" s="1"/>
  <c r="Y1145" i="3"/>
  <c r="W1145" i="3"/>
  <c r="X1145" i="3" s="1"/>
  <c r="T1145" i="3"/>
  <c r="Y1185" i="3"/>
  <c r="V1185" i="3"/>
  <c r="U1185" i="3" s="1"/>
  <c r="Z1185" i="3"/>
  <c r="W1185" i="3"/>
  <c r="T1185" i="3"/>
  <c r="S1185" i="3"/>
  <c r="AD1185" i="3" s="1"/>
  <c r="AB1185" i="3"/>
  <c r="AC1185" i="3" s="1"/>
  <c r="Y1410" i="1" s="1"/>
  <c r="AD1410" i="1" s="1"/>
  <c r="AA1185" i="3"/>
  <c r="AA1099" i="3"/>
  <c r="S1099" i="3"/>
  <c r="AD1099" i="3" s="1"/>
  <c r="W1099" i="3"/>
  <c r="AB1099" i="3"/>
  <c r="AC1099" i="3" s="1"/>
  <c r="Z1099" i="3"/>
  <c r="Y1099" i="3"/>
  <c r="V1099" i="3"/>
  <c r="U1099" i="3" s="1"/>
  <c r="T1099" i="3"/>
  <c r="V1086" i="3"/>
  <c r="U1086" i="3" s="1"/>
  <c r="Z1086" i="3"/>
  <c r="W1086" i="3"/>
  <c r="T1086" i="3"/>
  <c r="S1086" i="3"/>
  <c r="AD1086" i="3" s="1"/>
  <c r="AB1086" i="3"/>
  <c r="AC1086" i="3" s="1"/>
  <c r="AA1086" i="3"/>
  <c r="Y1086" i="3"/>
  <c r="K1149" i="3"/>
  <c r="K1089" i="3"/>
  <c r="Y1116" i="3"/>
  <c r="V1116" i="3"/>
  <c r="U1116" i="3" s="1"/>
  <c r="Z1116" i="3"/>
  <c r="W1116" i="3"/>
  <c r="T1116" i="3"/>
  <c r="S1116" i="3"/>
  <c r="AD1116" i="3" s="1"/>
  <c r="AB1116" i="3"/>
  <c r="AC1116" i="3" s="1"/>
  <c r="Y1314" i="1" s="1"/>
  <c r="AD1314" i="1" s="1"/>
  <c r="AA1116" i="3"/>
  <c r="Z1077" i="3"/>
  <c r="Y1077" i="3"/>
  <c r="V1077" i="3"/>
  <c r="AB1077" i="3"/>
  <c r="AC1077" i="3" s="1"/>
  <c r="AA1077" i="3"/>
  <c r="W1077" i="3"/>
  <c r="T1077" i="3"/>
  <c r="S1077" i="3"/>
  <c r="AD1077" i="3" s="1"/>
  <c r="K1061" i="3"/>
  <c r="W1074" i="3"/>
  <c r="X1074" i="3" s="1"/>
  <c r="V1074" i="3"/>
  <c r="U1074" i="3" s="1"/>
  <c r="AA1074" i="3"/>
  <c r="S1074" i="3"/>
  <c r="AD1074" i="3" s="1"/>
  <c r="Z1074" i="3"/>
  <c r="Y1074" i="3"/>
  <c r="T1074" i="3"/>
  <c r="AB1074" i="3"/>
  <c r="AC1074" i="3" s="1"/>
  <c r="W1054" i="3"/>
  <c r="AA1054" i="3"/>
  <c r="S1054" i="3"/>
  <c r="AD1054" i="3" s="1"/>
  <c r="Z1054" i="3"/>
  <c r="Y1054" i="3"/>
  <c r="AB1054" i="3"/>
  <c r="AC1054" i="3" s="1"/>
  <c r="V1054" i="3"/>
  <c r="U1054" i="3" s="1"/>
  <c r="T1054" i="3"/>
  <c r="Z1056" i="3"/>
  <c r="W1056" i="3"/>
  <c r="T1056" i="3"/>
  <c r="AB1056" i="3"/>
  <c r="AC1056" i="3" s="1"/>
  <c r="S1056" i="3"/>
  <c r="AD1056" i="3" s="1"/>
  <c r="Y1056" i="3"/>
  <c r="V1056" i="3"/>
  <c r="U1056" i="3" s="1"/>
  <c r="AA1056" i="3"/>
  <c r="Z1035" i="3"/>
  <c r="V1035" i="3"/>
  <c r="U1035" i="3" s="1"/>
  <c r="T1035" i="3"/>
  <c r="S1035" i="3"/>
  <c r="AD1035" i="3" s="1"/>
  <c r="AB1035" i="3"/>
  <c r="AC1035" i="3" s="1"/>
  <c r="AA1035" i="3"/>
  <c r="Y1035" i="3"/>
  <c r="W1035" i="3"/>
  <c r="X1035" i="3" s="1"/>
  <c r="Z1019" i="3"/>
  <c r="V1019" i="3"/>
  <c r="U1019" i="3" s="1"/>
  <c r="T1019" i="3"/>
  <c r="S1019" i="3"/>
  <c r="AD1019" i="3" s="1"/>
  <c r="AB1019" i="3"/>
  <c r="AC1019" i="3" s="1"/>
  <c r="AA1019" i="3"/>
  <c r="Y1019" i="3"/>
  <c r="W1019" i="3"/>
  <c r="X1019" i="3" s="1"/>
  <c r="V1004" i="3"/>
  <c r="U1004" i="3" s="1"/>
  <c r="AB1004" i="3"/>
  <c r="AC1004" i="3" s="1"/>
  <c r="Y1216" i="1" s="1"/>
  <c r="AD1216" i="1" s="1"/>
  <c r="T1004" i="3"/>
  <c r="AA1004" i="3"/>
  <c r="S1004" i="3"/>
  <c r="AD1004" i="3" s="1"/>
  <c r="Z1004" i="3"/>
  <c r="Y1004" i="3"/>
  <c r="W1004" i="3"/>
  <c r="V988" i="3"/>
  <c r="U988" i="3" s="1"/>
  <c r="AB988" i="3"/>
  <c r="AC988" i="3" s="1"/>
  <c r="Y842" i="1" s="1"/>
  <c r="AD842" i="1" s="1"/>
  <c r="T988" i="3"/>
  <c r="Z988" i="3"/>
  <c r="Y988" i="3"/>
  <c r="W988" i="3"/>
  <c r="S988" i="3"/>
  <c r="AD988" i="3" s="1"/>
  <c r="AA988" i="3"/>
  <c r="K1001" i="3"/>
  <c r="W787" i="1"/>
  <c r="AB787" i="1" s="1"/>
  <c r="AF787" i="1" s="1"/>
  <c r="AA1059" i="3"/>
  <c r="S1059" i="3"/>
  <c r="AD1059" i="3" s="1"/>
  <c r="AB1059" i="3"/>
  <c r="AC1059" i="3" s="1"/>
  <c r="Y1059" i="3"/>
  <c r="W1059" i="3"/>
  <c r="Z1059" i="3"/>
  <c r="V1059" i="3"/>
  <c r="U1059" i="3" s="1"/>
  <c r="T1059" i="3"/>
  <c r="K1040" i="3"/>
  <c r="K1024" i="3"/>
  <c r="AA1063" i="3"/>
  <c r="S1063" i="3"/>
  <c r="AD1063" i="3" s="1"/>
  <c r="W1063" i="3"/>
  <c r="V1063" i="3"/>
  <c r="U1063" i="3" s="1"/>
  <c r="T1063" i="3"/>
  <c r="AB1063" i="3"/>
  <c r="AC1063" i="3" s="1"/>
  <c r="Z1063" i="3"/>
  <c r="Y1063" i="3"/>
  <c r="Z949" i="3"/>
  <c r="Y949" i="3"/>
  <c r="W949" i="3"/>
  <c r="AB949" i="3"/>
  <c r="AC949" i="3" s="1"/>
  <c r="T949" i="3"/>
  <c r="AA949" i="3"/>
  <c r="V949" i="3"/>
  <c r="U949" i="3" s="1"/>
  <c r="S949" i="3"/>
  <c r="AD949" i="3" s="1"/>
  <c r="W953" i="3"/>
  <c r="AA953" i="3"/>
  <c r="S953" i="3"/>
  <c r="AD953" i="3" s="1"/>
  <c r="Z953" i="3"/>
  <c r="AB953" i="3"/>
  <c r="AC953" i="3" s="1"/>
  <c r="Y953" i="3"/>
  <c r="V953" i="3"/>
  <c r="U953" i="3" s="1"/>
  <c r="T953" i="3"/>
  <c r="K937" i="3"/>
  <c r="W947" i="3"/>
  <c r="X947" i="3" s="1"/>
  <c r="Z947" i="3"/>
  <c r="AB947" i="3"/>
  <c r="AC947" i="3" s="1"/>
  <c r="Y1074" i="1" s="1"/>
  <c r="AD1074" i="1" s="1"/>
  <c r="AA947" i="3"/>
  <c r="Y947" i="3"/>
  <c r="V947" i="3"/>
  <c r="U947" i="3" s="1"/>
  <c r="S947" i="3"/>
  <c r="AD947" i="3" s="1"/>
  <c r="T947" i="3"/>
  <c r="AB850" i="3"/>
  <c r="AC850" i="3" s="1"/>
  <c r="Y790" i="1" s="1"/>
  <c r="AD790" i="1" s="1"/>
  <c r="T850" i="3"/>
  <c r="Y850" i="3"/>
  <c r="AA850" i="3"/>
  <c r="Z850" i="3"/>
  <c r="W850" i="3"/>
  <c r="V850" i="3"/>
  <c r="U850" i="3" s="1"/>
  <c r="S850" i="3"/>
  <c r="AD850" i="3" s="1"/>
  <c r="AA877" i="3"/>
  <c r="S877" i="3"/>
  <c r="AD877" i="3" s="1"/>
  <c r="Z877" i="3"/>
  <c r="Y877" i="3"/>
  <c r="V877" i="3"/>
  <c r="U877" i="3" s="1"/>
  <c r="AB877" i="3"/>
  <c r="AC877" i="3" s="1"/>
  <c r="Y1142" i="1" s="1"/>
  <c r="AD1142" i="1" s="1"/>
  <c r="W877" i="3"/>
  <c r="X877" i="3" s="1"/>
  <c r="T877" i="3"/>
  <c r="V838" i="3"/>
  <c r="U838" i="3" s="1"/>
  <c r="T838" i="3"/>
  <c r="AB838" i="3"/>
  <c r="AC838" i="3" s="1"/>
  <c r="S838" i="3"/>
  <c r="AD838" i="3" s="1"/>
  <c r="AA838" i="3"/>
  <c r="Z838" i="3"/>
  <c r="Y838" i="3"/>
  <c r="W838" i="3"/>
  <c r="Z955" i="3"/>
  <c r="Y955" i="3"/>
  <c r="W955" i="3"/>
  <c r="AB955" i="3"/>
  <c r="AC955" i="3" s="1"/>
  <c r="Y940" i="1" s="1"/>
  <c r="AD940" i="1" s="1"/>
  <c r="T955" i="3"/>
  <c r="V955" i="3"/>
  <c r="S955" i="3"/>
  <c r="AD955" i="3" s="1"/>
  <c r="AA955" i="3"/>
  <c r="AB932" i="3"/>
  <c r="AC932" i="3" s="1"/>
  <c r="Y804" i="1" s="1"/>
  <c r="AD804" i="1" s="1"/>
  <c r="T932" i="3"/>
  <c r="AA932" i="3"/>
  <c r="S932" i="3"/>
  <c r="AD932" i="3" s="1"/>
  <c r="Z932" i="3"/>
  <c r="Y932" i="3"/>
  <c r="W932" i="3"/>
  <c r="X932" i="3" s="1"/>
  <c r="V932" i="3"/>
  <c r="U932" i="3" s="1"/>
  <c r="K850" i="3"/>
  <c r="W790" i="1"/>
  <c r="AB790" i="1" s="1"/>
  <c r="AF790" i="1" s="1"/>
  <c r="K831" i="3"/>
  <c r="W627" i="1"/>
  <c r="AB627" i="1" s="1"/>
  <c r="AF627" i="1" s="1"/>
  <c r="V934" i="3"/>
  <c r="U934" i="3" s="1"/>
  <c r="AB934" i="3"/>
  <c r="AC934" i="3" s="1"/>
  <c r="Y812" i="1" s="1"/>
  <c r="AD812" i="1" s="1"/>
  <c r="T934" i="3"/>
  <c r="AA934" i="3"/>
  <c r="S934" i="3"/>
  <c r="AD934" i="3" s="1"/>
  <c r="Z934" i="3"/>
  <c r="Y934" i="3"/>
  <c r="W934" i="3"/>
  <c r="X934" i="3" s="1"/>
  <c r="V852" i="3"/>
  <c r="U852" i="3" s="1"/>
  <c r="AA852" i="3"/>
  <c r="S852" i="3"/>
  <c r="AD852" i="3" s="1"/>
  <c r="Y852" i="3"/>
  <c r="W852" i="3"/>
  <c r="X852" i="3" s="1"/>
  <c r="T852" i="3"/>
  <c r="Z852" i="3"/>
  <c r="AB852" i="3"/>
  <c r="AC852" i="3" s="1"/>
  <c r="Y797" i="1" s="1"/>
  <c r="AD797" i="1" s="1"/>
  <c r="K768" i="3"/>
  <c r="AA793" i="3"/>
  <c r="S793" i="3"/>
  <c r="AD793" i="3" s="1"/>
  <c r="Y793" i="3"/>
  <c r="V793" i="3"/>
  <c r="T793" i="3"/>
  <c r="AB793" i="3"/>
  <c r="AC793" i="3" s="1"/>
  <c r="Y1175" i="1" s="1"/>
  <c r="AD1175" i="1" s="1"/>
  <c r="Z793" i="3"/>
  <c r="W793" i="3"/>
  <c r="K909" i="3"/>
  <c r="K802" i="3"/>
  <c r="K903" i="3"/>
  <c r="W696" i="1"/>
  <c r="AB696" i="1" s="1"/>
  <c r="AF696" i="1" s="1"/>
  <c r="V774" i="3"/>
  <c r="AA774" i="3"/>
  <c r="S774" i="3"/>
  <c r="AD774" i="3" s="1"/>
  <c r="W774" i="3"/>
  <c r="T774" i="3"/>
  <c r="AB774" i="3"/>
  <c r="AC774" i="3" s="1"/>
  <c r="Y970" i="1" s="1"/>
  <c r="AD970" i="1" s="1"/>
  <c r="Z774" i="3"/>
  <c r="Y774" i="3"/>
  <c r="W764" i="3"/>
  <c r="V764" i="3"/>
  <c r="U764" i="3" s="1"/>
  <c r="T764" i="3"/>
  <c r="AB764" i="3"/>
  <c r="AC764" i="3" s="1"/>
  <c r="S764" i="3"/>
  <c r="AD764" i="3" s="1"/>
  <c r="AA764" i="3"/>
  <c r="Z764" i="3"/>
  <c r="Y764" i="3"/>
  <c r="V812" i="3"/>
  <c r="U812" i="3" s="1"/>
  <c r="AB812" i="3"/>
  <c r="AC812" i="3" s="1"/>
  <c r="Y1113" i="1" s="1"/>
  <c r="AD1113" i="1" s="1"/>
  <c r="T812" i="3"/>
  <c r="AA812" i="3"/>
  <c r="S812" i="3"/>
  <c r="AD812" i="3" s="1"/>
  <c r="Z812" i="3"/>
  <c r="Y812" i="3"/>
  <c r="W812" i="3"/>
  <c r="Z767" i="3"/>
  <c r="Y767" i="3"/>
  <c r="W767" i="3"/>
  <c r="X767" i="3" s="1"/>
  <c r="V767" i="3"/>
  <c r="U767" i="3" s="1"/>
  <c r="T767" i="3"/>
  <c r="S767" i="3"/>
  <c r="AD767" i="3" s="1"/>
  <c r="AB767" i="3"/>
  <c r="AC767" i="3" s="1"/>
  <c r="AA767" i="3"/>
  <c r="Z778" i="3"/>
  <c r="W778" i="3"/>
  <c r="X778" i="3" s="1"/>
  <c r="AA778" i="3"/>
  <c r="Y778" i="3"/>
  <c r="V778" i="3"/>
  <c r="U778" i="3" s="1"/>
  <c r="T778" i="3"/>
  <c r="S778" i="3"/>
  <c r="AD778" i="3" s="1"/>
  <c r="AB778" i="3"/>
  <c r="AC778" i="3" s="1"/>
  <c r="AB713" i="3"/>
  <c r="AC713" i="3" s="1"/>
  <c r="T713" i="3"/>
  <c r="Z713" i="3"/>
  <c r="Y713" i="3"/>
  <c r="AA713" i="3"/>
  <c r="W713" i="3"/>
  <c r="V713" i="3"/>
  <c r="S713" i="3"/>
  <c r="AD713" i="3" s="1"/>
  <c r="AB826" i="3"/>
  <c r="AC826" i="3" s="1"/>
  <c r="Y1385" i="1" s="1"/>
  <c r="AD1385" i="1" s="1"/>
  <c r="T826" i="3"/>
  <c r="AA826" i="3"/>
  <c r="S826" i="3"/>
  <c r="AD826" i="3" s="1"/>
  <c r="Z826" i="3"/>
  <c r="Y826" i="3"/>
  <c r="W826" i="3"/>
  <c r="V826" i="3"/>
  <c r="U826" i="3" s="1"/>
  <c r="K747" i="3"/>
  <c r="K721" i="3"/>
  <c r="Y736" i="3"/>
  <c r="W736" i="3"/>
  <c r="V736" i="3"/>
  <c r="U736" i="3" s="1"/>
  <c r="AB736" i="3"/>
  <c r="AC736" i="3" s="1"/>
  <c r="Y1150" i="1" s="1"/>
  <c r="AD1150" i="1" s="1"/>
  <c r="T736" i="3"/>
  <c r="AA736" i="3"/>
  <c r="S736" i="3"/>
  <c r="AD736" i="3" s="1"/>
  <c r="Z736" i="3"/>
  <c r="K702" i="3"/>
  <c r="W361" i="1"/>
  <c r="AB361" i="1" s="1"/>
  <c r="AF361" i="1" s="1"/>
  <c r="Z935" i="1"/>
  <c r="AE935" i="1" s="1"/>
  <c r="K713" i="3"/>
  <c r="AA732" i="3"/>
  <c r="S732" i="3"/>
  <c r="AD732" i="3" s="1"/>
  <c r="Z732" i="3"/>
  <c r="Y732" i="3"/>
  <c r="W732" i="3"/>
  <c r="X732" i="3" s="1"/>
  <c r="V732" i="3"/>
  <c r="U732" i="3" s="1"/>
  <c r="T732" i="3"/>
  <c r="AB732" i="3"/>
  <c r="AC732" i="3" s="1"/>
  <c r="Y1081" i="1" s="1"/>
  <c r="AD1081" i="1" s="1"/>
  <c r="V690" i="3"/>
  <c r="Z690" i="3"/>
  <c r="Y690" i="3"/>
  <c r="W690" i="3"/>
  <c r="T690" i="3"/>
  <c r="S690" i="3"/>
  <c r="AD690" i="3" s="1"/>
  <c r="AA690" i="3"/>
  <c r="AB690" i="3"/>
  <c r="AC690" i="3" s="1"/>
  <c r="K664" i="3"/>
  <c r="K735" i="3"/>
  <c r="W1100" i="1"/>
  <c r="AB1100" i="1" s="1"/>
  <c r="AF1100" i="1" s="1"/>
  <c r="V620" i="3"/>
  <c r="U620" i="3" s="1"/>
  <c r="Z620" i="3"/>
  <c r="T620" i="3"/>
  <c r="S620" i="3"/>
  <c r="AD620" i="3" s="1"/>
  <c r="AB620" i="3"/>
  <c r="AC620" i="3" s="1"/>
  <c r="AA620" i="3"/>
  <c r="Y620" i="3"/>
  <c r="W620" i="3"/>
  <c r="Y689" i="3"/>
  <c r="AA689" i="3"/>
  <c r="Z689" i="3"/>
  <c r="W689" i="3"/>
  <c r="V689" i="3"/>
  <c r="T689" i="3"/>
  <c r="AB689" i="3"/>
  <c r="AC689" i="3" s="1"/>
  <c r="S689" i="3"/>
  <c r="AD689" i="3" s="1"/>
  <c r="Z656" i="3"/>
  <c r="Y656" i="3"/>
  <c r="W656" i="3"/>
  <c r="V656" i="3"/>
  <c r="U656" i="3" s="1"/>
  <c r="AB656" i="3"/>
  <c r="AC656" i="3" s="1"/>
  <c r="AA656" i="3"/>
  <c r="T656" i="3"/>
  <c r="S656" i="3"/>
  <c r="AD656" i="3" s="1"/>
  <c r="V644" i="3"/>
  <c r="U644" i="3" s="1"/>
  <c r="AB644" i="3"/>
  <c r="AC644" i="3" s="1"/>
  <c r="T644" i="3"/>
  <c r="Z644" i="3"/>
  <c r="Y644" i="3"/>
  <c r="AA644" i="3"/>
  <c r="W644" i="3"/>
  <c r="S644" i="3"/>
  <c r="AD644" i="3" s="1"/>
  <c r="K636" i="3"/>
  <c r="Z632" i="3"/>
  <c r="Y632" i="3"/>
  <c r="V632" i="3"/>
  <c r="U632" i="3" s="1"/>
  <c r="AB632" i="3"/>
  <c r="AC632" i="3" s="1"/>
  <c r="AA632" i="3"/>
  <c r="W632" i="3"/>
  <c r="X632" i="3" s="1"/>
  <c r="T632" i="3"/>
  <c r="S632" i="3"/>
  <c r="AD632" i="3" s="1"/>
  <c r="K667" i="3"/>
  <c r="AA641" i="3"/>
  <c r="S641" i="3"/>
  <c r="AD641" i="3" s="1"/>
  <c r="Z641" i="3"/>
  <c r="Y641" i="3"/>
  <c r="W641" i="3"/>
  <c r="V641" i="3"/>
  <c r="U641" i="3" s="1"/>
  <c r="T641" i="3"/>
  <c r="AB641" i="3"/>
  <c r="AC641" i="3" s="1"/>
  <c r="K546" i="3"/>
  <c r="K507" i="3"/>
  <c r="W895" i="1"/>
  <c r="AB895" i="1" s="1"/>
  <c r="AF895" i="1" s="1"/>
  <c r="K519" i="3"/>
  <c r="W821" i="1"/>
  <c r="AB821" i="1" s="1"/>
  <c r="AF821" i="1" s="1"/>
  <c r="V488" i="3"/>
  <c r="U488" i="3" s="1"/>
  <c r="AB488" i="3"/>
  <c r="AC488" i="3" s="1"/>
  <c r="Y700" i="1" s="1"/>
  <c r="AD700" i="1" s="1"/>
  <c r="T488" i="3"/>
  <c r="AA488" i="3"/>
  <c r="S488" i="3"/>
  <c r="AD488" i="3" s="1"/>
  <c r="Z488" i="3"/>
  <c r="Y488" i="3"/>
  <c r="W488" i="3"/>
  <c r="AB565" i="3"/>
  <c r="AC565" i="3" s="1"/>
  <c r="Y974" i="1" s="1"/>
  <c r="AD974" i="1" s="1"/>
  <c r="T565" i="3"/>
  <c r="AA565" i="3"/>
  <c r="S565" i="3"/>
  <c r="AD565" i="3" s="1"/>
  <c r="Z565" i="3"/>
  <c r="Y565" i="3"/>
  <c r="W565" i="3"/>
  <c r="V565" i="3"/>
  <c r="U565" i="3" s="1"/>
  <c r="W473" i="3"/>
  <c r="AB473" i="3"/>
  <c r="AC473" i="3" s="1"/>
  <c r="Y777" i="1" s="1"/>
  <c r="AD777" i="1" s="1"/>
  <c r="T473" i="3"/>
  <c r="AA473" i="3"/>
  <c r="S473" i="3"/>
  <c r="AD473" i="3" s="1"/>
  <c r="Z473" i="3"/>
  <c r="Y473" i="3"/>
  <c r="V473" i="3"/>
  <c r="U473" i="3" s="1"/>
  <c r="W749" i="3"/>
  <c r="V749" i="3"/>
  <c r="U749" i="3" s="1"/>
  <c r="AB749" i="3"/>
  <c r="AC749" i="3" s="1"/>
  <c r="T749" i="3"/>
  <c r="AA749" i="3"/>
  <c r="S749" i="3"/>
  <c r="AD749" i="3" s="1"/>
  <c r="Z749" i="3"/>
  <c r="Y749" i="3"/>
  <c r="K511" i="3"/>
  <c r="AB587" i="3"/>
  <c r="AC587" i="3" s="1"/>
  <c r="Y1048" i="1" s="1"/>
  <c r="AD1048" i="1" s="1"/>
  <c r="T587" i="3"/>
  <c r="AA587" i="3"/>
  <c r="S587" i="3"/>
  <c r="AD587" i="3" s="1"/>
  <c r="Z587" i="3"/>
  <c r="Y587" i="3"/>
  <c r="W587" i="3"/>
  <c r="V587" i="3"/>
  <c r="Z436" i="3"/>
  <c r="V436" i="3"/>
  <c r="U436" i="3" s="1"/>
  <c r="T436" i="3"/>
  <c r="S436" i="3"/>
  <c r="AD436" i="3" s="1"/>
  <c r="AB436" i="3"/>
  <c r="AC436" i="3" s="1"/>
  <c r="AA436" i="3"/>
  <c r="W436" i="3"/>
  <c r="Y436" i="3"/>
  <c r="Y475" i="3"/>
  <c r="W475" i="3"/>
  <c r="X475" i="3" s="1"/>
  <c r="V475" i="3"/>
  <c r="U475" i="3" s="1"/>
  <c r="AB475" i="3"/>
  <c r="AC475" i="3" s="1"/>
  <c r="Y776" i="1" s="1"/>
  <c r="AD776" i="1" s="1"/>
  <c r="T475" i="3"/>
  <c r="AA475" i="3"/>
  <c r="S475" i="3"/>
  <c r="AD475" i="3" s="1"/>
  <c r="Z475" i="3"/>
  <c r="V412" i="3"/>
  <c r="U412" i="3" s="1"/>
  <c r="Z412" i="3"/>
  <c r="Y412" i="3"/>
  <c r="T412" i="3"/>
  <c r="S412" i="3"/>
  <c r="AD412" i="3" s="1"/>
  <c r="AB412" i="3"/>
  <c r="AC412" i="3" s="1"/>
  <c r="Y174" i="1" s="1"/>
  <c r="AD174" i="1" s="1"/>
  <c r="AA412" i="3"/>
  <c r="W412" i="3"/>
  <c r="K326" i="3"/>
  <c r="W664" i="1"/>
  <c r="AB664" i="1" s="1"/>
  <c r="AF664" i="1" s="1"/>
  <c r="K479" i="3"/>
  <c r="V440" i="3"/>
  <c r="AB440" i="3"/>
  <c r="AC440" i="3" s="1"/>
  <c r="T440" i="3"/>
  <c r="AA440" i="3"/>
  <c r="S440" i="3"/>
  <c r="AD440" i="3" s="1"/>
  <c r="Z440" i="3"/>
  <c r="Y440" i="3"/>
  <c r="W440" i="3"/>
  <c r="Z394" i="3"/>
  <c r="V394" i="3"/>
  <c r="U394" i="3" s="1"/>
  <c r="W394" i="3"/>
  <c r="T394" i="3"/>
  <c r="S394" i="3"/>
  <c r="AD394" i="3" s="1"/>
  <c r="AB394" i="3"/>
  <c r="AC394" i="3" s="1"/>
  <c r="Y394" i="3"/>
  <c r="AA394" i="3"/>
  <c r="W429" i="3"/>
  <c r="AA429" i="3"/>
  <c r="S429" i="3"/>
  <c r="AD429" i="3" s="1"/>
  <c r="Z429" i="3"/>
  <c r="AB429" i="3"/>
  <c r="AC429" i="3" s="1"/>
  <c r="Y429" i="3"/>
  <c r="V429" i="3"/>
  <c r="U429" i="3" s="1"/>
  <c r="T429" i="3"/>
  <c r="V356" i="3"/>
  <c r="U356" i="3" s="1"/>
  <c r="Z356" i="3"/>
  <c r="S356" i="3"/>
  <c r="AD356" i="3" s="1"/>
  <c r="AA356" i="3"/>
  <c r="AB356" i="3"/>
  <c r="AC356" i="3" s="1"/>
  <c r="Y579" i="1" s="1"/>
  <c r="AD579" i="1" s="1"/>
  <c r="Y356" i="3"/>
  <c r="W356" i="3"/>
  <c r="X356" i="3" s="1"/>
  <c r="T356" i="3"/>
  <c r="V334" i="3"/>
  <c r="Z334" i="3"/>
  <c r="S334" i="3"/>
  <c r="AD334" i="3" s="1"/>
  <c r="AA334" i="3"/>
  <c r="AB334" i="3"/>
  <c r="AC334" i="3" s="1"/>
  <c r="Y334" i="3"/>
  <c r="T334" i="3"/>
  <c r="W334" i="3"/>
  <c r="K314" i="3"/>
  <c r="W563" i="1"/>
  <c r="AB563" i="1" s="1"/>
  <c r="AF563" i="1" s="1"/>
  <c r="W465" i="3"/>
  <c r="AB465" i="3"/>
  <c r="AC465" i="3" s="1"/>
  <c r="T465" i="3"/>
  <c r="AA465" i="3"/>
  <c r="S465" i="3"/>
  <c r="AD465" i="3" s="1"/>
  <c r="Z465" i="3"/>
  <c r="Y465" i="3"/>
  <c r="V465" i="3"/>
  <c r="U465" i="3" s="1"/>
  <c r="K435" i="3"/>
  <c r="Y520" i="3"/>
  <c r="V520" i="3"/>
  <c r="U520" i="3" s="1"/>
  <c r="T520" i="3"/>
  <c r="S520" i="3"/>
  <c r="AD520" i="3" s="1"/>
  <c r="AB520" i="3"/>
  <c r="AC520" i="3" s="1"/>
  <c r="AA520" i="3"/>
  <c r="Z520" i="3"/>
  <c r="W520" i="3"/>
  <c r="W397" i="3"/>
  <c r="AA397" i="3"/>
  <c r="S397" i="3"/>
  <c r="AD397" i="3" s="1"/>
  <c r="Z397" i="3"/>
  <c r="AB397" i="3"/>
  <c r="AC397" i="3" s="1"/>
  <c r="Y646" i="1" s="1"/>
  <c r="AD646" i="1" s="1"/>
  <c r="Y397" i="3"/>
  <c r="V397" i="3"/>
  <c r="U397" i="3" s="1"/>
  <c r="T397" i="3"/>
  <c r="V314" i="3"/>
  <c r="U314" i="3" s="1"/>
  <c r="Z314" i="3"/>
  <c r="S314" i="3"/>
  <c r="AD314" i="3" s="1"/>
  <c r="W314" i="3"/>
  <c r="T314" i="3"/>
  <c r="AA314" i="3"/>
  <c r="Y314" i="3"/>
  <c r="AB314" i="3"/>
  <c r="AC314" i="3" s="1"/>
  <c r="Y563" i="1" s="1"/>
  <c r="AD563" i="1" s="1"/>
  <c r="Y331" i="3"/>
  <c r="Z331" i="3"/>
  <c r="W331" i="3"/>
  <c r="X331" i="3" s="1"/>
  <c r="T331" i="3"/>
  <c r="AB331" i="3"/>
  <c r="AC331" i="3" s="1"/>
  <c r="V331" i="3"/>
  <c r="U331" i="3" s="1"/>
  <c r="S331" i="3"/>
  <c r="AD331" i="3" s="1"/>
  <c r="AA331" i="3"/>
  <c r="K497" i="3"/>
  <c r="W871" i="1"/>
  <c r="AB871" i="1" s="1"/>
  <c r="AF871" i="1" s="1"/>
  <c r="Y349" i="3"/>
  <c r="W349" i="3"/>
  <c r="T349" i="3"/>
  <c r="AB349" i="3"/>
  <c r="AC349" i="3" s="1"/>
  <c r="Y570" i="1" s="1"/>
  <c r="AD570" i="1" s="1"/>
  <c r="Z349" i="3"/>
  <c r="S349" i="3"/>
  <c r="AD349" i="3" s="1"/>
  <c r="V349" i="3"/>
  <c r="U349" i="3" s="1"/>
  <c r="AA349" i="3"/>
  <c r="K327" i="3"/>
  <c r="W669" i="1"/>
  <c r="AB669" i="1" s="1"/>
  <c r="AF669" i="1" s="1"/>
  <c r="K301" i="3"/>
  <c r="W621" i="1"/>
  <c r="AB621" i="1" s="1"/>
  <c r="AF621" i="1" s="1"/>
  <c r="K377" i="3"/>
  <c r="W577" i="1"/>
  <c r="AB577" i="1" s="1"/>
  <c r="AF577" i="1" s="1"/>
  <c r="K495" i="3"/>
  <c r="W868" i="1"/>
  <c r="AB868" i="1" s="1"/>
  <c r="AF868" i="1" s="1"/>
  <c r="Y333" i="3"/>
  <c r="W333" i="3"/>
  <c r="T333" i="3"/>
  <c r="AB333" i="3"/>
  <c r="AC333" i="3" s="1"/>
  <c r="Z333" i="3"/>
  <c r="S333" i="3"/>
  <c r="AD333" i="3" s="1"/>
  <c r="V333" i="3"/>
  <c r="U333" i="3" s="1"/>
  <c r="AA333" i="3"/>
  <c r="K526" i="3"/>
  <c r="W648" i="1"/>
  <c r="AB648" i="1" s="1"/>
  <c r="AF648" i="1" s="1"/>
  <c r="W391" i="3"/>
  <c r="AA391" i="3"/>
  <c r="S391" i="3"/>
  <c r="AD391" i="3" s="1"/>
  <c r="Z391" i="3"/>
  <c r="AB391" i="3"/>
  <c r="AC391" i="3" s="1"/>
  <c r="Y391" i="3"/>
  <c r="V391" i="3"/>
  <c r="U391" i="3" s="1"/>
  <c r="T391" i="3"/>
  <c r="W457" i="3"/>
  <c r="AB457" i="3"/>
  <c r="AC457" i="3" s="1"/>
  <c r="Y774" i="1" s="1"/>
  <c r="AD774" i="1" s="1"/>
  <c r="T457" i="3"/>
  <c r="AA457" i="3"/>
  <c r="S457" i="3"/>
  <c r="AD457" i="3" s="1"/>
  <c r="Z457" i="3"/>
  <c r="V457" i="3"/>
  <c r="U457" i="3" s="1"/>
  <c r="Y457" i="3"/>
  <c r="Z686" i="1"/>
  <c r="AE686" i="1" s="1"/>
  <c r="K373" i="3"/>
  <c r="W679" i="1"/>
  <c r="AB679" i="1" s="1"/>
  <c r="AF679" i="1" s="1"/>
  <c r="Z352" i="3"/>
  <c r="V352" i="3"/>
  <c r="U352" i="3" s="1"/>
  <c r="S352" i="3"/>
  <c r="AD352" i="3" s="1"/>
  <c r="AA352" i="3"/>
  <c r="W352" i="3"/>
  <c r="T352" i="3"/>
  <c r="AB352" i="3"/>
  <c r="AC352" i="3" s="1"/>
  <c r="Y576" i="1" s="1"/>
  <c r="AD576" i="1" s="1"/>
  <c r="Y352" i="3"/>
  <c r="Z413" i="1"/>
  <c r="AE413" i="1" s="1"/>
  <c r="K274" i="3"/>
  <c r="W601" i="1"/>
  <c r="AB601" i="1" s="1"/>
  <c r="AF601" i="1" s="1"/>
  <c r="K248" i="3"/>
  <c r="W147" i="1"/>
  <c r="AB147" i="1" s="1"/>
  <c r="AF147" i="1" s="1"/>
  <c r="Z549" i="1"/>
  <c r="AE549" i="1" s="1"/>
  <c r="K170" i="3"/>
  <c r="W403" i="1"/>
  <c r="AB403" i="1" s="1"/>
  <c r="AF403" i="1" s="1"/>
  <c r="K166" i="3"/>
  <c r="W405" i="1"/>
  <c r="AB405" i="1" s="1"/>
  <c r="AF405" i="1" s="1"/>
  <c r="K272" i="3"/>
  <c r="K266" i="3"/>
  <c r="Y214" i="3"/>
  <c r="Z214" i="3"/>
  <c r="AA214" i="3"/>
  <c r="W214" i="3"/>
  <c r="X214" i="3" s="1"/>
  <c r="V214" i="3"/>
  <c r="U214" i="3" s="1"/>
  <c r="T214" i="3"/>
  <c r="S214" i="3"/>
  <c r="AD214" i="3" s="1"/>
  <c r="AB214" i="3"/>
  <c r="AC214" i="3" s="1"/>
  <c r="Y198" i="3"/>
  <c r="Z198" i="3"/>
  <c r="AA198" i="3"/>
  <c r="W198" i="3"/>
  <c r="V198" i="3"/>
  <c r="T198" i="3"/>
  <c r="S198" i="3"/>
  <c r="AD198" i="3" s="1"/>
  <c r="AB198" i="3"/>
  <c r="AC198" i="3" s="1"/>
  <c r="Y182" i="3"/>
  <c r="Z182" i="3"/>
  <c r="AA182" i="3"/>
  <c r="W182" i="3"/>
  <c r="X182" i="3" s="1"/>
  <c r="T182" i="3"/>
  <c r="AB182" i="3"/>
  <c r="AC182" i="3" s="1"/>
  <c r="Y438" i="1" s="1"/>
  <c r="AD438" i="1" s="1"/>
  <c r="V182" i="3"/>
  <c r="U182" i="3" s="1"/>
  <c r="S182" i="3"/>
  <c r="AD182" i="3" s="1"/>
  <c r="K110" i="3"/>
  <c r="W101" i="1"/>
  <c r="AB101" i="1" s="1"/>
  <c r="AF101" i="1" s="1"/>
  <c r="Z21" i="1"/>
  <c r="AE21" i="1" s="1"/>
  <c r="K152" i="3"/>
  <c r="W452" i="1"/>
  <c r="AB452" i="1" s="1"/>
  <c r="AF452" i="1" s="1"/>
  <c r="AA31" i="3"/>
  <c r="S31" i="3"/>
  <c r="AD31" i="3" s="1"/>
  <c r="W31" i="3"/>
  <c r="X31" i="3" s="1"/>
  <c r="T31" i="3"/>
  <c r="AB31" i="3"/>
  <c r="AC31" i="3" s="1"/>
  <c r="Z31" i="3"/>
  <c r="Y31" i="3"/>
  <c r="V31" i="3"/>
  <c r="U31" i="3" s="1"/>
  <c r="K109" i="3"/>
  <c r="K145" i="3"/>
  <c r="W337" i="1"/>
  <c r="AB337" i="1" s="1"/>
  <c r="AF337" i="1" s="1"/>
  <c r="K125" i="3"/>
  <c r="W35" i="3"/>
  <c r="AA35" i="3"/>
  <c r="S35" i="3"/>
  <c r="AD35" i="3" s="1"/>
  <c r="V35" i="3"/>
  <c r="T35" i="3"/>
  <c r="AB35" i="3"/>
  <c r="AC35" i="3" s="1"/>
  <c r="Y40" i="1" s="1"/>
  <c r="AD40" i="1" s="1"/>
  <c r="Z35" i="3"/>
  <c r="Y35" i="3"/>
  <c r="X39" i="1"/>
  <c r="AC39" i="1" s="1"/>
  <c r="K77" i="3"/>
  <c r="W51" i="3"/>
  <c r="X51" i="3" s="1"/>
  <c r="AA51" i="3"/>
  <c r="S51" i="3"/>
  <c r="AD51" i="3" s="1"/>
  <c r="Z51" i="3"/>
  <c r="AB51" i="3"/>
  <c r="AC51" i="3" s="1"/>
  <c r="Y24" i="1" s="1"/>
  <c r="AD24" i="1" s="1"/>
  <c r="Y51" i="3"/>
  <c r="V51" i="3"/>
  <c r="U51" i="3" s="1"/>
  <c r="T51" i="3"/>
  <c r="K17" i="3"/>
  <c r="W13" i="1"/>
  <c r="AB13" i="1" s="1"/>
  <c r="AF13" i="1" s="1"/>
  <c r="W59" i="3"/>
  <c r="AA59" i="3"/>
  <c r="S59" i="3"/>
  <c r="AD59" i="3" s="1"/>
  <c r="Z59" i="3"/>
  <c r="AB59" i="3"/>
  <c r="AC59" i="3" s="1"/>
  <c r="Y59" i="3"/>
  <c r="V59" i="3"/>
  <c r="U59" i="3" s="1"/>
  <c r="T59" i="3"/>
  <c r="Z38" i="3"/>
  <c r="V38" i="3"/>
  <c r="U38" i="3" s="1"/>
  <c r="AA38" i="3"/>
  <c r="Y38" i="3"/>
  <c r="W38" i="3"/>
  <c r="T38" i="3"/>
  <c r="S38" i="3"/>
  <c r="AD38" i="3" s="1"/>
  <c r="AB38" i="3"/>
  <c r="AC38" i="3" s="1"/>
  <c r="Y52" i="1" s="1"/>
  <c r="AD52" i="1" s="1"/>
  <c r="Z22" i="3"/>
  <c r="V22" i="3"/>
  <c r="U22" i="3" s="1"/>
  <c r="AA22" i="3"/>
  <c r="Y22" i="3"/>
  <c r="W22" i="3"/>
  <c r="T22" i="3"/>
  <c r="S22" i="3"/>
  <c r="AD22" i="3" s="1"/>
  <c r="AB22" i="3"/>
  <c r="AC22" i="3" s="1"/>
  <c r="Y14" i="1" s="1"/>
  <c r="AD14" i="1" s="1"/>
  <c r="Z6" i="3"/>
  <c r="V6" i="3"/>
  <c r="U6" i="3" s="1"/>
  <c r="AA6" i="3"/>
  <c r="Y6" i="3"/>
  <c r="W6" i="3"/>
  <c r="T6" i="3"/>
  <c r="S6" i="3"/>
  <c r="AD6" i="3" s="1"/>
  <c r="AB6" i="3"/>
  <c r="AC6" i="3" s="1"/>
  <c r="Y37" i="1" s="1"/>
  <c r="AD37" i="1" s="1"/>
  <c r="AA248" i="3"/>
  <c r="S248" i="3"/>
  <c r="AD248" i="3" s="1"/>
  <c r="Y248" i="3"/>
  <c r="W248" i="3"/>
  <c r="X248" i="3" s="1"/>
  <c r="AB248" i="3"/>
  <c r="AC248" i="3" s="1"/>
  <c r="Y147" i="1" s="1"/>
  <c r="AD147" i="1" s="1"/>
  <c r="T248" i="3"/>
  <c r="Z248" i="3"/>
  <c r="V248" i="3"/>
  <c r="U248" i="3" s="1"/>
  <c r="W137" i="3"/>
  <c r="V137" i="3"/>
  <c r="U137" i="3" s="1"/>
  <c r="AA137" i="3"/>
  <c r="S137" i="3"/>
  <c r="AD137" i="3" s="1"/>
  <c r="Z137" i="3"/>
  <c r="Y137" i="3"/>
  <c r="T137" i="3"/>
  <c r="AB137" i="3"/>
  <c r="AC137" i="3" s="1"/>
  <c r="Y381" i="1" s="1"/>
  <c r="AD381" i="1" s="1"/>
  <c r="K136" i="3"/>
  <c r="W420" i="1"/>
  <c r="AB420" i="1" s="1"/>
  <c r="AF420" i="1" s="1"/>
  <c r="K21" i="3"/>
  <c r="W7" i="1"/>
  <c r="AB7" i="1" s="1"/>
  <c r="AF7" i="1" s="1"/>
  <c r="AA79" i="3"/>
  <c r="S79" i="3"/>
  <c r="AD79" i="3" s="1"/>
  <c r="W79" i="3"/>
  <c r="V79" i="3"/>
  <c r="T79" i="3"/>
  <c r="AB79" i="3"/>
  <c r="AC79" i="3" s="1"/>
  <c r="Z79" i="3"/>
  <c r="Y79" i="3"/>
  <c r="Y93" i="3"/>
  <c r="W93" i="3"/>
  <c r="AB93" i="3"/>
  <c r="AC93" i="3" s="1"/>
  <c r="T93" i="3"/>
  <c r="AA93" i="3"/>
  <c r="Z93" i="3"/>
  <c r="V93" i="3"/>
  <c r="S93" i="3"/>
  <c r="AD93" i="3" s="1"/>
  <c r="W1208" i="1"/>
  <c r="AB1208" i="1" s="1"/>
  <c r="AF1208" i="1" s="1"/>
  <c r="AF1531" i="1"/>
  <c r="W1264" i="1"/>
  <c r="AB1264" i="1" s="1"/>
  <c r="AF1264" i="1" s="1"/>
  <c r="W1184" i="1"/>
  <c r="AB1184" i="1" s="1"/>
  <c r="AF1184" i="1" s="1"/>
  <c r="W1162" i="1"/>
  <c r="AB1162" i="1" s="1"/>
  <c r="AF1162" i="1" s="1"/>
  <c r="W1041" i="1"/>
  <c r="AB1041" i="1" s="1"/>
  <c r="AF1041" i="1" s="1"/>
  <c r="AF1408" i="1"/>
  <c r="W1316" i="1"/>
  <c r="AB1316" i="1" s="1"/>
  <c r="AF1316" i="1" s="1"/>
  <c r="AF1105" i="1"/>
  <c r="AF1121" i="1"/>
  <c r="W1166" i="1"/>
  <c r="AB1166" i="1" s="1"/>
  <c r="AF1166" i="1" s="1"/>
  <c r="W1275" i="1"/>
  <c r="AB1275" i="1" s="1"/>
  <c r="AF1275" i="1" s="1"/>
  <c r="AF1249" i="1"/>
  <c r="W1305" i="1"/>
  <c r="AB1305" i="1" s="1"/>
  <c r="AF1305" i="1" s="1"/>
  <c r="AF1129" i="1"/>
  <c r="W984" i="1"/>
  <c r="AB984" i="1" s="1"/>
  <c r="AF984" i="1" s="1"/>
  <c r="AF1376" i="1"/>
  <c r="W1301" i="1"/>
  <c r="AB1301" i="1" s="1"/>
  <c r="AF1301" i="1" s="1"/>
  <c r="W1187" i="1"/>
  <c r="AB1187" i="1" s="1"/>
  <c r="AF1187" i="1" s="1"/>
  <c r="AF1172" i="1"/>
  <c r="AF993" i="1"/>
  <c r="W924" i="1"/>
  <c r="AB924" i="1" s="1"/>
  <c r="AF924" i="1" s="1"/>
  <c r="AF1052" i="1"/>
  <c r="AF986" i="1"/>
  <c r="W1074" i="1"/>
  <c r="AB1074" i="1" s="1"/>
  <c r="AF1074" i="1" s="1"/>
  <c r="AF946" i="1"/>
  <c r="W873" i="1"/>
  <c r="AB873" i="1" s="1"/>
  <c r="AF873" i="1" s="1"/>
  <c r="W940" i="1"/>
  <c r="AB940" i="1" s="1"/>
  <c r="AF940" i="1" s="1"/>
  <c r="W882" i="1"/>
  <c r="AB882" i="1" s="1"/>
  <c r="AF882" i="1" s="1"/>
  <c r="W857" i="1"/>
  <c r="AB857" i="1" s="1"/>
  <c r="AF857" i="1" s="1"/>
  <c r="W834" i="1"/>
  <c r="AB834" i="1" s="1"/>
  <c r="AF834" i="1" s="1"/>
  <c r="AF833" i="1"/>
  <c r="W666" i="1"/>
  <c r="AB666" i="1" s="1"/>
  <c r="AF666" i="1" s="1"/>
  <c r="W687" i="1"/>
  <c r="AB687" i="1" s="1"/>
  <c r="AF687" i="1" s="1"/>
  <c r="W841" i="1"/>
  <c r="AB841" i="1" s="1"/>
  <c r="AF841" i="1" s="1"/>
  <c r="W519" i="1"/>
  <c r="AB519" i="1" s="1"/>
  <c r="AF519" i="1" s="1"/>
  <c r="AF639" i="1"/>
  <c r="AF550" i="1"/>
  <c r="AF526" i="1"/>
  <c r="AF439" i="1"/>
  <c r="AF438" i="1"/>
  <c r="AF316" i="1"/>
  <c r="AF252" i="1"/>
  <c r="AF90" i="1"/>
  <c r="W414" i="1"/>
  <c r="AB414" i="1" s="1"/>
  <c r="AF414" i="1" s="1"/>
  <c r="AF274" i="1"/>
  <c r="AF210" i="1"/>
  <c r="W178" i="1"/>
  <c r="AB178" i="1" s="1"/>
  <c r="AF178" i="1" s="1"/>
  <c r="W10" i="1"/>
  <c r="AB10" i="1" s="1"/>
  <c r="AF10" i="1" s="1"/>
  <c r="K103" i="3"/>
  <c r="AB161" i="3"/>
  <c r="AC161" i="3" s="1"/>
  <c r="Y205" i="1" s="1"/>
  <c r="AD205" i="1" s="1"/>
  <c r="T161" i="3"/>
  <c r="Z161" i="3"/>
  <c r="Y161" i="3"/>
  <c r="V161" i="3"/>
  <c r="U161" i="3" s="1"/>
  <c r="S161" i="3"/>
  <c r="AD161" i="3" s="1"/>
  <c r="AA161" i="3"/>
  <c r="W161" i="3"/>
  <c r="K189" i="3"/>
  <c r="K36" i="3"/>
  <c r="W43" i="1"/>
  <c r="AB43" i="1" s="1"/>
  <c r="AF43" i="1" s="1"/>
  <c r="AA63" i="3"/>
  <c r="S63" i="3"/>
  <c r="AD63" i="3" s="1"/>
  <c r="W63" i="3"/>
  <c r="V63" i="3"/>
  <c r="Z63" i="3"/>
  <c r="Y63" i="3"/>
  <c r="T63" i="3"/>
  <c r="AB63" i="3"/>
  <c r="AC63" i="3" s="1"/>
  <c r="AA425" i="3"/>
  <c r="S425" i="3"/>
  <c r="AD425" i="3" s="1"/>
  <c r="Y425" i="3"/>
  <c r="W425" i="3"/>
  <c r="V425" i="3"/>
  <c r="U425" i="3" s="1"/>
  <c r="AB425" i="3"/>
  <c r="AC425" i="3" s="1"/>
  <c r="Y424" i="1" s="1"/>
  <c r="AD424" i="1" s="1"/>
  <c r="Z425" i="3"/>
  <c r="T425" i="3"/>
  <c r="AB24" i="3"/>
  <c r="AC24" i="3" s="1"/>
  <c r="T24" i="3"/>
  <c r="V24" i="3"/>
  <c r="U24" i="3" s="1"/>
  <c r="S24" i="3"/>
  <c r="AD24" i="3" s="1"/>
  <c r="AA24" i="3"/>
  <c r="Z24" i="3"/>
  <c r="Y24" i="3"/>
  <c r="W24" i="3"/>
  <c r="Y49" i="3"/>
  <c r="V49" i="3"/>
  <c r="U49" i="3" s="1"/>
  <c r="T49" i="3"/>
  <c r="S49" i="3"/>
  <c r="AD49" i="3" s="1"/>
  <c r="AB49" i="3"/>
  <c r="AC49" i="3" s="1"/>
  <c r="Y20" i="1" s="1"/>
  <c r="AD20" i="1" s="1"/>
  <c r="AA49" i="3"/>
  <c r="Z49" i="3"/>
  <c r="W49" i="3"/>
  <c r="K104" i="3"/>
  <c r="AA168" i="3"/>
  <c r="S168" i="3"/>
  <c r="AD168" i="3" s="1"/>
  <c r="AB168" i="3"/>
  <c r="AC168" i="3" s="1"/>
  <c r="Y401" i="1" s="1"/>
  <c r="AD401" i="1" s="1"/>
  <c r="T168" i="3"/>
  <c r="W168" i="3"/>
  <c r="X168" i="3" s="1"/>
  <c r="V168" i="3"/>
  <c r="U168" i="3" s="1"/>
  <c r="Z168" i="3"/>
  <c r="Y168" i="3"/>
  <c r="AB48" i="3"/>
  <c r="AC48" i="3" s="1"/>
  <c r="Y22" i="1" s="1"/>
  <c r="AD22" i="1" s="1"/>
  <c r="T48" i="3"/>
  <c r="W48" i="3"/>
  <c r="S48" i="3"/>
  <c r="AD48" i="3" s="1"/>
  <c r="AA48" i="3"/>
  <c r="Z48" i="3"/>
  <c r="Y48" i="3"/>
  <c r="V48" i="3"/>
  <c r="U48" i="3" s="1"/>
  <c r="Y73" i="3"/>
  <c r="S73" i="3"/>
  <c r="AD73" i="3" s="1"/>
  <c r="AB73" i="3"/>
  <c r="AC73" i="3" s="1"/>
  <c r="AA73" i="3"/>
  <c r="Z73" i="3"/>
  <c r="W73" i="3"/>
  <c r="V73" i="3"/>
  <c r="T73" i="3"/>
  <c r="Z492" i="1"/>
  <c r="AE492" i="1" s="1"/>
  <c r="Z36" i="1"/>
  <c r="AE36" i="1" s="1"/>
  <c r="V92" i="3"/>
  <c r="AB92" i="3"/>
  <c r="AC92" i="3" s="1"/>
  <c r="T92" i="3"/>
  <c r="AA92" i="3"/>
  <c r="S92" i="3"/>
  <c r="AD92" i="3" s="1"/>
  <c r="Z92" i="3"/>
  <c r="Y92" i="3"/>
  <c r="W92" i="3"/>
  <c r="Z205" i="1"/>
  <c r="AE205" i="1" s="1"/>
  <c r="W302" i="3"/>
  <c r="AA302" i="3"/>
  <c r="S302" i="3"/>
  <c r="AD302" i="3" s="1"/>
  <c r="Y302" i="3"/>
  <c r="V302" i="3"/>
  <c r="U302" i="3" s="1"/>
  <c r="T302" i="3"/>
  <c r="AB302" i="3"/>
  <c r="AC302" i="3" s="1"/>
  <c r="Z302" i="3"/>
  <c r="K207" i="3"/>
  <c r="W11" i="1"/>
  <c r="AB11" i="1" s="1"/>
  <c r="AF11" i="1" s="1"/>
  <c r="W371" i="3"/>
  <c r="AA371" i="3"/>
  <c r="S371" i="3"/>
  <c r="AD371" i="3" s="1"/>
  <c r="Y371" i="3"/>
  <c r="V371" i="3"/>
  <c r="U371" i="3" s="1"/>
  <c r="T371" i="3"/>
  <c r="AB371" i="3"/>
  <c r="AC371" i="3" s="1"/>
  <c r="Y189" i="1" s="1"/>
  <c r="AD189" i="1" s="1"/>
  <c r="Z371" i="3"/>
  <c r="Y173" i="3"/>
  <c r="V173" i="3"/>
  <c r="U173" i="3" s="1"/>
  <c r="T173" i="3"/>
  <c r="AB173" i="3"/>
  <c r="AC173" i="3" s="1"/>
  <c r="Y359" i="1" s="1"/>
  <c r="AD359" i="1" s="1"/>
  <c r="AA173" i="3"/>
  <c r="Z173" i="3"/>
  <c r="W173" i="3"/>
  <c r="S173" i="3"/>
  <c r="AD173" i="3" s="1"/>
  <c r="W268" i="3"/>
  <c r="AA268" i="3"/>
  <c r="S268" i="3"/>
  <c r="AD268" i="3" s="1"/>
  <c r="Y268" i="3"/>
  <c r="AB268" i="3"/>
  <c r="AC268" i="3" s="1"/>
  <c r="Z268" i="3"/>
  <c r="V268" i="3"/>
  <c r="U268" i="3" s="1"/>
  <c r="T268" i="3"/>
  <c r="K203" i="3"/>
  <c r="W396" i="1"/>
  <c r="AB396" i="1" s="1"/>
  <c r="AF396" i="1" s="1"/>
  <c r="AB118" i="3"/>
  <c r="AC118" i="3" s="1"/>
  <c r="T118" i="3"/>
  <c r="Z118" i="3"/>
  <c r="W118" i="3"/>
  <c r="S118" i="3"/>
  <c r="AD118" i="3" s="1"/>
  <c r="AA118" i="3"/>
  <c r="Y118" i="3"/>
  <c r="V118" i="3"/>
  <c r="U118" i="3" s="1"/>
  <c r="AB134" i="3"/>
  <c r="AC134" i="3" s="1"/>
  <c r="Y415" i="1" s="1"/>
  <c r="AD415" i="1" s="1"/>
  <c r="T134" i="3"/>
  <c r="AA134" i="3"/>
  <c r="S134" i="3"/>
  <c r="AD134" i="3" s="1"/>
  <c r="Z134" i="3"/>
  <c r="W134" i="3"/>
  <c r="Y134" i="3"/>
  <c r="V134" i="3"/>
  <c r="X378" i="1"/>
  <c r="AC378" i="1" s="1"/>
  <c r="AA234" i="3"/>
  <c r="S234" i="3"/>
  <c r="AD234" i="3" s="1"/>
  <c r="W234" i="3"/>
  <c r="V234" i="3"/>
  <c r="U234" i="3" s="1"/>
  <c r="T234" i="3"/>
  <c r="AB234" i="3"/>
  <c r="AC234" i="3" s="1"/>
  <c r="Y413" i="1" s="1"/>
  <c r="AD413" i="1" s="1"/>
  <c r="Z234" i="3"/>
  <c r="Y234" i="3"/>
  <c r="K156" i="3"/>
  <c r="W493" i="1"/>
  <c r="AB493" i="1" s="1"/>
  <c r="AF493" i="1" s="1"/>
  <c r="K199" i="3"/>
  <c r="W476" i="1"/>
  <c r="AB476" i="1" s="1"/>
  <c r="AF476" i="1" s="1"/>
  <c r="K259" i="3"/>
  <c r="AA290" i="3"/>
  <c r="S290" i="3"/>
  <c r="AD290" i="3" s="1"/>
  <c r="Y290" i="3"/>
  <c r="W290" i="3"/>
  <c r="V290" i="3"/>
  <c r="U290" i="3" s="1"/>
  <c r="T290" i="3"/>
  <c r="AB290" i="3"/>
  <c r="AC290" i="3" s="1"/>
  <c r="Y593" i="1" s="1"/>
  <c r="AD593" i="1" s="1"/>
  <c r="Z290" i="3"/>
  <c r="K227" i="3"/>
  <c r="W531" i="1"/>
  <c r="AB531" i="1" s="1"/>
  <c r="AF531" i="1" s="1"/>
  <c r="AB291" i="3"/>
  <c r="AC291" i="3" s="1"/>
  <c r="T291" i="3"/>
  <c r="V291" i="3"/>
  <c r="U291" i="3" s="1"/>
  <c r="S291" i="3"/>
  <c r="AD291" i="3" s="1"/>
  <c r="Z291" i="3"/>
  <c r="Y291" i="3"/>
  <c r="AA291" i="3"/>
  <c r="W291" i="3"/>
  <c r="AB324" i="3"/>
  <c r="AC324" i="3" s="1"/>
  <c r="Y673" i="1" s="1"/>
  <c r="AD673" i="1" s="1"/>
  <c r="T324" i="3"/>
  <c r="AA324" i="3"/>
  <c r="Y324" i="3"/>
  <c r="V324" i="3"/>
  <c r="S324" i="3"/>
  <c r="AD324" i="3" s="1"/>
  <c r="Z324" i="3"/>
  <c r="W324" i="3"/>
  <c r="AA437" i="3"/>
  <c r="S437" i="3"/>
  <c r="AD437" i="3" s="1"/>
  <c r="Y437" i="3"/>
  <c r="W437" i="3"/>
  <c r="V437" i="3"/>
  <c r="U437" i="3" s="1"/>
  <c r="AB437" i="3"/>
  <c r="AC437" i="3" s="1"/>
  <c r="Z437" i="3"/>
  <c r="T437" i="3"/>
  <c r="V237" i="3"/>
  <c r="U237" i="3" s="1"/>
  <c r="Z237" i="3"/>
  <c r="Y237" i="3"/>
  <c r="AB237" i="3"/>
  <c r="AC237" i="3" s="1"/>
  <c r="Y439" i="1" s="1"/>
  <c r="AD439" i="1" s="1"/>
  <c r="AA237" i="3"/>
  <c r="W237" i="3"/>
  <c r="X237" i="3" s="1"/>
  <c r="T237" i="3"/>
  <c r="S237" i="3"/>
  <c r="AD237" i="3" s="1"/>
  <c r="V253" i="3"/>
  <c r="U253" i="3" s="1"/>
  <c r="AB253" i="3"/>
  <c r="AC253" i="3" s="1"/>
  <c r="Y152" i="1" s="1"/>
  <c r="AD152" i="1" s="1"/>
  <c r="T253" i="3"/>
  <c r="Z253" i="3"/>
  <c r="Y253" i="3"/>
  <c r="AA253" i="3"/>
  <c r="W253" i="3"/>
  <c r="S253" i="3"/>
  <c r="AD253" i="3" s="1"/>
  <c r="V269" i="3"/>
  <c r="U269" i="3" s="1"/>
  <c r="AB269" i="3"/>
  <c r="AC269" i="3" s="1"/>
  <c r="T269" i="3"/>
  <c r="Z269" i="3"/>
  <c r="Y269" i="3"/>
  <c r="W269" i="3"/>
  <c r="X269" i="3" s="1"/>
  <c r="S269" i="3"/>
  <c r="AD269" i="3" s="1"/>
  <c r="AA269" i="3"/>
  <c r="V285" i="3"/>
  <c r="AB285" i="3"/>
  <c r="AC285" i="3" s="1"/>
  <c r="Y635" i="1" s="1"/>
  <c r="AD635" i="1" s="1"/>
  <c r="T285" i="3"/>
  <c r="Z285" i="3"/>
  <c r="Y285" i="3"/>
  <c r="AA285" i="3"/>
  <c r="W285" i="3"/>
  <c r="S285" i="3"/>
  <c r="AD285" i="3" s="1"/>
  <c r="AB312" i="3"/>
  <c r="AC312" i="3" s="1"/>
  <c r="Y600" i="1" s="1"/>
  <c r="AD600" i="1" s="1"/>
  <c r="T312" i="3"/>
  <c r="AA312" i="3"/>
  <c r="V312" i="3"/>
  <c r="U312" i="3" s="1"/>
  <c r="Z312" i="3"/>
  <c r="Y312" i="3"/>
  <c r="W312" i="3"/>
  <c r="S312" i="3"/>
  <c r="AD312" i="3" s="1"/>
  <c r="K351" i="3"/>
  <c r="Z679" i="1"/>
  <c r="AE679" i="1" s="1"/>
  <c r="K307" i="3"/>
  <c r="K412" i="3"/>
  <c r="K228" i="3"/>
  <c r="W538" i="1"/>
  <c r="AB538" i="1" s="1"/>
  <c r="AF538" i="1" s="1"/>
  <c r="K260" i="3"/>
  <c r="K347" i="3"/>
  <c r="W573" i="1"/>
  <c r="AB573" i="1" s="1"/>
  <c r="AF573" i="1" s="1"/>
  <c r="AB368" i="3"/>
  <c r="AC368" i="3" s="1"/>
  <c r="Y143" i="1" s="1"/>
  <c r="AD143" i="1" s="1"/>
  <c r="T368" i="3"/>
  <c r="S368" i="3"/>
  <c r="AD368" i="3" s="1"/>
  <c r="AA368" i="3"/>
  <c r="Y368" i="3"/>
  <c r="V368" i="3"/>
  <c r="W368" i="3"/>
  <c r="Z368" i="3"/>
  <c r="K388" i="3"/>
  <c r="W561" i="1"/>
  <c r="AB561" i="1" s="1"/>
  <c r="AF561" i="1" s="1"/>
  <c r="K374" i="3"/>
  <c r="AB414" i="3"/>
  <c r="AC414" i="3" s="1"/>
  <c r="Y180" i="1" s="1"/>
  <c r="AD180" i="1" s="1"/>
  <c r="T414" i="3"/>
  <c r="AA414" i="3"/>
  <c r="S414" i="3"/>
  <c r="AD414" i="3" s="1"/>
  <c r="Y414" i="3"/>
  <c r="W414" i="3"/>
  <c r="V414" i="3"/>
  <c r="U414" i="3" s="1"/>
  <c r="Z414" i="3"/>
  <c r="K418" i="3"/>
  <c r="X561" i="1"/>
  <c r="AC561" i="1" s="1"/>
  <c r="V430" i="3"/>
  <c r="U430" i="3" s="1"/>
  <c r="AB430" i="3"/>
  <c r="AC430" i="3" s="1"/>
  <c r="T430" i="3"/>
  <c r="AA430" i="3"/>
  <c r="S430" i="3"/>
  <c r="AD430" i="3" s="1"/>
  <c r="Z430" i="3"/>
  <c r="W430" i="3"/>
  <c r="X430" i="3" s="1"/>
  <c r="Y430" i="3"/>
  <c r="K433" i="3"/>
  <c r="Y459" i="3"/>
  <c r="W459" i="3"/>
  <c r="V459" i="3"/>
  <c r="U459" i="3" s="1"/>
  <c r="AB459" i="3"/>
  <c r="AC459" i="3" s="1"/>
  <c r="T459" i="3"/>
  <c r="AA459" i="3"/>
  <c r="Z459" i="3"/>
  <c r="S459" i="3"/>
  <c r="AD459" i="3" s="1"/>
  <c r="K494" i="3"/>
  <c r="W870" i="1"/>
  <c r="AB870" i="1" s="1"/>
  <c r="AF870" i="1" s="1"/>
  <c r="W505" i="3"/>
  <c r="X505" i="3" s="1"/>
  <c r="Z505" i="3"/>
  <c r="V505" i="3"/>
  <c r="U505" i="3" s="1"/>
  <c r="T505" i="3"/>
  <c r="AB505" i="3"/>
  <c r="AC505" i="3" s="1"/>
  <c r="Y896" i="1" s="1"/>
  <c r="AD896" i="1" s="1"/>
  <c r="S505" i="3"/>
  <c r="AD505" i="3" s="1"/>
  <c r="AA505" i="3"/>
  <c r="Y505" i="3"/>
  <c r="K493" i="3"/>
  <c r="W869" i="1"/>
  <c r="AB869" i="1" s="1"/>
  <c r="AF869" i="1" s="1"/>
  <c r="X896" i="1"/>
  <c r="AC896" i="1" s="1"/>
  <c r="Z1086" i="1"/>
  <c r="AE1086" i="1" s="1"/>
  <c r="K450" i="3"/>
  <c r="AA487" i="3"/>
  <c r="S487" i="3"/>
  <c r="AD487" i="3" s="1"/>
  <c r="Z487" i="3"/>
  <c r="Y487" i="3"/>
  <c r="W487" i="3"/>
  <c r="X487" i="3" s="1"/>
  <c r="V487" i="3"/>
  <c r="U487" i="3" s="1"/>
  <c r="AB487" i="3"/>
  <c r="AC487" i="3" s="1"/>
  <c r="Y698" i="1" s="1"/>
  <c r="AD698" i="1" s="1"/>
  <c r="T487" i="3"/>
  <c r="K557" i="3"/>
  <c r="W365" i="1"/>
  <c r="AB365" i="1" s="1"/>
  <c r="AF365" i="1" s="1"/>
  <c r="AB438" i="3"/>
  <c r="AC438" i="3" s="1"/>
  <c r="T438" i="3"/>
  <c r="Z438" i="3"/>
  <c r="Y438" i="3"/>
  <c r="W438" i="3"/>
  <c r="X438" i="3" s="1"/>
  <c r="S438" i="3"/>
  <c r="AD438" i="3" s="1"/>
  <c r="V438" i="3"/>
  <c r="U438" i="3" s="1"/>
  <c r="AA438" i="3"/>
  <c r="AB454" i="3"/>
  <c r="AC454" i="3" s="1"/>
  <c r="Y418" i="1" s="1"/>
  <c r="AD418" i="1" s="1"/>
  <c r="T454" i="3"/>
  <c r="Z454" i="3"/>
  <c r="Y454" i="3"/>
  <c r="W454" i="3"/>
  <c r="AA454" i="3"/>
  <c r="V454" i="3"/>
  <c r="S454" i="3"/>
  <c r="AD454" i="3" s="1"/>
  <c r="AB470" i="3"/>
  <c r="AC470" i="3" s="1"/>
  <c r="Y756" i="1" s="1"/>
  <c r="AD756" i="1" s="1"/>
  <c r="T470" i="3"/>
  <c r="Z470" i="3"/>
  <c r="Y470" i="3"/>
  <c r="W470" i="3"/>
  <c r="V470" i="3"/>
  <c r="U470" i="3" s="1"/>
  <c r="S470" i="3"/>
  <c r="AD470" i="3" s="1"/>
  <c r="AA470" i="3"/>
  <c r="AB486" i="3"/>
  <c r="AC486" i="3" s="1"/>
  <c r="Y717" i="1" s="1"/>
  <c r="AD717" i="1" s="1"/>
  <c r="T486" i="3"/>
  <c r="Z486" i="3"/>
  <c r="Y486" i="3"/>
  <c r="W486" i="3"/>
  <c r="V486" i="3"/>
  <c r="U486" i="3" s="1"/>
  <c r="AA486" i="3"/>
  <c r="S486" i="3"/>
  <c r="AD486" i="3" s="1"/>
  <c r="AB502" i="3"/>
  <c r="AC502" i="3" s="1"/>
  <c r="Y660" i="1" s="1"/>
  <c r="AD660" i="1" s="1"/>
  <c r="T502" i="3"/>
  <c r="Z502" i="3"/>
  <c r="Y502" i="3"/>
  <c r="W502" i="3"/>
  <c r="V502" i="3"/>
  <c r="U502" i="3" s="1"/>
  <c r="AA502" i="3"/>
  <c r="S502" i="3"/>
  <c r="AD502" i="3" s="1"/>
  <c r="AB510" i="3"/>
  <c r="AC510" i="3" s="1"/>
  <c r="T510" i="3"/>
  <c r="S510" i="3"/>
  <c r="AD510" i="3" s="1"/>
  <c r="AA510" i="3"/>
  <c r="Z510" i="3"/>
  <c r="Y510" i="3"/>
  <c r="W510" i="3"/>
  <c r="V510" i="3"/>
  <c r="U510" i="3" s="1"/>
  <c r="Y576" i="3"/>
  <c r="W576" i="3"/>
  <c r="V576" i="3"/>
  <c r="U576" i="3" s="1"/>
  <c r="AB576" i="3"/>
  <c r="AC576" i="3" s="1"/>
  <c r="Y917" i="1" s="1"/>
  <c r="AD917" i="1" s="1"/>
  <c r="T576" i="3"/>
  <c r="Z576" i="3"/>
  <c r="AA576" i="3"/>
  <c r="S576" i="3"/>
  <c r="AD576" i="3" s="1"/>
  <c r="Z1078" i="1"/>
  <c r="AE1078" i="1" s="1"/>
  <c r="Y655" i="3"/>
  <c r="W655" i="3"/>
  <c r="V655" i="3"/>
  <c r="AB655" i="3"/>
  <c r="AC655" i="3" s="1"/>
  <c r="T655" i="3"/>
  <c r="AA655" i="3"/>
  <c r="Z655" i="3"/>
  <c r="S655" i="3"/>
  <c r="AD655" i="3" s="1"/>
  <c r="K583" i="3"/>
  <c r="W854" i="1"/>
  <c r="AB854" i="1" s="1"/>
  <c r="AF854" i="1" s="1"/>
  <c r="K598" i="3"/>
  <c r="W1045" i="1"/>
  <c r="AB1045" i="1" s="1"/>
  <c r="AF1045" i="1" s="1"/>
  <c r="K642" i="3"/>
  <c r="Y591" i="3"/>
  <c r="T591" i="3"/>
  <c r="S591" i="3"/>
  <c r="AD591" i="3" s="1"/>
  <c r="AB591" i="3"/>
  <c r="AC591" i="3" s="1"/>
  <c r="Y919" i="1" s="1"/>
  <c r="AD919" i="1" s="1"/>
  <c r="AA591" i="3"/>
  <c r="Z591" i="3"/>
  <c r="W591" i="3"/>
  <c r="V591" i="3"/>
  <c r="U591" i="3" s="1"/>
  <c r="Z849" i="1"/>
  <c r="AE849" i="1" s="1"/>
  <c r="K599" i="3"/>
  <c r="K550" i="3"/>
  <c r="W504" i="1"/>
  <c r="AB504" i="1" s="1"/>
  <c r="AF504" i="1" s="1"/>
  <c r="Z569" i="3"/>
  <c r="Y569" i="3"/>
  <c r="W569" i="3"/>
  <c r="V569" i="3"/>
  <c r="U569" i="3" s="1"/>
  <c r="AB569" i="3"/>
  <c r="AC569" i="3" s="1"/>
  <c r="Y846" i="1" s="1"/>
  <c r="AD846" i="1" s="1"/>
  <c r="AA569" i="3"/>
  <c r="T569" i="3"/>
  <c r="S569" i="3"/>
  <c r="AD569" i="3" s="1"/>
  <c r="W614" i="3"/>
  <c r="AB614" i="3"/>
  <c r="AC614" i="3" s="1"/>
  <c r="AA614" i="3"/>
  <c r="Z614" i="3"/>
  <c r="Y614" i="3"/>
  <c r="V614" i="3"/>
  <c r="U614" i="3" s="1"/>
  <c r="S614" i="3"/>
  <c r="AD614" i="3" s="1"/>
  <c r="T614" i="3"/>
  <c r="K638" i="3"/>
  <c r="K674" i="3"/>
  <c r="W1151" i="1"/>
  <c r="AB1151" i="1" s="1"/>
  <c r="AF1151" i="1" s="1"/>
  <c r="K715" i="3"/>
  <c r="K698" i="3"/>
  <c r="W629" i="1"/>
  <c r="AB629" i="1" s="1"/>
  <c r="AF629" i="1" s="1"/>
  <c r="K671" i="3"/>
  <c r="AB667" i="3"/>
  <c r="AC667" i="3" s="1"/>
  <c r="Y1140" i="1" s="1"/>
  <c r="AD1140" i="1" s="1"/>
  <c r="T667" i="3"/>
  <c r="AA667" i="3"/>
  <c r="S667" i="3"/>
  <c r="AD667" i="3" s="1"/>
  <c r="Z667" i="3"/>
  <c r="Y667" i="3"/>
  <c r="V667" i="3"/>
  <c r="U667" i="3" s="1"/>
  <c r="W667" i="3"/>
  <c r="AB700" i="3"/>
  <c r="AC700" i="3" s="1"/>
  <c r="Y367" i="1" s="1"/>
  <c r="AD367" i="1" s="1"/>
  <c r="T700" i="3"/>
  <c r="W700" i="3"/>
  <c r="V700" i="3"/>
  <c r="U700" i="3" s="1"/>
  <c r="S700" i="3"/>
  <c r="AD700" i="3" s="1"/>
  <c r="AA700" i="3"/>
  <c r="Y700" i="3"/>
  <c r="Z700" i="3"/>
  <c r="K733" i="3"/>
  <c r="AB650" i="3"/>
  <c r="AC650" i="3" s="1"/>
  <c r="T650" i="3"/>
  <c r="AA650" i="3"/>
  <c r="S650" i="3"/>
  <c r="AD650" i="3" s="1"/>
  <c r="Z650" i="3"/>
  <c r="Y650" i="3"/>
  <c r="W650" i="3"/>
  <c r="V650" i="3"/>
  <c r="U650" i="3" s="1"/>
  <c r="AB666" i="3"/>
  <c r="AC666" i="3" s="1"/>
  <c r="Y1143" i="1" s="1"/>
  <c r="AD1143" i="1" s="1"/>
  <c r="T666" i="3"/>
  <c r="AA666" i="3"/>
  <c r="S666" i="3"/>
  <c r="AD666" i="3" s="1"/>
  <c r="Z666" i="3"/>
  <c r="Y666" i="3"/>
  <c r="W666" i="3"/>
  <c r="V666" i="3"/>
  <c r="U666" i="3" s="1"/>
  <c r="K719" i="3"/>
  <c r="AA738" i="3"/>
  <c r="S738" i="3"/>
  <c r="AD738" i="3" s="1"/>
  <c r="Y738" i="3"/>
  <c r="W738" i="3"/>
  <c r="V738" i="3"/>
  <c r="AB738" i="3"/>
  <c r="AC738" i="3" s="1"/>
  <c r="T738" i="3"/>
  <c r="Z738" i="3"/>
  <c r="W814" i="3"/>
  <c r="V814" i="3"/>
  <c r="U814" i="3" s="1"/>
  <c r="AB814" i="3"/>
  <c r="AC814" i="3" s="1"/>
  <c r="Y1128" i="1" s="1"/>
  <c r="AD1128" i="1" s="1"/>
  <c r="T814" i="3"/>
  <c r="AA814" i="3"/>
  <c r="S814" i="3"/>
  <c r="AD814" i="3" s="1"/>
  <c r="Z814" i="3"/>
  <c r="Y814" i="3"/>
  <c r="K763" i="3"/>
  <c r="W935" i="1"/>
  <c r="AB935" i="1" s="1"/>
  <c r="AF935" i="1" s="1"/>
  <c r="AA801" i="3"/>
  <c r="S801" i="3"/>
  <c r="AD801" i="3" s="1"/>
  <c r="Y801" i="3"/>
  <c r="V801" i="3"/>
  <c r="U801" i="3" s="1"/>
  <c r="Z801" i="3"/>
  <c r="W801" i="3"/>
  <c r="T801" i="3"/>
  <c r="AB801" i="3"/>
  <c r="AC801" i="3" s="1"/>
  <c r="Y1114" i="1" s="1"/>
  <c r="AD1114" i="1" s="1"/>
  <c r="K817" i="3"/>
  <c r="S770" i="3"/>
  <c r="AD770" i="3" s="1"/>
  <c r="AB770" i="3"/>
  <c r="AC770" i="3" s="1"/>
  <c r="Y899" i="1" s="1"/>
  <c r="AD899" i="1" s="1"/>
  <c r="AA770" i="3"/>
  <c r="Z770" i="3"/>
  <c r="Y770" i="3"/>
  <c r="W770" i="3"/>
  <c r="V770" i="3"/>
  <c r="U770" i="3" s="1"/>
  <c r="T770" i="3"/>
  <c r="Y815" i="3"/>
  <c r="W815" i="3"/>
  <c r="V815" i="3"/>
  <c r="U815" i="3" s="1"/>
  <c r="AB815" i="3"/>
  <c r="AC815" i="3" s="1"/>
  <c r="Y1181" i="1" s="1"/>
  <c r="AD1181" i="1" s="1"/>
  <c r="T815" i="3"/>
  <c r="S815" i="3"/>
  <c r="AD815" i="3" s="1"/>
  <c r="AA815" i="3"/>
  <c r="Z815" i="3"/>
  <c r="AB761" i="3"/>
  <c r="AC761" i="3" s="1"/>
  <c r="Y1018" i="1" s="1"/>
  <c r="AD1018" i="1" s="1"/>
  <c r="T761" i="3"/>
  <c r="AA761" i="3"/>
  <c r="Z761" i="3"/>
  <c r="Y761" i="3"/>
  <c r="W761" i="3"/>
  <c r="V761" i="3"/>
  <c r="U761" i="3" s="1"/>
  <c r="S761" i="3"/>
  <c r="AD761" i="3" s="1"/>
  <c r="AA787" i="3"/>
  <c r="S787" i="3"/>
  <c r="AD787" i="3" s="1"/>
  <c r="AB787" i="3"/>
  <c r="AC787" i="3" s="1"/>
  <c r="Y1129" i="1" s="1"/>
  <c r="AD1129" i="1" s="1"/>
  <c r="Z787" i="3"/>
  <c r="Y787" i="3"/>
  <c r="W787" i="3"/>
  <c r="V787" i="3"/>
  <c r="U787" i="3" s="1"/>
  <c r="T787" i="3"/>
  <c r="K931" i="3"/>
  <c r="AA867" i="3"/>
  <c r="S867" i="3"/>
  <c r="AD867" i="3" s="1"/>
  <c r="Y867" i="3"/>
  <c r="W867" i="3"/>
  <c r="X867" i="3" s="1"/>
  <c r="AB867" i="3"/>
  <c r="AC867" i="3" s="1"/>
  <c r="Y1139" i="1" s="1"/>
  <c r="AD1139" i="1" s="1"/>
  <c r="T867" i="3"/>
  <c r="Z867" i="3"/>
  <c r="V867" i="3"/>
  <c r="U867" i="3" s="1"/>
  <c r="AA803" i="3"/>
  <c r="S803" i="3"/>
  <c r="AD803" i="3" s="1"/>
  <c r="Z803" i="3"/>
  <c r="Y803" i="3"/>
  <c r="AB803" i="3"/>
  <c r="AC803" i="3" s="1"/>
  <c r="Y1176" i="1" s="1"/>
  <c r="AD1176" i="1" s="1"/>
  <c r="W803" i="3"/>
  <c r="V803" i="3"/>
  <c r="U803" i="3" s="1"/>
  <c r="T803" i="3"/>
  <c r="X731" i="1"/>
  <c r="AC731" i="1" s="1"/>
  <c r="T854" i="3"/>
  <c r="S854" i="3"/>
  <c r="AD854" i="3" s="1"/>
  <c r="AB854" i="3"/>
  <c r="AC854" i="3" s="1"/>
  <c r="Y803" i="1" s="1"/>
  <c r="AD803" i="1" s="1"/>
  <c r="AA854" i="3"/>
  <c r="Z854" i="3"/>
  <c r="Y854" i="3"/>
  <c r="V854" i="3"/>
  <c r="U854" i="3" s="1"/>
  <c r="W854" i="3"/>
  <c r="X854" i="3" s="1"/>
  <c r="K852" i="3"/>
  <c r="W797" i="1"/>
  <c r="AB797" i="1" s="1"/>
  <c r="AF797" i="1" s="1"/>
  <c r="K883" i="3"/>
  <c r="W1274" i="1"/>
  <c r="AB1274" i="1" s="1"/>
  <c r="AF1274" i="1" s="1"/>
  <c r="Z800" i="3"/>
  <c r="W800" i="3"/>
  <c r="X800" i="3" s="1"/>
  <c r="S800" i="3"/>
  <c r="AD800" i="3" s="1"/>
  <c r="AB800" i="3"/>
  <c r="AC800" i="3" s="1"/>
  <c r="Y1199" i="1" s="1"/>
  <c r="AD1199" i="1" s="1"/>
  <c r="AA800" i="3"/>
  <c r="Y800" i="3"/>
  <c r="V800" i="3"/>
  <c r="U800" i="3" s="1"/>
  <c r="T800" i="3"/>
  <c r="K862" i="3"/>
  <c r="K914" i="3"/>
  <c r="W705" i="1"/>
  <c r="AB705" i="1" s="1"/>
  <c r="AF705" i="1" s="1"/>
  <c r="K888" i="3"/>
  <c r="W197" i="1"/>
  <c r="AB197" i="1" s="1"/>
  <c r="AF197" i="1" s="1"/>
  <c r="AB925" i="3"/>
  <c r="AC925" i="3" s="1"/>
  <c r="T925" i="3"/>
  <c r="AA925" i="3"/>
  <c r="S925" i="3"/>
  <c r="AD925" i="3" s="1"/>
  <c r="Z925" i="3"/>
  <c r="Y925" i="3"/>
  <c r="V925" i="3"/>
  <c r="U925" i="3" s="1"/>
  <c r="W925" i="3"/>
  <c r="Y968" i="3"/>
  <c r="V968" i="3"/>
  <c r="U968" i="3" s="1"/>
  <c r="AB968" i="3"/>
  <c r="AC968" i="3" s="1"/>
  <c r="T968" i="3"/>
  <c r="AA968" i="3"/>
  <c r="S968" i="3"/>
  <c r="AD968" i="3" s="1"/>
  <c r="Z968" i="3"/>
  <c r="W968" i="3"/>
  <c r="AB892" i="3"/>
  <c r="AC892" i="3" s="1"/>
  <c r="Y425" i="1" s="1"/>
  <c r="AD425" i="1" s="1"/>
  <c r="T892" i="3"/>
  <c r="Z892" i="3"/>
  <c r="Y892" i="3"/>
  <c r="W892" i="3"/>
  <c r="AA892" i="3"/>
  <c r="V892" i="3"/>
  <c r="U892" i="3" s="1"/>
  <c r="S892" i="3"/>
  <c r="AD892" i="3" s="1"/>
  <c r="AA923" i="3"/>
  <c r="S923" i="3"/>
  <c r="AD923" i="3" s="1"/>
  <c r="Z923" i="3"/>
  <c r="Y923" i="3"/>
  <c r="W923" i="3"/>
  <c r="X923" i="3" s="1"/>
  <c r="V923" i="3"/>
  <c r="U923" i="3" s="1"/>
  <c r="AB923" i="3"/>
  <c r="AC923" i="3" s="1"/>
  <c r="T923" i="3"/>
  <c r="Z890" i="3"/>
  <c r="W890" i="3"/>
  <c r="X890" i="3" s="1"/>
  <c r="V890" i="3"/>
  <c r="U890" i="3" s="1"/>
  <c r="AA890" i="3"/>
  <c r="S890" i="3"/>
  <c r="AD890" i="3" s="1"/>
  <c r="AB890" i="3"/>
  <c r="AC890" i="3" s="1"/>
  <c r="T890" i="3"/>
  <c r="Y890" i="3"/>
  <c r="Z922" i="3"/>
  <c r="Y922" i="3"/>
  <c r="W922" i="3"/>
  <c r="V922" i="3"/>
  <c r="U922" i="3" s="1"/>
  <c r="AA922" i="3"/>
  <c r="S922" i="3"/>
  <c r="AD922" i="3" s="1"/>
  <c r="T922" i="3"/>
  <c r="AB922" i="3"/>
  <c r="AC922" i="3" s="1"/>
  <c r="W977" i="3"/>
  <c r="AB977" i="3"/>
  <c r="AC977" i="3" s="1"/>
  <c r="Y1350" i="1" s="1"/>
  <c r="AD1350" i="1" s="1"/>
  <c r="T977" i="3"/>
  <c r="AA977" i="3"/>
  <c r="S977" i="3"/>
  <c r="AD977" i="3" s="1"/>
  <c r="Z977" i="3"/>
  <c r="Y977" i="3"/>
  <c r="V977" i="3"/>
  <c r="AB1021" i="3"/>
  <c r="AC1021" i="3" s="1"/>
  <c r="T1021" i="3"/>
  <c r="AA1021" i="3"/>
  <c r="Z1021" i="3"/>
  <c r="Y1021" i="3"/>
  <c r="W1021" i="3"/>
  <c r="V1021" i="3"/>
  <c r="U1021" i="3" s="1"/>
  <c r="S1021" i="3"/>
  <c r="AD1021" i="3" s="1"/>
  <c r="Y1022" i="3"/>
  <c r="Z1022" i="3"/>
  <c r="W1022" i="3"/>
  <c r="V1022" i="3"/>
  <c r="U1022" i="3" s="1"/>
  <c r="T1022" i="3"/>
  <c r="S1022" i="3"/>
  <c r="AD1022" i="3" s="1"/>
  <c r="AB1022" i="3"/>
  <c r="AC1022" i="3" s="1"/>
  <c r="AA1022" i="3"/>
  <c r="K978" i="3"/>
  <c r="W1351" i="1"/>
  <c r="AB1351" i="1" s="1"/>
  <c r="AF1351" i="1" s="1"/>
  <c r="K999" i="3"/>
  <c r="W823" i="1"/>
  <c r="AB823" i="1" s="1"/>
  <c r="AF823" i="1" s="1"/>
  <c r="AB1060" i="3"/>
  <c r="AC1060" i="3" s="1"/>
  <c r="T1060" i="3"/>
  <c r="AA1060" i="3"/>
  <c r="Y1060" i="3"/>
  <c r="V1060" i="3"/>
  <c r="U1060" i="3" s="1"/>
  <c r="S1060" i="3"/>
  <c r="AD1060" i="3" s="1"/>
  <c r="Z1060" i="3"/>
  <c r="W1060" i="3"/>
  <c r="AB1003" i="3"/>
  <c r="AC1003" i="3" s="1"/>
  <c r="Y1215" i="1" s="1"/>
  <c r="AD1215" i="1" s="1"/>
  <c r="T1003" i="3"/>
  <c r="AA1003" i="3"/>
  <c r="S1003" i="3"/>
  <c r="AD1003" i="3" s="1"/>
  <c r="Z1003" i="3"/>
  <c r="Y1003" i="3"/>
  <c r="W1003" i="3"/>
  <c r="V1003" i="3"/>
  <c r="W1067" i="3"/>
  <c r="X1067" i="3" s="1"/>
  <c r="AB1067" i="3"/>
  <c r="AC1067" i="3" s="1"/>
  <c r="T1067" i="3"/>
  <c r="AA1067" i="3"/>
  <c r="S1067" i="3"/>
  <c r="AD1067" i="3" s="1"/>
  <c r="Y1067" i="3"/>
  <c r="V1067" i="3"/>
  <c r="U1067" i="3" s="1"/>
  <c r="Z1067" i="3"/>
  <c r="K1017" i="3"/>
  <c r="K987" i="3"/>
  <c r="AB1064" i="3"/>
  <c r="AC1064" i="3" s="1"/>
  <c r="T1064" i="3"/>
  <c r="S1064" i="3"/>
  <c r="AD1064" i="3" s="1"/>
  <c r="AA1064" i="3"/>
  <c r="Y1064" i="3"/>
  <c r="W1064" i="3"/>
  <c r="V1064" i="3"/>
  <c r="U1064" i="3" s="1"/>
  <c r="Z1064" i="3"/>
  <c r="Z1049" i="3"/>
  <c r="AB1049" i="3"/>
  <c r="AC1049" i="3" s="1"/>
  <c r="T1049" i="3"/>
  <c r="V1049" i="3"/>
  <c r="S1049" i="3"/>
  <c r="AD1049" i="3" s="1"/>
  <c r="AA1049" i="3"/>
  <c r="Y1049" i="3"/>
  <c r="W1049" i="3"/>
  <c r="W1130" i="3"/>
  <c r="V1130" i="3"/>
  <c r="U1130" i="3" s="1"/>
  <c r="T1130" i="3"/>
  <c r="AB1130" i="3"/>
  <c r="AC1130" i="3" s="1"/>
  <c r="Y965" i="1" s="1"/>
  <c r="AD965" i="1" s="1"/>
  <c r="S1130" i="3"/>
  <c r="AD1130" i="3" s="1"/>
  <c r="Y1130" i="3"/>
  <c r="AA1130" i="3"/>
  <c r="Z1130" i="3"/>
  <c r="K1114" i="3"/>
  <c r="W1297" i="1"/>
  <c r="AB1297" i="1" s="1"/>
  <c r="AF1297" i="1" s="1"/>
  <c r="K1083" i="3"/>
  <c r="K1121" i="3"/>
  <c r="W1303" i="1"/>
  <c r="AB1303" i="1" s="1"/>
  <c r="AF1303" i="1" s="1"/>
  <c r="K1146" i="3"/>
  <c r="W1150" i="3"/>
  <c r="X1150" i="3" s="1"/>
  <c r="AA1150" i="3"/>
  <c r="S1150" i="3"/>
  <c r="AD1150" i="3" s="1"/>
  <c r="Z1150" i="3"/>
  <c r="T1150" i="3"/>
  <c r="AB1150" i="3"/>
  <c r="AC1150" i="3" s="1"/>
  <c r="V1150" i="3"/>
  <c r="U1150" i="3" s="1"/>
  <c r="Y1150" i="3"/>
  <c r="K1163" i="3"/>
  <c r="V1161" i="3"/>
  <c r="U1161" i="3" s="1"/>
  <c r="AB1161" i="3"/>
  <c r="AC1161" i="3" s="1"/>
  <c r="T1161" i="3"/>
  <c r="AA1161" i="3"/>
  <c r="S1161" i="3"/>
  <c r="AD1161" i="3" s="1"/>
  <c r="Z1161" i="3"/>
  <c r="Y1161" i="3"/>
  <c r="W1161" i="3"/>
  <c r="X1161" i="3" s="1"/>
  <c r="V1173" i="3"/>
  <c r="U1173" i="3" s="1"/>
  <c r="AB1173" i="3"/>
  <c r="AC1173" i="3" s="1"/>
  <c r="Y1270" i="1" s="1"/>
  <c r="AD1270" i="1" s="1"/>
  <c r="T1173" i="3"/>
  <c r="AA1173" i="3"/>
  <c r="S1173" i="3"/>
  <c r="AD1173" i="3" s="1"/>
  <c r="Z1173" i="3"/>
  <c r="Y1173" i="3"/>
  <c r="W1173" i="3"/>
  <c r="X1173" i="3" s="1"/>
  <c r="AB1196" i="3"/>
  <c r="AC1196" i="3" s="1"/>
  <c r="T1196" i="3"/>
  <c r="AA1196" i="3"/>
  <c r="S1196" i="3"/>
  <c r="AD1196" i="3" s="1"/>
  <c r="Y1196" i="3"/>
  <c r="V1196" i="3"/>
  <c r="U1196" i="3" s="1"/>
  <c r="Z1196" i="3"/>
  <c r="W1196" i="3"/>
  <c r="X1196" i="3" s="1"/>
  <c r="K1173" i="3"/>
  <c r="AB1204" i="3"/>
  <c r="AC1204" i="3" s="1"/>
  <c r="T1204" i="3"/>
  <c r="AA1204" i="3"/>
  <c r="S1204" i="3"/>
  <c r="AD1204" i="3" s="1"/>
  <c r="Y1204" i="3"/>
  <c r="W1204" i="3"/>
  <c r="V1204" i="3"/>
  <c r="U1204" i="3" s="1"/>
  <c r="Z1204" i="3"/>
  <c r="W1192" i="3"/>
  <c r="AB1192" i="3"/>
  <c r="AC1192" i="3" s="1"/>
  <c r="Y1127" i="1" s="1"/>
  <c r="AD1127" i="1" s="1"/>
  <c r="T1192" i="3"/>
  <c r="Z1192" i="3"/>
  <c r="V1192" i="3"/>
  <c r="U1192" i="3" s="1"/>
  <c r="S1192" i="3"/>
  <c r="AD1192" i="3" s="1"/>
  <c r="AA1192" i="3"/>
  <c r="Y1192" i="3"/>
  <c r="Y1208" i="3"/>
  <c r="W1208" i="3"/>
  <c r="V1208" i="3"/>
  <c r="U1208" i="3" s="1"/>
  <c r="AB1208" i="3"/>
  <c r="AC1208" i="3" s="1"/>
  <c r="T1208" i="3"/>
  <c r="AA1208" i="3"/>
  <c r="S1208" i="3"/>
  <c r="AD1208" i="3" s="1"/>
  <c r="Z1208" i="3"/>
  <c r="K1222" i="3"/>
  <c r="K1208" i="3"/>
  <c r="K1232" i="3"/>
  <c r="K1207" i="3"/>
  <c r="K1218" i="3"/>
  <c r="AB1203" i="3"/>
  <c r="AC1203" i="3" s="1"/>
  <c r="T1203" i="3"/>
  <c r="AA1203" i="3"/>
  <c r="S1203" i="3"/>
  <c r="AD1203" i="3" s="1"/>
  <c r="Z1203" i="3"/>
  <c r="W1203" i="3"/>
  <c r="V1203" i="3"/>
  <c r="U1203" i="3" s="1"/>
  <c r="Y1203" i="3"/>
  <c r="K1267" i="3"/>
  <c r="AA1305" i="3"/>
  <c r="S1305" i="3"/>
  <c r="AD1305" i="3" s="1"/>
  <c r="W1305" i="3"/>
  <c r="T1305" i="3"/>
  <c r="AB1305" i="3"/>
  <c r="AC1305" i="3" s="1"/>
  <c r="Y1064" i="1" s="1"/>
  <c r="AD1064" i="1" s="1"/>
  <c r="Z1305" i="3"/>
  <c r="V1305" i="3"/>
  <c r="U1305" i="3" s="1"/>
  <c r="Y1305" i="3"/>
  <c r="K1260" i="3"/>
  <c r="AA1289" i="3"/>
  <c r="S1289" i="3"/>
  <c r="AD1289" i="3" s="1"/>
  <c r="Y1289" i="3"/>
  <c r="W1289" i="3"/>
  <c r="AB1289" i="3"/>
  <c r="AC1289" i="3" s="1"/>
  <c r="Y743" i="1" s="1"/>
  <c r="AD743" i="1" s="1"/>
  <c r="T1289" i="3"/>
  <c r="Z1289" i="3"/>
  <c r="V1289" i="3"/>
  <c r="U1289" i="3" s="1"/>
  <c r="AB1312" i="3"/>
  <c r="AC1312" i="3" s="1"/>
  <c r="Y950" i="1" s="1"/>
  <c r="AD950" i="1" s="1"/>
  <c r="T1312" i="3"/>
  <c r="S1312" i="3"/>
  <c r="AD1312" i="3" s="1"/>
  <c r="Z1312" i="3"/>
  <c r="Y1312" i="3"/>
  <c r="AA1312" i="3"/>
  <c r="V1312" i="3"/>
  <c r="U1312" i="3" s="1"/>
  <c r="W1312" i="3"/>
  <c r="X1312" i="3" s="1"/>
  <c r="K1286" i="3"/>
  <c r="Z1272" i="3"/>
  <c r="V1272" i="3"/>
  <c r="U1272" i="3" s="1"/>
  <c r="AB1272" i="3"/>
  <c r="AC1272" i="3" s="1"/>
  <c r="T1272" i="3"/>
  <c r="AA1272" i="3"/>
  <c r="S1272" i="3"/>
  <c r="AD1272" i="3" s="1"/>
  <c r="Y1272" i="3"/>
  <c r="W1272" i="3"/>
  <c r="W338" i="1"/>
  <c r="AB338" i="1" s="1"/>
  <c r="AF338" i="1" s="1"/>
  <c r="W158" i="1"/>
  <c r="AB158" i="1" s="1"/>
  <c r="AF158" i="1" s="1"/>
  <c r="W44" i="1"/>
  <c r="AB44" i="1" s="1"/>
  <c r="AF44" i="1" s="1"/>
  <c r="W172" i="1"/>
  <c r="AB172" i="1" s="1"/>
  <c r="AF172" i="1" s="1"/>
  <c r="W76" i="1"/>
  <c r="AB76" i="1" s="1"/>
  <c r="AF76" i="1" s="1"/>
  <c r="Y1424" i="3"/>
  <c r="W1424" i="3"/>
  <c r="X1424" i="3" s="1"/>
  <c r="V1424" i="3"/>
  <c r="U1424" i="3" s="1"/>
  <c r="S1424" i="3"/>
  <c r="AD1424" i="3" s="1"/>
  <c r="AB1424" i="3"/>
  <c r="AC1424" i="3" s="1"/>
  <c r="Z1424" i="3"/>
  <c r="AA1424" i="3"/>
  <c r="T1424" i="3"/>
  <c r="Z1387" i="3"/>
  <c r="W1387" i="3"/>
  <c r="X1387" i="3" s="1"/>
  <c r="S1387" i="3"/>
  <c r="AD1387" i="3" s="1"/>
  <c r="AB1387" i="3"/>
  <c r="AC1387" i="3" s="1"/>
  <c r="AA1387" i="3"/>
  <c r="Y1387" i="3"/>
  <c r="V1387" i="3"/>
  <c r="U1387" i="3" s="1"/>
  <c r="T1387" i="3"/>
  <c r="AA1363" i="3"/>
  <c r="S1363" i="3"/>
  <c r="AD1363" i="3" s="1"/>
  <c r="Z1363" i="3"/>
  <c r="W1363" i="3"/>
  <c r="X1363" i="3" s="1"/>
  <c r="V1363" i="3"/>
  <c r="U1363" i="3" s="1"/>
  <c r="T1363" i="3"/>
  <c r="AB1363" i="3"/>
  <c r="AC1363" i="3" s="1"/>
  <c r="Y1363" i="3"/>
  <c r="Y1361" i="3"/>
  <c r="V1361" i="3"/>
  <c r="U1361" i="3" s="1"/>
  <c r="T1361" i="3"/>
  <c r="S1361" i="3"/>
  <c r="AD1361" i="3" s="1"/>
  <c r="AB1361" i="3"/>
  <c r="AC1361" i="3" s="1"/>
  <c r="AA1361" i="3"/>
  <c r="Z1361" i="3"/>
  <c r="W1361" i="3"/>
  <c r="X1361" i="3" s="1"/>
  <c r="AB1454" i="3"/>
  <c r="AC1454" i="3" s="1"/>
  <c r="T1454" i="3"/>
  <c r="AA1454" i="3"/>
  <c r="S1454" i="3"/>
  <c r="AD1454" i="3" s="1"/>
  <c r="Z1454" i="3"/>
  <c r="W1454" i="3"/>
  <c r="X1454" i="3" s="1"/>
  <c r="Y1454" i="3"/>
  <c r="V1454" i="3"/>
  <c r="U1454" i="3" s="1"/>
  <c r="V1448" i="3"/>
  <c r="U1448" i="3" s="1"/>
  <c r="AB1448" i="3"/>
  <c r="AC1448" i="3" s="1"/>
  <c r="T1448" i="3"/>
  <c r="S1448" i="3"/>
  <c r="AD1448" i="3" s="1"/>
  <c r="AA1448" i="3"/>
  <c r="Z1448" i="3"/>
  <c r="Y1448" i="3"/>
  <c r="W1448" i="3"/>
  <c r="X1448" i="3" s="1"/>
  <c r="AB1461" i="3"/>
  <c r="AC1461" i="3" s="1"/>
  <c r="T1461" i="3"/>
  <c r="AA1461" i="3"/>
  <c r="S1461" i="3"/>
  <c r="AD1461" i="3" s="1"/>
  <c r="Z1461" i="3"/>
  <c r="Y1461" i="3"/>
  <c r="V1461" i="3"/>
  <c r="U1461" i="3" s="1"/>
  <c r="W1461" i="3"/>
  <c r="X1461" i="3" s="1"/>
  <c r="V1391" i="3"/>
  <c r="U1391" i="3" s="1"/>
  <c r="AA1391" i="3"/>
  <c r="S1391" i="3"/>
  <c r="AD1391" i="3" s="1"/>
  <c r="AB1391" i="3"/>
  <c r="AC1391" i="3" s="1"/>
  <c r="Z1391" i="3"/>
  <c r="Y1391" i="3"/>
  <c r="W1391" i="3"/>
  <c r="X1391" i="3" s="1"/>
  <c r="T1391" i="3"/>
  <c r="AB1498" i="3"/>
  <c r="AC1498" i="3" s="1"/>
  <c r="T1498" i="3"/>
  <c r="AA1498" i="3"/>
  <c r="S1498" i="3"/>
  <c r="AD1498" i="3" s="1"/>
  <c r="Z1498" i="3"/>
  <c r="Y1498" i="3"/>
  <c r="W1498" i="3"/>
  <c r="X1498" i="3" s="1"/>
  <c r="V1498" i="3"/>
  <c r="U1498" i="3" s="1"/>
  <c r="Y1464" i="3"/>
  <c r="W1464" i="3"/>
  <c r="X1464" i="3" s="1"/>
  <c r="V1464" i="3"/>
  <c r="U1464" i="3" s="1"/>
  <c r="T1464" i="3"/>
  <c r="AA1464" i="3"/>
  <c r="Z1464" i="3"/>
  <c r="AB1464" i="3"/>
  <c r="AC1464" i="3" s="1"/>
  <c r="S1464" i="3"/>
  <c r="AD1464" i="3" s="1"/>
  <c r="V1442" i="3"/>
  <c r="U1442" i="3" s="1"/>
  <c r="T1442" i="3"/>
  <c r="AB1442" i="3"/>
  <c r="AC1442" i="3" s="1"/>
  <c r="S1442" i="3"/>
  <c r="AD1442" i="3" s="1"/>
  <c r="AA1442" i="3"/>
  <c r="Z1442" i="3"/>
  <c r="Y1442" i="3"/>
  <c r="W1442" i="3"/>
  <c r="X1442" i="3" s="1"/>
  <c r="W1392" i="3"/>
  <c r="X1392" i="3" s="1"/>
  <c r="AB1392" i="3"/>
  <c r="AC1392" i="3" s="1"/>
  <c r="T1392" i="3"/>
  <c r="Z1392" i="3"/>
  <c r="Y1392" i="3"/>
  <c r="V1392" i="3"/>
  <c r="U1392" i="3" s="1"/>
  <c r="S1392" i="3"/>
  <c r="AD1392" i="3" s="1"/>
  <c r="AA1392" i="3"/>
  <c r="Z1326" i="3"/>
  <c r="Y1326" i="3"/>
  <c r="AB1326" i="3"/>
  <c r="AC1326" i="3" s="1"/>
  <c r="T1326" i="3"/>
  <c r="AA1326" i="3"/>
  <c r="W1326" i="3"/>
  <c r="X1326" i="3" s="1"/>
  <c r="V1326" i="3"/>
  <c r="U1326" i="3" s="1"/>
  <c r="S1326" i="3"/>
  <c r="AD1326" i="3" s="1"/>
  <c r="AB1294" i="3"/>
  <c r="AC1294" i="3" s="1"/>
  <c r="Y716" i="1" s="1"/>
  <c r="AD716" i="1" s="1"/>
  <c r="T1294" i="3"/>
  <c r="V1294" i="3"/>
  <c r="AA1294" i="3"/>
  <c r="Z1294" i="3"/>
  <c r="W1294" i="3"/>
  <c r="Y1294" i="3"/>
  <c r="S1294" i="3"/>
  <c r="AD1294" i="3" s="1"/>
  <c r="W1309" i="3"/>
  <c r="AB1309" i="3"/>
  <c r="AC1309" i="3" s="1"/>
  <c r="Y984" i="1" s="1"/>
  <c r="AD984" i="1" s="1"/>
  <c r="T1309" i="3"/>
  <c r="AA1309" i="3"/>
  <c r="S1309" i="3"/>
  <c r="AD1309" i="3" s="1"/>
  <c r="Y1309" i="3"/>
  <c r="V1309" i="3"/>
  <c r="U1309" i="3" s="1"/>
  <c r="Z1309" i="3"/>
  <c r="AB1252" i="3"/>
  <c r="AC1252" i="3" s="1"/>
  <c r="T1252" i="3"/>
  <c r="Z1252" i="3"/>
  <c r="W1252" i="3"/>
  <c r="V1252" i="3"/>
  <c r="U1252" i="3" s="1"/>
  <c r="S1252" i="3"/>
  <c r="AD1252" i="3" s="1"/>
  <c r="AA1252" i="3"/>
  <c r="Y1252" i="3"/>
  <c r="K1251" i="3"/>
  <c r="K1285" i="3"/>
  <c r="W903" i="1"/>
  <c r="AB903" i="1" s="1"/>
  <c r="AF903" i="1" s="1"/>
  <c r="AB1225" i="3"/>
  <c r="AC1225" i="3" s="1"/>
  <c r="T1225" i="3"/>
  <c r="Y1225" i="3"/>
  <c r="AA1225" i="3"/>
  <c r="Z1225" i="3"/>
  <c r="W1225" i="3"/>
  <c r="V1225" i="3"/>
  <c r="U1225" i="3" s="1"/>
  <c r="S1225" i="3"/>
  <c r="AD1225" i="3" s="1"/>
  <c r="K1177" i="3"/>
  <c r="W1394" i="1"/>
  <c r="AB1394" i="1" s="1"/>
  <c r="AF1394" i="1" s="1"/>
  <c r="Z1117" i="3"/>
  <c r="W1117" i="3"/>
  <c r="X1117" i="3" s="1"/>
  <c r="V1117" i="3"/>
  <c r="U1117" i="3" s="1"/>
  <c r="AA1117" i="3"/>
  <c r="S1117" i="3"/>
  <c r="AD1117" i="3" s="1"/>
  <c r="AB1117" i="3"/>
  <c r="AC1117" i="3" s="1"/>
  <c r="Y1298" i="1" s="1"/>
  <c r="AD1298" i="1" s="1"/>
  <c r="Y1117" i="3"/>
  <c r="T1117" i="3"/>
  <c r="V1066" i="3"/>
  <c r="U1066" i="3" s="1"/>
  <c r="Z1066" i="3"/>
  <c r="AA1066" i="3"/>
  <c r="T1066" i="3"/>
  <c r="S1066" i="3"/>
  <c r="AD1066" i="3" s="1"/>
  <c r="Y1066" i="3"/>
  <c r="W1066" i="3"/>
  <c r="AB1066" i="3"/>
  <c r="AC1066" i="3" s="1"/>
  <c r="AB1002" i="3"/>
  <c r="AC1002" i="3" s="1"/>
  <c r="Y1217" i="1" s="1"/>
  <c r="AD1217" i="1" s="1"/>
  <c r="T1002" i="3"/>
  <c r="AA1002" i="3"/>
  <c r="S1002" i="3"/>
  <c r="AD1002" i="3" s="1"/>
  <c r="Z1002" i="3"/>
  <c r="Y1002" i="3"/>
  <c r="W1002" i="3"/>
  <c r="V1002" i="3"/>
  <c r="U1002" i="3" s="1"/>
  <c r="W998" i="3"/>
  <c r="X998" i="3" s="1"/>
  <c r="V998" i="3"/>
  <c r="U998" i="3" s="1"/>
  <c r="AB998" i="3"/>
  <c r="AC998" i="3" s="1"/>
  <c r="Y843" i="1" s="1"/>
  <c r="AD843" i="1" s="1"/>
  <c r="T998" i="3"/>
  <c r="AA998" i="3"/>
  <c r="S998" i="3"/>
  <c r="AD998" i="3" s="1"/>
  <c r="Z998" i="3"/>
  <c r="Y998" i="3"/>
  <c r="K979" i="3"/>
  <c r="W1411" i="1"/>
  <c r="AB1411" i="1" s="1"/>
  <c r="AF1411" i="1" s="1"/>
  <c r="AB938" i="3"/>
  <c r="AC938" i="3" s="1"/>
  <c r="Y809" i="1" s="1"/>
  <c r="AD809" i="1" s="1"/>
  <c r="T938" i="3"/>
  <c r="W938" i="3"/>
  <c r="X938" i="3" s="1"/>
  <c r="V938" i="3"/>
  <c r="U938" i="3" s="1"/>
  <c r="S938" i="3"/>
  <c r="AD938" i="3" s="1"/>
  <c r="AA938" i="3"/>
  <c r="Z938" i="3"/>
  <c r="Y938" i="3"/>
  <c r="AA901" i="3"/>
  <c r="S901" i="3"/>
  <c r="AD901" i="3" s="1"/>
  <c r="Z901" i="3"/>
  <c r="Y901" i="3"/>
  <c r="V901" i="3"/>
  <c r="U901" i="3" s="1"/>
  <c r="AB901" i="3"/>
  <c r="AC901" i="3" s="1"/>
  <c r="Y822" i="1" s="1"/>
  <c r="AD822" i="1" s="1"/>
  <c r="T901" i="3"/>
  <c r="W901" i="3"/>
  <c r="W967" i="3"/>
  <c r="AB967" i="3"/>
  <c r="AC967" i="3" s="1"/>
  <c r="Y1320" i="1" s="1"/>
  <c r="AD1320" i="1" s="1"/>
  <c r="T967" i="3"/>
  <c r="AA967" i="3"/>
  <c r="S967" i="3"/>
  <c r="AD967" i="3" s="1"/>
  <c r="Z967" i="3"/>
  <c r="Y967" i="3"/>
  <c r="V967" i="3"/>
  <c r="U967" i="3" s="1"/>
  <c r="AA937" i="3"/>
  <c r="Y937" i="3"/>
  <c r="W937" i="3"/>
  <c r="X937" i="3" s="1"/>
  <c r="V937" i="3"/>
  <c r="U937" i="3" s="1"/>
  <c r="T937" i="3"/>
  <c r="Z937" i="3"/>
  <c r="S937" i="3"/>
  <c r="AD937" i="3" s="1"/>
  <c r="AB937" i="3"/>
  <c r="AC937" i="3" s="1"/>
  <c r="Y808" i="1" s="1"/>
  <c r="AD808" i="1" s="1"/>
  <c r="Y865" i="3"/>
  <c r="Z865" i="3"/>
  <c r="T865" i="3"/>
  <c r="S865" i="3"/>
  <c r="AD865" i="3" s="1"/>
  <c r="AB865" i="3"/>
  <c r="AC865" i="3" s="1"/>
  <c r="Y1077" i="1" s="1"/>
  <c r="AD1077" i="1" s="1"/>
  <c r="AA865" i="3"/>
  <c r="V865" i="3"/>
  <c r="U865" i="3" s="1"/>
  <c r="W865" i="3"/>
  <c r="V878" i="3"/>
  <c r="U878" i="3" s="1"/>
  <c r="AB878" i="3"/>
  <c r="AC878" i="3" s="1"/>
  <c r="Y964" i="1" s="1"/>
  <c r="AD964" i="1" s="1"/>
  <c r="T878" i="3"/>
  <c r="AA878" i="3"/>
  <c r="S878" i="3"/>
  <c r="AD878" i="3" s="1"/>
  <c r="Z878" i="3"/>
  <c r="W878" i="3"/>
  <c r="X878" i="3" s="1"/>
  <c r="Y878" i="3"/>
  <c r="K902" i="3"/>
  <c r="W697" i="1"/>
  <c r="AB697" i="1" s="1"/>
  <c r="AF697" i="1" s="1"/>
  <c r="K892" i="3"/>
  <c r="W425" i="1"/>
  <c r="AB425" i="1" s="1"/>
  <c r="AF425" i="1" s="1"/>
  <c r="Z856" i="3"/>
  <c r="W856" i="3"/>
  <c r="X856" i="3" s="1"/>
  <c r="AB856" i="3"/>
  <c r="AC856" i="3" s="1"/>
  <c r="Y798" i="1" s="1"/>
  <c r="AD798" i="1" s="1"/>
  <c r="AA856" i="3"/>
  <c r="Y856" i="3"/>
  <c r="V856" i="3"/>
  <c r="U856" i="3" s="1"/>
  <c r="S856" i="3"/>
  <c r="AD856" i="3" s="1"/>
  <c r="T856" i="3"/>
  <c r="K828" i="3"/>
  <c r="W1390" i="1"/>
  <c r="AB1390" i="1" s="1"/>
  <c r="AF1390" i="1" s="1"/>
  <c r="Y807" i="3"/>
  <c r="W807" i="3"/>
  <c r="V807" i="3"/>
  <c r="AB807" i="3"/>
  <c r="AC807" i="3" s="1"/>
  <c r="Y1170" i="1" s="1"/>
  <c r="AD1170" i="1" s="1"/>
  <c r="T807" i="3"/>
  <c r="S807" i="3"/>
  <c r="AD807" i="3" s="1"/>
  <c r="AA807" i="3"/>
  <c r="Z807" i="3"/>
  <c r="AB751" i="3"/>
  <c r="AC751" i="3" s="1"/>
  <c r="T751" i="3"/>
  <c r="AA751" i="3"/>
  <c r="S751" i="3"/>
  <c r="AD751" i="3" s="1"/>
  <c r="Z751" i="3"/>
  <c r="Y751" i="3"/>
  <c r="W751" i="3"/>
  <c r="V751" i="3"/>
  <c r="U751" i="3" s="1"/>
  <c r="K894" i="3"/>
  <c r="Z789" i="3"/>
  <c r="Y789" i="3"/>
  <c r="W789" i="3"/>
  <c r="V789" i="3"/>
  <c r="U789" i="3" s="1"/>
  <c r="T789" i="3"/>
  <c r="S789" i="3"/>
  <c r="AD789" i="3" s="1"/>
  <c r="AB789" i="3"/>
  <c r="AC789" i="3" s="1"/>
  <c r="Y1196" i="1" s="1"/>
  <c r="AD1196" i="1" s="1"/>
  <c r="AA789" i="3"/>
  <c r="K824" i="3"/>
  <c r="W1119" i="1"/>
  <c r="AB1119" i="1" s="1"/>
  <c r="AF1119" i="1" s="1"/>
  <c r="K731" i="3"/>
  <c r="W1085" i="1"/>
  <c r="AB1085" i="1" s="1"/>
  <c r="AF1085" i="1" s="1"/>
  <c r="Y791" i="3"/>
  <c r="W791" i="3"/>
  <c r="AB791" i="3"/>
  <c r="AC791" i="3" s="1"/>
  <c r="Y1197" i="1" s="1"/>
  <c r="AD1197" i="1" s="1"/>
  <c r="T791" i="3"/>
  <c r="AA791" i="3"/>
  <c r="Z791" i="3"/>
  <c r="V791" i="3"/>
  <c r="U791" i="3" s="1"/>
  <c r="S791" i="3"/>
  <c r="AD791" i="3" s="1"/>
  <c r="Z718" i="3"/>
  <c r="Y718" i="3"/>
  <c r="W718" i="3"/>
  <c r="V718" i="3"/>
  <c r="U718" i="3" s="1"/>
  <c r="T718" i="3"/>
  <c r="S718" i="3"/>
  <c r="AD718" i="3" s="1"/>
  <c r="AB718" i="3"/>
  <c r="AC718" i="3" s="1"/>
  <c r="AA718" i="3"/>
  <c r="Z729" i="3"/>
  <c r="W729" i="3"/>
  <c r="V729" i="3"/>
  <c r="U729" i="3" s="1"/>
  <c r="AB729" i="3"/>
  <c r="AC729" i="3" s="1"/>
  <c r="T729" i="3"/>
  <c r="AA729" i="3"/>
  <c r="S729" i="3"/>
  <c r="AD729" i="3" s="1"/>
  <c r="Y729" i="3"/>
  <c r="Z710" i="3"/>
  <c r="Y710" i="3"/>
  <c r="W710" i="3"/>
  <c r="V710" i="3"/>
  <c r="AA710" i="3"/>
  <c r="T710" i="3"/>
  <c r="S710" i="3"/>
  <c r="AD710" i="3" s="1"/>
  <c r="AB710" i="3"/>
  <c r="AC710" i="3" s="1"/>
  <c r="K600" i="3"/>
  <c r="W193" i="1"/>
  <c r="AB193" i="1" s="1"/>
  <c r="AF193" i="1" s="1"/>
  <c r="W645" i="3"/>
  <c r="V645" i="3"/>
  <c r="U645" i="3" s="1"/>
  <c r="AA645" i="3"/>
  <c r="S645" i="3"/>
  <c r="AD645" i="3" s="1"/>
  <c r="Z645" i="3"/>
  <c r="AB645" i="3"/>
  <c r="AC645" i="3" s="1"/>
  <c r="Y645" i="3"/>
  <c r="T645" i="3"/>
  <c r="V668" i="3"/>
  <c r="AB668" i="3"/>
  <c r="AC668" i="3" s="1"/>
  <c r="Y1023" i="1" s="1"/>
  <c r="AD1023" i="1" s="1"/>
  <c r="T668" i="3"/>
  <c r="AA668" i="3"/>
  <c r="S668" i="3"/>
  <c r="AD668" i="3" s="1"/>
  <c r="Z668" i="3"/>
  <c r="Y668" i="3"/>
  <c r="W668" i="3"/>
  <c r="AB595" i="3"/>
  <c r="AC595" i="3" s="1"/>
  <c r="Y959" i="1" s="1"/>
  <c r="AD959" i="1" s="1"/>
  <c r="T595" i="3"/>
  <c r="W595" i="3"/>
  <c r="V595" i="3"/>
  <c r="S595" i="3"/>
  <c r="AD595" i="3" s="1"/>
  <c r="AA595" i="3"/>
  <c r="Y595" i="3"/>
  <c r="Z595" i="3"/>
  <c r="K568" i="3"/>
  <c r="W845" i="1"/>
  <c r="AB845" i="1" s="1"/>
  <c r="AF845" i="1" s="1"/>
  <c r="Z608" i="3"/>
  <c r="Y608" i="3"/>
  <c r="S608" i="3"/>
  <c r="AD608" i="3" s="1"/>
  <c r="AB608" i="3"/>
  <c r="AC608" i="3" s="1"/>
  <c r="AA608" i="3"/>
  <c r="W608" i="3"/>
  <c r="V608" i="3"/>
  <c r="T608" i="3"/>
  <c r="Z592" i="3"/>
  <c r="Y592" i="3"/>
  <c r="S592" i="3"/>
  <c r="AD592" i="3" s="1"/>
  <c r="AB592" i="3"/>
  <c r="AC592" i="3" s="1"/>
  <c r="AA592" i="3"/>
  <c r="W592" i="3"/>
  <c r="V592" i="3"/>
  <c r="U592" i="3" s="1"/>
  <c r="T592" i="3"/>
  <c r="K534" i="3"/>
  <c r="W511" i="1"/>
  <c r="AB511" i="1" s="1"/>
  <c r="AF511" i="1" s="1"/>
  <c r="AA609" i="3"/>
  <c r="S609" i="3"/>
  <c r="AD609" i="3" s="1"/>
  <c r="Z609" i="3"/>
  <c r="AB609" i="3"/>
  <c r="AC609" i="3" s="1"/>
  <c r="Y609" i="3"/>
  <c r="W609" i="3"/>
  <c r="V609" i="3"/>
  <c r="T609" i="3"/>
  <c r="W552" i="3"/>
  <c r="AA552" i="3"/>
  <c r="S552" i="3"/>
  <c r="AD552" i="3" s="1"/>
  <c r="Z552" i="3"/>
  <c r="AB552" i="3"/>
  <c r="AC552" i="3" s="1"/>
  <c r="Y503" i="1" s="1"/>
  <c r="AD503" i="1" s="1"/>
  <c r="Y552" i="3"/>
  <c r="V552" i="3"/>
  <c r="T552" i="3"/>
  <c r="K536" i="3"/>
  <c r="W569" i="1"/>
  <c r="AB569" i="1" s="1"/>
  <c r="AF569" i="1" s="1"/>
  <c r="V551" i="3"/>
  <c r="AB551" i="3"/>
  <c r="AC551" i="3" s="1"/>
  <c r="Y490" i="1" s="1"/>
  <c r="AD490" i="1" s="1"/>
  <c r="T551" i="3"/>
  <c r="Z551" i="3"/>
  <c r="Y551" i="3"/>
  <c r="S551" i="3"/>
  <c r="AD551" i="3" s="1"/>
  <c r="AA551" i="3"/>
  <c r="W551" i="3"/>
  <c r="K484" i="3"/>
  <c r="W719" i="1"/>
  <c r="AB719" i="1" s="1"/>
  <c r="AF719" i="1" s="1"/>
  <c r="AB549" i="3"/>
  <c r="AC549" i="3" s="1"/>
  <c r="T549" i="3"/>
  <c r="Z549" i="3"/>
  <c r="W549" i="3"/>
  <c r="S549" i="3"/>
  <c r="AD549" i="3" s="1"/>
  <c r="AA549" i="3"/>
  <c r="Y549" i="3"/>
  <c r="V549" i="3"/>
  <c r="Z522" i="3"/>
  <c r="AA522" i="3"/>
  <c r="Y522" i="3"/>
  <c r="W522" i="3"/>
  <c r="V522" i="3"/>
  <c r="U522" i="3" s="1"/>
  <c r="T522" i="3"/>
  <c r="S522" i="3"/>
  <c r="AD522" i="3" s="1"/>
  <c r="AB522" i="3"/>
  <c r="AC522" i="3" s="1"/>
  <c r="Y1087" i="1" s="1"/>
  <c r="AD1087" i="1" s="1"/>
  <c r="V660" i="3"/>
  <c r="U660" i="3" s="1"/>
  <c r="AB660" i="3"/>
  <c r="AC660" i="3" s="1"/>
  <c r="T660" i="3"/>
  <c r="AA660" i="3"/>
  <c r="S660" i="3"/>
  <c r="AD660" i="3" s="1"/>
  <c r="Z660" i="3"/>
  <c r="Y660" i="3"/>
  <c r="W660" i="3"/>
  <c r="K585" i="3"/>
  <c r="W1078" i="1"/>
  <c r="AB1078" i="1" s="1"/>
  <c r="AF1078" i="1" s="1"/>
  <c r="Z516" i="3"/>
  <c r="AB516" i="3"/>
  <c r="AC516" i="3" s="1"/>
  <c r="AA516" i="3"/>
  <c r="Y516" i="3"/>
  <c r="W516" i="3"/>
  <c r="V516" i="3"/>
  <c r="U516" i="3" s="1"/>
  <c r="T516" i="3"/>
  <c r="S516" i="3"/>
  <c r="AD516" i="3" s="1"/>
  <c r="Z484" i="3"/>
  <c r="W484" i="3"/>
  <c r="V484" i="3"/>
  <c r="AB484" i="3"/>
  <c r="AC484" i="3" s="1"/>
  <c r="Y719" i="1" s="1"/>
  <c r="AD719" i="1" s="1"/>
  <c r="T484" i="3"/>
  <c r="AA484" i="3"/>
  <c r="S484" i="3"/>
  <c r="AD484" i="3" s="1"/>
  <c r="Y484" i="3"/>
  <c r="V448" i="3"/>
  <c r="U448" i="3" s="1"/>
  <c r="AB448" i="3"/>
  <c r="AC448" i="3" s="1"/>
  <c r="Y178" i="1" s="1"/>
  <c r="AD178" i="1" s="1"/>
  <c r="T448" i="3"/>
  <c r="AA448" i="3"/>
  <c r="S448" i="3"/>
  <c r="AD448" i="3" s="1"/>
  <c r="Z448" i="3"/>
  <c r="Y448" i="3"/>
  <c r="W448" i="3"/>
  <c r="X448" i="3" s="1"/>
  <c r="K447" i="3"/>
  <c r="W176" i="1"/>
  <c r="AB176" i="1" s="1"/>
  <c r="AF176" i="1" s="1"/>
  <c r="AA556" i="3"/>
  <c r="S556" i="3"/>
  <c r="AD556" i="3" s="1"/>
  <c r="Y556" i="3"/>
  <c r="W556" i="3"/>
  <c r="V556" i="3"/>
  <c r="U556" i="3" s="1"/>
  <c r="AB556" i="3"/>
  <c r="AC556" i="3" s="1"/>
  <c r="Y681" i="1" s="1"/>
  <c r="AD681" i="1" s="1"/>
  <c r="Z556" i="3"/>
  <c r="T556" i="3"/>
  <c r="Z332" i="3"/>
  <c r="V332" i="3"/>
  <c r="U332" i="3" s="1"/>
  <c r="S332" i="3"/>
  <c r="AD332" i="3" s="1"/>
  <c r="AA332" i="3"/>
  <c r="T332" i="3"/>
  <c r="Y332" i="3"/>
  <c r="W332" i="3"/>
  <c r="AB332" i="3"/>
  <c r="AC332" i="3" s="1"/>
  <c r="Z444" i="3"/>
  <c r="W444" i="3"/>
  <c r="V444" i="3"/>
  <c r="Y444" i="3"/>
  <c r="T444" i="3"/>
  <c r="S444" i="3"/>
  <c r="AD444" i="3" s="1"/>
  <c r="AA444" i="3"/>
  <c r="AB444" i="3"/>
  <c r="AC444" i="3" s="1"/>
  <c r="V342" i="3"/>
  <c r="Z342" i="3"/>
  <c r="AA342" i="3"/>
  <c r="S342" i="3"/>
  <c r="AD342" i="3" s="1"/>
  <c r="AB342" i="3"/>
  <c r="AC342" i="3" s="1"/>
  <c r="Y637" i="1" s="1"/>
  <c r="AD637" i="1" s="1"/>
  <c r="Y342" i="3"/>
  <c r="T342" i="3"/>
  <c r="W342" i="3"/>
  <c r="Y393" i="3"/>
  <c r="AB393" i="3"/>
  <c r="AC393" i="3" s="1"/>
  <c r="T393" i="3"/>
  <c r="S393" i="3"/>
  <c r="AD393" i="3" s="1"/>
  <c r="Z393" i="3"/>
  <c r="W393" i="3"/>
  <c r="X393" i="3" s="1"/>
  <c r="V393" i="3"/>
  <c r="U393" i="3" s="1"/>
  <c r="AA393" i="3"/>
  <c r="K341" i="3"/>
  <c r="W640" i="1"/>
  <c r="AB640" i="1" s="1"/>
  <c r="AF640" i="1" s="1"/>
  <c r="Y321" i="3"/>
  <c r="W321" i="3"/>
  <c r="T321" i="3"/>
  <c r="AB321" i="3"/>
  <c r="AC321" i="3" s="1"/>
  <c r="Y666" i="1" s="1"/>
  <c r="AD666" i="1" s="1"/>
  <c r="Z321" i="3"/>
  <c r="S321" i="3"/>
  <c r="AD321" i="3" s="1"/>
  <c r="AA321" i="3"/>
  <c r="V321" i="3"/>
  <c r="U321" i="3" s="1"/>
  <c r="X617" i="1"/>
  <c r="AC617" i="1" s="1"/>
  <c r="K521" i="3"/>
  <c r="W1086" i="1"/>
  <c r="AB1086" i="1" s="1"/>
  <c r="AF1086" i="1" s="1"/>
  <c r="K325" i="3"/>
  <c r="W665" i="1"/>
  <c r="AB665" i="1" s="1"/>
  <c r="AF665" i="1" s="1"/>
  <c r="Z310" i="3"/>
  <c r="V310" i="3"/>
  <c r="U310" i="3" s="1"/>
  <c r="AA310" i="3"/>
  <c r="S310" i="3"/>
  <c r="AD310" i="3" s="1"/>
  <c r="Y310" i="3"/>
  <c r="W310" i="3"/>
  <c r="X310" i="3" s="1"/>
  <c r="T310" i="3"/>
  <c r="AB310" i="3"/>
  <c r="AC310" i="3" s="1"/>
  <c r="Y597" i="1" s="1"/>
  <c r="AD597" i="1" s="1"/>
  <c r="Y379" i="3"/>
  <c r="T379" i="3"/>
  <c r="AB379" i="3"/>
  <c r="AC379" i="3" s="1"/>
  <c r="Y582" i="1" s="1"/>
  <c r="AD582" i="1" s="1"/>
  <c r="Z379" i="3"/>
  <c r="W379" i="3"/>
  <c r="AA379" i="3"/>
  <c r="V379" i="3"/>
  <c r="U379" i="3" s="1"/>
  <c r="S379" i="3"/>
  <c r="AD379" i="3" s="1"/>
  <c r="K234" i="3"/>
  <c r="W413" i="1"/>
  <c r="AB413" i="1" s="1"/>
  <c r="AF413" i="1" s="1"/>
  <c r="K216" i="3"/>
  <c r="W75" i="1"/>
  <c r="AB75" i="1" s="1"/>
  <c r="AF75" i="1" s="1"/>
  <c r="K242" i="3"/>
  <c r="W549" i="1"/>
  <c r="AB549" i="1" s="1"/>
  <c r="AF549" i="1" s="1"/>
  <c r="K218" i="3"/>
  <c r="W95" i="1"/>
  <c r="AB95" i="1" s="1"/>
  <c r="AF95" i="1" s="1"/>
  <c r="K202" i="3"/>
  <c r="W397" i="1"/>
  <c r="AB397" i="1" s="1"/>
  <c r="AF397" i="1" s="1"/>
  <c r="K186" i="3"/>
  <c r="AA298" i="3"/>
  <c r="S298" i="3"/>
  <c r="AD298" i="3" s="1"/>
  <c r="W298" i="3"/>
  <c r="V298" i="3"/>
  <c r="U298" i="3" s="1"/>
  <c r="T298" i="3"/>
  <c r="AB298" i="3"/>
  <c r="AC298" i="3" s="1"/>
  <c r="Y609" i="1" s="1"/>
  <c r="AD609" i="1" s="1"/>
  <c r="Y298" i="3"/>
  <c r="Z298" i="3"/>
  <c r="AA304" i="3"/>
  <c r="S304" i="3"/>
  <c r="AD304" i="3" s="1"/>
  <c r="W304" i="3"/>
  <c r="X304" i="3" s="1"/>
  <c r="Z304" i="3"/>
  <c r="V304" i="3"/>
  <c r="U304" i="3" s="1"/>
  <c r="AB304" i="3"/>
  <c r="AC304" i="3" s="1"/>
  <c r="Y551" i="1" s="1"/>
  <c r="AD551" i="1" s="1"/>
  <c r="Y304" i="3"/>
  <c r="T304" i="3"/>
  <c r="K381" i="3"/>
  <c r="W685" i="1"/>
  <c r="AB685" i="1" s="1"/>
  <c r="AF685" i="1" s="1"/>
  <c r="V146" i="3"/>
  <c r="U146" i="3" s="1"/>
  <c r="Y146" i="3"/>
  <c r="W146" i="3"/>
  <c r="S146" i="3"/>
  <c r="AD146" i="3" s="1"/>
  <c r="AB146" i="3"/>
  <c r="AC146" i="3" s="1"/>
  <c r="Z146" i="3"/>
  <c r="T146" i="3"/>
  <c r="AA146" i="3"/>
  <c r="X67" i="1"/>
  <c r="AC67" i="1" s="1"/>
  <c r="Z452" i="1"/>
  <c r="AE452" i="1" s="1"/>
  <c r="K133" i="3"/>
  <c r="W417" i="1"/>
  <c r="AB417" i="1" s="1"/>
  <c r="AF417" i="1" s="1"/>
  <c r="K51" i="3"/>
  <c r="W24" i="1"/>
  <c r="AB24" i="1" s="1"/>
  <c r="AF24" i="1" s="1"/>
  <c r="K7" i="3"/>
  <c r="W39" i="1"/>
  <c r="AB39" i="1" s="1"/>
  <c r="AF39" i="1" s="1"/>
  <c r="AA274" i="3"/>
  <c r="S274" i="3"/>
  <c r="AD274" i="3" s="1"/>
  <c r="Y274" i="3"/>
  <c r="W274" i="3"/>
  <c r="V274" i="3"/>
  <c r="AB274" i="3"/>
  <c r="AC274" i="3" s="1"/>
  <c r="Y601" i="1" s="1"/>
  <c r="AD601" i="1" s="1"/>
  <c r="Z274" i="3"/>
  <c r="T274" i="3"/>
  <c r="AA250" i="3"/>
  <c r="S250" i="3"/>
  <c r="AD250" i="3" s="1"/>
  <c r="Y250" i="3"/>
  <c r="W250" i="3"/>
  <c r="V250" i="3"/>
  <c r="U250" i="3" s="1"/>
  <c r="Z250" i="3"/>
  <c r="T250" i="3"/>
  <c r="AB250" i="3"/>
  <c r="AC250" i="3" s="1"/>
  <c r="W19" i="3"/>
  <c r="X19" i="3" s="1"/>
  <c r="AA19" i="3"/>
  <c r="S19" i="3"/>
  <c r="AD19" i="3" s="1"/>
  <c r="V19" i="3"/>
  <c r="U19" i="3" s="1"/>
  <c r="T19" i="3"/>
  <c r="AB19" i="3"/>
  <c r="AC19" i="3" s="1"/>
  <c r="Y60" i="1" s="1"/>
  <c r="AD60" i="1" s="1"/>
  <c r="Z19" i="3"/>
  <c r="Y19" i="3"/>
  <c r="AA242" i="3"/>
  <c r="S242" i="3"/>
  <c r="AD242" i="3" s="1"/>
  <c r="Y242" i="3"/>
  <c r="W242" i="3"/>
  <c r="V242" i="3"/>
  <c r="U242" i="3" s="1"/>
  <c r="AB242" i="3"/>
  <c r="AC242" i="3" s="1"/>
  <c r="Z242" i="3"/>
  <c r="T242" i="3"/>
  <c r="AA288" i="3"/>
  <c r="S288" i="3"/>
  <c r="AD288" i="3" s="1"/>
  <c r="Y288" i="3"/>
  <c r="W288" i="3"/>
  <c r="AB288" i="3"/>
  <c r="AC288" i="3" s="1"/>
  <c r="T288" i="3"/>
  <c r="Z288" i="3"/>
  <c r="V288" i="3"/>
  <c r="U288" i="3" s="1"/>
  <c r="V120" i="3"/>
  <c r="U120" i="3" s="1"/>
  <c r="AB120" i="3"/>
  <c r="AC120" i="3" s="1"/>
  <c r="Y124" i="1" s="1"/>
  <c r="AD124" i="1" s="1"/>
  <c r="T120" i="3"/>
  <c r="Z120" i="3"/>
  <c r="Y120" i="3"/>
  <c r="S120" i="3"/>
  <c r="AD120" i="3" s="1"/>
  <c r="AA120" i="3"/>
  <c r="W120" i="3"/>
  <c r="V106" i="3"/>
  <c r="U106" i="3" s="1"/>
  <c r="AB106" i="3"/>
  <c r="AC106" i="3" s="1"/>
  <c r="T106" i="3"/>
  <c r="Z106" i="3"/>
  <c r="Y106" i="3"/>
  <c r="S106" i="3"/>
  <c r="AD106" i="3" s="1"/>
  <c r="AA106" i="3"/>
  <c r="W106" i="3"/>
  <c r="Z124" i="3"/>
  <c r="Y124" i="3"/>
  <c r="V124" i="3"/>
  <c r="U124" i="3" s="1"/>
  <c r="W124" i="3"/>
  <c r="T124" i="3"/>
  <c r="S124" i="3"/>
  <c r="AD124" i="3" s="1"/>
  <c r="AB124" i="3"/>
  <c r="AC124" i="3" s="1"/>
  <c r="Y341" i="1" s="1"/>
  <c r="AD341" i="1" s="1"/>
  <c r="AA124" i="3"/>
  <c r="K43" i="3"/>
  <c r="W25" i="1"/>
  <c r="AB25" i="1" s="1"/>
  <c r="AF25" i="1" s="1"/>
  <c r="Y77" i="3"/>
  <c r="AB77" i="3"/>
  <c r="AC77" i="3" s="1"/>
  <c r="T77" i="3"/>
  <c r="AA77" i="3"/>
  <c r="Z77" i="3"/>
  <c r="W77" i="3"/>
  <c r="V77" i="3"/>
  <c r="U77" i="3" s="1"/>
  <c r="S77" i="3"/>
  <c r="AD77" i="3" s="1"/>
  <c r="W1216" i="1"/>
  <c r="AB1216" i="1" s="1"/>
  <c r="AF1216" i="1" s="1"/>
  <c r="AF1358" i="1"/>
  <c r="AF1161" i="1"/>
  <c r="AF1323" i="1"/>
  <c r="W840" i="1"/>
  <c r="AB840" i="1" s="1"/>
  <c r="AF840" i="1" s="1"/>
  <c r="W1197" i="1"/>
  <c r="AB1197" i="1" s="1"/>
  <c r="AF1197" i="1" s="1"/>
  <c r="W1140" i="1"/>
  <c r="AB1140" i="1" s="1"/>
  <c r="AF1140" i="1" s="1"/>
  <c r="W1022" i="1"/>
  <c r="AB1022" i="1" s="1"/>
  <c r="AF1022" i="1" s="1"/>
  <c r="W958" i="1"/>
  <c r="AB958" i="1" s="1"/>
  <c r="AF958" i="1" s="1"/>
  <c r="W760" i="1"/>
  <c r="AB760" i="1" s="1"/>
  <c r="AF760" i="1" s="1"/>
  <c r="W712" i="1"/>
  <c r="AB712" i="1" s="1"/>
  <c r="AF712" i="1" s="1"/>
  <c r="W851" i="1"/>
  <c r="AB851" i="1" s="1"/>
  <c r="AF851" i="1" s="1"/>
  <c r="W590" i="1"/>
  <c r="AB590" i="1" s="1"/>
  <c r="AF590" i="1" s="1"/>
  <c r="W794" i="1"/>
  <c r="AB794" i="1" s="1"/>
  <c r="AF794" i="1" s="1"/>
  <c r="W582" i="1"/>
  <c r="AB582" i="1" s="1"/>
  <c r="AF582" i="1" s="1"/>
  <c r="W733" i="1"/>
  <c r="AB733" i="1" s="1"/>
  <c r="AF733" i="1" s="1"/>
  <c r="W599" i="1"/>
  <c r="AB599" i="1" s="1"/>
  <c r="AF599" i="1" s="1"/>
  <c r="W392" i="1"/>
  <c r="AB392" i="1" s="1"/>
  <c r="AF392" i="1" s="1"/>
  <c r="W74" i="1"/>
  <c r="AB74" i="1" s="1"/>
  <c r="AF74" i="1" s="1"/>
  <c r="AF359" i="1"/>
  <c r="W42" i="1"/>
  <c r="AB42" i="1" s="1"/>
  <c r="AF42" i="1" s="1"/>
  <c r="W114" i="1"/>
  <c r="AB114" i="1" s="1"/>
  <c r="AF114" i="1" s="1"/>
  <c r="W402" i="1"/>
  <c r="AB402" i="1" s="1"/>
  <c r="AF402" i="1" s="1"/>
  <c r="W432" i="1"/>
  <c r="AB432" i="1" s="1"/>
  <c r="AF432" i="1" s="1"/>
  <c r="K3" i="3"/>
  <c r="W3" i="1"/>
  <c r="AB3" i="1" s="1"/>
  <c r="AF3" i="1" s="1"/>
  <c r="AB16" i="3"/>
  <c r="AC16" i="3" s="1"/>
  <c r="T16" i="3"/>
  <c r="AA16" i="3"/>
  <c r="Z16" i="3"/>
  <c r="Y16" i="3"/>
  <c r="W16" i="3"/>
  <c r="V16" i="3"/>
  <c r="S16" i="3"/>
  <c r="AD16" i="3" s="1"/>
  <c r="AB127" i="3"/>
  <c r="AC127" i="3" s="1"/>
  <c r="Y375" i="1" s="1"/>
  <c r="AD375" i="1" s="1"/>
  <c r="T127" i="3"/>
  <c r="AA127" i="3"/>
  <c r="S127" i="3"/>
  <c r="AD127" i="3" s="1"/>
  <c r="Y127" i="3"/>
  <c r="Z127" i="3"/>
  <c r="W127" i="3"/>
  <c r="V127" i="3"/>
  <c r="U127" i="3" s="1"/>
  <c r="K20" i="3"/>
  <c r="W64" i="1"/>
  <c r="AB64" i="1" s="1"/>
  <c r="AF64" i="1" s="1"/>
  <c r="AB44" i="3"/>
  <c r="AC44" i="3" s="1"/>
  <c r="Y26" i="1" s="1"/>
  <c r="AD26" i="1" s="1"/>
  <c r="T44" i="3"/>
  <c r="AA44" i="3"/>
  <c r="S44" i="3"/>
  <c r="AD44" i="3" s="1"/>
  <c r="Y44" i="3"/>
  <c r="W44" i="3"/>
  <c r="V44" i="3"/>
  <c r="U44" i="3" s="1"/>
  <c r="Z44" i="3"/>
  <c r="AB292" i="3"/>
  <c r="AC292" i="3" s="1"/>
  <c r="Y592" i="1" s="1"/>
  <c r="AD592" i="1" s="1"/>
  <c r="S292" i="3"/>
  <c r="AD292" i="3" s="1"/>
  <c r="Z292" i="3"/>
  <c r="V292" i="3"/>
  <c r="U292" i="3" s="1"/>
  <c r="T292" i="3"/>
  <c r="AA292" i="3"/>
  <c r="Y292" i="3"/>
  <c r="W292" i="3"/>
  <c r="X292" i="3" s="1"/>
  <c r="Y81" i="3"/>
  <c r="V81" i="3"/>
  <c r="T81" i="3"/>
  <c r="S81" i="3"/>
  <c r="AD81" i="3" s="1"/>
  <c r="AB81" i="3"/>
  <c r="AC81" i="3" s="1"/>
  <c r="AA81" i="3"/>
  <c r="Z81" i="3"/>
  <c r="W81" i="3"/>
  <c r="K108" i="3"/>
  <c r="W99" i="1"/>
  <c r="AB99" i="1" s="1"/>
  <c r="AF99" i="1" s="1"/>
  <c r="K336" i="3"/>
  <c r="W524" i="1"/>
  <c r="AB524" i="1" s="1"/>
  <c r="AF524" i="1" s="1"/>
  <c r="Y25" i="3"/>
  <c r="T25" i="3"/>
  <c r="S25" i="3"/>
  <c r="AD25" i="3" s="1"/>
  <c r="AB25" i="3"/>
  <c r="AC25" i="3" s="1"/>
  <c r="Y59" i="1" s="1"/>
  <c r="AD59" i="1" s="1"/>
  <c r="AA25" i="3"/>
  <c r="Z25" i="3"/>
  <c r="W25" i="3"/>
  <c r="V25" i="3"/>
  <c r="U25" i="3" s="1"/>
  <c r="AB80" i="3"/>
  <c r="AC80" i="3" s="1"/>
  <c r="T80" i="3"/>
  <c r="W80" i="3"/>
  <c r="S80" i="3"/>
  <c r="AD80" i="3" s="1"/>
  <c r="AA80" i="3"/>
  <c r="Z80" i="3"/>
  <c r="Y80" i="3"/>
  <c r="V80" i="3"/>
  <c r="U80" i="3" s="1"/>
  <c r="AA266" i="3"/>
  <c r="S266" i="3"/>
  <c r="AD266" i="3" s="1"/>
  <c r="Y266" i="3"/>
  <c r="W266" i="3"/>
  <c r="X266" i="3" s="1"/>
  <c r="V266" i="3"/>
  <c r="U266" i="3" s="1"/>
  <c r="AB266" i="3"/>
  <c r="AC266" i="3" s="1"/>
  <c r="Z266" i="3"/>
  <c r="T266" i="3"/>
  <c r="K12" i="3"/>
  <c r="W32" i="1"/>
  <c r="AB32" i="1" s="1"/>
  <c r="AF32" i="1" s="1"/>
  <c r="AB72" i="3"/>
  <c r="AC72" i="3" s="1"/>
  <c r="T72" i="3"/>
  <c r="W72" i="3"/>
  <c r="AA72" i="3"/>
  <c r="Z72" i="3"/>
  <c r="Y72" i="3"/>
  <c r="V72" i="3"/>
  <c r="S72" i="3"/>
  <c r="AD72" i="3" s="1"/>
  <c r="Z397" i="1"/>
  <c r="AE397" i="1" s="1"/>
  <c r="K191" i="3"/>
  <c r="AA311" i="3"/>
  <c r="S311" i="3"/>
  <c r="AD311" i="3" s="1"/>
  <c r="W311" i="3"/>
  <c r="X311" i="3" s="1"/>
  <c r="T311" i="3"/>
  <c r="Y311" i="3"/>
  <c r="V311" i="3"/>
  <c r="U311" i="3" s="1"/>
  <c r="AB311" i="3"/>
  <c r="AC311" i="3" s="1"/>
  <c r="Y594" i="1" s="1"/>
  <c r="AD594" i="1" s="1"/>
  <c r="Z311" i="3"/>
  <c r="K395" i="3"/>
  <c r="W690" i="1"/>
  <c r="AB690" i="1" s="1"/>
  <c r="AF690" i="1" s="1"/>
  <c r="K269" i="3"/>
  <c r="K387" i="3"/>
  <c r="W562" i="1"/>
  <c r="AB562" i="1" s="1"/>
  <c r="AF562" i="1" s="1"/>
  <c r="AB104" i="3"/>
  <c r="AC104" i="3" s="1"/>
  <c r="T104" i="3"/>
  <c r="Z104" i="3"/>
  <c r="W104" i="3"/>
  <c r="S104" i="3"/>
  <c r="AD104" i="3" s="1"/>
  <c r="AA104" i="3"/>
  <c r="Y104" i="3"/>
  <c r="V104" i="3"/>
  <c r="U104" i="3" s="1"/>
  <c r="Z125" i="1"/>
  <c r="AE125" i="1" s="1"/>
  <c r="W164" i="3"/>
  <c r="X164" i="3" s="1"/>
  <c r="T164" i="3"/>
  <c r="S164" i="3"/>
  <c r="AD164" i="3" s="1"/>
  <c r="AB164" i="3"/>
  <c r="AC164" i="3" s="1"/>
  <c r="Y406" i="1" s="1"/>
  <c r="AD406" i="1" s="1"/>
  <c r="Z164" i="3"/>
  <c r="Y164" i="3"/>
  <c r="AA164" i="3"/>
  <c r="V164" i="3"/>
  <c r="U164" i="3" s="1"/>
  <c r="W212" i="3"/>
  <c r="X212" i="3" s="1"/>
  <c r="T212" i="3"/>
  <c r="S212" i="3"/>
  <c r="AD212" i="3" s="1"/>
  <c r="AB212" i="3"/>
  <c r="AC212" i="3" s="1"/>
  <c r="AA212" i="3"/>
  <c r="Z212" i="3"/>
  <c r="Y212" i="3"/>
  <c r="V212" i="3"/>
  <c r="U212" i="3" s="1"/>
  <c r="K172" i="3"/>
  <c r="K215" i="3"/>
  <c r="W77" i="1"/>
  <c r="AB77" i="1" s="1"/>
  <c r="AF77" i="1" s="1"/>
  <c r="Z208" i="1"/>
  <c r="AE208" i="1" s="1"/>
  <c r="K293" i="3"/>
  <c r="V243" i="3"/>
  <c r="U243" i="3" s="1"/>
  <c r="AB243" i="3"/>
  <c r="AC243" i="3" s="1"/>
  <c r="Y552" i="1" s="1"/>
  <c r="AD552" i="1" s="1"/>
  <c r="T243" i="3"/>
  <c r="Z243" i="3"/>
  <c r="W243" i="3"/>
  <c r="X243" i="3" s="1"/>
  <c r="AA243" i="3"/>
  <c r="Y243" i="3"/>
  <c r="S243" i="3"/>
  <c r="AD243" i="3" s="1"/>
  <c r="V259" i="3"/>
  <c r="U259" i="3" s="1"/>
  <c r="AB259" i="3"/>
  <c r="AC259" i="3" s="1"/>
  <c r="T259" i="3"/>
  <c r="Z259" i="3"/>
  <c r="W259" i="3"/>
  <c r="X259" i="3" s="1"/>
  <c r="AA259" i="3"/>
  <c r="Y259" i="3"/>
  <c r="S259" i="3"/>
  <c r="AD259" i="3" s="1"/>
  <c r="V275" i="3"/>
  <c r="U275" i="3" s="1"/>
  <c r="AB275" i="3"/>
  <c r="AC275" i="3" s="1"/>
  <c r="T275" i="3"/>
  <c r="Z275" i="3"/>
  <c r="W275" i="3"/>
  <c r="X275" i="3" s="1"/>
  <c r="AA275" i="3"/>
  <c r="Y275" i="3"/>
  <c r="S275" i="3"/>
  <c r="AD275" i="3" s="1"/>
  <c r="W343" i="3"/>
  <c r="AA343" i="3"/>
  <c r="S343" i="3"/>
  <c r="AD343" i="3" s="1"/>
  <c r="Y343" i="3"/>
  <c r="V343" i="3"/>
  <c r="T343" i="3"/>
  <c r="AB343" i="3"/>
  <c r="AC343" i="3" s="1"/>
  <c r="Y639" i="1" s="1"/>
  <c r="AD639" i="1" s="1"/>
  <c r="Z343" i="3"/>
  <c r="K376" i="3"/>
  <c r="W399" i="1"/>
  <c r="AB399" i="1" s="1"/>
  <c r="AF399" i="1" s="1"/>
  <c r="K320" i="3"/>
  <c r="W674" i="1"/>
  <c r="AB674" i="1" s="1"/>
  <c r="AF674" i="1" s="1"/>
  <c r="K340" i="3"/>
  <c r="W641" i="1"/>
  <c r="AB641" i="1" s="1"/>
  <c r="AF641" i="1" s="1"/>
  <c r="AB376" i="3"/>
  <c r="AC376" i="3" s="1"/>
  <c r="Y399" i="1" s="1"/>
  <c r="AD399" i="1" s="1"/>
  <c r="T376" i="3"/>
  <c r="Y376" i="3"/>
  <c r="V376" i="3"/>
  <c r="U376" i="3" s="1"/>
  <c r="S376" i="3"/>
  <c r="AD376" i="3" s="1"/>
  <c r="AA376" i="3"/>
  <c r="W376" i="3"/>
  <c r="X376" i="3" s="1"/>
  <c r="Z376" i="3"/>
  <c r="K422" i="3"/>
  <c r="W656" i="1"/>
  <c r="AB656" i="1" s="1"/>
  <c r="AF656" i="1" s="1"/>
  <c r="AB406" i="3"/>
  <c r="AC406" i="3" s="1"/>
  <c r="Y200" i="1" s="1"/>
  <c r="AD200" i="1" s="1"/>
  <c r="T406" i="3"/>
  <c r="AA406" i="3"/>
  <c r="S406" i="3"/>
  <c r="AD406" i="3" s="1"/>
  <c r="V406" i="3"/>
  <c r="U406" i="3" s="1"/>
  <c r="Y406" i="3"/>
  <c r="Z406" i="3"/>
  <c r="W406" i="3"/>
  <c r="K402" i="3"/>
  <c r="Z618" i="1"/>
  <c r="AE618" i="1" s="1"/>
  <c r="K437" i="3"/>
  <c r="V482" i="3"/>
  <c r="AB482" i="3"/>
  <c r="AC482" i="3" s="1"/>
  <c r="Y713" i="1" s="1"/>
  <c r="AD713" i="1" s="1"/>
  <c r="T482" i="3"/>
  <c r="AA482" i="3"/>
  <c r="S482" i="3"/>
  <c r="AD482" i="3" s="1"/>
  <c r="Z482" i="3"/>
  <c r="Y482" i="3"/>
  <c r="W482" i="3"/>
  <c r="K506" i="3"/>
  <c r="W820" i="1"/>
  <c r="AB820" i="1" s="1"/>
  <c r="AF820" i="1" s="1"/>
  <c r="K602" i="3"/>
  <c r="W145" i="1"/>
  <c r="AB145" i="1" s="1"/>
  <c r="AF145" i="1" s="1"/>
  <c r="Z689" i="1"/>
  <c r="AE689" i="1" s="1"/>
  <c r="AA542" i="3"/>
  <c r="S542" i="3"/>
  <c r="AD542" i="3" s="1"/>
  <c r="Y542" i="3"/>
  <c r="Z542" i="3"/>
  <c r="W542" i="3"/>
  <c r="X542" i="3" s="1"/>
  <c r="V542" i="3"/>
  <c r="U542" i="3" s="1"/>
  <c r="T542" i="3"/>
  <c r="AB542" i="3"/>
  <c r="AC542" i="3" s="1"/>
  <c r="Y883" i="1" s="1"/>
  <c r="AD883" i="1" s="1"/>
  <c r="AA558" i="3"/>
  <c r="S558" i="3"/>
  <c r="AD558" i="3" s="1"/>
  <c r="Y558" i="3"/>
  <c r="Z558" i="3"/>
  <c r="W558" i="3"/>
  <c r="X558" i="3" s="1"/>
  <c r="V558" i="3"/>
  <c r="U558" i="3" s="1"/>
  <c r="T558" i="3"/>
  <c r="AB558" i="3"/>
  <c r="AC558" i="3" s="1"/>
  <c r="Y369" i="1" s="1"/>
  <c r="AD369" i="1" s="1"/>
  <c r="AA463" i="3"/>
  <c r="S463" i="3"/>
  <c r="AD463" i="3" s="1"/>
  <c r="Z463" i="3"/>
  <c r="Y463" i="3"/>
  <c r="V463" i="3"/>
  <c r="U463" i="3" s="1"/>
  <c r="T463" i="3"/>
  <c r="W463" i="3"/>
  <c r="AB463" i="3"/>
  <c r="AC463" i="3" s="1"/>
  <c r="Y760" i="1" s="1"/>
  <c r="AD760" i="1" s="1"/>
  <c r="K537" i="3"/>
  <c r="W844" i="1"/>
  <c r="AB844" i="1" s="1"/>
  <c r="AF844" i="1" s="1"/>
  <c r="K559" i="3"/>
  <c r="K607" i="3"/>
  <c r="AB634" i="3"/>
  <c r="AC634" i="3" s="1"/>
  <c r="T634" i="3"/>
  <c r="AA634" i="3"/>
  <c r="S634" i="3"/>
  <c r="AD634" i="3" s="1"/>
  <c r="W634" i="3"/>
  <c r="Z634" i="3"/>
  <c r="Y634" i="3"/>
  <c r="V634" i="3"/>
  <c r="W678" i="3"/>
  <c r="X678" i="3" s="1"/>
  <c r="V678" i="3"/>
  <c r="U678" i="3" s="1"/>
  <c r="AB678" i="3"/>
  <c r="AC678" i="3" s="1"/>
  <c r="T678" i="3"/>
  <c r="AA678" i="3"/>
  <c r="S678" i="3"/>
  <c r="AD678" i="3" s="1"/>
  <c r="Y678" i="3"/>
  <c r="Z678" i="3"/>
  <c r="K649" i="3"/>
  <c r="Y647" i="3"/>
  <c r="W647" i="3"/>
  <c r="AB647" i="3"/>
  <c r="AC647" i="3" s="1"/>
  <c r="T647" i="3"/>
  <c r="Z647" i="3"/>
  <c r="V647" i="3"/>
  <c r="S647" i="3"/>
  <c r="AD647" i="3" s="1"/>
  <c r="AA647" i="3"/>
  <c r="K594" i="3"/>
  <c r="W1075" i="1"/>
  <c r="AB1075" i="1" s="1"/>
  <c r="AF1075" i="1" s="1"/>
  <c r="W720" i="3"/>
  <c r="AB720" i="3"/>
  <c r="AC720" i="3" s="1"/>
  <c r="Y968" i="1" s="1"/>
  <c r="AD968" i="1" s="1"/>
  <c r="T720" i="3"/>
  <c r="AA720" i="3"/>
  <c r="S720" i="3"/>
  <c r="AD720" i="3" s="1"/>
  <c r="Y720" i="3"/>
  <c r="Z720" i="3"/>
  <c r="V720" i="3"/>
  <c r="U720" i="3" s="1"/>
  <c r="AA586" i="3"/>
  <c r="S586" i="3"/>
  <c r="AD586" i="3" s="1"/>
  <c r="Z586" i="3"/>
  <c r="Y586" i="3"/>
  <c r="W586" i="3"/>
  <c r="V586" i="3"/>
  <c r="U586" i="3" s="1"/>
  <c r="AB586" i="3"/>
  <c r="AC586" i="3" s="1"/>
  <c r="T586" i="3"/>
  <c r="K615" i="3"/>
  <c r="AB627" i="3"/>
  <c r="AC627" i="3" s="1"/>
  <c r="T627" i="3"/>
  <c r="Y627" i="3"/>
  <c r="S627" i="3"/>
  <c r="AD627" i="3" s="1"/>
  <c r="AA627" i="3"/>
  <c r="Z627" i="3"/>
  <c r="V627" i="3"/>
  <c r="U627" i="3" s="1"/>
  <c r="W627" i="3"/>
  <c r="K572" i="3"/>
  <c r="W852" i="1"/>
  <c r="AB852" i="1" s="1"/>
  <c r="AF852" i="1" s="1"/>
  <c r="K706" i="3"/>
  <c r="K666" i="3"/>
  <c r="W1143" i="1"/>
  <c r="AB1143" i="1" s="1"/>
  <c r="AF1143" i="1" s="1"/>
  <c r="K679" i="3"/>
  <c r="AB709" i="3"/>
  <c r="AC709" i="3" s="1"/>
  <c r="T709" i="3"/>
  <c r="Y709" i="3"/>
  <c r="V709" i="3"/>
  <c r="U709" i="3" s="1"/>
  <c r="AA709" i="3"/>
  <c r="Z709" i="3"/>
  <c r="W709" i="3"/>
  <c r="X709" i="3" s="1"/>
  <c r="S709" i="3"/>
  <c r="AD709" i="3" s="1"/>
  <c r="K704" i="3"/>
  <c r="W734" i="3"/>
  <c r="AB734" i="3"/>
  <c r="AC734" i="3" s="1"/>
  <c r="T734" i="3"/>
  <c r="AA734" i="3"/>
  <c r="S734" i="3"/>
  <c r="AD734" i="3" s="1"/>
  <c r="Y734" i="3"/>
  <c r="Z734" i="3"/>
  <c r="V734" i="3"/>
  <c r="U734" i="3" s="1"/>
  <c r="Y693" i="3"/>
  <c r="S693" i="3"/>
  <c r="AD693" i="3" s="1"/>
  <c r="AB693" i="3"/>
  <c r="AC693" i="3" s="1"/>
  <c r="AA693" i="3"/>
  <c r="Z693" i="3"/>
  <c r="W693" i="3"/>
  <c r="T693" i="3"/>
  <c r="V693" i="3"/>
  <c r="AB704" i="3"/>
  <c r="AC704" i="3" s="1"/>
  <c r="T704" i="3"/>
  <c r="Y704" i="3"/>
  <c r="AA704" i="3"/>
  <c r="Z704" i="3"/>
  <c r="W704" i="3"/>
  <c r="V704" i="3"/>
  <c r="S704" i="3"/>
  <c r="AD704" i="3" s="1"/>
  <c r="K915" i="3"/>
  <c r="W706" i="1"/>
  <c r="AB706" i="1" s="1"/>
  <c r="AF706" i="1" s="1"/>
  <c r="K801" i="3"/>
  <c r="W839" i="3"/>
  <c r="Y839" i="3"/>
  <c r="V839" i="3"/>
  <c r="U839" i="3" s="1"/>
  <c r="T839" i="3"/>
  <c r="AB839" i="3"/>
  <c r="AC839" i="3" s="1"/>
  <c r="S839" i="3"/>
  <c r="AD839" i="3" s="1"/>
  <c r="Z839" i="3"/>
  <c r="AA839" i="3"/>
  <c r="X944" i="1"/>
  <c r="AC944" i="1" s="1"/>
  <c r="K765" i="3"/>
  <c r="K766" i="3"/>
  <c r="K742" i="3"/>
  <c r="S776" i="3"/>
  <c r="AD776" i="3" s="1"/>
  <c r="AB776" i="3"/>
  <c r="AC776" i="3" s="1"/>
  <c r="Y1345" i="1" s="1"/>
  <c r="AD1345" i="1" s="1"/>
  <c r="AA776" i="3"/>
  <c r="Z776" i="3"/>
  <c r="Y776" i="3"/>
  <c r="W776" i="3"/>
  <c r="V776" i="3"/>
  <c r="U776" i="3" s="1"/>
  <c r="T776" i="3"/>
  <c r="K843" i="3"/>
  <c r="W795" i="1"/>
  <c r="AB795" i="1" s="1"/>
  <c r="AF795" i="1" s="1"/>
  <c r="Y777" i="3"/>
  <c r="V777" i="3"/>
  <c r="U777" i="3" s="1"/>
  <c r="AB777" i="3"/>
  <c r="AC777" i="3" s="1"/>
  <c r="AA777" i="3"/>
  <c r="Z777" i="3"/>
  <c r="W777" i="3"/>
  <c r="T777" i="3"/>
  <c r="S777" i="3"/>
  <c r="AD777" i="3" s="1"/>
  <c r="K855" i="3"/>
  <c r="W799" i="1"/>
  <c r="AB799" i="1" s="1"/>
  <c r="AF799" i="1" s="1"/>
  <c r="K806" i="3"/>
  <c r="AB827" i="3"/>
  <c r="AC827" i="3" s="1"/>
  <c r="Y1386" i="1" s="1"/>
  <c r="AD1386" i="1" s="1"/>
  <c r="T827" i="3"/>
  <c r="AA827" i="3"/>
  <c r="S827" i="3"/>
  <c r="AD827" i="3" s="1"/>
  <c r="Z827" i="3"/>
  <c r="Y827" i="3"/>
  <c r="V827" i="3"/>
  <c r="U827" i="3" s="1"/>
  <c r="W827" i="3"/>
  <c r="K875" i="3"/>
  <c r="K891" i="3"/>
  <c r="W136" i="1"/>
  <c r="AB136" i="1" s="1"/>
  <c r="AF136" i="1" s="1"/>
  <c r="AA825" i="3"/>
  <c r="S825" i="3"/>
  <c r="AD825" i="3" s="1"/>
  <c r="Z825" i="3"/>
  <c r="Y825" i="3"/>
  <c r="W825" i="3"/>
  <c r="V825" i="3"/>
  <c r="U825" i="3" s="1"/>
  <c r="AB825" i="3"/>
  <c r="AC825" i="3" s="1"/>
  <c r="Y1387" i="1" s="1"/>
  <c r="AD1387" i="1" s="1"/>
  <c r="T825" i="3"/>
  <c r="V888" i="3"/>
  <c r="U888" i="3" s="1"/>
  <c r="AB888" i="3"/>
  <c r="AC888" i="3" s="1"/>
  <c r="Y197" i="1" s="1"/>
  <c r="AD197" i="1" s="1"/>
  <c r="T888" i="3"/>
  <c r="Y888" i="3"/>
  <c r="S888" i="3"/>
  <c r="AD888" i="3" s="1"/>
  <c r="AA888" i="3"/>
  <c r="W888" i="3"/>
  <c r="Z888" i="3"/>
  <c r="K803" i="3"/>
  <c r="Z824" i="3"/>
  <c r="Y824" i="3"/>
  <c r="W824" i="3"/>
  <c r="X824" i="3" s="1"/>
  <c r="V824" i="3"/>
  <c r="U824" i="3" s="1"/>
  <c r="AA824" i="3"/>
  <c r="S824" i="3"/>
  <c r="AD824" i="3" s="1"/>
  <c r="AB824" i="3"/>
  <c r="AC824" i="3" s="1"/>
  <c r="Y1119" i="1" s="1"/>
  <c r="AD1119" i="1" s="1"/>
  <c r="T824" i="3"/>
  <c r="V912" i="3"/>
  <c r="U912" i="3" s="1"/>
  <c r="AB912" i="3"/>
  <c r="AC912" i="3" s="1"/>
  <c r="Y703" i="1" s="1"/>
  <c r="AD703" i="1" s="1"/>
  <c r="T912" i="3"/>
  <c r="AA912" i="3"/>
  <c r="S912" i="3"/>
  <c r="AD912" i="3" s="1"/>
  <c r="Y912" i="3"/>
  <c r="W912" i="3"/>
  <c r="Z912" i="3"/>
  <c r="K868" i="3"/>
  <c r="W1138" i="1"/>
  <c r="AB1138" i="1" s="1"/>
  <c r="AF1138" i="1" s="1"/>
  <c r="W903" i="3"/>
  <c r="AB903" i="3"/>
  <c r="AC903" i="3" s="1"/>
  <c r="Y696" i="1" s="1"/>
  <c r="AD696" i="1" s="1"/>
  <c r="T903" i="3"/>
  <c r="AA903" i="3"/>
  <c r="S903" i="3"/>
  <c r="AD903" i="3" s="1"/>
  <c r="Z903" i="3"/>
  <c r="Y903" i="3"/>
  <c r="V903" i="3"/>
  <c r="U903" i="3" s="1"/>
  <c r="K954" i="3"/>
  <c r="W1333" i="1"/>
  <c r="AB1333" i="1" s="1"/>
  <c r="AF1333" i="1" s="1"/>
  <c r="Y984" i="3"/>
  <c r="V984" i="3"/>
  <c r="U984" i="3" s="1"/>
  <c r="AB984" i="3"/>
  <c r="AC984" i="3" s="1"/>
  <c r="Y752" i="1" s="1"/>
  <c r="AD752" i="1" s="1"/>
  <c r="T984" i="3"/>
  <c r="AA984" i="3"/>
  <c r="S984" i="3"/>
  <c r="AD984" i="3" s="1"/>
  <c r="Z984" i="3"/>
  <c r="W984" i="3"/>
  <c r="K912" i="3"/>
  <c r="K928" i="3"/>
  <c r="W853" i="1"/>
  <c r="AB853" i="1" s="1"/>
  <c r="AF853" i="1" s="1"/>
  <c r="Y943" i="3"/>
  <c r="AB943" i="3"/>
  <c r="AC943" i="3" s="1"/>
  <c r="Y1033" i="1" s="1"/>
  <c r="AD1033" i="1" s="1"/>
  <c r="T943" i="3"/>
  <c r="V943" i="3"/>
  <c r="S943" i="3"/>
  <c r="AD943" i="3" s="1"/>
  <c r="AA943" i="3"/>
  <c r="Z943" i="3"/>
  <c r="W943" i="3"/>
  <c r="K895" i="3"/>
  <c r="W335" i="1"/>
  <c r="AB335" i="1" s="1"/>
  <c r="AF335" i="1" s="1"/>
  <c r="X857" i="1"/>
  <c r="AC857" i="1" s="1"/>
  <c r="K925" i="3"/>
  <c r="Y999" i="3"/>
  <c r="W999" i="3"/>
  <c r="V999" i="3"/>
  <c r="U999" i="3" s="1"/>
  <c r="AB999" i="3"/>
  <c r="AC999" i="3" s="1"/>
  <c r="Y823" i="1" s="1"/>
  <c r="AD823" i="1" s="1"/>
  <c r="T999" i="3"/>
  <c r="AA999" i="3"/>
  <c r="S999" i="3"/>
  <c r="AD999" i="3" s="1"/>
  <c r="Z999" i="3"/>
  <c r="Y1038" i="3"/>
  <c r="Z1038" i="3"/>
  <c r="W1038" i="3"/>
  <c r="V1038" i="3"/>
  <c r="T1038" i="3"/>
  <c r="S1038" i="3"/>
  <c r="AD1038" i="3" s="1"/>
  <c r="AB1038" i="3"/>
  <c r="AC1038" i="3" s="1"/>
  <c r="AA1038" i="3"/>
  <c r="W997" i="3"/>
  <c r="V997" i="3"/>
  <c r="U997" i="3" s="1"/>
  <c r="AB997" i="3"/>
  <c r="AC997" i="3" s="1"/>
  <c r="Y835" i="1" s="1"/>
  <c r="AD835" i="1" s="1"/>
  <c r="T997" i="3"/>
  <c r="AA997" i="3"/>
  <c r="S997" i="3"/>
  <c r="AD997" i="3" s="1"/>
  <c r="Z997" i="3"/>
  <c r="Y997" i="3"/>
  <c r="K961" i="3"/>
  <c r="AB995" i="3"/>
  <c r="AC995" i="3" s="1"/>
  <c r="Y833" i="1" s="1"/>
  <c r="AD833" i="1" s="1"/>
  <c r="T995" i="3"/>
  <c r="AA995" i="3"/>
  <c r="S995" i="3"/>
  <c r="AD995" i="3" s="1"/>
  <c r="Z995" i="3"/>
  <c r="Y995" i="3"/>
  <c r="W995" i="3"/>
  <c r="X995" i="3" s="1"/>
  <c r="V995" i="3"/>
  <c r="U995" i="3" s="1"/>
  <c r="K1016" i="3"/>
  <c r="AB1029" i="3"/>
  <c r="AC1029" i="3" s="1"/>
  <c r="T1029" i="3"/>
  <c r="V1029" i="3"/>
  <c r="U1029" i="3" s="1"/>
  <c r="S1029" i="3"/>
  <c r="AD1029" i="3" s="1"/>
  <c r="AA1029" i="3"/>
  <c r="Z1029" i="3"/>
  <c r="Y1029" i="3"/>
  <c r="W1029" i="3"/>
  <c r="Y1014" i="3"/>
  <c r="T1014" i="3"/>
  <c r="S1014" i="3"/>
  <c r="AD1014" i="3" s="1"/>
  <c r="AB1014" i="3"/>
  <c r="AC1014" i="3" s="1"/>
  <c r="Y1225" i="1" s="1"/>
  <c r="AD1225" i="1" s="1"/>
  <c r="AA1014" i="3"/>
  <c r="Z1014" i="3"/>
  <c r="W1014" i="3"/>
  <c r="V1014" i="3"/>
  <c r="AB1025" i="3"/>
  <c r="AC1025" i="3" s="1"/>
  <c r="T1025" i="3"/>
  <c r="S1025" i="3"/>
  <c r="AD1025" i="3" s="1"/>
  <c r="AA1025" i="3"/>
  <c r="Z1025" i="3"/>
  <c r="Y1025" i="3"/>
  <c r="W1025" i="3"/>
  <c r="V1025" i="3"/>
  <c r="Z1008" i="3"/>
  <c r="Y1008" i="3"/>
  <c r="W1008" i="3"/>
  <c r="V1008" i="3"/>
  <c r="U1008" i="3" s="1"/>
  <c r="AB1008" i="3"/>
  <c r="AC1008" i="3" s="1"/>
  <c r="Y985" i="1" s="1"/>
  <c r="AD985" i="1" s="1"/>
  <c r="T1008" i="3"/>
  <c r="AA1008" i="3"/>
  <c r="S1008" i="3"/>
  <c r="AD1008" i="3" s="1"/>
  <c r="K1075" i="3"/>
  <c r="W1075" i="3"/>
  <c r="V1075" i="3"/>
  <c r="AB1075" i="3"/>
  <c r="AC1075" i="3" s="1"/>
  <c r="T1075" i="3"/>
  <c r="AA1075" i="3"/>
  <c r="S1075" i="3"/>
  <c r="AD1075" i="3" s="1"/>
  <c r="Z1075" i="3"/>
  <c r="Y1075" i="3"/>
  <c r="Z1127" i="3"/>
  <c r="T1127" i="3"/>
  <c r="AB1127" i="3"/>
  <c r="AC1127" i="3" s="1"/>
  <c r="S1127" i="3"/>
  <c r="AD1127" i="3" s="1"/>
  <c r="AA1127" i="3"/>
  <c r="Y1127" i="3"/>
  <c r="W1127" i="3"/>
  <c r="V1127" i="3"/>
  <c r="U1127" i="3" s="1"/>
  <c r="Y1097" i="3"/>
  <c r="V1097" i="3"/>
  <c r="U1097" i="3" s="1"/>
  <c r="T1097" i="3"/>
  <c r="S1097" i="3"/>
  <c r="AD1097" i="3" s="1"/>
  <c r="AB1097" i="3"/>
  <c r="AC1097" i="3" s="1"/>
  <c r="AA1097" i="3"/>
  <c r="Z1097" i="3"/>
  <c r="W1097" i="3"/>
  <c r="AA1118" i="3"/>
  <c r="S1118" i="3"/>
  <c r="AD1118" i="3" s="1"/>
  <c r="W1118" i="3"/>
  <c r="X1118" i="3" s="1"/>
  <c r="AB1118" i="3"/>
  <c r="AC1118" i="3" s="1"/>
  <c r="Y1299" i="1" s="1"/>
  <c r="AD1299" i="1" s="1"/>
  <c r="T1118" i="3"/>
  <c r="V1118" i="3"/>
  <c r="U1118" i="3" s="1"/>
  <c r="Z1118" i="3"/>
  <c r="Y1118" i="3"/>
  <c r="AB1147" i="3"/>
  <c r="AC1147" i="3" s="1"/>
  <c r="T1147" i="3"/>
  <c r="W1147" i="3"/>
  <c r="X1147" i="3" s="1"/>
  <c r="AA1147" i="3"/>
  <c r="Z1147" i="3"/>
  <c r="Y1147" i="3"/>
  <c r="V1147" i="3"/>
  <c r="U1147" i="3" s="1"/>
  <c r="S1147" i="3"/>
  <c r="AD1147" i="3" s="1"/>
  <c r="K1096" i="3"/>
  <c r="W1174" i="3"/>
  <c r="V1174" i="3"/>
  <c r="U1174" i="3" s="1"/>
  <c r="AB1174" i="3"/>
  <c r="AC1174" i="3" s="1"/>
  <c r="Y1342" i="1" s="1"/>
  <c r="AD1342" i="1" s="1"/>
  <c r="T1174" i="3"/>
  <c r="AA1174" i="3"/>
  <c r="S1174" i="3"/>
  <c r="AD1174" i="3" s="1"/>
  <c r="Z1174" i="3"/>
  <c r="Y1174" i="3"/>
  <c r="AB1172" i="3"/>
  <c r="AC1172" i="3" s="1"/>
  <c r="T1172" i="3"/>
  <c r="AA1172" i="3"/>
  <c r="S1172" i="3"/>
  <c r="AD1172" i="3" s="1"/>
  <c r="Z1172" i="3"/>
  <c r="Y1172" i="3"/>
  <c r="W1172" i="3"/>
  <c r="X1172" i="3" s="1"/>
  <c r="V1172" i="3"/>
  <c r="U1172" i="3" s="1"/>
  <c r="AB1184" i="3"/>
  <c r="AC1184" i="3" s="1"/>
  <c r="Y1408" i="1" s="1"/>
  <c r="AD1408" i="1" s="1"/>
  <c r="T1184" i="3"/>
  <c r="W1184" i="3"/>
  <c r="X1184" i="3" s="1"/>
  <c r="V1184" i="3"/>
  <c r="U1184" i="3" s="1"/>
  <c r="S1184" i="3"/>
  <c r="AD1184" i="3" s="1"/>
  <c r="AA1184" i="3"/>
  <c r="Z1184" i="3"/>
  <c r="Y1184" i="3"/>
  <c r="Z1159" i="3"/>
  <c r="Y1159" i="3"/>
  <c r="V1159" i="3"/>
  <c r="U1159" i="3" s="1"/>
  <c r="AB1159" i="3"/>
  <c r="AC1159" i="3" s="1"/>
  <c r="T1159" i="3"/>
  <c r="AA1159" i="3"/>
  <c r="S1159" i="3"/>
  <c r="AD1159" i="3" s="1"/>
  <c r="W1159" i="3"/>
  <c r="K1195" i="3"/>
  <c r="W1135" i="1"/>
  <c r="AB1135" i="1" s="1"/>
  <c r="AF1135" i="1" s="1"/>
  <c r="AB1233" i="3"/>
  <c r="AC1233" i="3" s="1"/>
  <c r="T1233" i="3"/>
  <c r="AA1233" i="3"/>
  <c r="S1233" i="3"/>
  <c r="AD1233" i="3" s="1"/>
  <c r="Y1233" i="3"/>
  <c r="Z1233" i="3"/>
  <c r="W1233" i="3"/>
  <c r="V1233" i="3"/>
  <c r="U1233" i="3" s="1"/>
  <c r="K1240" i="3"/>
  <c r="W173" i="1"/>
  <c r="AB173" i="1" s="1"/>
  <c r="AF173" i="1" s="1"/>
  <c r="K1225" i="3"/>
  <c r="AB1241" i="3"/>
  <c r="AC1241" i="3" s="1"/>
  <c r="Y139" i="1" s="1"/>
  <c r="AD139" i="1" s="1"/>
  <c r="T1241" i="3"/>
  <c r="AA1241" i="3"/>
  <c r="S1241" i="3"/>
  <c r="AD1241" i="3" s="1"/>
  <c r="Y1241" i="3"/>
  <c r="W1241" i="3"/>
  <c r="Z1241" i="3"/>
  <c r="V1241" i="3"/>
  <c r="Y1218" i="3"/>
  <c r="V1218" i="3"/>
  <c r="U1218" i="3" s="1"/>
  <c r="AB1218" i="3"/>
  <c r="AC1218" i="3" s="1"/>
  <c r="AA1218" i="3"/>
  <c r="Z1218" i="3"/>
  <c r="W1218" i="3"/>
  <c r="T1218" i="3"/>
  <c r="S1218" i="3"/>
  <c r="AD1218" i="3" s="1"/>
  <c r="K1233" i="3"/>
  <c r="K1262" i="3"/>
  <c r="W360" i="1"/>
  <c r="AB360" i="1" s="1"/>
  <c r="AF360" i="1" s="1"/>
  <c r="K1292" i="3"/>
  <c r="W830" i="1"/>
  <c r="AB830" i="1" s="1"/>
  <c r="AF830" i="1" s="1"/>
  <c r="V1268" i="3"/>
  <c r="U1268" i="3" s="1"/>
  <c r="AB1268" i="3"/>
  <c r="AC1268" i="3" s="1"/>
  <c r="T1268" i="3"/>
  <c r="Z1268" i="3"/>
  <c r="W1268" i="3"/>
  <c r="S1268" i="3"/>
  <c r="AD1268" i="3" s="1"/>
  <c r="AA1268" i="3"/>
  <c r="Y1268" i="3"/>
  <c r="K1304" i="3"/>
  <c r="K1317" i="3"/>
  <c r="W391" i="1"/>
  <c r="AB391" i="1" s="1"/>
  <c r="AF391" i="1" s="1"/>
  <c r="W418" i="1"/>
  <c r="AB418" i="1" s="1"/>
  <c r="AF418" i="1" s="1"/>
  <c r="W486" i="1"/>
  <c r="AB486" i="1" s="1"/>
  <c r="AF486" i="1" s="1"/>
  <c r="W92" i="1"/>
  <c r="AB92" i="1" s="1"/>
  <c r="AF92" i="1" s="1"/>
  <c r="W60" i="1"/>
  <c r="AB60" i="1" s="1"/>
  <c r="AF60" i="1" s="1"/>
  <c r="W68" i="1"/>
  <c r="AB68" i="1" s="1"/>
  <c r="AF68" i="1" s="1"/>
  <c r="AA1319" i="3"/>
  <c r="S1319" i="3"/>
  <c r="AD1319" i="3" s="1"/>
  <c r="Z1319" i="3"/>
  <c r="W1319" i="3"/>
  <c r="V1319" i="3"/>
  <c r="U1319" i="3" s="1"/>
  <c r="T1319" i="3"/>
  <c r="AB1319" i="3"/>
  <c r="AC1319" i="3" s="1"/>
  <c r="Y1179" i="1" s="1"/>
  <c r="AD1179" i="1" s="1"/>
  <c r="Y1319" i="3"/>
  <c r="AA1481" i="3"/>
  <c r="S1481" i="3"/>
  <c r="AD1481" i="3" s="1"/>
  <c r="Z1481" i="3"/>
  <c r="V1481" i="3"/>
  <c r="U1481" i="3" s="1"/>
  <c r="AB1481" i="3"/>
  <c r="AC1481" i="3" s="1"/>
  <c r="Y1481" i="3"/>
  <c r="T1481" i="3"/>
  <c r="W1481" i="3"/>
  <c r="X1481" i="3" s="1"/>
  <c r="Z1488" i="3"/>
  <c r="Y1488" i="3"/>
  <c r="W1488" i="3"/>
  <c r="X1488" i="3" s="1"/>
  <c r="AB1488" i="3"/>
  <c r="AC1488" i="3" s="1"/>
  <c r="AA1488" i="3"/>
  <c r="V1488" i="3"/>
  <c r="U1488" i="3" s="1"/>
  <c r="S1488" i="3"/>
  <c r="AD1488" i="3" s="1"/>
  <c r="T1488" i="3"/>
  <c r="W1449" i="3"/>
  <c r="X1449" i="3" s="1"/>
  <c r="Z1449" i="3"/>
  <c r="S1449" i="3"/>
  <c r="AD1449" i="3" s="1"/>
  <c r="AB1449" i="3"/>
  <c r="AC1449" i="3" s="1"/>
  <c r="AA1449" i="3"/>
  <c r="Y1449" i="3"/>
  <c r="V1449" i="3"/>
  <c r="U1449" i="3" s="1"/>
  <c r="T1449" i="3"/>
  <c r="Y1445" i="3"/>
  <c r="V1445" i="3"/>
  <c r="U1445" i="3" s="1"/>
  <c r="T1445" i="3"/>
  <c r="AB1445" i="3"/>
  <c r="AC1445" i="3" s="1"/>
  <c r="S1445" i="3"/>
  <c r="AD1445" i="3" s="1"/>
  <c r="AA1445" i="3"/>
  <c r="Z1445" i="3"/>
  <c r="W1445" i="3"/>
  <c r="X1445" i="3" s="1"/>
  <c r="W1438" i="3"/>
  <c r="X1438" i="3" s="1"/>
  <c r="AB1438" i="3"/>
  <c r="AC1438" i="3" s="1"/>
  <c r="T1438" i="3"/>
  <c r="S1438" i="3"/>
  <c r="AD1438" i="3" s="1"/>
  <c r="AA1438" i="3"/>
  <c r="Z1438" i="3"/>
  <c r="V1438" i="3"/>
  <c r="U1438" i="3" s="1"/>
  <c r="Y1438" i="3"/>
  <c r="Y1432" i="3"/>
  <c r="W1432" i="3"/>
  <c r="X1432" i="3" s="1"/>
  <c r="T1432" i="3"/>
  <c r="S1432" i="3"/>
  <c r="AD1432" i="3" s="1"/>
  <c r="AB1432" i="3"/>
  <c r="AC1432" i="3" s="1"/>
  <c r="AA1432" i="3"/>
  <c r="Z1432" i="3"/>
  <c r="V1432" i="3"/>
  <c r="U1432" i="3" s="1"/>
  <c r="Z1440" i="3"/>
  <c r="Y1440" i="3"/>
  <c r="W1440" i="3"/>
  <c r="X1440" i="3" s="1"/>
  <c r="V1440" i="3"/>
  <c r="U1440" i="3" s="1"/>
  <c r="AB1440" i="3"/>
  <c r="AC1440" i="3" s="1"/>
  <c r="AA1440" i="3"/>
  <c r="S1440" i="3"/>
  <c r="AD1440" i="3" s="1"/>
  <c r="T1440" i="3"/>
  <c r="W1400" i="3"/>
  <c r="X1400" i="3" s="1"/>
  <c r="V1400" i="3"/>
  <c r="U1400" i="3" s="1"/>
  <c r="AB1400" i="3"/>
  <c r="AC1400" i="3" s="1"/>
  <c r="T1400" i="3"/>
  <c r="AA1400" i="3"/>
  <c r="S1400" i="3"/>
  <c r="AD1400" i="3" s="1"/>
  <c r="Z1400" i="3"/>
  <c r="Y1400" i="3"/>
  <c r="AA1411" i="3"/>
  <c r="S1411" i="3"/>
  <c r="AD1411" i="3" s="1"/>
  <c r="Z1411" i="3"/>
  <c r="Y1411" i="3"/>
  <c r="W1411" i="3"/>
  <c r="X1411" i="3" s="1"/>
  <c r="V1411" i="3"/>
  <c r="U1411" i="3" s="1"/>
  <c r="AB1411" i="3"/>
  <c r="AC1411" i="3" s="1"/>
  <c r="T1411" i="3"/>
  <c r="Z1382" i="3"/>
  <c r="AB1382" i="3"/>
  <c r="AC1382" i="3" s="1"/>
  <c r="S1382" i="3"/>
  <c r="AD1382" i="3" s="1"/>
  <c r="AA1382" i="3"/>
  <c r="Y1382" i="3"/>
  <c r="V1382" i="3"/>
  <c r="U1382" i="3" s="1"/>
  <c r="W1382" i="3"/>
  <c r="X1382" i="3" s="1"/>
  <c r="T1382" i="3"/>
  <c r="AB1398" i="3"/>
  <c r="AC1398" i="3" s="1"/>
  <c r="T1398" i="3"/>
  <c r="Z1398" i="3"/>
  <c r="Y1398" i="3"/>
  <c r="S1398" i="3"/>
  <c r="AD1398" i="3" s="1"/>
  <c r="AA1398" i="3"/>
  <c r="W1398" i="3"/>
  <c r="X1398" i="3" s="1"/>
  <c r="V1398" i="3"/>
  <c r="U1398" i="3" s="1"/>
  <c r="Y1381" i="3"/>
  <c r="W1381" i="3"/>
  <c r="X1381" i="3" s="1"/>
  <c r="V1381" i="3"/>
  <c r="U1381" i="3" s="1"/>
  <c r="T1381" i="3"/>
  <c r="AA1381" i="3"/>
  <c r="Z1381" i="3"/>
  <c r="AB1381" i="3"/>
  <c r="AC1381" i="3" s="1"/>
  <c r="S1381" i="3"/>
  <c r="AD1381" i="3" s="1"/>
  <c r="AB1421" i="3"/>
  <c r="AC1421" i="3" s="1"/>
  <c r="T1421" i="3"/>
  <c r="S1421" i="3"/>
  <c r="AD1421" i="3" s="1"/>
  <c r="AA1421" i="3"/>
  <c r="Y1421" i="3"/>
  <c r="V1421" i="3"/>
  <c r="U1421" i="3" s="1"/>
  <c r="Z1421" i="3"/>
  <c r="W1421" i="3"/>
  <c r="X1421" i="3" s="1"/>
  <c r="AA1300" i="3"/>
  <c r="S1300" i="3"/>
  <c r="AD1300" i="3" s="1"/>
  <c r="Z1300" i="3"/>
  <c r="T1300" i="3"/>
  <c r="AB1300" i="3"/>
  <c r="AC1300" i="3" s="1"/>
  <c r="Y1093" i="1" s="1"/>
  <c r="AD1093" i="1" s="1"/>
  <c r="Y1300" i="3"/>
  <c r="V1300" i="3"/>
  <c r="W1300" i="3"/>
  <c r="V1286" i="3"/>
  <c r="U1286" i="3" s="1"/>
  <c r="AB1286" i="3"/>
  <c r="AC1286" i="3" s="1"/>
  <c r="Y904" i="1" s="1"/>
  <c r="AD904" i="1" s="1"/>
  <c r="T1286" i="3"/>
  <c r="Z1286" i="3"/>
  <c r="Y1286" i="3"/>
  <c r="AA1286" i="3"/>
  <c r="W1286" i="3"/>
  <c r="S1286" i="3"/>
  <c r="AD1286" i="3" s="1"/>
  <c r="V1243" i="3"/>
  <c r="U1243" i="3" s="1"/>
  <c r="AA1243" i="3"/>
  <c r="S1243" i="3"/>
  <c r="AD1243" i="3" s="1"/>
  <c r="Z1243" i="3"/>
  <c r="Y1243" i="3"/>
  <c r="AB1243" i="3"/>
  <c r="AC1243" i="3" s="1"/>
  <c r="Y181" i="1" s="1"/>
  <c r="AD181" i="1" s="1"/>
  <c r="W1243" i="3"/>
  <c r="T1243" i="3"/>
  <c r="Z1231" i="3"/>
  <c r="W1231" i="3"/>
  <c r="X1231" i="3" s="1"/>
  <c r="V1231" i="3"/>
  <c r="U1231" i="3" s="1"/>
  <c r="AB1231" i="3"/>
  <c r="AC1231" i="3" s="1"/>
  <c r="AA1231" i="3"/>
  <c r="Y1231" i="3"/>
  <c r="T1231" i="3"/>
  <c r="S1231" i="3"/>
  <c r="AD1231" i="3" s="1"/>
  <c r="Z1219" i="3"/>
  <c r="W1219" i="3"/>
  <c r="AA1219" i="3"/>
  <c r="Y1219" i="3"/>
  <c r="V1219" i="3"/>
  <c r="U1219" i="3" s="1"/>
  <c r="T1219" i="3"/>
  <c r="S1219" i="3"/>
  <c r="AD1219" i="3" s="1"/>
  <c r="AB1219" i="3"/>
  <c r="AC1219" i="3" s="1"/>
  <c r="AA1202" i="3"/>
  <c r="S1202" i="3"/>
  <c r="AD1202" i="3" s="1"/>
  <c r="Z1202" i="3"/>
  <c r="Y1202" i="3"/>
  <c r="W1202" i="3"/>
  <c r="X1202" i="3" s="1"/>
  <c r="V1202" i="3"/>
  <c r="U1202" i="3" s="1"/>
  <c r="AB1202" i="3"/>
  <c r="AC1202" i="3" s="1"/>
  <c r="T1202" i="3"/>
  <c r="K1182" i="3"/>
  <c r="W1397" i="1"/>
  <c r="AB1397" i="1" s="1"/>
  <c r="AF1397" i="1" s="1"/>
  <c r="Y1162" i="3"/>
  <c r="W1162" i="3"/>
  <c r="V1162" i="3"/>
  <c r="U1162" i="3" s="1"/>
  <c r="AB1162" i="3"/>
  <c r="AC1162" i="3" s="1"/>
  <c r="T1162" i="3"/>
  <c r="AA1162" i="3"/>
  <c r="S1162" i="3"/>
  <c r="AD1162" i="3" s="1"/>
  <c r="Z1162" i="3"/>
  <c r="Z1125" i="3"/>
  <c r="W1125" i="3"/>
  <c r="V1125" i="3"/>
  <c r="U1125" i="3" s="1"/>
  <c r="AA1125" i="3"/>
  <c r="S1125" i="3"/>
  <c r="AD1125" i="3" s="1"/>
  <c r="AB1125" i="3"/>
  <c r="AC1125" i="3" s="1"/>
  <c r="Y1307" i="1" s="1"/>
  <c r="AD1307" i="1" s="1"/>
  <c r="Y1125" i="3"/>
  <c r="T1125" i="3"/>
  <c r="Z1152" i="3"/>
  <c r="Y1152" i="3"/>
  <c r="W1152" i="3"/>
  <c r="AB1152" i="3"/>
  <c r="AC1152" i="3" s="1"/>
  <c r="T1152" i="3"/>
  <c r="V1152" i="3"/>
  <c r="U1152" i="3" s="1"/>
  <c r="S1152" i="3"/>
  <c r="AD1152" i="3" s="1"/>
  <c r="AA1152" i="3"/>
  <c r="V1073" i="3"/>
  <c r="AB1073" i="3"/>
  <c r="AC1073" i="3" s="1"/>
  <c r="T1073" i="3"/>
  <c r="Z1073" i="3"/>
  <c r="Y1073" i="3"/>
  <c r="AA1073" i="3"/>
  <c r="W1073" i="3"/>
  <c r="S1073" i="3"/>
  <c r="AD1073" i="3" s="1"/>
  <c r="V1023" i="3"/>
  <c r="U1023" i="3" s="1"/>
  <c r="Z1023" i="3"/>
  <c r="W1023" i="3"/>
  <c r="X1023" i="3" s="1"/>
  <c r="T1023" i="3"/>
  <c r="S1023" i="3"/>
  <c r="AD1023" i="3" s="1"/>
  <c r="AB1023" i="3"/>
  <c r="AC1023" i="3" s="1"/>
  <c r="AA1023" i="3"/>
  <c r="Y1023" i="3"/>
  <c r="Z1058" i="3"/>
  <c r="Y1058" i="3"/>
  <c r="W1058" i="3"/>
  <c r="X1058" i="3" s="1"/>
  <c r="T1058" i="3"/>
  <c r="AB1058" i="3"/>
  <c r="AC1058" i="3" s="1"/>
  <c r="S1058" i="3"/>
  <c r="AD1058" i="3" s="1"/>
  <c r="AA1058" i="3"/>
  <c r="V1058" i="3"/>
  <c r="U1058" i="3" s="1"/>
  <c r="Z963" i="3"/>
  <c r="Y963" i="3"/>
  <c r="W963" i="3"/>
  <c r="X963" i="3" s="1"/>
  <c r="V963" i="3"/>
  <c r="U963" i="3" s="1"/>
  <c r="AB963" i="3"/>
  <c r="AC963" i="3" s="1"/>
  <c r="Y1321" i="1" s="1"/>
  <c r="AD1321" i="1" s="1"/>
  <c r="T963" i="3"/>
  <c r="AA963" i="3"/>
  <c r="S963" i="3"/>
  <c r="AD963" i="3" s="1"/>
  <c r="K1294" i="3"/>
  <c r="W716" i="1"/>
  <c r="AB716" i="1" s="1"/>
  <c r="AF716" i="1" s="1"/>
  <c r="AB1293" i="3"/>
  <c r="AC1293" i="3" s="1"/>
  <c r="Y828" i="1" s="1"/>
  <c r="AD828" i="1" s="1"/>
  <c r="T1293" i="3"/>
  <c r="AA1293" i="3"/>
  <c r="S1293" i="3"/>
  <c r="AD1293" i="3" s="1"/>
  <c r="W1293" i="3"/>
  <c r="X1293" i="3" s="1"/>
  <c r="Y1293" i="3"/>
  <c r="Z1293" i="3"/>
  <c r="V1293" i="3"/>
  <c r="U1293" i="3" s="1"/>
  <c r="K1318" i="3"/>
  <c r="Z1266" i="3"/>
  <c r="V1266" i="3"/>
  <c r="AB1266" i="3"/>
  <c r="AC1266" i="3" s="1"/>
  <c r="AA1266" i="3"/>
  <c r="Y1266" i="3"/>
  <c r="W1266" i="3"/>
  <c r="T1266" i="3"/>
  <c r="S1266" i="3"/>
  <c r="AD1266" i="3" s="1"/>
  <c r="Y1265" i="3"/>
  <c r="W1265" i="3"/>
  <c r="X1265" i="3" s="1"/>
  <c r="AB1265" i="3"/>
  <c r="AC1265" i="3" s="1"/>
  <c r="T1265" i="3"/>
  <c r="Z1265" i="3"/>
  <c r="V1265" i="3"/>
  <c r="U1265" i="3" s="1"/>
  <c r="S1265" i="3"/>
  <c r="AD1265" i="3" s="1"/>
  <c r="AA1265" i="3"/>
  <c r="V1235" i="3"/>
  <c r="U1235" i="3" s="1"/>
  <c r="AA1235" i="3"/>
  <c r="S1235" i="3"/>
  <c r="AD1235" i="3" s="1"/>
  <c r="Z1235" i="3"/>
  <c r="AB1235" i="3"/>
  <c r="AC1235" i="3" s="1"/>
  <c r="Y149" i="1" s="1"/>
  <c r="AD149" i="1" s="1"/>
  <c r="Y1235" i="3"/>
  <c r="W1235" i="3"/>
  <c r="X1235" i="3" s="1"/>
  <c r="T1235" i="3"/>
  <c r="W1216" i="3"/>
  <c r="AB1216" i="3"/>
  <c r="AC1216" i="3" s="1"/>
  <c r="T1216" i="3"/>
  <c r="V1216" i="3"/>
  <c r="U1216" i="3" s="1"/>
  <c r="S1216" i="3"/>
  <c r="AD1216" i="3" s="1"/>
  <c r="AA1216" i="3"/>
  <c r="Z1216" i="3"/>
  <c r="Y1216" i="3"/>
  <c r="V1205" i="3"/>
  <c r="U1205" i="3" s="1"/>
  <c r="AB1205" i="3"/>
  <c r="AC1205" i="3" s="1"/>
  <c r="T1205" i="3"/>
  <c r="Z1205" i="3"/>
  <c r="Y1205" i="3"/>
  <c r="W1205" i="3"/>
  <c r="AA1205" i="3"/>
  <c r="S1205" i="3"/>
  <c r="AD1205" i="3" s="1"/>
  <c r="K1201" i="3"/>
  <c r="K1214" i="3"/>
  <c r="K1170" i="3"/>
  <c r="K1197" i="3"/>
  <c r="W1015" i="1"/>
  <c r="AB1015" i="1" s="1"/>
  <c r="AF1015" i="1" s="1"/>
  <c r="K1183" i="3"/>
  <c r="W1407" i="1"/>
  <c r="AB1407" i="1" s="1"/>
  <c r="AF1407" i="1" s="1"/>
  <c r="K1111" i="3"/>
  <c r="W1103" i="3"/>
  <c r="AA1103" i="3"/>
  <c r="S1103" i="3"/>
  <c r="AD1103" i="3" s="1"/>
  <c r="T1103" i="3"/>
  <c r="AB1103" i="3"/>
  <c r="AC1103" i="3" s="1"/>
  <c r="Z1103" i="3"/>
  <c r="Y1103" i="3"/>
  <c r="V1103" i="3"/>
  <c r="U1103" i="3" s="1"/>
  <c r="W1087" i="3"/>
  <c r="AA1087" i="3"/>
  <c r="S1087" i="3"/>
  <c r="AD1087" i="3" s="1"/>
  <c r="T1087" i="3"/>
  <c r="AB1087" i="3"/>
  <c r="AC1087" i="3" s="1"/>
  <c r="Z1087" i="3"/>
  <c r="Y1087" i="3"/>
  <c r="V1087" i="3"/>
  <c r="U1087" i="3" s="1"/>
  <c r="V1108" i="3"/>
  <c r="U1108" i="3" s="1"/>
  <c r="Z1108" i="3"/>
  <c r="W1108" i="3"/>
  <c r="X1108" i="3" s="1"/>
  <c r="T1108" i="3"/>
  <c r="S1108" i="3"/>
  <c r="AD1108" i="3" s="1"/>
  <c r="AB1108" i="3"/>
  <c r="AC1108" i="3" s="1"/>
  <c r="Y1291" i="1" s="1"/>
  <c r="AD1291" i="1" s="1"/>
  <c r="AA1108" i="3"/>
  <c r="Y1108" i="3"/>
  <c r="V1140" i="3"/>
  <c r="U1140" i="3" s="1"/>
  <c r="Y1140" i="3"/>
  <c r="AB1140" i="3"/>
  <c r="AC1140" i="3" s="1"/>
  <c r="AA1140" i="3"/>
  <c r="Z1140" i="3"/>
  <c r="W1140" i="3"/>
  <c r="S1140" i="3"/>
  <c r="AD1140" i="3" s="1"/>
  <c r="T1140" i="3"/>
  <c r="AA1137" i="3"/>
  <c r="S1137" i="3"/>
  <c r="AD1137" i="3" s="1"/>
  <c r="V1137" i="3"/>
  <c r="U1137" i="3" s="1"/>
  <c r="W1137" i="3"/>
  <c r="T1137" i="3"/>
  <c r="Z1137" i="3"/>
  <c r="Y1137" i="3"/>
  <c r="AB1137" i="3"/>
  <c r="AC1137" i="3" s="1"/>
  <c r="Y1101" i="3"/>
  <c r="W1101" i="3"/>
  <c r="V1101" i="3"/>
  <c r="U1101" i="3" s="1"/>
  <c r="T1101" i="3"/>
  <c r="S1101" i="3"/>
  <c r="AD1101" i="3" s="1"/>
  <c r="AB1101" i="3"/>
  <c r="AC1101" i="3" s="1"/>
  <c r="AA1101" i="3"/>
  <c r="Z1101" i="3"/>
  <c r="K1074" i="3"/>
  <c r="K1054" i="3"/>
  <c r="V1015" i="3"/>
  <c r="U1015" i="3" s="1"/>
  <c r="Z1015" i="3"/>
  <c r="S1015" i="3"/>
  <c r="AD1015" i="3" s="1"/>
  <c r="AB1015" i="3"/>
  <c r="AC1015" i="3" s="1"/>
  <c r="Y1208" i="1" s="1"/>
  <c r="AD1208" i="1" s="1"/>
  <c r="AA1015" i="3"/>
  <c r="Y1015" i="3"/>
  <c r="W1015" i="3"/>
  <c r="T1015" i="3"/>
  <c r="AA1036" i="3"/>
  <c r="S1036" i="3"/>
  <c r="AD1036" i="3" s="1"/>
  <c r="W1036" i="3"/>
  <c r="T1036" i="3"/>
  <c r="AB1036" i="3"/>
  <c r="AC1036" i="3" s="1"/>
  <c r="Z1036" i="3"/>
  <c r="Y1036" i="3"/>
  <c r="V1036" i="3"/>
  <c r="U1036" i="3" s="1"/>
  <c r="K1014" i="3"/>
  <c r="W1225" i="1"/>
  <c r="AB1225" i="1" s="1"/>
  <c r="AF1225" i="1" s="1"/>
  <c r="AB958" i="3"/>
  <c r="AC958" i="3" s="1"/>
  <c r="Y999" i="1" s="1"/>
  <c r="AD999" i="1" s="1"/>
  <c r="T958" i="3"/>
  <c r="Z958" i="3"/>
  <c r="W958" i="3"/>
  <c r="AA958" i="3"/>
  <c r="Y958" i="3"/>
  <c r="V958" i="3"/>
  <c r="U958" i="3" s="1"/>
  <c r="S958" i="3"/>
  <c r="AD958" i="3" s="1"/>
  <c r="Z1027" i="3"/>
  <c r="V1027" i="3"/>
  <c r="AA1027" i="3"/>
  <c r="Y1027" i="3"/>
  <c r="W1027" i="3"/>
  <c r="T1027" i="3"/>
  <c r="S1027" i="3"/>
  <c r="AD1027" i="3" s="1"/>
  <c r="AB1027" i="3"/>
  <c r="AC1027" i="3" s="1"/>
  <c r="W1032" i="3"/>
  <c r="AA1032" i="3"/>
  <c r="S1032" i="3"/>
  <c r="AD1032" i="3" s="1"/>
  <c r="AB1032" i="3"/>
  <c r="AC1032" i="3" s="1"/>
  <c r="Z1032" i="3"/>
  <c r="Y1032" i="3"/>
  <c r="V1032" i="3"/>
  <c r="U1032" i="3" s="1"/>
  <c r="T1032" i="3"/>
  <c r="W1016" i="3"/>
  <c r="AA1016" i="3"/>
  <c r="S1016" i="3"/>
  <c r="AD1016" i="3" s="1"/>
  <c r="AB1016" i="3"/>
  <c r="AC1016" i="3" s="1"/>
  <c r="Z1016" i="3"/>
  <c r="Y1016" i="3"/>
  <c r="V1016" i="3"/>
  <c r="U1016" i="3" s="1"/>
  <c r="T1016" i="3"/>
  <c r="K929" i="3"/>
  <c r="W961" i="3"/>
  <c r="AB961" i="3"/>
  <c r="AC961" i="3" s="1"/>
  <c r="Y1005" i="1" s="1"/>
  <c r="AD1005" i="1" s="1"/>
  <c r="T961" i="3"/>
  <c r="AA961" i="3"/>
  <c r="S961" i="3"/>
  <c r="AD961" i="3" s="1"/>
  <c r="Z961" i="3"/>
  <c r="Y961" i="3"/>
  <c r="V961" i="3"/>
  <c r="U961" i="3" s="1"/>
  <c r="W935" i="3"/>
  <c r="V935" i="3"/>
  <c r="U935" i="3" s="1"/>
  <c r="AB935" i="3"/>
  <c r="AC935" i="3" s="1"/>
  <c r="Y810" i="1" s="1"/>
  <c r="AD810" i="1" s="1"/>
  <c r="T935" i="3"/>
  <c r="AA935" i="3"/>
  <c r="S935" i="3"/>
  <c r="AD935" i="3" s="1"/>
  <c r="Z935" i="3"/>
  <c r="Y935" i="3"/>
  <c r="AA885" i="3"/>
  <c r="S885" i="3"/>
  <c r="AD885" i="3" s="1"/>
  <c r="Z885" i="3"/>
  <c r="Y885" i="3"/>
  <c r="V885" i="3"/>
  <c r="U885" i="3" s="1"/>
  <c r="AB885" i="3"/>
  <c r="AC885" i="3" s="1"/>
  <c r="Y1276" i="1" s="1"/>
  <c r="AD1276" i="1" s="1"/>
  <c r="W885" i="3"/>
  <c r="T885" i="3"/>
  <c r="AB900" i="3"/>
  <c r="AC900" i="3" s="1"/>
  <c r="Y953" i="1" s="1"/>
  <c r="AD953" i="1" s="1"/>
  <c r="T900" i="3"/>
  <c r="Z900" i="3"/>
  <c r="Y900" i="3"/>
  <c r="W900" i="3"/>
  <c r="AA900" i="3"/>
  <c r="V900" i="3"/>
  <c r="U900" i="3" s="1"/>
  <c r="S900" i="3"/>
  <c r="AD900" i="3" s="1"/>
  <c r="Z866" i="3"/>
  <c r="V866" i="3"/>
  <c r="U866" i="3" s="1"/>
  <c r="AA866" i="3"/>
  <c r="S866" i="3"/>
  <c r="AD866" i="3" s="1"/>
  <c r="W866" i="3"/>
  <c r="T866" i="3"/>
  <c r="AB866" i="3"/>
  <c r="AC866" i="3" s="1"/>
  <c r="Y1038" i="1" s="1"/>
  <c r="AD1038" i="1" s="1"/>
  <c r="Y866" i="3"/>
  <c r="AB924" i="3"/>
  <c r="AC924" i="3" s="1"/>
  <c r="Y879" i="1" s="1"/>
  <c r="AD879" i="1" s="1"/>
  <c r="T924" i="3"/>
  <c r="AA924" i="3"/>
  <c r="S924" i="3"/>
  <c r="AD924" i="3" s="1"/>
  <c r="Z924" i="3"/>
  <c r="Y924" i="3"/>
  <c r="W924" i="3"/>
  <c r="X924" i="3" s="1"/>
  <c r="V924" i="3"/>
  <c r="U924" i="3" s="1"/>
  <c r="K877" i="3"/>
  <c r="K856" i="3"/>
  <c r="W798" i="1"/>
  <c r="AB798" i="1" s="1"/>
  <c r="AF798" i="1" s="1"/>
  <c r="Y889" i="3"/>
  <c r="W889" i="3"/>
  <c r="V889" i="3"/>
  <c r="U889" i="3" s="1"/>
  <c r="Z889" i="3"/>
  <c r="S889" i="3"/>
  <c r="AD889" i="3" s="1"/>
  <c r="AB889" i="3"/>
  <c r="AC889" i="3" s="1"/>
  <c r="Y198" i="1" s="1"/>
  <c r="AD198" i="1" s="1"/>
  <c r="AA889" i="3"/>
  <c r="T889" i="3"/>
  <c r="K823" i="3"/>
  <c r="K934" i="3"/>
  <c r="W812" i="1"/>
  <c r="AB812" i="1" s="1"/>
  <c r="AF812" i="1" s="1"/>
  <c r="AB908" i="3"/>
  <c r="AC908" i="3" s="1"/>
  <c r="Y780" i="1" s="1"/>
  <c r="AD780" i="1" s="1"/>
  <c r="T908" i="3"/>
  <c r="Z908" i="3"/>
  <c r="Y908" i="3"/>
  <c r="W908" i="3"/>
  <c r="AA908" i="3"/>
  <c r="V908" i="3"/>
  <c r="U908" i="3" s="1"/>
  <c r="S908" i="3"/>
  <c r="AD908" i="3" s="1"/>
  <c r="K863" i="3"/>
  <c r="W861" i="3"/>
  <c r="AB861" i="3"/>
  <c r="AC861" i="3" s="1"/>
  <c r="Y759" i="1" s="1"/>
  <c r="AD759" i="1" s="1"/>
  <c r="T861" i="3"/>
  <c r="AA861" i="3"/>
  <c r="Z861" i="3"/>
  <c r="Y861" i="3"/>
  <c r="V861" i="3"/>
  <c r="U861" i="3" s="1"/>
  <c r="S861" i="3"/>
  <c r="AD861" i="3" s="1"/>
  <c r="K776" i="3"/>
  <c r="W1345" i="1"/>
  <c r="AB1345" i="1" s="1"/>
  <c r="AF1345" i="1" s="1"/>
  <c r="X1016" i="1"/>
  <c r="AC1016" i="1" s="1"/>
  <c r="Y847" i="3"/>
  <c r="V847" i="3"/>
  <c r="U847" i="3" s="1"/>
  <c r="W847" i="3"/>
  <c r="X847" i="3" s="1"/>
  <c r="T847" i="3"/>
  <c r="S847" i="3"/>
  <c r="AD847" i="3" s="1"/>
  <c r="AB847" i="3"/>
  <c r="AC847" i="3" s="1"/>
  <c r="Y730" i="1" s="1"/>
  <c r="AD730" i="1" s="1"/>
  <c r="Z847" i="3"/>
  <c r="AA847" i="3"/>
  <c r="AB748" i="3"/>
  <c r="AC748" i="3" s="1"/>
  <c r="T748" i="3"/>
  <c r="AA748" i="3"/>
  <c r="S748" i="3"/>
  <c r="AD748" i="3" s="1"/>
  <c r="Z748" i="3"/>
  <c r="Y748" i="3"/>
  <c r="W748" i="3"/>
  <c r="V748" i="3"/>
  <c r="U748" i="3" s="1"/>
  <c r="W762" i="3"/>
  <c r="X762" i="3" s="1"/>
  <c r="V762" i="3"/>
  <c r="U762" i="3" s="1"/>
  <c r="T762" i="3"/>
  <c r="AB762" i="3"/>
  <c r="AC762" i="3" s="1"/>
  <c r="S762" i="3"/>
  <c r="AD762" i="3" s="1"/>
  <c r="AA762" i="3"/>
  <c r="Z762" i="3"/>
  <c r="Y762" i="3"/>
  <c r="Y881" i="3"/>
  <c r="W881" i="3"/>
  <c r="V881" i="3"/>
  <c r="U881" i="3" s="1"/>
  <c r="Z881" i="3"/>
  <c r="T881" i="3"/>
  <c r="S881" i="3"/>
  <c r="AD881" i="3" s="1"/>
  <c r="AA881" i="3"/>
  <c r="AB881" i="3"/>
  <c r="AC881" i="3" s="1"/>
  <c r="Y1364" i="1" s="1"/>
  <c r="AD1364" i="1" s="1"/>
  <c r="W813" i="3"/>
  <c r="X813" i="3" s="1"/>
  <c r="AB813" i="3"/>
  <c r="AC813" i="3" s="1"/>
  <c r="Y1152" i="1" s="1"/>
  <c r="AD1152" i="1" s="1"/>
  <c r="T813" i="3"/>
  <c r="AA813" i="3"/>
  <c r="S813" i="3"/>
  <c r="AD813" i="3" s="1"/>
  <c r="Z813" i="3"/>
  <c r="V813" i="3"/>
  <c r="U813" i="3" s="1"/>
  <c r="Y813" i="3"/>
  <c r="AB802" i="3"/>
  <c r="AC802" i="3" s="1"/>
  <c r="Y1122" i="1" s="1"/>
  <c r="AD1122" i="1" s="1"/>
  <c r="T802" i="3"/>
  <c r="Z802" i="3"/>
  <c r="Y802" i="3"/>
  <c r="W802" i="3"/>
  <c r="X802" i="3" s="1"/>
  <c r="S802" i="3"/>
  <c r="AD802" i="3" s="1"/>
  <c r="AA802" i="3"/>
  <c r="V802" i="3"/>
  <c r="U802" i="3" s="1"/>
  <c r="W783" i="3"/>
  <c r="X783" i="3" s="1"/>
  <c r="AB783" i="3"/>
  <c r="AC783" i="3" s="1"/>
  <c r="T783" i="3"/>
  <c r="AA783" i="3"/>
  <c r="Z783" i="3"/>
  <c r="Y783" i="3"/>
  <c r="V783" i="3"/>
  <c r="U783" i="3" s="1"/>
  <c r="S783" i="3"/>
  <c r="AD783" i="3" s="1"/>
  <c r="K759" i="3"/>
  <c r="K785" i="3"/>
  <c r="K736" i="3"/>
  <c r="AA681" i="3"/>
  <c r="S681" i="3"/>
  <c r="AD681" i="3" s="1"/>
  <c r="Z681" i="3"/>
  <c r="Y681" i="3"/>
  <c r="W681" i="3"/>
  <c r="V681" i="3"/>
  <c r="U681" i="3" s="1"/>
  <c r="AB681" i="3"/>
  <c r="AC681" i="3" s="1"/>
  <c r="T681" i="3"/>
  <c r="AA665" i="3"/>
  <c r="S665" i="3"/>
  <c r="AD665" i="3" s="1"/>
  <c r="Z665" i="3"/>
  <c r="Y665" i="3"/>
  <c r="W665" i="3"/>
  <c r="V665" i="3"/>
  <c r="U665" i="3" s="1"/>
  <c r="AB665" i="3"/>
  <c r="AC665" i="3" s="1"/>
  <c r="T665" i="3"/>
  <c r="AA649" i="3"/>
  <c r="S649" i="3"/>
  <c r="AD649" i="3" s="1"/>
  <c r="Z649" i="3"/>
  <c r="Y649" i="3"/>
  <c r="W649" i="3"/>
  <c r="V649" i="3"/>
  <c r="U649" i="3" s="1"/>
  <c r="AB649" i="3"/>
  <c r="AC649" i="3" s="1"/>
  <c r="T649" i="3"/>
  <c r="K732" i="3"/>
  <c r="W677" i="3"/>
  <c r="X677" i="3" s="1"/>
  <c r="V677" i="3"/>
  <c r="U677" i="3" s="1"/>
  <c r="AB677" i="3"/>
  <c r="AC677" i="3" s="1"/>
  <c r="Y1147" i="1" s="1"/>
  <c r="AD1147" i="1" s="1"/>
  <c r="T677" i="3"/>
  <c r="AA677" i="3"/>
  <c r="S677" i="3"/>
  <c r="AD677" i="3" s="1"/>
  <c r="Z677" i="3"/>
  <c r="Y677" i="3"/>
  <c r="K656" i="3"/>
  <c r="Z694" i="3"/>
  <c r="V694" i="3"/>
  <c r="AB694" i="3"/>
  <c r="AC694" i="3" s="1"/>
  <c r="AA694" i="3"/>
  <c r="Y694" i="3"/>
  <c r="W694" i="3"/>
  <c r="S694" i="3"/>
  <c r="AD694" i="3" s="1"/>
  <c r="T694" i="3"/>
  <c r="Z958" i="1"/>
  <c r="AE958" i="1" s="1"/>
  <c r="W613" i="3"/>
  <c r="V613" i="3"/>
  <c r="T613" i="3"/>
  <c r="S613" i="3"/>
  <c r="AD613" i="3" s="1"/>
  <c r="AB613" i="3"/>
  <c r="AC613" i="3" s="1"/>
  <c r="AA613" i="3"/>
  <c r="Z613" i="3"/>
  <c r="Y613" i="3"/>
  <c r="W597" i="3"/>
  <c r="V597" i="3"/>
  <c r="U597" i="3" s="1"/>
  <c r="T597" i="3"/>
  <c r="S597" i="3"/>
  <c r="AD597" i="3" s="1"/>
  <c r="AB597" i="3"/>
  <c r="AC597" i="3" s="1"/>
  <c r="Y1044" i="1" s="1"/>
  <c r="AD1044" i="1" s="1"/>
  <c r="AA597" i="3"/>
  <c r="Z597" i="3"/>
  <c r="Y597" i="3"/>
  <c r="K582" i="3"/>
  <c r="W877" i="1"/>
  <c r="AB877" i="1" s="1"/>
  <c r="AF877" i="1" s="1"/>
  <c r="Z1023" i="1"/>
  <c r="AE1023" i="1" s="1"/>
  <c r="K595" i="3"/>
  <c r="W959" i="1"/>
  <c r="AB959" i="1" s="1"/>
  <c r="AF959" i="1" s="1"/>
  <c r="V535" i="3"/>
  <c r="U535" i="3" s="1"/>
  <c r="AB535" i="3"/>
  <c r="AC535" i="3" s="1"/>
  <c r="Y514" i="1" s="1"/>
  <c r="AD514" i="1" s="1"/>
  <c r="T535" i="3"/>
  <c r="Z535" i="3"/>
  <c r="Y535" i="3"/>
  <c r="S535" i="3"/>
  <c r="AD535" i="3" s="1"/>
  <c r="AA535" i="3"/>
  <c r="W535" i="3"/>
  <c r="Z648" i="3"/>
  <c r="Y648" i="3"/>
  <c r="W648" i="3"/>
  <c r="V648" i="3"/>
  <c r="AA648" i="3"/>
  <c r="T648" i="3"/>
  <c r="S648" i="3"/>
  <c r="AD648" i="3" s="1"/>
  <c r="AB648" i="3"/>
  <c r="AC648" i="3" s="1"/>
  <c r="W582" i="3"/>
  <c r="V582" i="3"/>
  <c r="U582" i="3" s="1"/>
  <c r="AB582" i="3"/>
  <c r="AC582" i="3" s="1"/>
  <c r="Y877" i="1" s="1"/>
  <c r="AD877" i="1" s="1"/>
  <c r="T582" i="3"/>
  <c r="AA582" i="3"/>
  <c r="S582" i="3"/>
  <c r="AD582" i="3" s="1"/>
  <c r="Z582" i="3"/>
  <c r="Y582" i="3"/>
  <c r="K695" i="3"/>
  <c r="W517" i="1"/>
  <c r="AB517" i="1" s="1"/>
  <c r="AF517" i="1" s="1"/>
  <c r="V604" i="3"/>
  <c r="U604" i="3" s="1"/>
  <c r="AA604" i="3"/>
  <c r="Z604" i="3"/>
  <c r="Y604" i="3"/>
  <c r="W604" i="3"/>
  <c r="T604" i="3"/>
  <c r="AB604" i="3"/>
  <c r="AC604" i="3" s="1"/>
  <c r="Y194" i="1" s="1"/>
  <c r="AD194" i="1" s="1"/>
  <c r="S604" i="3"/>
  <c r="AD604" i="3" s="1"/>
  <c r="Z521" i="3"/>
  <c r="W521" i="3"/>
  <c r="S521" i="3"/>
  <c r="AD521" i="3" s="1"/>
  <c r="AB521" i="3"/>
  <c r="AC521" i="3" s="1"/>
  <c r="Y1086" i="1" s="1"/>
  <c r="AD1086" i="1" s="1"/>
  <c r="AA521" i="3"/>
  <c r="Y521" i="3"/>
  <c r="V521" i="3"/>
  <c r="U521" i="3" s="1"/>
  <c r="T521" i="3"/>
  <c r="X728" i="1"/>
  <c r="AC728" i="1" s="1"/>
  <c r="K569" i="3"/>
  <c r="W846" i="1"/>
  <c r="AB846" i="1" s="1"/>
  <c r="AF846" i="1" s="1"/>
  <c r="V496" i="3"/>
  <c r="U496" i="3" s="1"/>
  <c r="AB496" i="3"/>
  <c r="AC496" i="3" s="1"/>
  <c r="Y872" i="1" s="1"/>
  <c r="AD872" i="1" s="1"/>
  <c r="T496" i="3"/>
  <c r="AA496" i="3"/>
  <c r="S496" i="3"/>
  <c r="AD496" i="3" s="1"/>
  <c r="Z496" i="3"/>
  <c r="Y496" i="3"/>
  <c r="W496" i="3"/>
  <c r="V434" i="3"/>
  <c r="U434" i="3" s="1"/>
  <c r="AB434" i="3"/>
  <c r="AC434" i="3" s="1"/>
  <c r="T434" i="3"/>
  <c r="Z434" i="3"/>
  <c r="Y434" i="3"/>
  <c r="W434" i="3"/>
  <c r="S434" i="3"/>
  <c r="AD434" i="3" s="1"/>
  <c r="AA434" i="3"/>
  <c r="W605" i="3"/>
  <c r="X605" i="3" s="1"/>
  <c r="V605" i="3"/>
  <c r="U605" i="3" s="1"/>
  <c r="Z605" i="3"/>
  <c r="Y605" i="3"/>
  <c r="T605" i="3"/>
  <c r="S605" i="3"/>
  <c r="AD605" i="3" s="1"/>
  <c r="AA605" i="3"/>
  <c r="AB605" i="3"/>
  <c r="AC605" i="3" s="1"/>
  <c r="Z513" i="3"/>
  <c r="W513" i="3"/>
  <c r="V513" i="3"/>
  <c r="U513" i="3" s="1"/>
  <c r="T513" i="3"/>
  <c r="S513" i="3"/>
  <c r="AD513" i="3" s="1"/>
  <c r="AB513" i="3"/>
  <c r="AC513" i="3" s="1"/>
  <c r="AA513" i="3"/>
  <c r="Y513" i="3"/>
  <c r="W481" i="3"/>
  <c r="X481" i="3" s="1"/>
  <c r="AB481" i="3"/>
  <c r="AC481" i="3" s="1"/>
  <c r="Y718" i="1" s="1"/>
  <c r="AD718" i="1" s="1"/>
  <c r="T481" i="3"/>
  <c r="AA481" i="3"/>
  <c r="S481" i="3"/>
  <c r="AD481" i="3" s="1"/>
  <c r="Z481" i="3"/>
  <c r="Y481" i="3"/>
  <c r="V481" i="3"/>
  <c r="U481" i="3" s="1"/>
  <c r="V573" i="3"/>
  <c r="U573" i="3" s="1"/>
  <c r="AB573" i="3"/>
  <c r="AC573" i="3" s="1"/>
  <c r="Y851" i="1" s="1"/>
  <c r="AD851" i="1" s="1"/>
  <c r="T573" i="3"/>
  <c r="AA573" i="3"/>
  <c r="S573" i="3"/>
  <c r="AD573" i="3" s="1"/>
  <c r="Z573" i="3"/>
  <c r="Y573" i="3"/>
  <c r="W573" i="3"/>
  <c r="K547" i="3"/>
  <c r="W649" i="1"/>
  <c r="AB649" i="1" s="1"/>
  <c r="AF649" i="1" s="1"/>
  <c r="V517" i="3"/>
  <c r="U517" i="3" s="1"/>
  <c r="AA517" i="3"/>
  <c r="S517" i="3"/>
  <c r="AD517" i="3" s="1"/>
  <c r="Z517" i="3"/>
  <c r="Y517" i="3"/>
  <c r="W517" i="3"/>
  <c r="T517" i="3"/>
  <c r="AB517" i="3"/>
  <c r="AC517" i="3" s="1"/>
  <c r="Y371" i="1" s="1"/>
  <c r="AD371" i="1" s="1"/>
  <c r="K516" i="3"/>
  <c r="K475" i="3"/>
  <c r="Z358" i="3"/>
  <c r="V358" i="3"/>
  <c r="U358" i="3" s="1"/>
  <c r="S358" i="3"/>
  <c r="AD358" i="3" s="1"/>
  <c r="AA358" i="3"/>
  <c r="W358" i="3"/>
  <c r="X358" i="3" s="1"/>
  <c r="T358" i="3"/>
  <c r="AB358" i="3"/>
  <c r="AC358" i="3" s="1"/>
  <c r="Y581" i="1" s="1"/>
  <c r="AD581" i="1" s="1"/>
  <c r="Y358" i="3"/>
  <c r="Z468" i="3"/>
  <c r="W468" i="3"/>
  <c r="X468" i="3" s="1"/>
  <c r="V468" i="3"/>
  <c r="U468" i="3" s="1"/>
  <c r="AA468" i="3"/>
  <c r="S468" i="3"/>
  <c r="AD468" i="3" s="1"/>
  <c r="AB468" i="3"/>
  <c r="AC468" i="3" s="1"/>
  <c r="Y745" i="1" s="1"/>
  <c r="AD745" i="1" s="1"/>
  <c r="Y468" i="3"/>
  <c r="T468" i="3"/>
  <c r="W441" i="3"/>
  <c r="AB441" i="3"/>
  <c r="AC441" i="3" s="1"/>
  <c r="T441" i="3"/>
  <c r="AA441" i="3"/>
  <c r="S441" i="3"/>
  <c r="AD441" i="3" s="1"/>
  <c r="Z441" i="3"/>
  <c r="Y441" i="3"/>
  <c r="V441" i="3"/>
  <c r="U441" i="3" s="1"/>
  <c r="Z562" i="1"/>
  <c r="AE562" i="1" s="1"/>
  <c r="K439" i="3"/>
  <c r="K370" i="3"/>
  <c r="W177" i="1"/>
  <c r="AB177" i="1" s="1"/>
  <c r="AF177" i="1" s="1"/>
  <c r="K465" i="3"/>
  <c r="W764" i="1"/>
  <c r="AB764" i="1" s="1"/>
  <c r="AF764" i="1" s="1"/>
  <c r="AA548" i="3"/>
  <c r="S548" i="3"/>
  <c r="AD548" i="3" s="1"/>
  <c r="Y548" i="3"/>
  <c r="W548" i="3"/>
  <c r="V548" i="3"/>
  <c r="AB548" i="3"/>
  <c r="AC548" i="3" s="1"/>
  <c r="Y455" i="1" s="1"/>
  <c r="AD455" i="1" s="1"/>
  <c r="Z548" i="3"/>
  <c r="T548" i="3"/>
  <c r="AA319" i="3"/>
  <c r="S319" i="3"/>
  <c r="AD319" i="3" s="1"/>
  <c r="W319" i="3"/>
  <c r="AB319" i="3"/>
  <c r="AC319" i="3" s="1"/>
  <c r="Y672" i="1" s="1"/>
  <c r="AD672" i="1" s="1"/>
  <c r="Y319" i="3"/>
  <c r="V319" i="3"/>
  <c r="T319" i="3"/>
  <c r="Z319" i="3"/>
  <c r="K411" i="3"/>
  <c r="W169" i="1"/>
  <c r="AB169" i="1" s="1"/>
  <c r="AF169" i="1" s="1"/>
  <c r="K350" i="3"/>
  <c r="W584" i="1"/>
  <c r="AB584" i="1" s="1"/>
  <c r="AF584" i="1" s="1"/>
  <c r="K393" i="3"/>
  <c r="W545" i="1"/>
  <c r="AB545" i="1" s="1"/>
  <c r="AF545" i="1" s="1"/>
  <c r="K339" i="3"/>
  <c r="V390" i="3"/>
  <c r="U390" i="3" s="1"/>
  <c r="Z390" i="3"/>
  <c r="Y390" i="3"/>
  <c r="AA390" i="3"/>
  <c r="W390" i="3"/>
  <c r="X390" i="3" s="1"/>
  <c r="T390" i="3"/>
  <c r="S390" i="3"/>
  <c r="AD390" i="3" s="1"/>
  <c r="AB390" i="3"/>
  <c r="AC390" i="3" s="1"/>
  <c r="Y617" i="1" s="1"/>
  <c r="AD617" i="1" s="1"/>
  <c r="Y369" i="3"/>
  <c r="AB369" i="3"/>
  <c r="AC369" i="3" s="1"/>
  <c r="Y171" i="1" s="1"/>
  <c r="AD171" i="1" s="1"/>
  <c r="Z369" i="3"/>
  <c r="W369" i="3"/>
  <c r="T369" i="3"/>
  <c r="AA369" i="3"/>
  <c r="V369" i="3"/>
  <c r="S369" i="3"/>
  <c r="AD369" i="3" s="1"/>
  <c r="K361" i="3"/>
  <c r="K403" i="3"/>
  <c r="W141" i="1"/>
  <c r="AB141" i="1" s="1"/>
  <c r="AF141" i="1" s="1"/>
  <c r="Y337" i="3"/>
  <c r="Z337" i="3"/>
  <c r="W337" i="3"/>
  <c r="T337" i="3"/>
  <c r="AB337" i="3"/>
  <c r="AC337" i="3" s="1"/>
  <c r="Y645" i="1" s="1"/>
  <c r="AD645" i="1" s="1"/>
  <c r="V337" i="3"/>
  <c r="S337" i="3"/>
  <c r="AD337" i="3" s="1"/>
  <c r="AA337" i="3"/>
  <c r="K457" i="3"/>
  <c r="X582" i="1"/>
  <c r="AC582" i="1" s="1"/>
  <c r="Z255" i="3"/>
  <c r="V255" i="3"/>
  <c r="U255" i="3" s="1"/>
  <c r="AB255" i="3"/>
  <c r="AC255" i="3" s="1"/>
  <c r="Y155" i="1" s="1"/>
  <c r="AD155" i="1" s="1"/>
  <c r="T255" i="3"/>
  <c r="AA255" i="3"/>
  <c r="S255" i="3"/>
  <c r="AD255" i="3" s="1"/>
  <c r="Y255" i="3"/>
  <c r="W255" i="3"/>
  <c r="K200" i="3"/>
  <c r="W521" i="1"/>
  <c r="AB521" i="1" s="1"/>
  <c r="AF521" i="1" s="1"/>
  <c r="Y286" i="3"/>
  <c r="W286" i="3"/>
  <c r="AA286" i="3"/>
  <c r="S286" i="3"/>
  <c r="AD286" i="3" s="1"/>
  <c r="Z286" i="3"/>
  <c r="AB286" i="3"/>
  <c r="AC286" i="3" s="1"/>
  <c r="V286" i="3"/>
  <c r="T286" i="3"/>
  <c r="X521" i="1"/>
  <c r="AC521" i="1" s="1"/>
  <c r="Y158" i="3"/>
  <c r="Z158" i="3"/>
  <c r="T158" i="3"/>
  <c r="S158" i="3"/>
  <c r="AD158" i="3" s="1"/>
  <c r="AA158" i="3"/>
  <c r="AB158" i="3"/>
  <c r="AC158" i="3" s="1"/>
  <c r="Y410" i="1" s="1"/>
  <c r="AD410" i="1" s="1"/>
  <c r="W158" i="3"/>
  <c r="V158" i="3"/>
  <c r="U158" i="3" s="1"/>
  <c r="Z247" i="3"/>
  <c r="V247" i="3"/>
  <c r="U247" i="3" s="1"/>
  <c r="AB247" i="3"/>
  <c r="AC247" i="3" s="1"/>
  <c r="T247" i="3"/>
  <c r="AA247" i="3"/>
  <c r="S247" i="3"/>
  <c r="AD247" i="3" s="1"/>
  <c r="Y247" i="3"/>
  <c r="W247" i="3"/>
  <c r="Z223" i="3"/>
  <c r="AB223" i="3"/>
  <c r="AC223" i="3" s="1"/>
  <c r="Y534" i="1" s="1"/>
  <c r="AD534" i="1" s="1"/>
  <c r="T223" i="3"/>
  <c r="AA223" i="3"/>
  <c r="S223" i="3"/>
  <c r="AD223" i="3" s="1"/>
  <c r="Y223" i="3"/>
  <c r="W223" i="3"/>
  <c r="V223" i="3"/>
  <c r="U223" i="3" s="1"/>
  <c r="AB153" i="3"/>
  <c r="AC153" i="3" s="1"/>
  <c r="Y444" i="1" s="1"/>
  <c r="AD444" i="1" s="1"/>
  <c r="T153" i="3"/>
  <c r="V153" i="3"/>
  <c r="U153" i="3" s="1"/>
  <c r="S153" i="3"/>
  <c r="AD153" i="3" s="1"/>
  <c r="Z153" i="3"/>
  <c r="Y153" i="3"/>
  <c r="AA153" i="3"/>
  <c r="W153" i="3"/>
  <c r="X153" i="3" s="1"/>
  <c r="Y246" i="3"/>
  <c r="W246" i="3"/>
  <c r="AA246" i="3"/>
  <c r="S246" i="3"/>
  <c r="AD246" i="3" s="1"/>
  <c r="Z246" i="3"/>
  <c r="AB246" i="3"/>
  <c r="AC246" i="3" s="1"/>
  <c r="V246" i="3"/>
  <c r="U246" i="3" s="1"/>
  <c r="T246" i="3"/>
  <c r="AB225" i="3"/>
  <c r="AC225" i="3" s="1"/>
  <c r="Y533" i="1" s="1"/>
  <c r="AD533" i="1" s="1"/>
  <c r="T225" i="3"/>
  <c r="Z225" i="3"/>
  <c r="V225" i="3"/>
  <c r="U225" i="3" s="1"/>
  <c r="AA225" i="3"/>
  <c r="Y225" i="3"/>
  <c r="W225" i="3"/>
  <c r="S225" i="3"/>
  <c r="AD225" i="3" s="1"/>
  <c r="K353" i="3"/>
  <c r="W572" i="1"/>
  <c r="AB572" i="1" s="1"/>
  <c r="AF572" i="1" s="1"/>
  <c r="Z476" i="1"/>
  <c r="AE476" i="1" s="1"/>
  <c r="Z151" i="3"/>
  <c r="AA151" i="3"/>
  <c r="S151" i="3"/>
  <c r="AD151" i="3" s="1"/>
  <c r="W151" i="3"/>
  <c r="V151" i="3"/>
  <c r="T151" i="3"/>
  <c r="AB151" i="3"/>
  <c r="AC151" i="3" s="1"/>
  <c r="Y453" i="1" s="1"/>
  <c r="AD453" i="1" s="1"/>
  <c r="Y151" i="3"/>
  <c r="K139" i="3"/>
  <c r="Z386" i="3"/>
  <c r="V386" i="3"/>
  <c r="U386" i="3" s="1"/>
  <c r="S386" i="3"/>
  <c r="AD386" i="3" s="1"/>
  <c r="AB386" i="3"/>
  <c r="AC386" i="3" s="1"/>
  <c r="Y560" i="1" s="1"/>
  <c r="AD560" i="1" s="1"/>
  <c r="Y386" i="3"/>
  <c r="W386" i="3"/>
  <c r="AA386" i="3"/>
  <c r="T386" i="3"/>
  <c r="V162" i="3"/>
  <c r="U162" i="3" s="1"/>
  <c r="Y162" i="3"/>
  <c r="W162" i="3"/>
  <c r="S162" i="3"/>
  <c r="AD162" i="3" s="1"/>
  <c r="AB162" i="3"/>
  <c r="AC162" i="3" s="1"/>
  <c r="Y206" i="1" s="1"/>
  <c r="AD206" i="1" s="1"/>
  <c r="AA162" i="3"/>
  <c r="Z162" i="3"/>
  <c r="T162" i="3"/>
  <c r="K371" i="3"/>
  <c r="W189" i="1"/>
  <c r="AB189" i="1" s="1"/>
  <c r="AF189" i="1" s="1"/>
  <c r="K363" i="3"/>
  <c r="W315" i="3"/>
  <c r="X315" i="3" s="1"/>
  <c r="AA315" i="3"/>
  <c r="S315" i="3"/>
  <c r="AD315" i="3" s="1"/>
  <c r="V315" i="3"/>
  <c r="U315" i="3" s="1"/>
  <c r="AB315" i="3"/>
  <c r="AC315" i="3" s="1"/>
  <c r="Y564" i="1" s="1"/>
  <c r="AD564" i="1" s="1"/>
  <c r="Z315" i="3"/>
  <c r="Y315" i="3"/>
  <c r="T315" i="3"/>
  <c r="Y238" i="3"/>
  <c r="W238" i="3"/>
  <c r="AA238" i="3"/>
  <c r="S238" i="3"/>
  <c r="AD238" i="3" s="1"/>
  <c r="Z238" i="3"/>
  <c r="V238" i="3"/>
  <c r="U238" i="3" s="1"/>
  <c r="T238" i="3"/>
  <c r="AB238" i="3"/>
  <c r="AC238" i="3" s="1"/>
  <c r="Y430" i="1" s="1"/>
  <c r="AD430" i="1" s="1"/>
  <c r="W67" i="3"/>
  <c r="X67" i="3" s="1"/>
  <c r="AA67" i="3"/>
  <c r="S67" i="3"/>
  <c r="AD67" i="3" s="1"/>
  <c r="Z67" i="3"/>
  <c r="T67" i="3"/>
  <c r="AB67" i="3"/>
  <c r="AC67" i="3" s="1"/>
  <c r="Y67" i="3"/>
  <c r="V67" i="3"/>
  <c r="U67" i="3" s="1"/>
  <c r="K54" i="3"/>
  <c r="W16" i="1"/>
  <c r="AB16" i="1" s="1"/>
  <c r="AF16" i="1" s="1"/>
  <c r="AA282" i="3"/>
  <c r="S282" i="3"/>
  <c r="AD282" i="3" s="1"/>
  <c r="Y282" i="3"/>
  <c r="W282" i="3"/>
  <c r="V282" i="3"/>
  <c r="Z282" i="3"/>
  <c r="T282" i="3"/>
  <c r="AB282" i="3"/>
  <c r="AC282" i="3" s="1"/>
  <c r="Y642" i="1" s="1"/>
  <c r="AD642" i="1" s="1"/>
  <c r="AB145" i="3"/>
  <c r="AC145" i="3" s="1"/>
  <c r="Y337" i="1" s="1"/>
  <c r="AD337" i="1" s="1"/>
  <c r="T145" i="3"/>
  <c r="Z145" i="3"/>
  <c r="Y145" i="3"/>
  <c r="V145" i="3"/>
  <c r="U145" i="3" s="1"/>
  <c r="S145" i="3"/>
  <c r="AD145" i="3" s="1"/>
  <c r="W145" i="3"/>
  <c r="X145" i="3" s="1"/>
  <c r="AA145" i="3"/>
  <c r="V128" i="3"/>
  <c r="AB128" i="3"/>
  <c r="AC128" i="3" s="1"/>
  <c r="Y137" i="1" s="1"/>
  <c r="AD137" i="1" s="1"/>
  <c r="T128" i="3"/>
  <c r="Z128" i="3"/>
  <c r="Y128" i="3"/>
  <c r="AA128" i="3"/>
  <c r="W128" i="3"/>
  <c r="S128" i="3"/>
  <c r="AD128" i="3" s="1"/>
  <c r="K81" i="3"/>
  <c r="AA15" i="3"/>
  <c r="S15" i="3"/>
  <c r="AD15" i="3" s="1"/>
  <c r="W15" i="3"/>
  <c r="T15" i="3"/>
  <c r="AB15" i="3"/>
  <c r="AC15" i="3" s="1"/>
  <c r="Y33" i="1" s="1"/>
  <c r="AD33" i="1" s="1"/>
  <c r="Z15" i="3"/>
  <c r="Y15" i="3"/>
  <c r="V15" i="3"/>
  <c r="U15" i="3" s="1"/>
  <c r="W121" i="3"/>
  <c r="X121" i="3" s="1"/>
  <c r="AA121" i="3"/>
  <c r="S121" i="3"/>
  <c r="AD121" i="3" s="1"/>
  <c r="Z121" i="3"/>
  <c r="AB121" i="3"/>
  <c r="AC121" i="3" s="1"/>
  <c r="Y120" i="1" s="1"/>
  <c r="AD120" i="1" s="1"/>
  <c r="Y121" i="3"/>
  <c r="V121" i="3"/>
  <c r="U121" i="3" s="1"/>
  <c r="T121" i="3"/>
  <c r="W91" i="3"/>
  <c r="AA91" i="3"/>
  <c r="S91" i="3"/>
  <c r="AD91" i="3" s="1"/>
  <c r="Z91" i="3"/>
  <c r="AB91" i="3"/>
  <c r="AC91" i="3" s="1"/>
  <c r="Y91" i="3"/>
  <c r="V91" i="3"/>
  <c r="T91" i="3"/>
  <c r="V82" i="3"/>
  <c r="U82" i="3" s="1"/>
  <c r="Z82" i="3"/>
  <c r="Y82" i="3"/>
  <c r="W82" i="3"/>
  <c r="T82" i="3"/>
  <c r="S82" i="3"/>
  <c r="AD82" i="3" s="1"/>
  <c r="AB82" i="3"/>
  <c r="AC82" i="3" s="1"/>
  <c r="AA82" i="3"/>
  <c r="K62" i="3"/>
  <c r="W71" i="1"/>
  <c r="AB71" i="1" s="1"/>
  <c r="AF71" i="1" s="1"/>
  <c r="X23" i="1"/>
  <c r="AC23" i="1" s="1"/>
  <c r="Z30" i="3"/>
  <c r="V30" i="3"/>
  <c r="T30" i="3"/>
  <c r="S30" i="3"/>
  <c r="AD30" i="3" s="1"/>
  <c r="AB30" i="3"/>
  <c r="AC30" i="3" s="1"/>
  <c r="Y47" i="1" s="1"/>
  <c r="AD47" i="1" s="1"/>
  <c r="AA30" i="3"/>
  <c r="Y30" i="3"/>
  <c r="W30" i="3"/>
  <c r="W3" i="3"/>
  <c r="AA3" i="3"/>
  <c r="S3" i="3"/>
  <c r="AD3" i="3" s="1"/>
  <c r="V3" i="3"/>
  <c r="U3" i="3" s="1"/>
  <c r="T3" i="3"/>
  <c r="AB3" i="3"/>
  <c r="AC3" i="3" s="1"/>
  <c r="Z3" i="3"/>
  <c r="Y3" i="3"/>
  <c r="K47" i="3"/>
  <c r="W21" i="1"/>
  <c r="AB21" i="1" s="1"/>
  <c r="AF21" i="1" s="1"/>
  <c r="K26" i="3"/>
  <c r="W28" i="1"/>
  <c r="AB28" i="1" s="1"/>
  <c r="AF28" i="1" s="1"/>
  <c r="AA7" i="3"/>
  <c r="S7" i="3"/>
  <c r="AD7" i="3" s="1"/>
  <c r="W7" i="3"/>
  <c r="X7" i="3" s="1"/>
  <c r="Y7" i="3"/>
  <c r="V7" i="3"/>
  <c r="U7" i="3" s="1"/>
  <c r="T7" i="3"/>
  <c r="AB7" i="3"/>
  <c r="AC7" i="3" s="1"/>
  <c r="Y39" i="1" s="1"/>
  <c r="AD39" i="1" s="1"/>
  <c r="Z7" i="3"/>
  <c r="K168" i="3"/>
  <c r="W401" i="1"/>
  <c r="AB401" i="1" s="1"/>
  <c r="AF401" i="1" s="1"/>
  <c r="Z116" i="3"/>
  <c r="V116" i="3"/>
  <c r="U116" i="3" s="1"/>
  <c r="S116" i="3"/>
  <c r="AD116" i="3" s="1"/>
  <c r="AB116" i="3"/>
  <c r="AC116" i="3" s="1"/>
  <c r="Y121" i="1" s="1"/>
  <c r="AD121" i="1" s="1"/>
  <c r="AA116" i="3"/>
  <c r="Y116" i="3"/>
  <c r="W116" i="3"/>
  <c r="T116" i="3"/>
  <c r="K55" i="3"/>
  <c r="W67" i="1"/>
  <c r="AB67" i="1" s="1"/>
  <c r="AF67" i="1" s="1"/>
  <c r="Z46" i="3"/>
  <c r="V46" i="3"/>
  <c r="U46" i="3" s="1"/>
  <c r="AB46" i="3"/>
  <c r="AC46" i="3" s="1"/>
  <c r="Y56" i="1" s="1"/>
  <c r="AD56" i="1" s="1"/>
  <c r="AA46" i="3"/>
  <c r="Y46" i="3"/>
  <c r="W46" i="3"/>
  <c r="X46" i="3" s="1"/>
  <c r="T46" i="3"/>
  <c r="S46" i="3"/>
  <c r="AD46" i="3" s="1"/>
  <c r="K137" i="3"/>
  <c r="W381" i="1"/>
  <c r="AB381" i="1" s="1"/>
  <c r="AF381" i="1" s="1"/>
  <c r="K41" i="3"/>
  <c r="W49" i="1"/>
  <c r="AB49" i="1" s="1"/>
  <c r="AF49" i="1" s="1"/>
  <c r="AA55" i="3"/>
  <c r="S55" i="3"/>
  <c r="AD55" i="3" s="1"/>
  <c r="W55" i="3"/>
  <c r="V55" i="3"/>
  <c r="T55" i="3"/>
  <c r="AB55" i="3"/>
  <c r="AC55" i="3" s="1"/>
  <c r="Y67" i="1" s="1"/>
  <c r="AD67" i="1" s="1"/>
  <c r="Z55" i="3"/>
  <c r="Y55" i="3"/>
  <c r="Y69" i="3"/>
  <c r="AB69" i="3"/>
  <c r="AC69" i="3" s="1"/>
  <c r="Y73" i="1" s="1"/>
  <c r="AD73" i="1" s="1"/>
  <c r="T69" i="3"/>
  <c r="W69" i="3"/>
  <c r="X69" i="3" s="1"/>
  <c r="V69" i="3"/>
  <c r="U69" i="3" s="1"/>
  <c r="S69" i="3"/>
  <c r="AD69" i="3" s="1"/>
  <c r="AA69" i="3"/>
  <c r="Z69" i="3"/>
  <c r="AA192" i="3"/>
  <c r="S192" i="3"/>
  <c r="AD192" i="3" s="1"/>
  <c r="AB192" i="3"/>
  <c r="AC192" i="3" s="1"/>
  <c r="Y467" i="1" s="1"/>
  <c r="AD467" i="1" s="1"/>
  <c r="T192" i="3"/>
  <c r="Z192" i="3"/>
  <c r="Y192" i="3"/>
  <c r="W192" i="3"/>
  <c r="V192" i="3"/>
  <c r="K50" i="3"/>
  <c r="W23" i="1"/>
  <c r="AB23" i="1" s="1"/>
  <c r="AF23" i="1" s="1"/>
  <c r="Y33" i="3"/>
  <c r="Z33" i="3"/>
  <c r="W33" i="3"/>
  <c r="V33" i="3"/>
  <c r="T33" i="3"/>
  <c r="S33" i="3"/>
  <c r="AD33" i="3" s="1"/>
  <c r="AB33" i="3"/>
  <c r="AC33" i="3" s="1"/>
  <c r="AA33" i="3"/>
  <c r="W1322" i="1"/>
  <c r="AB1322" i="1" s="1"/>
  <c r="AF1322" i="1" s="1"/>
  <c r="W1024" i="1"/>
  <c r="AB1024" i="1" s="1"/>
  <c r="AF1024" i="1" s="1"/>
  <c r="W912" i="1"/>
  <c r="AB912" i="1" s="1"/>
  <c r="AF912" i="1" s="1"/>
  <c r="AF1352" i="1"/>
  <c r="W1228" i="1"/>
  <c r="AB1228" i="1" s="1"/>
  <c r="AF1228" i="1" s="1"/>
  <c r="W1198" i="1"/>
  <c r="AB1198" i="1" s="1"/>
  <c r="AF1198" i="1" s="1"/>
  <c r="W1139" i="1"/>
  <c r="AB1139" i="1" s="1"/>
  <c r="AF1139" i="1" s="1"/>
  <c r="AF1290" i="1"/>
  <c r="W1080" i="1"/>
  <c r="AB1080" i="1" s="1"/>
  <c r="AF1080" i="1" s="1"/>
  <c r="AF1226" i="1"/>
  <c r="W1000" i="1"/>
  <c r="AB1000" i="1" s="1"/>
  <c r="AF1000" i="1" s="1"/>
  <c r="W920" i="1"/>
  <c r="AB920" i="1" s="1"/>
  <c r="AF920" i="1" s="1"/>
  <c r="AF1227" i="1"/>
  <c r="W1182" i="1"/>
  <c r="AB1182" i="1" s="1"/>
  <c r="AF1182" i="1" s="1"/>
  <c r="AF1261" i="1"/>
  <c r="W938" i="1"/>
  <c r="AB938" i="1" s="1"/>
  <c r="AF938" i="1" s="1"/>
  <c r="AF913" i="1"/>
  <c r="W1014" i="1"/>
  <c r="AB1014" i="1" s="1"/>
  <c r="AF1014" i="1" s="1"/>
  <c r="W953" i="1"/>
  <c r="AB953" i="1" s="1"/>
  <c r="AF953" i="1" s="1"/>
  <c r="AF1210" i="1"/>
  <c r="W965" i="1"/>
  <c r="AB965" i="1" s="1"/>
  <c r="AF965" i="1" s="1"/>
  <c r="AF930" i="1"/>
  <c r="W908" i="1"/>
  <c r="AB908" i="1" s="1"/>
  <c r="AF908" i="1" s="1"/>
  <c r="AF1019" i="1"/>
  <c r="W865" i="1"/>
  <c r="AB865" i="1" s="1"/>
  <c r="AF865" i="1" s="1"/>
  <c r="W1334" i="1"/>
  <c r="AB1334" i="1" s="1"/>
  <c r="AF1334" i="1" s="1"/>
  <c r="W842" i="1"/>
  <c r="AB842" i="1" s="1"/>
  <c r="AF842" i="1" s="1"/>
  <c r="W777" i="1"/>
  <c r="AB777" i="1" s="1"/>
  <c r="AF777" i="1" s="1"/>
  <c r="W874" i="1"/>
  <c r="AB874" i="1" s="1"/>
  <c r="AF874" i="1" s="1"/>
  <c r="W808" i="1"/>
  <c r="AB808" i="1" s="1"/>
  <c r="AF808" i="1" s="1"/>
  <c r="W686" i="1"/>
  <c r="AB686" i="1" s="1"/>
  <c r="AF686" i="1" s="1"/>
  <c r="W622" i="1"/>
  <c r="AB622" i="1" s="1"/>
  <c r="AF622" i="1" s="1"/>
  <c r="W774" i="1"/>
  <c r="AB774" i="1" s="1"/>
  <c r="AF774" i="1" s="1"/>
  <c r="W776" i="1"/>
  <c r="AB776" i="1" s="1"/>
  <c r="AF776" i="1" s="1"/>
  <c r="W723" i="1"/>
  <c r="AB723" i="1" s="1"/>
  <c r="AF723" i="1" s="1"/>
  <c r="AF864" i="1"/>
  <c r="W694" i="1"/>
  <c r="AB694" i="1" s="1"/>
  <c r="AF694" i="1" s="1"/>
  <c r="W543" i="1"/>
  <c r="AB543" i="1" s="1"/>
  <c r="AF543" i="1" s="1"/>
  <c r="W652" i="1"/>
  <c r="AB652" i="1" s="1"/>
  <c r="AF652" i="1" s="1"/>
  <c r="W667" i="1"/>
  <c r="AB667" i="1" s="1"/>
  <c r="AF667" i="1" s="1"/>
  <c r="W430" i="1"/>
  <c r="AB430" i="1" s="1"/>
  <c r="AF430" i="1" s="1"/>
  <c r="AF351" i="1"/>
  <c r="W138" i="1"/>
  <c r="AB138" i="1" s="1"/>
  <c r="AF138" i="1" s="1"/>
  <c r="W186" i="1"/>
  <c r="AB186" i="1" s="1"/>
  <c r="AF186" i="1" s="1"/>
  <c r="W50" i="1"/>
  <c r="AB50" i="1" s="1"/>
  <c r="AF50" i="1" s="1"/>
  <c r="X6" i="1"/>
  <c r="AC6" i="1" s="1"/>
  <c r="AB32" i="3"/>
  <c r="AC32" i="3" s="1"/>
  <c r="Y41" i="1" s="1"/>
  <c r="AD41" i="1" s="1"/>
  <c r="T32" i="3"/>
  <c r="AA32" i="3"/>
  <c r="Z32" i="3"/>
  <c r="Y32" i="3"/>
  <c r="W32" i="3"/>
  <c r="V32" i="3"/>
  <c r="S32" i="3"/>
  <c r="AD32" i="3" s="1"/>
  <c r="X22" i="1"/>
  <c r="AC22" i="1" s="1"/>
  <c r="Y65" i="3"/>
  <c r="AB65" i="3"/>
  <c r="AC65" i="3" s="1"/>
  <c r="AA65" i="3"/>
  <c r="Z65" i="3"/>
  <c r="W65" i="3"/>
  <c r="V65" i="3"/>
  <c r="T65" i="3"/>
  <c r="S65" i="3"/>
  <c r="AD65" i="3" s="1"/>
  <c r="X19" i="1"/>
  <c r="AC19" i="1" s="1"/>
  <c r="X474" i="1"/>
  <c r="AC474" i="1" s="1"/>
  <c r="Z56" i="1"/>
  <c r="AE56" i="1" s="1"/>
  <c r="AA119" i="3"/>
  <c r="S119" i="3"/>
  <c r="AD119" i="3" s="1"/>
  <c r="Y119" i="3"/>
  <c r="Z119" i="3"/>
  <c r="W119" i="3"/>
  <c r="V119" i="3"/>
  <c r="U119" i="3" s="1"/>
  <c r="T119" i="3"/>
  <c r="AB119" i="3"/>
  <c r="AC119" i="3" s="1"/>
  <c r="Y125" i="1" s="1"/>
  <c r="AD125" i="1" s="1"/>
  <c r="K32" i="3"/>
  <c r="W41" i="1"/>
  <c r="AB41" i="1" s="1"/>
  <c r="AF41" i="1" s="1"/>
  <c r="X18" i="1"/>
  <c r="AC18" i="1" s="1"/>
  <c r="K66" i="3"/>
  <c r="K112" i="3"/>
  <c r="W119" i="1"/>
  <c r="AB119" i="1" s="1"/>
  <c r="AF119" i="1" s="1"/>
  <c r="AB177" i="3"/>
  <c r="AC177" i="3" s="1"/>
  <c r="Y349" i="1" s="1"/>
  <c r="AD349" i="1" s="1"/>
  <c r="T177" i="3"/>
  <c r="Z177" i="3"/>
  <c r="Y177" i="3"/>
  <c r="V177" i="3"/>
  <c r="U177" i="3" s="1"/>
  <c r="S177" i="3"/>
  <c r="AD177" i="3" s="1"/>
  <c r="AA177" i="3"/>
  <c r="W177" i="3"/>
  <c r="AB68" i="3"/>
  <c r="AC68" i="3" s="1"/>
  <c r="T68" i="3"/>
  <c r="AA68" i="3"/>
  <c r="S68" i="3"/>
  <c r="AD68" i="3" s="1"/>
  <c r="V68" i="3"/>
  <c r="U68" i="3" s="1"/>
  <c r="Z68" i="3"/>
  <c r="Y68" i="3"/>
  <c r="W68" i="3"/>
  <c r="K126" i="3"/>
  <c r="W376" i="1"/>
  <c r="AB376" i="1" s="1"/>
  <c r="AF376" i="1" s="1"/>
  <c r="AB20" i="3"/>
  <c r="AC20" i="3" s="1"/>
  <c r="Y64" i="1" s="1"/>
  <c r="AD64" i="1" s="1"/>
  <c r="T20" i="3"/>
  <c r="S20" i="3"/>
  <c r="AD20" i="3" s="1"/>
  <c r="AA20" i="3"/>
  <c r="Z20" i="3"/>
  <c r="Y20" i="3"/>
  <c r="W20" i="3"/>
  <c r="X20" i="3" s="1"/>
  <c r="V20" i="3"/>
  <c r="U20" i="3" s="1"/>
  <c r="W156" i="3"/>
  <c r="Z156" i="3"/>
  <c r="Y156" i="3"/>
  <c r="V156" i="3"/>
  <c r="U156" i="3" s="1"/>
  <c r="T156" i="3"/>
  <c r="S156" i="3"/>
  <c r="AD156" i="3" s="1"/>
  <c r="AB156" i="3"/>
  <c r="AC156" i="3" s="1"/>
  <c r="Y493" i="1" s="1"/>
  <c r="AD493" i="1" s="1"/>
  <c r="AA156" i="3"/>
  <c r="Y53" i="3"/>
  <c r="AB53" i="3"/>
  <c r="AC53" i="3" s="1"/>
  <c r="Y19" i="1" s="1"/>
  <c r="AD19" i="1" s="1"/>
  <c r="T53" i="3"/>
  <c r="AA53" i="3"/>
  <c r="Z53" i="3"/>
  <c r="W53" i="3"/>
  <c r="V53" i="3"/>
  <c r="U53" i="3" s="1"/>
  <c r="S53" i="3"/>
  <c r="AD53" i="3" s="1"/>
  <c r="V100" i="3"/>
  <c r="U100" i="3" s="1"/>
  <c r="AB100" i="3"/>
  <c r="AC100" i="3" s="1"/>
  <c r="T100" i="3"/>
  <c r="AA100" i="3"/>
  <c r="S100" i="3"/>
  <c r="AD100" i="3" s="1"/>
  <c r="Z100" i="3"/>
  <c r="Y100" i="3"/>
  <c r="W100" i="3"/>
  <c r="X100" i="3" s="1"/>
  <c r="Z552" i="1"/>
  <c r="AE552" i="1" s="1"/>
  <c r="K175" i="3"/>
  <c r="K212" i="3"/>
  <c r="W89" i="1"/>
  <c r="AB89" i="1" s="1"/>
  <c r="AF89" i="1" s="1"/>
  <c r="K417" i="3"/>
  <c r="W187" i="1"/>
  <c r="AB187" i="1" s="1"/>
  <c r="AF187" i="1" s="1"/>
  <c r="W236" i="3"/>
  <c r="Y236" i="3"/>
  <c r="T236" i="3"/>
  <c r="S236" i="3"/>
  <c r="AD236" i="3" s="1"/>
  <c r="AB236" i="3"/>
  <c r="AC236" i="3" s="1"/>
  <c r="Y509" i="1" s="1"/>
  <c r="AD509" i="1" s="1"/>
  <c r="AA236" i="3"/>
  <c r="Z236" i="3"/>
  <c r="V236" i="3"/>
  <c r="U236" i="3" s="1"/>
  <c r="K188" i="3"/>
  <c r="W472" i="1"/>
  <c r="AB472" i="1" s="1"/>
  <c r="AF472" i="1" s="1"/>
  <c r="AA264" i="3"/>
  <c r="S264" i="3"/>
  <c r="AD264" i="3" s="1"/>
  <c r="Y264" i="3"/>
  <c r="W264" i="3"/>
  <c r="AB264" i="3"/>
  <c r="AC264" i="3" s="1"/>
  <c r="T264" i="3"/>
  <c r="V264" i="3"/>
  <c r="U264" i="3" s="1"/>
  <c r="Z264" i="3"/>
  <c r="K235" i="3"/>
  <c r="W208" i="1"/>
  <c r="AB208" i="1" s="1"/>
  <c r="AF208" i="1" s="1"/>
  <c r="AB320" i="3"/>
  <c r="AC320" i="3" s="1"/>
  <c r="Y674" i="1" s="1"/>
  <c r="AD674" i="1" s="1"/>
  <c r="T320" i="3"/>
  <c r="Y320" i="3"/>
  <c r="V320" i="3"/>
  <c r="S320" i="3"/>
  <c r="AD320" i="3" s="1"/>
  <c r="AA320" i="3"/>
  <c r="Z320" i="3"/>
  <c r="W320" i="3"/>
  <c r="K323" i="3"/>
  <c r="X686" i="1"/>
  <c r="AC686" i="1" s="1"/>
  <c r="K425" i="3"/>
  <c r="Z537" i="1"/>
  <c r="AE537" i="1" s="1"/>
  <c r="K236" i="3"/>
  <c r="W509" i="1"/>
  <c r="AB509" i="1" s="1"/>
  <c r="AF509" i="1" s="1"/>
  <c r="AA401" i="3"/>
  <c r="S401" i="3"/>
  <c r="AD401" i="3" s="1"/>
  <c r="W401" i="3"/>
  <c r="X401" i="3" s="1"/>
  <c r="V401" i="3"/>
  <c r="U401" i="3" s="1"/>
  <c r="Z401" i="3"/>
  <c r="Y401" i="3"/>
  <c r="T401" i="3"/>
  <c r="AB401" i="3"/>
  <c r="AC401" i="3" s="1"/>
  <c r="Y693" i="1" s="1"/>
  <c r="AD693" i="1" s="1"/>
  <c r="Y467" i="3"/>
  <c r="W467" i="3"/>
  <c r="V467" i="3"/>
  <c r="U467" i="3" s="1"/>
  <c r="AB467" i="3"/>
  <c r="AC467" i="3" s="1"/>
  <c r="Y724" i="1" s="1"/>
  <c r="AD724" i="1" s="1"/>
  <c r="T467" i="3"/>
  <c r="Z467" i="3"/>
  <c r="AA467" i="3"/>
  <c r="S467" i="3"/>
  <c r="AD467" i="3" s="1"/>
  <c r="K358" i="3"/>
  <c r="W581" i="1"/>
  <c r="AB581" i="1" s="1"/>
  <c r="AF581" i="1" s="1"/>
  <c r="Z721" i="1"/>
  <c r="AE721" i="1" s="1"/>
  <c r="K404" i="3"/>
  <c r="K409" i="3"/>
  <c r="K504" i="3"/>
  <c r="W894" i="1"/>
  <c r="AB894" i="1" s="1"/>
  <c r="AF894" i="1" s="1"/>
  <c r="K445" i="3"/>
  <c r="AA485" i="3"/>
  <c r="S485" i="3"/>
  <c r="AD485" i="3" s="1"/>
  <c r="Y485" i="3"/>
  <c r="W485" i="3"/>
  <c r="V485" i="3"/>
  <c r="AB485" i="3"/>
  <c r="AC485" i="3" s="1"/>
  <c r="Y715" i="1" s="1"/>
  <c r="AD715" i="1" s="1"/>
  <c r="T485" i="3"/>
  <c r="Z485" i="3"/>
  <c r="AB410" i="3"/>
  <c r="AC410" i="3" s="1"/>
  <c r="Y167" i="1" s="1"/>
  <c r="AD167" i="1" s="1"/>
  <c r="T410" i="3"/>
  <c r="W410" i="3"/>
  <c r="AA410" i="3"/>
  <c r="Z410" i="3"/>
  <c r="Y410" i="3"/>
  <c r="V410" i="3"/>
  <c r="U410" i="3" s="1"/>
  <c r="S410" i="3"/>
  <c r="AD410" i="3" s="1"/>
  <c r="K469" i="3"/>
  <c r="K548" i="3"/>
  <c r="K485" i="3"/>
  <c r="Z727" i="1"/>
  <c r="AE727" i="1" s="1"/>
  <c r="K515" i="3"/>
  <c r="K564" i="3"/>
  <c r="W806" i="1"/>
  <c r="AB806" i="1" s="1"/>
  <c r="AF806" i="1" s="1"/>
  <c r="AA439" i="3"/>
  <c r="S439" i="3"/>
  <c r="AD439" i="3" s="1"/>
  <c r="Z439" i="3"/>
  <c r="Y439" i="3"/>
  <c r="AB439" i="3"/>
  <c r="AC439" i="3" s="1"/>
  <c r="W439" i="3"/>
  <c r="T439" i="3"/>
  <c r="V439" i="3"/>
  <c r="U439" i="3" s="1"/>
  <c r="K466" i="3"/>
  <c r="W727" i="1"/>
  <c r="AB727" i="1" s="1"/>
  <c r="AF727" i="1" s="1"/>
  <c r="X722" i="1"/>
  <c r="AC722" i="1" s="1"/>
  <c r="AA503" i="3"/>
  <c r="S503" i="3"/>
  <c r="AD503" i="3" s="1"/>
  <c r="Z503" i="3"/>
  <c r="Y503" i="3"/>
  <c r="W503" i="3"/>
  <c r="X503" i="3" s="1"/>
  <c r="V503" i="3"/>
  <c r="U503" i="3" s="1"/>
  <c r="AB503" i="3"/>
  <c r="AC503" i="3" s="1"/>
  <c r="Y893" i="1" s="1"/>
  <c r="AD893" i="1" s="1"/>
  <c r="T503" i="3"/>
  <c r="K541" i="3"/>
  <c r="W876" i="1"/>
  <c r="AB876" i="1" s="1"/>
  <c r="AF876" i="1" s="1"/>
  <c r="X387" i="1"/>
  <c r="AC387" i="1" s="1"/>
  <c r="T525" i="3"/>
  <c r="S525" i="3"/>
  <c r="AD525" i="3" s="1"/>
  <c r="AB525" i="3"/>
  <c r="AC525" i="3" s="1"/>
  <c r="Y659" i="1" s="1"/>
  <c r="AD659" i="1" s="1"/>
  <c r="AA525" i="3"/>
  <c r="Z525" i="3"/>
  <c r="Y525" i="3"/>
  <c r="W525" i="3"/>
  <c r="V525" i="3"/>
  <c r="U525" i="3" s="1"/>
  <c r="K523" i="3"/>
  <c r="K561" i="3"/>
  <c r="W131" i="1"/>
  <c r="AB131" i="1" s="1"/>
  <c r="AF131" i="1" s="1"/>
  <c r="AB572" i="3"/>
  <c r="AC572" i="3" s="1"/>
  <c r="Y852" i="1" s="1"/>
  <c r="AD852" i="1" s="1"/>
  <c r="T572" i="3"/>
  <c r="AA572" i="3"/>
  <c r="S572" i="3"/>
  <c r="AD572" i="3" s="1"/>
  <c r="Z572" i="3"/>
  <c r="Y572" i="3"/>
  <c r="W572" i="3"/>
  <c r="X572" i="3" s="1"/>
  <c r="V572" i="3"/>
  <c r="U572" i="3" s="1"/>
  <c r="W654" i="3"/>
  <c r="V654" i="3"/>
  <c r="AB654" i="3"/>
  <c r="AC654" i="3" s="1"/>
  <c r="T654" i="3"/>
  <c r="AA654" i="3"/>
  <c r="S654" i="3"/>
  <c r="AD654" i="3" s="1"/>
  <c r="Z654" i="3"/>
  <c r="Y654" i="3"/>
  <c r="Z555" i="3"/>
  <c r="V555" i="3"/>
  <c r="U555" i="3" s="1"/>
  <c r="S555" i="3"/>
  <c r="AD555" i="3" s="1"/>
  <c r="AB555" i="3"/>
  <c r="AC555" i="3" s="1"/>
  <c r="Y682" i="1" s="1"/>
  <c r="AD682" i="1" s="1"/>
  <c r="AA555" i="3"/>
  <c r="Y555" i="3"/>
  <c r="W555" i="3"/>
  <c r="X555" i="3" s="1"/>
  <c r="T555" i="3"/>
  <c r="K686" i="3"/>
  <c r="W441" i="1"/>
  <c r="AB441" i="1" s="1"/>
  <c r="AF441" i="1" s="1"/>
  <c r="Y685" i="3"/>
  <c r="W685" i="3"/>
  <c r="V685" i="3"/>
  <c r="T685" i="3"/>
  <c r="S685" i="3"/>
  <c r="AD685" i="3" s="1"/>
  <c r="AB685" i="3"/>
  <c r="AC685" i="3" s="1"/>
  <c r="Z685" i="3"/>
  <c r="AA685" i="3"/>
  <c r="Y701" i="3"/>
  <c r="V701" i="3"/>
  <c r="U701" i="3" s="1"/>
  <c r="Z701" i="3"/>
  <c r="W701" i="3"/>
  <c r="X701" i="3" s="1"/>
  <c r="T701" i="3"/>
  <c r="S701" i="3"/>
  <c r="AD701" i="3" s="1"/>
  <c r="AA701" i="3"/>
  <c r="AB701" i="3"/>
  <c r="AC701" i="3" s="1"/>
  <c r="K723" i="3"/>
  <c r="W1055" i="1"/>
  <c r="AB1055" i="1" s="1"/>
  <c r="AF1055" i="1" s="1"/>
  <c r="K623" i="3"/>
  <c r="AB659" i="3"/>
  <c r="AC659" i="3" s="1"/>
  <c r="T659" i="3"/>
  <c r="AA659" i="3"/>
  <c r="S659" i="3"/>
  <c r="AD659" i="3" s="1"/>
  <c r="Z659" i="3"/>
  <c r="Y659" i="3"/>
  <c r="W659" i="3"/>
  <c r="V659" i="3"/>
  <c r="U659" i="3" s="1"/>
  <c r="AB692" i="3"/>
  <c r="AC692" i="3" s="1"/>
  <c r="Y456" i="1" s="1"/>
  <c r="AD456" i="1" s="1"/>
  <c r="T692" i="3"/>
  <c r="S692" i="3"/>
  <c r="AD692" i="3" s="1"/>
  <c r="AA692" i="3"/>
  <c r="Z692" i="3"/>
  <c r="Y692" i="3"/>
  <c r="V692" i="3"/>
  <c r="W692" i="3"/>
  <c r="W712" i="3"/>
  <c r="AB712" i="3"/>
  <c r="AC712" i="3" s="1"/>
  <c r="T712" i="3"/>
  <c r="AA712" i="3"/>
  <c r="S712" i="3"/>
  <c r="AD712" i="3" s="1"/>
  <c r="Y712" i="3"/>
  <c r="Z712" i="3"/>
  <c r="V712" i="3"/>
  <c r="AB766" i="3"/>
  <c r="AC766" i="3" s="1"/>
  <c r="Y1020" i="1" s="1"/>
  <c r="AD1020" i="1" s="1"/>
  <c r="T766" i="3"/>
  <c r="Y766" i="3"/>
  <c r="AA766" i="3"/>
  <c r="Z766" i="3"/>
  <c r="W766" i="3"/>
  <c r="X766" i="3" s="1"/>
  <c r="V766" i="3"/>
  <c r="U766" i="3" s="1"/>
  <c r="S766" i="3"/>
  <c r="AD766" i="3" s="1"/>
  <c r="W830" i="3"/>
  <c r="X830" i="3" s="1"/>
  <c r="V830" i="3"/>
  <c r="U830" i="3" s="1"/>
  <c r="AB830" i="3"/>
  <c r="AC830" i="3" s="1"/>
  <c r="Y606" i="1" s="1"/>
  <c r="AD606" i="1" s="1"/>
  <c r="T830" i="3"/>
  <c r="AA830" i="3"/>
  <c r="S830" i="3"/>
  <c r="AD830" i="3" s="1"/>
  <c r="Y830" i="3"/>
  <c r="Z830" i="3"/>
  <c r="W742" i="3"/>
  <c r="X742" i="3" s="1"/>
  <c r="AB742" i="3"/>
  <c r="AC742" i="3" s="1"/>
  <c r="T742" i="3"/>
  <c r="AA742" i="3"/>
  <c r="S742" i="3"/>
  <c r="AD742" i="3" s="1"/>
  <c r="Z742" i="3"/>
  <c r="Y742" i="3"/>
  <c r="V742" i="3"/>
  <c r="U742" i="3" s="1"/>
  <c r="W754" i="3"/>
  <c r="V754" i="3"/>
  <c r="U754" i="3" s="1"/>
  <c r="AB754" i="3"/>
  <c r="AC754" i="3" s="1"/>
  <c r="Y944" i="1" s="1"/>
  <c r="AD944" i="1" s="1"/>
  <c r="T754" i="3"/>
  <c r="AA754" i="3"/>
  <c r="S754" i="3"/>
  <c r="AD754" i="3" s="1"/>
  <c r="Z754" i="3"/>
  <c r="Y754" i="3"/>
  <c r="V790" i="3"/>
  <c r="U790" i="3" s="1"/>
  <c r="AA790" i="3"/>
  <c r="S790" i="3"/>
  <c r="AD790" i="3" s="1"/>
  <c r="Z790" i="3"/>
  <c r="Y790" i="3"/>
  <c r="W790" i="3"/>
  <c r="T790" i="3"/>
  <c r="AB790" i="3"/>
  <c r="AC790" i="3" s="1"/>
  <c r="Y1200" i="1" s="1"/>
  <c r="AD1200" i="1" s="1"/>
  <c r="V733" i="3"/>
  <c r="U733" i="3" s="1"/>
  <c r="AB733" i="3"/>
  <c r="AC733" i="3" s="1"/>
  <c r="T733" i="3"/>
  <c r="AA733" i="3"/>
  <c r="S733" i="3"/>
  <c r="AD733" i="3" s="1"/>
  <c r="Z733" i="3"/>
  <c r="W733" i="3"/>
  <c r="Y733" i="3"/>
  <c r="Z1020" i="1"/>
  <c r="AE1020" i="1" s="1"/>
  <c r="AA779" i="3"/>
  <c r="S779" i="3"/>
  <c r="AD779" i="3" s="1"/>
  <c r="W779" i="3"/>
  <c r="V779" i="3"/>
  <c r="U779" i="3" s="1"/>
  <c r="T779" i="3"/>
  <c r="AB779" i="3"/>
  <c r="AC779" i="3" s="1"/>
  <c r="Y1019" i="1" s="1"/>
  <c r="AD1019" i="1" s="1"/>
  <c r="Z779" i="3"/>
  <c r="Y779" i="3"/>
  <c r="K772" i="3"/>
  <c r="W943" i="1"/>
  <c r="AB943" i="1" s="1"/>
  <c r="AF943" i="1" s="1"/>
  <c r="AA795" i="3"/>
  <c r="S795" i="3"/>
  <c r="AD795" i="3" s="1"/>
  <c r="W795" i="3"/>
  <c r="V795" i="3"/>
  <c r="T795" i="3"/>
  <c r="AB795" i="3"/>
  <c r="AC795" i="3" s="1"/>
  <c r="Y1159" i="1" s="1"/>
  <c r="AD1159" i="1" s="1"/>
  <c r="Z795" i="3"/>
  <c r="Y795" i="3"/>
  <c r="V763" i="3"/>
  <c r="U763" i="3" s="1"/>
  <c r="AA763" i="3"/>
  <c r="Z763" i="3"/>
  <c r="Y763" i="3"/>
  <c r="W763" i="3"/>
  <c r="T763" i="3"/>
  <c r="AB763" i="3"/>
  <c r="AC763" i="3" s="1"/>
  <c r="Y935" i="1" s="1"/>
  <c r="AD935" i="1" s="1"/>
  <c r="S763" i="3"/>
  <c r="AD763" i="3" s="1"/>
  <c r="K848" i="3"/>
  <c r="Y863" i="3"/>
  <c r="V863" i="3"/>
  <c r="U863" i="3" s="1"/>
  <c r="AB863" i="3"/>
  <c r="AC863" i="3" s="1"/>
  <c r="Y1082" i="1" s="1"/>
  <c r="AD1082" i="1" s="1"/>
  <c r="AA863" i="3"/>
  <c r="Z863" i="3"/>
  <c r="W863" i="3"/>
  <c r="T863" i="3"/>
  <c r="S863" i="3"/>
  <c r="AD863" i="3" s="1"/>
  <c r="K923" i="3"/>
  <c r="W871" i="3"/>
  <c r="AA871" i="3"/>
  <c r="S871" i="3"/>
  <c r="AD871" i="3" s="1"/>
  <c r="Z871" i="3"/>
  <c r="Y871" i="3"/>
  <c r="V871" i="3"/>
  <c r="U871" i="3" s="1"/>
  <c r="T871" i="3"/>
  <c r="AB871" i="3"/>
  <c r="AC871" i="3" s="1"/>
  <c r="Y906" i="1" s="1"/>
  <c r="AD906" i="1" s="1"/>
  <c r="V880" i="3"/>
  <c r="U880" i="3" s="1"/>
  <c r="AB880" i="3"/>
  <c r="AC880" i="3" s="1"/>
  <c r="Y1272" i="1" s="1"/>
  <c r="AD1272" i="1" s="1"/>
  <c r="T880" i="3"/>
  <c r="Y880" i="3"/>
  <c r="Z880" i="3"/>
  <c r="W880" i="3"/>
  <c r="S880" i="3"/>
  <c r="AD880" i="3" s="1"/>
  <c r="AA880" i="3"/>
  <c r="K872" i="3"/>
  <c r="AB840" i="3"/>
  <c r="AC840" i="3" s="1"/>
  <c r="S840" i="3"/>
  <c r="AD840" i="3" s="1"/>
  <c r="AA840" i="3"/>
  <c r="Z840" i="3"/>
  <c r="Y840" i="3"/>
  <c r="W840" i="3"/>
  <c r="V840" i="3"/>
  <c r="U840" i="3" s="1"/>
  <c r="T840" i="3"/>
  <c r="AA891" i="3"/>
  <c r="S891" i="3"/>
  <c r="AD891" i="3" s="1"/>
  <c r="Y891" i="3"/>
  <c r="W891" i="3"/>
  <c r="X891" i="3" s="1"/>
  <c r="V891" i="3"/>
  <c r="U891" i="3" s="1"/>
  <c r="AB891" i="3"/>
  <c r="AC891" i="3" s="1"/>
  <c r="Y136" i="1" s="1"/>
  <c r="AD136" i="1" s="1"/>
  <c r="T891" i="3"/>
  <c r="Z891" i="3"/>
  <c r="K827" i="3"/>
  <c r="W1386" i="1"/>
  <c r="AB1386" i="1" s="1"/>
  <c r="AF1386" i="1" s="1"/>
  <c r="K943" i="3"/>
  <c r="W1033" i="1"/>
  <c r="AB1033" i="1" s="1"/>
  <c r="AF1033" i="1" s="1"/>
  <c r="Z695" i="1"/>
  <c r="AE695" i="1" s="1"/>
  <c r="X1041" i="1"/>
  <c r="AC1041" i="1" s="1"/>
  <c r="K947" i="3"/>
  <c r="K982" i="3"/>
  <c r="AB876" i="3"/>
  <c r="AC876" i="3" s="1"/>
  <c r="Y1186" i="1" s="1"/>
  <c r="AD1186" i="1" s="1"/>
  <c r="T876" i="3"/>
  <c r="Z876" i="3"/>
  <c r="Y876" i="3"/>
  <c r="AA876" i="3"/>
  <c r="W876" i="3"/>
  <c r="S876" i="3"/>
  <c r="AD876" i="3" s="1"/>
  <c r="V876" i="3"/>
  <c r="U876" i="3" s="1"/>
  <c r="S939" i="3"/>
  <c r="AD939" i="3" s="1"/>
  <c r="AB939" i="3"/>
  <c r="AC939" i="3" s="1"/>
  <c r="Y815" i="1" s="1"/>
  <c r="AD815" i="1" s="1"/>
  <c r="AA939" i="3"/>
  <c r="Z939" i="3"/>
  <c r="Y939" i="3"/>
  <c r="W939" i="3"/>
  <c r="T939" i="3"/>
  <c r="V939" i="3"/>
  <c r="U939" i="3" s="1"/>
  <c r="Z898" i="3"/>
  <c r="W898" i="3"/>
  <c r="V898" i="3"/>
  <c r="U898" i="3" s="1"/>
  <c r="AA898" i="3"/>
  <c r="S898" i="3"/>
  <c r="AD898" i="3" s="1"/>
  <c r="AB898" i="3"/>
  <c r="AC898" i="3" s="1"/>
  <c r="Y857" i="1" s="1"/>
  <c r="AD857" i="1" s="1"/>
  <c r="Y898" i="3"/>
  <c r="T898" i="3"/>
  <c r="Y948" i="3"/>
  <c r="V948" i="3"/>
  <c r="U948" i="3" s="1"/>
  <c r="AA948" i="3"/>
  <c r="S948" i="3"/>
  <c r="AD948" i="3" s="1"/>
  <c r="AB948" i="3"/>
  <c r="AC948" i="3" s="1"/>
  <c r="Y1035" i="1" s="1"/>
  <c r="AD1035" i="1" s="1"/>
  <c r="Z948" i="3"/>
  <c r="W948" i="3"/>
  <c r="T948" i="3"/>
  <c r="AA1052" i="3"/>
  <c r="S1052" i="3"/>
  <c r="AD1052" i="3" s="1"/>
  <c r="Y1052" i="3"/>
  <c r="W1052" i="3"/>
  <c r="X1052" i="3" s="1"/>
  <c r="AB1052" i="3"/>
  <c r="AC1052" i="3" s="1"/>
  <c r="Z1052" i="3"/>
  <c r="V1052" i="3"/>
  <c r="U1052" i="3" s="1"/>
  <c r="T1052" i="3"/>
  <c r="K1000" i="3"/>
  <c r="AB1017" i="3"/>
  <c r="AC1017" i="3" s="1"/>
  <c r="T1017" i="3"/>
  <c r="Y1017" i="3"/>
  <c r="W1017" i="3"/>
  <c r="X1017" i="3" s="1"/>
  <c r="V1017" i="3"/>
  <c r="U1017" i="3" s="1"/>
  <c r="S1017" i="3"/>
  <c r="AD1017" i="3" s="1"/>
  <c r="AA1017" i="3"/>
  <c r="Z1017" i="3"/>
  <c r="K983" i="3"/>
  <c r="K1006" i="3"/>
  <c r="K1011" i="3"/>
  <c r="AB1072" i="3"/>
  <c r="AC1072" i="3" s="1"/>
  <c r="T1072" i="3"/>
  <c r="AA1072" i="3"/>
  <c r="S1072" i="3"/>
  <c r="AD1072" i="3" s="1"/>
  <c r="Y1072" i="3"/>
  <c r="W1072" i="3"/>
  <c r="V1072" i="3"/>
  <c r="Z1072" i="3"/>
  <c r="AB1115" i="3"/>
  <c r="AC1115" i="3" s="1"/>
  <c r="Y1316" i="1" s="1"/>
  <c r="AD1316" i="1" s="1"/>
  <c r="T1115" i="3"/>
  <c r="Y1115" i="3"/>
  <c r="AA1115" i="3"/>
  <c r="Z1115" i="3"/>
  <c r="W1115" i="3"/>
  <c r="V1115" i="3"/>
  <c r="U1115" i="3" s="1"/>
  <c r="S1115" i="3"/>
  <c r="AD1115" i="3" s="1"/>
  <c r="AB1096" i="3"/>
  <c r="AC1096" i="3" s="1"/>
  <c r="T1096" i="3"/>
  <c r="W1096" i="3"/>
  <c r="V1096" i="3"/>
  <c r="U1096" i="3" s="1"/>
  <c r="S1096" i="3"/>
  <c r="AD1096" i="3" s="1"/>
  <c r="AA1096" i="3"/>
  <c r="Z1096" i="3"/>
  <c r="Y1096" i="3"/>
  <c r="AB1079" i="3"/>
  <c r="AC1079" i="3" s="1"/>
  <c r="T1079" i="3"/>
  <c r="AA1079" i="3"/>
  <c r="S1079" i="3"/>
  <c r="AD1079" i="3" s="1"/>
  <c r="Z1079" i="3"/>
  <c r="Y1079" i="3"/>
  <c r="W1079" i="3"/>
  <c r="V1079" i="3"/>
  <c r="U1079" i="3" s="1"/>
  <c r="K1125" i="3"/>
  <c r="AB1104" i="3"/>
  <c r="AC1104" i="3" s="1"/>
  <c r="Y1315" i="1" s="1"/>
  <c r="AD1315" i="1" s="1"/>
  <c r="T1104" i="3"/>
  <c r="AA1104" i="3"/>
  <c r="Z1104" i="3"/>
  <c r="Y1104" i="3"/>
  <c r="W1104" i="3"/>
  <c r="V1104" i="3"/>
  <c r="U1104" i="3" s="1"/>
  <c r="S1104" i="3"/>
  <c r="AD1104" i="3" s="1"/>
  <c r="Y1151" i="3"/>
  <c r="AB1151" i="3"/>
  <c r="AC1151" i="3" s="1"/>
  <c r="T1151" i="3"/>
  <c r="AA1151" i="3"/>
  <c r="S1151" i="3"/>
  <c r="AD1151" i="3" s="1"/>
  <c r="Z1151" i="3"/>
  <c r="W1151" i="3"/>
  <c r="V1151" i="3"/>
  <c r="U1151" i="3" s="1"/>
  <c r="W1142" i="3"/>
  <c r="AA1142" i="3"/>
  <c r="S1142" i="3"/>
  <c r="AD1142" i="3" s="1"/>
  <c r="Z1142" i="3"/>
  <c r="T1142" i="3"/>
  <c r="AB1142" i="3"/>
  <c r="AC1142" i="3" s="1"/>
  <c r="V1142" i="3"/>
  <c r="U1142" i="3" s="1"/>
  <c r="Y1142" i="3"/>
  <c r="K1176" i="3"/>
  <c r="W1431" i="1"/>
  <c r="AB1431" i="1" s="1"/>
  <c r="AF1431" i="1" s="1"/>
  <c r="Y1177" i="3"/>
  <c r="T1177" i="3"/>
  <c r="S1177" i="3"/>
  <c r="AD1177" i="3" s="1"/>
  <c r="AB1177" i="3"/>
  <c r="AC1177" i="3" s="1"/>
  <c r="Y1394" i="1" s="1"/>
  <c r="AD1394" i="1" s="1"/>
  <c r="AA1177" i="3"/>
  <c r="Z1177" i="3"/>
  <c r="W1177" i="3"/>
  <c r="V1177" i="3"/>
  <c r="U1177" i="3" s="1"/>
  <c r="K1133" i="3"/>
  <c r="K1180" i="3"/>
  <c r="W1396" i="1"/>
  <c r="AB1396" i="1" s="1"/>
  <c r="AF1396" i="1" s="1"/>
  <c r="Z1169" i="3"/>
  <c r="Y1169" i="3"/>
  <c r="W1169" i="3"/>
  <c r="X1169" i="3" s="1"/>
  <c r="V1169" i="3"/>
  <c r="U1169" i="3" s="1"/>
  <c r="AB1169" i="3"/>
  <c r="AC1169" i="3" s="1"/>
  <c r="Y915" i="1" s="1"/>
  <c r="AD915" i="1" s="1"/>
  <c r="T1169" i="3"/>
  <c r="AA1169" i="3"/>
  <c r="S1169" i="3"/>
  <c r="AD1169" i="3" s="1"/>
  <c r="K1192" i="3"/>
  <c r="W1127" i="1"/>
  <c r="AB1127" i="1" s="1"/>
  <c r="AF1127" i="1" s="1"/>
  <c r="V1210" i="3"/>
  <c r="U1210" i="3" s="1"/>
  <c r="W1210" i="3"/>
  <c r="T1210" i="3"/>
  <c r="AB1210" i="3"/>
  <c r="AC1210" i="3" s="1"/>
  <c r="Y1201" i="1" s="1"/>
  <c r="AD1201" i="1" s="1"/>
  <c r="S1210" i="3"/>
  <c r="AD1210" i="3" s="1"/>
  <c r="AA1210" i="3"/>
  <c r="Z1210" i="3"/>
  <c r="Y1210" i="3"/>
  <c r="K1206" i="3"/>
  <c r="K1300" i="3"/>
  <c r="W1093" i="1"/>
  <c r="AB1093" i="1" s="1"/>
  <c r="AF1093" i="1" s="1"/>
  <c r="K1280" i="3"/>
  <c r="K1248" i="3"/>
  <c r="W523" i="1"/>
  <c r="AB523" i="1" s="1"/>
  <c r="AF523" i="1" s="1"/>
  <c r="AA1240" i="3"/>
  <c r="S1240" i="3"/>
  <c r="AD1240" i="3" s="1"/>
  <c r="Z1240" i="3"/>
  <c r="W1240" i="3"/>
  <c r="V1240" i="3"/>
  <c r="Y1240" i="3"/>
  <c r="T1240" i="3"/>
  <c r="AB1240" i="3"/>
  <c r="AC1240" i="3" s="1"/>
  <c r="Y173" i="1" s="1"/>
  <c r="AD173" i="1" s="1"/>
  <c r="K1264" i="3"/>
  <c r="K1306" i="3"/>
  <c r="W1060" i="1"/>
  <c r="AB1060" i="1" s="1"/>
  <c r="AF1060" i="1" s="1"/>
  <c r="K1254" i="3"/>
  <c r="W544" i="1"/>
  <c r="AB544" i="1" s="1"/>
  <c r="AF544" i="1" s="1"/>
  <c r="V1295" i="3"/>
  <c r="U1295" i="3" s="1"/>
  <c r="S1295" i="3"/>
  <c r="AD1295" i="3" s="1"/>
  <c r="AA1295" i="3"/>
  <c r="Z1295" i="3"/>
  <c r="Y1295" i="3"/>
  <c r="W1295" i="3"/>
  <c r="T1295" i="3"/>
  <c r="AB1295" i="3"/>
  <c r="AC1295" i="3" s="1"/>
  <c r="Y720" i="1" s="1"/>
  <c r="AD720" i="1" s="1"/>
  <c r="W1297" i="3"/>
  <c r="Z1297" i="3"/>
  <c r="V1297" i="3"/>
  <c r="T1297" i="3"/>
  <c r="AB1297" i="3"/>
  <c r="AC1297" i="3" s="1"/>
  <c r="Y784" i="1" s="1"/>
  <c r="AD784" i="1" s="1"/>
  <c r="AA1297" i="3"/>
  <c r="Y1297" i="3"/>
  <c r="S1297" i="3"/>
  <c r="AD1297" i="3" s="1"/>
  <c r="AB1306" i="3"/>
  <c r="AC1306" i="3" s="1"/>
  <c r="Y1060" i="1" s="1"/>
  <c r="AD1060" i="1" s="1"/>
  <c r="T1306" i="3"/>
  <c r="Y1306" i="3"/>
  <c r="AA1306" i="3"/>
  <c r="W1306" i="3"/>
  <c r="V1306" i="3"/>
  <c r="U1306" i="3" s="1"/>
  <c r="Z1306" i="3"/>
  <c r="S1306" i="3"/>
  <c r="AD1306" i="3" s="1"/>
  <c r="W94" i="1"/>
  <c r="AB94" i="1" s="1"/>
  <c r="AF94" i="1" s="1"/>
  <c r="W378" i="1"/>
  <c r="AB378" i="1" s="1"/>
  <c r="AF378" i="1" s="1"/>
  <c r="AF326" i="1"/>
  <c r="AF310" i="1"/>
  <c r="AF294" i="1"/>
  <c r="AF278" i="1"/>
  <c r="AF262" i="1"/>
  <c r="AF246" i="1"/>
  <c r="AF230" i="1"/>
  <c r="W62" i="1"/>
  <c r="AB62" i="1" s="1"/>
  <c r="AF62" i="1" s="1"/>
  <c r="X754" i="3" l="1"/>
  <c r="X53" i="3"/>
  <c r="Y3" i="1"/>
  <c r="AD3" i="1" s="1"/>
  <c r="X582" i="3"/>
  <c r="X734" i="3"/>
  <c r="X627" i="3"/>
  <c r="X720" i="3"/>
  <c r="X406" i="3"/>
  <c r="X25" i="3"/>
  <c r="X298" i="3"/>
  <c r="U608" i="3"/>
  <c r="U668" i="3"/>
  <c r="X645" i="3"/>
  <c r="X718" i="3"/>
  <c r="X1208" i="3"/>
  <c r="U977" i="3"/>
  <c r="X968" i="3"/>
  <c r="X925" i="3"/>
  <c r="X666" i="3"/>
  <c r="X650" i="3"/>
  <c r="X667" i="3"/>
  <c r="X459" i="3"/>
  <c r="U285" i="3"/>
  <c r="X412" i="3"/>
  <c r="U587" i="3"/>
  <c r="X749" i="3"/>
  <c r="X473" i="3"/>
  <c r="X620" i="3"/>
  <c r="X764" i="3"/>
  <c r="X949" i="3"/>
  <c r="X1063" i="3"/>
  <c r="X1059" i="3"/>
  <c r="U490" i="3"/>
  <c r="U197" i="3"/>
  <c r="X136" i="3"/>
  <c r="X257" i="3"/>
  <c r="U231" i="3"/>
  <c r="X726" i="3"/>
  <c r="X740" i="3"/>
  <c r="X894" i="3"/>
  <c r="X910" i="3"/>
  <c r="U1186" i="3"/>
  <c r="X1194" i="3"/>
  <c r="X1250" i="3"/>
  <c r="X1318" i="3"/>
  <c r="X1246" i="3"/>
  <c r="X671" i="3"/>
  <c r="X585" i="3"/>
  <c r="X471" i="3"/>
  <c r="U403" i="3"/>
  <c r="U39" i="3"/>
  <c r="X27" i="3"/>
  <c r="U83" i="3"/>
  <c r="U43" i="3"/>
  <c r="U399" i="3"/>
  <c r="X1308" i="3"/>
  <c r="U1238" i="3"/>
  <c r="X1238" i="3" s="1"/>
  <c r="X933" i="3"/>
  <c r="X757" i="3"/>
  <c r="U160" i="3"/>
  <c r="X347" i="3"/>
  <c r="U455" i="3"/>
  <c r="X172" i="3"/>
  <c r="X102" i="3"/>
  <c r="U147" i="3"/>
  <c r="X147" i="3" s="1"/>
  <c r="X855" i="3"/>
  <c r="X355" i="3"/>
  <c r="U499" i="3"/>
  <c r="X499" i="3" s="1"/>
  <c r="X540" i="3"/>
  <c r="U523" i="3"/>
  <c r="U530" i="3"/>
  <c r="X1070" i="3"/>
  <c r="X986" i="3"/>
  <c r="X1227" i="3"/>
  <c r="X993" i="3"/>
  <c r="X1151" i="3"/>
  <c r="U1072" i="3"/>
  <c r="X455" i="3"/>
  <c r="U323" i="3"/>
  <c r="X11" i="3"/>
  <c r="X256" i="3"/>
  <c r="U318" i="3"/>
  <c r="U739" i="3"/>
  <c r="X659" i="3"/>
  <c r="X525" i="3"/>
  <c r="X200" i="3"/>
  <c r="U456" i="3"/>
  <c r="X456" i="3" s="1"/>
  <c r="X781" i="3"/>
  <c r="X873" i="3"/>
  <c r="X1081" i="3"/>
  <c r="X1132" i="3"/>
  <c r="X842" i="3"/>
  <c r="X905" i="3"/>
  <c r="X1215" i="3"/>
  <c r="X1191" i="3"/>
  <c r="X1037" i="3"/>
  <c r="X884" i="3"/>
  <c r="U896" i="3"/>
  <c r="X772" i="3"/>
  <c r="U60" i="3"/>
  <c r="X76" i="3"/>
  <c r="X415" i="3"/>
  <c r="U420" i="3"/>
  <c r="X871" i="3"/>
  <c r="X790" i="3"/>
  <c r="X410" i="3"/>
  <c r="U65" i="3"/>
  <c r="U32" i="3"/>
  <c r="U151" i="3"/>
  <c r="X247" i="3"/>
  <c r="X908" i="3"/>
  <c r="X1268" i="3"/>
  <c r="X1097" i="3"/>
  <c r="X888" i="3"/>
  <c r="U343" i="3"/>
  <c r="Y549" i="1"/>
  <c r="AD549" i="1" s="1"/>
  <c r="Y545" i="1"/>
  <c r="AD545" i="1" s="1"/>
  <c r="X892" i="3"/>
  <c r="U689" i="3"/>
  <c r="Y127" i="1"/>
  <c r="AD127" i="1" s="1"/>
  <c r="X166" i="3"/>
  <c r="X202" i="3"/>
  <c r="X218" i="3"/>
  <c r="U637" i="3"/>
  <c r="U1263" i="3"/>
  <c r="X868" i="3"/>
  <c r="U879" i="3"/>
  <c r="X354" i="3"/>
  <c r="X56" i="3"/>
  <c r="U64" i="3"/>
  <c r="X361" i="3"/>
  <c r="X1141" i="3"/>
  <c r="X785" i="3"/>
  <c r="X60" i="3"/>
  <c r="U40" i="3"/>
  <c r="X54" i="3"/>
  <c r="X420" i="3"/>
  <c r="X554" i="3"/>
  <c r="U611" i="3"/>
  <c r="X1276" i="3"/>
  <c r="U196" i="3"/>
  <c r="X196" i="3" s="1"/>
  <c r="U745" i="3"/>
  <c r="X818" i="3"/>
  <c r="X874" i="3"/>
  <c r="X1290" i="3"/>
  <c r="U1296" i="3"/>
  <c r="X1296" i="3" s="1"/>
  <c r="U1240" i="3"/>
  <c r="X948" i="3"/>
  <c r="U33" i="3"/>
  <c r="U30" i="3"/>
  <c r="X162" i="3"/>
  <c r="U369" i="3"/>
  <c r="U319" i="3"/>
  <c r="X517" i="3"/>
  <c r="U613" i="3"/>
  <c r="X1029" i="3"/>
  <c r="X173" i="3"/>
  <c r="X186" i="3"/>
  <c r="X1201" i="3"/>
  <c r="X221" i="3"/>
  <c r="U1148" i="3"/>
  <c r="X1126" i="3"/>
  <c r="U340" i="3"/>
  <c r="X340" i="3" s="1"/>
  <c r="U94" i="3"/>
  <c r="X154" i="3"/>
  <c r="Y382" i="1"/>
  <c r="AD382" i="1" s="1"/>
  <c r="U199" i="3"/>
  <c r="X279" i="3"/>
  <c r="U432" i="3"/>
  <c r="X954" i="3"/>
  <c r="U426" i="3"/>
  <c r="U445" i="3"/>
  <c r="X1207" i="3"/>
  <c r="U1198" i="3"/>
  <c r="X1198" i="3" s="1"/>
  <c r="X1306" i="3"/>
  <c r="U648" i="3"/>
  <c r="X597" i="3"/>
  <c r="X613" i="3"/>
  <c r="U694" i="3"/>
  <c r="X1140" i="3"/>
  <c r="X1205" i="3"/>
  <c r="X124" i="3"/>
  <c r="X288" i="3"/>
  <c r="X118" i="3"/>
  <c r="Y1012" i="1"/>
  <c r="AD1012" i="1" s="1"/>
  <c r="U17" i="3"/>
  <c r="U532" i="3"/>
  <c r="X532" i="3" s="1"/>
  <c r="X15" i="3"/>
  <c r="X648" i="3"/>
  <c r="X1036" i="3"/>
  <c r="U609" i="3"/>
  <c r="X609" i="3" s="1"/>
  <c r="X901" i="3"/>
  <c r="X614" i="3"/>
  <c r="X352" i="3"/>
  <c r="X333" i="3"/>
  <c r="X349" i="3"/>
  <c r="X314" i="3"/>
  <c r="X383" i="3"/>
  <c r="X165" i="3"/>
  <c r="X423" i="3"/>
  <c r="X17" i="3"/>
  <c r="U26" i="3"/>
  <c r="X747" i="3"/>
  <c r="U1050" i="3"/>
  <c r="X1050" i="3" s="1"/>
  <c r="X1260" i="3"/>
  <c r="X1283" i="3"/>
  <c r="X369" i="3"/>
  <c r="X319" i="3"/>
  <c r="X885" i="3"/>
  <c r="X1203" i="3"/>
  <c r="X576" i="3"/>
  <c r="X414" i="3"/>
  <c r="X290" i="3"/>
  <c r="X1004" i="3"/>
  <c r="X1086" i="3"/>
  <c r="U1284" i="3"/>
  <c r="X915" i="3"/>
  <c r="X857" i="3"/>
  <c r="X663" i="3"/>
  <c r="U570" i="3"/>
  <c r="X570" i="3" s="1"/>
  <c r="X418" i="3"/>
  <c r="X534" i="3"/>
  <c r="X4" i="3"/>
  <c r="X176" i="3"/>
  <c r="U141" i="3"/>
  <c r="X141" i="3" s="1"/>
  <c r="X1040" i="3"/>
  <c r="U1031" i="3"/>
  <c r="X1082" i="3"/>
  <c r="X1106" i="3"/>
  <c r="U1071" i="3"/>
  <c r="X771" i="3"/>
  <c r="X646" i="3"/>
  <c r="U205" i="3"/>
  <c r="X135" i="3"/>
  <c r="X133" i="3"/>
  <c r="U596" i="3"/>
  <c r="X596" i="3" s="1"/>
  <c r="U612" i="3"/>
  <c r="X612" i="3" s="1"/>
  <c r="U705" i="3"/>
  <c r="X705" i="3" s="1"/>
  <c r="X864" i="3"/>
  <c r="X1102" i="3"/>
  <c r="X1273" i="3"/>
  <c r="X1249" i="3"/>
  <c r="X1134" i="3"/>
  <c r="X1148" i="3"/>
  <c r="X626" i="3"/>
  <c r="X526" i="3"/>
  <c r="X695" i="3"/>
  <c r="X372" i="3"/>
  <c r="X94" i="3"/>
  <c r="X309" i="3"/>
  <c r="Y466" i="1"/>
  <c r="AD466" i="1" s="1"/>
  <c r="U1046" i="3"/>
  <c r="X1307" i="3"/>
  <c r="X296" i="3"/>
  <c r="X1230" i="3"/>
  <c r="X639" i="3"/>
  <c r="X426" i="3"/>
  <c r="U479" i="3"/>
  <c r="X479" i="3" s="1"/>
  <c r="X419" i="3"/>
  <c r="X50" i="3"/>
  <c r="X950" i="3"/>
  <c r="U320" i="3"/>
  <c r="Y135" i="1"/>
  <c r="AD135" i="1" s="1"/>
  <c r="Y878" i="1"/>
  <c r="AD878" i="1" s="1"/>
  <c r="Y591" i="1"/>
  <c r="AD591" i="1" s="1"/>
  <c r="Y122" i="1"/>
  <c r="AD122" i="1" s="1"/>
  <c r="U774" i="3"/>
  <c r="Y773" i="1"/>
  <c r="AD773" i="1" s="1"/>
  <c r="Y96" i="1"/>
  <c r="AD96" i="1" s="1"/>
  <c r="Y690" i="1"/>
  <c r="AD690" i="1" s="1"/>
  <c r="X1263" i="3"/>
  <c r="Y70" i="1"/>
  <c r="AD70" i="1" s="1"/>
  <c r="Y53" i="1"/>
  <c r="AD53" i="1" s="1"/>
  <c r="X265" i="3"/>
  <c r="X233" i="3"/>
  <c r="Y678" i="1"/>
  <c r="AD678" i="1" s="1"/>
  <c r="U737" i="3"/>
  <c r="Y1240" i="1"/>
  <c r="AD1240" i="1" s="1"/>
  <c r="X1091" i="3"/>
  <c r="X1206" i="3"/>
  <c r="X1220" i="3"/>
  <c r="X1279" i="3"/>
  <c r="X1138" i="3"/>
  <c r="X139" i="3"/>
  <c r="U367" i="3"/>
  <c r="Y680" i="1"/>
  <c r="AD680" i="1" s="1"/>
  <c r="X408" i="3"/>
  <c r="X362" i="3"/>
  <c r="X683" i="3"/>
  <c r="U805" i="3"/>
  <c r="X1046" i="3"/>
  <c r="X1051" i="3"/>
  <c r="X1160" i="3"/>
  <c r="X1026" i="3"/>
  <c r="X1041" i="3"/>
  <c r="U1007" i="3"/>
  <c r="X972" i="3"/>
  <c r="U895" i="3"/>
  <c r="U688" i="3"/>
  <c r="X658" i="3"/>
  <c r="U642" i="3"/>
  <c r="Y848" i="1"/>
  <c r="AD848" i="1" s="1"/>
  <c r="X578" i="3"/>
  <c r="U244" i="3"/>
  <c r="X126" i="3"/>
  <c r="Y36" i="1"/>
  <c r="AD36" i="1" s="1"/>
  <c r="Y57" i="1"/>
  <c r="AD57" i="1" s="1"/>
  <c r="U152" i="3"/>
  <c r="X45" i="3"/>
  <c r="Y102" i="1"/>
  <c r="AD102" i="1" s="1"/>
  <c r="X107" i="3"/>
  <c r="X377" i="3"/>
  <c r="X476" i="3"/>
  <c r="X329" i="3"/>
  <c r="X385" i="3"/>
  <c r="X432" i="3"/>
  <c r="Y876" i="1"/>
  <c r="AD876" i="1" s="1"/>
  <c r="Y1079" i="1"/>
  <c r="AD1079" i="1" s="1"/>
  <c r="U633" i="3"/>
  <c r="X727" i="3"/>
  <c r="X820" i="3"/>
  <c r="X897" i="3"/>
  <c r="X990" i="3"/>
  <c r="U1012" i="3"/>
  <c r="U1270" i="3"/>
  <c r="X1165" i="3"/>
  <c r="X1122" i="3"/>
  <c r="X930" i="3"/>
  <c r="X577" i="3"/>
  <c r="X606" i="3"/>
  <c r="X622" i="3"/>
  <c r="Y844" i="1"/>
  <c r="AD844" i="1" s="1"/>
  <c r="X561" i="3"/>
  <c r="X474" i="3"/>
  <c r="U189" i="3"/>
  <c r="Y156" i="1"/>
  <c r="AD156" i="1" s="1"/>
  <c r="X23" i="3"/>
  <c r="X10" i="3"/>
  <c r="X26" i="3"/>
  <c r="X178" i="3"/>
  <c r="X210" i="3"/>
  <c r="X167" i="3"/>
  <c r="X216" i="3"/>
  <c r="X241" i="3"/>
  <c r="X174" i="3"/>
  <c r="X560" i="3"/>
  <c r="Y849" i="1"/>
  <c r="AD849" i="1" s="1"/>
  <c r="X810" i="3"/>
  <c r="X1291" i="3"/>
  <c r="X1069" i="3"/>
  <c r="X1079" i="3"/>
  <c r="X712" i="3"/>
  <c r="U1297" i="3"/>
  <c r="X1115" i="3"/>
  <c r="X1072" i="3"/>
  <c r="X898" i="3"/>
  <c r="X763" i="3"/>
  <c r="U712" i="3"/>
  <c r="U685" i="3"/>
  <c r="X439" i="3"/>
  <c r="U485" i="3"/>
  <c r="X119" i="3"/>
  <c r="Y42" i="1"/>
  <c r="AD42" i="1" s="1"/>
  <c r="X116" i="3"/>
  <c r="U128" i="3"/>
  <c r="X386" i="3"/>
  <c r="X246" i="3"/>
  <c r="X535" i="3"/>
  <c r="X694" i="3"/>
  <c r="X889" i="3"/>
  <c r="X866" i="3"/>
  <c r="X900" i="3"/>
  <c r="X1101" i="3"/>
  <c r="U1266" i="3"/>
  <c r="X1243" i="3"/>
  <c r="X1286" i="3"/>
  <c r="U1300" i="3"/>
  <c r="X1300" i="3" s="1"/>
  <c r="X1233" i="3"/>
  <c r="X1174" i="3"/>
  <c r="U1075" i="3"/>
  <c r="X1008" i="3"/>
  <c r="U693" i="3"/>
  <c r="Y1148" i="1"/>
  <c r="AD1148" i="1" s="1"/>
  <c r="X463" i="3"/>
  <c r="Y89" i="1"/>
  <c r="AD89" i="1" s="1"/>
  <c r="U81" i="3"/>
  <c r="X77" i="3"/>
  <c r="X106" i="3"/>
  <c r="X120" i="3"/>
  <c r="X379" i="3"/>
  <c r="X321" i="3"/>
  <c r="X556" i="3"/>
  <c r="X660" i="3"/>
  <c r="U549" i="3"/>
  <c r="X592" i="3"/>
  <c r="X608" i="3"/>
  <c r="X668" i="3"/>
  <c r="X729" i="3"/>
  <c r="X791" i="3"/>
  <c r="X751" i="3"/>
  <c r="X1002" i="3"/>
  <c r="X1066" i="3"/>
  <c r="X1252" i="3"/>
  <c r="X1305" i="3"/>
  <c r="X1192" i="3"/>
  <c r="X1130" i="3"/>
  <c r="Y881" i="1"/>
  <c r="AD881" i="1" s="1"/>
  <c r="X815" i="3"/>
  <c r="U738" i="3"/>
  <c r="X291" i="3"/>
  <c r="U134" i="3"/>
  <c r="U73" i="3"/>
  <c r="X49" i="3"/>
  <c r="X24" i="3"/>
  <c r="X137" i="3"/>
  <c r="X59" i="3"/>
  <c r="Y683" i="1"/>
  <c r="AD683" i="1" s="1"/>
  <c r="X397" i="3"/>
  <c r="Y764" i="1"/>
  <c r="AD764" i="1" s="1"/>
  <c r="X436" i="3"/>
  <c r="X587" i="3"/>
  <c r="X488" i="3"/>
  <c r="X641" i="3"/>
  <c r="X644" i="3"/>
  <c r="X812" i="3"/>
  <c r="U793" i="3"/>
  <c r="X988" i="3"/>
  <c r="X1278" i="3"/>
  <c r="U1317" i="3"/>
  <c r="X1284" i="3"/>
  <c r="U1285" i="3"/>
  <c r="X1285" i="3" s="1"/>
  <c r="X1269" i="3"/>
  <c r="X959" i="3"/>
  <c r="U553" i="3"/>
  <c r="U575" i="3"/>
  <c r="X575" i="3" s="1"/>
  <c r="U447" i="3"/>
  <c r="X618" i="3"/>
  <c r="X490" i="3"/>
  <c r="U461" i="3"/>
  <c r="X427" i="3"/>
  <c r="X197" i="3"/>
  <c r="U258" i="3"/>
  <c r="X235" i="3"/>
  <c r="U34" i="3"/>
  <c r="X86" i="3"/>
  <c r="X114" i="3"/>
  <c r="X231" i="3"/>
  <c r="X325" i="3"/>
  <c r="Y847" i="1"/>
  <c r="AD847" i="1" s="1"/>
  <c r="X828" i="3"/>
  <c r="X1031" i="3"/>
  <c r="X1186" i="3"/>
  <c r="X1089" i="3"/>
  <c r="X940" i="3"/>
  <c r="X962" i="3"/>
  <c r="X872" i="3"/>
  <c r="X928" i="3"/>
  <c r="X837" i="3"/>
  <c r="X682" i="3"/>
  <c r="X566" i="3"/>
  <c r="X403" i="3"/>
  <c r="U501" i="3"/>
  <c r="X284" i="3"/>
  <c r="X252" i="3"/>
  <c r="X205" i="3"/>
  <c r="U344" i="3"/>
  <c r="X130" i="3"/>
  <c r="X39" i="3"/>
  <c r="X381" i="3"/>
  <c r="X169" i="3"/>
  <c r="X224" i="3"/>
  <c r="Y691" i="1"/>
  <c r="AD691" i="1" s="1"/>
  <c r="Y918" i="1"/>
  <c r="AD918" i="1" s="1"/>
  <c r="U610" i="3"/>
  <c r="X737" i="3"/>
  <c r="X758" i="3"/>
  <c r="U746" i="3"/>
  <c r="X859" i="3"/>
  <c r="U1006" i="3"/>
  <c r="X1028" i="3"/>
  <c r="X1044" i="3"/>
  <c r="X1287" i="3"/>
  <c r="X966" i="3"/>
  <c r="X1157" i="3"/>
  <c r="X1254" i="3"/>
  <c r="X1188" i="3"/>
  <c r="U957" i="3"/>
  <c r="X946" i="3"/>
  <c r="U899" i="3"/>
  <c r="X862" i="3"/>
  <c r="X699" i="3"/>
  <c r="X696" i="3"/>
  <c r="X730" i="3"/>
  <c r="X583" i="3"/>
  <c r="U498" i="3"/>
  <c r="X422" i="3"/>
  <c r="X442" i="3"/>
  <c r="X389" i="3"/>
  <c r="X180" i="3"/>
  <c r="Y119" i="1"/>
  <c r="AD119" i="1" s="1"/>
  <c r="Y72" i="1"/>
  <c r="AD72" i="1" s="1"/>
  <c r="Y50" i="1"/>
  <c r="AD50" i="1" s="1"/>
  <c r="X160" i="3"/>
  <c r="X12" i="3"/>
  <c r="X29" i="3"/>
  <c r="X115" i="3"/>
  <c r="X144" i="3"/>
  <c r="Y58" i="1"/>
  <c r="AD58" i="1" s="1"/>
  <c r="X14" i="3"/>
  <c r="X359" i="3"/>
  <c r="X367" i="3"/>
  <c r="X375" i="3"/>
  <c r="U163" i="3"/>
  <c r="X163" i="3" s="1"/>
  <c r="Y76" i="1"/>
  <c r="AD76" i="1" s="1"/>
  <c r="X346" i="3"/>
  <c r="Y193" i="1"/>
  <c r="AD193" i="1" s="1"/>
  <c r="X714" i="3"/>
  <c r="X1007" i="3"/>
  <c r="X688" i="3"/>
  <c r="X642" i="3"/>
  <c r="X152" i="3"/>
  <c r="Y11" i="1"/>
  <c r="AD11" i="1" s="1"/>
  <c r="Y556" i="1"/>
  <c r="AD556" i="1" s="1"/>
  <c r="Y142" i="1"/>
  <c r="AD142" i="1" s="1"/>
  <c r="Y175" i="1"/>
  <c r="AD175" i="1" s="1"/>
  <c r="Y130" i="1"/>
  <c r="AD130" i="1" s="1"/>
  <c r="Y894" i="1"/>
  <c r="AD894" i="1" s="1"/>
  <c r="Y652" i="1"/>
  <c r="AD652" i="1" s="1"/>
  <c r="X633" i="3"/>
  <c r="Y1022" i="1"/>
  <c r="AD1022" i="1" s="1"/>
  <c r="X1012" i="3"/>
  <c r="Y583" i="1"/>
  <c r="AD583" i="1" s="1"/>
  <c r="X308" i="3"/>
  <c r="Y4" i="1"/>
  <c r="AD4" i="1" s="1"/>
  <c r="Y388" i="1"/>
  <c r="AD388" i="1" s="1"/>
  <c r="Y434" i="1"/>
  <c r="AD434" i="1" s="1"/>
  <c r="U956" i="3"/>
  <c r="X1224" i="3"/>
  <c r="X1104" i="3"/>
  <c r="X68" i="3"/>
  <c r="X177" i="3"/>
  <c r="U795" i="3"/>
  <c r="X733" i="3"/>
  <c r="U692" i="3"/>
  <c r="X692" i="3" s="1"/>
  <c r="X685" i="3"/>
  <c r="X485" i="3"/>
  <c r="X264" i="3"/>
  <c r="U192" i="3"/>
  <c r="U91" i="3"/>
  <c r="X91" i="3" s="1"/>
  <c r="X238" i="3"/>
  <c r="U337" i="3"/>
  <c r="X513" i="3"/>
  <c r="X604" i="3"/>
  <c r="X881" i="3"/>
  <c r="X1015" i="3"/>
  <c r="X1087" i="3"/>
  <c r="X1103" i="3"/>
  <c r="X1216" i="3"/>
  <c r="X1159" i="3"/>
  <c r="X1075" i="3"/>
  <c r="U1038" i="3"/>
  <c r="X1038" i="3" s="1"/>
  <c r="X912" i="3"/>
  <c r="X777" i="3"/>
  <c r="U704" i="3"/>
  <c r="Y1084" i="1"/>
  <c r="AD1084" i="1" s="1"/>
  <c r="X104" i="3"/>
  <c r="U444" i="3"/>
  <c r="X516" i="3"/>
  <c r="U551" i="3"/>
  <c r="U1294" i="3"/>
  <c r="X1272" i="3"/>
  <c r="X1021" i="3"/>
  <c r="X738" i="3"/>
  <c r="X510" i="3"/>
  <c r="U454" i="3"/>
  <c r="U368" i="3"/>
  <c r="X368" i="3" s="1"/>
  <c r="X312" i="3"/>
  <c r="X285" i="3"/>
  <c r="X253" i="3"/>
  <c r="X268" i="3"/>
  <c r="X371" i="3"/>
  <c r="X73" i="3"/>
  <c r="U79" i="3"/>
  <c r="X79" i="3" s="1"/>
  <c r="U35" i="3"/>
  <c r="U198" i="3"/>
  <c r="X198" i="3" s="1"/>
  <c r="X520" i="3"/>
  <c r="X465" i="3"/>
  <c r="X394" i="3"/>
  <c r="X565" i="3"/>
  <c r="U690" i="3"/>
  <c r="X826" i="3"/>
  <c r="U713" i="3"/>
  <c r="Y1021" i="1"/>
  <c r="AD1021" i="1" s="1"/>
  <c r="X838" i="3"/>
  <c r="X953" i="3"/>
  <c r="U1239" i="3"/>
  <c r="X1317" i="3"/>
  <c r="X1033" i="3"/>
  <c r="X849" i="3"/>
  <c r="X846" i="3"/>
  <c r="X553" i="3"/>
  <c r="Y821" i="1"/>
  <c r="AD821" i="1" s="1"/>
  <c r="X447" i="3"/>
  <c r="X461" i="3"/>
  <c r="X348" i="3"/>
  <c r="X258" i="3"/>
  <c r="U384" i="3"/>
  <c r="X680" i="3"/>
  <c r="U794" i="3"/>
  <c r="X794" i="3" s="1"/>
  <c r="X909" i="3"/>
  <c r="X970" i="3"/>
  <c r="X1098" i="3"/>
  <c r="X1135" i="3"/>
  <c r="X1236" i="3"/>
  <c r="U1271" i="3"/>
  <c r="U1175" i="3"/>
  <c r="X1071" i="3"/>
  <c r="X931" i="3"/>
  <c r="X973" i="3"/>
  <c r="X843" i="3"/>
  <c r="X879" i="3"/>
  <c r="X501" i="3"/>
  <c r="X316" i="3"/>
  <c r="U89" i="3"/>
  <c r="X89" i="3" s="1"/>
  <c r="U109" i="3"/>
  <c r="X280" i="3"/>
  <c r="X150" i="3"/>
  <c r="Y81" i="1"/>
  <c r="AD81" i="1" s="1"/>
  <c r="X170" i="3"/>
  <c r="Y663" i="1"/>
  <c r="AD663" i="1" s="1"/>
  <c r="U341" i="3"/>
  <c r="U370" i="3"/>
  <c r="U338" i="3"/>
  <c r="U400" i="3"/>
  <c r="X400" i="3" s="1"/>
  <c r="X610" i="3"/>
  <c r="X657" i="3"/>
  <c r="X673" i="3"/>
  <c r="X746" i="3"/>
  <c r="X1006" i="3"/>
  <c r="X1109" i="3"/>
  <c r="X957" i="3"/>
  <c r="X899" i="3"/>
  <c r="Y1083" i="1"/>
  <c r="AD1083" i="1" s="1"/>
  <c r="X498" i="3"/>
  <c r="X411" i="3"/>
  <c r="X283" i="3"/>
  <c r="X267" i="3"/>
  <c r="X251" i="3"/>
  <c r="U148" i="3"/>
  <c r="X148" i="3" s="1"/>
  <c r="U157" i="3"/>
  <c r="Y43" i="1"/>
  <c r="AD43" i="1" s="1"/>
  <c r="X219" i="3"/>
  <c r="Y630" i="1"/>
  <c r="AD630" i="1" s="1"/>
  <c r="X628" i="3"/>
  <c r="X913" i="3"/>
  <c r="Y697" i="1"/>
  <c r="AD697" i="1" s="1"/>
  <c r="X1120" i="3"/>
  <c r="X1242" i="3"/>
  <c r="X1111" i="3"/>
  <c r="X717" i="3"/>
  <c r="Y820" i="1"/>
  <c r="AD820" i="1" s="1"/>
  <c r="X398" i="3"/>
  <c r="X453" i="3"/>
  <c r="Y366" i="1"/>
  <c r="AD366" i="1" s="1"/>
  <c r="X111" i="3"/>
  <c r="X125" i="3"/>
  <c r="Y77" i="1"/>
  <c r="AD77" i="1" s="1"/>
  <c r="U327" i="3"/>
  <c r="X327" i="3" s="1"/>
  <c r="Y392" i="1"/>
  <c r="AD392" i="1" s="1"/>
  <c r="X489" i="3"/>
  <c r="X511" i="3"/>
  <c r="X524" i="3"/>
  <c r="X672" i="3"/>
  <c r="X870" i="3"/>
  <c r="Y880" i="1"/>
  <c r="AD880" i="1" s="1"/>
  <c r="X945" i="3"/>
  <c r="X1010" i="3"/>
  <c r="X1062" i="3"/>
  <c r="X1164" i="3"/>
  <c r="X1282" i="3"/>
  <c r="X1270" i="3"/>
  <c r="X1180" i="3"/>
  <c r="X1110" i="3"/>
  <c r="U1000" i="3"/>
  <c r="X1000" i="3" s="1"/>
  <c r="X983" i="3"/>
  <c r="X809" i="3"/>
  <c r="X537" i="3"/>
  <c r="Y387" i="1"/>
  <c r="AD387" i="1" s="1"/>
  <c r="X380" i="3"/>
  <c r="U328" i="3"/>
  <c r="X328" i="3" s="1"/>
  <c r="Y419" i="1"/>
  <c r="AD419" i="1" s="1"/>
  <c r="Y74" i="1"/>
  <c r="AD74" i="1" s="1"/>
  <c r="Y13" i="1"/>
  <c r="AD13" i="1" s="1"/>
  <c r="U90" i="3"/>
  <c r="U194" i="3"/>
  <c r="X194" i="3" s="1"/>
  <c r="Y75" i="1"/>
  <c r="AD75" i="1" s="1"/>
  <c r="X428" i="3"/>
  <c r="X500" i="3"/>
  <c r="X405" i="3"/>
  <c r="Y443" i="1"/>
  <c r="AD443" i="1" s="1"/>
  <c r="X507" i="3"/>
  <c r="Y1034" i="1"/>
  <c r="AD1034" i="1" s="1"/>
  <c r="X571" i="3"/>
  <c r="X530" i="3"/>
  <c r="X739" i="3"/>
  <c r="X804" i="3"/>
  <c r="X743" i="3"/>
  <c r="Y967" i="1"/>
  <c r="AD967" i="1" s="1"/>
  <c r="X916" i="3"/>
  <c r="X1009" i="3"/>
  <c r="X958" i="3"/>
  <c r="X1152" i="3"/>
  <c r="X704" i="3"/>
  <c r="X693" i="3"/>
  <c r="X81" i="3"/>
  <c r="X444" i="3"/>
  <c r="X551" i="3"/>
  <c r="Y921" i="1"/>
  <c r="AD921" i="1" s="1"/>
  <c r="X134" i="3"/>
  <c r="X713" i="3"/>
  <c r="X1239" i="3"/>
  <c r="X384" i="3"/>
  <c r="Y1330" i="1"/>
  <c r="AD1330" i="1" s="1"/>
  <c r="Y422" i="1"/>
  <c r="AD422" i="1" s="1"/>
  <c r="Y712" i="1"/>
  <c r="AD712" i="1" s="1"/>
  <c r="Y728" i="1"/>
  <c r="AD728" i="1" s="1"/>
  <c r="Y963" i="1"/>
  <c r="AD963" i="1" s="1"/>
  <c r="X624" i="3"/>
  <c r="Y874" i="1"/>
  <c r="AD874" i="1" s="1"/>
  <c r="X834" i="3"/>
  <c r="X1214" i="3"/>
  <c r="U1299" i="3"/>
  <c r="X1299" i="3" s="1"/>
  <c r="U1258" i="3"/>
  <c r="X1301" i="3"/>
  <c r="U1314" i="3"/>
  <c r="X1275" i="3"/>
  <c r="Y71" i="1"/>
  <c r="AD71" i="1" s="1"/>
  <c r="Y596" i="1"/>
  <c r="AD596" i="1" s="1"/>
  <c r="Y731" i="1"/>
  <c r="AD731" i="1" s="1"/>
  <c r="Y721" i="1"/>
  <c r="AD721" i="1" s="1"/>
  <c r="Y761" i="1"/>
  <c r="AD761" i="1" s="1"/>
  <c r="Y845" i="1"/>
  <c r="AD845" i="1" s="1"/>
  <c r="X450" i="3"/>
  <c r="X431" i="3"/>
  <c r="X295" i="3"/>
  <c r="Y99" i="1"/>
  <c r="AD99" i="1" s="1"/>
  <c r="Y452" i="1"/>
  <c r="AD452" i="1" s="1"/>
  <c r="Y132" i="1"/>
  <c r="AD132" i="1" s="1"/>
  <c r="U413" i="3"/>
  <c r="X768" i="3"/>
  <c r="Y806" i="1"/>
  <c r="AD806" i="1" s="1"/>
  <c r="X189" i="3"/>
  <c r="X220" i="3"/>
  <c r="X90" i="3"/>
  <c r="Y30" i="1"/>
  <c r="AD30" i="1" s="1"/>
  <c r="Y28" i="1"/>
  <c r="AD28" i="1" s="1"/>
  <c r="Y562" i="1"/>
  <c r="AD562" i="1" s="1"/>
  <c r="U691" i="3"/>
  <c r="X1304" i="3"/>
  <c r="X128" i="3"/>
  <c r="X1096" i="3"/>
  <c r="U654" i="3"/>
  <c r="X467" i="3"/>
  <c r="X320" i="3"/>
  <c r="X65" i="3"/>
  <c r="X32" i="3"/>
  <c r="X151" i="3"/>
  <c r="X225" i="3"/>
  <c r="X223" i="3"/>
  <c r="X158" i="3"/>
  <c r="X573" i="3"/>
  <c r="X496" i="3"/>
  <c r="X649" i="3"/>
  <c r="X665" i="3"/>
  <c r="X681" i="3"/>
  <c r="X1125" i="3"/>
  <c r="X1162" i="3"/>
  <c r="X1319" i="3"/>
  <c r="X1127" i="3"/>
  <c r="U1025" i="3"/>
  <c r="X1025" i="3" s="1"/>
  <c r="U1014" i="3"/>
  <c r="X999" i="3"/>
  <c r="X776" i="3"/>
  <c r="X586" i="3"/>
  <c r="U634" i="3"/>
  <c r="U482" i="3"/>
  <c r="X80" i="3"/>
  <c r="Y12" i="1"/>
  <c r="AD12" i="1" s="1"/>
  <c r="U274" i="3"/>
  <c r="Y464" i="1"/>
  <c r="AD464" i="1" s="1"/>
  <c r="U342" i="3"/>
  <c r="U484" i="3"/>
  <c r="X484" i="3" s="1"/>
  <c r="X789" i="3"/>
  <c r="X1225" i="3"/>
  <c r="X1309" i="3"/>
  <c r="X1204" i="3"/>
  <c r="X1064" i="3"/>
  <c r="U1003" i="3"/>
  <c r="X1060" i="3"/>
  <c r="X803" i="3"/>
  <c r="X569" i="3"/>
  <c r="X591" i="3"/>
  <c r="X502" i="3"/>
  <c r="X486" i="3"/>
  <c r="X470" i="3"/>
  <c r="X454" i="3"/>
  <c r="U324" i="3"/>
  <c r="X324" i="3" s="1"/>
  <c r="X302" i="3"/>
  <c r="X161" i="3"/>
  <c r="U334" i="3"/>
  <c r="X429" i="3"/>
  <c r="U440" i="3"/>
  <c r="X689" i="3"/>
  <c r="U955" i="3"/>
  <c r="X850" i="3"/>
  <c r="X1116" i="3"/>
  <c r="X1264" i="3"/>
  <c r="X1092" i="3"/>
  <c r="X1080" i="3"/>
  <c r="U1011" i="3"/>
  <c r="X662" i="3"/>
  <c r="Y1054" i="1"/>
  <c r="AD1054" i="1" s="1"/>
  <c r="X360" i="3"/>
  <c r="U122" i="3"/>
  <c r="X87" i="3"/>
  <c r="Y772" i="1"/>
  <c r="AD772" i="1" s="1"/>
  <c r="X508" i="3"/>
  <c r="X536" i="3"/>
  <c r="X629" i="3"/>
  <c r="X637" i="3"/>
  <c r="X601" i="3"/>
  <c r="X964" i="3"/>
  <c r="X1171" i="3"/>
  <c r="X1247" i="3"/>
  <c r="U515" i="3"/>
  <c r="X533" i="3"/>
  <c r="X313" i="3"/>
  <c r="Y440" i="1"/>
  <c r="AD440" i="1" s="1"/>
  <c r="X344" i="3"/>
  <c r="X143" i="3"/>
  <c r="X78" i="3"/>
  <c r="X43" i="3"/>
  <c r="X193" i="3"/>
  <c r="Y685" i="1"/>
  <c r="AD685" i="1" s="1"/>
  <c r="X399" i="3"/>
  <c r="X370" i="3"/>
  <c r="X464" i="3"/>
  <c r="X322" i="3"/>
  <c r="Y661" i="1"/>
  <c r="AD661" i="1" s="1"/>
  <c r="U483" i="3"/>
  <c r="X483" i="3" s="1"/>
  <c r="U480" i="3"/>
  <c r="Y920" i="1"/>
  <c r="AD920" i="1" s="1"/>
  <c r="X728" i="3"/>
  <c r="U744" i="3"/>
  <c r="X744" i="3" s="1"/>
  <c r="X687" i="3"/>
  <c r="U976" i="3"/>
  <c r="U1001" i="3"/>
  <c r="X1197" i="3"/>
  <c r="X1154" i="3"/>
  <c r="X1226" i="3"/>
  <c r="X1258" i="3"/>
  <c r="X1163" i="3"/>
  <c r="X1057" i="3"/>
  <c r="X896" i="3"/>
  <c r="U679" i="3"/>
  <c r="Y207" i="1"/>
  <c r="AD207" i="1" s="1"/>
  <c r="X545" i="3"/>
  <c r="X495" i="3"/>
  <c r="X36" i="3"/>
  <c r="Y32" i="1"/>
  <c r="AD32" i="1" s="1"/>
  <c r="X18" i="3"/>
  <c r="U75" i="3"/>
  <c r="X75" i="3" s="1"/>
  <c r="X273" i="3"/>
  <c r="U159" i="3"/>
  <c r="X306" i="3"/>
  <c r="X589" i="3"/>
  <c r="X676" i="3"/>
  <c r="X611" i="3"/>
  <c r="X851" i="3"/>
  <c r="X951" i="3"/>
  <c r="X902" i="3"/>
  <c r="U1090" i="3"/>
  <c r="X1090" i="3" s="1"/>
  <c r="U1255" i="3"/>
  <c r="X1255" i="3" s="1"/>
  <c r="X1259" i="3"/>
  <c r="X1217" i="3"/>
  <c r="X1183" i="3"/>
  <c r="X1136" i="3"/>
  <c r="X670" i="3"/>
  <c r="Y1049" i="1"/>
  <c r="AD1049" i="1" s="1"/>
  <c r="U568" i="3"/>
  <c r="X244" i="3"/>
  <c r="U108" i="3"/>
  <c r="X57" i="3"/>
  <c r="X28" i="3"/>
  <c r="Y27" i="1"/>
  <c r="AD27" i="1" s="1"/>
  <c r="X123" i="3"/>
  <c r="U42" i="3"/>
  <c r="X232" i="3"/>
  <c r="Y547" i="1"/>
  <c r="AD547" i="1" s="1"/>
  <c r="U326" i="3"/>
  <c r="X544" i="3"/>
  <c r="X707" i="3"/>
  <c r="Y1075" i="1"/>
  <c r="AD1075" i="1" s="1"/>
  <c r="Y901" i="1"/>
  <c r="AD901" i="1" s="1"/>
  <c r="X760" i="3"/>
  <c r="X921" i="3"/>
  <c r="X1034" i="3"/>
  <c r="X980" i="3"/>
  <c r="U1298" i="3"/>
  <c r="X1155" i="3"/>
  <c r="X1045" i="3"/>
  <c r="U919" i="3"/>
  <c r="X919" i="3" s="1"/>
  <c r="X858" i="3"/>
  <c r="X753" i="3"/>
  <c r="Y938" i="1"/>
  <c r="AD938" i="1" s="1"/>
  <c r="X684" i="3"/>
  <c r="Y869" i="1"/>
  <c r="AD869" i="1" s="1"/>
  <c r="X213" i="3"/>
  <c r="U149" i="3"/>
  <c r="X149" i="3" s="1"/>
  <c r="X142" i="3"/>
  <c r="Y18" i="1"/>
  <c r="AD18" i="1" s="1"/>
  <c r="Y21" i="1"/>
  <c r="AD21" i="1" s="1"/>
  <c r="X110" i="3"/>
  <c r="Y15" i="1"/>
  <c r="AD15" i="1" s="1"/>
  <c r="Y23" i="1"/>
  <c r="AD23" i="1" s="1"/>
  <c r="X289" i="3"/>
  <c r="X239" i="3"/>
  <c r="X307" i="3"/>
  <c r="X382" i="3"/>
  <c r="X529" i="3"/>
  <c r="X318" i="3"/>
  <c r="X523" i="3"/>
  <c r="U617" i="3"/>
  <c r="X745" i="3"/>
  <c r="X775" i="3"/>
  <c r="U1107" i="3"/>
  <c r="X1113" i="3"/>
  <c r="X1121" i="3"/>
  <c r="X1297" i="3"/>
  <c r="X192" i="3"/>
  <c r="X1240" i="3"/>
  <c r="X1210" i="3"/>
  <c r="X1177" i="3"/>
  <c r="X1142" i="3"/>
  <c r="X939" i="3"/>
  <c r="X876" i="3"/>
  <c r="X840" i="3"/>
  <c r="X779" i="3"/>
  <c r="X654" i="3"/>
  <c r="X156" i="3"/>
  <c r="X33" i="3"/>
  <c r="X3" i="3"/>
  <c r="X82" i="3"/>
  <c r="U282" i="3"/>
  <c r="X282" i="3" s="1"/>
  <c r="U286" i="3"/>
  <c r="X286" i="3" s="1"/>
  <c r="X337" i="3"/>
  <c r="U548" i="3"/>
  <c r="X521" i="3"/>
  <c r="X748" i="3"/>
  <c r="X935" i="3"/>
  <c r="X961" i="3"/>
  <c r="U1027" i="3"/>
  <c r="X1027" i="3" s="1"/>
  <c r="X1266" i="3"/>
  <c r="U1073" i="3"/>
  <c r="U1241" i="3"/>
  <c r="X1014" i="3"/>
  <c r="X997" i="3"/>
  <c r="X984" i="3"/>
  <c r="X825" i="3"/>
  <c r="X827" i="3"/>
  <c r="X839" i="3"/>
  <c r="U647" i="3"/>
  <c r="X647" i="3" s="1"/>
  <c r="X482" i="3"/>
  <c r="X44" i="3"/>
  <c r="X242" i="3"/>
  <c r="X250" i="3"/>
  <c r="X274" i="3"/>
  <c r="X342" i="3"/>
  <c r="X522" i="3"/>
  <c r="X549" i="3"/>
  <c r="U595" i="3"/>
  <c r="U807" i="3"/>
  <c r="X967" i="3"/>
  <c r="X1003" i="3"/>
  <c r="X1022" i="3"/>
  <c r="X922" i="3"/>
  <c r="Y1323" i="1"/>
  <c r="AD1323" i="1" s="1"/>
  <c r="X787" i="3"/>
  <c r="X761" i="3"/>
  <c r="X770" i="3"/>
  <c r="X814" i="3"/>
  <c r="X700" i="3"/>
  <c r="U655" i="3"/>
  <c r="X437" i="3"/>
  <c r="X234" i="3"/>
  <c r="U92" i="3"/>
  <c r="X48" i="3"/>
  <c r="X425" i="3"/>
  <c r="U63" i="3"/>
  <c r="X6" i="3"/>
  <c r="X22" i="3"/>
  <c r="X38" i="3"/>
  <c r="X35" i="3"/>
  <c r="Y46" i="1"/>
  <c r="AD46" i="1" s="1"/>
  <c r="X457" i="3"/>
  <c r="X391" i="3"/>
  <c r="Y557" i="1"/>
  <c r="AD557" i="1" s="1"/>
  <c r="Y882" i="1"/>
  <c r="AD882" i="1" s="1"/>
  <c r="X334" i="3"/>
  <c r="X440" i="3"/>
  <c r="X656" i="3"/>
  <c r="X736" i="3"/>
  <c r="X774" i="3"/>
  <c r="X793" i="3"/>
  <c r="X1056" i="3"/>
  <c r="U1077" i="3"/>
  <c r="X1077" i="3" s="1"/>
  <c r="X1232" i="3"/>
  <c r="X1261" i="3"/>
  <c r="X1168" i="3"/>
  <c r="X1088" i="3"/>
  <c r="X1030" i="3"/>
  <c r="X1011" i="3"/>
  <c r="X1013" i="3"/>
  <c r="X725" i="3"/>
  <c r="X635" i="3"/>
  <c r="U708" i="3"/>
  <c r="X708" i="3" s="1"/>
  <c r="X458" i="3"/>
  <c r="Y561" i="1"/>
  <c r="AD561" i="1" s="1"/>
  <c r="Y655" i="1"/>
  <c r="AD655" i="1" s="1"/>
  <c r="X122" i="3"/>
  <c r="Y6" i="1"/>
  <c r="AD6" i="1" s="1"/>
  <c r="X101" i="3"/>
  <c r="Y420" i="1"/>
  <c r="AD420" i="1" s="1"/>
  <c r="Y414" i="1"/>
  <c r="AD414" i="1" s="1"/>
  <c r="X301" i="3"/>
  <c r="U538" i="3"/>
  <c r="X538" i="3" s="1"/>
  <c r="U460" i="3"/>
  <c r="X460" i="3" s="1"/>
  <c r="X509" i="3"/>
  <c r="X722" i="3"/>
  <c r="X675" i="3"/>
  <c r="X735" i="3"/>
  <c r="X1153" i="3"/>
  <c r="X1288" i="3"/>
  <c r="X1256" i="3"/>
  <c r="X1187" i="3"/>
  <c r="U1093" i="3"/>
  <c r="X989" i="3"/>
  <c r="X991" i="3"/>
  <c r="X914" i="3"/>
  <c r="X882" i="3"/>
  <c r="U978" i="3"/>
  <c r="X816" i="3"/>
  <c r="X833" i="3"/>
  <c r="U806" i="3"/>
  <c r="X806" i="3" s="1"/>
  <c r="X756" i="3"/>
  <c r="X716" i="3"/>
  <c r="X623" i="3"/>
  <c r="X515" i="3"/>
  <c r="X305" i="3"/>
  <c r="Y578" i="1"/>
  <c r="AD578" i="1" s="1"/>
  <c r="U392" i="3"/>
  <c r="X303" i="3"/>
  <c r="Y69" i="1"/>
  <c r="AD69" i="1" s="1"/>
  <c r="X95" i="3"/>
  <c r="X117" i="3"/>
  <c r="X98" i="3"/>
  <c r="U70" i="3"/>
  <c r="X70" i="3" s="1"/>
  <c r="X5" i="3"/>
  <c r="X21" i="3"/>
  <c r="X37" i="3"/>
  <c r="X263" i="3"/>
  <c r="X179" i="3"/>
  <c r="X211" i="3"/>
  <c r="X341" i="3"/>
  <c r="U546" i="3"/>
  <c r="X546" i="3" s="1"/>
  <c r="X338" i="3"/>
  <c r="X492" i="3"/>
  <c r="X543" i="3"/>
  <c r="X480" i="3"/>
  <c r="X769" i="3"/>
  <c r="Y1013" i="1"/>
  <c r="AD1013" i="1" s="1"/>
  <c r="X848" i="3"/>
  <c r="X927" i="3"/>
  <c r="X976" i="3"/>
  <c r="X1001" i="3"/>
  <c r="X1078" i="3"/>
  <c r="X1129" i="3"/>
  <c r="X1182" i="3"/>
  <c r="U1199" i="3"/>
  <c r="X1199" i="3" s="1"/>
  <c r="X1292" i="3"/>
  <c r="X845" i="3"/>
  <c r="X974" i="3"/>
  <c r="U1234" i="3"/>
  <c r="X1234" i="3" s="1"/>
  <c r="X1212" i="3"/>
  <c r="X1237" i="3"/>
  <c r="X992" i="3"/>
  <c r="X844" i="3"/>
  <c r="X822" i="3"/>
  <c r="U796" i="3"/>
  <c r="X796" i="3" s="1"/>
  <c r="X679" i="3"/>
  <c r="X550" i="3"/>
  <c r="Y618" i="1"/>
  <c r="AD618" i="1" s="1"/>
  <c r="Y727" i="1"/>
  <c r="AD727" i="1" s="1"/>
  <c r="X226" i="3"/>
  <c r="X157" i="3"/>
  <c r="Y45" i="1"/>
  <c r="AD45" i="1" s="1"/>
  <c r="U66" i="3"/>
  <c r="U191" i="3"/>
  <c r="X281" i="3"/>
  <c r="X424" i="3"/>
  <c r="X600" i="3"/>
  <c r="U616" i="3"/>
  <c r="X616" i="3" s="1"/>
  <c r="X664" i="3"/>
  <c r="U702" i="3"/>
  <c r="X773" i="3"/>
  <c r="X965" i="3"/>
  <c r="X1223" i="3"/>
  <c r="U1209" i="3"/>
  <c r="X1209" i="3" s="1"/>
  <c r="U1200" i="3"/>
  <c r="X1200" i="3" s="1"/>
  <c r="X1166" i="3"/>
  <c r="X1128" i="3"/>
  <c r="Y1331" i="1"/>
  <c r="AD1331" i="1" s="1"/>
  <c r="X832" i="3"/>
  <c r="X907" i="3"/>
  <c r="X875" i="3"/>
  <c r="X817" i="3"/>
  <c r="X835" i="3"/>
  <c r="X936" i="3"/>
  <c r="X750" i="3"/>
  <c r="X539" i="3"/>
  <c r="U607" i="3"/>
  <c r="X588" i="3"/>
  <c r="X506" i="3"/>
  <c r="U446" i="3"/>
  <c r="X568" i="3"/>
  <c r="U562" i="3"/>
  <c r="X562" i="3" s="1"/>
  <c r="X364" i="3"/>
  <c r="Y542" i="1"/>
  <c r="AD542" i="1" s="1"/>
  <c r="X336" i="3"/>
  <c r="X108" i="3"/>
  <c r="X140" i="3"/>
  <c r="X42" i="3"/>
  <c r="Y86" i="1"/>
  <c r="AD86" i="1" s="1"/>
  <c r="X183" i="3"/>
  <c r="X199" i="3"/>
  <c r="X215" i="3"/>
  <c r="Y473" i="1"/>
  <c r="AD473" i="1" s="1"/>
  <c r="X206" i="3"/>
  <c r="U404" i="3"/>
  <c r="X541" i="3"/>
  <c r="X619" i="3"/>
  <c r="X531" i="3"/>
  <c r="U652" i="3"/>
  <c r="X652" i="3" s="1"/>
  <c r="X661" i="3"/>
  <c r="U686" i="3"/>
  <c r="X686" i="3" s="1"/>
  <c r="Y653" i="1"/>
  <c r="AD653" i="1" s="1"/>
  <c r="X960" i="3"/>
  <c r="U1024" i="3"/>
  <c r="X1024" i="3" s="1"/>
  <c r="X1112" i="3"/>
  <c r="X1124" i="3"/>
  <c r="X1281" i="3"/>
  <c r="X1048" i="3"/>
  <c r="U920" i="3"/>
  <c r="X920" i="3" s="1"/>
  <c r="X808" i="3"/>
  <c r="Y722" i="1"/>
  <c r="AD722" i="1" s="1"/>
  <c r="X615" i="3"/>
  <c r="X599" i="3"/>
  <c r="X445" i="3"/>
  <c r="U402" i="3"/>
  <c r="X402" i="3" s="1"/>
  <c r="X409" i="3"/>
  <c r="X293" i="3"/>
  <c r="U88" i="3"/>
  <c r="X88" i="3" s="1"/>
  <c r="U129" i="3"/>
  <c r="X129" i="3" s="1"/>
  <c r="Y85" i="1"/>
  <c r="AD85" i="1" s="1"/>
  <c r="X365" i="3"/>
  <c r="Y687" i="1"/>
  <c r="AD687" i="1" s="1"/>
  <c r="Y479" i="1"/>
  <c r="AD479" i="1" s="1"/>
  <c r="Y875" i="1"/>
  <c r="AD875" i="1" s="1"/>
  <c r="U893" i="3"/>
  <c r="X893" i="3" s="1"/>
  <c r="X1047" i="3"/>
  <c r="X1107" i="3"/>
  <c r="X1181" i="3"/>
  <c r="X1222" i="3"/>
  <c r="X795" i="3"/>
  <c r="X1295" i="3"/>
  <c r="X880" i="3"/>
  <c r="U55" i="3"/>
  <c r="X55" i="3" s="1"/>
  <c r="X30" i="3"/>
  <c r="X255" i="3"/>
  <c r="X548" i="3"/>
  <c r="X434" i="3"/>
  <c r="X861" i="3"/>
  <c r="X1016" i="3"/>
  <c r="X1032" i="3"/>
  <c r="X1219" i="3"/>
  <c r="U943" i="3"/>
  <c r="X943" i="3" s="1"/>
  <c r="X903" i="3"/>
  <c r="U72" i="3"/>
  <c r="X72" i="3" s="1"/>
  <c r="X127" i="3"/>
  <c r="U16" i="3"/>
  <c r="X16" i="3" s="1"/>
  <c r="X146" i="3"/>
  <c r="X332" i="3"/>
  <c r="U552" i="3"/>
  <c r="X552" i="3" s="1"/>
  <c r="X595" i="3"/>
  <c r="X807" i="3"/>
  <c r="X865" i="3"/>
  <c r="U1049" i="3"/>
  <c r="X1049" i="3" s="1"/>
  <c r="X801" i="3"/>
  <c r="X655" i="3"/>
  <c r="Y625" i="1"/>
  <c r="AD625" i="1" s="1"/>
  <c r="X92" i="3"/>
  <c r="X63" i="3"/>
  <c r="Y1335" i="1"/>
  <c r="AD1335" i="1" s="1"/>
  <c r="X1054" i="3"/>
  <c r="X1185" i="3"/>
  <c r="X1178" i="3"/>
  <c r="X547" i="3"/>
  <c r="Y850" i="1"/>
  <c r="AD850" i="1" s="1"/>
  <c r="X630" i="3"/>
  <c r="X335" i="3"/>
  <c r="X99" i="3"/>
  <c r="Y190" i="1"/>
  <c r="AD190" i="1" s="1"/>
  <c r="X636" i="3"/>
  <c r="Y1329" i="1"/>
  <c r="AD1329" i="1" s="1"/>
  <c r="X1175" i="3"/>
  <c r="X1093" i="3"/>
  <c r="U1139" i="3"/>
  <c r="X1139" i="3" s="1"/>
  <c r="Y1041" i="1"/>
  <c r="AD1041" i="1" s="1"/>
  <c r="X911" i="3"/>
  <c r="X798" i="3"/>
  <c r="Y559" i="1"/>
  <c r="AD559" i="1" s="1"/>
  <c r="X378" i="3"/>
  <c r="U85" i="3"/>
  <c r="U61" i="3"/>
  <c r="X61" i="3" s="1"/>
  <c r="Y38" i="1"/>
  <c r="AD38" i="1" s="1"/>
  <c r="X83" i="3"/>
  <c r="Y25" i="1"/>
  <c r="AD25" i="1" s="1"/>
  <c r="X222" i="3"/>
  <c r="U195" i="3"/>
  <c r="X195" i="3" s="1"/>
  <c r="Y396" i="1"/>
  <c r="AD396" i="1" s="1"/>
  <c r="X1314" i="3"/>
  <c r="Y599" i="1"/>
  <c r="AD599" i="1" s="1"/>
  <c r="X159" i="3"/>
  <c r="X191" i="3"/>
  <c r="X702" i="3"/>
  <c r="U1144" i="3"/>
  <c r="X1144" i="3" s="1"/>
  <c r="X1195" i="3"/>
  <c r="Y937" i="1"/>
  <c r="AD937" i="1" s="1"/>
  <c r="X607" i="3"/>
  <c r="Y577" i="1"/>
  <c r="AD577" i="1" s="1"/>
  <c r="X404" i="3"/>
  <c r="Y1241" i="1"/>
  <c r="AD1241" i="1" s="1"/>
  <c r="X797" i="3"/>
  <c r="X1020" i="3"/>
  <c r="X1061" i="3"/>
  <c r="Y1011" i="1"/>
  <c r="AD1011" i="1" s="1"/>
  <c r="Y131" i="1"/>
  <c r="AD131" i="1" s="1"/>
  <c r="Y469" i="1"/>
  <c r="AD469" i="1" s="1"/>
  <c r="Y471" i="1"/>
  <c r="AD471" i="1" s="1"/>
  <c r="U204" i="3"/>
  <c r="X204" i="3" s="1"/>
  <c r="U188" i="3"/>
  <c r="X188" i="3" s="1"/>
  <c r="Y31" i="1"/>
  <c r="AD31" i="1" s="1"/>
  <c r="Y474" i="1"/>
  <c r="AD474" i="1" s="1"/>
  <c r="Y94" i="1"/>
  <c r="AD94" i="1" s="1"/>
  <c r="X254" i="3"/>
  <c r="X387" i="3"/>
  <c r="X366" i="3"/>
  <c r="X350" i="3"/>
  <c r="X691" i="3"/>
  <c r="Y792" i="1"/>
  <c r="AD792" i="1" s="1"/>
  <c r="X956" i="3"/>
  <c r="X863" i="3"/>
  <c r="X236" i="3"/>
  <c r="X441" i="3"/>
  <c r="X1137" i="3"/>
  <c r="X1073" i="3"/>
  <c r="X1218" i="3"/>
  <c r="X1241" i="3"/>
  <c r="X634" i="3"/>
  <c r="X343" i="3"/>
  <c r="U710" i="3"/>
  <c r="X710" i="3" s="1"/>
  <c r="X1294" i="3"/>
  <c r="X1289" i="3"/>
  <c r="X977" i="3"/>
  <c r="Y873" i="1"/>
  <c r="AD873" i="1" s="1"/>
  <c r="U93" i="3"/>
  <c r="X93" i="3" s="1"/>
  <c r="Y475" i="1"/>
  <c r="AD475" i="1" s="1"/>
  <c r="Y83" i="1"/>
  <c r="AD83" i="1" s="1"/>
  <c r="Y567" i="1"/>
  <c r="AD567" i="1" s="1"/>
  <c r="X690" i="3"/>
  <c r="X955" i="3"/>
  <c r="X1099" i="3"/>
  <c r="X1316" i="3"/>
  <c r="X1277" i="3"/>
  <c r="U1076" i="3"/>
  <c r="X1076" i="3" s="1"/>
  <c r="U975" i="3"/>
  <c r="X975" i="3" s="1"/>
  <c r="X580" i="3"/>
  <c r="Y686" i="1"/>
  <c r="AD686" i="1" s="1"/>
  <c r="X228" i="3"/>
  <c r="U41" i="3"/>
  <c r="X41" i="3" s="1"/>
  <c r="X34" i="3"/>
  <c r="Y97" i="1"/>
  <c r="AD97" i="1" s="1"/>
  <c r="Y397" i="1"/>
  <c r="AD397" i="1" s="1"/>
  <c r="Y95" i="1"/>
  <c r="AD95" i="1" s="1"/>
  <c r="Y590" i="1"/>
  <c r="AD590" i="1" s="1"/>
  <c r="X518" i="3"/>
  <c r="X1271" i="3"/>
  <c r="X978" i="3"/>
  <c r="Y853" i="1"/>
  <c r="AD853" i="1" s="1"/>
  <c r="X883" i="3"/>
  <c r="X392" i="3"/>
  <c r="X85" i="3"/>
  <c r="Y93" i="1"/>
  <c r="AD93" i="1" s="1"/>
  <c r="X64" i="3"/>
  <c r="Y44" i="1"/>
  <c r="AD44" i="1" s="1"/>
  <c r="X13" i="3"/>
  <c r="X109" i="3"/>
  <c r="X300" i="3"/>
  <c r="X557" i="3"/>
  <c r="X593" i="3"/>
  <c r="X574" i="3"/>
  <c r="X590" i="3"/>
  <c r="X653" i="3"/>
  <c r="X759" i="3"/>
  <c r="X918" i="3"/>
  <c r="X969" i="3"/>
  <c r="X1018" i="3"/>
  <c r="X792" i="3"/>
  <c r="Y943" i="1"/>
  <c r="AD943" i="1" s="1"/>
  <c r="X514" i="3"/>
  <c r="Y854" i="1"/>
  <c r="AD854" i="1" s="1"/>
  <c r="X466" i="3"/>
  <c r="X40" i="3"/>
  <c r="X103" i="3"/>
  <c r="X66" i="3"/>
  <c r="U62" i="3"/>
  <c r="X62" i="3" s="1"/>
  <c r="Y342" i="1"/>
  <c r="AD342" i="1" s="1"/>
  <c r="Y694" i="1"/>
  <c r="AD694" i="1" s="1"/>
  <c r="Y536" i="1"/>
  <c r="AD536" i="1" s="1"/>
  <c r="X640" i="3"/>
  <c r="X669" i="3"/>
  <c r="U706" i="3"/>
  <c r="X706" i="3" s="1"/>
  <c r="X805" i="3"/>
  <c r="U1320" i="3"/>
  <c r="X1320" i="3" s="1"/>
  <c r="X1253" i="3"/>
  <c r="X1068" i="3"/>
  <c r="Y726" i="1"/>
  <c r="AD726" i="1" s="1"/>
  <c r="X895" i="3"/>
  <c r="X823" i="3"/>
  <c r="U651" i="3"/>
  <c r="X651" i="3" s="1"/>
  <c r="X703" i="3"/>
  <c r="X494" i="3"/>
  <c r="X478" i="3"/>
  <c r="X446" i="3"/>
  <c r="Y5" i="1"/>
  <c r="AD5" i="1" s="1"/>
  <c r="Y368" i="1"/>
  <c r="AD368" i="1" s="1"/>
  <c r="Y48" i="1"/>
  <c r="AD48" i="1" s="1"/>
  <c r="Y10" i="1"/>
  <c r="AD10" i="1" s="1"/>
  <c r="X207" i="3"/>
  <c r="X326" i="3"/>
  <c r="X413" i="3"/>
  <c r="X594" i="3"/>
  <c r="X698" i="3"/>
  <c r="U836" i="3"/>
  <c r="X836" i="3" s="1"/>
  <c r="X829" i="3"/>
  <c r="X1298" i="3"/>
  <c r="X1158" i="3"/>
  <c r="X1100" i="3"/>
  <c r="X831" i="3"/>
  <c r="X711" i="3"/>
  <c r="Y1151" i="1"/>
  <c r="AD1151" i="1" s="1"/>
  <c r="X724" i="3"/>
  <c r="X564" i="3"/>
  <c r="Y595" i="1"/>
  <c r="AD595" i="1" s="1"/>
  <c r="X351" i="3"/>
  <c r="X323" i="3"/>
  <c r="Y92" i="1"/>
  <c r="AD92" i="1" s="1"/>
  <c r="X47" i="3"/>
  <c r="Y101" i="1"/>
  <c r="AD101" i="1" s="1"/>
  <c r="X230" i="3"/>
  <c r="U339" i="3"/>
  <c r="X339" i="3" s="1"/>
  <c r="X421" i="3"/>
  <c r="Y895" i="1"/>
  <c r="AD895" i="1" s="1"/>
  <c r="X617" i="3"/>
  <c r="X926" i="3"/>
  <c r="X860" i="3"/>
  <c r="X1055" i="3"/>
  <c r="X1244" i="3"/>
  <c r="U1257" i="3"/>
  <c r="X1257" i="3" s="1"/>
</calcChain>
</file>

<file path=xl/comments1.xml><?xml version="1.0" encoding="utf-8"?>
<comments xmlns="http://schemas.openxmlformats.org/spreadsheetml/2006/main">
  <authors>
    <author>Richard Lee</author>
  </authors>
  <commentList>
    <comment ref="AD2" authorId="0" shapeId="0">
      <text>
        <r>
          <rPr>
            <b/>
            <sz val="9"/>
            <rFont val="宋体"/>
            <family val="3"/>
            <charset val="134"/>
          </rPr>
          <t>如显示A或者B则需要报检:</t>
        </r>
        <r>
          <rPr>
            <sz val="9"/>
            <rFont val="宋体"/>
            <family val="3"/>
            <charset val="134"/>
          </rPr>
          <t xml:space="preserve">
A:入境货物通关单
B:出境货物通关单</t>
        </r>
      </text>
    </comment>
  </commentList>
</comments>
</file>

<file path=xl/sharedStrings.xml><?xml version="1.0" encoding="utf-8"?>
<sst xmlns="http://schemas.openxmlformats.org/spreadsheetml/2006/main" count="26357" uniqueCount="4458">
  <si>
    <t>商品编码</t>
  </si>
  <si>
    <t>海关监管条件</t>
  </si>
  <si>
    <t>9405409000</t>
  </si>
  <si>
    <r>
      <rPr>
        <sz val="8"/>
        <color theme="1"/>
        <rFont val="宋体"/>
        <family val="3"/>
        <charset val="134"/>
      </rPr>
      <t>无</t>
    </r>
    <r>
      <rPr>
        <sz val="8"/>
        <color theme="1"/>
        <rFont val="Arial"/>
        <family val="2"/>
      </rPr>
      <t xml:space="preserve"> </t>
    </r>
  </si>
  <si>
    <t>6702100000</t>
  </si>
  <si>
    <t>9503008390</t>
  </si>
  <si>
    <t xml:space="preserve">A </t>
  </si>
  <si>
    <t>9503008900</t>
  </si>
  <si>
    <t>9503006000</t>
  </si>
  <si>
    <t>9505900000</t>
  </si>
  <si>
    <t>3924900000</t>
  </si>
  <si>
    <t>3407009000</t>
  </si>
  <si>
    <t>9405500000</t>
  </si>
  <si>
    <t>7323990000</t>
  </si>
  <si>
    <t>A</t>
  </si>
  <si>
    <t>3924100000</t>
  </si>
  <si>
    <t>8518300000</t>
  </si>
  <si>
    <t>4202920000</t>
  </si>
  <si>
    <t>8215200000</t>
  </si>
  <si>
    <t>8306299000</t>
  </si>
  <si>
    <t>9403200000</t>
  </si>
  <si>
    <t>9504903000</t>
  </si>
  <si>
    <t>7615109090</t>
  </si>
  <si>
    <t>7324900000</t>
  </si>
  <si>
    <t>9403900099</t>
  </si>
  <si>
    <t>8544421900</t>
  </si>
  <si>
    <t>4205009090</t>
  </si>
  <si>
    <t>6911101900</t>
  </si>
  <si>
    <t>9615110000</t>
  </si>
  <si>
    <t>7323930000</t>
  </si>
  <si>
    <t>3926400000</t>
  </si>
  <si>
    <t>无</t>
  </si>
  <si>
    <t>4823699000</t>
  </si>
  <si>
    <t>8518220000</t>
  </si>
  <si>
    <t>7006000090</t>
  </si>
  <si>
    <t>8504409999</t>
  </si>
  <si>
    <t>4202310090</t>
  </si>
  <si>
    <t>4419909090</t>
  </si>
  <si>
    <t>AB</t>
  </si>
  <si>
    <t>6911102100</t>
  </si>
  <si>
    <t>9105110000</t>
  </si>
  <si>
    <t xml:space="preserve">无 </t>
  </si>
  <si>
    <t>8205510000</t>
  </si>
  <si>
    <t>8423100000</t>
  </si>
  <si>
    <t>9503002900</t>
  </si>
  <si>
    <t>3406000090</t>
  </si>
  <si>
    <t>9503009000</t>
  </si>
  <si>
    <t>8211910000</t>
  </si>
  <si>
    <t>7326909000</t>
  </si>
  <si>
    <t>9505100090</t>
  </si>
  <si>
    <t>6913100000</t>
  </si>
  <si>
    <t>6702903000</t>
  </si>
  <si>
    <t>8211100000</t>
  </si>
  <si>
    <t>8211920000</t>
  </si>
  <si>
    <t>8214900010</t>
  </si>
  <si>
    <t>8215990000</t>
  </si>
  <si>
    <t>9603909090</t>
  </si>
  <si>
    <t>6804309000</t>
  </si>
  <si>
    <t>8213000000</t>
  </si>
  <si>
    <t>4419190000</t>
  </si>
  <si>
    <t>7009920000</t>
  </si>
  <si>
    <t>9405300000</t>
  </si>
  <si>
    <t>9603909020</t>
  </si>
  <si>
    <t>3923900000</t>
  </si>
  <si>
    <t>3918909000</t>
  </si>
  <si>
    <t>8509409000</t>
  </si>
  <si>
    <t>3921129000</t>
  </si>
  <si>
    <t>8516799090</t>
  </si>
  <si>
    <t>850940100</t>
  </si>
  <si>
    <t>4421999090</t>
  </si>
  <si>
    <t>9503002100</t>
  </si>
  <si>
    <t>3926100000</t>
  </si>
  <si>
    <t>6911900000</t>
  </si>
  <si>
    <t>6914900000</t>
  </si>
  <si>
    <t>4421919090</t>
  </si>
  <si>
    <t>6914100000</t>
  </si>
  <si>
    <t>4602191000</t>
  </si>
  <si>
    <t>6204320090</t>
  </si>
  <si>
    <t>6204620000</t>
  </si>
  <si>
    <t>6204630000</t>
  </si>
  <si>
    <t>3923300000</t>
  </si>
  <si>
    <t>4202129000</t>
  </si>
  <si>
    <t>6108220090</t>
  </si>
  <si>
    <t>6307900000</t>
  </si>
  <si>
    <t>4421100090</t>
  </si>
  <si>
    <t>960400000</t>
  </si>
  <si>
    <t>3926909090</t>
  </si>
  <si>
    <t>4202220000</t>
  </si>
  <si>
    <t>6212101000</t>
  </si>
  <si>
    <t>6204420000</t>
  </si>
  <si>
    <t>8544421100</t>
  </si>
  <si>
    <t>3926201900</t>
  </si>
  <si>
    <t>94054090000</t>
  </si>
  <si>
    <t>6913900000</t>
  </si>
  <si>
    <t>9616200000</t>
  </si>
  <si>
    <t>8305900000</t>
  </si>
  <si>
    <t>8517629400</t>
  </si>
  <si>
    <t>6108210000</t>
  </si>
  <si>
    <t>3921909090</t>
  </si>
  <si>
    <t>9504909000</t>
  </si>
  <si>
    <t>3923100090</t>
  </si>
  <si>
    <t>6116990000</t>
  </si>
  <si>
    <t>7013370000</t>
  </si>
  <si>
    <t>7013990000</t>
  </si>
  <si>
    <t>8543709990</t>
  </si>
  <si>
    <t>9620000000</t>
  </si>
  <si>
    <t>8518900090</t>
  </si>
  <si>
    <t>6116100000</t>
  </si>
  <si>
    <t>5609000000</t>
  </si>
  <si>
    <t>8214200000</t>
  </si>
  <si>
    <t>6212109020</t>
  </si>
  <si>
    <t>8421999090</t>
  </si>
  <si>
    <t>8479899990</t>
  </si>
  <si>
    <t>6802999000</t>
  </si>
  <si>
    <t>8413709990</t>
  </si>
  <si>
    <t>9507900000</t>
  </si>
  <si>
    <t>7013100000</t>
  </si>
  <si>
    <t>6702909000</t>
  </si>
  <si>
    <t>6304992990</t>
  </si>
  <si>
    <t>4823909000</t>
  </si>
  <si>
    <t>6109909040</t>
  </si>
  <si>
    <t>7326209000</t>
  </si>
  <si>
    <t>6911102900</t>
  </si>
  <si>
    <t>入仓日期</t>
  </si>
  <si>
    <t>SO#</t>
  </si>
  <si>
    <r>
      <rPr>
        <sz val="8"/>
        <color theme="0"/>
        <rFont val="宋体"/>
        <family val="3"/>
        <charset val="134"/>
      </rPr>
      <t>报关单号</t>
    </r>
  </si>
  <si>
    <r>
      <rPr>
        <sz val="8"/>
        <color theme="0"/>
        <rFont val="宋体"/>
        <family val="3"/>
        <charset val="134"/>
      </rPr>
      <t>入仓号</t>
    </r>
  </si>
  <si>
    <r>
      <rPr>
        <sz val="8"/>
        <color theme="0"/>
        <rFont val="宋体"/>
        <family val="3"/>
        <charset val="134"/>
      </rPr>
      <t>物料号</t>
    </r>
  </si>
  <si>
    <r>
      <rPr>
        <sz val="8"/>
        <color theme="0"/>
        <rFont val="宋体"/>
        <family val="3"/>
        <charset val="134"/>
      </rPr>
      <t>商品编码</t>
    </r>
  </si>
  <si>
    <r>
      <rPr>
        <sz val="8"/>
        <color theme="0"/>
        <rFont val="宋体"/>
        <family val="3"/>
        <charset val="134"/>
      </rPr>
      <t>商品名称</t>
    </r>
  </si>
  <si>
    <r>
      <rPr>
        <sz val="8"/>
        <color theme="0"/>
        <rFont val="宋体"/>
        <family val="3"/>
        <charset val="134"/>
      </rPr>
      <t>成交数量</t>
    </r>
  </si>
  <si>
    <r>
      <rPr>
        <sz val="8"/>
        <color theme="0"/>
        <rFont val="宋体"/>
        <family val="3"/>
        <charset val="134"/>
      </rPr>
      <t>成交单位</t>
    </r>
  </si>
  <si>
    <r>
      <rPr>
        <sz val="8"/>
        <color theme="0"/>
        <rFont val="宋体"/>
        <family val="3"/>
        <charset val="134"/>
      </rPr>
      <t>成交单价</t>
    </r>
  </si>
  <si>
    <r>
      <rPr>
        <sz val="8"/>
        <color theme="0"/>
        <rFont val="宋体"/>
        <family val="3"/>
        <charset val="134"/>
      </rPr>
      <t>成交总价</t>
    </r>
  </si>
  <si>
    <r>
      <rPr>
        <sz val="8"/>
        <color theme="0"/>
        <rFont val="宋体"/>
        <family val="3"/>
        <charset val="134"/>
      </rPr>
      <t>成交币制</t>
    </r>
  </si>
  <si>
    <r>
      <rPr>
        <sz val="8"/>
        <color theme="0"/>
        <rFont val="宋体"/>
        <family val="3"/>
        <charset val="134"/>
      </rPr>
      <t>原产国</t>
    </r>
  </si>
  <si>
    <r>
      <rPr>
        <sz val="8"/>
        <color theme="0"/>
        <rFont val="宋体"/>
        <family val="3"/>
        <charset val="134"/>
      </rPr>
      <t>最终目的国</t>
    </r>
  </si>
  <si>
    <t>S10SZX1826002</t>
  </si>
  <si>
    <t>535220180526168768</t>
  </si>
  <si>
    <t>KAS18070201</t>
  </si>
  <si>
    <t>KAS1807020104</t>
  </si>
  <si>
    <t>装饰灯</t>
  </si>
  <si>
    <t>套</t>
  </si>
  <si>
    <t>美元</t>
  </si>
  <si>
    <t>中国</t>
  </si>
  <si>
    <t>美国</t>
  </si>
  <si>
    <t>S10YTN1828001</t>
  </si>
  <si>
    <t>535220180526181319</t>
  </si>
  <si>
    <t>KAS18071201</t>
  </si>
  <si>
    <t>KAS1807120103</t>
  </si>
  <si>
    <t>电动塑胶吹泡玩具</t>
  </si>
  <si>
    <t>港币</t>
  </si>
  <si>
    <t>KAS1807120104</t>
  </si>
  <si>
    <t>塑胶吹泡玩具</t>
  </si>
  <si>
    <t>个</t>
  </si>
  <si>
    <t>KAS1807120105</t>
  </si>
  <si>
    <t>KAS1807120106</t>
  </si>
  <si>
    <t>S10YTN1828003 / S10SZX1828007</t>
  </si>
  <si>
    <t>535220180526181322</t>
  </si>
  <si>
    <t>KAS18071202</t>
  </si>
  <si>
    <t>KAS1807120201</t>
  </si>
  <si>
    <t>儿童玩具：车等</t>
  </si>
  <si>
    <t>KAS1807120202</t>
  </si>
  <si>
    <t>智力玩具：积木等</t>
  </si>
  <si>
    <t>KAS1807120203</t>
  </si>
  <si>
    <t>电动玩具：轨道车等</t>
  </si>
  <si>
    <t>S10SZX1828005</t>
  </si>
  <si>
    <t>535220180526184088</t>
  </si>
  <si>
    <t>KAS18071101</t>
  </si>
  <si>
    <t>KAS1807110101</t>
  </si>
  <si>
    <t>植绒塑料衣架</t>
  </si>
  <si>
    <t>千克</t>
  </si>
  <si>
    <t>KAS1807110102</t>
  </si>
  <si>
    <t>S10SZX1829001</t>
  </si>
  <si>
    <t>535220180526189309</t>
  </si>
  <si>
    <t>KAS18071901</t>
  </si>
  <si>
    <t>KAS1807190109</t>
  </si>
  <si>
    <t>泥膏</t>
  </si>
  <si>
    <t>KAS1807190111</t>
  </si>
  <si>
    <t>泥膏玩具</t>
  </si>
  <si>
    <t>KAS18081003</t>
  </si>
  <si>
    <t>535220181521116035</t>
  </si>
  <si>
    <t>KAS18008100301</t>
  </si>
  <si>
    <t>耳机</t>
  </si>
  <si>
    <t>KAS18008100306</t>
  </si>
  <si>
    <t>手机套</t>
  </si>
  <si>
    <t>KAS18008100323</t>
  </si>
  <si>
    <t>KAS18008100324</t>
  </si>
  <si>
    <t>耳塞</t>
  </si>
  <si>
    <t>KAS18008100325</t>
  </si>
  <si>
    <t>KAS18008100333</t>
  </si>
  <si>
    <t>电脑链接线</t>
  </si>
  <si>
    <t>KAS18008100334</t>
  </si>
  <si>
    <t>KAS18008100343</t>
  </si>
  <si>
    <r>
      <rPr>
        <sz val="8"/>
        <rFont val="Verdana"/>
        <family val="2"/>
      </rPr>
      <t>LED</t>
    </r>
    <r>
      <rPr>
        <sz val="8"/>
        <rFont val="宋体"/>
        <family val="3"/>
        <charset val="134"/>
      </rPr>
      <t>装饰灯串</t>
    </r>
  </si>
  <si>
    <t>535220181521116036</t>
  </si>
  <si>
    <t>KAS18008100353</t>
  </si>
  <si>
    <t>蓝牙音箱</t>
  </si>
  <si>
    <t>KAS18008100358</t>
  </si>
  <si>
    <t>塑胶手机保护壳</t>
  </si>
  <si>
    <t>KAS18008100359</t>
  </si>
  <si>
    <t>钢化玻璃膜</t>
  </si>
  <si>
    <t>S10SZX1831005</t>
  </si>
  <si>
    <t>535220180526210111</t>
  </si>
  <si>
    <t>KAS18080201ABC</t>
  </si>
  <si>
    <t>KAS18080201A01</t>
  </si>
  <si>
    <t>熨衣板</t>
  </si>
  <si>
    <t>件</t>
  </si>
  <si>
    <t>535220180526210124</t>
  </si>
  <si>
    <t>KAS18080201C01</t>
  </si>
  <si>
    <t>铁制家用落地晒架</t>
  </si>
  <si>
    <t>KAS18080201C02</t>
  </si>
  <si>
    <t>KAS18080201C03</t>
  </si>
  <si>
    <t>S10SZX1826008</t>
  </si>
  <si>
    <t>535220181521116015</t>
  </si>
  <si>
    <t>KAS180081002</t>
  </si>
  <si>
    <t>KAS18008100201</t>
  </si>
  <si>
    <t>USB连接线A1</t>
  </si>
  <si>
    <t>KAS18008100202</t>
  </si>
  <si>
    <t>KAS18008100203</t>
  </si>
  <si>
    <t>KAS18008100204</t>
  </si>
  <si>
    <t>KAS18008100205</t>
  </si>
  <si>
    <t>KAS18008100206</t>
  </si>
  <si>
    <t>电子闹钟</t>
  </si>
  <si>
    <t>只</t>
  </si>
  <si>
    <t>KAS18008100207</t>
  </si>
  <si>
    <t>数据线</t>
  </si>
  <si>
    <t>条</t>
  </si>
  <si>
    <t>KAS18008100210</t>
  </si>
  <si>
    <t>连接线</t>
  </si>
  <si>
    <t>KAS18008100211</t>
  </si>
  <si>
    <t>音频线</t>
  </si>
  <si>
    <t>KAS18008100212</t>
  </si>
  <si>
    <t>KAS18008100213</t>
  </si>
  <si>
    <t>充电器</t>
  </si>
  <si>
    <t>S10YTN1828004</t>
  </si>
  <si>
    <t>KAS18008100215</t>
  </si>
  <si>
    <t>塑料玩具</t>
  </si>
  <si>
    <t>S10SZX1829003</t>
  </si>
  <si>
    <t>KAS18008100221</t>
  </si>
  <si>
    <t>手机连接线</t>
  </si>
  <si>
    <t>S10YTN1827006</t>
  </si>
  <si>
    <t>KAS18008100222</t>
  </si>
  <si>
    <t>浴室称</t>
  </si>
  <si>
    <t>台</t>
  </si>
  <si>
    <t>S10SZX1833002/B</t>
  </si>
  <si>
    <t>535220180526241800</t>
  </si>
  <si>
    <t>KAS18090103</t>
  </si>
  <si>
    <t>KAS1809010304</t>
  </si>
  <si>
    <t>塑料厨具带彩卡</t>
  </si>
  <si>
    <t>535220180526241789</t>
  </si>
  <si>
    <t>KAS18090104</t>
  </si>
  <si>
    <t>KAS1809010401</t>
  </si>
  <si>
    <t>印度尼西亚</t>
  </si>
  <si>
    <t>KAS1809010404</t>
  </si>
  <si>
    <t>S10SZX1833002/A</t>
  </si>
  <si>
    <t>535220180526241345</t>
  </si>
  <si>
    <t>KAS18090101</t>
  </si>
  <si>
    <t>KAS1809010102</t>
  </si>
  <si>
    <t>木勺</t>
  </si>
  <si>
    <t>KAS1809010103</t>
  </si>
  <si>
    <t>木铲</t>
  </si>
  <si>
    <t>S10SZX1834001</t>
  </si>
  <si>
    <t>535220180526243747</t>
  </si>
  <si>
    <t>KAS18090401</t>
  </si>
  <si>
    <t>KAS1809040101</t>
  </si>
  <si>
    <t>铁制直身花盆</t>
  </si>
  <si>
    <t>泰国</t>
  </si>
  <si>
    <t>S10SZX1826005</t>
  </si>
  <si>
    <t>535220180526246469</t>
  </si>
  <si>
    <t>KAS18090603</t>
  </si>
  <si>
    <t>KAS1809060304</t>
  </si>
  <si>
    <t>铁制浴室架</t>
  </si>
  <si>
    <t>S10SZX1833015/B</t>
  </si>
  <si>
    <t>535220180526246667</t>
  </si>
  <si>
    <t>KAS18090605</t>
  </si>
  <si>
    <t>KAS1809060503</t>
  </si>
  <si>
    <t>不锈钢水壶</t>
  </si>
  <si>
    <t>S10SZX1836001</t>
  </si>
  <si>
    <t>535220180526251607</t>
  </si>
  <si>
    <t>KAS18091101</t>
  </si>
  <si>
    <t>KAS1809110101</t>
  </si>
  <si>
    <t>人造植物盆景</t>
  </si>
  <si>
    <t>S10SZX1835001/A</t>
  </si>
  <si>
    <t>535220180526256488</t>
  </si>
  <si>
    <t>KAS18091501</t>
  </si>
  <si>
    <t>KAS1809150101</t>
  </si>
  <si>
    <t>塑胶胶篮</t>
  </si>
  <si>
    <t>S10SZX1835001/B</t>
  </si>
  <si>
    <t>535220180526256716</t>
  </si>
  <si>
    <t>KAS18091502</t>
  </si>
  <si>
    <t>KAS1809150205</t>
  </si>
  <si>
    <t>塑胶托盘</t>
  </si>
  <si>
    <t>KAS1809150202</t>
  </si>
  <si>
    <t>S10SZ1837002</t>
  </si>
  <si>
    <t>535220180526274301</t>
  </si>
  <si>
    <t>KAS18100801</t>
  </si>
  <si>
    <t>KAS1810080101</t>
  </si>
  <si>
    <t>塑胶衣架</t>
  </si>
  <si>
    <t>KAS1810080102</t>
  </si>
  <si>
    <t>塑胶食物盒/A</t>
  </si>
  <si>
    <t>S10SZX18300004</t>
  </si>
  <si>
    <t>535220181521122960</t>
  </si>
  <si>
    <t>KAS18101201</t>
  </si>
  <si>
    <t>KAS1810120104</t>
  </si>
  <si>
    <t>动物玩偶:狐狸</t>
  </si>
  <si>
    <t>KAS1810120106</t>
  </si>
  <si>
    <t>S10SZX1842003</t>
  </si>
  <si>
    <t>535220180526285743</t>
  </si>
  <si>
    <t>KAS18101901</t>
  </si>
  <si>
    <t>KAS1810190101</t>
  </si>
  <si>
    <t>套装玩具(彩绘玩具)</t>
  </si>
  <si>
    <t>KAS1810190104</t>
  </si>
  <si>
    <t>涂彩套装</t>
  </si>
  <si>
    <t>S10SZX1842005/B</t>
  </si>
  <si>
    <t>535220180526291605</t>
  </si>
  <si>
    <t>KAS18102503</t>
  </si>
  <si>
    <t>KAS1810250302</t>
  </si>
  <si>
    <t>铁制厨房架</t>
  </si>
  <si>
    <t>KAS1810250303</t>
  </si>
  <si>
    <t>塑料接水盘连刀叉盒</t>
  </si>
  <si>
    <t>S10SZX1835003</t>
  </si>
  <si>
    <t>535220180526297526</t>
  </si>
  <si>
    <t>KAS18103101</t>
  </si>
  <si>
    <t>KAS1810310102</t>
  </si>
  <si>
    <t>人造花</t>
  </si>
  <si>
    <t>KAS1810310103</t>
  </si>
  <si>
    <t>陶花盆</t>
  </si>
  <si>
    <t>S10SZX1838002</t>
  </si>
  <si>
    <t>535220180526300693</t>
  </si>
  <si>
    <t>KAS18110501</t>
  </si>
  <si>
    <t>KAS1811050101</t>
  </si>
  <si>
    <t>木制玩具：娃娃屋</t>
  </si>
  <si>
    <t>S10YTN1826012</t>
  </si>
  <si>
    <t>535220180526306473</t>
  </si>
  <si>
    <t>KAS18110902</t>
  </si>
  <si>
    <t>KAS1811090201</t>
  </si>
  <si>
    <t>竹盖</t>
  </si>
  <si>
    <t>S10SZX1835002</t>
  </si>
  <si>
    <t>535220180526306484</t>
  </si>
  <si>
    <t>KAS18110903</t>
  </si>
  <si>
    <t>KAS1811090301</t>
  </si>
  <si>
    <t>人造盆景</t>
  </si>
  <si>
    <t>S10SZX1838005</t>
  </si>
  <si>
    <t>535220180526306492</t>
  </si>
  <si>
    <t>KAS18110904</t>
  </si>
  <si>
    <t>KAS1811090401</t>
  </si>
  <si>
    <t>S10SZX1835006</t>
  </si>
  <si>
    <t>535220180526308496</t>
  </si>
  <si>
    <t>KAS18111302</t>
  </si>
  <si>
    <t>KAS1811130201</t>
  </si>
  <si>
    <t>陈设瓷:花盆.花瓶</t>
  </si>
  <si>
    <t>S10SZX1838004</t>
  </si>
  <si>
    <t>535220180526308497</t>
  </si>
  <si>
    <t>KAS18111303</t>
  </si>
  <si>
    <t>KAS1811130301</t>
  </si>
  <si>
    <t>陈设瓷:花盆</t>
  </si>
  <si>
    <t>535220180526308570</t>
  </si>
  <si>
    <t>KAS18111304</t>
  </si>
  <si>
    <t>KAS1811130401</t>
  </si>
  <si>
    <t>木盖</t>
  </si>
  <si>
    <t>KAS1811130402</t>
  </si>
  <si>
    <t>日用瓷:罐</t>
  </si>
  <si>
    <t>KAS1811130404</t>
  </si>
  <si>
    <t>日用瓷:壶.罐</t>
  </si>
  <si>
    <t>KAS1811130405</t>
  </si>
  <si>
    <t>盥洗用瓷器:口杯.乳液瓶.托盘</t>
  </si>
  <si>
    <t>S10YTN1826008</t>
  </si>
  <si>
    <t>535220180526313141</t>
  </si>
  <si>
    <t>KAS18111901</t>
  </si>
  <si>
    <t>KAS1811190104</t>
  </si>
  <si>
    <t>陈设瓷:花盆.香薰瓶</t>
  </si>
  <si>
    <t>KAS1811190105</t>
  </si>
  <si>
    <t>日用瓷:盘.锅.壶</t>
  </si>
  <si>
    <t>S10SZX1946001</t>
  </si>
  <si>
    <t>535220180526319263</t>
  </si>
  <si>
    <t>KAS18112601</t>
  </si>
  <si>
    <t>KAS1811260101</t>
  </si>
  <si>
    <t xml:space="preserve">EVA地墊 </t>
  </si>
  <si>
    <t>S10SZX1847008</t>
  </si>
  <si>
    <t>535220180526321591</t>
  </si>
  <si>
    <t>KAS18112801</t>
  </si>
  <si>
    <t>KAS1811280101</t>
  </si>
  <si>
    <t>KAS1811280103</t>
  </si>
  <si>
    <t>S10SZX1849001</t>
  </si>
  <si>
    <t>535220180526329308</t>
  </si>
  <si>
    <t>KAS18120601</t>
  </si>
  <si>
    <t>KAS1812060101</t>
  </si>
  <si>
    <t>节日用品:雨丝帘挂饰</t>
  </si>
  <si>
    <t>KAS1812060102</t>
  </si>
  <si>
    <t>塑胶装饰品:胶花</t>
  </si>
  <si>
    <t>KAS1812060103</t>
  </si>
  <si>
    <t>LED装饰灯串</t>
  </si>
  <si>
    <t>KAS1812060104</t>
  </si>
  <si>
    <t>节日用品:云朵/月亮/星星串形挂饰</t>
  </si>
  <si>
    <t>KAS18112901</t>
  </si>
  <si>
    <t>535220181521128539</t>
  </si>
  <si>
    <t>KAS18112901091</t>
  </si>
  <si>
    <t>铁制狗粮桶</t>
  </si>
  <si>
    <t>KAS18112901121</t>
  </si>
  <si>
    <t>塑料玩偶配件（玩偶纸尿裤）</t>
  </si>
  <si>
    <t>KAS18112901141</t>
  </si>
  <si>
    <t>塑胶电动玩具：电锯</t>
  </si>
  <si>
    <t>KAS18112901151</t>
  </si>
  <si>
    <t>塑胶合金套装玩具</t>
  </si>
  <si>
    <t>KAS18112901161</t>
  </si>
  <si>
    <t>不锈钢垃圾桶</t>
  </si>
  <si>
    <t>KAS18112901171</t>
  </si>
  <si>
    <t>KAS18112901181</t>
  </si>
  <si>
    <t>KAS18112901191</t>
  </si>
  <si>
    <t>KAS18112901201</t>
  </si>
  <si>
    <t>KAS18112901211</t>
  </si>
  <si>
    <t>儿童玩具：车</t>
  </si>
  <si>
    <t>KAS18112901221</t>
  </si>
  <si>
    <t>儿童玩具：飞机</t>
  </si>
  <si>
    <t>KAS18112901231</t>
  </si>
  <si>
    <t>电动玩具：吹风机</t>
  </si>
  <si>
    <t>KAS18112901241</t>
  </si>
  <si>
    <t>儿童玩具：滑行车</t>
  </si>
  <si>
    <t>KAS18112901251</t>
  </si>
  <si>
    <t>电动玩具;恐龙车</t>
  </si>
  <si>
    <t>KAS18112901261</t>
  </si>
  <si>
    <t>电动塑胶玩具</t>
  </si>
  <si>
    <t>KAS18112901271</t>
  </si>
  <si>
    <t>塑料填充公仔</t>
  </si>
  <si>
    <t>KAS18112901281</t>
  </si>
  <si>
    <t>塑料玩具（成套）</t>
  </si>
  <si>
    <t>KAS18112901291</t>
  </si>
  <si>
    <t>KAS18112901301</t>
  </si>
  <si>
    <t>五金塑胶玩具车仔</t>
  </si>
  <si>
    <t>KAS18112901311</t>
  </si>
  <si>
    <t>KAS18112901321</t>
  </si>
  <si>
    <t>儿童玩具：餐具等</t>
  </si>
  <si>
    <t>KAS18112901331</t>
  </si>
  <si>
    <t>智力玩具：猜人物等</t>
  </si>
  <si>
    <t>KAS18112901341</t>
  </si>
  <si>
    <t>智力玩具：扭扭乐</t>
  </si>
  <si>
    <t>KAS18112901351</t>
  </si>
  <si>
    <t>儿童玩具：恐龙</t>
  </si>
  <si>
    <t>KAS18112901361</t>
  </si>
  <si>
    <t>KAS18112901371</t>
  </si>
  <si>
    <t>KAS18112901391</t>
  </si>
  <si>
    <t>马桶刷连不锈钢筒套装</t>
  </si>
  <si>
    <t>KAS18112901401</t>
  </si>
  <si>
    <t>圣诞灯饰</t>
  </si>
  <si>
    <t>KAS18112901421</t>
  </si>
  <si>
    <t>KAS18112901431</t>
  </si>
  <si>
    <t>不锈钢纸巾筒</t>
  </si>
  <si>
    <t>KAS18112901461</t>
  </si>
  <si>
    <t>娱乐用品|面具</t>
  </si>
  <si>
    <t>KAS18112901471</t>
  </si>
  <si>
    <t>跳棋</t>
  </si>
  <si>
    <t>副</t>
  </si>
  <si>
    <t>KAS18112901481</t>
  </si>
  <si>
    <t>S10SZX1849006</t>
  </si>
  <si>
    <t>535220180526333700</t>
  </si>
  <si>
    <t>KAS18121101</t>
  </si>
  <si>
    <t>KAS1812110101</t>
  </si>
  <si>
    <t>(塑料瓶)旅行套装</t>
  </si>
  <si>
    <t>S10SZX1850002</t>
  </si>
  <si>
    <t>535220180526335293</t>
  </si>
  <si>
    <t>KAS18121201</t>
  </si>
  <si>
    <t>KAS1812120104</t>
  </si>
  <si>
    <t>日用瓷：盘</t>
  </si>
  <si>
    <t>KAS1812120106</t>
  </si>
  <si>
    <t>日用瓷：碗</t>
  </si>
  <si>
    <t>S10YTN1804003</t>
  </si>
  <si>
    <t>535220181521129511</t>
  </si>
  <si>
    <t>KAS18121202</t>
  </si>
  <si>
    <t>KAS1812120201</t>
  </si>
  <si>
    <t>工艺蜡烛</t>
  </si>
  <si>
    <t>KAS1812120202</t>
  </si>
  <si>
    <t>KAS1812120203</t>
  </si>
  <si>
    <t>盥洗用瓷器:口杯.乳液瓶</t>
  </si>
  <si>
    <t>KAS1812120204</t>
  </si>
  <si>
    <t>KAS1812120205</t>
  </si>
  <si>
    <t>KAS1812120206</t>
  </si>
  <si>
    <t>KAS1812120207</t>
  </si>
  <si>
    <t>KAS1812120208</t>
  </si>
  <si>
    <t>KAS1812120209</t>
  </si>
  <si>
    <t>KAS1812120210</t>
  </si>
  <si>
    <t>S10YTN1804002</t>
  </si>
  <si>
    <t>KAS1812120211</t>
  </si>
  <si>
    <t>KAS1812120212</t>
  </si>
  <si>
    <t>KAS1812120213</t>
  </si>
  <si>
    <t>S10YTN1815005</t>
  </si>
  <si>
    <t>KAS1812120214</t>
  </si>
  <si>
    <t>铁制储物架</t>
  </si>
  <si>
    <t>S10YTN1815020</t>
  </si>
  <si>
    <t>KAS1812120215</t>
  </si>
  <si>
    <t>马桶刷连铁制筒套装</t>
  </si>
  <si>
    <t>S10YTN1819002</t>
  </si>
  <si>
    <t>KAS1812120216</t>
  </si>
  <si>
    <t>人造植物盆栽</t>
  </si>
  <si>
    <t>KAS1812120217</t>
  </si>
  <si>
    <t>KAS1812120218</t>
  </si>
  <si>
    <t>KAS1812120219</t>
  </si>
  <si>
    <t>KAS1812120220</t>
  </si>
  <si>
    <t>KAS1812120221</t>
  </si>
  <si>
    <t>KAS1812120222</t>
  </si>
  <si>
    <t>KAS1812120223</t>
  </si>
  <si>
    <t>KAS1812120224</t>
  </si>
  <si>
    <t>KAS1812120225</t>
  </si>
  <si>
    <t>KAS1812120226</t>
  </si>
  <si>
    <t>KAS1812120227</t>
  </si>
  <si>
    <t>KAS1812120228</t>
  </si>
  <si>
    <t>KAS1812120229</t>
  </si>
  <si>
    <t>防滑垫</t>
  </si>
  <si>
    <t>KAS1812120230</t>
  </si>
  <si>
    <t>S10YTN1751002</t>
  </si>
  <si>
    <t>535220181521129512</t>
  </si>
  <si>
    <t>KAS18121203</t>
  </si>
  <si>
    <t>KAS1812120301</t>
  </si>
  <si>
    <t>木菜板</t>
  </si>
  <si>
    <t>张</t>
  </si>
  <si>
    <t>KAS1812120302</t>
  </si>
  <si>
    <t>KAS1812120303</t>
  </si>
  <si>
    <t>KAS1812120304</t>
  </si>
  <si>
    <t>KAS1812120305</t>
  </si>
  <si>
    <t>KAS1812120306</t>
  </si>
  <si>
    <t>S10YTN1751003</t>
  </si>
  <si>
    <t>KAS1812120307</t>
  </si>
  <si>
    <t>胡椒磨</t>
  </si>
  <si>
    <t>S10YTN1752004</t>
  </si>
  <si>
    <t>KAS1812120308</t>
  </si>
  <si>
    <t>KAS1812120309</t>
  </si>
  <si>
    <t>KAS1812120310</t>
  </si>
  <si>
    <t>KAS1812120311</t>
  </si>
  <si>
    <t>KAS1812120312</t>
  </si>
  <si>
    <t>KAS1812120313</t>
  </si>
  <si>
    <t>KAS1812120314</t>
  </si>
  <si>
    <t>S10YTN1801019</t>
  </si>
  <si>
    <t>KAS1812120315</t>
  </si>
  <si>
    <t>木底座</t>
  </si>
  <si>
    <t>KAS1812120316</t>
  </si>
  <si>
    <t>S10YTN1803002</t>
  </si>
  <si>
    <t>KAS1812120317</t>
  </si>
  <si>
    <t>橡胶木磨面棒</t>
  </si>
  <si>
    <t>S10YTN1751001</t>
  </si>
  <si>
    <t>KAS1812120318</t>
  </si>
  <si>
    <t>日用瓷(20OZ杯)</t>
  </si>
  <si>
    <t>KAS1812120319</t>
  </si>
  <si>
    <t>KAS1812120320</t>
  </si>
  <si>
    <t>KAS1812120321</t>
  </si>
  <si>
    <t>S10YTN1752006</t>
  </si>
  <si>
    <t>KAS1812120322</t>
  </si>
  <si>
    <t>KAS1812120323</t>
  </si>
  <si>
    <t>S10YTN1801020</t>
  </si>
  <si>
    <t>KAS1812120324</t>
  </si>
  <si>
    <t>日用瓷:200ML杯</t>
  </si>
  <si>
    <t>KAS1812120325</t>
  </si>
  <si>
    <t>KAS1812120326</t>
  </si>
  <si>
    <t>KAS1812120327</t>
  </si>
  <si>
    <t>日用瓷:18OZ杯</t>
  </si>
  <si>
    <t>KAS1812120328</t>
  </si>
  <si>
    <t>KAS1812120329</t>
  </si>
  <si>
    <t>KAS1812120330</t>
  </si>
  <si>
    <t>日用瓷:100ML杯</t>
  </si>
  <si>
    <t>KAS1812120331</t>
  </si>
  <si>
    <t>KAS1812120332</t>
  </si>
  <si>
    <t>KAS1812120333</t>
  </si>
  <si>
    <t>日用瓷:奶缸</t>
  </si>
  <si>
    <t>KAS1812120334</t>
  </si>
  <si>
    <t>KAS1812120335</t>
  </si>
  <si>
    <t>S10YTN1801021</t>
  </si>
  <si>
    <t>KAS1812120336</t>
  </si>
  <si>
    <t>日用瓷:密封罐</t>
  </si>
  <si>
    <t>KAS1812120337</t>
  </si>
  <si>
    <t>KAS1812120338</t>
  </si>
  <si>
    <t>KAS1812120339</t>
  </si>
  <si>
    <t>KAS1812120340</t>
  </si>
  <si>
    <t>KAS1812120341</t>
  </si>
  <si>
    <t>KAS1812120342</t>
  </si>
  <si>
    <t>KAS1812120343</t>
  </si>
  <si>
    <t>KAS1812120344</t>
  </si>
  <si>
    <t>KAS1812120345</t>
  </si>
  <si>
    <t>KAS1812120346</t>
  </si>
  <si>
    <t>S10YTN1801022</t>
  </si>
  <si>
    <t>KAS1812120347</t>
  </si>
  <si>
    <t>KAS1812120348</t>
  </si>
  <si>
    <t>KAS1812120349</t>
  </si>
  <si>
    <t>535220181521129513</t>
  </si>
  <si>
    <t>KAS1812120350</t>
  </si>
  <si>
    <t>KAS1812120351</t>
  </si>
  <si>
    <t>陶瓷碗</t>
  </si>
  <si>
    <t>KAS1812120352</t>
  </si>
  <si>
    <t>S10YTN1801024</t>
  </si>
  <si>
    <t>KAS1812120353</t>
  </si>
  <si>
    <t>瓷餐具盘</t>
  </si>
  <si>
    <t>KAS1812120354</t>
  </si>
  <si>
    <t>KAS1812120355</t>
  </si>
  <si>
    <t>KAS1812120356</t>
  </si>
  <si>
    <t>瓷餐具杯碟</t>
  </si>
  <si>
    <t>KAS1812120357</t>
  </si>
  <si>
    <t>瓷餐具盅</t>
  </si>
  <si>
    <t>KAS1812120358</t>
  </si>
  <si>
    <t>KAS1812120359</t>
  </si>
  <si>
    <t>KAS1812120360</t>
  </si>
  <si>
    <t>KAS1812120361</t>
  </si>
  <si>
    <t>KAS1812120362</t>
  </si>
  <si>
    <t>KAS1812120363</t>
  </si>
  <si>
    <t>KAS1812120364</t>
  </si>
  <si>
    <t>KAS1812120365</t>
  </si>
  <si>
    <t>KAS1812120366</t>
  </si>
  <si>
    <t>KAS1812120367</t>
  </si>
  <si>
    <t>瓷餐具碗</t>
  </si>
  <si>
    <t>KAS1812120368</t>
  </si>
  <si>
    <t>KAS1812120369</t>
  </si>
  <si>
    <t>KAS1812120370</t>
  </si>
  <si>
    <t>KAS1812120371</t>
  </si>
  <si>
    <t>KAS1812120372</t>
  </si>
  <si>
    <t>KAS1812120373</t>
  </si>
  <si>
    <t>KAS1812120374</t>
  </si>
  <si>
    <t>瓷餐具壶</t>
  </si>
  <si>
    <t>KAS1812120375</t>
  </si>
  <si>
    <t>KAS1812120376</t>
  </si>
  <si>
    <t>KAS1812120377</t>
  </si>
  <si>
    <t>KAS1812120378</t>
  </si>
  <si>
    <t>瓷餐具杯</t>
  </si>
  <si>
    <t>S10YTN1752005</t>
  </si>
  <si>
    <t>KAS1812120379</t>
  </si>
  <si>
    <t>盥洗用瓷器:口杯.乳液瓶.马桶刷座</t>
  </si>
  <si>
    <t>KAS1812120380</t>
  </si>
  <si>
    <t>KAS1812120381</t>
  </si>
  <si>
    <t>KAS1812120382</t>
  </si>
  <si>
    <t>KAS1812120383</t>
  </si>
  <si>
    <t>KAS1812120384</t>
  </si>
  <si>
    <t>KAS1812120385</t>
  </si>
  <si>
    <t>家用瓷:口杯,乳液瓶,肥皂碟,马桶刷座,盘</t>
  </si>
  <si>
    <t>KAS1812120386</t>
  </si>
  <si>
    <t>KAS1812120387</t>
  </si>
  <si>
    <t>KAS1812120388</t>
  </si>
  <si>
    <t>KAS1812120389</t>
  </si>
  <si>
    <t>家用瓷:纸巾盒</t>
  </si>
  <si>
    <t>KAS1812120390</t>
  </si>
  <si>
    <t>S10YTN1801018</t>
  </si>
  <si>
    <t>KAS1812120391</t>
  </si>
  <si>
    <t>铁框玻璃浴室镜</t>
  </si>
  <si>
    <t>KAS1812120392</t>
  </si>
  <si>
    <t>S10SZX1849004</t>
  </si>
  <si>
    <t>535220180526335674</t>
  </si>
  <si>
    <t>KAS18121301</t>
  </si>
  <si>
    <t>KAS1812130101</t>
  </si>
  <si>
    <t>蜡烛</t>
  </si>
  <si>
    <t>S10SZX1850005</t>
  </si>
  <si>
    <t>535220180526335667</t>
  </si>
  <si>
    <t>KAS18121401</t>
  </si>
  <si>
    <t>KAS1812140102</t>
  </si>
  <si>
    <t>旅行包</t>
  </si>
  <si>
    <t>KAS1812140103</t>
  </si>
  <si>
    <t>斜挎包</t>
  </si>
  <si>
    <t>S10SZX1847005</t>
  </si>
  <si>
    <t>535220180526337021</t>
  </si>
  <si>
    <t>KAS18121402</t>
  </si>
  <si>
    <t>KAS1812140201</t>
  </si>
  <si>
    <t>儿童玩具：茶具套</t>
  </si>
  <si>
    <t>KAS1812140202</t>
  </si>
  <si>
    <t>儿童玩具：餐具套</t>
  </si>
  <si>
    <t>KAS1812140203</t>
  </si>
  <si>
    <t>儿童玩具：写字板</t>
  </si>
  <si>
    <t>KAS1812140204</t>
  </si>
  <si>
    <t>智力玩具：益智玩具</t>
  </si>
  <si>
    <t>KAS1812140205</t>
  </si>
  <si>
    <t>智力玩具：智力棋</t>
  </si>
  <si>
    <t>KAS1812140206</t>
  </si>
  <si>
    <t>智力玩具：识字玩具</t>
  </si>
  <si>
    <t>KAS1812140207</t>
  </si>
  <si>
    <t>儿童玩具：洁具套</t>
  </si>
  <si>
    <t>KAS1812140208</t>
  </si>
  <si>
    <t>智力玩具：积木</t>
  </si>
  <si>
    <t>KAS1812140209</t>
  </si>
  <si>
    <t>儿童玩具：回力车</t>
  </si>
  <si>
    <t>KAS1812140210</t>
  </si>
  <si>
    <t>儿童玩具：牛仔枪套装</t>
  </si>
  <si>
    <t>KAS1812140211</t>
  </si>
  <si>
    <t>儿童玩具：合金车</t>
  </si>
  <si>
    <t>KAS1812140212</t>
  </si>
  <si>
    <t>儿童玩具：恐龙套装</t>
  </si>
  <si>
    <t>KAS1812140213</t>
  </si>
  <si>
    <t>人物公仔</t>
  </si>
  <si>
    <t>KAS1812140214</t>
  </si>
  <si>
    <t>玩具配件：芭比衣服</t>
  </si>
  <si>
    <t>KAS1812140215</t>
  </si>
  <si>
    <t>儿童玩具：玩偶套装</t>
  </si>
  <si>
    <t>S10SZX1847004</t>
  </si>
  <si>
    <t>535220180526338760</t>
  </si>
  <si>
    <t>KAS18121701</t>
  </si>
  <si>
    <t>KAS1812170101</t>
  </si>
  <si>
    <t>电动塑胶玩偶V</t>
  </si>
  <si>
    <t>S10SZX1850001</t>
  </si>
  <si>
    <t>535220180526341332</t>
  </si>
  <si>
    <t>KAS18121703</t>
  </si>
  <si>
    <t>KAS1812170303</t>
  </si>
  <si>
    <t>日用瓷：350ml 杯</t>
  </si>
  <si>
    <t>S10SZX1852005</t>
  </si>
  <si>
    <t>535220180526342779</t>
  </si>
  <si>
    <t>KAS18122004</t>
  </si>
  <si>
    <t>KAS1812200401</t>
  </si>
  <si>
    <t>益智玩具</t>
  </si>
  <si>
    <t>S10SZX1851002/A</t>
  </si>
  <si>
    <t>535220180526346528</t>
  </si>
  <si>
    <t>KAS18122401</t>
  </si>
  <si>
    <t>KAS1812240101</t>
  </si>
  <si>
    <t>KAS1812240102</t>
  </si>
  <si>
    <t>S10SZX1851002/B</t>
  </si>
  <si>
    <t>535220180526346516</t>
  </si>
  <si>
    <t>KAS18122402</t>
  </si>
  <si>
    <t>KAS1812240201</t>
  </si>
  <si>
    <t>铁线制品:厨用架</t>
  </si>
  <si>
    <t>KAS1812240207</t>
  </si>
  <si>
    <t>S10SZX1851002/C</t>
  </si>
  <si>
    <t>535220180526346508</t>
  </si>
  <si>
    <t>KAS18122403</t>
  </si>
  <si>
    <t>KAS1812240301</t>
  </si>
  <si>
    <t>KAS1812240302</t>
  </si>
  <si>
    <t>KAS1812240303</t>
  </si>
  <si>
    <t>S10SZX1852002</t>
  </si>
  <si>
    <t>535220180526347061</t>
  </si>
  <si>
    <t>KAS18122502</t>
  </si>
  <si>
    <t>KAS1812250201</t>
  </si>
  <si>
    <t>塑料餐垫</t>
  </si>
  <si>
    <t>S10SZX1852007</t>
  </si>
  <si>
    <t>535220180526348988</t>
  </si>
  <si>
    <t>KAS18122701</t>
  </si>
  <si>
    <t>KAS1812270104</t>
  </si>
  <si>
    <t>塑胶玩具/水晶石</t>
  </si>
  <si>
    <t>人民币</t>
  </si>
  <si>
    <t>S10SZX1851001</t>
  </si>
  <si>
    <t>535220180526350358</t>
  </si>
  <si>
    <t>KAS18122705</t>
  </si>
  <si>
    <t>KAS1812270501</t>
  </si>
  <si>
    <t>塑料合金套装玩具</t>
  </si>
  <si>
    <t>S10SZX1847007</t>
  </si>
  <si>
    <t>535220180526350369</t>
  </si>
  <si>
    <t>KAS18122708</t>
  </si>
  <si>
    <t>KAS1812270802</t>
  </si>
  <si>
    <t>节日用品：摄影道具</t>
  </si>
  <si>
    <t>KAS1812270803</t>
  </si>
  <si>
    <t>节日用品：纸面具</t>
  </si>
  <si>
    <t>KAS1812270804</t>
  </si>
  <si>
    <t>台布</t>
  </si>
  <si>
    <t>KAS1812270805</t>
  </si>
  <si>
    <t>纸蛋糕托</t>
  </si>
  <si>
    <t>S10SZX1847006</t>
  </si>
  <si>
    <t>535220180526350357</t>
  </si>
  <si>
    <t>KAS18122709</t>
  </si>
  <si>
    <t>KAS1812270901</t>
  </si>
  <si>
    <t>塑胶玩具：鸭子</t>
  </si>
  <si>
    <t>KAS1812270903</t>
  </si>
  <si>
    <t>塑胶玩具套装：海洋动物</t>
  </si>
  <si>
    <t>S10SZX1849005</t>
  </si>
  <si>
    <t>535220180526350355</t>
  </si>
  <si>
    <t>KAS18122706</t>
  </si>
  <si>
    <t>KAS1812270601</t>
  </si>
  <si>
    <t>S10SZX1849009</t>
  </si>
  <si>
    <t>535220180526350359</t>
  </si>
  <si>
    <t>KAS18122702</t>
  </si>
  <si>
    <t>KAS1812270202</t>
  </si>
  <si>
    <t>S10SZX1849007</t>
  </si>
  <si>
    <t>535220180526350360</t>
  </si>
  <si>
    <t>KAS18122704</t>
  </si>
  <si>
    <t>KAS1812270402</t>
  </si>
  <si>
    <t>宠物梳</t>
  </si>
  <si>
    <t>把</t>
  </si>
  <si>
    <t>S10SZX1852003</t>
  </si>
  <si>
    <t>535220180526350361</t>
  </si>
  <si>
    <t>KAS18122703</t>
  </si>
  <si>
    <t>KAS1812270301</t>
  </si>
  <si>
    <t>塑胶玩具：破冰游戏</t>
  </si>
  <si>
    <t>S10SZX1852008</t>
  </si>
  <si>
    <t>535220180526351137</t>
  </si>
  <si>
    <t>KAS18122710</t>
  </si>
  <si>
    <t>KAS1812271001</t>
  </si>
  <si>
    <t>塑胶公仔</t>
  </si>
  <si>
    <t>KAS1812271005</t>
  </si>
  <si>
    <t>塑胶玩具</t>
  </si>
  <si>
    <t>KAS1812271006</t>
  </si>
  <si>
    <t>KAS1812271008</t>
  </si>
  <si>
    <t>塑胶玩偶配件（玩偶纸尿裤）</t>
  </si>
  <si>
    <t>S10SZX1849008</t>
  </si>
  <si>
    <t>535220180526350701</t>
  </si>
  <si>
    <t>KAS18122801</t>
  </si>
  <si>
    <t>KAS1812280102</t>
  </si>
  <si>
    <t>KAS1812280103</t>
  </si>
  <si>
    <t>KAS1812280104</t>
  </si>
  <si>
    <t>S10SZX1852009</t>
  </si>
  <si>
    <t>535220180526351997</t>
  </si>
  <si>
    <t>KAS18122804</t>
  </si>
  <si>
    <t>KAS1812280403</t>
  </si>
  <si>
    <t>粉筛</t>
  </si>
  <si>
    <t>KAS1812280406</t>
  </si>
  <si>
    <t>塑料夹</t>
  </si>
  <si>
    <t>KAS1812280407</t>
  </si>
  <si>
    <t>茶隔</t>
  </si>
  <si>
    <t>KAS1812280408</t>
  </si>
  <si>
    <t>油隔</t>
  </si>
  <si>
    <t>S10SZX1901011</t>
  </si>
  <si>
    <t>535220190526000936</t>
  </si>
  <si>
    <t>KAS19010301</t>
  </si>
  <si>
    <t>KAS1901030101</t>
  </si>
  <si>
    <t>宠物碗</t>
  </si>
  <si>
    <t>KAS1901030102</t>
  </si>
  <si>
    <t>S10SZX1901015</t>
  </si>
  <si>
    <t>535220190526001119</t>
  </si>
  <si>
    <t>KAS19010302</t>
  </si>
  <si>
    <t>KAS1901030201</t>
  </si>
  <si>
    <t>手袋</t>
  </si>
  <si>
    <t>S10SZX1901013</t>
  </si>
  <si>
    <t>535220190526000989</t>
  </si>
  <si>
    <t>KAS19010303</t>
  </si>
  <si>
    <t>KAS1901030301</t>
  </si>
  <si>
    <t>机械电动玩具套装</t>
  </si>
  <si>
    <t>KAS1901030303</t>
  </si>
  <si>
    <t>环保电动玩具套装</t>
  </si>
  <si>
    <t>S10SZX1901004</t>
  </si>
  <si>
    <t>535220190526001433</t>
  </si>
  <si>
    <t>KAS19010304</t>
  </si>
  <si>
    <t>KAS1901030401</t>
  </si>
  <si>
    <t>KAS1901030402</t>
  </si>
  <si>
    <t>KAS1901030403</t>
  </si>
  <si>
    <t>KAS1901030404</t>
  </si>
  <si>
    <t>KAS1901030405</t>
  </si>
  <si>
    <t>KAS1901030406</t>
  </si>
  <si>
    <t>KAS1901030409</t>
  </si>
  <si>
    <t>KAS1901030410</t>
  </si>
  <si>
    <t>KAS1901030411</t>
  </si>
  <si>
    <t>KAS1901030412</t>
  </si>
  <si>
    <t>塑胶电动玩具</t>
  </si>
  <si>
    <t>KAS1901030413</t>
  </si>
  <si>
    <t>KAS1901030414</t>
  </si>
  <si>
    <t>塑胶电子玩具</t>
  </si>
  <si>
    <t>KAS1901030417</t>
  </si>
  <si>
    <t>S10SZX1901006</t>
  </si>
  <si>
    <t>535220190526002359</t>
  </si>
  <si>
    <t>KAS19010401</t>
  </si>
  <si>
    <t>kas1901040101</t>
  </si>
  <si>
    <t>kas1901040102</t>
  </si>
  <si>
    <t>kas1901040103</t>
  </si>
  <si>
    <t>kas1901040104</t>
  </si>
  <si>
    <t>kas1901040107</t>
  </si>
  <si>
    <t>kas1901040108</t>
  </si>
  <si>
    <t>kas1901040109</t>
  </si>
  <si>
    <t>kas1901040110</t>
  </si>
  <si>
    <t>kas1901040111</t>
  </si>
  <si>
    <t>S10SZX1901005</t>
  </si>
  <si>
    <t>535220190526002356</t>
  </si>
  <si>
    <t>KAS19010402</t>
  </si>
  <si>
    <t>KAS1901040201</t>
  </si>
  <si>
    <t>KAS1901040202</t>
  </si>
  <si>
    <t>KAS1901040203</t>
  </si>
  <si>
    <t>KAS1901040204</t>
  </si>
  <si>
    <t>KAS1901040205</t>
  </si>
  <si>
    <t>KAS1901040206</t>
  </si>
  <si>
    <t>KAS1901040207</t>
  </si>
  <si>
    <t>KAS1901040208</t>
  </si>
  <si>
    <t>KAS1901040209</t>
  </si>
  <si>
    <t>KAS1901040210</t>
  </si>
  <si>
    <t>S10SZX1901008</t>
  </si>
  <si>
    <t>535220190526005392</t>
  </si>
  <si>
    <t>KAS19010701</t>
  </si>
  <si>
    <t>KAS1901070102</t>
  </si>
  <si>
    <t>塑胶冰格</t>
  </si>
  <si>
    <t>S10SZX1901002</t>
  </si>
  <si>
    <t>535220190526005385</t>
  </si>
  <si>
    <t>KAS19010702</t>
  </si>
  <si>
    <t>KAS1901070201</t>
  </si>
  <si>
    <t>塑胶储物箱</t>
  </si>
  <si>
    <t>KAS1901070202</t>
  </si>
  <si>
    <t>KAS1901070203</t>
  </si>
  <si>
    <t>塑胶食物盒/C</t>
  </si>
  <si>
    <t>KAS1901070204</t>
  </si>
  <si>
    <t>KAS1901070205</t>
  </si>
  <si>
    <t>535220190526005379</t>
  </si>
  <si>
    <t>KAS19010703</t>
  </si>
  <si>
    <t>KAS1901070301</t>
  </si>
  <si>
    <t>KAS1901070302</t>
  </si>
  <si>
    <t>KAS1901070303</t>
  </si>
  <si>
    <t>KAS1901070304</t>
  </si>
  <si>
    <t>KAS1901070307</t>
  </si>
  <si>
    <t>塑胶水杯</t>
  </si>
  <si>
    <t>KAS1901070308</t>
  </si>
  <si>
    <t>塑胶碗</t>
  </si>
  <si>
    <t>S10SZX1902016</t>
  </si>
  <si>
    <t>535220190526007427</t>
  </si>
  <si>
    <t>KAS19010903</t>
  </si>
  <si>
    <t>KAS1901090301</t>
  </si>
  <si>
    <t>KAS1901090302</t>
  </si>
  <si>
    <t>KAS1901090303</t>
  </si>
  <si>
    <t>KAS1901090304</t>
  </si>
  <si>
    <t>KAS1901090305</t>
  </si>
  <si>
    <t>535220190526007140</t>
  </si>
  <si>
    <t>KAS19010904</t>
  </si>
  <si>
    <t>KAS1901090403</t>
  </si>
  <si>
    <t>535220190526007142</t>
  </si>
  <si>
    <t>KAS19010905</t>
  </si>
  <si>
    <t>KAS1901090501</t>
  </si>
  <si>
    <t>KAS1901090502</t>
  </si>
  <si>
    <t>KAS1901090503</t>
  </si>
  <si>
    <t>535220190526007138</t>
  </si>
  <si>
    <t>KAS19010906</t>
  </si>
  <si>
    <t>KAS1901090603</t>
  </si>
  <si>
    <t>KAS1901090604</t>
  </si>
  <si>
    <t>KAS1901090605</t>
  </si>
  <si>
    <t>KAS1901090606</t>
  </si>
  <si>
    <t>KAS1901090607</t>
  </si>
  <si>
    <t>KAS1901090608</t>
  </si>
  <si>
    <t>KAS1901090609</t>
  </si>
  <si>
    <t>KAS1901090610</t>
  </si>
  <si>
    <t>535220190526007139</t>
  </si>
  <si>
    <t>KAS19010907</t>
  </si>
  <si>
    <t>KAS1901090701</t>
  </si>
  <si>
    <t>手机支架</t>
  </si>
  <si>
    <t>KAS1901090702</t>
  </si>
  <si>
    <t>KAS1901090703</t>
  </si>
  <si>
    <t>S10SZX1901010</t>
  </si>
  <si>
    <t>535220190526008048</t>
  </si>
  <si>
    <t>KAS19011001</t>
  </si>
  <si>
    <t>KAS1901100102</t>
  </si>
  <si>
    <t>储物架支柱</t>
  </si>
  <si>
    <t>KAS1901100103</t>
  </si>
  <si>
    <t>落地储物架</t>
  </si>
  <si>
    <t>KAS1901100106</t>
  </si>
  <si>
    <t>KAS1901100107</t>
  </si>
  <si>
    <t>KAS1901100111</t>
  </si>
  <si>
    <t>塑料垃圾桶</t>
  </si>
  <si>
    <t>KAS1901100112</t>
  </si>
  <si>
    <t>S10SZX1901018</t>
  </si>
  <si>
    <t>535220190526009043</t>
  </si>
  <si>
    <t>KAS19011002</t>
  </si>
  <si>
    <t>KAS1901100215</t>
  </si>
  <si>
    <t>塑料食物夹</t>
  </si>
  <si>
    <t>KAS1901100218</t>
  </si>
  <si>
    <t>3件套套刀</t>
  </si>
  <si>
    <t>KAS1901100220</t>
  </si>
  <si>
    <t>厨师刀</t>
  </si>
  <si>
    <t>KAS1901100221</t>
  </si>
  <si>
    <t>KAS1901100230</t>
  </si>
  <si>
    <t>12孔圆形硅胶蛋糕盘</t>
  </si>
  <si>
    <t>S10SZX1901022</t>
  </si>
  <si>
    <t>535220190526009002</t>
  </si>
  <si>
    <t>KAS19011102</t>
  </si>
  <si>
    <t>KAS1901110202</t>
  </si>
  <si>
    <t>儿童玩具：游戏套装</t>
  </si>
  <si>
    <t>KAS1901110203</t>
  </si>
  <si>
    <t>儿童玩具：玩具棋</t>
  </si>
  <si>
    <t>KAS1901110204</t>
  </si>
  <si>
    <t>KAS1901110205</t>
  </si>
  <si>
    <t>智力玩具：智力弹珠</t>
  </si>
  <si>
    <t>KAS1901110208</t>
  </si>
  <si>
    <t>KAS1901110209</t>
  </si>
  <si>
    <t>儿童玩具：军事套</t>
  </si>
  <si>
    <t>KAS1901110210</t>
  </si>
  <si>
    <t>KAS1901110211</t>
  </si>
  <si>
    <t>儿童玩具：惯性车</t>
  </si>
  <si>
    <t>KAS1901110212</t>
  </si>
  <si>
    <t>电动玩具：电动飞机</t>
  </si>
  <si>
    <t>KAS1901110213</t>
  </si>
  <si>
    <t>儿童玩具：工程车</t>
  </si>
  <si>
    <t>KAS1901110215</t>
  </si>
  <si>
    <t>儿童玩具：玩具食物桶</t>
  </si>
  <si>
    <t>KAS1901110216</t>
  </si>
  <si>
    <t>儿童玩具：玩具收银机</t>
  </si>
  <si>
    <t>KAS1901110219</t>
  </si>
  <si>
    <t>儿童玩具：电钻</t>
  </si>
  <si>
    <t>KAS1901110220</t>
  </si>
  <si>
    <t>儿童玩具：工具套</t>
  </si>
  <si>
    <t>535220190526008998</t>
  </si>
  <si>
    <t>KAS19011101</t>
  </si>
  <si>
    <t>KAS1901110103</t>
  </si>
  <si>
    <t>儿童玩具：医具套</t>
  </si>
  <si>
    <t>KAS1901110104</t>
  </si>
  <si>
    <t>S10SZX1902021</t>
  </si>
  <si>
    <t>535220190526009013</t>
  </si>
  <si>
    <t>KAS19011104</t>
  </si>
  <si>
    <t>KAS1901110402</t>
  </si>
  <si>
    <t>食物夹</t>
  </si>
  <si>
    <t>S10SZX1902005</t>
  </si>
  <si>
    <t>535220190526012120</t>
  </si>
  <si>
    <t>KAS19011401</t>
  </si>
  <si>
    <t>KAS1901140104</t>
  </si>
  <si>
    <t>S10SZX1902007</t>
  </si>
  <si>
    <t>535220190526013516</t>
  </si>
  <si>
    <t>KAS19011504</t>
  </si>
  <si>
    <t>KAS1901150402</t>
  </si>
  <si>
    <t>切肉刀</t>
  </si>
  <si>
    <t>S10SZX1903002</t>
  </si>
  <si>
    <t>535220190526014723</t>
  </si>
  <si>
    <t>KAS19011602</t>
  </si>
  <si>
    <t>KAS1901160201</t>
  </si>
  <si>
    <t>电动宠物玩具：圆形镭射</t>
  </si>
  <si>
    <t>S10SZX1920211</t>
  </si>
  <si>
    <t>535220190526014894</t>
  </si>
  <si>
    <t>KAS19011506</t>
  </si>
  <si>
    <t>KASKAS1901150601</t>
  </si>
  <si>
    <t>KASKAS1901150603</t>
  </si>
  <si>
    <t>KASKAS1901150604</t>
  </si>
  <si>
    <t>S10SZX1920212</t>
  </si>
  <si>
    <t>KASKAS1901150607</t>
  </si>
  <si>
    <t>木座</t>
  </si>
  <si>
    <t>KASKAS1901150608</t>
  </si>
  <si>
    <t>不锈钢套刀</t>
  </si>
  <si>
    <t>KASKAS1901150609</t>
  </si>
  <si>
    <t>硅胶手套</t>
  </si>
  <si>
    <t>双</t>
  </si>
  <si>
    <t>KASKAS1901150613</t>
  </si>
  <si>
    <t>KASKAS1901150614</t>
  </si>
  <si>
    <t>535220190526014897</t>
  </si>
  <si>
    <t>KAS19011507</t>
  </si>
  <si>
    <t>KAS1901150703</t>
  </si>
  <si>
    <t>手工工具</t>
  </si>
  <si>
    <t>KAS1901150704</t>
  </si>
  <si>
    <t>3件套剪刀</t>
  </si>
  <si>
    <t>S10SZX1903006</t>
  </si>
  <si>
    <t>535220190526015740</t>
  </si>
  <si>
    <t>KAS19011701</t>
  </si>
  <si>
    <t>KAS1901170101</t>
  </si>
  <si>
    <t>KAS1901170102</t>
  </si>
  <si>
    <t>KAS1901170103</t>
  </si>
  <si>
    <t>KAS1901170104</t>
  </si>
  <si>
    <t>S10SZX1902002</t>
  </si>
  <si>
    <t>535220190526017243</t>
  </si>
  <si>
    <t>KAS19011703</t>
  </si>
  <si>
    <t>KAS1901170301</t>
  </si>
  <si>
    <t>S10SZX1902006</t>
  </si>
  <si>
    <t>535220190526017242</t>
  </si>
  <si>
    <t>KAS19011704</t>
  </si>
  <si>
    <t>KAS1901170401</t>
  </si>
  <si>
    <t>KAS1901170402</t>
  </si>
  <si>
    <t>海草编织篮</t>
  </si>
  <si>
    <t>KAS1901170405</t>
  </si>
  <si>
    <t>KAS1901170409</t>
  </si>
  <si>
    <t>塑料盆栽</t>
  </si>
  <si>
    <t>KAS1901170413</t>
  </si>
  <si>
    <t>KAS1901170414</t>
  </si>
  <si>
    <t>日用瓷:盘.罐.锅.碗.碟.壶</t>
  </si>
  <si>
    <t>KAS1901170415</t>
  </si>
  <si>
    <t>S10SZX1903007</t>
  </si>
  <si>
    <t>535220190526017356</t>
  </si>
  <si>
    <t>KAS19011801</t>
  </si>
  <si>
    <t>KAS1901180101</t>
  </si>
  <si>
    <t>粉扑</t>
  </si>
  <si>
    <t>包</t>
  </si>
  <si>
    <t>S10SZX1902008</t>
  </si>
  <si>
    <t>535220190526017345</t>
  </si>
  <si>
    <t>KAS19011802</t>
  </si>
  <si>
    <t>KAS1901180202</t>
  </si>
  <si>
    <t>铁制果篮</t>
  </si>
  <si>
    <t>KAS1901180203</t>
  </si>
  <si>
    <t>KAS1901180205</t>
  </si>
  <si>
    <t>铁制餐巾架</t>
  </si>
  <si>
    <t>KAS1901180208</t>
  </si>
  <si>
    <t>铁制托盘</t>
  </si>
  <si>
    <t>KAS1901180209</t>
  </si>
  <si>
    <t>铁制刀叉桶</t>
  </si>
  <si>
    <t>KAS1901180210</t>
  </si>
  <si>
    <t>铁制肥料桶</t>
  </si>
  <si>
    <t xml:space="preserve">S10SZX1901021
</t>
  </si>
  <si>
    <t>535220190526017313</t>
  </si>
  <si>
    <t>KAS19011803</t>
  </si>
  <si>
    <t>KAS1901180301</t>
  </si>
  <si>
    <t>KAS1901180302</t>
  </si>
  <si>
    <t>S10SZX1901021</t>
  </si>
  <si>
    <t>KAS1901180305</t>
  </si>
  <si>
    <t>人造花盆景</t>
  </si>
  <si>
    <t>KAS1901180308</t>
  </si>
  <si>
    <t>人造花束</t>
  </si>
  <si>
    <t>KAS1901180309</t>
  </si>
  <si>
    <t>人造花枝</t>
  </si>
  <si>
    <t>KAS1901180310</t>
  </si>
  <si>
    <t>人造叶枝</t>
  </si>
  <si>
    <t>S10SZX1903010</t>
  </si>
  <si>
    <t>535220190526017785</t>
  </si>
  <si>
    <t>KAS19011804</t>
  </si>
  <si>
    <t>KAS1901180401</t>
  </si>
  <si>
    <t>布绒填充玩具：动物</t>
  </si>
  <si>
    <t>KAS1901180402</t>
  </si>
  <si>
    <t>儿童玩具方巾</t>
  </si>
  <si>
    <t>KAS1901180403</t>
  </si>
  <si>
    <t>动物玩偶：狐狸</t>
  </si>
  <si>
    <t>S10SZX1902022</t>
  </si>
  <si>
    <t>535220190526017821</t>
  </si>
  <si>
    <t>KAS19011805</t>
  </si>
  <si>
    <t>KAS1901180502</t>
  </si>
  <si>
    <t>餐厨用具</t>
  </si>
  <si>
    <t>KAS1901180504</t>
  </si>
  <si>
    <t>S10SZX1902023</t>
  </si>
  <si>
    <t>535220190526017818</t>
  </si>
  <si>
    <t>KAS19011806</t>
  </si>
  <si>
    <t>KAS1901180601</t>
  </si>
  <si>
    <t>KAS1901180602</t>
  </si>
  <si>
    <t>KAS1901180603</t>
  </si>
  <si>
    <t>KAS1901180604</t>
  </si>
  <si>
    <t>KAS1901180605</t>
  </si>
  <si>
    <t>KAS1901180606</t>
  </si>
  <si>
    <t>S10SZX1903008</t>
  </si>
  <si>
    <t>535220190526021432</t>
  </si>
  <si>
    <t>KAS19012202</t>
  </si>
  <si>
    <t>KAS1901220203</t>
  </si>
  <si>
    <t>文件夹</t>
  </si>
  <si>
    <t>S10SZX1904011</t>
  </si>
  <si>
    <t>535220190526023047</t>
  </si>
  <si>
    <t>KAS19012302</t>
  </si>
  <si>
    <t>KAS1901230201</t>
  </si>
  <si>
    <t>KAS1901230202</t>
  </si>
  <si>
    <t>KAS1901230203</t>
  </si>
  <si>
    <t>塑胶毛绒玩具</t>
  </si>
  <si>
    <t>KAS1901230204</t>
  </si>
  <si>
    <t>KAS1901230205</t>
  </si>
  <si>
    <t>KAS1901230206</t>
  </si>
  <si>
    <t>KAS1901230207</t>
  </si>
  <si>
    <t>KAS1901230208</t>
  </si>
  <si>
    <t>KAS1901230209</t>
  </si>
  <si>
    <t>KAS1901230210</t>
  </si>
  <si>
    <t>KAS1901230211</t>
  </si>
  <si>
    <t>KAS1901230212</t>
  </si>
  <si>
    <t>KAS1901230213</t>
  </si>
  <si>
    <t>KAS1901230214</t>
  </si>
  <si>
    <t>KAS1901230215</t>
  </si>
  <si>
    <t>S10SZX1904004</t>
  </si>
  <si>
    <t>535220190526024567</t>
  </si>
  <si>
    <t>KAS19012402</t>
  </si>
  <si>
    <t>KAS1901240201</t>
  </si>
  <si>
    <t>S10SZX1904006</t>
  </si>
  <si>
    <t>535220190526025680</t>
  </si>
  <si>
    <t>KAS19012403</t>
  </si>
  <si>
    <t>KAS1901240301</t>
  </si>
  <si>
    <t>KAS1901240302</t>
  </si>
  <si>
    <t>KAS1901240303</t>
  </si>
  <si>
    <t>KAS1901240304</t>
  </si>
  <si>
    <t>KAS1901240308</t>
  </si>
  <si>
    <t>KAS1901240309</t>
  </si>
  <si>
    <t>铁制纸巾架</t>
  </si>
  <si>
    <t>KAS1901240312</t>
  </si>
  <si>
    <t>KAS1901240316</t>
  </si>
  <si>
    <t>KAS1901240320</t>
  </si>
  <si>
    <t>535220190526025723</t>
  </si>
  <si>
    <t>KAS19012404</t>
  </si>
  <si>
    <t>KAS1901240403</t>
  </si>
  <si>
    <t>铁制衣夹桶</t>
  </si>
  <si>
    <t>KAS1901240405</t>
  </si>
  <si>
    <t>KAS1901240406</t>
  </si>
  <si>
    <t>KAS1901240409</t>
  </si>
  <si>
    <t>S10SZX1902029</t>
  </si>
  <si>
    <t>535220190526024561</t>
  </si>
  <si>
    <t>KAS19012409</t>
  </si>
  <si>
    <t>KAS1901240901</t>
  </si>
  <si>
    <t>S10SZX1904009</t>
  </si>
  <si>
    <t>535220190526025484</t>
  </si>
  <si>
    <t>KAS19012410</t>
  </si>
  <si>
    <t>KAS1901241001</t>
  </si>
  <si>
    <t>日用瓷:20CM盘</t>
  </si>
  <si>
    <t>S10SZX1904014</t>
  </si>
  <si>
    <t>535220190526024717</t>
  </si>
  <si>
    <t>KAS19012501</t>
  </si>
  <si>
    <t>KAS1901250101</t>
  </si>
  <si>
    <t>复活节装饰品</t>
  </si>
  <si>
    <t>S10SZX1901016</t>
  </si>
  <si>
    <t>535220190526027467</t>
  </si>
  <si>
    <t>KAS19012603</t>
  </si>
  <si>
    <t>KAS1901260301</t>
  </si>
  <si>
    <t>KAS1901260302</t>
  </si>
  <si>
    <t>KAS1901260303</t>
  </si>
  <si>
    <t>无线耳机</t>
  </si>
  <si>
    <t>S10SZX1902015</t>
  </si>
  <si>
    <t>535220190526029711</t>
  </si>
  <si>
    <t>KAS19012802</t>
  </si>
  <si>
    <t>KAS1901280201</t>
  </si>
  <si>
    <t>不锈钢刨</t>
  </si>
  <si>
    <t>S10SZX1901014</t>
  </si>
  <si>
    <t>535220190526029712</t>
  </si>
  <si>
    <t>KAS19012803</t>
  </si>
  <si>
    <t>KAS1901280305</t>
  </si>
  <si>
    <t>S10SZX1902014</t>
  </si>
  <si>
    <t>535220190526029710</t>
  </si>
  <si>
    <t>KAS19012805</t>
  </si>
  <si>
    <t>KAS1901280512</t>
  </si>
  <si>
    <t>介饼器</t>
  </si>
  <si>
    <t>KAS1901280513</t>
  </si>
  <si>
    <t>柠檬压</t>
  </si>
  <si>
    <t>KAS1901280519</t>
  </si>
  <si>
    <t>开瓶器</t>
  </si>
  <si>
    <t>S10SZX1904012</t>
  </si>
  <si>
    <t>535220190526030324</t>
  </si>
  <si>
    <t>KAS19012901</t>
  </si>
  <si>
    <t>KAS1901290103</t>
  </si>
  <si>
    <t>铁制洗衣篮</t>
  </si>
  <si>
    <t>535220190526030321</t>
  </si>
  <si>
    <t>KAS19012902</t>
  </si>
  <si>
    <t>KAS1901290202</t>
  </si>
  <si>
    <t>535220190526030323</t>
  </si>
  <si>
    <t>KAS19012904</t>
  </si>
  <si>
    <t>KAS1901290401</t>
  </si>
  <si>
    <t>KAS1901290402</t>
  </si>
  <si>
    <t>S10SZX1909004</t>
  </si>
  <si>
    <t>535220190526037517</t>
  </si>
  <si>
    <t>KAS19022001</t>
  </si>
  <si>
    <t>KAS1902200101</t>
  </si>
  <si>
    <t>S10SZX1909008</t>
  </si>
  <si>
    <t>535220190526041365</t>
  </si>
  <si>
    <t>KAS19022601</t>
  </si>
  <si>
    <t>KAS1902260101</t>
  </si>
  <si>
    <t>塑胶玩具/立体眼镜</t>
  </si>
  <si>
    <t>KAS1902260102</t>
  </si>
  <si>
    <t>塑胶玩具/隐形笔</t>
  </si>
  <si>
    <t>S10SZX1909007</t>
  </si>
  <si>
    <t>535220190526046062</t>
  </si>
  <si>
    <t>KAS1903040101</t>
  </si>
  <si>
    <t>KAS190304010101</t>
  </si>
  <si>
    <t>涤纶化妆包</t>
  </si>
  <si>
    <t>KAS190304010102</t>
  </si>
  <si>
    <t>PU化妆包</t>
  </si>
  <si>
    <t>S10SZX1910004</t>
  </si>
  <si>
    <t>535220190526049689</t>
  </si>
  <si>
    <t>KAS19030703</t>
  </si>
  <si>
    <t>KAS1903070301</t>
  </si>
  <si>
    <t>KAS1903070302</t>
  </si>
  <si>
    <t>KAS1903070303</t>
  </si>
  <si>
    <t>KAS1903070304</t>
  </si>
  <si>
    <t>KAS1903070305</t>
  </si>
  <si>
    <t>KAS1903070306</t>
  </si>
  <si>
    <t>KAS1903070307</t>
  </si>
  <si>
    <t>KAS1903070308</t>
  </si>
  <si>
    <t>KAS1903070309</t>
  </si>
  <si>
    <t>KAS1903070310</t>
  </si>
  <si>
    <t>S10SZX1910013</t>
  </si>
  <si>
    <t>535220190526049672</t>
  </si>
  <si>
    <t>KAS19030704</t>
  </si>
  <si>
    <t>KAS1903070401</t>
  </si>
  <si>
    <t>背包</t>
  </si>
  <si>
    <t>KAS1903070402</t>
  </si>
  <si>
    <t>S10SZX1910008</t>
  </si>
  <si>
    <t>535220190526049684</t>
  </si>
  <si>
    <t>KAS19030701</t>
  </si>
  <si>
    <t>KAS1903070101</t>
  </si>
  <si>
    <r>
      <rPr>
        <sz val="8"/>
        <color theme="1"/>
        <rFont val="宋体"/>
        <family val="3"/>
        <charset val="134"/>
      </rPr>
      <t>彩咭</t>
    </r>
    <r>
      <rPr>
        <sz val="8"/>
        <color theme="1"/>
        <rFont val="Verdana"/>
        <family val="2"/>
      </rPr>
      <t>A</t>
    </r>
  </si>
  <si>
    <t>KAS1903070102</t>
  </si>
  <si>
    <t>智力玩具</t>
  </si>
  <si>
    <t>S10SZX1910010</t>
  </si>
  <si>
    <t>535220190526048867</t>
  </si>
  <si>
    <t>KAS19030702</t>
  </si>
  <si>
    <t>KAS1903070201</t>
  </si>
  <si>
    <t>KAS1903070203</t>
  </si>
  <si>
    <t>KAS1903070204</t>
  </si>
  <si>
    <t>塑料手机车支架</t>
  </si>
  <si>
    <t>S10SZX1910003</t>
  </si>
  <si>
    <t>535220190526048501</t>
  </si>
  <si>
    <t>KAS19030801</t>
  </si>
  <si>
    <t>KAS1903080101</t>
  </si>
  <si>
    <t>电脑包</t>
  </si>
  <si>
    <t>KAS1903080102</t>
  </si>
  <si>
    <t>平板机套</t>
  </si>
  <si>
    <t>S10SZX1910007</t>
  </si>
  <si>
    <t>535220190526050332</t>
  </si>
  <si>
    <t>KAS19030802</t>
  </si>
  <si>
    <t>KAS1903080201</t>
  </si>
  <si>
    <t>儿童玩具：动物</t>
  </si>
  <si>
    <t>KAS1903080202</t>
  </si>
  <si>
    <t>KAS1903080203</t>
  </si>
  <si>
    <t>KAS1903080204</t>
  </si>
  <si>
    <t>KAS1903080205</t>
  </si>
  <si>
    <t>儿童玩具：恐龙头</t>
  </si>
  <si>
    <t>KAS1903080206</t>
  </si>
  <si>
    <t>儿童玩具：玩具食物</t>
  </si>
  <si>
    <t>KAS1903080208</t>
  </si>
  <si>
    <t>儿童玩具：闪光剑</t>
  </si>
  <si>
    <t>KAS1903080209</t>
  </si>
  <si>
    <t>电动玩具：电动火车头</t>
  </si>
  <si>
    <t>KAS1903080210</t>
  </si>
  <si>
    <t>儿童玩具：恶搞套装</t>
  </si>
  <si>
    <t>KAS1903080211</t>
  </si>
  <si>
    <t>儿童玩具：工具台</t>
  </si>
  <si>
    <t>KAS1903080212</t>
  </si>
  <si>
    <t>KAS1903080213</t>
  </si>
  <si>
    <t>儿童玩具：拖车套装</t>
  </si>
  <si>
    <t>KAS1903080214</t>
  </si>
  <si>
    <t>儿童玩具：饰品套</t>
  </si>
  <si>
    <t>KAS1903080215</t>
  </si>
  <si>
    <t>儿童玩具：夜光轨道车</t>
  </si>
  <si>
    <t>KAS1903080216</t>
  </si>
  <si>
    <t>儿童玩具：太空枪</t>
  </si>
  <si>
    <t>KAS1903080217</t>
  </si>
  <si>
    <t>儿童玩具：太空剑</t>
  </si>
  <si>
    <t>S10SZX1910002</t>
  </si>
  <si>
    <t>535220190526050903</t>
  </si>
  <si>
    <t>KAS19030804</t>
  </si>
  <si>
    <t>KAS1903080401</t>
  </si>
  <si>
    <t>日用瓷:碗</t>
  </si>
  <si>
    <t>KAS1903080403</t>
  </si>
  <si>
    <t>S10SZX1910014</t>
  </si>
  <si>
    <t>535220190526052423</t>
  </si>
  <si>
    <t>KAS19031101</t>
  </si>
  <si>
    <t>KAS1903110101</t>
  </si>
  <si>
    <t>KAS1903110102</t>
  </si>
  <si>
    <t>535220190526052416</t>
  </si>
  <si>
    <t>KAS19031102</t>
  </si>
  <si>
    <t>KAS1903110202</t>
  </si>
  <si>
    <t>535220190526052412</t>
  </si>
  <si>
    <t>KAS19031103</t>
  </si>
  <si>
    <t>KAS1903110302</t>
  </si>
  <si>
    <t>KAS1903110303</t>
  </si>
  <si>
    <t>S10SZX1911001</t>
  </si>
  <si>
    <t>535220190526052397</t>
  </si>
  <si>
    <t>KAS19031104</t>
  </si>
  <si>
    <t>KAS1903110401</t>
  </si>
  <si>
    <t>泡泡水</t>
  </si>
  <si>
    <t>S10SZX1910001</t>
  </si>
  <si>
    <t>535220190526053174</t>
  </si>
  <si>
    <t>KAS19031202</t>
  </si>
  <si>
    <t>KAS1903120201</t>
  </si>
  <si>
    <t>S10SZX1910006</t>
  </si>
  <si>
    <t>535220190526053831</t>
  </si>
  <si>
    <t>KAS19031303</t>
  </si>
  <si>
    <t>KAS1903130304</t>
  </si>
  <si>
    <t>铁线衣架</t>
  </si>
  <si>
    <t>KAS1903130305</t>
  </si>
  <si>
    <t>包胶衣架</t>
  </si>
  <si>
    <t>S10SZX1911017</t>
  </si>
  <si>
    <t>535220190526053884</t>
  </si>
  <si>
    <t>KAS19031304</t>
  </si>
  <si>
    <t>KAS1903130402</t>
  </si>
  <si>
    <t>耳塞机</t>
  </si>
  <si>
    <t>S10SZX1910009</t>
  </si>
  <si>
    <t>535220190526053829</t>
  </si>
  <si>
    <t>KAS19031302</t>
  </si>
  <si>
    <t>KAS1903130203</t>
  </si>
  <si>
    <t>KAS1903130204</t>
  </si>
  <si>
    <t>KAS1903130206</t>
  </si>
  <si>
    <t>铁制垃圾桶</t>
  </si>
  <si>
    <t>KAS1903130208</t>
  </si>
  <si>
    <t>铁制药箱</t>
  </si>
  <si>
    <t>KAS1903130209</t>
  </si>
  <si>
    <t>布制洗衣篮</t>
  </si>
  <si>
    <t>S10SZX1911015</t>
  </si>
  <si>
    <t>535220190526055072</t>
  </si>
  <si>
    <t>KAS19031401</t>
  </si>
  <si>
    <t>KAS1903140101</t>
  </si>
  <si>
    <t>KAS1903140104</t>
  </si>
  <si>
    <t>KAS1903140105</t>
  </si>
  <si>
    <t>KAS1903140106</t>
  </si>
  <si>
    <t>KAS1903140107</t>
  </si>
  <si>
    <t>KAS1903140108</t>
  </si>
  <si>
    <t>S10SZX1911005</t>
  </si>
  <si>
    <t>535220190526055654</t>
  </si>
  <si>
    <t>KAS19031403</t>
  </si>
  <si>
    <t>KAS1903140301</t>
  </si>
  <si>
    <t>535220190526055651</t>
  </si>
  <si>
    <t>KAS19031402</t>
  </si>
  <si>
    <t>KAS190314020101</t>
  </si>
  <si>
    <t>VR眼镜</t>
  </si>
  <si>
    <t>KAS190314020303</t>
  </si>
  <si>
    <t>自拍杆</t>
  </si>
  <si>
    <t>S10SZX1910012</t>
  </si>
  <si>
    <t>535220190526054813</t>
  </si>
  <si>
    <t>KAS19031406</t>
  </si>
  <si>
    <t>KAS1903140601</t>
  </si>
  <si>
    <t>宠物胶垫</t>
  </si>
  <si>
    <t>KAS1903140606</t>
  </si>
  <si>
    <t>狗咬物</t>
  </si>
  <si>
    <t>KAS1903140607</t>
  </si>
  <si>
    <t>宠物洗漱瓶套装</t>
  </si>
  <si>
    <t>S10SZX1911004</t>
  </si>
  <si>
    <t>535220190526056225</t>
  </si>
  <si>
    <t>KAS19031501</t>
  </si>
  <si>
    <t>KAS1903150101</t>
  </si>
  <si>
    <t>钱包（PU）</t>
  </si>
  <si>
    <t>KAS1903150102</t>
  </si>
  <si>
    <t>单肩包（PU）</t>
  </si>
  <si>
    <t>KAS1903150103</t>
  </si>
  <si>
    <r>
      <rPr>
        <sz val="8"/>
        <color theme="1"/>
        <rFont val="宋体"/>
        <family val="3"/>
        <charset val="134"/>
      </rPr>
      <t>手提包（</t>
    </r>
    <r>
      <rPr>
        <sz val="8"/>
        <color theme="1"/>
        <rFont val="Verdana"/>
        <family val="2"/>
      </rPr>
      <t>PU</t>
    </r>
    <r>
      <rPr>
        <sz val="8"/>
        <color theme="1"/>
        <rFont val="宋体"/>
        <family val="3"/>
        <charset val="134"/>
      </rPr>
      <t>）</t>
    </r>
  </si>
  <si>
    <t>S10SZX1911006</t>
  </si>
  <si>
    <t>535220190526055960</t>
  </si>
  <si>
    <t>KAS19031503</t>
  </si>
  <si>
    <t>KAS1903150301</t>
  </si>
  <si>
    <t>KAS1903150304</t>
  </si>
  <si>
    <t>KAS1903150305</t>
  </si>
  <si>
    <t>腰包</t>
  </si>
  <si>
    <t>KAS1903150306</t>
  </si>
  <si>
    <t>KAS1903150307</t>
  </si>
  <si>
    <t>KAS1903150308</t>
  </si>
  <si>
    <t>手提包</t>
  </si>
  <si>
    <t>S10SZX1911020</t>
  </si>
  <si>
    <t>535220190526055966</t>
  </si>
  <si>
    <t>KAS19031504</t>
  </si>
  <si>
    <t>KAS1903150402</t>
  </si>
  <si>
    <t xml:space="preserve">篮 </t>
  </si>
  <si>
    <t>S10SZX1911010</t>
  </si>
  <si>
    <t>535220190526055963</t>
  </si>
  <si>
    <t>KAS19031506</t>
  </si>
  <si>
    <t>KAS1903150601</t>
  </si>
  <si>
    <t>KAS1903150602</t>
  </si>
  <si>
    <t>钩</t>
  </si>
  <si>
    <t>S10SZX1910015</t>
  </si>
  <si>
    <t>535220190526056576</t>
  </si>
  <si>
    <t>KAS19031508</t>
  </si>
  <si>
    <t>KAS1903150801</t>
  </si>
  <si>
    <t>儿童玩具：曲棍球</t>
  </si>
  <si>
    <t>KAS1903150802</t>
  </si>
  <si>
    <t>电动玩具：电动保险柜</t>
  </si>
  <si>
    <t>KAS1903150803</t>
  </si>
  <si>
    <t>儿童玩具：软弹枪</t>
  </si>
  <si>
    <t>KAS1903150804</t>
  </si>
  <si>
    <t>儿童玩具：跳绳</t>
  </si>
  <si>
    <t>KAS1903150805</t>
  </si>
  <si>
    <t>儿童玩具：飞盘</t>
  </si>
  <si>
    <t>KAS1903150806</t>
  </si>
  <si>
    <t>儿童玩具：足球门</t>
  </si>
  <si>
    <t>KAS1903150807</t>
  </si>
  <si>
    <t>儿童玩具：动物套装</t>
  </si>
  <si>
    <t>KAS1903150808</t>
  </si>
  <si>
    <t>电动玩具：电动梳妆台</t>
  </si>
  <si>
    <t>KAS1903150809</t>
  </si>
  <si>
    <t>儿童玩具：高尔夫球套装</t>
  </si>
  <si>
    <t>KAS1903150810</t>
  </si>
  <si>
    <t>儿童玩具：粘靶球</t>
  </si>
  <si>
    <t>KAS1903150811</t>
  </si>
  <si>
    <t>儿童玩具：保龄球套装</t>
  </si>
  <si>
    <t>KAS1903150812</t>
  </si>
  <si>
    <t>儿童玩具：昆虫筒</t>
  </si>
  <si>
    <t>KAS1903150813</t>
  </si>
  <si>
    <t>儿童玩具：棒球套装</t>
  </si>
  <si>
    <t>S10SZX1911009</t>
  </si>
  <si>
    <t>535220190526057106</t>
  </si>
  <si>
    <t>KAS19031802</t>
  </si>
  <si>
    <t>KAS1903180201</t>
  </si>
  <si>
    <t>KAS1903180202</t>
  </si>
  <si>
    <t>KAS1903180203</t>
  </si>
  <si>
    <t>塑胶垃圾桶</t>
  </si>
  <si>
    <t>KAS1903180205</t>
  </si>
  <si>
    <t>塑胶储物箱/C</t>
  </si>
  <si>
    <t>S10SZX1911003</t>
  </si>
  <si>
    <t>535220190526058177</t>
  </si>
  <si>
    <t>KAS19031804</t>
  </si>
  <si>
    <t>KAS1903180401</t>
  </si>
  <si>
    <t>PP胶袋</t>
  </si>
  <si>
    <t>袋</t>
  </si>
  <si>
    <t>KAS1903180402</t>
  </si>
  <si>
    <t>彩带</t>
  </si>
  <si>
    <t>KAS1903180404</t>
  </si>
  <si>
    <t>欧根纱袋</t>
  </si>
  <si>
    <t>KAS1903180405</t>
  </si>
  <si>
    <t>纸袋</t>
  </si>
  <si>
    <t>S10SZX1911019</t>
  </si>
  <si>
    <t>535220190526058179</t>
  </si>
  <si>
    <t>KAS19031805</t>
  </si>
  <si>
    <t>KAS1903180502</t>
  </si>
  <si>
    <t>化妆包</t>
  </si>
  <si>
    <t>KAS1903180503</t>
  </si>
  <si>
    <t>S10SZX1911013</t>
  </si>
  <si>
    <t>535220190526057104</t>
  </si>
  <si>
    <t>KAS19031801</t>
  </si>
  <si>
    <t>KAS1903180101</t>
  </si>
  <si>
    <t>S10SZX1911021</t>
  </si>
  <si>
    <t>535220190526059967</t>
  </si>
  <si>
    <t>KAS19032001</t>
  </si>
  <si>
    <t>KAS1903200101</t>
  </si>
  <si>
    <t>S10SZX1909003</t>
  </si>
  <si>
    <t>535220190526059973</t>
  </si>
  <si>
    <t>KAS19032003</t>
  </si>
  <si>
    <t>KAS1903200301</t>
  </si>
  <si>
    <t>S10SZX1909005</t>
  </si>
  <si>
    <t>535220190526059978</t>
  </si>
  <si>
    <t>KAS19032005</t>
  </si>
  <si>
    <t>KAS1903200501</t>
  </si>
  <si>
    <t>棉绳狗咬物</t>
  </si>
  <si>
    <t>KAS1903200502</t>
  </si>
  <si>
    <t>塑料宠物碗</t>
  </si>
  <si>
    <t>KAS1903200506</t>
  </si>
  <si>
    <t>塑料猫砂盆</t>
  </si>
  <si>
    <t>KAS1903200507</t>
  </si>
  <si>
    <t>宠物玩具</t>
  </si>
  <si>
    <t>S10SZX1912002</t>
  </si>
  <si>
    <t>535220190526060673</t>
  </si>
  <si>
    <t>KAS19032101</t>
  </si>
  <si>
    <t>KAS1903210101</t>
  </si>
  <si>
    <t>竹制液瓶</t>
  </si>
  <si>
    <t>KAS1903210107</t>
  </si>
  <si>
    <t>铁制手提篮</t>
  </si>
  <si>
    <t>KAS1903210109</t>
  </si>
  <si>
    <t>KAS1903210110</t>
  </si>
  <si>
    <t>铁制碗碟架</t>
  </si>
  <si>
    <t>KAS1903210113</t>
  </si>
  <si>
    <t>铁制鞋架</t>
  </si>
  <si>
    <t>535220190526060671</t>
  </si>
  <si>
    <t>KAS19032103</t>
  </si>
  <si>
    <t>KAS1903210301</t>
  </si>
  <si>
    <t>铁制挂衣架</t>
  </si>
  <si>
    <t>KAS1903210302</t>
  </si>
  <si>
    <t>KAS1903210304</t>
  </si>
  <si>
    <t>铁制衣帽架</t>
  </si>
  <si>
    <t>KAS1903210305</t>
  </si>
  <si>
    <t>铁制伸缩挂衣架</t>
  </si>
  <si>
    <t>KAS1903210307</t>
  </si>
  <si>
    <t>KAS1903210308</t>
  </si>
  <si>
    <t>S10SZX1910023</t>
  </si>
  <si>
    <t>535220190526061880</t>
  </si>
  <si>
    <t>KAS19032201</t>
  </si>
  <si>
    <t>KAS1903220101</t>
  </si>
  <si>
    <t>手套</t>
  </si>
  <si>
    <t>KAS1903220102</t>
  </si>
  <si>
    <t>浴球</t>
  </si>
  <si>
    <t>S10SZX1912010</t>
  </si>
  <si>
    <t>535220190526061883</t>
  </si>
  <si>
    <t>KAS19032202</t>
  </si>
  <si>
    <t>KAS1903220201</t>
  </si>
  <si>
    <t>535220190526061884</t>
  </si>
  <si>
    <t>KAS19032203</t>
  </si>
  <si>
    <t>KAS1903220301</t>
  </si>
  <si>
    <t>KAS1903220302</t>
  </si>
  <si>
    <t xml:space="preserve"> 铁制鞋架</t>
  </si>
  <si>
    <t>KAS1903220303</t>
  </si>
  <si>
    <t>535220190526061886</t>
  </si>
  <si>
    <t>KAS19032204</t>
  </si>
  <si>
    <t>KAS1903220401</t>
  </si>
  <si>
    <t>S10SZX1912004</t>
  </si>
  <si>
    <t>535220190526065982</t>
  </si>
  <si>
    <t>KAS19032701</t>
  </si>
  <si>
    <t>KAS1903270101</t>
  </si>
  <si>
    <t>KAS1903270102</t>
  </si>
  <si>
    <t>KAS1903270103</t>
  </si>
  <si>
    <t>535220190526065981</t>
  </si>
  <si>
    <t>KAS19032702</t>
  </si>
  <si>
    <t>KAS1903270201</t>
  </si>
  <si>
    <t>KAS1903270202</t>
  </si>
  <si>
    <t>S10SZX1912012</t>
  </si>
  <si>
    <t>535220190526066960</t>
  </si>
  <si>
    <t>KAS19032806</t>
  </si>
  <si>
    <t>KAS1903280601</t>
  </si>
  <si>
    <t>塑㬵五金玩具套装</t>
  </si>
  <si>
    <t>KAS1903280602</t>
  </si>
  <si>
    <t>塑胶五金玩具车仔</t>
  </si>
  <si>
    <t>S10SZX1912013</t>
  </si>
  <si>
    <t>535220190526066857</t>
  </si>
  <si>
    <t>KAS19032803</t>
  </si>
  <si>
    <t>KAS1903280301</t>
  </si>
  <si>
    <t>棉针织女内裤</t>
  </si>
  <si>
    <t>KAS1903280302</t>
  </si>
  <si>
    <t>化纤针织女内裤</t>
  </si>
  <si>
    <t>S10SZX1912006</t>
  </si>
  <si>
    <t>535220190526066532</t>
  </si>
  <si>
    <t>KAS19032802</t>
  </si>
  <si>
    <t>KAS1903280201</t>
  </si>
  <si>
    <t>塑膠文件袋內頁袋A</t>
  </si>
  <si>
    <t>S10SZX1913005</t>
  </si>
  <si>
    <t>535220190526066851</t>
  </si>
  <si>
    <t>KAS19032804</t>
  </si>
  <si>
    <t>KAS1903280402</t>
  </si>
  <si>
    <t>日用瓷：500ML杯</t>
  </si>
  <si>
    <t>KAS1903280403</t>
  </si>
  <si>
    <t>KAS1903280404</t>
  </si>
  <si>
    <t>日用瓷：350ML杯</t>
  </si>
  <si>
    <t>S10SZX1911016</t>
  </si>
  <si>
    <t>535220190526066970</t>
  </si>
  <si>
    <t>KAS19032808</t>
  </si>
  <si>
    <t>KAS1903280801</t>
  </si>
  <si>
    <t>KAS1903280802</t>
  </si>
  <si>
    <t>S10SZX1912003</t>
  </si>
  <si>
    <t>535220190526066974</t>
  </si>
  <si>
    <t>KAS19032807</t>
  </si>
  <si>
    <t>KAS1903280701</t>
  </si>
  <si>
    <t xml:space="preserve">电动填充玩具|走路独角兽  </t>
  </si>
  <si>
    <t>KAS1903280702</t>
  </si>
  <si>
    <t xml:space="preserve">电动填充玩具|走路狗 </t>
  </si>
  <si>
    <t>KAS1903280703</t>
  </si>
  <si>
    <t xml:space="preserve">电动填充玩具|走路恐龙  </t>
  </si>
  <si>
    <t>S10SZX1912005</t>
  </si>
  <si>
    <t>535220190526066982</t>
  </si>
  <si>
    <t>KAS19032809</t>
  </si>
  <si>
    <t>KAS1903280903</t>
  </si>
  <si>
    <t>宠物饮水器</t>
  </si>
  <si>
    <t>KAS1903280905</t>
  </si>
  <si>
    <t>玻璃鱼缸（含透明盖/水泵/装饰石）</t>
  </si>
  <si>
    <t>KAS1903280906</t>
  </si>
  <si>
    <t>微型水泵</t>
  </si>
  <si>
    <t>S10SZX1913001</t>
  </si>
  <si>
    <t>535220190526071192</t>
  </si>
  <si>
    <t>KAS19040201</t>
  </si>
  <si>
    <t>KAS1904020101</t>
  </si>
  <si>
    <t>5件套塑料厨具</t>
  </si>
  <si>
    <t>S10SZX1913004</t>
  </si>
  <si>
    <t>535220190526072104</t>
  </si>
  <si>
    <t>KAS19040301</t>
  </si>
  <si>
    <t>KAS1904030102</t>
  </si>
  <si>
    <t>连接线A/带接头</t>
  </si>
  <si>
    <t>S10SZX1913006</t>
  </si>
  <si>
    <t>535220190526072133</t>
  </si>
  <si>
    <t>KAS19040302</t>
  </si>
  <si>
    <t>KAS1904030202</t>
  </si>
  <si>
    <t>日用瓷：杯</t>
  </si>
  <si>
    <t>KAS1904030203</t>
  </si>
  <si>
    <t>S10SZX1911014</t>
  </si>
  <si>
    <t>535220190526072114</t>
  </si>
  <si>
    <t>KAS19040304</t>
  </si>
  <si>
    <t>KAS1904030401</t>
  </si>
  <si>
    <t>EVA地墊</t>
  </si>
  <si>
    <t>S10SZX1915005</t>
  </si>
  <si>
    <t>535220190526072112</t>
  </si>
  <si>
    <t>KAS19040305</t>
  </si>
  <si>
    <t>KAS1904030501</t>
  </si>
  <si>
    <t>S10SZX1912008</t>
  </si>
  <si>
    <t>535220190526072109</t>
  </si>
  <si>
    <t>KAS19040307</t>
  </si>
  <si>
    <t>KAS1904030701</t>
  </si>
  <si>
    <t>电动宠物玩具：猫抓盒</t>
  </si>
  <si>
    <t>S10SZX1915001</t>
  </si>
  <si>
    <t>535220190526077735</t>
  </si>
  <si>
    <t>KAS19041101</t>
  </si>
  <si>
    <t>KAS1904110102</t>
  </si>
  <si>
    <t>KAS1904110103</t>
  </si>
  <si>
    <t>S10SZX1914002</t>
  </si>
  <si>
    <t>535220190526080643</t>
  </si>
  <si>
    <t>KAS19041601</t>
  </si>
  <si>
    <t>KAS1904160101</t>
  </si>
  <si>
    <t>KAS1904160102</t>
  </si>
  <si>
    <t>KAS1904160103</t>
  </si>
  <si>
    <t>KAS1904160104</t>
  </si>
  <si>
    <t>S10SZX1915015</t>
  </si>
  <si>
    <t>535220190526080642</t>
  </si>
  <si>
    <t>KAS19041602</t>
  </si>
  <si>
    <t>KAS1904160201</t>
  </si>
  <si>
    <t>KAS1904160202</t>
  </si>
  <si>
    <t>S10SZX1915004</t>
  </si>
  <si>
    <t>535220190526080723</t>
  </si>
  <si>
    <t>KAS19041603</t>
  </si>
  <si>
    <t>KAS1904160301</t>
  </si>
  <si>
    <t>S10SZX1915003</t>
  </si>
  <si>
    <t>535220190526080727</t>
  </si>
  <si>
    <t>KAS19041604</t>
  </si>
  <si>
    <t>KAS1904160401</t>
  </si>
  <si>
    <t>塑料合金玩具</t>
  </si>
  <si>
    <t>KAS1904160402</t>
  </si>
  <si>
    <t>S10SZX1915002</t>
  </si>
  <si>
    <t>535220190526080747</t>
  </si>
  <si>
    <t>KAS19041605</t>
  </si>
  <si>
    <t>KAS1904160501</t>
  </si>
  <si>
    <t>节日用品:礼袋吊饰</t>
  </si>
  <si>
    <t>KAS1904160502</t>
  </si>
  <si>
    <t>KAS1904160506</t>
  </si>
  <si>
    <t>节日用品:马头吊饰</t>
  </si>
  <si>
    <t>KAS1904160507</t>
  </si>
  <si>
    <t>节日用品:恐龙摆饰</t>
  </si>
  <si>
    <t>S10SZX1915014</t>
  </si>
  <si>
    <t>535220190526080729</t>
  </si>
  <si>
    <t>KAS19041606</t>
  </si>
  <si>
    <t>KAS1904160601</t>
  </si>
  <si>
    <t>KAS1904160602</t>
  </si>
  <si>
    <t>装饰铁球</t>
  </si>
  <si>
    <t>S10SZX1915006</t>
  </si>
  <si>
    <t>535220190526080738</t>
  </si>
  <si>
    <t>KAS19041607</t>
  </si>
  <si>
    <t>KAS1904160701</t>
  </si>
  <si>
    <t>S10SZX1915010</t>
  </si>
  <si>
    <t>535220190526081070</t>
  </si>
  <si>
    <t>KAS19041610</t>
  </si>
  <si>
    <t>KAS1904161004</t>
  </si>
  <si>
    <t>KAS1904161005</t>
  </si>
  <si>
    <t>S10SZX1910021</t>
  </si>
  <si>
    <t>535220190526080717</t>
  </si>
  <si>
    <t>KAS19041611</t>
  </si>
  <si>
    <t>KAS1904161101</t>
  </si>
  <si>
    <t>S10SZX1913007</t>
  </si>
  <si>
    <t>535220190526080804</t>
  </si>
  <si>
    <t>KAS19041612</t>
  </si>
  <si>
    <t>KAS1904161201</t>
  </si>
  <si>
    <t>厨房秤</t>
  </si>
  <si>
    <t>KAS1904161202</t>
  </si>
  <si>
    <t>KAS1904161203</t>
  </si>
  <si>
    <t>S10SZX1914001</t>
  </si>
  <si>
    <t>535220190526080714</t>
  </si>
  <si>
    <t>KAS19041613</t>
  </si>
  <si>
    <t>KAS1904161301</t>
  </si>
  <si>
    <t>冰包</t>
  </si>
  <si>
    <t>KAS1904161302</t>
  </si>
  <si>
    <t>KAS1904161303</t>
  </si>
  <si>
    <t>塑料盒</t>
  </si>
  <si>
    <t>KAS1904161304</t>
  </si>
  <si>
    <t>KAS1904161305</t>
  </si>
  <si>
    <t>S10SZX1914004</t>
  </si>
  <si>
    <t>535220190526080722</t>
  </si>
  <si>
    <t>KAS19041614</t>
  </si>
  <si>
    <t>KAS1904161401</t>
  </si>
  <si>
    <t>木衣架</t>
  </si>
  <si>
    <t>KAS1904161402</t>
  </si>
  <si>
    <t>S10SZX1915011</t>
  </si>
  <si>
    <t>535220190526081656</t>
  </si>
  <si>
    <t>KAS19041615</t>
  </si>
  <si>
    <t>KAS1904161501</t>
  </si>
  <si>
    <t>KAS1904161502</t>
  </si>
  <si>
    <t>智力玩具：四连棋</t>
  </si>
  <si>
    <t>KAS1904161503</t>
  </si>
  <si>
    <t>智力玩具：弹珠游戏</t>
  </si>
  <si>
    <t>KAS1904161504</t>
  </si>
  <si>
    <t>KAS1904161505</t>
  </si>
  <si>
    <t>KAS1904161506</t>
  </si>
  <si>
    <t>儿童玩具：闪光枪</t>
  </si>
  <si>
    <t>KAS1904161507</t>
  </si>
  <si>
    <t>儿童玩具：食物套装</t>
  </si>
  <si>
    <t>KAS1904161508</t>
  </si>
  <si>
    <t>KAS1904161509</t>
  </si>
  <si>
    <t>KAS1904161510</t>
  </si>
  <si>
    <t>KAS1904161511</t>
  </si>
  <si>
    <t>KAS1904161512</t>
  </si>
  <si>
    <t>儿童玩具：吊车套装</t>
  </si>
  <si>
    <t>KAS1904161513</t>
  </si>
  <si>
    <t>KAS1904161514</t>
  </si>
  <si>
    <t>儿童玩具：火车</t>
  </si>
  <si>
    <t>KAS1904161515</t>
  </si>
  <si>
    <t>儿童玩具：农场套装</t>
  </si>
  <si>
    <t>KAS1904161516</t>
  </si>
  <si>
    <t>儿童玩具：停车场套装</t>
  </si>
  <si>
    <t>KAS1904161517</t>
  </si>
  <si>
    <t>儿童玩具：消防套装</t>
  </si>
  <si>
    <t>KAS1904161518</t>
  </si>
  <si>
    <t>儿童玩具：玩具电话</t>
  </si>
  <si>
    <t>KAS1904161519</t>
  </si>
  <si>
    <t>KAS1904161520</t>
  </si>
  <si>
    <t>儿童玩具：玩具推土机</t>
  </si>
  <si>
    <t>S10SZX1916005</t>
  </si>
  <si>
    <t>535220190526099624</t>
  </si>
  <si>
    <t>KAS19042302</t>
  </si>
  <si>
    <t>KAS1904230201</t>
  </si>
  <si>
    <t>储物架层网</t>
  </si>
  <si>
    <t>KAS1904230202</t>
  </si>
  <si>
    <t>KAS1904230203</t>
  </si>
  <si>
    <t>KAS1904230204</t>
  </si>
  <si>
    <t>KAS1904230206</t>
  </si>
  <si>
    <t>535220190526099621</t>
  </si>
  <si>
    <t>KAS19042301</t>
  </si>
  <si>
    <t>KAS1904230101</t>
  </si>
  <si>
    <t>KAS1904230102</t>
  </si>
  <si>
    <t>铁制挂杯架</t>
  </si>
  <si>
    <t>KAS1904230103</t>
  </si>
  <si>
    <t>KAS1904230104</t>
  </si>
  <si>
    <t>S10SZX1917008</t>
  </si>
  <si>
    <t>535220190526117822</t>
  </si>
  <si>
    <t>KAS19042801</t>
  </si>
  <si>
    <t>KAS1904280101</t>
  </si>
  <si>
    <t>KAS1904280102</t>
  </si>
  <si>
    <t>S10SZX1917010</t>
  </si>
  <si>
    <t>535220190526119655</t>
  </si>
  <si>
    <t>KAS19042701</t>
  </si>
  <si>
    <t>KAS1904270101</t>
  </si>
  <si>
    <t>塑胶马桶刷配塑胶底座A</t>
  </si>
  <si>
    <t>S10SZX1917003</t>
  </si>
  <si>
    <t>535220190526120615</t>
  </si>
  <si>
    <t>KAS19042702</t>
  </si>
  <si>
    <t>KAS1904270201</t>
  </si>
  <si>
    <t>塑胶玩具电动车A57</t>
  </si>
  <si>
    <t>KAS1904270202</t>
  </si>
  <si>
    <t>塑胶玩具电动火车A11</t>
  </si>
  <si>
    <t>S10SZX1917013</t>
  </si>
  <si>
    <t>535220190526117929</t>
  </si>
  <si>
    <t>KAS19042704</t>
  </si>
  <si>
    <t>KAS1904270401</t>
  </si>
  <si>
    <t>电动宠物玩具：弹跳球</t>
  </si>
  <si>
    <t>KAS1904270402</t>
  </si>
  <si>
    <t>电动宠物玩具：逗猫棒</t>
  </si>
  <si>
    <t>KAS1904270403</t>
  </si>
  <si>
    <t>电动宠物玩具：钻地鼠</t>
  </si>
  <si>
    <t>KAS1904270404</t>
  </si>
  <si>
    <t>电动宠物玩具：飞旋鼠</t>
  </si>
  <si>
    <t>KAS1904270405</t>
  </si>
  <si>
    <t>S10SZX1916004</t>
  </si>
  <si>
    <t>535220190526117912</t>
  </si>
  <si>
    <t>KAS19042706</t>
  </si>
  <si>
    <t>KAS1904270601</t>
  </si>
  <si>
    <t>KAS1904270604</t>
  </si>
  <si>
    <t>KAS1904270605</t>
  </si>
  <si>
    <t>S10SZX1917005</t>
  </si>
  <si>
    <t>535220190526117923</t>
  </si>
  <si>
    <t>KAS19042707</t>
  </si>
  <si>
    <t>KAS1904270701</t>
  </si>
  <si>
    <t>1.95</t>
  </si>
  <si>
    <t>KAS1904270702</t>
  </si>
  <si>
    <t>1.42</t>
  </si>
  <si>
    <t>KAS1904270703</t>
  </si>
  <si>
    <t>1</t>
  </si>
  <si>
    <t>KAS1904270704</t>
  </si>
  <si>
    <t>2.02</t>
  </si>
  <si>
    <t>KAS1904270705</t>
  </si>
  <si>
    <t>1.72</t>
  </si>
  <si>
    <t>KAS1904270706</t>
  </si>
  <si>
    <t>5.02</t>
  </si>
  <si>
    <t>KAS1904270707</t>
  </si>
  <si>
    <t>2.92</t>
  </si>
  <si>
    <t>S10SZX1917011</t>
  </si>
  <si>
    <t>535220190526117903</t>
  </si>
  <si>
    <t>KAS19042708</t>
  </si>
  <si>
    <t>KAS1904270801</t>
  </si>
  <si>
    <t>塑胶玩具/警报器</t>
  </si>
  <si>
    <t>KAS1904270802</t>
  </si>
  <si>
    <t>塑胶玩具/探测器</t>
  </si>
  <si>
    <t>S10SZX1917006</t>
  </si>
  <si>
    <t>535220190526119939</t>
  </si>
  <si>
    <t>KAS19042709</t>
  </si>
  <si>
    <t>KAS1904270901</t>
  </si>
  <si>
    <t>KAS1904270902</t>
  </si>
  <si>
    <t>S10SZX1917007</t>
  </si>
  <si>
    <t>535220190526117917</t>
  </si>
  <si>
    <t>KAS19042710</t>
  </si>
  <si>
    <t>KAS1904271001</t>
  </si>
  <si>
    <t>塑胶玩具：泡棉棒</t>
  </si>
  <si>
    <t>S10SZX1916001</t>
  </si>
  <si>
    <t>535220190526120669</t>
  </si>
  <si>
    <t>KAS19042712</t>
  </si>
  <si>
    <t>KAS1904271201</t>
  </si>
  <si>
    <t>KAS1904271202</t>
  </si>
  <si>
    <t>节日用品：毛毡挂饰</t>
  </si>
  <si>
    <t>KAS1904271203</t>
  </si>
  <si>
    <t>S10SZX1916003</t>
  </si>
  <si>
    <t>535220190526117936</t>
  </si>
  <si>
    <t>KAS19042713</t>
  </si>
  <si>
    <t>KAS1904271301</t>
  </si>
  <si>
    <t>硅胶匙</t>
  </si>
  <si>
    <t>KAS1904271302</t>
  </si>
  <si>
    <t>KAS1904271303</t>
  </si>
  <si>
    <t>塑料雪糕匙</t>
  </si>
  <si>
    <t>KAS1904271304</t>
  </si>
  <si>
    <t>硅胶铲</t>
  </si>
  <si>
    <t>KAS1904271305</t>
  </si>
  <si>
    <t>2只装剪刀</t>
  </si>
  <si>
    <t>S10SZX1916007</t>
  </si>
  <si>
    <t>535220190526117940</t>
  </si>
  <si>
    <t>KAS19042714</t>
  </si>
  <si>
    <t>KAS1904271401</t>
  </si>
  <si>
    <t>KAS1904271402</t>
  </si>
  <si>
    <t>KAS1904271403</t>
  </si>
  <si>
    <t>KAS1904271404</t>
  </si>
  <si>
    <t>智力玩具：猜名字游戏</t>
  </si>
  <si>
    <t>KAS1904271405</t>
  </si>
  <si>
    <t>儿童玩具：超市套装</t>
  </si>
  <si>
    <t>KAS1904271406</t>
  </si>
  <si>
    <t>电动玩具：电动车</t>
  </si>
  <si>
    <t>KAS1904271407</t>
  </si>
  <si>
    <t>KAS1904271408</t>
  </si>
  <si>
    <t>KAS1904271409</t>
  </si>
  <si>
    <t>儿童玩具：昆虫套装</t>
  </si>
  <si>
    <t>KAS1904271410</t>
  </si>
  <si>
    <t>KAS1904271411</t>
  </si>
  <si>
    <t>智力玩具：砸冰游戏</t>
  </si>
  <si>
    <t>KAS1904271412</t>
  </si>
  <si>
    <t>儿童玩具：水画毯</t>
  </si>
  <si>
    <t>535220190526117883</t>
  </si>
  <si>
    <t>KAS19042715</t>
  </si>
  <si>
    <t>KAS1904271502</t>
  </si>
  <si>
    <t>535220190526117867</t>
  </si>
  <si>
    <t>KAS19042716</t>
  </si>
  <si>
    <t>KAS1904271602</t>
  </si>
  <si>
    <t>S10SZX1917004</t>
  </si>
  <si>
    <t>535220190526119010</t>
  </si>
  <si>
    <t>KAS19042901</t>
  </si>
  <si>
    <t>KAS1904290113</t>
  </si>
  <si>
    <t>KAS1904290117</t>
  </si>
  <si>
    <t>S10SZX1917002</t>
  </si>
  <si>
    <t>535220190526123497</t>
  </si>
  <si>
    <t>KAS19043001</t>
  </si>
  <si>
    <t>KAS1904300101</t>
  </si>
  <si>
    <t>KAS1904300103</t>
  </si>
  <si>
    <t>KAS1904300104</t>
  </si>
  <si>
    <t>KAS1904300105</t>
  </si>
  <si>
    <t>KAS1904300106</t>
  </si>
  <si>
    <t>铁制密封罐</t>
  </si>
  <si>
    <t>KAS1904300107</t>
  </si>
  <si>
    <t>铝制口杯</t>
  </si>
  <si>
    <t>KAS1904300108</t>
  </si>
  <si>
    <t>铁制水桶</t>
  </si>
  <si>
    <t>KAS1904300110</t>
  </si>
  <si>
    <t>S10SZX1916002</t>
  </si>
  <si>
    <t>535220190526133869</t>
  </si>
  <si>
    <t>KAS19050701</t>
  </si>
  <si>
    <t>KAS1905070101</t>
  </si>
  <si>
    <t>KAS1905070102</t>
  </si>
  <si>
    <t>S10SZX1917001</t>
  </si>
  <si>
    <t>535220190526136140</t>
  </si>
  <si>
    <t>KAS19050702</t>
  </si>
  <si>
    <t>KAS1905070201</t>
  </si>
  <si>
    <t>公仔衫</t>
  </si>
  <si>
    <t>KAS1905070202</t>
  </si>
  <si>
    <t>KAS1905070203</t>
  </si>
  <si>
    <t>KAS1905070204</t>
  </si>
  <si>
    <t>塑胶玩具（成套）</t>
  </si>
  <si>
    <t>KAS1905070205</t>
  </si>
  <si>
    <t>535220190526135553</t>
  </si>
  <si>
    <t>KAS19050703</t>
  </si>
  <si>
    <t>KAS1905070301</t>
  </si>
  <si>
    <t>披风、眼罩套装玩具</t>
  </si>
  <si>
    <t>S10SZX1917012</t>
  </si>
  <si>
    <t>535220190526133962</t>
  </si>
  <si>
    <t>KAS19050706</t>
  </si>
  <si>
    <t>KAS1905070601</t>
  </si>
  <si>
    <t>S10SZX1918004</t>
  </si>
  <si>
    <t>535220190526133965</t>
  </si>
  <si>
    <t>KAS19050707</t>
  </si>
  <si>
    <t>KAS1905070701</t>
  </si>
  <si>
    <t>S10SZX1917009</t>
  </si>
  <si>
    <t>535220190526133864</t>
  </si>
  <si>
    <t>KAS19050708</t>
  </si>
  <si>
    <t>KAS1905070801</t>
  </si>
  <si>
    <t>S10SZX1919009</t>
  </si>
  <si>
    <t>535220190526156925</t>
  </si>
  <si>
    <t>KAS19051401</t>
  </si>
  <si>
    <t>KAS1905140101</t>
  </si>
  <si>
    <t>535220190526156930</t>
  </si>
  <si>
    <t>KAS19051402</t>
  </si>
  <si>
    <t>KAS1905140201</t>
  </si>
  <si>
    <t>KAS1905140202</t>
  </si>
  <si>
    <t>KAS1905140203</t>
  </si>
  <si>
    <t>KAS1905140204</t>
  </si>
  <si>
    <t>KAS1905140205</t>
  </si>
  <si>
    <t>KAS1905140206</t>
  </si>
  <si>
    <t>KAS1905140207</t>
  </si>
  <si>
    <t>535220190526156935</t>
  </si>
  <si>
    <t>KAS19051403</t>
  </si>
  <si>
    <t>KAS1905140301</t>
  </si>
  <si>
    <t>KAS1905140302</t>
  </si>
  <si>
    <t>KAS1905140303</t>
  </si>
  <si>
    <t>KAS1905140304</t>
  </si>
  <si>
    <t>KAS1905140305</t>
  </si>
  <si>
    <t>KAS1905140306</t>
  </si>
  <si>
    <t>KAS1905140307</t>
  </si>
  <si>
    <t>535220190526156940</t>
  </si>
  <si>
    <t>KAS19051404</t>
  </si>
  <si>
    <t>KAS1905140401</t>
  </si>
  <si>
    <t>KAS1905140402</t>
  </si>
  <si>
    <t>KAS1905140403</t>
  </si>
  <si>
    <t>KAS1905140405</t>
  </si>
  <si>
    <t>KAS1905140406</t>
  </si>
  <si>
    <t>S10SZX1919014</t>
  </si>
  <si>
    <t>535220190526161896</t>
  </si>
  <si>
    <t>KAS19051501</t>
  </si>
  <si>
    <t>KAS1905150101</t>
  </si>
  <si>
    <t>KAS1905150102</t>
  </si>
  <si>
    <t>KAS1905150103</t>
  </si>
  <si>
    <t>S10SZX1919018</t>
  </si>
  <si>
    <t>535220190526160203</t>
  </si>
  <si>
    <t>KAS19051503</t>
  </si>
  <si>
    <t>KAS1905150301</t>
  </si>
  <si>
    <t>KAS1905150302</t>
  </si>
  <si>
    <t>6件套套刀</t>
  </si>
  <si>
    <t>KAS1905150303</t>
  </si>
  <si>
    <t>四面刨</t>
  </si>
  <si>
    <t>KAS1905150304</t>
  </si>
  <si>
    <t>KAS1905150305</t>
  </si>
  <si>
    <t>S10SZX1919001</t>
  </si>
  <si>
    <t>535220190526164395</t>
  </si>
  <si>
    <t>KAS19051601</t>
  </si>
  <si>
    <t>KAS1905160101</t>
  </si>
  <si>
    <t>KAS1905160102</t>
  </si>
  <si>
    <t>KAS1905160103</t>
  </si>
  <si>
    <t>KAS1905160105</t>
  </si>
  <si>
    <t>535220190526164385</t>
  </si>
  <si>
    <t>KAS19051602</t>
  </si>
  <si>
    <t>KAS1905160203</t>
  </si>
  <si>
    <t>KAS1905160204</t>
  </si>
  <si>
    <t>KAS1905160205</t>
  </si>
  <si>
    <t>KAS1905160206</t>
  </si>
  <si>
    <t>KAS1905160207</t>
  </si>
  <si>
    <t>KAS1905160208</t>
  </si>
  <si>
    <t>KAS1905160213</t>
  </si>
  <si>
    <t>S10SZX1919002</t>
  </si>
  <si>
    <t>535220190526164389</t>
  </si>
  <si>
    <t>KAS19051603</t>
  </si>
  <si>
    <t>KAS1905160301</t>
  </si>
  <si>
    <t>不锈钢淋花壶</t>
  </si>
  <si>
    <t>KAS1905160302</t>
  </si>
  <si>
    <t>KAS1905160304</t>
  </si>
  <si>
    <t>铁制套二鞋架</t>
  </si>
  <si>
    <t>S10SZX1919004</t>
  </si>
  <si>
    <t>535220190526164369</t>
  </si>
  <si>
    <t>KAS19051604</t>
  </si>
  <si>
    <t>KAS1905160401</t>
  </si>
  <si>
    <t>铁制毛巾架</t>
  </si>
  <si>
    <t>KAS1905160402</t>
  </si>
  <si>
    <t>KAS1905160403</t>
  </si>
  <si>
    <t>KAS1905160404</t>
  </si>
  <si>
    <t>KAS1905160405</t>
  </si>
  <si>
    <t>KAS1905160406</t>
  </si>
  <si>
    <t>不锈钢漏勺</t>
  </si>
  <si>
    <t>S10SZX1919020</t>
  </si>
  <si>
    <t>535220190526168280</t>
  </si>
  <si>
    <t>KAS19051701</t>
  </si>
  <si>
    <t>KAS1905170101</t>
  </si>
  <si>
    <t>KAS1905170102</t>
  </si>
  <si>
    <t>KAS1905170103</t>
  </si>
  <si>
    <t>KAS1905170104</t>
  </si>
  <si>
    <t>S10SZX1919019</t>
  </si>
  <si>
    <t>535220190526173628</t>
  </si>
  <si>
    <t>KAS19052001</t>
  </si>
  <si>
    <t>KAS1905200101</t>
  </si>
  <si>
    <t>KAS1905200102</t>
  </si>
  <si>
    <t>KAS1905200103</t>
  </si>
  <si>
    <t>KAS1905200104</t>
  </si>
  <si>
    <t>S10SZX1919016</t>
  </si>
  <si>
    <t>535220190526177940</t>
  </si>
  <si>
    <t>KAS19052101</t>
  </si>
  <si>
    <t>KAS1905210101</t>
  </si>
  <si>
    <t>铁制厨用置物架</t>
  </si>
  <si>
    <t>S10SZX1920006</t>
  </si>
  <si>
    <t>535220190526177933</t>
  </si>
  <si>
    <t>KAS19052103</t>
  </si>
  <si>
    <t>KAS1905210301</t>
  </si>
  <si>
    <t>智力玩具:积木</t>
  </si>
  <si>
    <t>S10SZX1919021</t>
  </si>
  <si>
    <t>535220190526177930</t>
  </si>
  <si>
    <t>KAS19052104</t>
  </si>
  <si>
    <t>KAS1905210401</t>
  </si>
  <si>
    <t>KAS1905210402</t>
  </si>
  <si>
    <t>KAS1905210403</t>
  </si>
  <si>
    <t>KAS1905210404</t>
  </si>
  <si>
    <t>S10SZX1920004</t>
  </si>
  <si>
    <t>535220190526177944</t>
  </si>
  <si>
    <t>KAS19052105</t>
  </si>
  <si>
    <t>KAS1905210501</t>
  </si>
  <si>
    <t>EVA地垫</t>
  </si>
  <si>
    <t>KAS1905210502</t>
  </si>
  <si>
    <t>S10SZX1920005</t>
  </si>
  <si>
    <t>535220190526177949</t>
  </si>
  <si>
    <t>KAS19052106</t>
  </si>
  <si>
    <t>KAS1905210601</t>
  </si>
  <si>
    <t>S10SZX1920002</t>
  </si>
  <si>
    <t>535220190526177953</t>
  </si>
  <si>
    <t>KAS19052107</t>
  </si>
  <si>
    <t>KAS1905210701</t>
  </si>
  <si>
    <t>PVC餐垫</t>
  </si>
  <si>
    <t>KAS1905210702</t>
  </si>
  <si>
    <t>S10SZX1919013</t>
  </si>
  <si>
    <t>535220190526177958</t>
  </si>
  <si>
    <t>KAS19052108</t>
  </si>
  <si>
    <t>KAS1905210801</t>
  </si>
  <si>
    <t>塑料汤勺</t>
  </si>
  <si>
    <t>KAS1905210802</t>
  </si>
  <si>
    <t>塑料刮</t>
  </si>
  <si>
    <t>KAS1905210803</t>
  </si>
  <si>
    <t>塑料漏铲</t>
  </si>
  <si>
    <t>KAS1905210804</t>
  </si>
  <si>
    <t>塑料意粉勺</t>
  </si>
  <si>
    <t>KAS1905210805</t>
  </si>
  <si>
    <t>塑料匙</t>
  </si>
  <si>
    <t>S10SZX1919012</t>
  </si>
  <si>
    <t>535220190526177964</t>
  </si>
  <si>
    <t>KAS19052109</t>
  </si>
  <si>
    <t>KAS1905210901</t>
  </si>
  <si>
    <t>不锈钢铲</t>
  </si>
  <si>
    <t>S10SZX1914005</t>
  </si>
  <si>
    <t>535220190526198290</t>
  </si>
  <si>
    <t>KAS19052801</t>
  </si>
  <si>
    <t>KAS1905280101</t>
  </si>
  <si>
    <t>儿童玩具：微波炉</t>
  </si>
  <si>
    <t>KAS1905280102</t>
  </si>
  <si>
    <t>儿童玩具：厨具套装，茶具套裝</t>
  </si>
  <si>
    <t>KAS1905280103</t>
  </si>
  <si>
    <t>儿童玩具：杯，足球套裝</t>
  </si>
  <si>
    <t>KAS1905280104</t>
  </si>
  <si>
    <t>儿童玩具：动物，动物套裝</t>
  </si>
  <si>
    <t>KAS1905280105</t>
  </si>
  <si>
    <t>儿童玩具：踏腳石，花盆套裝</t>
  </si>
  <si>
    <t>535220190526198254</t>
  </si>
  <si>
    <t>KAS19052802</t>
  </si>
  <si>
    <t>KAS1905280201</t>
  </si>
  <si>
    <t>KAS1905280202</t>
  </si>
  <si>
    <t>KAS1905280203</t>
  </si>
  <si>
    <t>KAS1905280204</t>
  </si>
  <si>
    <t>KAS1905280205</t>
  </si>
  <si>
    <t>KAS1905280206</t>
  </si>
  <si>
    <t>KAS1905280207</t>
  </si>
  <si>
    <t>KAS1905280208</t>
  </si>
  <si>
    <t>KAS1905280209</t>
  </si>
  <si>
    <t>KAS1905280210</t>
  </si>
  <si>
    <t>五金塑胶玩具</t>
  </si>
  <si>
    <t>KAS1905280211</t>
  </si>
  <si>
    <t>KAS1905280212</t>
  </si>
  <si>
    <t>KAS1905280213</t>
  </si>
  <si>
    <t>KAS1905280214</t>
  </si>
  <si>
    <t>S10SZX1921003</t>
  </si>
  <si>
    <t>535220190526198281</t>
  </si>
  <si>
    <t>KAS19052803</t>
  </si>
  <si>
    <t>KAS1905280301</t>
  </si>
  <si>
    <t>梭织女童背带裙</t>
  </si>
  <si>
    <t>535220190526164354</t>
  </si>
  <si>
    <t>KAS19051605</t>
  </si>
  <si>
    <t>KAS1905160501</t>
  </si>
  <si>
    <t>S10SZX1923001</t>
  </si>
  <si>
    <t>535220190526228580</t>
  </si>
  <si>
    <t>KAS19060501</t>
  </si>
  <si>
    <t>KAS1906050101</t>
  </si>
  <si>
    <t>KAS1906050102</t>
  </si>
  <si>
    <t>不锈钢奶壶</t>
  </si>
  <si>
    <t>KAS1906050103</t>
  </si>
  <si>
    <t>铁制挂篮</t>
  </si>
  <si>
    <t>KAS1906050104</t>
  </si>
  <si>
    <t>KAS1906050105</t>
  </si>
  <si>
    <t>KAS1906050106</t>
  </si>
  <si>
    <t>KAS1906050107</t>
  </si>
  <si>
    <t>KAS1906050108</t>
  </si>
  <si>
    <t>KAS1906050109</t>
  </si>
  <si>
    <t>KAS1906050110</t>
  </si>
  <si>
    <t>S10SZX1922003</t>
  </si>
  <si>
    <t>535220190526246307</t>
  </si>
  <si>
    <t>KAS19061101</t>
  </si>
  <si>
    <t>KAS1906110101</t>
  </si>
  <si>
    <t>鸟玩具</t>
  </si>
  <si>
    <t>KAS1906110102</t>
  </si>
  <si>
    <t>狗粮桶</t>
  </si>
  <si>
    <t>S10SZX1921002</t>
  </si>
  <si>
    <t>535220190526246295</t>
  </si>
  <si>
    <t>KAS19061102</t>
  </si>
  <si>
    <t>KAS1906110201</t>
  </si>
  <si>
    <t>起瓶器</t>
  </si>
  <si>
    <t>KAS1906110202</t>
  </si>
  <si>
    <t>KAS1906110203</t>
  </si>
  <si>
    <t>盥洗用瓷器：乳液瓶</t>
  </si>
  <si>
    <t>KAS1906110204</t>
  </si>
  <si>
    <t>KAS1906110205</t>
  </si>
  <si>
    <t xml:space="preserve">S10SZX1924002 </t>
  </si>
  <si>
    <t>535220190526246290</t>
  </si>
  <si>
    <t>KAS19061103</t>
  </si>
  <si>
    <t>KAS1906110301</t>
  </si>
  <si>
    <t>S10SZX1923002</t>
  </si>
  <si>
    <t>535220190526246302</t>
  </si>
  <si>
    <t>KAS19061104</t>
  </si>
  <si>
    <t>KAS1906110401</t>
  </si>
  <si>
    <t>KAS1906110402</t>
  </si>
  <si>
    <t>厨具套装</t>
  </si>
  <si>
    <t>S10SZX1923005</t>
  </si>
  <si>
    <t>535220190526266681</t>
  </si>
  <si>
    <t>KAS19061801</t>
  </si>
  <si>
    <t>KAS1906180101</t>
  </si>
  <si>
    <t>KAS1906180102</t>
  </si>
  <si>
    <t>S10SZX1923004</t>
  </si>
  <si>
    <t>535220190526266656</t>
  </si>
  <si>
    <t>KAS19061802</t>
  </si>
  <si>
    <t>KAS1906180201</t>
  </si>
  <si>
    <t>杂志架</t>
  </si>
  <si>
    <t>S10SZX1925005</t>
  </si>
  <si>
    <t>535220190526266672</t>
  </si>
  <si>
    <t>KAS19061803</t>
  </si>
  <si>
    <t>KAS1906180301</t>
  </si>
  <si>
    <t>填充塑胶玩具公仔套装/乐少宝</t>
  </si>
  <si>
    <t>KAS1906180302</t>
  </si>
  <si>
    <t>塑胶玩具公仔套装/爱宝宝(5号)</t>
  </si>
  <si>
    <t>KAS1906180303</t>
  </si>
  <si>
    <t>塑胶玩具公仔/大眼妹(8号)</t>
  </si>
  <si>
    <t>個</t>
  </si>
  <si>
    <t>KAS1906180304</t>
  </si>
  <si>
    <t>填充塑胶玩具公仔/胖宝宝(12号)</t>
  </si>
  <si>
    <t>KAS1906180305</t>
  </si>
  <si>
    <t>塑胶玩具公仔/爱宝宝(8号)</t>
  </si>
  <si>
    <t>S10SZX1925006</t>
  </si>
  <si>
    <t>535220190526266639</t>
  </si>
  <si>
    <t>KAS19061804</t>
  </si>
  <si>
    <t>KAS1906180401</t>
  </si>
  <si>
    <t>S10SZX1919022</t>
  </si>
  <si>
    <t>535220190526266619</t>
  </si>
  <si>
    <t>KAS19061805</t>
  </si>
  <si>
    <t>KAS1906180501</t>
  </si>
  <si>
    <t>漱口杯</t>
  </si>
  <si>
    <t>KAS1906180502</t>
  </si>
  <si>
    <t>乳液瓶</t>
  </si>
  <si>
    <t>KAS1906180503</t>
  </si>
  <si>
    <t>肥皂碟</t>
  </si>
  <si>
    <t>S10SZX1925003</t>
  </si>
  <si>
    <t>535220190526266633</t>
  </si>
  <si>
    <t>KAS19061806</t>
  </si>
  <si>
    <t>KAS1906180601</t>
  </si>
  <si>
    <t>玩具：皇冠、鞋子套装</t>
  </si>
  <si>
    <t>KAS1906180602</t>
  </si>
  <si>
    <t>电动玩具：割草车</t>
  </si>
  <si>
    <t>S10SZX1925002</t>
  </si>
  <si>
    <t>535220190526290672</t>
  </si>
  <si>
    <t>KAS19062501</t>
  </si>
  <si>
    <t>KAS1906250101</t>
  </si>
  <si>
    <t>娱乐用品/面具</t>
  </si>
  <si>
    <t>S10SZX1924003</t>
  </si>
  <si>
    <t>535220190526290656</t>
  </si>
  <si>
    <t>KAS19062502</t>
  </si>
  <si>
    <t>KAS1906250201</t>
  </si>
  <si>
    <t>KAS1906250202</t>
  </si>
  <si>
    <t>S10SZX1925004</t>
  </si>
  <si>
    <t>535220190526290660</t>
  </si>
  <si>
    <t>KAS19062503</t>
  </si>
  <si>
    <t>KAS1906250301</t>
  </si>
  <si>
    <t>化纤女裝针织胸围</t>
  </si>
  <si>
    <t>KAS1906250302</t>
  </si>
  <si>
    <t>KAS1906250303</t>
  </si>
  <si>
    <t>化纤女裝针织三角裤</t>
  </si>
  <si>
    <t>S10SZX1919007</t>
  </si>
  <si>
    <t>535220190526290639</t>
  </si>
  <si>
    <t>KAS19062504</t>
  </si>
  <si>
    <t>KAS1906250402</t>
  </si>
  <si>
    <t>S10SZX1925008</t>
  </si>
  <si>
    <t>535220190526290616</t>
  </si>
  <si>
    <t>KAS19062505</t>
  </si>
  <si>
    <t>KAS1906250501</t>
  </si>
  <si>
    <t>S10SZX1927006</t>
  </si>
  <si>
    <t>535220190526324800</t>
  </si>
  <si>
    <t>KAS19070201</t>
  </si>
  <si>
    <t>KAS1907020101</t>
  </si>
  <si>
    <t>S10SZX1924001</t>
  </si>
  <si>
    <t>535220190526323573</t>
  </si>
  <si>
    <t>KAS19070202</t>
  </si>
  <si>
    <t>KAS1907020201</t>
  </si>
  <si>
    <t>KAS1907020202</t>
  </si>
  <si>
    <t>KAS1907020203</t>
  </si>
  <si>
    <t>铁制纸巾筒</t>
  </si>
  <si>
    <t>KAS1907020204</t>
  </si>
  <si>
    <t>KAS1907020205</t>
  </si>
  <si>
    <t>KAS1907020206</t>
  </si>
  <si>
    <t>KAS1907020207</t>
  </si>
  <si>
    <t>S10SZX1925009</t>
  </si>
  <si>
    <t>535220190526323561</t>
  </si>
  <si>
    <t>KAS19070203</t>
  </si>
  <si>
    <t>KAS1907020301</t>
  </si>
  <si>
    <t>风筝</t>
  </si>
  <si>
    <t>KAS1907020302</t>
  </si>
  <si>
    <t>KAS1907020303</t>
  </si>
  <si>
    <t>S10SZX1925007</t>
  </si>
  <si>
    <t>535220190526323548</t>
  </si>
  <si>
    <t>KAS19070204</t>
  </si>
  <si>
    <t>KAS1907020401</t>
  </si>
  <si>
    <t>草制品(草篮)</t>
  </si>
  <si>
    <t>KAS1907020402</t>
  </si>
  <si>
    <t>竹座</t>
  </si>
  <si>
    <t>KAS1907020403</t>
  </si>
  <si>
    <t>KAS1907020404</t>
  </si>
  <si>
    <t>木架</t>
  </si>
  <si>
    <t>KAS1907020405</t>
  </si>
  <si>
    <t>盥洗用瓷器:口杯.乳液瓶.马桶刷座.托盘</t>
  </si>
  <si>
    <t>KAS1907020406</t>
  </si>
  <si>
    <t>KAS1907020407</t>
  </si>
  <si>
    <t>陈设瓷:花盆.香薰炉</t>
  </si>
  <si>
    <t>KAS1907020408</t>
  </si>
  <si>
    <t>KAS1907020409</t>
  </si>
  <si>
    <t>日用瓷:盘</t>
  </si>
  <si>
    <t>KAS1907020410</t>
  </si>
  <si>
    <t>人造植物</t>
  </si>
  <si>
    <t>S10SZX1927012</t>
  </si>
  <si>
    <t>535220190526322570</t>
  </si>
  <si>
    <t>KAS19070205</t>
  </si>
  <si>
    <t>KAS1907020501</t>
  </si>
  <si>
    <t>S10SZX1917015</t>
  </si>
  <si>
    <t>535220190526334792</t>
  </si>
  <si>
    <t>KAS19070601</t>
  </si>
  <si>
    <t>KAS1907060101</t>
  </si>
  <si>
    <t>盅/瓷餐具</t>
  </si>
  <si>
    <t>KAS1907060102</t>
  </si>
  <si>
    <t>盘/瓷餐具</t>
  </si>
  <si>
    <t>S10SZX1925001</t>
  </si>
  <si>
    <t>535220190526343143</t>
  </si>
  <si>
    <t>KAS19071001</t>
  </si>
  <si>
    <t>KAS1907100101</t>
  </si>
  <si>
    <t>S10SZX1927001</t>
  </si>
  <si>
    <t>535220190526343159</t>
  </si>
  <si>
    <t>KAS19071002</t>
  </si>
  <si>
    <t>KAS1907100201</t>
  </si>
  <si>
    <t>头饰品：发束</t>
  </si>
  <si>
    <t>KAS1907100202</t>
  </si>
  <si>
    <t>S10SZX1927010</t>
  </si>
  <si>
    <t>535220190526344890</t>
  </si>
  <si>
    <t>KAS19071003</t>
  </si>
  <si>
    <t>KAS1907100301</t>
  </si>
  <si>
    <t>5件套套刀(配塑料刀座)</t>
  </si>
  <si>
    <t>KAS1907100302</t>
  </si>
  <si>
    <t>塑料瓶刷</t>
  </si>
  <si>
    <t>KAS1907100303</t>
  </si>
  <si>
    <t>塑料锅刷</t>
  </si>
  <si>
    <t>KAS1907100304</t>
  </si>
  <si>
    <t>塑料蛋糕铲</t>
  </si>
  <si>
    <t>KAS1907100305</t>
  </si>
  <si>
    <t>硅胶茶隔</t>
  </si>
  <si>
    <t>S10SZX1927008</t>
  </si>
  <si>
    <t>535220190526343148</t>
  </si>
  <si>
    <t>KAS19071004</t>
  </si>
  <si>
    <t>KAS1907100401</t>
  </si>
  <si>
    <t>日用瓷: 杯</t>
  </si>
  <si>
    <t>S10SZX1927014</t>
  </si>
  <si>
    <t>535220190526343141</t>
  </si>
  <si>
    <t>KAS19071005</t>
  </si>
  <si>
    <t>KAS1907100501</t>
  </si>
  <si>
    <t>S10SZX1927002</t>
  </si>
  <si>
    <t>535220190526343136</t>
  </si>
  <si>
    <t>KAS19071006</t>
  </si>
  <si>
    <t>KAS1907100601</t>
  </si>
  <si>
    <t>S10SZX1927007</t>
  </si>
  <si>
    <t>535220190526343511</t>
  </si>
  <si>
    <t>KAS19071007</t>
  </si>
  <si>
    <t>KAS1907100701</t>
  </si>
  <si>
    <t>电动玩具：追逐面包盒</t>
  </si>
  <si>
    <t>S10SZX1927005</t>
  </si>
  <si>
    <t>535220190526343173</t>
  </si>
  <si>
    <t>KAS19071008</t>
  </si>
  <si>
    <t>KAS1907100801</t>
  </si>
  <si>
    <t>KAS1907100802</t>
  </si>
  <si>
    <t>KAS1907100803</t>
  </si>
  <si>
    <t>KAS1907100804</t>
  </si>
  <si>
    <t>KAS1907100805</t>
  </si>
  <si>
    <t>KAS1907100806</t>
  </si>
  <si>
    <t>KAS1907100807</t>
  </si>
  <si>
    <t>KAS1907100808</t>
  </si>
  <si>
    <t>KAS1907100809</t>
  </si>
  <si>
    <t>KAS1907100810</t>
  </si>
  <si>
    <t>S10SZX1927011</t>
  </si>
  <si>
    <t>535220190526343153</t>
  </si>
  <si>
    <t>KAS19071009</t>
  </si>
  <si>
    <t>KAS1907100901</t>
  </si>
  <si>
    <t>KAS1907100902</t>
  </si>
  <si>
    <t>塑料铲</t>
  </si>
  <si>
    <t>S10SZX1919011</t>
  </si>
  <si>
    <t>535220190526349356</t>
  </si>
  <si>
    <t>KAS19071101</t>
  </si>
  <si>
    <t>KAS1907110101</t>
  </si>
  <si>
    <t>日用瓷:杯</t>
  </si>
  <si>
    <t>KAS1907110102</t>
  </si>
  <si>
    <t>S10SZX1927015</t>
  </si>
  <si>
    <t>535220190526369162</t>
  </si>
  <si>
    <t>KAS19071701</t>
  </si>
  <si>
    <t>KAS1907170101</t>
  </si>
  <si>
    <t>电动塑胶玩偶X6</t>
  </si>
  <si>
    <t>S10SZX1928003</t>
  </si>
  <si>
    <t>535220190526369220</t>
  </si>
  <si>
    <t>KAS19071702</t>
  </si>
  <si>
    <t>KAS1907170201</t>
  </si>
  <si>
    <t>化纤制针织胸罩</t>
  </si>
  <si>
    <t>KAS1907170202</t>
  </si>
  <si>
    <t>化纤制针织女装成人内三角裤</t>
  </si>
  <si>
    <t>KAS1907170203</t>
  </si>
  <si>
    <t>KAS1907170204</t>
  </si>
  <si>
    <t>S10SZX1927013</t>
  </si>
  <si>
    <t>535220190526369840</t>
  </si>
  <si>
    <t>KAS19071703</t>
  </si>
  <si>
    <t>KAS1907170301</t>
  </si>
  <si>
    <t>KAS1907170302</t>
  </si>
  <si>
    <t>节日用品：毛毡面具</t>
  </si>
  <si>
    <t>KAS1907170303</t>
  </si>
  <si>
    <t>节日用品：挂饰</t>
  </si>
  <si>
    <t>KAS1907170304</t>
  </si>
  <si>
    <t>麻布花</t>
  </si>
  <si>
    <t>KAS1907170305</t>
  </si>
  <si>
    <t>塑料玩具：游戏背心</t>
  </si>
  <si>
    <t>KAS1907170306</t>
  </si>
  <si>
    <t>纸摆饰</t>
  </si>
  <si>
    <t>S10SZX1927009</t>
  </si>
  <si>
    <t>535220190526370156</t>
  </si>
  <si>
    <t>KAS19071704</t>
  </si>
  <si>
    <t>KAS1907170401</t>
  </si>
  <si>
    <t>KAS1907170402</t>
  </si>
  <si>
    <t>人造含羞草枝</t>
  </si>
  <si>
    <t>S10SZX1928005</t>
  </si>
  <si>
    <t>535220190526369189</t>
  </si>
  <si>
    <t>KAS19071705</t>
  </si>
  <si>
    <t>KAS1907170501</t>
  </si>
  <si>
    <t>化纤针织女丁字裤</t>
  </si>
  <si>
    <t>KAS1907170502</t>
  </si>
  <si>
    <t>化纤针织女短背心</t>
  </si>
  <si>
    <t>S10SZX1928002</t>
  </si>
  <si>
    <t>535220190526369236</t>
  </si>
  <si>
    <t>KAS19071706</t>
  </si>
  <si>
    <t>KAS1907170601</t>
  </si>
  <si>
    <t>S10SZX1928004</t>
  </si>
  <si>
    <t>535220190526369229</t>
  </si>
  <si>
    <t>KAS19071707</t>
  </si>
  <si>
    <t>KAS1907170701</t>
  </si>
  <si>
    <t>S10SZX1923006</t>
  </si>
  <si>
    <t>535220190526374220</t>
  </si>
  <si>
    <t>KAS19071801</t>
  </si>
  <si>
    <t>KAS1907180101</t>
  </si>
  <si>
    <t>KAS1907180102</t>
  </si>
  <si>
    <t>KAS1907180103</t>
  </si>
  <si>
    <t>KAS1907180104</t>
  </si>
  <si>
    <t>KAS1907180105</t>
  </si>
  <si>
    <t>KAS1907180106</t>
  </si>
  <si>
    <t>KAS1907180107</t>
  </si>
  <si>
    <t>KAS1907180108</t>
  </si>
  <si>
    <t>2件套套刀</t>
  </si>
  <si>
    <t>S10SZX1929001</t>
  </si>
  <si>
    <t>535220190526389574</t>
  </si>
  <si>
    <t>KAS19072301</t>
  </si>
  <si>
    <t>KAS1907230101</t>
  </si>
  <si>
    <t>塑胶发声公仔</t>
  </si>
  <si>
    <t>KAS1907230102</t>
  </si>
  <si>
    <t>KAS1907230103</t>
  </si>
  <si>
    <t>塑胶发声公仔套装</t>
  </si>
  <si>
    <t>KAS1907230104</t>
  </si>
  <si>
    <t>S10SZX1930011</t>
  </si>
  <si>
    <t>535220190526389455</t>
  </si>
  <si>
    <t>KAS19072302</t>
  </si>
  <si>
    <t>KAS1907230201</t>
  </si>
  <si>
    <t>S10SZX1919015</t>
  </si>
  <si>
    <t>535220190526389424</t>
  </si>
  <si>
    <t>KAS19072303</t>
  </si>
  <si>
    <t>KAS1907230301</t>
  </si>
  <si>
    <t>木柄油扫</t>
  </si>
  <si>
    <t>KAS1907230302</t>
  </si>
  <si>
    <t>捞篱</t>
  </si>
  <si>
    <t>S10SZX1923007</t>
  </si>
  <si>
    <t>535220190526389412</t>
  </si>
  <si>
    <t>KAS19072304</t>
  </si>
  <si>
    <t>KAS1907230401</t>
  </si>
  <si>
    <t>KAS1907230402</t>
  </si>
  <si>
    <t>S10SZX1929002</t>
  </si>
  <si>
    <t>535220190526389446</t>
  </si>
  <si>
    <t>KAS19072305</t>
  </si>
  <si>
    <t>KAS1907230501</t>
  </si>
  <si>
    <t>KAS1907230502</t>
  </si>
  <si>
    <t>S10SZX1927016</t>
  </si>
  <si>
    <t>535220190526389434</t>
  </si>
  <si>
    <t>KAS19072306</t>
  </si>
  <si>
    <t>KAS1907230601</t>
  </si>
  <si>
    <t>涤纶弹力针织女装胸围</t>
  </si>
  <si>
    <t>S10SZX1930015</t>
  </si>
  <si>
    <t>535220190526419107</t>
  </si>
  <si>
    <t>KAS19073001</t>
  </si>
  <si>
    <t>KAS1907300101</t>
  </si>
  <si>
    <t>KAS1907300102</t>
  </si>
  <si>
    <t>S10SZX1930007</t>
  </si>
  <si>
    <t>535220190526419101</t>
  </si>
  <si>
    <t>KAS19073002</t>
  </si>
  <si>
    <t>KAS1907300201</t>
  </si>
  <si>
    <t>KAS1907300202</t>
  </si>
  <si>
    <t>塑膠玩具</t>
  </si>
  <si>
    <t>KAS1907300203</t>
  </si>
  <si>
    <t>KAS1907300204</t>
  </si>
  <si>
    <t>S10SZX1930003</t>
  </si>
  <si>
    <t>535220190526419043</t>
  </si>
  <si>
    <t>KAS19073003</t>
  </si>
  <si>
    <t>KAS1907300301</t>
  </si>
  <si>
    <t>塑胶玩具K</t>
  </si>
  <si>
    <t>S10SZX1930017</t>
  </si>
  <si>
    <t>535220190526419097</t>
  </si>
  <si>
    <t>KAS19073004</t>
  </si>
  <si>
    <t>KAS1907300401</t>
  </si>
  <si>
    <t>电动塑胶玩偶F</t>
  </si>
  <si>
    <t>S10SZX1930014</t>
  </si>
  <si>
    <t>535220190526419053</t>
  </si>
  <si>
    <t>KAS19073005</t>
  </si>
  <si>
    <t>KAS1907300501</t>
  </si>
  <si>
    <t>KAS1907300502</t>
  </si>
  <si>
    <t>KAS1907300503</t>
  </si>
  <si>
    <t>儿童玩具：合金大脚怪</t>
  </si>
  <si>
    <t>KAS1907300504</t>
  </si>
  <si>
    <t>电动玩具：电动动物</t>
  </si>
  <si>
    <t>KAS1907300505</t>
  </si>
  <si>
    <t>KAS1907300506</t>
  </si>
  <si>
    <t>儿童玩具：厨具套</t>
  </si>
  <si>
    <t>KAS1907300507</t>
  </si>
  <si>
    <t>儿童玩具：华夫饼机</t>
  </si>
  <si>
    <t>KAS1907300508</t>
  </si>
  <si>
    <t>KAS1907300509</t>
  </si>
  <si>
    <t>KAS1907300510</t>
  </si>
  <si>
    <t>KAS1907300511</t>
  </si>
  <si>
    <t>KAS1907300512</t>
  </si>
  <si>
    <t>KAS1907300513</t>
  </si>
  <si>
    <t>儿童玩具：电子琴套装</t>
  </si>
  <si>
    <t>KAS1907300514</t>
  </si>
  <si>
    <t>儿童玩具：电子琴</t>
  </si>
  <si>
    <t>KAS1907300515</t>
  </si>
  <si>
    <t>儿童玩具：玩具麦克风</t>
  </si>
  <si>
    <t>KAS1907300516</t>
  </si>
  <si>
    <t>儿童玩具：玩具音乐盒</t>
  </si>
  <si>
    <t>S10SZX1930005</t>
  </si>
  <si>
    <t>535220190526420695</t>
  </si>
  <si>
    <t>KAS19073006</t>
  </si>
  <si>
    <t>KAS1907300601</t>
  </si>
  <si>
    <t>玩具笔粉沙包</t>
  </si>
  <si>
    <t>KAS1907300602</t>
  </si>
  <si>
    <t>KAS1907300603</t>
  </si>
  <si>
    <t>KAS1907300604</t>
  </si>
  <si>
    <t>S10SZX1930009</t>
  </si>
  <si>
    <t>535220190526419057</t>
  </si>
  <si>
    <t>KAS19073007</t>
  </si>
  <si>
    <t>KAS1907300701</t>
  </si>
  <si>
    <t>塑胶玩具/射球机</t>
  </si>
  <si>
    <t>KAS1907300702</t>
  </si>
  <si>
    <t>塑胶玩具/太阳系</t>
  </si>
  <si>
    <t>S10SZX1930013</t>
  </si>
  <si>
    <t>535220190526419024</t>
  </si>
  <si>
    <t>KAS19073008</t>
  </si>
  <si>
    <t>KAS1907300801</t>
  </si>
  <si>
    <t>梭织女童短裤</t>
  </si>
  <si>
    <t>KAS1907300802</t>
  </si>
  <si>
    <t>KAS1907300803</t>
  </si>
  <si>
    <t>梭织女式长裤</t>
  </si>
  <si>
    <t>KAS1907300804</t>
  </si>
  <si>
    <t>KAS1907300805</t>
  </si>
  <si>
    <t>KAS1907300806</t>
  </si>
  <si>
    <t>KAS1907300807</t>
  </si>
  <si>
    <t>梭织女童长裤</t>
  </si>
  <si>
    <t>KAS1907300808</t>
  </si>
  <si>
    <t>梭织女童背带短裤</t>
  </si>
  <si>
    <t>KAS1907300809</t>
  </si>
  <si>
    <t>梭织女童上衣</t>
  </si>
  <si>
    <t>KAS1907300810</t>
  </si>
  <si>
    <t>KAS1907300811</t>
  </si>
  <si>
    <t>S10SZX1930010</t>
  </si>
  <si>
    <t>535220190526418995</t>
  </si>
  <si>
    <t>KAS19073009</t>
  </si>
  <si>
    <t>KAS1907300901</t>
  </si>
  <si>
    <t>KAS1907300902</t>
  </si>
  <si>
    <t>KAS1907300903</t>
  </si>
  <si>
    <t>KAS1907300904</t>
  </si>
  <si>
    <t>KAS1907300905</t>
  </si>
  <si>
    <t>S10SZX1930008</t>
  </si>
  <si>
    <t>535220190526418988</t>
  </si>
  <si>
    <t>KAS19073010</t>
  </si>
  <si>
    <t>KAS1907301001</t>
  </si>
  <si>
    <t>日用瓷：26.5CM盘</t>
  </si>
  <si>
    <t>KAS1907301002</t>
  </si>
  <si>
    <t>日用瓷：14CM碗</t>
  </si>
  <si>
    <t>KAS1907301003</t>
  </si>
  <si>
    <t>日用瓷：19CM盘</t>
  </si>
  <si>
    <t>KAS1907301004</t>
  </si>
  <si>
    <t>日用瓷：300ML杯</t>
  </si>
  <si>
    <t>KAS1907301005</t>
  </si>
  <si>
    <t>日用瓷: 21CM 碗</t>
  </si>
  <si>
    <t>S10SZX1930002</t>
  </si>
  <si>
    <t>535220190526419068</t>
  </si>
  <si>
    <t>KAS19073011</t>
  </si>
  <si>
    <t>KAS1907301101</t>
  </si>
  <si>
    <t>KAS1907301102</t>
  </si>
  <si>
    <t>S10SZX1931003</t>
  </si>
  <si>
    <t>535220190526445973</t>
  </si>
  <si>
    <t>KAS19080601</t>
  </si>
  <si>
    <t>KAS1908060101</t>
  </si>
  <si>
    <t>铁制鸟笼</t>
  </si>
  <si>
    <t>S10SZX1931001</t>
  </si>
  <si>
    <t>535220190526443589</t>
  </si>
  <si>
    <t>KAS19080602</t>
  </si>
  <si>
    <t>KAS1908060201</t>
  </si>
  <si>
    <t>节日用品：插牌</t>
  </si>
  <si>
    <t>S10SZX1930001</t>
  </si>
  <si>
    <t>535220190526443630</t>
  </si>
  <si>
    <t>KAS19080603</t>
  </si>
  <si>
    <t>KAS1908060301</t>
  </si>
  <si>
    <t>宠物碗A</t>
  </si>
  <si>
    <t>KAS1908060302</t>
  </si>
  <si>
    <t>KAS1908060303</t>
  </si>
  <si>
    <t>S10SZX1930006</t>
  </si>
  <si>
    <t>535220190526443633</t>
  </si>
  <si>
    <t>KAS19080604</t>
  </si>
  <si>
    <t>KAS1908060401</t>
  </si>
  <si>
    <t>KAS1908060402</t>
  </si>
  <si>
    <t>S10SZX1930012</t>
  </si>
  <si>
    <t>535220190526443628</t>
  </si>
  <si>
    <t>KAS19080605</t>
  </si>
  <si>
    <t>KAS1908060501</t>
  </si>
  <si>
    <t>KAS1908060502</t>
  </si>
  <si>
    <t>KAS1908060503</t>
  </si>
  <si>
    <t>KAS1908060504</t>
  </si>
  <si>
    <t>其他家用瓷:宠物碗</t>
  </si>
  <si>
    <t>KAS1908060505</t>
  </si>
  <si>
    <t>日用瓷:盘.锅.罐.</t>
  </si>
  <si>
    <t>KAS1908060506</t>
  </si>
  <si>
    <t>陈设瓷:花瓶.花盆</t>
  </si>
  <si>
    <t>KAS1908060507</t>
  </si>
  <si>
    <t>KAS1908060508</t>
  </si>
  <si>
    <t>饼干模</t>
  </si>
  <si>
    <t>S10SZX1931002</t>
  </si>
  <si>
    <t>535220190526465848</t>
  </si>
  <si>
    <t>KAS19081301</t>
  </si>
  <si>
    <t>KAS1908130101</t>
  </si>
  <si>
    <t>KAS1908130102</t>
  </si>
  <si>
    <t>KAS1908130103</t>
  </si>
  <si>
    <t>KAS1908130104</t>
  </si>
  <si>
    <t>S10SZX1932001</t>
  </si>
  <si>
    <t>535220190526465852</t>
  </si>
  <si>
    <t>KAS19081302</t>
  </si>
  <si>
    <t>KAS1908130201</t>
  </si>
  <si>
    <t>节日用品:手提骷髅头</t>
  </si>
  <si>
    <t>KAS1908130202</t>
  </si>
  <si>
    <t>节日用品:布制手提桶</t>
  </si>
  <si>
    <t>KAS1908130203</t>
  </si>
  <si>
    <t>节日用品:塑胶手提桶</t>
  </si>
  <si>
    <t>S10SZX1931004</t>
  </si>
  <si>
    <t>535220190526465856</t>
  </si>
  <si>
    <t>KAS19081303</t>
  </si>
  <si>
    <t>KAS1908130301</t>
  </si>
  <si>
    <t>KAS1908130302</t>
  </si>
  <si>
    <t>磨刀器</t>
  </si>
  <si>
    <t>S10SZX1917016</t>
  </si>
  <si>
    <t>535220190526465869</t>
  </si>
  <si>
    <t>KAS19081304</t>
  </si>
  <si>
    <t>KAS1908130401</t>
  </si>
  <si>
    <t>KAS1908130402</t>
  </si>
  <si>
    <t>S10SZX1925010</t>
  </si>
  <si>
    <t>535220190526465918</t>
  </si>
  <si>
    <t>KAS19081305</t>
  </si>
  <si>
    <t>KAS1908130502</t>
  </si>
  <si>
    <t>壶/瓷餐具</t>
  </si>
  <si>
    <t>KAS1908130501</t>
  </si>
  <si>
    <r>
      <rPr>
        <sz val="8"/>
        <color theme="0"/>
        <rFont val="宋体"/>
        <family val="3"/>
        <charset val="134"/>
      </rPr>
      <t xml:space="preserve">供应商名称
</t>
    </r>
    <r>
      <rPr>
        <sz val="8"/>
        <color theme="0"/>
        <rFont val="Verdana"/>
        <family val="2"/>
      </rPr>
      <t>Supplier Name</t>
    </r>
  </si>
  <si>
    <r>
      <rPr>
        <sz val="8"/>
        <color theme="0"/>
        <rFont val="宋体"/>
        <family val="3"/>
        <charset val="134"/>
      </rPr>
      <t xml:space="preserve">入仓落货纸号
</t>
    </r>
    <r>
      <rPr>
        <sz val="8"/>
        <color theme="0"/>
        <rFont val="Verdana"/>
        <family val="2"/>
      </rPr>
      <t>S/O#</t>
    </r>
  </si>
  <si>
    <r>
      <rPr>
        <sz val="8"/>
        <color theme="0"/>
        <rFont val="宋体"/>
        <family val="3"/>
        <charset val="134"/>
      </rPr>
      <t xml:space="preserve">客户采购订单号
</t>
    </r>
    <r>
      <rPr>
        <sz val="8"/>
        <color theme="0"/>
        <rFont val="Verdana"/>
        <family val="2"/>
      </rPr>
      <t>PO#</t>
    </r>
  </si>
  <si>
    <r>
      <rPr>
        <sz val="8"/>
        <color theme="0"/>
        <rFont val="宋体"/>
        <family val="3"/>
        <charset val="134"/>
      </rPr>
      <t xml:space="preserve">货物款号
</t>
    </r>
    <r>
      <rPr>
        <sz val="8"/>
        <color theme="0"/>
        <rFont val="Verdana"/>
        <family val="2"/>
      </rPr>
      <t>SKU#</t>
    </r>
  </si>
  <si>
    <t>SO#/PO#/SKU#</t>
  </si>
  <si>
    <r>
      <rPr>
        <sz val="8"/>
        <color theme="0"/>
        <rFont val="宋体"/>
        <family val="3"/>
        <charset val="134"/>
      </rPr>
      <t xml:space="preserve">入仓号
</t>
    </r>
    <r>
      <rPr>
        <sz val="8"/>
        <color theme="0"/>
        <rFont val="Verdana"/>
        <family val="2"/>
      </rPr>
      <t>Inbound#</t>
    </r>
  </si>
  <si>
    <r>
      <rPr>
        <sz val="8"/>
        <color theme="0"/>
        <rFont val="宋体"/>
        <family val="3"/>
        <charset val="134"/>
      </rPr>
      <t xml:space="preserve">海关系统物料号
</t>
    </r>
    <r>
      <rPr>
        <sz val="8"/>
        <color theme="0"/>
        <rFont val="Verdana"/>
        <family val="2"/>
      </rPr>
      <t>Customs Material#</t>
    </r>
  </si>
  <si>
    <r>
      <rPr>
        <sz val="8"/>
        <color theme="0"/>
        <rFont val="宋体"/>
        <family val="3"/>
        <charset val="134"/>
      </rPr>
      <t xml:space="preserve">收货日期
</t>
    </r>
    <r>
      <rPr>
        <sz val="8"/>
        <color theme="0"/>
        <rFont val="Verdana"/>
        <family val="2"/>
      </rPr>
      <t>Received Date</t>
    </r>
  </si>
  <si>
    <r>
      <rPr>
        <sz val="8"/>
        <color theme="0"/>
        <rFont val="宋体"/>
        <family val="3"/>
        <charset val="134"/>
      </rPr>
      <t xml:space="preserve">实收箱数
</t>
    </r>
    <r>
      <rPr>
        <sz val="8"/>
        <color theme="0"/>
        <rFont val="Verdana"/>
        <family val="2"/>
      </rPr>
      <t>Rcvd ctns</t>
    </r>
  </si>
  <si>
    <r>
      <rPr>
        <sz val="8"/>
        <color theme="0"/>
        <rFont val="宋体"/>
        <family val="3"/>
        <charset val="134"/>
      </rPr>
      <t xml:space="preserve">实收件数
</t>
    </r>
    <r>
      <rPr>
        <sz val="8"/>
        <color theme="0"/>
        <rFont val="Verdana"/>
        <family val="2"/>
      </rPr>
      <t>Rcvd pcs</t>
    </r>
  </si>
  <si>
    <r>
      <rPr>
        <sz val="8"/>
        <color theme="0"/>
        <rFont val="Verdana"/>
        <family val="2"/>
      </rPr>
      <t>1</t>
    </r>
    <r>
      <rPr>
        <sz val="8"/>
        <color theme="0"/>
        <rFont val="宋体"/>
        <family val="3"/>
        <charset val="134"/>
      </rPr>
      <t xml:space="preserve">箱几件
</t>
    </r>
    <r>
      <rPr>
        <sz val="8"/>
        <color theme="0"/>
        <rFont val="Verdana"/>
        <family val="2"/>
      </rPr>
      <t>case pack</t>
    </r>
  </si>
  <si>
    <r>
      <rPr>
        <sz val="8"/>
        <color theme="0"/>
        <rFont val="宋体"/>
        <family val="3"/>
        <charset val="134"/>
      </rPr>
      <t xml:space="preserve">实测单箱毛重
</t>
    </r>
    <r>
      <rPr>
        <sz val="8"/>
        <color theme="0"/>
        <rFont val="Verdana"/>
        <family val="2"/>
      </rPr>
      <t>G.W./ctn</t>
    </r>
  </si>
  <si>
    <r>
      <rPr>
        <sz val="8"/>
        <color theme="0"/>
        <rFont val="宋体"/>
        <family val="3"/>
        <charset val="134"/>
      </rPr>
      <t xml:space="preserve">实收总毛重
</t>
    </r>
    <r>
      <rPr>
        <sz val="8"/>
        <color theme="0"/>
        <rFont val="Verdana"/>
        <family val="2"/>
      </rPr>
      <t>total G.W.</t>
    </r>
  </si>
  <si>
    <r>
      <rPr>
        <sz val="8"/>
        <color theme="0"/>
        <rFont val="宋体"/>
        <family val="3"/>
        <charset val="134"/>
      </rPr>
      <t xml:space="preserve">实测外箱长
</t>
    </r>
    <r>
      <rPr>
        <sz val="8"/>
        <color theme="0"/>
        <rFont val="Verdana"/>
        <family val="2"/>
      </rPr>
      <t>L(cm)</t>
    </r>
  </si>
  <si>
    <r>
      <rPr>
        <sz val="8"/>
        <color theme="0"/>
        <rFont val="宋体"/>
        <family val="3"/>
        <charset val="134"/>
      </rPr>
      <t xml:space="preserve">实测外箱宽
</t>
    </r>
    <r>
      <rPr>
        <sz val="8"/>
        <color theme="0"/>
        <rFont val="Verdana"/>
        <family val="2"/>
      </rPr>
      <t>W(cm)</t>
    </r>
  </si>
  <si>
    <r>
      <rPr>
        <sz val="8"/>
        <color theme="0"/>
        <rFont val="宋体"/>
        <family val="3"/>
        <charset val="134"/>
      </rPr>
      <t xml:space="preserve">实测外箱高
</t>
    </r>
    <r>
      <rPr>
        <sz val="8"/>
        <color theme="0"/>
        <rFont val="Verdana"/>
        <family val="2"/>
      </rPr>
      <t>H(cm)</t>
    </r>
  </si>
  <si>
    <r>
      <rPr>
        <sz val="8"/>
        <color theme="0"/>
        <rFont val="宋体"/>
        <family val="3"/>
        <charset val="134"/>
      </rPr>
      <t xml:space="preserve">实测单箱体积
</t>
    </r>
    <r>
      <rPr>
        <sz val="8"/>
        <color theme="0"/>
        <rFont val="Verdana"/>
        <family val="2"/>
      </rPr>
      <t>cbm/ctn</t>
    </r>
  </si>
  <si>
    <r>
      <rPr>
        <sz val="8"/>
        <color theme="0"/>
        <rFont val="宋体"/>
        <family val="3"/>
        <charset val="134"/>
      </rPr>
      <t xml:space="preserve">实收总体积
</t>
    </r>
    <r>
      <rPr>
        <sz val="8"/>
        <color theme="0"/>
        <rFont val="Verdana"/>
        <family val="2"/>
      </rPr>
      <t>total cbm</t>
    </r>
  </si>
  <si>
    <r>
      <rPr>
        <sz val="8"/>
        <color theme="0"/>
        <rFont val="宋体"/>
        <family val="3"/>
        <charset val="134"/>
      </rPr>
      <t xml:space="preserve">入仓报关单件净重
</t>
    </r>
    <r>
      <rPr>
        <sz val="8"/>
        <color theme="0"/>
        <rFont val="Verdana"/>
        <family val="2"/>
      </rPr>
      <t>N.W./pcs</t>
    </r>
  </si>
  <si>
    <r>
      <rPr>
        <sz val="8"/>
        <color theme="0"/>
        <rFont val="宋体"/>
        <family val="3"/>
        <charset val="134"/>
      </rPr>
      <t xml:space="preserve">入仓报关总净重
</t>
    </r>
    <r>
      <rPr>
        <sz val="8"/>
        <color theme="0"/>
        <rFont val="Verdana"/>
        <family val="2"/>
      </rPr>
      <t>total N.W.</t>
    </r>
  </si>
  <si>
    <r>
      <rPr>
        <sz val="8"/>
        <color theme="0"/>
        <rFont val="宋体"/>
        <family val="3"/>
        <charset val="134"/>
      </rPr>
      <t xml:space="preserve">库位
</t>
    </r>
    <r>
      <rPr>
        <sz val="8"/>
        <color theme="0"/>
        <rFont val="Verdana"/>
        <family val="2"/>
      </rPr>
      <t>location</t>
    </r>
  </si>
  <si>
    <r>
      <rPr>
        <sz val="8"/>
        <color theme="0"/>
        <rFont val="宋体"/>
        <family val="3"/>
        <charset val="134"/>
      </rPr>
      <t xml:space="preserve">总出仓箱数
</t>
    </r>
    <r>
      <rPr>
        <sz val="8"/>
        <color theme="0"/>
        <rFont val="Verdana"/>
        <family val="2"/>
      </rPr>
      <t>ttl shipped ctns</t>
    </r>
  </si>
  <si>
    <r>
      <rPr>
        <sz val="8"/>
        <color theme="0"/>
        <rFont val="宋体"/>
        <family val="3"/>
        <charset val="134"/>
      </rPr>
      <t xml:space="preserve">总出仓件数
</t>
    </r>
    <r>
      <rPr>
        <sz val="8"/>
        <color theme="0"/>
        <rFont val="Verdana"/>
        <family val="2"/>
      </rPr>
      <t>ttl shipped pcs</t>
    </r>
  </si>
  <si>
    <r>
      <rPr>
        <sz val="8"/>
        <color theme="0"/>
        <rFont val="宋体"/>
        <family val="3"/>
        <charset val="134"/>
      </rPr>
      <t xml:space="preserve">总出仓毛重
</t>
    </r>
    <r>
      <rPr>
        <sz val="8"/>
        <color theme="0"/>
        <rFont val="Verdana"/>
        <family val="2"/>
      </rPr>
      <t>ttl shipped G.W.</t>
    </r>
  </si>
  <si>
    <r>
      <rPr>
        <sz val="8"/>
        <color theme="0"/>
        <rFont val="宋体"/>
        <family val="3"/>
        <charset val="134"/>
      </rPr>
      <t xml:space="preserve">总出仓净重
</t>
    </r>
    <r>
      <rPr>
        <sz val="8"/>
        <color theme="0"/>
        <rFont val="Verdana"/>
        <family val="2"/>
      </rPr>
      <t>ttl shipped N.W.</t>
    </r>
  </si>
  <si>
    <r>
      <rPr>
        <sz val="8"/>
        <color theme="0"/>
        <rFont val="宋体"/>
        <family val="3"/>
        <charset val="134"/>
      </rPr>
      <t xml:space="preserve">总出仓体积
</t>
    </r>
    <r>
      <rPr>
        <sz val="8"/>
        <color theme="0"/>
        <rFont val="Verdana"/>
        <family val="2"/>
      </rPr>
      <t>ttl shipped cbm</t>
    </r>
  </si>
  <si>
    <r>
      <rPr>
        <sz val="8"/>
        <color theme="0"/>
        <rFont val="宋体"/>
        <family val="3"/>
        <charset val="134"/>
      </rPr>
      <t xml:space="preserve">总库存箱数
</t>
    </r>
    <r>
      <rPr>
        <sz val="8"/>
        <color theme="0"/>
        <rFont val="Verdana"/>
        <family val="2"/>
      </rPr>
      <t>ttl stock ctns</t>
    </r>
  </si>
  <si>
    <r>
      <rPr>
        <sz val="8"/>
        <color theme="0"/>
        <rFont val="宋体"/>
        <family val="3"/>
        <charset val="134"/>
      </rPr>
      <t xml:space="preserve">总库存件数
</t>
    </r>
    <r>
      <rPr>
        <sz val="8"/>
        <color theme="0"/>
        <rFont val="Verdana"/>
        <family val="2"/>
      </rPr>
      <t>ttl stock pcs</t>
    </r>
  </si>
  <si>
    <r>
      <rPr>
        <sz val="8"/>
        <color theme="0"/>
        <rFont val="宋体"/>
        <family val="3"/>
        <charset val="134"/>
      </rPr>
      <t xml:space="preserve">总库存毛重
</t>
    </r>
    <r>
      <rPr>
        <sz val="8"/>
        <color theme="0"/>
        <rFont val="Verdana"/>
        <family val="2"/>
      </rPr>
      <t>ttl stock G.W.</t>
    </r>
  </si>
  <si>
    <r>
      <rPr>
        <sz val="8"/>
        <color theme="0"/>
        <rFont val="宋体"/>
        <family val="3"/>
        <charset val="134"/>
      </rPr>
      <t xml:space="preserve">总库存净重
</t>
    </r>
    <r>
      <rPr>
        <sz val="8"/>
        <color theme="0"/>
        <rFont val="Verdana"/>
        <family val="2"/>
      </rPr>
      <t>ttl stock N.W.</t>
    </r>
  </si>
  <si>
    <r>
      <rPr>
        <sz val="8"/>
        <color theme="0"/>
        <rFont val="宋体"/>
        <family val="3"/>
        <charset val="134"/>
      </rPr>
      <t xml:space="preserve">总库存体积
</t>
    </r>
    <r>
      <rPr>
        <sz val="8"/>
        <color theme="0"/>
        <rFont val="Verdana"/>
        <family val="2"/>
      </rPr>
      <t>ttl stock cbm</t>
    </r>
  </si>
  <si>
    <r>
      <rPr>
        <sz val="8"/>
        <color theme="0"/>
        <rFont val="宋体"/>
        <family val="3"/>
        <charset val="134"/>
      </rPr>
      <t>库存</t>
    </r>
    <r>
      <rPr>
        <sz val="8"/>
        <color theme="0"/>
        <rFont val="Verdana"/>
        <family val="2"/>
      </rPr>
      <t>case pack</t>
    </r>
    <r>
      <rPr>
        <sz val="8"/>
        <color theme="0"/>
        <rFont val="宋体"/>
        <family val="3"/>
        <charset val="134"/>
      </rPr>
      <t>检验</t>
    </r>
  </si>
  <si>
    <r>
      <rPr>
        <sz val="8"/>
        <color theme="0"/>
        <rFont val="宋体"/>
        <family val="3"/>
        <charset val="134"/>
      </rPr>
      <t xml:space="preserve">备注
</t>
    </r>
    <r>
      <rPr>
        <sz val="8"/>
        <color theme="0"/>
        <rFont val="Verdana"/>
        <family val="2"/>
      </rPr>
      <t>Remarks</t>
    </r>
  </si>
  <si>
    <t>EVER BRIGHT ELECTRIC (HONG KONG) CO.,LTD</t>
  </si>
  <si>
    <t>KG-ARI-1808-00019-00285</t>
  </si>
  <si>
    <t>A01-303</t>
  </si>
  <si>
    <t>PLACO GLOBAL LTD</t>
  </si>
  <si>
    <t>KG-ARI-1808-00019-00212</t>
  </si>
  <si>
    <t>A18-103</t>
  </si>
  <si>
    <t>A02-101</t>
  </si>
  <si>
    <t>A01-101</t>
  </si>
  <si>
    <t>SHANTOU CITY DAYE PLASTIC TOYS CO,LTD</t>
  </si>
  <si>
    <t>S10YTN1828003</t>
  </si>
  <si>
    <t>KG-ARI-1808-00019-00280</t>
  </si>
  <si>
    <r>
      <rPr>
        <sz val="8"/>
        <color theme="1"/>
        <rFont val="Verdana"/>
        <family val="2"/>
      </rPr>
      <t>KAS180712020</t>
    </r>
    <r>
      <rPr>
        <sz val="8"/>
        <color rgb="FFFF0000"/>
        <rFont val="Verdana"/>
        <family val="2"/>
      </rPr>
      <t>3</t>
    </r>
  </si>
  <si>
    <t>A20-201</t>
  </si>
  <si>
    <t>A20-204</t>
  </si>
  <si>
    <r>
      <rPr>
        <sz val="8"/>
        <rFont val="Verdana"/>
        <family val="2"/>
      </rPr>
      <t>KAS180712020</t>
    </r>
    <r>
      <rPr>
        <sz val="8"/>
        <color rgb="FFFF0000"/>
        <rFont val="Verdana"/>
        <family val="2"/>
      </rPr>
      <t>2</t>
    </r>
  </si>
  <si>
    <t>A02-303</t>
  </si>
  <si>
    <t>RELIANCE ENTERPRISE CORP</t>
  </si>
  <si>
    <t>KG-ARI-1808-00019-00551</t>
  </si>
  <si>
    <t>A06-101-201</t>
  </si>
  <si>
    <t>A06-301-302-102-203</t>
  </si>
  <si>
    <t>PLAYGO TOYS ENTERPRISES LIMITED</t>
  </si>
  <si>
    <t>KG-ARI-1808-00019-00577</t>
  </si>
  <si>
    <t>A02-103</t>
  </si>
  <si>
    <t>深圳市鸿基监管仓有限公司</t>
  </si>
  <si>
    <t>KG-ARI-1808-00019-00489</t>
  </si>
  <si>
    <r>
      <rPr>
        <sz val="8"/>
        <color theme="1"/>
        <rFont val="Verdana"/>
        <family val="2"/>
      </rPr>
      <t>A18-104</t>
    </r>
    <r>
      <rPr>
        <sz val="8"/>
        <color theme="1"/>
        <rFont val="宋体"/>
        <family val="3"/>
        <charset val="134"/>
      </rPr>
      <t>、</t>
    </r>
    <r>
      <rPr>
        <sz val="8"/>
        <color theme="1"/>
        <rFont val="Verdana"/>
        <family val="2"/>
      </rPr>
      <t>A20</t>
    </r>
  </si>
  <si>
    <t>KG-ARI-1808-00019-00335</t>
  </si>
  <si>
    <t>KG-ARI-1808-00019-00385</t>
  </si>
  <si>
    <t>A20-301</t>
  </si>
  <si>
    <t>A20-202</t>
  </si>
  <si>
    <t>A18-102</t>
  </si>
  <si>
    <t>A18-202</t>
  </si>
  <si>
    <t>A18-302</t>
  </si>
  <si>
    <t>KG-ARI-1808-00019-00324</t>
  </si>
  <si>
    <t>KG-ARI-1808-00019-00221</t>
  </si>
  <si>
    <t>A18-301</t>
  </si>
  <si>
    <t>KG-ARI-1808-00019-00402</t>
  </si>
  <si>
    <t>A01-202</t>
  </si>
  <si>
    <t>KG-ARI-1808-00019-00394</t>
  </si>
  <si>
    <t>A20-203</t>
  </si>
  <si>
    <t>42477808</t>
  </si>
  <si>
    <t>42477815</t>
  </si>
  <si>
    <t>WIRE KING INTERNATIONAL LIMITED</t>
  </si>
  <si>
    <t>KG-ARI-1808-00019-00393</t>
  </si>
  <si>
    <t>41799956</t>
  </si>
  <si>
    <r>
      <rPr>
        <sz val="8"/>
        <color theme="1"/>
        <rFont val="Verdana"/>
        <family val="2"/>
      </rPr>
      <t>A01-201</t>
    </r>
    <r>
      <rPr>
        <sz val="8"/>
        <color theme="1"/>
        <rFont val="宋体"/>
        <family val="3"/>
        <charset val="134"/>
      </rPr>
      <t>、</t>
    </r>
    <r>
      <rPr>
        <sz val="8"/>
        <color theme="1"/>
        <rFont val="Verdana"/>
        <family val="2"/>
      </rPr>
      <t>A05-303-203</t>
    </r>
  </si>
  <si>
    <t>41174708</t>
  </si>
  <si>
    <t>A02-301-302</t>
  </si>
  <si>
    <t>42269076</t>
  </si>
  <si>
    <r>
      <rPr>
        <sz val="8"/>
        <color theme="1"/>
        <rFont val="Verdana"/>
        <family val="2"/>
      </rPr>
      <t>A01-302</t>
    </r>
    <r>
      <rPr>
        <sz val="8"/>
        <color theme="1"/>
        <rFont val="宋体"/>
        <family val="3"/>
        <charset val="134"/>
      </rPr>
      <t>、</t>
    </r>
    <r>
      <rPr>
        <sz val="8"/>
        <color theme="1"/>
        <rFont val="Verdana"/>
        <family val="2"/>
      </rPr>
      <t>A05-102-103</t>
    </r>
  </si>
  <si>
    <t>41799949</t>
  </si>
  <si>
    <r>
      <rPr>
        <sz val="8"/>
        <color theme="1"/>
        <rFont val="Verdana"/>
        <family val="2"/>
      </rPr>
      <t>A02-201</t>
    </r>
    <r>
      <rPr>
        <sz val="8"/>
        <color theme="1"/>
        <rFont val="宋体"/>
        <family val="3"/>
        <charset val="134"/>
      </rPr>
      <t>、</t>
    </r>
    <r>
      <rPr>
        <sz val="8"/>
        <color theme="1"/>
        <rFont val="Verdana"/>
        <family val="2"/>
      </rPr>
      <t>A05-101-201-301-302-202</t>
    </r>
  </si>
  <si>
    <t>深圳市鸿基出口监管仓库有限公司</t>
  </si>
  <si>
    <t>KG-ARI-1808-00019-00323</t>
  </si>
  <si>
    <t>42495284</t>
  </si>
  <si>
    <t>A20-303</t>
  </si>
  <si>
    <t>42495222</t>
  </si>
  <si>
    <t>42495239</t>
  </si>
  <si>
    <t>42495291</t>
  </si>
  <si>
    <t>A20-302</t>
  </si>
  <si>
    <t>42572176</t>
  </si>
  <si>
    <t>42298298</t>
  </si>
  <si>
    <t>42477730</t>
  </si>
  <si>
    <t>A02-201</t>
  </si>
  <si>
    <t>42308812</t>
  </si>
  <si>
    <t>42604440</t>
  </si>
  <si>
    <t>42604426</t>
  </si>
  <si>
    <t>42604419</t>
  </si>
  <si>
    <t>42495277</t>
  </si>
  <si>
    <t>42551119</t>
  </si>
  <si>
    <t>42551102</t>
  </si>
  <si>
    <t>KG-ARI-1808-00019-00474</t>
  </si>
  <si>
    <t>42478942</t>
  </si>
  <si>
    <t>42565963</t>
  </si>
  <si>
    <t>KG-ARI-1808-00019-00326</t>
  </si>
  <si>
    <t>42604433</t>
  </si>
  <si>
    <t>KG-ARI-1808-00019-00262</t>
  </si>
  <si>
    <t>42623762</t>
  </si>
  <si>
    <t>阳江市必红厨具制品有限公司</t>
  </si>
  <si>
    <t>KG-KGT-1808-00016-00690</t>
  </si>
  <si>
    <t>41960554A</t>
  </si>
  <si>
    <t>A14-102</t>
  </si>
  <si>
    <t>42487357</t>
  </si>
  <si>
    <t>A09-302</t>
  </si>
  <si>
    <t>41960554B</t>
  </si>
  <si>
    <t>KG-KGT-1808-00016-00529</t>
  </si>
  <si>
    <t>42685012/A</t>
  </si>
  <si>
    <t>A09-102</t>
  </si>
  <si>
    <t>42685005/A</t>
  </si>
  <si>
    <t>A09-101</t>
  </si>
  <si>
    <t>YANGJIANG TOPWIN IND.AND TRADE CO.,LTD.</t>
  </si>
  <si>
    <t>KG-ROB-1808-00023-00716</t>
  </si>
  <si>
    <t>42348313</t>
  </si>
  <si>
    <t>LEE SHING METAL MANUFACTURING COMPANY LTD</t>
  </si>
  <si>
    <t>KG-ARI-1808-00019-00202</t>
  </si>
  <si>
    <t>41638279</t>
  </si>
  <si>
    <t>江门市利佳家居用品贸易有限公司</t>
  </si>
  <si>
    <t>KG-KGT-1808-00016-00603</t>
  </si>
  <si>
    <t>42436416</t>
  </si>
  <si>
    <t>A403</t>
  </si>
  <si>
    <t>KAN SHUN IND CO LTD</t>
  </si>
  <si>
    <t>KG-ROB-1808-00023-00734</t>
  </si>
  <si>
    <t>A14-101-202</t>
  </si>
  <si>
    <t>深圳新昌塑胶用品有限公司</t>
  </si>
  <si>
    <t>KG-KGT-1808-00016-00614</t>
  </si>
  <si>
    <t>A410</t>
  </si>
  <si>
    <t>货已出完</t>
  </si>
  <si>
    <t>A21-301</t>
  </si>
  <si>
    <t>A15-103</t>
  </si>
  <si>
    <t>CHASE ON DEVELOPMENT LIMITED</t>
  </si>
  <si>
    <t>KG-ARI-1808-00019-00216</t>
  </si>
  <si>
    <t>KG-ARI-1808-00019-00386</t>
  </si>
  <si>
    <t>A18-104</t>
  </si>
  <si>
    <t>KG-ARI-1808-00019-00478</t>
  </si>
  <si>
    <t>A23-204</t>
  </si>
  <si>
    <r>
      <rPr>
        <sz val="8"/>
        <color theme="1"/>
        <rFont val="宋体"/>
        <family val="3"/>
        <charset val="134"/>
      </rPr>
      <t>少扣了</t>
    </r>
    <r>
      <rPr>
        <sz val="8"/>
        <color theme="1"/>
        <rFont val="Verdana"/>
        <family val="2"/>
      </rPr>
      <t>4</t>
    </r>
    <r>
      <rPr>
        <sz val="8"/>
        <color theme="1"/>
        <rFont val="宋体"/>
        <family val="3"/>
        <charset val="134"/>
      </rPr>
      <t>箱，出仓数据</t>
    </r>
  </si>
  <si>
    <t>Champion Industrial (Y.Y.) Ltd.</t>
  </si>
  <si>
    <t>KG-ARI-1808-00019-00439</t>
  </si>
  <si>
    <t>42622857</t>
  </si>
  <si>
    <t>A24-101</t>
  </si>
  <si>
    <t>42623106</t>
  </si>
  <si>
    <t>42581697</t>
  </si>
  <si>
    <t>A24-301</t>
  </si>
  <si>
    <t>42622499</t>
  </si>
  <si>
    <t>A24-201</t>
  </si>
  <si>
    <t>42622345</t>
  </si>
  <si>
    <t>42623021</t>
  </si>
  <si>
    <t>A24-202</t>
  </si>
  <si>
    <t>42426615</t>
  </si>
  <si>
    <t>42566953</t>
  </si>
  <si>
    <t>A24-303</t>
  </si>
  <si>
    <t>42571704</t>
  </si>
  <si>
    <t>42587354</t>
  </si>
  <si>
    <t>42425892</t>
  </si>
  <si>
    <t>42338727</t>
  </si>
  <si>
    <t>42338680</t>
  </si>
  <si>
    <t>42340638</t>
  </si>
  <si>
    <t>42491736</t>
  </si>
  <si>
    <t>42571711</t>
  </si>
  <si>
    <t>42623007</t>
  </si>
  <si>
    <t>42566946</t>
  </si>
  <si>
    <t>42332534</t>
  </si>
  <si>
    <t>42623052</t>
  </si>
  <si>
    <t>42623083</t>
  </si>
  <si>
    <t>彩亿贸易有限公司</t>
  </si>
  <si>
    <t>KG-KGT-1810-00017-00517</t>
  </si>
  <si>
    <t>42496984A</t>
  </si>
  <si>
    <t>A08-303</t>
  </si>
  <si>
    <t>42496984B</t>
  </si>
  <si>
    <t>深圳市裕信成贸易有限公司</t>
  </si>
  <si>
    <t>KG-KGT-1808-00016-00695</t>
  </si>
  <si>
    <t>A15-203</t>
  </si>
  <si>
    <t>KG-KGT-1808-00016-00693</t>
  </si>
  <si>
    <t>A42-101</t>
  </si>
  <si>
    <t>Kenyield International Ltd</t>
  </si>
  <si>
    <t>KG-ARI-1808-00019-
00452</t>
  </si>
  <si>
    <t>A22-203</t>
  </si>
  <si>
    <t>LBC TRADING (HK) COMPANY LIMITED</t>
  </si>
  <si>
    <t>KG-ARI-1808-00019-00372</t>
  </si>
  <si>
    <t>42573708A</t>
  </si>
  <si>
    <t>A22-304</t>
  </si>
  <si>
    <t>42590255A</t>
  </si>
  <si>
    <t>A24-302</t>
  </si>
  <si>
    <t>KG-ROB-1808-00023-00773</t>
  </si>
  <si>
    <t>A21-101</t>
  </si>
  <si>
    <t>KG-ROB-1808-00023-00774</t>
  </si>
  <si>
    <t>A35-101</t>
  </si>
  <si>
    <t>深圳市东明进出口有限公司</t>
  </si>
  <si>
    <t>A44-301-201-202</t>
  </si>
  <si>
    <t>A40-102</t>
  </si>
  <si>
    <t>42617525A</t>
  </si>
  <si>
    <t>A23-101-302-201-202-301</t>
  </si>
  <si>
    <t>42617525B</t>
  </si>
  <si>
    <t>42617518A</t>
  </si>
  <si>
    <t>A23-102-203-103-303-104</t>
  </si>
  <si>
    <t>42617518B</t>
  </si>
  <si>
    <t>A43-102</t>
  </si>
  <si>
    <t>A30-101-201</t>
  </si>
  <si>
    <t>42561385</t>
  </si>
  <si>
    <t>A34-303-203</t>
  </si>
  <si>
    <t>A40-201</t>
  </si>
  <si>
    <t>A42-103</t>
  </si>
  <si>
    <t>A40-101</t>
  </si>
  <si>
    <t>A38-103</t>
  </si>
  <si>
    <t>A30-301-202</t>
  </si>
  <si>
    <t>S10YTN1827016</t>
  </si>
  <si>
    <t>KG-ARI-1808-00019-00586</t>
  </si>
  <si>
    <t>A22-201</t>
  </si>
  <si>
    <t>S10YTN1827009</t>
  </si>
  <si>
    <t>KG-ARI-1808-00019-00367</t>
  </si>
  <si>
    <t>A22-202</t>
  </si>
  <si>
    <t>A22-302</t>
  </si>
  <si>
    <t>A22-101-204</t>
  </si>
  <si>
    <t>深圳市星利达进出口有限公司</t>
  </si>
  <si>
    <t>KG-ARI-1812-00048-01200</t>
  </si>
  <si>
    <t>KAS18111126</t>
  </si>
  <si>
    <t>A02-203</t>
  </si>
  <si>
    <t>A20-104</t>
  </si>
  <si>
    <t>Newsun Silicone Products Co.,Ltd</t>
  </si>
  <si>
    <t>KG-ARI-1812-00048-01223</t>
  </si>
  <si>
    <t>A01-203</t>
  </si>
  <si>
    <t>TEAMHOLD INDUSTRIAL LTD</t>
  </si>
  <si>
    <t>KG-ARI-1812-00048-00952</t>
  </si>
  <si>
    <t>A38-202</t>
  </si>
  <si>
    <t>A40-203</t>
  </si>
  <si>
    <t>ANKO</t>
  </si>
  <si>
    <t>42581420Q</t>
  </si>
  <si>
    <t>A07-101</t>
  </si>
  <si>
    <t>KG-ARI-1808-00019-00317</t>
  </si>
  <si>
    <t>42282488Q</t>
  </si>
  <si>
    <t>KG-ARI-1808-00019-00196</t>
  </si>
  <si>
    <t>42160076Q</t>
  </si>
  <si>
    <t>A12-201</t>
  </si>
  <si>
    <t>KG-ARI-1808-00019-00200</t>
  </si>
  <si>
    <t>42267744Q</t>
  </si>
  <si>
    <t>A24-102</t>
  </si>
  <si>
    <t>42272502Q</t>
  </si>
  <si>
    <t>A12-301</t>
  </si>
  <si>
    <t>42552277Q</t>
  </si>
  <si>
    <t>A38-201</t>
  </si>
  <si>
    <t>42433095Q</t>
  </si>
  <si>
    <t>A12-101</t>
  </si>
  <si>
    <t>42495451Q</t>
  </si>
  <si>
    <t>42432821Q</t>
  </si>
  <si>
    <t>A11-101</t>
  </si>
  <si>
    <t>42224044Q</t>
  </si>
  <si>
    <t>A14-301</t>
  </si>
  <si>
    <t>42224297Q</t>
  </si>
  <si>
    <t>42232582Q</t>
  </si>
  <si>
    <t>A13-103</t>
  </si>
  <si>
    <t>42232599Q</t>
  </si>
  <si>
    <t>A42-203</t>
  </si>
  <si>
    <t>42410171Q</t>
  </si>
  <si>
    <t>42474388Q</t>
  </si>
  <si>
    <t>A43-103</t>
  </si>
  <si>
    <t>42475385Q</t>
  </si>
  <si>
    <t>42475866Q</t>
  </si>
  <si>
    <t>42476801Q</t>
  </si>
  <si>
    <t>42552321Q</t>
  </si>
  <si>
    <t>A42-303</t>
  </si>
  <si>
    <t>42647553Q</t>
  </si>
  <si>
    <t>KG-ARI-1808-00019-00282</t>
  </si>
  <si>
    <t>42334095Q</t>
  </si>
  <si>
    <t>42410164Q</t>
  </si>
  <si>
    <t>A43-101</t>
  </si>
  <si>
    <t>42410188Q</t>
  </si>
  <si>
    <t>42475859Q</t>
  </si>
  <si>
    <t>42647539Q</t>
  </si>
  <si>
    <t>A43-303</t>
  </si>
  <si>
    <t>42647614Q</t>
  </si>
  <si>
    <t>A43-202</t>
  </si>
  <si>
    <t>KG-ARI-1808-00019-00283</t>
  </si>
  <si>
    <t>42457367Q</t>
  </si>
  <si>
    <t>A08-101</t>
  </si>
  <si>
    <t>42457374Q</t>
  </si>
  <si>
    <t>42457381Q</t>
  </si>
  <si>
    <t>42476443Q</t>
  </si>
  <si>
    <t>KG-ARI-1808-00019-00284</t>
  </si>
  <si>
    <t>42457398Q</t>
  </si>
  <si>
    <t>42555810Q</t>
  </si>
  <si>
    <t>KG-ARI-1808-00019-00307</t>
  </si>
  <si>
    <t>41621202Q</t>
  </si>
  <si>
    <t>41834190Q</t>
  </si>
  <si>
    <t>A45-203</t>
  </si>
  <si>
    <t>42108139Q</t>
  </si>
  <si>
    <t>42110194Q</t>
  </si>
  <si>
    <t>A21-302</t>
  </si>
  <si>
    <t>42110224Q</t>
  </si>
  <si>
    <t>A14-201</t>
  </si>
  <si>
    <t>42382805Q</t>
  </si>
  <si>
    <t>42477303Q</t>
  </si>
  <si>
    <t>42556138Q</t>
  </si>
  <si>
    <t>A412</t>
  </si>
  <si>
    <t>KG-ARI-1808-00019-00381</t>
  </si>
  <si>
    <t>41679777Q</t>
  </si>
  <si>
    <t>A43-201</t>
  </si>
  <si>
    <t>KG-ARI-1808-00019-00473</t>
  </si>
  <si>
    <t>42565956Q</t>
  </si>
  <si>
    <t>KG-ARI-1808-00019-00475</t>
  </si>
  <si>
    <t>42047469Q</t>
  </si>
  <si>
    <t>42087717Q</t>
  </si>
  <si>
    <t>A24-204</t>
  </si>
  <si>
    <t>42232575Q</t>
  </si>
  <si>
    <t>42629009Q</t>
  </si>
  <si>
    <t>A38-101</t>
  </si>
  <si>
    <t>42629016Q</t>
  </si>
  <si>
    <t>42634430Q</t>
  </si>
  <si>
    <t>KG-ARI-1808-00019-00476</t>
  </si>
  <si>
    <t>42232643Q</t>
  </si>
  <si>
    <t>42555827Q</t>
  </si>
  <si>
    <t>A43-302</t>
  </si>
  <si>
    <t>42478911Q</t>
  </si>
  <si>
    <t>42478928Q</t>
  </si>
  <si>
    <t>42494683Q</t>
  </si>
  <si>
    <t>KG-ARI-1809-00027-00755</t>
  </si>
  <si>
    <t>42655404Q</t>
  </si>
  <si>
    <t>41638279Q</t>
  </si>
  <si>
    <t>42494652Q</t>
  </si>
  <si>
    <t>KG-ARI-1808-00019-00203</t>
  </si>
  <si>
    <t>41872215Q</t>
  </si>
  <si>
    <t>KG-ARI-1808-00019-00276</t>
  </si>
  <si>
    <t>42634782Q</t>
  </si>
  <si>
    <t>42634799Q</t>
  </si>
  <si>
    <t>42634805Q</t>
  </si>
  <si>
    <t>42634812Q</t>
  </si>
  <si>
    <t>42635581Q</t>
  </si>
  <si>
    <t>42635598Q</t>
  </si>
  <si>
    <t>42637554Q</t>
  </si>
  <si>
    <t>42637578Q</t>
  </si>
  <si>
    <t>42232568Q</t>
  </si>
  <si>
    <t>42369578Q</t>
  </si>
  <si>
    <t>Minghao International Group Limted</t>
  </si>
  <si>
    <t>KG-ARI-1812-00048-01269</t>
  </si>
  <si>
    <t>Nincechina Ceramics International Co.Limited</t>
  </si>
  <si>
    <t>KG-ARI-1812-00048-01339</t>
  </si>
  <si>
    <t>A40-303</t>
  </si>
  <si>
    <t>深圳市立航货运股份有限公司</t>
  </si>
  <si>
    <t>KG-00695</t>
  </si>
  <si>
    <t>42473190A</t>
  </si>
  <si>
    <t>A04-301</t>
  </si>
  <si>
    <t>42473206A</t>
  </si>
  <si>
    <t>A04-102</t>
  </si>
  <si>
    <t>41453537A</t>
  </si>
  <si>
    <t>A04-101</t>
  </si>
  <si>
    <t>42371441A</t>
  </si>
  <si>
    <t>A03-301</t>
  </si>
  <si>
    <t>41453568A</t>
  </si>
  <si>
    <t>A03-201</t>
  </si>
  <si>
    <t>41453469A</t>
  </si>
  <si>
    <t>A04-201</t>
  </si>
  <si>
    <t>42443131A</t>
  </si>
  <si>
    <t>A03-102</t>
  </si>
  <si>
    <t>41453438A</t>
  </si>
  <si>
    <t>A03-303</t>
  </si>
  <si>
    <t>42473183A</t>
  </si>
  <si>
    <t>A04-103</t>
  </si>
  <si>
    <t>42371434A</t>
  </si>
  <si>
    <t>A04-202</t>
  </si>
  <si>
    <t>42492122A</t>
  </si>
  <si>
    <t>A15-101-201</t>
  </si>
  <si>
    <t>42421580A</t>
  </si>
  <si>
    <t>A03-101</t>
  </si>
  <si>
    <t>42476795A</t>
  </si>
  <si>
    <t>A10-101-201-301-102</t>
  </si>
  <si>
    <t>KG-ROB-1803-00002-00068</t>
  </si>
  <si>
    <t>42583752</t>
  </si>
  <si>
    <t>A409</t>
  </si>
  <si>
    <t>KG-ROB-1803-00002-00067</t>
  </si>
  <si>
    <t>42489283</t>
  </si>
  <si>
    <t>A04-303</t>
  </si>
  <si>
    <t>KG-00696</t>
  </si>
  <si>
    <t>42476795B</t>
  </si>
  <si>
    <t>A15-301-302-201</t>
  </si>
  <si>
    <t>42492122B</t>
  </si>
  <si>
    <t>A15-102</t>
  </si>
  <si>
    <t>42421580B</t>
  </si>
  <si>
    <t>A03-103</t>
  </si>
  <si>
    <t>41453469B</t>
  </si>
  <si>
    <t>42473183B</t>
  </si>
  <si>
    <t>42473190B</t>
  </si>
  <si>
    <t>42371441B</t>
  </si>
  <si>
    <t>41453438B</t>
  </si>
  <si>
    <t>41453537B</t>
  </si>
  <si>
    <t>41453568B</t>
  </si>
  <si>
    <t>42443131B</t>
  </si>
  <si>
    <t>A03-302</t>
  </si>
  <si>
    <t>42473206B</t>
  </si>
  <si>
    <t>42371434B</t>
  </si>
  <si>
    <t>41521977</t>
  </si>
  <si>
    <t>A04-302</t>
  </si>
  <si>
    <t>41521984</t>
  </si>
  <si>
    <t>A03-202</t>
  </si>
  <si>
    <t>KG-00731</t>
  </si>
  <si>
    <t>41745625</t>
  </si>
  <si>
    <t>A16-102</t>
  </si>
  <si>
    <t>42167006</t>
  </si>
  <si>
    <t>41961070</t>
  </si>
  <si>
    <t>A17-202</t>
  </si>
  <si>
    <t>42060802</t>
  </si>
  <si>
    <t>A17-204</t>
  </si>
  <si>
    <t>41872048</t>
  </si>
  <si>
    <t>A17-301</t>
  </si>
  <si>
    <t>42018476</t>
  </si>
  <si>
    <t>KG-01539</t>
  </si>
  <si>
    <t>41872741</t>
  </si>
  <si>
    <t>A16-103</t>
  </si>
  <si>
    <t>KG-01504</t>
  </si>
  <si>
    <t>42272298A</t>
  </si>
  <si>
    <t>A17-104</t>
  </si>
  <si>
    <t>42272311</t>
  </si>
  <si>
    <t>A17-101</t>
  </si>
  <si>
    <t>42272281A</t>
  </si>
  <si>
    <t>A17-103</t>
  </si>
  <si>
    <t>42318064A</t>
  </si>
  <si>
    <t>42318071</t>
  </si>
  <si>
    <t>42318057A</t>
  </si>
  <si>
    <t>42561347A</t>
  </si>
  <si>
    <t>KG-01561</t>
  </si>
  <si>
    <t>42353409A</t>
  </si>
  <si>
    <t>A19-102</t>
  </si>
  <si>
    <t>42353744A</t>
  </si>
  <si>
    <t>KG-00734</t>
  </si>
  <si>
    <t>41531457</t>
  </si>
  <si>
    <t>A19-301</t>
  </si>
  <si>
    <t>KG-01549</t>
  </si>
  <si>
    <t>42492245</t>
  </si>
  <si>
    <t>A17-201</t>
  </si>
  <si>
    <t>42279327</t>
  </si>
  <si>
    <t>42492207</t>
  </si>
  <si>
    <t>42440369</t>
  </si>
  <si>
    <t>KG-01536</t>
  </si>
  <si>
    <t>42447375</t>
  </si>
  <si>
    <t>42447382</t>
  </si>
  <si>
    <t>A17-203</t>
  </si>
  <si>
    <t>KG-01543</t>
  </si>
  <si>
    <t>42445388</t>
  </si>
  <si>
    <t>A19-304</t>
  </si>
  <si>
    <t>42445340</t>
  </si>
  <si>
    <t>42445395</t>
  </si>
  <si>
    <t>42569152</t>
  </si>
  <si>
    <t>A17-102</t>
  </si>
  <si>
    <t>42569169</t>
  </si>
  <si>
    <t>42569183</t>
  </si>
  <si>
    <t>42445364</t>
  </si>
  <si>
    <t>42445357</t>
  </si>
  <si>
    <t>42445371</t>
  </si>
  <si>
    <t>42445456</t>
  </si>
  <si>
    <t>42445401</t>
  </si>
  <si>
    <t>42445463</t>
  </si>
  <si>
    <t>KG-01527</t>
  </si>
  <si>
    <t>42576631</t>
  </si>
  <si>
    <t>A19-103</t>
  </si>
  <si>
    <t>42576624</t>
  </si>
  <si>
    <t>A19-303</t>
  </si>
  <si>
    <t>42511878</t>
  </si>
  <si>
    <t>A19-202</t>
  </si>
  <si>
    <t>42498254</t>
  </si>
  <si>
    <t>42498247</t>
  </si>
  <si>
    <t>42287704</t>
  </si>
  <si>
    <t>A417</t>
  </si>
  <si>
    <t>42498216</t>
  </si>
  <si>
    <t>42576600</t>
  </si>
  <si>
    <t>A19-203</t>
  </si>
  <si>
    <t>42576617</t>
  </si>
  <si>
    <t>A19-201</t>
  </si>
  <si>
    <t>42518785</t>
  </si>
  <si>
    <t>42518792</t>
  </si>
  <si>
    <t>KG-01568</t>
  </si>
  <si>
    <t>42576686</t>
  </si>
  <si>
    <t>A40-103</t>
  </si>
  <si>
    <t>42576594</t>
  </si>
  <si>
    <t>42579373</t>
  </si>
  <si>
    <t>A01-103</t>
  </si>
  <si>
    <t>42576648</t>
  </si>
  <si>
    <t>42353409B</t>
  </si>
  <si>
    <t>42353744B</t>
  </si>
  <si>
    <t>KG-01579</t>
  </si>
  <si>
    <t>42170365</t>
  </si>
  <si>
    <t>A19-302</t>
  </si>
  <si>
    <t>42348795</t>
  </si>
  <si>
    <t>A17-304</t>
  </si>
  <si>
    <t>42170358</t>
  </si>
  <si>
    <t>A19-204</t>
  </si>
  <si>
    <t>42447719</t>
  </si>
  <si>
    <t>41405581</t>
  </si>
  <si>
    <t>A19-101</t>
  </si>
  <si>
    <t>42176879</t>
  </si>
  <si>
    <t>42170440</t>
  </si>
  <si>
    <t>A17-303</t>
  </si>
  <si>
    <t>42171676</t>
  </si>
  <si>
    <t>A19-104</t>
  </si>
  <si>
    <t>42170464</t>
  </si>
  <si>
    <t>42170334</t>
  </si>
  <si>
    <t>42348788</t>
  </si>
  <si>
    <t>42374428</t>
  </si>
  <si>
    <t>42374411</t>
  </si>
  <si>
    <t>42170341</t>
  </si>
  <si>
    <t>42171744</t>
  </si>
  <si>
    <t>42170471</t>
  </si>
  <si>
    <t>42348801</t>
  </si>
  <si>
    <t>42170372</t>
  </si>
  <si>
    <t>42381914</t>
  </si>
  <si>
    <t>42170525</t>
  </si>
  <si>
    <t>42170419</t>
  </si>
  <si>
    <t>42435327</t>
  </si>
  <si>
    <t>42436102</t>
  </si>
  <si>
    <t>42217930</t>
  </si>
  <si>
    <t>42443759</t>
  </si>
  <si>
    <t>42374503</t>
  </si>
  <si>
    <t>41453438C</t>
  </si>
  <si>
    <t>41453469C</t>
  </si>
  <si>
    <t>41453568C</t>
  </si>
  <si>
    <t>A17-302</t>
  </si>
  <si>
    <t>41453537C</t>
  </si>
  <si>
    <t>42442813</t>
  </si>
  <si>
    <t>42442820</t>
  </si>
  <si>
    <t>42272298B</t>
  </si>
  <si>
    <t>42272281B</t>
  </si>
  <si>
    <t>42318064B</t>
  </si>
  <si>
    <t>42318057B</t>
  </si>
  <si>
    <t>42561323</t>
  </si>
  <si>
    <t>42561347B</t>
  </si>
  <si>
    <t>KG-01510</t>
  </si>
  <si>
    <t>42489344</t>
  </si>
  <si>
    <t>41719718</t>
  </si>
  <si>
    <t>AMSCAN ASIA INTTERNATIONAL LTD</t>
  </si>
  <si>
    <t>KG-ARI-1812-00048-01308</t>
  </si>
  <si>
    <t>42550532</t>
  </si>
  <si>
    <t>42412571</t>
  </si>
  <si>
    <t>42382447</t>
  </si>
  <si>
    <t>42382478</t>
  </si>
  <si>
    <t>42412564</t>
  </si>
  <si>
    <t>42550563</t>
  </si>
  <si>
    <t>Guangzhou K Land Baags And Luggage Co.,LTD</t>
  </si>
  <si>
    <t>KG-ARI-1812-00045-00861</t>
  </si>
  <si>
    <t>68460211</t>
  </si>
  <si>
    <t>A43-301</t>
  </si>
  <si>
    <t>67891900</t>
  </si>
  <si>
    <t>67995790</t>
  </si>
  <si>
    <t>Shantou Yingsheng Import &amp; Export Trading Co.Ltd</t>
  </si>
  <si>
    <t>KG-ARI-1812-00048-01328</t>
  </si>
  <si>
    <t>A23-304</t>
  </si>
  <si>
    <t>A20-103</t>
  </si>
  <si>
    <t>Takmay lndustrial Co.,Ltd</t>
  </si>
  <si>
    <t xml:space="preserve">KG-ARI-1812-00048-01116 </t>
  </si>
  <si>
    <t>NiceChina Ceramics lnternal Co .Limited</t>
  </si>
  <si>
    <t>42569336</t>
  </si>
  <si>
    <t>A16-203</t>
  </si>
  <si>
    <t>LaRose Industries LLC</t>
  </si>
  <si>
    <t>KG-ARI-1812-00048-01538</t>
  </si>
  <si>
    <t>广东伟经金属制造有限公司</t>
  </si>
  <si>
    <t>S10SZX1851002</t>
  </si>
  <si>
    <t>KG-ARI-1812-00048-01221</t>
  </si>
  <si>
    <t>A24-103</t>
  </si>
  <si>
    <t>A11-202</t>
  </si>
  <si>
    <t>42272366</t>
  </si>
  <si>
    <t>S10SZX1851005</t>
  </si>
  <si>
    <t>KG-ARI-1901-00066-01607</t>
  </si>
  <si>
    <t>A07-202</t>
  </si>
  <si>
    <t>A24-304</t>
  </si>
  <si>
    <t>A07-301</t>
  </si>
  <si>
    <t>JOY YOU DEVELOPMENT (BVI) LTD</t>
  </si>
  <si>
    <t>KG-ARI-1812-00048-01230</t>
  </si>
  <si>
    <t>A26-103</t>
  </si>
  <si>
    <t xml:space="preserve">Eastcolight Hong Kong Limited </t>
  </si>
  <si>
    <t>KG-ARI-1812-00048-01142</t>
  </si>
  <si>
    <t>A06-103</t>
  </si>
  <si>
    <t>汕头市华特尔玩具实业有限公司</t>
  </si>
  <si>
    <t>KG-ARI-1812-00048-00925</t>
  </si>
  <si>
    <t>深圳市嘉淇贸易有限公司</t>
  </si>
  <si>
    <t>KG-ARI-1812-00048-01275</t>
  </si>
  <si>
    <t>深圳市博通鑫贸易有限公司</t>
  </si>
  <si>
    <t>KG-ARI-1812-00048-01321</t>
  </si>
  <si>
    <t>佛山市顺德区骏业电子有限公司</t>
  </si>
  <si>
    <t>KG-ARI-1812-00048-01347</t>
  </si>
  <si>
    <t>广州市雨点皮具制品有限公司</t>
  </si>
  <si>
    <t>KG-ARI-1812-00048-01119</t>
  </si>
  <si>
    <t>42603320</t>
  </si>
  <si>
    <t>广州千羽宠物用品有限公司</t>
  </si>
  <si>
    <t>KG-ARI-1812-00048-01335</t>
  </si>
  <si>
    <t>深圳市锦泰弘源进出口有限公司</t>
  </si>
  <si>
    <t>KG-ARI-1812-00048-
01325</t>
  </si>
  <si>
    <t>42565956</t>
  </si>
  <si>
    <t>Sum sum fashions &amp; toys co.,ltd</t>
  </si>
  <si>
    <t>KG-ARI-1812-00048-01087</t>
  </si>
  <si>
    <t>KG-ARI-1812-00048-01261</t>
  </si>
  <si>
    <t>A34-103</t>
  </si>
  <si>
    <t>YANG JIANGYUZHONG DAILY ARTICLES.CO.,LTD</t>
  </si>
  <si>
    <t>KG-ARI-1901-00066-01589</t>
  </si>
  <si>
    <t>Supcr Dcsign manufacturc Co.,Ltd</t>
  </si>
  <si>
    <t>KG-ARI-1812-00048-01313</t>
  </si>
  <si>
    <t>A33-202</t>
  </si>
  <si>
    <t>Wenzhou Lonson import&amp; export co.ltd</t>
  </si>
  <si>
    <t>KG-ARI-1901-00073-01518</t>
  </si>
  <si>
    <t>Amazing toys ltd</t>
  </si>
  <si>
    <t>KG-ARI-1812-00048-01290</t>
  </si>
  <si>
    <t>A33-302</t>
  </si>
  <si>
    <t>KG-ARI-1812-00048-01250</t>
  </si>
  <si>
    <t>A27-204</t>
  </si>
  <si>
    <t>A45-302</t>
  </si>
  <si>
    <t>A25-202</t>
  </si>
  <si>
    <t>A45-202</t>
  </si>
  <si>
    <t>EVER BRIGHT ELECTRIC CO., LTD</t>
  </si>
  <si>
    <t>KG-ARI-1812-00048-01048</t>
  </si>
  <si>
    <t>A33-301</t>
  </si>
  <si>
    <t>KG-ARI-1812-00048-01474</t>
  </si>
  <si>
    <t>A33-101</t>
  </si>
  <si>
    <t>42555902</t>
  </si>
  <si>
    <t>A33-103</t>
  </si>
  <si>
    <t>42428510</t>
  </si>
  <si>
    <t>A12-103</t>
  </si>
  <si>
    <t>42555858</t>
  </si>
  <si>
    <t>A33-102</t>
  </si>
  <si>
    <t>KG-ROB-1901-00064-01735</t>
  </si>
  <si>
    <t>A07-303</t>
  </si>
  <si>
    <t>S10SZX1901002/A</t>
  </si>
  <si>
    <t>KG-ARI-1812-00048-00948</t>
  </si>
  <si>
    <t>A18-304</t>
  </si>
  <si>
    <t>A16-202</t>
  </si>
  <si>
    <t>A20-304</t>
  </si>
  <si>
    <t>A36-203</t>
  </si>
  <si>
    <t>A18-204</t>
  </si>
  <si>
    <t>A405</t>
  </si>
  <si>
    <t>S10SZX1901002/B</t>
  </si>
  <si>
    <t>KG-ARI-1901-00066-01568</t>
  </si>
  <si>
    <t>A07-203</t>
  </si>
  <si>
    <t>A02-102</t>
  </si>
  <si>
    <t>KAS GLOBAL TRADING PTY LIMITED.</t>
  </si>
  <si>
    <t>KG-ARI-1812-00048-01101</t>
  </si>
  <si>
    <t>A32-203</t>
  </si>
  <si>
    <t>KAS GLOBAL TRADING PTY LIMITED</t>
  </si>
  <si>
    <t>A08-302</t>
  </si>
  <si>
    <t>A11-301</t>
  </si>
  <si>
    <t>KG-ARI-1812-00048-01357</t>
  </si>
  <si>
    <t>A40-202</t>
  </si>
  <si>
    <t>A40-301</t>
  </si>
  <si>
    <t>A40-302</t>
  </si>
  <si>
    <t>KG-ARI-1812-00048-00978</t>
  </si>
  <si>
    <t>A06-202</t>
  </si>
  <si>
    <t>A06-303</t>
  </si>
  <si>
    <t>KG-ARI-1901-00066-01573</t>
  </si>
  <si>
    <t>KG-ARI-1812-00048-01039</t>
  </si>
  <si>
    <t>42232643</t>
  </si>
  <si>
    <t>42232582</t>
  </si>
  <si>
    <t>42232605</t>
  </si>
  <si>
    <t>A12-303</t>
  </si>
  <si>
    <t>42232599</t>
  </si>
  <si>
    <t>42224044</t>
  </si>
  <si>
    <t>A12-102</t>
  </si>
  <si>
    <t>42224297</t>
  </si>
  <si>
    <t>A12-302</t>
  </si>
  <si>
    <t>42475637</t>
  </si>
  <si>
    <t>A12-203</t>
  </si>
  <si>
    <t>42410171</t>
  </si>
  <si>
    <t>42475620</t>
  </si>
  <si>
    <t>42475866</t>
  </si>
  <si>
    <t>42475385</t>
  </si>
  <si>
    <t>42410164</t>
  </si>
  <si>
    <t>42474388</t>
  </si>
  <si>
    <t>42427957</t>
  </si>
  <si>
    <t>42260066</t>
  </si>
  <si>
    <t>42476801</t>
  </si>
  <si>
    <t>42415831</t>
  </si>
  <si>
    <t>42647539</t>
  </si>
  <si>
    <t>42647553</t>
  </si>
  <si>
    <t>42647614</t>
  </si>
  <si>
    <t>42500612</t>
  </si>
  <si>
    <t>42563662</t>
  </si>
  <si>
    <t>K-MART AUSTRALIA LIMITED</t>
  </si>
  <si>
    <t>KG-ROB-1901-00064-01756</t>
  </si>
  <si>
    <t>Sound N Light Animatronics Co.,Ltd.</t>
  </si>
  <si>
    <t>KG-ARI-1812-00048-01031</t>
  </si>
  <si>
    <t>KG-ROB-1901-00064-01522</t>
  </si>
  <si>
    <t>HUAXINGYUN HONGKONG LIMITED</t>
  </si>
  <si>
    <t>KG-ARI-1812-00048-01363</t>
  </si>
  <si>
    <t>ANKO RETAIL INCORPORATED</t>
  </si>
  <si>
    <t>S10SZX1902019</t>
  </si>
  <si>
    <t>KG-ARI-1901-00066-01606</t>
  </si>
  <si>
    <t>41872789</t>
  </si>
  <si>
    <t>A07-302</t>
  </si>
  <si>
    <t>42019572A</t>
  </si>
  <si>
    <t>A08-103</t>
  </si>
  <si>
    <t>42019572B</t>
  </si>
  <si>
    <t>42432111</t>
  </si>
  <si>
    <t>42685012</t>
  </si>
  <si>
    <t>42685005</t>
  </si>
  <si>
    <t>KG-ARI-1903-00107-02415</t>
  </si>
  <si>
    <t>42284406A</t>
  </si>
  <si>
    <t>42284406B</t>
  </si>
  <si>
    <t>KG-ARI-1812-00048-01217</t>
  </si>
  <si>
    <t>42269113</t>
  </si>
  <si>
    <t>42019701</t>
  </si>
  <si>
    <t>KAS GLOBAL TRADING PTY LTD</t>
  </si>
  <si>
    <t>KG-ROB-1901-00064-01533</t>
  </si>
  <si>
    <t>A07-201</t>
  </si>
  <si>
    <t>KG-ARI-1901-00098-01917</t>
  </si>
  <si>
    <t>42568513</t>
  </si>
  <si>
    <t>42707264</t>
  </si>
  <si>
    <t>42719458</t>
  </si>
  <si>
    <t>42719441</t>
  </si>
  <si>
    <t>KG-ROB-1902-00084-01904</t>
  </si>
  <si>
    <t>A07-102</t>
  </si>
  <si>
    <t>KG-ARI-1901-00066-01599</t>
  </si>
  <si>
    <t>A11-201</t>
  </si>
  <si>
    <t>KG-ARI-1812-00048-01883</t>
  </si>
  <si>
    <t>A42-302</t>
  </si>
  <si>
    <t>A11-102</t>
  </si>
  <si>
    <t>A11-302</t>
  </si>
  <si>
    <t>42576600A</t>
  </si>
  <si>
    <t>42576600B</t>
  </si>
  <si>
    <t>42576624A</t>
  </si>
  <si>
    <t>42576624B</t>
  </si>
  <si>
    <t>42628989A</t>
  </si>
  <si>
    <t>42628989B</t>
  </si>
  <si>
    <t>42615965A</t>
  </si>
  <si>
    <t>42615965B</t>
  </si>
  <si>
    <t>A42-202</t>
  </si>
  <si>
    <t>A08-102</t>
  </si>
  <si>
    <t>A15-202</t>
  </si>
  <si>
    <t>42634041</t>
  </si>
  <si>
    <t>KG-ARI-1812-00048-01255</t>
  </si>
  <si>
    <t>KG-ARI-1901-00066-01621</t>
  </si>
  <si>
    <t>A08-201</t>
  </si>
  <si>
    <t>A08-202</t>
  </si>
  <si>
    <t>KG-ARI-1812-00048-00931</t>
  </si>
  <si>
    <t>A36-101-202</t>
  </si>
  <si>
    <t>A36-103</t>
  </si>
  <si>
    <t>A36-102-103</t>
  </si>
  <si>
    <t>A21-201</t>
  </si>
  <si>
    <t>A21-202</t>
  </si>
  <si>
    <t>A36-301</t>
  </si>
  <si>
    <t>A36-303</t>
  </si>
  <si>
    <t>KG-ARI-1901-00066-01564</t>
  </si>
  <si>
    <t>KG-ARI-1812-00048-01331</t>
  </si>
  <si>
    <t>A44-101</t>
  </si>
  <si>
    <t>A45-103</t>
  </si>
  <si>
    <t>A44-103</t>
  </si>
  <si>
    <t>多扣了4箱，出仓数据</t>
  </si>
  <si>
    <t>KG-ROB-1901-00064-01535</t>
  </si>
  <si>
    <t>KG-ARI-1901-00066-01575</t>
  </si>
  <si>
    <t>A25-102</t>
  </si>
  <si>
    <t>KG-ARI-1812-00048-00996</t>
  </si>
  <si>
    <t>A23-104</t>
  </si>
  <si>
    <t>KG-ARI-1901-00066-01592</t>
  </si>
  <si>
    <t>A01-102</t>
  </si>
  <si>
    <t>WINFAT INDUSTRIAL CO LIMITED</t>
  </si>
  <si>
    <t>KG-ARI-1812-00048-01111</t>
  </si>
  <si>
    <t>42615545</t>
  </si>
  <si>
    <t>A35-202</t>
  </si>
  <si>
    <t>42476108</t>
  </si>
  <si>
    <t>42474371</t>
  </si>
  <si>
    <t>A35-301</t>
  </si>
  <si>
    <t>42476153</t>
  </si>
  <si>
    <t>42549345</t>
  </si>
  <si>
    <t>42515227</t>
  </si>
  <si>
    <t>A36-202</t>
  </si>
  <si>
    <t>42628903</t>
  </si>
  <si>
    <t>42323006</t>
  </si>
  <si>
    <t>42628934</t>
  </si>
  <si>
    <t>A09-203</t>
  </si>
  <si>
    <t>42628880</t>
  </si>
  <si>
    <t>42563419</t>
  </si>
  <si>
    <t>A35-201</t>
  </si>
  <si>
    <t>42412328</t>
  </si>
  <si>
    <t>42711933</t>
  </si>
  <si>
    <t>42475682</t>
  </si>
  <si>
    <t>41847909</t>
  </si>
  <si>
    <t>KG-ROB-1901-00064-01822</t>
  </si>
  <si>
    <t>A423</t>
  </si>
  <si>
    <t>KG-ARI-1812-00048-00927</t>
  </si>
  <si>
    <t>A16-101</t>
  </si>
  <si>
    <t>A34-201</t>
  </si>
  <si>
    <t>A33-201</t>
  </si>
  <si>
    <t>A34-202</t>
  </si>
  <si>
    <t>A34-301</t>
  </si>
  <si>
    <t>A34-101</t>
  </si>
  <si>
    <t>A34-302</t>
  </si>
  <si>
    <t>KG-ROB-1901-00064-01833</t>
  </si>
  <si>
    <t>KG-ARI-1902-00108-02588</t>
  </si>
  <si>
    <t>KG-ARI-1902-00108-02584</t>
  </si>
  <si>
    <t>A22-102</t>
  </si>
  <si>
    <t>A22-103</t>
  </si>
  <si>
    <t>Many Group Limited</t>
  </si>
  <si>
    <t>KG-ARI-1812-00048-01201</t>
  </si>
  <si>
    <t>A42-201</t>
  </si>
  <si>
    <t>A42-301</t>
  </si>
  <si>
    <t>KG-ROB-1901-00064-01731</t>
  </si>
  <si>
    <t>42565475</t>
  </si>
  <si>
    <t>KG-ARI-1812-00048-01231</t>
  </si>
  <si>
    <t>42269700</t>
  </si>
  <si>
    <t>A38-203</t>
  </si>
  <si>
    <t>KG-ARI-1901-00066-01610</t>
  </si>
  <si>
    <t>42711902</t>
  </si>
  <si>
    <t>42712244</t>
  </si>
  <si>
    <t>42712213</t>
  </si>
  <si>
    <t>KG-ROB-1902-00084-01899</t>
  </si>
  <si>
    <t>42627081A</t>
  </si>
  <si>
    <t>42627081B</t>
  </si>
  <si>
    <t>KG-ROB-1901-00064-01818</t>
  </si>
  <si>
    <t>42115427A</t>
  </si>
  <si>
    <t>42115427B</t>
  </si>
  <si>
    <t>KG-ARI-1903-00107-02404</t>
  </si>
  <si>
    <t>EASTCOLIGHT (HONG KONG) LTD.</t>
  </si>
  <si>
    <t>KG-ARI-1903-00107-02437</t>
  </si>
  <si>
    <t>42272090</t>
  </si>
  <si>
    <t>42602675</t>
  </si>
  <si>
    <t>KG-ARI-1903-00107-02477</t>
  </si>
  <si>
    <t>42695295</t>
  </si>
  <si>
    <t>42695257</t>
  </si>
  <si>
    <t>42686491</t>
  </si>
  <si>
    <t>KG-ARI-1903-00107-02510</t>
  </si>
  <si>
    <t>KG-ARI-1903-00109-02599</t>
  </si>
  <si>
    <t>KG-ARI-1903-00115-02898</t>
  </si>
  <si>
    <t>KG-ARI-1903-00107-02502</t>
  </si>
  <si>
    <t>A37-202</t>
  </si>
  <si>
    <t>A23-303</t>
  </si>
  <si>
    <t>KG-ARI-1903-00107-02486</t>
  </si>
  <si>
    <t>KG-ARI-1903-00107-02490</t>
  </si>
  <si>
    <t>A10-302</t>
  </si>
  <si>
    <t>KG-ARI-1903-00107-02492</t>
  </si>
  <si>
    <t>42605713</t>
  </si>
  <si>
    <t>A10-203</t>
  </si>
  <si>
    <t>42587361</t>
  </si>
  <si>
    <t>A10-202</t>
  </si>
  <si>
    <t>42555766</t>
  </si>
  <si>
    <t>42475651</t>
  </si>
  <si>
    <t>42475675</t>
  </si>
  <si>
    <t>42605669</t>
  </si>
  <si>
    <t>A11-203</t>
  </si>
  <si>
    <t>42628804</t>
  </si>
  <si>
    <t>42412250</t>
  </si>
  <si>
    <t>42668732</t>
  </si>
  <si>
    <t>42424529</t>
  </si>
  <si>
    <t>42555681</t>
  </si>
  <si>
    <t>42336488</t>
  </si>
  <si>
    <t>42605690</t>
  </si>
  <si>
    <t>42424468</t>
  </si>
  <si>
    <t>42609186</t>
  </si>
  <si>
    <t>A10-303</t>
  </si>
  <si>
    <t>42500629</t>
  </si>
  <si>
    <t>42630524</t>
  </si>
  <si>
    <t>42632931</t>
  </si>
  <si>
    <t>42628774</t>
  </si>
  <si>
    <t>42628767</t>
  </si>
  <si>
    <t>42260769</t>
  </si>
  <si>
    <t>42605706</t>
  </si>
  <si>
    <t>42250296</t>
  </si>
  <si>
    <t>42609223</t>
  </si>
  <si>
    <t>42473817</t>
  </si>
  <si>
    <t>42605676</t>
  </si>
  <si>
    <t>KMART AUSTRALIA LIMITED</t>
  </si>
  <si>
    <t>KG-ARI-1903-00107-02394</t>
  </si>
  <si>
    <t>42691525</t>
  </si>
  <si>
    <t>KG-ARI-1904-00124-03109</t>
  </si>
  <si>
    <t>42588740</t>
  </si>
  <si>
    <t>KG-ARI-1903-00107-02476</t>
  </si>
  <si>
    <t>19207735</t>
  </si>
  <si>
    <t>A34-102</t>
  </si>
  <si>
    <t>17553933</t>
  </si>
  <si>
    <t>A35-203</t>
  </si>
  <si>
    <t>改抬头</t>
  </si>
  <si>
    <t>38973253</t>
  </si>
  <si>
    <t>A35-302</t>
  </si>
  <si>
    <t>KG-ARI-1903-00107-02390</t>
  </si>
  <si>
    <t>42435211</t>
  </si>
  <si>
    <t>42076018</t>
  </si>
  <si>
    <t>KG-ROB-1903-00089-02949</t>
  </si>
  <si>
    <t>A02-202</t>
  </si>
  <si>
    <t>KG-ARI-1903-00107-02455</t>
  </si>
  <si>
    <t>KG-ARI-1903-00107-02385</t>
  </si>
  <si>
    <t>42575481</t>
  </si>
  <si>
    <t>KG-ARI-1903-00107-02495</t>
  </si>
  <si>
    <t>A08-203</t>
  </si>
  <si>
    <t>KG-ARI-1903-00107-02513</t>
  </si>
  <si>
    <t>A18-203</t>
  </si>
  <si>
    <t>KG-ARI-1903-00107-02955</t>
  </si>
  <si>
    <t>42505501</t>
  </si>
  <si>
    <t>42551225</t>
  </si>
  <si>
    <t>KG-ARI-1903-00107-02512</t>
  </si>
  <si>
    <t>42710769</t>
  </si>
  <si>
    <t>A18-201</t>
  </si>
  <si>
    <t>42624615</t>
  </si>
  <si>
    <t>42609209</t>
  </si>
  <si>
    <t xml:space="preserve">ANKO RETAIL INC  </t>
  </si>
  <si>
    <t>KG-ARI-1903-00102-02344</t>
  </si>
  <si>
    <t>A18-303</t>
  </si>
  <si>
    <t>KG-ARI-1903-00109-02595</t>
  </si>
  <si>
    <t>KG-ARI-1903-00115-02891</t>
  </si>
  <si>
    <t>KG-ARI-1903-00102-02350</t>
  </si>
  <si>
    <t>A11-103</t>
  </si>
  <si>
    <t>KG-ARI-1903-00115-02896</t>
  </si>
  <si>
    <t>A11-303</t>
  </si>
  <si>
    <t>KG-ARI-1903-00115-02897</t>
  </si>
  <si>
    <t>KG-ARI-1903-00109-02598</t>
  </si>
  <si>
    <t>KG-ROB-1903-00091-02919</t>
  </si>
  <si>
    <t>A28-301</t>
  </si>
  <si>
    <t>KG-ARI-1903-00107-02464</t>
  </si>
  <si>
    <t>A28-303</t>
  </si>
  <si>
    <t>KG-ARI-1903-00107-02494</t>
  </si>
  <si>
    <t>A24-203</t>
  </si>
  <si>
    <t>A24-104</t>
  </si>
  <si>
    <t>KG-ARI-1903-00107-02384</t>
  </si>
  <si>
    <t>A43-203</t>
  </si>
  <si>
    <t>A44-302</t>
  </si>
  <si>
    <t>A44-303-203</t>
  </si>
  <si>
    <t>KG-ARI-1903-00107-02577</t>
  </si>
  <si>
    <t>EYELEVEL PDX Distribution Center</t>
  </si>
  <si>
    <t>KG-ARI-1903-00107-02456</t>
  </si>
  <si>
    <t>KG-ROB-1903-00091-02970</t>
  </si>
  <si>
    <r>
      <rPr>
        <sz val="8"/>
        <color theme="1"/>
        <rFont val="Verdana"/>
        <family val="2"/>
      </rPr>
      <t>A06</t>
    </r>
    <r>
      <rPr>
        <sz val="8"/>
        <color theme="1"/>
        <rFont val="宋体"/>
        <family val="3"/>
        <charset val="134"/>
      </rPr>
      <t>通道</t>
    </r>
  </si>
  <si>
    <t>KAI HING INDUSTRIAL LIMITED</t>
  </si>
  <si>
    <t>KG-ARI-1903-00107-02402</t>
  </si>
  <si>
    <t>42262169</t>
  </si>
  <si>
    <t>New Union Candle Limited</t>
  </si>
  <si>
    <t>KG-ARI-1903-00107-02519</t>
  </si>
  <si>
    <t>42518204</t>
  </si>
  <si>
    <t>42518211</t>
  </si>
  <si>
    <t>42518228</t>
  </si>
  <si>
    <t>42518235</t>
  </si>
  <si>
    <t>42518273</t>
  </si>
  <si>
    <t>42518280</t>
  </si>
  <si>
    <t>42518297</t>
  </si>
  <si>
    <t>KG-ARI-1903-00107-02505</t>
  </si>
  <si>
    <t>42504696</t>
  </si>
  <si>
    <t>42439851</t>
  </si>
  <si>
    <t>42440444</t>
  </si>
  <si>
    <t>42581963</t>
  </si>
  <si>
    <t>42581901</t>
  </si>
  <si>
    <t>KG-ARI-1903-00107-02529</t>
  </si>
  <si>
    <t>A25-101</t>
  </si>
  <si>
    <t>A25-201</t>
  </si>
  <si>
    <t>A25-301</t>
  </si>
  <si>
    <t>A25－202</t>
  </si>
  <si>
    <t>A25-302</t>
  </si>
  <si>
    <t>A26-201</t>
  </si>
  <si>
    <t>A26-203-103</t>
  </si>
  <si>
    <t>A26-202</t>
  </si>
  <si>
    <t>DOUBLE BODY CO.LTD</t>
  </si>
  <si>
    <t>KG-ROB-1903-00089-02937</t>
  </si>
  <si>
    <t>42627593</t>
  </si>
  <si>
    <t>A26-304</t>
  </si>
  <si>
    <t>42627531</t>
  </si>
  <si>
    <t>42627326</t>
  </si>
  <si>
    <t>A26-204</t>
  </si>
  <si>
    <t>42627371</t>
  </si>
  <si>
    <t>A26-303</t>
  </si>
  <si>
    <t>42627586</t>
  </si>
  <si>
    <t>42627340</t>
  </si>
  <si>
    <t>42627388</t>
  </si>
  <si>
    <t>42627579</t>
  </si>
  <si>
    <t>42478164</t>
  </si>
  <si>
    <t>KG-ROB-1903-00091-02927</t>
  </si>
  <si>
    <t>38973253A</t>
  </si>
  <si>
    <t>38973253B</t>
  </si>
  <si>
    <t>KG-ROB-1904-00078-01820</t>
  </si>
  <si>
    <t>42583752A</t>
  </si>
  <si>
    <t>A404</t>
  </si>
  <si>
    <t>KG-ROB-1903-00065-01819</t>
  </si>
  <si>
    <t>42168683A</t>
  </si>
  <si>
    <t>42168683B</t>
  </si>
  <si>
    <t>42583752B</t>
  </si>
  <si>
    <t>KG-ARI-1903-00107-02421</t>
  </si>
  <si>
    <t>HANG SHING GARMENT FTY.LTD.</t>
  </si>
  <si>
    <t>KG-ARI-1906-00119-02986</t>
  </si>
  <si>
    <t>MIX138638GINGHAMA</t>
  </si>
  <si>
    <t>A27-302</t>
  </si>
  <si>
    <t>MIX138638GINGHAMB</t>
  </si>
  <si>
    <t>MIX138638GINGHAMC</t>
  </si>
  <si>
    <t>MIX138638GINGHAMD</t>
  </si>
  <si>
    <t>MIX138638GINGHAME</t>
  </si>
  <si>
    <t>MIX138638GINGHAMF</t>
  </si>
  <si>
    <t>KG-ARI-1906-00119-02989</t>
  </si>
  <si>
    <t>MIX132813BK/BK/BKA</t>
  </si>
  <si>
    <t>MIX132813BK/BK/BKB</t>
  </si>
  <si>
    <t>MIX132813BK/BK/BKC</t>
  </si>
  <si>
    <t>MIX132813BK/BK/BKD</t>
  </si>
  <si>
    <t>MIX132813BK/BK/BKE</t>
  </si>
  <si>
    <t>KG-ARI-1903-00107-02440</t>
  </si>
  <si>
    <t>41601822</t>
  </si>
  <si>
    <t>KG-ARI-1904-00125-03111</t>
  </si>
  <si>
    <t>42715481</t>
  </si>
  <si>
    <t>A27-201</t>
  </si>
  <si>
    <t>42715405</t>
  </si>
  <si>
    <t>42715368</t>
  </si>
  <si>
    <t>42715443</t>
  </si>
  <si>
    <t>KG-ARI-1903-00107-02506</t>
  </si>
  <si>
    <t>A27-301</t>
  </si>
  <si>
    <t>KG-ARI-1903-00107-02563</t>
  </si>
  <si>
    <t>42632740</t>
  </si>
  <si>
    <t>42474760</t>
  </si>
  <si>
    <t>42632788</t>
  </si>
  <si>
    <t>KG-ARI-1903-00107-02483</t>
  </si>
  <si>
    <t>42609544</t>
  </si>
  <si>
    <t>A27-202</t>
  </si>
  <si>
    <t>41838686</t>
  </si>
  <si>
    <t>41863565</t>
  </si>
  <si>
    <t>KG-ROB-1903-00091-02938</t>
  </si>
  <si>
    <t>A15-303</t>
  </si>
  <si>
    <t>KG-ARI-1903-00107-02386</t>
  </si>
  <si>
    <t>KG-ARI-1903-00107-02443</t>
  </si>
  <si>
    <t>42722557</t>
  </si>
  <si>
    <t>42692409</t>
  </si>
  <si>
    <t>KG-ARI-1903-00107-02413</t>
  </si>
  <si>
    <t>42475200</t>
  </si>
  <si>
    <t>KG-ARI-1904-00125-03084</t>
  </si>
  <si>
    <t>42697831</t>
  </si>
  <si>
    <t>KG-ARI-1906-00152-03437</t>
  </si>
  <si>
    <t>Runcai co. LTD</t>
  </si>
  <si>
    <t>KG-ARI-1903-00107-02409</t>
  </si>
  <si>
    <t>42599081</t>
  </si>
  <si>
    <t>KG-ROB-1903-00091-02964</t>
  </si>
  <si>
    <t>A28-201-101</t>
  </si>
  <si>
    <t>A108</t>
  </si>
  <si>
    <t>KG-ARI-1903-00107-02507</t>
  </si>
  <si>
    <t>42621782</t>
  </si>
  <si>
    <t>A35-102</t>
  </si>
  <si>
    <t>42549338</t>
  </si>
  <si>
    <t>A27-101</t>
  </si>
  <si>
    <t>42256113</t>
  </si>
  <si>
    <t>42476115</t>
  </si>
  <si>
    <t>KG-ARI-1904-00124-03252</t>
  </si>
  <si>
    <t>KG-ARI-1904-00125-03125</t>
  </si>
  <si>
    <t>42614791</t>
  </si>
  <si>
    <t>SUNTOYS INTERNATIONNAL CO LTD.</t>
  </si>
  <si>
    <t>KG-ARI-1903-00107-02463</t>
  </si>
  <si>
    <t>42551379</t>
  </si>
  <si>
    <t>42267706</t>
  </si>
  <si>
    <t>42409922</t>
  </si>
  <si>
    <t>42661269</t>
  </si>
  <si>
    <t>42551355</t>
  </si>
  <si>
    <t>42110262</t>
  </si>
  <si>
    <t>KG-ARI-1904-00125-03136</t>
  </si>
  <si>
    <t>A26-104</t>
  </si>
  <si>
    <t>KG-ARI-1904-00124-03054</t>
  </si>
  <si>
    <t>41904534</t>
  </si>
  <si>
    <t>42621409</t>
  </si>
  <si>
    <t>A07-103</t>
  </si>
  <si>
    <t>KG-ARI-1906-00152-03410</t>
  </si>
  <si>
    <t>42581000</t>
  </si>
  <si>
    <t>KG-ARI-1904-00124-03042</t>
  </si>
  <si>
    <t>42751854</t>
  </si>
  <si>
    <t>41966433</t>
  </si>
  <si>
    <t>41966396</t>
  </si>
  <si>
    <t>41966402</t>
  </si>
  <si>
    <t>KG-ROB-1903-00091-02942</t>
  </si>
  <si>
    <t>42194545</t>
  </si>
  <si>
    <t>Camry Measuring Technology (HK) Limited</t>
  </si>
  <si>
    <t>KG-ARI-1903-00107-02382</t>
  </si>
  <si>
    <t>KG-ARI-1903-00107-02381</t>
  </si>
  <si>
    <t>42512233A</t>
  </si>
  <si>
    <t>42512233B</t>
  </si>
  <si>
    <t>42512264A</t>
  </si>
  <si>
    <t>42512264B</t>
  </si>
  <si>
    <t>KG-ARI-1904-00125-03055</t>
  </si>
  <si>
    <t>42705468</t>
  </si>
  <si>
    <t>42705475</t>
  </si>
  <si>
    <t>KG-ARI-1904-00124-03202</t>
  </si>
  <si>
    <t>A27-102</t>
  </si>
  <si>
    <t>A28-203</t>
  </si>
  <si>
    <t>KG-ARI-1904-00125-03203</t>
  </si>
  <si>
    <t>42331629</t>
  </si>
  <si>
    <t>A27-203</t>
  </si>
  <si>
    <t>A27-103</t>
  </si>
  <si>
    <t>A04-203</t>
  </si>
  <si>
    <t>42475750</t>
  </si>
  <si>
    <t>A27－204</t>
  </si>
  <si>
    <t>42551423</t>
  </si>
  <si>
    <t>A27-303</t>
  </si>
  <si>
    <t>42552321</t>
  </si>
  <si>
    <t>A26－304</t>
  </si>
  <si>
    <t>42690160</t>
  </si>
  <si>
    <t>42704515</t>
  </si>
  <si>
    <t>42705024</t>
  </si>
  <si>
    <t>42705048</t>
  </si>
  <si>
    <t>42706403</t>
  </si>
  <si>
    <t>A28-34</t>
  </si>
  <si>
    <t>42706410</t>
  </si>
  <si>
    <t>42707400</t>
  </si>
  <si>
    <t>A28-304</t>
  </si>
  <si>
    <t>42708674</t>
  </si>
  <si>
    <t>42709039</t>
  </si>
  <si>
    <t>42709053</t>
  </si>
  <si>
    <t>42735991</t>
  </si>
  <si>
    <t>42736004</t>
  </si>
  <si>
    <t>KG-ROB-1903-00091-02963</t>
  </si>
  <si>
    <t>A424</t>
  </si>
  <si>
    <t>A38-303</t>
  </si>
  <si>
    <t>A37-102-202</t>
  </si>
  <si>
    <t xml:space="preserve">KG-ROB-1903-00091-02963 </t>
  </si>
  <si>
    <t>KG-ROB-1903-00091-03076</t>
  </si>
  <si>
    <t>A402</t>
  </si>
  <si>
    <t>42734185</t>
  </si>
  <si>
    <t>KEEN WEALTH INDUSTRIAL ELECTRICAL LIMITED</t>
  </si>
  <si>
    <t>KG-ARI-1904-00125-03115</t>
  </si>
  <si>
    <t>A32-201</t>
  </si>
  <si>
    <t>KG-ARI-1904-00125-03135</t>
  </si>
  <si>
    <t>42718888</t>
  </si>
  <si>
    <t>A32-302</t>
  </si>
  <si>
    <t>42262305</t>
  </si>
  <si>
    <t>A32-202</t>
  </si>
  <si>
    <t>KG-ARI-1904-00125-03140</t>
  </si>
  <si>
    <t>42698623</t>
  </si>
  <si>
    <t>42701750</t>
  </si>
  <si>
    <t>42698630</t>
  </si>
  <si>
    <t>42698647</t>
  </si>
  <si>
    <t>KG-ARI-1904-00124-03139</t>
  </si>
  <si>
    <t>42599043</t>
  </si>
  <si>
    <t>KG-ARI-1904-00124-03127</t>
  </si>
  <si>
    <t>42589389</t>
  </si>
  <si>
    <t>42558415</t>
  </si>
  <si>
    <t>A32-103</t>
  </si>
  <si>
    <t>42111313</t>
  </si>
  <si>
    <t>KG-ARI-1904-00125-03121</t>
  </si>
  <si>
    <t>42742838</t>
  </si>
  <si>
    <t>KG-ARI-1904-00124-03303</t>
  </si>
  <si>
    <t>A32-301</t>
  </si>
  <si>
    <t>KG-ARI-1904-00125-03304</t>
  </si>
  <si>
    <t>KG-ARI-1904-00125-03069</t>
  </si>
  <si>
    <t>42601869</t>
  </si>
  <si>
    <t>42634515</t>
  </si>
  <si>
    <t>A32-101</t>
  </si>
  <si>
    <t>KG-ARI-1904-00125-03144</t>
  </si>
  <si>
    <t>KG-ARI-1904-00124-03347</t>
  </si>
  <si>
    <t>42296263</t>
  </si>
  <si>
    <t>KG-ARI-1904-00124-03048</t>
  </si>
  <si>
    <t>KG-ARI-1904-00125-03046</t>
  </si>
  <si>
    <t>KG-ARI-1904-00124-03117</t>
  </si>
  <si>
    <t>42566137</t>
  </si>
  <si>
    <t>42635895</t>
  </si>
  <si>
    <t>42566144</t>
  </si>
  <si>
    <t>41533253</t>
  </si>
  <si>
    <t>KG-ARI-1904-00124-03192</t>
  </si>
  <si>
    <t>42186922</t>
  </si>
  <si>
    <t>KG-ARI-1906-00152-03402</t>
  </si>
  <si>
    <t>42186946</t>
  </si>
  <si>
    <t>KG-ARI-1904-00125-03193</t>
  </si>
  <si>
    <t>A32-102</t>
  </si>
  <si>
    <t>A45-101</t>
  </si>
  <si>
    <t>42728139</t>
  </si>
  <si>
    <t>42444701Z</t>
  </si>
  <si>
    <t>38973253Z</t>
  </si>
  <si>
    <t>KG-ARI-1904-00124-03249</t>
  </si>
  <si>
    <t>A33-203</t>
  </si>
  <si>
    <t>KG-ARI-1904-00125-03132</t>
  </si>
  <si>
    <t>KG-ARI-1904-00124-03133</t>
  </si>
  <si>
    <t>A38-102</t>
  </si>
  <si>
    <t>A38-301</t>
  </si>
  <si>
    <t>KG-ARI-1904-00125-03253</t>
  </si>
  <si>
    <t>42417330</t>
  </si>
  <si>
    <t>42696018</t>
  </si>
  <si>
    <t>A41-303</t>
  </si>
  <si>
    <t>KG-ARI-1904-00125-03068</t>
  </si>
  <si>
    <t>A41-301</t>
  </si>
  <si>
    <t>KG-ARI-1904-00124-03067</t>
  </si>
  <si>
    <t>A45-303</t>
  </si>
  <si>
    <t>KG-ARI-1906-00152-03421</t>
  </si>
  <si>
    <t>KG-ARI-1904-00125-03122</t>
  </si>
  <si>
    <t>KG-ARI-1904-00124-03234</t>
  </si>
  <si>
    <t>KG-ARI-1904-00124-03145</t>
  </si>
  <si>
    <t>KG-ROB-1905-00146-03231</t>
  </si>
  <si>
    <t>A425</t>
  </si>
  <si>
    <t>KG-ROB-1906-00133-03210</t>
  </si>
  <si>
    <t>KG-ROB-1908-00136-03207</t>
  </si>
  <si>
    <t>A29-304</t>
  </si>
  <si>
    <t>KG-ROB-1908-00135-03208</t>
  </si>
  <si>
    <t>A29-204</t>
  </si>
  <si>
    <t>KG-ROB-1907-00134-03209</t>
  </si>
  <si>
    <t>A14-103-203-302</t>
  </si>
  <si>
    <r>
      <rPr>
        <sz val="8"/>
        <color theme="1"/>
        <rFont val="Verdana"/>
        <family val="2"/>
      </rPr>
      <t>A21</t>
    </r>
    <r>
      <rPr>
        <sz val="8"/>
        <color theme="1"/>
        <rFont val="宋体"/>
        <family val="3"/>
        <charset val="134"/>
      </rPr>
      <t>通道</t>
    </r>
  </si>
  <si>
    <t>KG-ROB-1905-00132-03211</t>
  </si>
  <si>
    <t>42688440</t>
  </si>
  <si>
    <r>
      <rPr>
        <sz val="8"/>
        <color theme="1"/>
        <rFont val="Verdana"/>
        <family val="2"/>
      </rPr>
      <t>A06-</t>
    </r>
    <r>
      <rPr>
        <sz val="8"/>
        <color theme="1"/>
        <rFont val="宋体"/>
        <family val="3"/>
        <charset val="134"/>
      </rPr>
      <t>通道</t>
    </r>
  </si>
  <si>
    <t>42496984C</t>
  </si>
  <si>
    <t>42496984D</t>
  </si>
  <si>
    <t>KG-ROB-1905-00132-03168</t>
  </si>
  <si>
    <t>A107</t>
  </si>
  <si>
    <t>KG-ROB-1905-00092-02920</t>
  </si>
  <si>
    <t>KG-ROB-1905-00121-03116</t>
  </si>
  <si>
    <t>KG-ROB-1905-00132-03175</t>
  </si>
  <si>
    <t>41140055A</t>
  </si>
  <si>
    <t>41140055B</t>
  </si>
  <si>
    <t>KG-ROB-1905-00121-03027</t>
  </si>
  <si>
    <t>KG-ARI-1904-00124-03365</t>
  </si>
  <si>
    <t>KG-ARI-1906-00152-03404</t>
  </si>
  <si>
    <t>KG-ARI-1904-00125-03364</t>
  </si>
  <si>
    <t>KG-ROB-1905-00121-03251</t>
  </si>
  <si>
    <t>KG-ROB-1905-00132-03244</t>
  </si>
  <si>
    <t>KG-ROB-1905-00132-03390</t>
  </si>
  <si>
    <t>KG-ROB-1906-00133-03391</t>
  </si>
  <si>
    <t>KG-ROB-1907-00134-03392</t>
  </si>
  <si>
    <t>KG-ROB-1908-00135-03393</t>
  </si>
  <si>
    <t>KG-ROB-1905-00132-03394</t>
  </si>
  <si>
    <t>KG-ROB-1905-00132-03216</t>
  </si>
  <si>
    <t>42708797</t>
  </si>
  <si>
    <t>A105</t>
  </si>
  <si>
    <t>42554882</t>
  </si>
  <si>
    <t>42705963</t>
  </si>
  <si>
    <t>42683650</t>
  </si>
  <si>
    <t>42694823</t>
  </si>
  <si>
    <t>42694854</t>
  </si>
  <si>
    <t>42683155</t>
  </si>
  <si>
    <t>KG-ROB-1905-00132-03188</t>
  </si>
  <si>
    <t>42056591</t>
  </si>
  <si>
    <t>KG-ROB-1906-00133-03189</t>
  </si>
  <si>
    <t>KG-ARI-1906-00152-03525</t>
  </si>
  <si>
    <t>42273431</t>
  </si>
  <si>
    <t>KG-ROB-1905-00132-03170</t>
  </si>
  <si>
    <t>A27-104</t>
  </si>
  <si>
    <t>A27-304</t>
  </si>
  <si>
    <t>A13-303</t>
  </si>
  <si>
    <t>KG-ARI-1906-00152-03661</t>
  </si>
  <si>
    <t>KG-ARI-1906-00152-03396</t>
  </si>
  <si>
    <t>42494102</t>
  </si>
  <si>
    <t>A13-201</t>
  </si>
  <si>
    <t>KG-ROB-1905-00132-03338</t>
  </si>
  <si>
    <t>42184843</t>
  </si>
  <si>
    <t>A13-102</t>
  </si>
  <si>
    <t>42714972</t>
  </si>
  <si>
    <t>A13-101</t>
  </si>
  <si>
    <t>42184829</t>
  </si>
  <si>
    <t>42569930</t>
  </si>
  <si>
    <t>42634560</t>
  </si>
  <si>
    <t>A13-202</t>
  </si>
  <si>
    <t>KG-ROB-1909-00137-03340</t>
  </si>
  <si>
    <t>42118725</t>
  </si>
  <si>
    <t>KG-ROB-1906-00133-03339</t>
  </si>
  <si>
    <t>A13-203</t>
  </si>
  <si>
    <t>KG-ROB-1907-00161-03491</t>
  </si>
  <si>
    <t>KG-ROB-1905-00132-03206</t>
  </si>
  <si>
    <t>42711803</t>
  </si>
  <si>
    <t>A13-301</t>
  </si>
  <si>
    <t>42712084</t>
  </si>
  <si>
    <t>A13-302</t>
  </si>
  <si>
    <t>42711889</t>
  </si>
  <si>
    <t>42711896</t>
  </si>
  <si>
    <t>42711872</t>
  </si>
  <si>
    <t>KG-ROB-1905-00092-02924</t>
  </si>
  <si>
    <t>42485391</t>
  </si>
  <si>
    <t>KG-ARI-1904-00124-03165</t>
  </si>
  <si>
    <t>42424437</t>
  </si>
  <si>
    <t>A31-301</t>
  </si>
  <si>
    <t>KG-ARI-1906-00152-03513</t>
  </si>
  <si>
    <t>42720454</t>
  </si>
  <si>
    <t>KG-ARI-1904-00125-03217</t>
  </si>
  <si>
    <t>42726821</t>
  </si>
  <si>
    <t>A31-302</t>
  </si>
  <si>
    <t>42726937</t>
  </si>
  <si>
    <t>A31-103</t>
  </si>
  <si>
    <t>42682783</t>
  </si>
  <si>
    <t>42727217</t>
  </si>
  <si>
    <t>42720461</t>
  </si>
  <si>
    <t>42682769</t>
  </si>
  <si>
    <t>42726944</t>
  </si>
  <si>
    <t>42727194</t>
  </si>
  <si>
    <t>42727149</t>
  </si>
  <si>
    <t>42615552</t>
  </si>
  <si>
    <t>42475712</t>
  </si>
  <si>
    <t>A31-202</t>
  </si>
  <si>
    <t>42110743</t>
  </si>
  <si>
    <t>42332541</t>
  </si>
  <si>
    <t>A31-302-303</t>
  </si>
  <si>
    <t>42110705</t>
  </si>
  <si>
    <t>42624363</t>
  </si>
  <si>
    <t>42701910</t>
  </si>
  <si>
    <t>42705826</t>
  </si>
  <si>
    <t>42705482</t>
  </si>
  <si>
    <t>42705819</t>
  </si>
  <si>
    <t>42705536</t>
  </si>
  <si>
    <t>42708568</t>
  </si>
  <si>
    <t>42708865</t>
  </si>
  <si>
    <t>42706182</t>
  </si>
  <si>
    <t>KG-ARI-1906-00148-03227</t>
  </si>
  <si>
    <t>MIX140429MIDWASH</t>
  </si>
  <si>
    <t>A411</t>
  </si>
  <si>
    <t>KG-ROB-1908-00135-03247</t>
  </si>
  <si>
    <t>KG-ROB-1907-00134-03246</t>
  </si>
  <si>
    <t>KG-ROB-1908-00136-03248</t>
  </si>
  <si>
    <t>KG-ROB-1906-00133-03245</t>
  </si>
  <si>
    <t>A31-102-202</t>
  </si>
  <si>
    <t>KG-ARI-1904-00125-03254</t>
  </si>
  <si>
    <t>42735854</t>
  </si>
  <si>
    <t>A35-103</t>
  </si>
  <si>
    <t>42710639</t>
  </si>
  <si>
    <t>KG-ROB-1906-00133-03583</t>
  </si>
  <si>
    <t>42674221</t>
  </si>
  <si>
    <t>KG-ROB-1907-00134-03584</t>
  </si>
  <si>
    <t>A32-303</t>
  </si>
  <si>
    <t>KG-ROB-1905-00132-03635</t>
  </si>
  <si>
    <t>42699248</t>
  </si>
  <si>
    <t>42701002</t>
  </si>
  <si>
    <t>42701071</t>
  </si>
  <si>
    <t>S10SZX1924002</t>
  </si>
  <si>
    <t>KG-ARI-1906-00171-03612</t>
  </si>
  <si>
    <t>KG-ROB-1907-00134-03215</t>
  </si>
  <si>
    <t>A06-203-303</t>
  </si>
  <si>
    <t>KG-ROB-1906-00133-03205</t>
  </si>
  <si>
    <t>41168516</t>
  </si>
  <si>
    <t>KG-ROB-1908-00135-03212</t>
  </si>
  <si>
    <t>KG-ROB-1906-00133-03159</t>
  </si>
  <si>
    <t>A22-104</t>
  </si>
  <si>
    <t>KG-ROB-1909-00137-03213</t>
  </si>
  <si>
    <t>KG-ARI-1906-00152-03399</t>
  </si>
  <si>
    <t>42602866</t>
  </si>
  <si>
    <t>KG-ARI-1903-00107-03509</t>
  </si>
  <si>
    <t>42109723</t>
  </si>
  <si>
    <t>42687870</t>
  </si>
  <si>
    <t>42556169</t>
  </si>
  <si>
    <t>41108567</t>
  </si>
  <si>
    <t>42164982</t>
  </si>
  <si>
    <t>KG-ARI-1903-00107-02556</t>
  </si>
  <si>
    <t>42566328</t>
  </si>
  <si>
    <t>KG-ROB-1905-00132-03155</t>
  </si>
  <si>
    <t>42706892</t>
  </si>
  <si>
    <t>A31-203</t>
  </si>
  <si>
    <t>42706984</t>
  </si>
  <si>
    <t>42707493</t>
  </si>
  <si>
    <t>KG-ARI-1904-00125-03854</t>
  </si>
  <si>
    <t>KG-ARI-1904-00125-03578</t>
  </si>
  <si>
    <t>42702245</t>
  </si>
  <si>
    <t>报关进仓数据错误</t>
  </si>
  <si>
    <t>42702252</t>
  </si>
  <si>
    <t>KG-ARI-1906-00164-
03510</t>
  </si>
  <si>
    <t>KG-ARI-1906-00152-
03524</t>
  </si>
  <si>
    <t>A34-203</t>
  </si>
  <si>
    <t>KG-ARI-1906-00174-03751</t>
  </si>
  <si>
    <t>MIX142750OFFWHITEA</t>
  </si>
  <si>
    <t>MIX142750OFFWHITEB</t>
  </si>
  <si>
    <t>MIX135779BLACK</t>
  </si>
  <si>
    <t>MIX142751OFFWHITE</t>
  </si>
  <si>
    <t>KG-ROB-1905-00146-03287</t>
  </si>
  <si>
    <t>A33-303</t>
  </si>
  <si>
    <t>KG-ARI-1906-00171-03643</t>
  </si>
  <si>
    <t>42755418</t>
  </si>
  <si>
    <t>A29-102</t>
  </si>
  <si>
    <t>KG-ARI-1906-00171-03652</t>
  </si>
  <si>
    <t>A29-103</t>
  </si>
  <si>
    <t>A29-104</t>
  </si>
  <si>
    <t>KG-ARI-1903-00107-02379</t>
  </si>
  <si>
    <t>42390312</t>
  </si>
  <si>
    <t>A29-202</t>
  </si>
  <si>
    <t>42651246</t>
  </si>
  <si>
    <t>42390305</t>
  </si>
  <si>
    <t>A29-301</t>
  </si>
  <si>
    <t>A29-201</t>
  </si>
  <si>
    <t>A29-203</t>
  </si>
  <si>
    <t>A29-302</t>
  </si>
  <si>
    <t>A29-101</t>
  </si>
  <si>
    <t>42634102</t>
  </si>
  <si>
    <t>KG-ARI-1904-00125-03572</t>
  </si>
  <si>
    <t>42729501A</t>
  </si>
  <si>
    <t>42729501B</t>
  </si>
  <si>
    <t>42579373A</t>
  </si>
  <si>
    <t>42579373B</t>
  </si>
  <si>
    <t>42498216A</t>
  </si>
  <si>
    <t>42498216B</t>
  </si>
  <si>
    <t>42734499A</t>
  </si>
  <si>
    <t>42734499B</t>
  </si>
  <si>
    <t>42734536A</t>
  </si>
  <si>
    <t>42734536B</t>
  </si>
  <si>
    <t>KG-ARI-1904-00124-03575</t>
  </si>
  <si>
    <t>42627395A</t>
  </si>
  <si>
    <t>A29-303</t>
  </si>
  <si>
    <t>42627395B</t>
  </si>
  <si>
    <t>KG-ARI-1906-00169-03833</t>
  </si>
  <si>
    <t>42699477</t>
  </si>
  <si>
    <t>42699439</t>
  </si>
  <si>
    <t>42699507</t>
  </si>
  <si>
    <t>42739586</t>
  </si>
  <si>
    <t>42739623</t>
  </si>
  <si>
    <t>42739562</t>
  </si>
  <si>
    <t>42739609</t>
  </si>
  <si>
    <t>42739579</t>
  </si>
  <si>
    <t>KG-ROB-1903-00091-02973</t>
  </si>
  <si>
    <t>42734192</t>
  </si>
  <si>
    <t>42719953</t>
  </si>
  <si>
    <t>KG-ARI-1906-00169-03646</t>
  </si>
  <si>
    <t>KG-ARI-1906-00169-03693</t>
  </si>
  <si>
    <t>A21-102</t>
  </si>
  <si>
    <t>KG-ARI-1906-00171-03658</t>
  </si>
  <si>
    <t>KG-ARI-1906-00171-03676</t>
  </si>
  <si>
    <t>42709671</t>
  </si>
  <si>
    <t>KG-ARI-1906-00174-03741</t>
  </si>
  <si>
    <t>MIX139894BLACK</t>
  </si>
  <si>
    <t>KG-ARI-1906-00169-03649</t>
  </si>
  <si>
    <t>42690153</t>
  </si>
  <si>
    <t>42756224</t>
  </si>
  <si>
    <t>42689935</t>
  </si>
  <si>
    <t>42689911</t>
  </si>
  <si>
    <t>42755982</t>
  </si>
  <si>
    <t>KG-ARI-1906-00169-03619</t>
  </si>
  <si>
    <t>42757849</t>
  </si>
  <si>
    <t>KG-ARI-1906-00169-03717</t>
  </si>
  <si>
    <t>KG-ARI-1906-00171-03636</t>
  </si>
  <si>
    <t>42757627</t>
  </si>
  <si>
    <t>42748717</t>
  </si>
  <si>
    <t>KG-ROB-1905-00132-03180</t>
  </si>
  <si>
    <t>42629986</t>
  </si>
  <si>
    <t>A23-302-202-103-203</t>
  </si>
  <si>
    <t>42665489</t>
  </si>
  <si>
    <t>A39-302-102</t>
  </si>
  <si>
    <t>42578789</t>
  </si>
  <si>
    <t>A39-201-301</t>
  </si>
  <si>
    <t>KG-ROB-1906-00133-03181</t>
  </si>
  <si>
    <t>A39-101</t>
  </si>
  <si>
    <t>A39-103</t>
  </si>
  <si>
    <t>42569312</t>
  </si>
  <si>
    <t>A23-101-102-201-301</t>
  </si>
  <si>
    <t>KG-ARI-1906-00152-03403</t>
  </si>
  <si>
    <t>42427865</t>
  </si>
  <si>
    <t>KG-ARI-1906-00178-03877</t>
  </si>
  <si>
    <t>MIX142988BLACK</t>
  </si>
  <si>
    <t>MIX137120PEACOAT</t>
  </si>
  <si>
    <t>MIX137119PEACOAT</t>
  </si>
  <si>
    <t>MIX142995BLACK</t>
  </si>
  <si>
    <t>MIX142993PEACOAT</t>
  </si>
  <si>
    <t>MIX143002BLACK</t>
  </si>
  <si>
    <t>KG-ARI-1906-00169-03719</t>
  </si>
  <si>
    <t>KG-ARI-1906-00171-03714</t>
  </si>
  <si>
    <t>42763345</t>
  </si>
  <si>
    <t>42765318</t>
  </si>
  <si>
    <t>42759027</t>
  </si>
  <si>
    <t>KG-ARI-1906-00178-03878</t>
  </si>
  <si>
    <t>MIX139892SKIN</t>
  </si>
  <si>
    <t>MIX111319WHITE</t>
  </si>
  <si>
    <t>KG-ROB-1907-00134-03285</t>
  </si>
  <si>
    <t>KG-ARI-1906-00178-03939</t>
  </si>
  <si>
    <t>MIX132813BL/OW/OB</t>
  </si>
  <si>
    <t>KG-ROB-1906-00133-03176</t>
  </si>
  <si>
    <t>A39-202-302-203-103-303,A21-202</t>
  </si>
  <si>
    <t>A09-303</t>
  </si>
  <si>
    <t>A09-103</t>
  </si>
  <si>
    <t>KG-ROB-1907-00134-03177</t>
  </si>
  <si>
    <t>A06-203</t>
  </si>
  <si>
    <t>KG-ROB-1908-00136-03178</t>
  </si>
  <si>
    <t>KG-ROB-1906-00162-03484</t>
  </si>
  <si>
    <t>KG-ROB-1909-00137-03179</t>
  </si>
  <si>
    <t>KG-ARI-1906-00169-03956</t>
  </si>
  <si>
    <t>42752028</t>
  </si>
  <si>
    <t>KG-ARI-1904-00125-03805</t>
  </si>
  <si>
    <t>42731177</t>
  </si>
  <si>
    <t>42731009</t>
  </si>
  <si>
    <t>42729877</t>
  </si>
  <si>
    <t>KG-ARI-1906-00171-03870</t>
  </si>
  <si>
    <t>KG-ROB-1905-00132-03283</t>
  </si>
  <si>
    <t>KG-ROB-1906-00133-03284</t>
  </si>
  <si>
    <t>KG-ARI-1906-00174-03800</t>
  </si>
  <si>
    <t>69408427</t>
  </si>
  <si>
    <t>69408496</t>
  </si>
  <si>
    <t>69047695</t>
  </si>
  <si>
    <t>KG-ARI-1906-00174-03760</t>
  </si>
  <si>
    <t>MIX142997BLACK</t>
  </si>
  <si>
    <t>KG-ARI-1906-00169-03864</t>
  </si>
  <si>
    <t>42718857</t>
  </si>
  <si>
    <t>42267720</t>
  </si>
  <si>
    <t>KG-ARI-1906-00169-03605</t>
  </si>
  <si>
    <t>42752462</t>
  </si>
  <si>
    <t>A31-303</t>
  </si>
  <si>
    <t>42702092</t>
  </si>
  <si>
    <t>42752493</t>
  </si>
  <si>
    <t>42752349</t>
  </si>
  <si>
    <t>42752387</t>
  </si>
  <si>
    <t>42752486</t>
  </si>
  <si>
    <t>42752479</t>
  </si>
  <si>
    <t>KG-ARI-1904-00125-04113</t>
  </si>
  <si>
    <t>42660576</t>
  </si>
  <si>
    <t>KG-ARI-1906-00169-03963</t>
  </si>
  <si>
    <t>42701163</t>
  </si>
  <si>
    <t>KG-ARI-1906-00169-03810</t>
  </si>
  <si>
    <t>A14-103</t>
  </si>
  <si>
    <t>A10-103</t>
  </si>
  <si>
    <t>KG-ARI-1906-00169-03648</t>
  </si>
  <si>
    <t>KG-ARI-1906-00169-03591</t>
  </si>
  <si>
    <t>42752677</t>
  </si>
  <si>
    <t>42752660</t>
  </si>
  <si>
    <t>KG-ARI-1906-00174-03749</t>
  </si>
  <si>
    <t>MIX14203DARK WASH</t>
  </si>
  <si>
    <t>MIX14203LIGHTWASH</t>
  </si>
  <si>
    <t>MIX140018BLACK</t>
  </si>
  <si>
    <t>MIX141810LIGHTWASH</t>
  </si>
  <si>
    <t>MIX136799BLACK</t>
  </si>
  <si>
    <t>MIX136799LIGHTWASH</t>
  </si>
  <si>
    <t>MIX134718MID WASH</t>
  </si>
  <si>
    <t>MIX140825LGT DENIM</t>
  </si>
  <si>
    <t>MIX143128 UNICORN</t>
  </si>
  <si>
    <t>MIX142976WHITE</t>
  </si>
  <si>
    <t>MIX142974MID WASH</t>
  </si>
  <si>
    <t>KG-ARI-1906-00171-03641</t>
  </si>
  <si>
    <t>42754343</t>
  </si>
  <si>
    <t>42754336</t>
  </si>
  <si>
    <t>42754244</t>
  </si>
  <si>
    <t>42762669</t>
  </si>
  <si>
    <t>42754374</t>
  </si>
  <si>
    <t>42754190</t>
  </si>
  <si>
    <t>42756521</t>
  </si>
  <si>
    <t>42756507</t>
  </si>
  <si>
    <t>42754275</t>
  </si>
  <si>
    <t>42756514</t>
  </si>
  <si>
    <t>42754251</t>
  </si>
  <si>
    <t>42762768</t>
  </si>
  <si>
    <t>42762744</t>
  </si>
  <si>
    <t>42762645</t>
  </si>
  <si>
    <t>42754299</t>
  </si>
  <si>
    <t>42756477</t>
  </si>
  <si>
    <t>42754206</t>
  </si>
  <si>
    <t>42756231</t>
  </si>
  <si>
    <t>42756330</t>
  </si>
  <si>
    <t>A14-303</t>
  </si>
  <si>
    <t>42756248</t>
  </si>
  <si>
    <t>42756439</t>
  </si>
  <si>
    <t>42756279</t>
  </si>
  <si>
    <t>KG-ARI-1906-00169-04086</t>
  </si>
  <si>
    <t>42651253</t>
  </si>
  <si>
    <t>42390565</t>
  </si>
  <si>
    <t>KG-ARI-1906-00169-03852</t>
  </si>
  <si>
    <t>42754473</t>
  </si>
  <si>
    <t>KG-ARI-1908-00150-03318</t>
  </si>
  <si>
    <t>A39-203</t>
  </si>
  <si>
    <t>KG-ARI-1906-00169-03695</t>
  </si>
  <si>
    <t>KG-ARI-1906-00171-03626</t>
  </si>
  <si>
    <t>42748069A</t>
  </si>
  <si>
    <t>A39-303</t>
  </si>
  <si>
    <t>42748069B</t>
  </si>
  <si>
    <t>42757450A</t>
  </si>
  <si>
    <t>42757450B</t>
  </si>
  <si>
    <t>KG-ARI-1907-00177-03944</t>
  </si>
  <si>
    <t>A26-203</t>
  </si>
  <si>
    <t>42757436A</t>
  </si>
  <si>
    <t>42757436B</t>
  </si>
  <si>
    <t>42757320A</t>
  </si>
  <si>
    <t>42757320B</t>
  </si>
  <si>
    <t>42748038A</t>
  </si>
  <si>
    <t>42748038B</t>
  </si>
  <si>
    <t>42748045A</t>
  </si>
  <si>
    <t>42748045B</t>
  </si>
  <si>
    <t>KG-ARI-1906-00169-03870</t>
  </si>
  <si>
    <t>42755845A</t>
  </si>
  <si>
    <t>42755845B</t>
  </si>
  <si>
    <t>A39-302</t>
  </si>
  <si>
    <t>A39-202</t>
  </si>
  <si>
    <t>KG-ROB-1908-00135-03465</t>
  </si>
  <si>
    <t>41413739</t>
  </si>
  <si>
    <t>KG-ROB-1908-00136-03466</t>
  </si>
  <si>
    <t>42284406</t>
  </si>
  <si>
    <t>41413746</t>
  </si>
  <si>
    <t>KG-ARI-1908-00150-03476</t>
  </si>
  <si>
    <t>A34-303</t>
  </si>
  <si>
    <t>KG-ROB-1908-00135-03201</t>
  </si>
  <si>
    <t>41542095</t>
  </si>
  <si>
    <t>KG-ARI-1904-00124-03506</t>
  </si>
  <si>
    <t>KG-ARI-1906-00152-03508</t>
  </si>
  <si>
    <t>KG-ARI-1904-00125-03507</t>
  </si>
  <si>
    <t>42692706</t>
  </si>
  <si>
    <r>
      <rPr>
        <sz val="8"/>
        <color theme="0"/>
        <rFont val="宋体"/>
        <family val="3"/>
        <charset val="134"/>
      </rPr>
      <t xml:space="preserve">出仓订单日期
</t>
    </r>
    <r>
      <rPr>
        <sz val="8"/>
        <color theme="0"/>
        <rFont val="Verdana"/>
        <family val="2"/>
      </rPr>
      <t>Order Date</t>
    </r>
  </si>
  <si>
    <r>
      <rPr>
        <sz val="8"/>
        <color theme="0"/>
        <rFont val="宋体"/>
        <family val="3"/>
        <charset val="134"/>
      </rPr>
      <t xml:space="preserve">实际离仓日期
</t>
    </r>
    <r>
      <rPr>
        <sz val="8"/>
        <color theme="0"/>
        <rFont val="Verdana"/>
        <family val="2"/>
      </rPr>
      <t>shipped date</t>
    </r>
  </si>
  <si>
    <t>出仓单号
CLP#</t>
  </si>
  <si>
    <t>入仓落货纸号
S/O#</t>
  </si>
  <si>
    <r>
      <rPr>
        <sz val="8"/>
        <color theme="0"/>
        <rFont val="宋体"/>
        <family val="3"/>
        <charset val="134"/>
      </rPr>
      <t>校验</t>
    </r>
    <r>
      <rPr>
        <sz val="8"/>
        <color theme="0"/>
        <rFont val="Verdana"/>
        <family val="2"/>
      </rPr>
      <t>case pack</t>
    </r>
  </si>
  <si>
    <t>出仓箱数
shipped ctns</t>
  </si>
  <si>
    <t>出仓件数
shipped pcs</t>
  </si>
  <si>
    <t>库位
location</t>
  </si>
  <si>
    <r>
      <rPr>
        <sz val="8"/>
        <color theme="0"/>
        <rFont val="宋体"/>
        <family val="3"/>
        <charset val="134"/>
      </rPr>
      <t xml:space="preserve">出仓毛重
</t>
    </r>
    <r>
      <rPr>
        <sz val="8"/>
        <color theme="0"/>
        <rFont val="Verdana"/>
        <family val="2"/>
      </rPr>
      <t>shipped G.W.</t>
    </r>
  </si>
  <si>
    <r>
      <rPr>
        <sz val="8"/>
        <color theme="0"/>
        <rFont val="宋体"/>
        <family val="3"/>
        <charset val="134"/>
      </rPr>
      <t xml:space="preserve">出仓体积
</t>
    </r>
    <r>
      <rPr>
        <sz val="8"/>
        <color theme="0"/>
        <rFont val="Verdana"/>
        <family val="2"/>
      </rPr>
      <t>shipped cbm</t>
    </r>
  </si>
  <si>
    <t>商品名称</t>
  </si>
  <si>
    <t>成交数量</t>
  </si>
  <si>
    <t>成交单位</t>
  </si>
  <si>
    <t>成交单价</t>
  </si>
  <si>
    <t>成交总价</t>
  </si>
  <si>
    <t>成交币制</t>
  </si>
  <si>
    <t>原产国</t>
  </si>
  <si>
    <t>最终目的国</t>
  </si>
  <si>
    <r>
      <rPr>
        <sz val="8"/>
        <color theme="0"/>
        <rFont val="宋体"/>
        <family val="3"/>
        <charset val="134"/>
      </rPr>
      <t>单件净重</t>
    </r>
    <r>
      <rPr>
        <sz val="8"/>
        <color theme="0"/>
        <rFont val="Verdana"/>
        <family val="2"/>
      </rPr>
      <t>kgs</t>
    </r>
  </si>
  <si>
    <r>
      <rPr>
        <sz val="8"/>
        <color theme="0"/>
        <rFont val="宋体"/>
        <family val="3"/>
        <charset val="134"/>
      </rPr>
      <t>总净重</t>
    </r>
    <r>
      <rPr>
        <sz val="8"/>
        <color theme="0"/>
        <rFont val="Verdana"/>
        <family val="2"/>
      </rPr>
      <t>kgs</t>
    </r>
  </si>
  <si>
    <t>备注</t>
  </si>
  <si>
    <t>SPS180542</t>
  </si>
  <si>
    <t>42609926</t>
  </si>
  <si>
    <t>SPS180563</t>
  </si>
  <si>
    <t>SPS180581</t>
  </si>
  <si>
    <t>SPS180587</t>
  </si>
  <si>
    <t>SPS180612</t>
  </si>
  <si>
    <t>SPS180647</t>
  </si>
  <si>
    <t>SPS180686</t>
  </si>
  <si>
    <t>SPS180759</t>
  </si>
  <si>
    <t>SPS180761</t>
  </si>
  <si>
    <t>SPS180762</t>
  </si>
  <si>
    <t>SPS180788</t>
  </si>
  <si>
    <t>SPS180811</t>
  </si>
  <si>
    <t>SPS180840</t>
  </si>
  <si>
    <t>SPS180915</t>
  </si>
  <si>
    <t>SPS180929</t>
  </si>
  <si>
    <t>SPS190029</t>
  </si>
  <si>
    <t>SPS190027</t>
  </si>
  <si>
    <t>SPS190047</t>
  </si>
  <si>
    <t xml:space="preserve"> S10SZX1849006</t>
  </si>
  <si>
    <t>SPS190048</t>
  </si>
  <si>
    <t>SPS190049</t>
  </si>
  <si>
    <t>SPS190066</t>
  </si>
  <si>
    <t>42629337</t>
  </si>
  <si>
    <t>SPS190083</t>
  </si>
  <si>
    <t>SPS190105</t>
  </si>
  <si>
    <t>SPS190119</t>
  </si>
  <si>
    <t>SPS190121</t>
  </si>
  <si>
    <t>SPS190135</t>
  </si>
  <si>
    <t>SPS190139</t>
  </si>
  <si>
    <t>SPS190161</t>
  </si>
  <si>
    <t>SPS190163</t>
  </si>
  <si>
    <t>SPS190176</t>
  </si>
  <si>
    <t>SPS190177</t>
  </si>
  <si>
    <t>SPS190206</t>
  </si>
  <si>
    <t>SPS190222</t>
  </si>
  <si>
    <t>SPS190286</t>
  </si>
  <si>
    <t>SPS190299</t>
  </si>
  <si>
    <t>SPS190300</t>
  </si>
  <si>
    <t>SPS190321</t>
  </si>
  <si>
    <t>SPS190371</t>
  </si>
  <si>
    <t>SPS190381</t>
  </si>
  <si>
    <t>SPS190382</t>
  </si>
  <si>
    <t>42605522</t>
  </si>
  <si>
    <t>42605546</t>
  </si>
  <si>
    <t>42464822</t>
  </si>
  <si>
    <t>42571452</t>
  </si>
  <si>
    <t>42608554</t>
  </si>
  <si>
    <t>42568926</t>
  </si>
  <si>
    <t>68454371</t>
  </si>
  <si>
    <t>41401439</t>
  </si>
  <si>
    <t>42501893</t>
  </si>
  <si>
    <t>42626756</t>
  </si>
  <si>
    <t>42626787</t>
  </si>
  <si>
    <t>42626855</t>
  </si>
  <si>
    <t>42627029</t>
  </si>
  <si>
    <t>42672036</t>
  </si>
  <si>
    <t>41601808</t>
  </si>
  <si>
    <t>42494072</t>
  </si>
  <si>
    <t>42605591</t>
  </si>
  <si>
    <t>42635994</t>
  </si>
  <si>
    <t>42195382</t>
  </si>
  <si>
    <t>42611721</t>
  </si>
  <si>
    <t>42687474</t>
  </si>
  <si>
    <t>42715849</t>
  </si>
  <si>
    <t>42715856</t>
  </si>
  <si>
    <t>42444572</t>
  </si>
  <si>
    <t>42690474</t>
  </si>
  <si>
    <t>42700180</t>
  </si>
  <si>
    <t>42568612</t>
  </si>
  <si>
    <t>42636021</t>
  </si>
  <si>
    <t>SPS190424</t>
  </si>
  <si>
    <t>S10SZX1826004</t>
  </si>
  <si>
    <t>S10SZX1827005</t>
  </si>
  <si>
    <t>42171416</t>
  </si>
  <si>
    <t>42562504</t>
  </si>
  <si>
    <t>42568674</t>
  </si>
  <si>
    <t>S10YTN1826021</t>
  </si>
  <si>
    <t>42242154</t>
  </si>
  <si>
    <t>42433538</t>
  </si>
  <si>
    <t>42620068</t>
  </si>
  <si>
    <t>42599517</t>
  </si>
  <si>
    <t>42632986</t>
  </si>
  <si>
    <t>42445333</t>
  </si>
  <si>
    <t>42572183</t>
  </si>
  <si>
    <t>42442585</t>
  </si>
  <si>
    <t>41601204</t>
  </si>
  <si>
    <t>42194521</t>
  </si>
  <si>
    <t>42194613</t>
  </si>
  <si>
    <t>42707028</t>
  </si>
  <si>
    <t>42115397</t>
  </si>
  <si>
    <t>41965801</t>
  </si>
  <si>
    <t>42285236</t>
  </si>
  <si>
    <t>41872321</t>
  </si>
  <si>
    <t>42279075</t>
  </si>
  <si>
    <t>42709732</t>
  </si>
  <si>
    <t>42709749</t>
  </si>
  <si>
    <t>42709756</t>
  </si>
  <si>
    <t>SPS190425</t>
  </si>
  <si>
    <t>S10SZX1837002</t>
  </si>
  <si>
    <t>42629658</t>
  </si>
  <si>
    <t>41521267</t>
  </si>
  <si>
    <t>42622352</t>
  </si>
  <si>
    <t>42622512</t>
  </si>
  <si>
    <t>42622642</t>
  </si>
  <si>
    <t>42630180</t>
  </si>
  <si>
    <t>42630296</t>
  </si>
  <si>
    <t>42630418</t>
  </si>
  <si>
    <t>42630449</t>
  </si>
  <si>
    <t>42630456</t>
  </si>
  <si>
    <t>42630487</t>
  </si>
  <si>
    <t>41401576</t>
  </si>
  <si>
    <t>41521328</t>
  </si>
  <si>
    <t>42271734</t>
  </si>
  <si>
    <t>42433859</t>
  </si>
  <si>
    <t>42634966</t>
  </si>
  <si>
    <t>41401521</t>
  </si>
  <si>
    <t>42493556</t>
  </si>
  <si>
    <t>42620167</t>
  </si>
  <si>
    <t>42497035</t>
  </si>
  <si>
    <t>30035157</t>
  </si>
  <si>
    <t>42488088</t>
  </si>
  <si>
    <t>41420751</t>
  </si>
  <si>
    <t>S10SZX1835001</t>
  </si>
  <si>
    <t>42565406</t>
  </si>
  <si>
    <t>SPS190428</t>
  </si>
  <si>
    <t>42433071</t>
  </si>
  <si>
    <t>SPS190429</t>
  </si>
  <si>
    <t>SPS190430</t>
  </si>
  <si>
    <t>42616993</t>
  </si>
  <si>
    <t>42617365</t>
  </si>
  <si>
    <t>42425274</t>
  </si>
  <si>
    <t>42621690</t>
  </si>
  <si>
    <t>SPS190431</t>
  </si>
  <si>
    <t>SPS190452</t>
  </si>
  <si>
    <t>42623984</t>
  </si>
  <si>
    <t>SPS190453</t>
  </si>
  <si>
    <t>SPS190454</t>
  </si>
  <si>
    <t>SPS190455</t>
  </si>
  <si>
    <t>SPS190456</t>
  </si>
  <si>
    <t>SPS190480</t>
  </si>
  <si>
    <t>42604570</t>
  </si>
  <si>
    <t>68465001</t>
  </si>
  <si>
    <t>69055102</t>
  </si>
  <si>
    <t>69055119</t>
  </si>
  <si>
    <t>69075490</t>
  </si>
  <si>
    <t>69075506</t>
  </si>
  <si>
    <t>69060021</t>
  </si>
  <si>
    <t>69160417</t>
  </si>
  <si>
    <t>SPS190501</t>
  </si>
  <si>
    <t>42694335</t>
  </si>
  <si>
    <t>42703303</t>
  </si>
  <si>
    <t>42483113</t>
  </si>
  <si>
    <t>42656852</t>
  </si>
  <si>
    <t>42656869</t>
  </si>
  <si>
    <t>42656890</t>
  </si>
  <si>
    <t>42656913</t>
  </si>
  <si>
    <t>42656944</t>
  </si>
  <si>
    <t>41697160</t>
  </si>
  <si>
    <t>42194866</t>
  </si>
  <si>
    <t>42194903</t>
  </si>
  <si>
    <t>42194910</t>
  </si>
  <si>
    <t>42698036</t>
  </si>
  <si>
    <t>42717904</t>
  </si>
  <si>
    <t>42717911</t>
  </si>
  <si>
    <t>42215004</t>
  </si>
  <si>
    <t>42352730</t>
  </si>
  <si>
    <t>69149061</t>
  </si>
  <si>
    <t>69149078</t>
  </si>
  <si>
    <t>69152313</t>
  </si>
  <si>
    <t>69152320</t>
  </si>
  <si>
    <t>69152009</t>
  </si>
  <si>
    <t>69160370</t>
  </si>
  <si>
    <t>69160387</t>
  </si>
  <si>
    <t>69188800</t>
  </si>
  <si>
    <t>69188831</t>
  </si>
  <si>
    <t>69064357</t>
  </si>
  <si>
    <t>69064364</t>
  </si>
  <si>
    <t>SPS190538</t>
  </si>
  <si>
    <t>SPS190550</t>
  </si>
  <si>
    <t>41880661</t>
  </si>
  <si>
    <t>42232223</t>
  </si>
  <si>
    <t>42232513</t>
  </si>
  <si>
    <t>42237730</t>
  </si>
  <si>
    <t>42269670</t>
  </si>
  <si>
    <t>42269717</t>
  </si>
  <si>
    <t>42269724</t>
  </si>
  <si>
    <t>42269908</t>
  </si>
  <si>
    <t>42333623</t>
  </si>
  <si>
    <t>42416869</t>
  </si>
  <si>
    <t>42419860</t>
  </si>
  <si>
    <t>42479116</t>
  </si>
  <si>
    <t>42112594</t>
  </si>
  <si>
    <t>42474999</t>
  </si>
  <si>
    <t>SPS190578</t>
  </si>
  <si>
    <t>42283171</t>
  </si>
  <si>
    <t>42283201</t>
  </si>
  <si>
    <t>42590743</t>
  </si>
  <si>
    <t>42590774</t>
  </si>
  <si>
    <t>42590781</t>
  </si>
  <si>
    <t>42498506</t>
  </si>
  <si>
    <t>42058083</t>
  </si>
  <si>
    <t>42550952</t>
  </si>
  <si>
    <t>42487678</t>
  </si>
  <si>
    <t>42575863</t>
  </si>
  <si>
    <t>42632764</t>
  </si>
  <si>
    <t>42632795</t>
  </si>
  <si>
    <t>42710905</t>
  </si>
  <si>
    <t>42727996</t>
  </si>
  <si>
    <t>42117957</t>
  </si>
  <si>
    <t>42713319</t>
  </si>
  <si>
    <t>41526934</t>
  </si>
  <si>
    <t>42191490</t>
  </si>
  <si>
    <t>42688884</t>
  </si>
  <si>
    <t>42688921</t>
  </si>
  <si>
    <t>42049173</t>
  </si>
  <si>
    <t>42368649</t>
  </si>
  <si>
    <t>42565987</t>
  </si>
  <si>
    <t>42688426</t>
  </si>
  <si>
    <t>42688433</t>
  </si>
  <si>
    <t>42688860</t>
  </si>
  <si>
    <t>42695837</t>
  </si>
  <si>
    <t>42433552</t>
  </si>
  <si>
    <t>42702313</t>
  </si>
  <si>
    <t>42727484</t>
  </si>
  <si>
    <t>41667491</t>
  </si>
  <si>
    <t>42008460</t>
  </si>
  <si>
    <t>42008484</t>
  </si>
  <si>
    <t>42486039</t>
  </si>
  <si>
    <t>42486046</t>
  </si>
  <si>
    <t>42618553</t>
  </si>
  <si>
    <t>42618560</t>
  </si>
  <si>
    <t>42618591</t>
  </si>
  <si>
    <t>42618614</t>
  </si>
  <si>
    <t>42619772</t>
  </si>
  <si>
    <t>42619796</t>
  </si>
  <si>
    <t>42619802</t>
  </si>
  <si>
    <t>42624516</t>
  </si>
  <si>
    <t>42643944</t>
  </si>
  <si>
    <t>42699279</t>
  </si>
  <si>
    <t>42700982</t>
  </si>
  <si>
    <t>42701033</t>
  </si>
  <si>
    <t>42701040</t>
  </si>
  <si>
    <t>42701057</t>
  </si>
  <si>
    <t>42701101</t>
  </si>
  <si>
    <t>42701187</t>
  </si>
  <si>
    <t>42115519</t>
  </si>
  <si>
    <t>42566014</t>
  </si>
  <si>
    <t>42287643</t>
  </si>
  <si>
    <t>42690504</t>
  </si>
  <si>
    <t>42283195</t>
  </si>
  <si>
    <t>SPS190582</t>
  </si>
  <si>
    <t>41904558</t>
  </si>
  <si>
    <t>42477259</t>
  </si>
  <si>
    <t>SPS190579</t>
  </si>
  <si>
    <t>SPS190580</t>
  </si>
  <si>
    <t>SPS190581</t>
  </si>
  <si>
    <t>SPS190584</t>
  </si>
  <si>
    <t>全部出完</t>
  </si>
  <si>
    <t>41834190</t>
  </si>
  <si>
    <t>42108139</t>
  </si>
  <si>
    <t>42282488</t>
  </si>
  <si>
    <t>42556138</t>
  </si>
  <si>
    <t>42303510</t>
  </si>
  <si>
    <t>42562924</t>
  </si>
  <si>
    <t>42087717</t>
  </si>
  <si>
    <t>42232575</t>
  </si>
  <si>
    <t>42634430</t>
  </si>
  <si>
    <t>42416593</t>
  </si>
  <si>
    <t>42441496</t>
  </si>
  <si>
    <t>42558408</t>
  </si>
  <si>
    <t>42428527</t>
  </si>
  <si>
    <t>42616467</t>
  </si>
  <si>
    <t>42616597</t>
  </si>
  <si>
    <t>42551362</t>
  </si>
  <si>
    <t>42551409</t>
  </si>
  <si>
    <t>42230595</t>
  </si>
  <si>
    <t>42269694</t>
  </si>
  <si>
    <t>42563075</t>
  </si>
  <si>
    <t>42246527</t>
  </si>
  <si>
    <t>42601463</t>
  </si>
  <si>
    <t>42601487</t>
  </si>
  <si>
    <t>41682500</t>
  </si>
  <si>
    <t>42563655</t>
  </si>
  <si>
    <t>KAS1901110204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</si>
</sst>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[$-F800]dddd\,\ mmmm\ dd\,\ yyyy"/>
    <numFmt numFmtId="179" formatCode="0.000_ "/>
    <numFmt numFmtId="180" formatCode="0.00_ "/>
  </numFmts>
  <fonts count="18">
    <font>
      <sz val="8"/>
      <color theme="1"/>
      <name val="Arial"/>
      <charset val="134"/>
    </font>
    <font>
      <sz val="8"/>
      <color theme="1"/>
      <name val="Verdana"/>
      <family val="2"/>
    </font>
    <font>
      <sz val="8"/>
      <color theme="0"/>
      <name val="Verdana"/>
      <family val="2"/>
    </font>
    <font>
      <sz val="8"/>
      <color theme="0"/>
      <name val="宋体"/>
      <family val="3"/>
      <charset val="134"/>
    </font>
    <font>
      <sz val="8"/>
      <color theme="1"/>
      <name val="Verdana"/>
      <family val="2"/>
    </font>
    <font>
      <sz val="8"/>
      <color theme="1"/>
      <name val="宋体"/>
      <family val="3"/>
      <charset val="134"/>
    </font>
    <font>
      <sz val="8"/>
      <name val="Verdana"/>
      <family val="2"/>
    </font>
    <font>
      <sz val="8"/>
      <color rgb="FFFF0000"/>
      <name val="Verdana"/>
      <family val="2"/>
    </font>
    <font>
      <sz val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Helv"/>
      <family val="2"/>
    </font>
    <font>
      <b/>
      <sz val="9"/>
      <name val="TimesET"/>
      <family val="1"/>
    </font>
    <font>
      <sz val="10"/>
      <name val="Arial"/>
      <family val="2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8"/>
      <color theme="1"/>
      <name val="Arial"/>
      <family val="2"/>
    </font>
    <font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>
      <alignment vertical="center"/>
    </xf>
    <xf numFmtId="0" fontId="9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6" fillId="0" borderId="0">
      <alignment vertical="center"/>
    </xf>
    <xf numFmtId="0" fontId="10" fillId="0" borderId="0"/>
    <xf numFmtId="0" fontId="11" fillId="0" borderId="0"/>
    <xf numFmtId="0" fontId="9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3" fillId="0" borderId="0"/>
    <xf numFmtId="0" fontId="9" fillId="0" borderId="0"/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176" fontId="9" fillId="0" borderId="0"/>
    <xf numFmtId="0" fontId="10" fillId="0" borderId="0"/>
    <xf numFmtId="0" fontId="9" fillId="0" borderId="0"/>
    <xf numFmtId="0" fontId="10" fillId="0" borderId="0">
      <alignment vertical="center"/>
    </xf>
  </cellStyleXfs>
  <cellXfs count="117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top"/>
    </xf>
    <xf numFmtId="14" fontId="1" fillId="0" borderId="0" xfId="0" applyNumberFormat="1" applyFont="1" applyAlignment="1" applyProtection="1">
      <alignment horizontal="center" vertical="center"/>
    </xf>
    <xf numFmtId="49" fontId="1" fillId="0" borderId="0" xfId="0" applyNumberFormat="1" applyFont="1" applyProtection="1">
      <alignment vertical="center"/>
    </xf>
    <xf numFmtId="0" fontId="1" fillId="0" borderId="0" xfId="0" applyNumberFormat="1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left" vertical="center"/>
      <protection hidden="1"/>
    </xf>
    <xf numFmtId="179" fontId="1" fillId="0" borderId="0" xfId="0" applyNumberFormat="1" applyFont="1" applyProtection="1">
      <alignment vertical="center"/>
      <protection hidden="1"/>
    </xf>
    <xf numFmtId="179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</xf>
    <xf numFmtId="14" fontId="2" fillId="2" borderId="0" xfId="0" applyNumberFormat="1" applyFont="1" applyFill="1" applyAlignment="1" applyProtection="1">
      <alignment horizontal="center" vertical="top" wrapText="1"/>
    </xf>
    <xf numFmtId="14" fontId="3" fillId="2" borderId="0" xfId="0" applyNumberFormat="1" applyFont="1" applyFill="1" applyAlignment="1" applyProtection="1">
      <alignment horizontal="center" vertical="top" wrapText="1"/>
    </xf>
    <xf numFmtId="49" fontId="2" fillId="2" borderId="0" xfId="0" applyNumberFormat="1" applyFont="1" applyFill="1" applyAlignment="1" applyProtection="1">
      <alignment horizontal="center" vertical="top" wrapText="1"/>
    </xf>
    <xf numFmtId="0" fontId="2" fillId="2" borderId="0" xfId="0" applyNumberFormat="1" applyFont="1" applyFill="1" applyAlignment="1" applyProtection="1">
      <alignment horizontal="center" vertical="top" wrapText="1"/>
      <protection hidden="1"/>
    </xf>
    <xf numFmtId="0" fontId="2" fillId="2" borderId="0" xfId="0" applyFont="1" applyFill="1" applyAlignment="1" applyProtection="1">
      <alignment horizontal="center" vertical="top" wrapText="1"/>
      <protection hidden="1"/>
    </xf>
    <xf numFmtId="0" fontId="1" fillId="3" borderId="0" xfId="0" applyNumberFormat="1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  <protection hidden="1"/>
    </xf>
    <xf numFmtId="49" fontId="1" fillId="0" borderId="0" xfId="0" applyNumberFormat="1" applyFont="1" applyAlignment="1" applyProtection="1">
      <alignment vertical="center"/>
      <protection locked="0"/>
    </xf>
    <xf numFmtId="49" fontId="1" fillId="0" borderId="0" xfId="0" applyNumberFormat="1" applyFont="1" applyProtection="1">
      <alignment vertical="center"/>
      <protection locked="0"/>
    </xf>
    <xf numFmtId="49" fontId="1" fillId="0" borderId="0" xfId="0" applyNumberFormat="1" applyFont="1" applyFill="1" applyAlignment="1" applyProtection="1">
      <alignment vertical="center"/>
      <protection locked="0"/>
    </xf>
    <xf numFmtId="14" fontId="4" fillId="0" borderId="0" xfId="0" applyNumberFormat="1" applyFont="1" applyFill="1" applyBorder="1" applyAlignment="1" applyProtection="1">
      <alignment horizontal="center" vertical="center"/>
    </xf>
    <xf numFmtId="0" fontId="3" fillId="2" borderId="0" xfId="0" applyFont="1" applyFill="1" applyAlignment="1" applyProtection="1">
      <alignment horizontal="center" vertical="top" wrapText="1"/>
    </xf>
    <xf numFmtId="0" fontId="3" fillId="2" borderId="0" xfId="0" applyFont="1" applyFill="1" applyAlignment="1" applyProtection="1">
      <alignment horizontal="center" vertical="top" wrapText="1"/>
      <protection hidden="1"/>
    </xf>
    <xf numFmtId="179" fontId="2" fillId="2" borderId="0" xfId="0" applyNumberFormat="1" applyFont="1" applyFill="1" applyAlignment="1" applyProtection="1">
      <alignment horizontal="center" vertical="top" wrapText="1"/>
      <protection hidden="1"/>
    </xf>
    <xf numFmtId="0" fontId="1" fillId="3" borderId="0" xfId="0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horizontal="left" vertical="center"/>
      <protection hidden="1"/>
    </xf>
    <xf numFmtId="179" fontId="1" fillId="3" borderId="0" xfId="0" applyNumberFormat="1" applyFont="1" applyFill="1" applyProtection="1">
      <alignment vertical="center"/>
      <protection hidden="1"/>
    </xf>
    <xf numFmtId="0" fontId="3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  <protection hidden="1"/>
    </xf>
    <xf numFmtId="179" fontId="3" fillId="2" borderId="0" xfId="0" applyNumberFormat="1" applyFont="1" applyFill="1" applyAlignment="1" applyProtection="1">
      <alignment horizontal="center" vertical="top"/>
      <protection hidden="1"/>
    </xf>
    <xf numFmtId="179" fontId="1" fillId="3" borderId="0" xfId="0" applyNumberFormat="1" applyFont="1" applyFill="1" applyAlignment="1" applyProtection="1">
      <alignment horizontal="center" vertical="center"/>
      <protection hidden="1"/>
    </xf>
    <xf numFmtId="179" fontId="2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</xf>
    <xf numFmtId="49" fontId="1" fillId="4" borderId="0" xfId="0" applyNumberFormat="1" applyFont="1" applyFill="1" applyAlignment="1" applyProtection="1">
      <alignment vertical="center"/>
      <protection locked="0"/>
    </xf>
    <xf numFmtId="49" fontId="1" fillId="0" borderId="0" xfId="0" applyNumberFormat="1" applyFont="1" applyFill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49" fontId="1" fillId="5" borderId="0" xfId="0" applyNumberFormat="1" applyFont="1" applyFill="1" applyAlignment="1" applyProtection="1">
      <alignment vertical="center"/>
      <protection locked="0"/>
    </xf>
    <xf numFmtId="49" fontId="1" fillId="5" borderId="0" xfId="0" applyNumberFormat="1" applyFont="1" applyFill="1" applyProtection="1">
      <alignment vertical="center"/>
    </xf>
    <xf numFmtId="0" fontId="5" fillId="0" borderId="0" xfId="0" applyFont="1" applyProtection="1">
      <alignment vertic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NumberFormat="1" applyFont="1" applyAlignment="1" applyProtection="1">
      <alignment vertical="center"/>
    </xf>
    <xf numFmtId="14" fontId="1" fillId="0" borderId="0" xfId="0" applyNumberFormat="1" applyFont="1" applyAlignment="1" applyProtection="1">
      <alignment horizontal="center" vertical="center"/>
      <protection locked="0"/>
    </xf>
    <xf numFmtId="179" fontId="1" fillId="0" borderId="0" xfId="0" applyNumberFormat="1" applyFont="1" applyAlignment="1" applyProtection="1">
      <alignment horizontal="center" vertical="center"/>
      <protection locked="0"/>
    </xf>
    <xf numFmtId="179" fontId="1" fillId="0" borderId="0" xfId="0" applyNumberFormat="1" applyFont="1" applyAlignment="1" applyProtection="1">
      <alignment vertical="center"/>
    </xf>
    <xf numFmtId="179" fontId="1" fillId="0" borderId="0" xfId="0" applyNumberFormat="1" applyFont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179" fontId="1" fillId="0" borderId="0" xfId="0" applyNumberFormat="1" applyFont="1" applyAlignment="1" applyProtection="1">
      <alignment horizontal="center" vertical="center"/>
      <protection locked="0" hidden="1"/>
    </xf>
    <xf numFmtId="49" fontId="1" fillId="0" borderId="0" xfId="0" applyNumberFormat="1" applyFont="1" applyAlignment="1" applyProtection="1">
      <alignment horizontal="left" vertical="center" wrapText="1"/>
      <protection locked="0" hidden="1"/>
    </xf>
    <xf numFmtId="0" fontId="1" fillId="0" borderId="0" xfId="0" applyFont="1" applyAlignment="1" applyProtection="1">
      <alignment vertical="center"/>
    </xf>
    <xf numFmtId="0" fontId="1" fillId="0" borderId="0" xfId="0" applyFont="1" applyAlignment="1">
      <alignment vertical="center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14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1" fillId="3" borderId="0" xfId="0" applyNumberFormat="1" applyFont="1" applyFill="1" applyAlignment="1" applyProtection="1">
      <alignment vertical="center"/>
    </xf>
    <xf numFmtId="49" fontId="1" fillId="6" borderId="0" xfId="0" applyNumberFormat="1" applyFont="1" applyFill="1" applyAlignment="1" applyProtection="1">
      <alignment vertical="center"/>
      <protection locked="0"/>
    </xf>
    <xf numFmtId="49" fontId="6" fillId="6" borderId="0" xfId="0" applyNumberFormat="1" applyFont="1" applyFill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horizontal="center" vertical="top" wrapText="1"/>
      <protection locked="0"/>
    </xf>
    <xf numFmtId="0" fontId="2" fillId="2" borderId="1" xfId="0" applyFont="1" applyFill="1" applyBorder="1" applyAlignment="1" applyProtection="1">
      <alignment horizontal="center" vertical="top" wrapText="1"/>
    </xf>
    <xf numFmtId="179" fontId="2" fillId="2" borderId="1" xfId="0" applyNumberFormat="1" applyFont="1" applyFill="1" applyBorder="1" applyAlignment="1" applyProtection="1">
      <alignment horizontal="center" vertical="top" wrapText="1"/>
      <protection locked="0"/>
    </xf>
    <xf numFmtId="179" fontId="2" fillId="2" borderId="1" xfId="0" applyNumberFormat="1" applyFont="1" applyFill="1" applyBorder="1" applyAlignment="1" applyProtection="1">
      <alignment horizontal="center" vertical="top" wrapText="1"/>
    </xf>
    <xf numFmtId="180" fontId="1" fillId="3" borderId="0" xfId="0" applyNumberFormat="1" applyFont="1" applyFill="1" applyAlignment="1" applyProtection="1">
      <alignment horizontal="center" vertical="center"/>
    </xf>
    <xf numFmtId="179" fontId="1" fillId="3" borderId="0" xfId="0" applyNumberFormat="1" applyFont="1" applyFill="1" applyAlignment="1" applyProtection="1">
      <alignment vertical="center"/>
    </xf>
    <xf numFmtId="179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0" fontId="2" fillId="7" borderId="1" xfId="0" applyFont="1" applyFill="1" applyBorder="1" applyAlignment="1" applyProtection="1">
      <alignment horizontal="center" vertical="top" wrapText="1"/>
    </xf>
    <xf numFmtId="179" fontId="2" fillId="7" borderId="1" xfId="0" applyNumberFormat="1" applyFont="1" applyFill="1" applyBorder="1" applyAlignment="1" applyProtection="1">
      <alignment horizontal="center" vertical="top" wrapText="1"/>
    </xf>
    <xf numFmtId="179" fontId="1" fillId="3" borderId="0" xfId="0" applyNumberFormat="1" applyFont="1" applyFill="1" applyAlignment="1" applyProtection="1">
      <alignment horizontal="center" vertical="center"/>
    </xf>
    <xf numFmtId="0" fontId="1" fillId="3" borderId="0" xfId="0" applyNumberFormat="1" applyFont="1" applyFill="1" applyAlignment="1" applyProtection="1">
      <alignment horizontal="center" vertical="center"/>
    </xf>
    <xf numFmtId="179" fontId="1" fillId="0" borderId="0" xfId="0" applyNumberFormat="1" applyFont="1" applyFill="1" applyAlignment="1" applyProtection="1">
      <alignment horizontal="center" vertical="center"/>
      <protection locked="0" hidden="1"/>
    </xf>
    <xf numFmtId="49" fontId="1" fillId="0" borderId="0" xfId="0" applyNumberFormat="1" applyFont="1" applyFill="1" applyAlignment="1" applyProtection="1">
      <alignment horizontal="left" vertical="center" wrapText="1"/>
      <protection locked="0" hidden="1"/>
    </xf>
    <xf numFmtId="49" fontId="5" fillId="0" borderId="0" xfId="0" applyNumberFormat="1" applyFont="1" applyFill="1" applyAlignment="1" applyProtection="1">
      <alignment horizontal="left" vertical="center" wrapText="1"/>
      <protection locked="0" hidden="1"/>
    </xf>
    <xf numFmtId="49" fontId="1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79" fontId="1" fillId="6" borderId="0" xfId="0" applyNumberFormat="1" applyFont="1" applyFill="1" applyAlignment="1" applyProtection="1">
      <alignment horizontal="center" vertical="center"/>
      <protection locked="0" hidden="1"/>
    </xf>
    <xf numFmtId="0" fontId="2" fillId="8" borderId="1" xfId="0" applyFont="1" applyFill="1" applyBorder="1" applyAlignment="1" applyProtection="1">
      <alignment horizontal="center" vertical="top" wrapText="1"/>
    </xf>
    <xf numFmtId="179" fontId="2" fillId="8" borderId="1" xfId="0" applyNumberFormat="1" applyFont="1" applyFill="1" applyBorder="1" applyAlignment="1" applyProtection="1">
      <alignment horizontal="center" vertical="top" wrapText="1"/>
    </xf>
    <xf numFmtId="0" fontId="1" fillId="3" borderId="0" xfId="0" applyFont="1" applyFill="1" applyAlignment="1" applyProtection="1">
      <alignment vertical="center"/>
    </xf>
    <xf numFmtId="0" fontId="1" fillId="0" borderId="0" xfId="0" applyFont="1" applyFill="1" applyAlignment="1" applyProtection="1">
      <alignment vertical="center"/>
      <protection locked="0"/>
    </xf>
    <xf numFmtId="0" fontId="5" fillId="8" borderId="0" xfId="0" applyFont="1" applyFill="1" applyAlignment="1" applyProtection="1">
      <alignment vertical="center"/>
      <protection locked="0"/>
    </xf>
    <xf numFmtId="49" fontId="1" fillId="8" borderId="0" xfId="0" applyNumberFormat="1" applyFont="1" applyFill="1" applyAlignment="1" applyProtection="1">
      <alignment vertical="center"/>
      <protection locked="0"/>
    </xf>
    <xf numFmtId="0" fontId="1" fillId="8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vertical="center"/>
      <protection locked="0"/>
    </xf>
    <xf numFmtId="0" fontId="5" fillId="4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horizontal="center" vertical="center"/>
      <protection locked="0"/>
    </xf>
    <xf numFmtId="179" fontId="1" fillId="0" borderId="0" xfId="0" applyNumberFormat="1" applyFont="1" applyFill="1" applyAlignment="1" applyProtection="1">
      <alignment horizontal="left" vertical="center"/>
      <protection locked="0" hidden="1"/>
    </xf>
    <xf numFmtId="0" fontId="5" fillId="5" borderId="0" xfId="0" applyFont="1" applyFill="1" applyAlignment="1" applyProtection="1">
      <alignment vertical="center"/>
      <protection locked="0"/>
    </xf>
    <xf numFmtId="0" fontId="1" fillId="9" borderId="0" xfId="0" applyFont="1" applyFill="1" applyAlignment="1" applyProtection="1">
      <alignment vertical="center"/>
      <protection locked="0"/>
    </xf>
    <xf numFmtId="49" fontId="1" fillId="9" borderId="0" xfId="0" applyNumberFormat="1" applyFont="1" applyFill="1" applyAlignment="1" applyProtection="1">
      <alignment vertical="center"/>
      <protection locked="0"/>
    </xf>
    <xf numFmtId="0" fontId="1" fillId="5" borderId="0" xfId="0" applyFont="1" applyFill="1" applyAlignment="1" applyProtection="1">
      <alignment vertical="center"/>
      <protection locked="0"/>
    </xf>
    <xf numFmtId="0" fontId="1" fillId="0" borderId="0" xfId="0" applyFont="1" applyAlignment="1">
      <alignment vertical="top" wrapText="1"/>
    </xf>
    <xf numFmtId="0" fontId="6" fillId="0" borderId="0" xfId="0" applyFont="1">
      <alignment vertical="center"/>
    </xf>
    <xf numFmtId="0" fontId="1" fillId="0" borderId="0" xfId="0" applyFont="1">
      <alignment vertical="center"/>
    </xf>
    <xf numFmtId="14" fontId="3" fillId="2" borderId="1" xfId="0" applyNumberFormat="1" applyFont="1" applyFill="1" applyBorder="1" applyAlignment="1" applyProtection="1">
      <alignment horizontal="center" vertical="top" wrapText="1"/>
      <protection locked="0"/>
    </xf>
    <xf numFmtId="49" fontId="5" fillId="0" borderId="0" xfId="0" applyNumberFormat="1" applyFont="1" applyProtection="1">
      <alignment vertical="center"/>
      <protection locked="0"/>
    </xf>
    <xf numFmtId="49" fontId="7" fillId="0" borderId="0" xfId="0" applyNumberFormat="1" applyFont="1" applyProtection="1">
      <alignment vertical="center"/>
      <protection locked="0"/>
    </xf>
    <xf numFmtId="14" fontId="6" fillId="0" borderId="0" xfId="0" applyNumberFormat="1" applyFont="1" applyAlignment="1" applyProtection="1">
      <alignment horizontal="center" vertical="center"/>
      <protection locked="0"/>
    </xf>
    <xf numFmtId="49" fontId="6" fillId="0" borderId="0" xfId="0" applyNumberFormat="1" applyFont="1" applyProtection="1">
      <alignment vertical="center"/>
      <protection locked="0"/>
    </xf>
    <xf numFmtId="49" fontId="8" fillId="0" borderId="0" xfId="0" applyNumberFormat="1" applyFont="1" applyProtection="1">
      <alignment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2" fillId="2" borderId="1" xfId="0" applyFont="1" applyFill="1" applyBorder="1" applyAlignment="1">
      <alignment horizontal="center" vertical="top" wrapText="1"/>
    </xf>
    <xf numFmtId="0" fontId="5" fillId="0" borderId="0" xfId="0" applyFont="1" applyAlignment="1" applyProtection="1">
      <alignment horizontal="center" vertical="center"/>
      <protection locked="0"/>
    </xf>
    <xf numFmtId="0" fontId="1" fillId="3" borderId="0" xfId="0" applyFont="1" applyFill="1" applyAlignment="1">
      <alignment horizontal="center" vertical="center"/>
    </xf>
    <xf numFmtId="0" fontId="8" fillId="0" borderId="0" xfId="0" applyFont="1" applyAlignment="1" applyProtection="1">
      <alignment horizontal="center" vertical="center"/>
      <protection locked="0"/>
    </xf>
    <xf numFmtId="179" fontId="6" fillId="0" borderId="0" xfId="0" applyNumberFormat="1" applyFont="1" applyAlignment="1" applyProtection="1">
      <alignment horizontal="center" vertical="center"/>
      <protection locked="0"/>
    </xf>
    <xf numFmtId="49" fontId="16" fillId="0" borderId="0" xfId="8" applyNumberFormat="1">
      <alignment vertical="center"/>
    </xf>
    <xf numFmtId="0" fontId="16" fillId="0" borderId="0" xfId="8">
      <alignment vertical="center"/>
    </xf>
    <xf numFmtId="0" fontId="5" fillId="0" borderId="0" xfId="8" applyFont="1">
      <alignment vertical="center"/>
    </xf>
    <xf numFmtId="0" fontId="0" fillId="0" borderId="0" xfId="8" applyFont="1">
      <alignment vertical="center"/>
    </xf>
    <xf numFmtId="49" fontId="16" fillId="0" borderId="0" xfId="8" applyNumberFormat="1" applyAlignment="1">
      <alignment horizontal="left" vertical="center"/>
    </xf>
    <xf numFmtId="49" fontId="1" fillId="0" borderId="0" xfId="0" quotePrefix="1" applyNumberFormat="1" applyFont="1" applyProtection="1">
      <alignment vertical="center"/>
      <protection locked="0"/>
    </xf>
    <xf numFmtId="49" fontId="1" fillId="0" borderId="0" xfId="0" quotePrefix="1" applyNumberFormat="1" applyFont="1" applyAlignment="1" applyProtection="1">
      <alignment vertical="center"/>
      <protection locked="0"/>
    </xf>
    <xf numFmtId="49" fontId="1" fillId="0" borderId="0" xfId="0" quotePrefix="1" applyNumberFormat="1" applyFont="1" applyProtection="1">
      <alignment vertical="center"/>
    </xf>
    <xf numFmtId="0" fontId="1" fillId="3" borderId="0" xfId="0" quotePrefix="1" applyNumberFormat="1" applyFont="1" applyFill="1" applyProtection="1">
      <alignment vertical="center"/>
      <protection hidden="1"/>
    </xf>
  </cellXfs>
  <cellStyles count="31">
    <cellStyle name="_ET_STYLE_NoName_00_" xfId="23"/>
    <cellStyle name="Normal" xfId="9"/>
    <cellStyle name="Normal 18" xfId="2"/>
    <cellStyle name="Normal 2" xfId="5"/>
    <cellStyle name="常规" xfId="0" builtinId="0"/>
    <cellStyle name="常规 10 2" xfId="6"/>
    <cellStyle name="常规 10 2 2" xfId="12"/>
    <cellStyle name="常规 11" xfId="21"/>
    <cellStyle name="常规 12" xfId="17"/>
    <cellStyle name="常规 14" xfId="11"/>
    <cellStyle name="常规 16" xfId="4"/>
    <cellStyle name="常规 17" xfId="14"/>
    <cellStyle name="常规 19" xfId="18"/>
    <cellStyle name="常规 19 2" xfId="30"/>
    <cellStyle name="常规 2" xfId="8"/>
    <cellStyle name="常规 2 18 2" xfId="3"/>
    <cellStyle name="常规 2 4" xfId="28"/>
    <cellStyle name="常规 2 6 2 2" xfId="29"/>
    <cellStyle name="常规 2_报关资料与ASN" xfId="15"/>
    <cellStyle name="常规 23" xfId="19"/>
    <cellStyle name="常规 3" xfId="24"/>
    <cellStyle name="常规 3 16" xfId="25"/>
    <cellStyle name="常规 4 2 2 2" xfId="26"/>
    <cellStyle name="常规 4 3 2" xfId="16"/>
    <cellStyle name="常规 5 2" xfId="1"/>
    <cellStyle name="常规 7 2" xfId="27"/>
    <cellStyle name="常规 7 2 2 2 2" xfId="7"/>
    <cellStyle name="常规 7 7" xfId="13"/>
    <cellStyle name="常规 8" xfId="20"/>
    <cellStyle name="常规 8 2 2" xfId="22"/>
    <cellStyle name="样式 1" xfId="10"/>
  </cellStyles>
  <dxfs count="3">
    <dxf>
      <font>
        <color rgb="FFFF0000"/>
      </font>
      <fill>
        <patternFill patternType="solid">
          <bgColor rgb="FFFFFF00"/>
        </patternFill>
      </fill>
    </dxf>
    <dxf>
      <fill>
        <patternFill patternType="solid">
          <bgColor rgb="FFFF9900"/>
        </patternFill>
      </fill>
    </dxf>
    <dxf>
      <font>
        <color rgb="FFFF0000"/>
      </font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21"/>
  <sheetViews>
    <sheetView workbookViewId="0">
      <pane ySplit="1" topLeftCell="A2" activePane="bottomLeft" state="frozen"/>
      <selection pane="bottomLeft" activeCell="B2" sqref="B2"/>
    </sheetView>
  </sheetViews>
  <sheetFormatPr defaultColWidth="9.140625" defaultRowHeight="10.199999999999999"/>
  <cols>
    <col min="1" max="1" width="11.85546875" style="108" customWidth="1"/>
    <col min="2" max="2" width="13.140625" style="109" customWidth="1"/>
    <col min="3" max="16384" width="9.140625" style="109"/>
  </cols>
  <sheetData>
    <row r="1" spans="1:2">
      <c r="A1" s="108" t="s">
        <v>0</v>
      </c>
      <c r="B1" s="110" t="s">
        <v>1</v>
      </c>
    </row>
    <row r="2" spans="1:2">
      <c r="A2" s="108" t="s">
        <v>2</v>
      </c>
      <c r="B2" s="111" t="s">
        <v>3</v>
      </c>
    </row>
    <row r="3" spans="1:2">
      <c r="A3" s="108" t="s">
        <v>4</v>
      </c>
      <c r="B3" s="111" t="s">
        <v>3</v>
      </c>
    </row>
    <row r="4" spans="1:2">
      <c r="A4" s="108" t="s">
        <v>5</v>
      </c>
      <c r="B4" s="111" t="s">
        <v>6</v>
      </c>
    </row>
    <row r="5" spans="1:2">
      <c r="A5" s="108" t="s">
        <v>7</v>
      </c>
      <c r="B5" s="111" t="s">
        <v>6</v>
      </c>
    </row>
    <row r="6" spans="1:2">
      <c r="A6" s="108" t="s">
        <v>8</v>
      </c>
      <c r="B6" s="111" t="s">
        <v>6</v>
      </c>
    </row>
    <row r="7" spans="1:2">
      <c r="A7" s="108" t="s">
        <v>9</v>
      </c>
      <c r="B7" s="111" t="s">
        <v>3</v>
      </c>
    </row>
    <row r="8" spans="1:2">
      <c r="A8" s="108" t="s">
        <v>10</v>
      </c>
      <c r="B8" s="111" t="s">
        <v>6</v>
      </c>
    </row>
    <row r="9" spans="1:2">
      <c r="A9" s="108" t="s">
        <v>11</v>
      </c>
      <c r="B9" s="111" t="s">
        <v>3</v>
      </c>
    </row>
    <row r="10" spans="1:2">
      <c r="A10" s="108" t="s">
        <v>12</v>
      </c>
      <c r="B10" s="111" t="s">
        <v>3</v>
      </c>
    </row>
    <row r="11" spans="1:2">
      <c r="A11" s="108" t="s">
        <v>13</v>
      </c>
      <c r="B11" s="111" t="s">
        <v>14</v>
      </c>
    </row>
    <row r="12" spans="1:2">
      <c r="A12" s="108" t="s">
        <v>15</v>
      </c>
      <c r="B12" s="111" t="s">
        <v>6</v>
      </c>
    </row>
    <row r="13" spans="1:2">
      <c r="A13" s="108" t="s">
        <v>16</v>
      </c>
      <c r="B13" s="111" t="s">
        <v>3</v>
      </c>
    </row>
    <row r="14" spans="1:2">
      <c r="A14" s="108" t="s">
        <v>17</v>
      </c>
      <c r="B14" s="111" t="s">
        <v>3</v>
      </c>
    </row>
    <row r="15" spans="1:2">
      <c r="A15" s="108" t="s">
        <v>18</v>
      </c>
      <c r="B15" s="111" t="s">
        <v>6</v>
      </c>
    </row>
    <row r="16" spans="1:2">
      <c r="A16" s="108" t="s">
        <v>19</v>
      </c>
      <c r="B16" s="111" t="s">
        <v>3</v>
      </c>
    </row>
    <row r="17" spans="1:2">
      <c r="A17" s="108" t="s">
        <v>20</v>
      </c>
      <c r="B17" s="111" t="s">
        <v>3</v>
      </c>
    </row>
    <row r="18" spans="1:2">
      <c r="A18" s="108" t="s">
        <v>21</v>
      </c>
      <c r="B18" s="111" t="s">
        <v>3</v>
      </c>
    </row>
    <row r="19" spans="1:2">
      <c r="A19" s="108" t="s">
        <v>22</v>
      </c>
      <c r="B19" s="111" t="s">
        <v>6</v>
      </c>
    </row>
    <row r="20" spans="1:2">
      <c r="A20" s="108" t="s">
        <v>23</v>
      </c>
      <c r="B20" s="111" t="s">
        <v>3</v>
      </c>
    </row>
    <row r="21" spans="1:2">
      <c r="A21" s="108" t="s">
        <v>24</v>
      </c>
      <c r="B21" s="111" t="s">
        <v>3</v>
      </c>
    </row>
    <row r="22" spans="1:2">
      <c r="A22" s="108" t="s">
        <v>25</v>
      </c>
      <c r="B22" s="111" t="s">
        <v>3</v>
      </c>
    </row>
    <row r="23" spans="1:2">
      <c r="A23" s="108" t="s">
        <v>26</v>
      </c>
      <c r="B23" s="111" t="s">
        <v>3</v>
      </c>
    </row>
    <row r="24" spans="1:2">
      <c r="A24" s="108" t="s">
        <v>27</v>
      </c>
      <c r="B24" s="111" t="s">
        <v>14</v>
      </c>
    </row>
    <row r="25" spans="1:2">
      <c r="A25" s="108" t="s">
        <v>28</v>
      </c>
      <c r="B25" s="111" t="s">
        <v>3</v>
      </c>
    </row>
    <row r="26" spans="1:2">
      <c r="A26" s="108" t="s">
        <v>29</v>
      </c>
      <c r="B26" s="111" t="s">
        <v>6</v>
      </c>
    </row>
    <row r="27" spans="1:2">
      <c r="A27" s="108" t="s">
        <v>30</v>
      </c>
      <c r="B27" s="110" t="s">
        <v>31</v>
      </c>
    </row>
    <row r="28" spans="1:2">
      <c r="A28" s="108" t="s">
        <v>32</v>
      </c>
      <c r="B28" s="111" t="s">
        <v>6</v>
      </c>
    </row>
    <row r="29" spans="1:2">
      <c r="A29" s="108" t="s">
        <v>33</v>
      </c>
      <c r="B29" s="110" t="s">
        <v>31</v>
      </c>
    </row>
    <row r="30" spans="1:2">
      <c r="A30" s="108" t="s">
        <v>34</v>
      </c>
      <c r="B30" s="110" t="s">
        <v>31</v>
      </c>
    </row>
    <row r="31" spans="1:2">
      <c r="A31" s="108" t="s">
        <v>35</v>
      </c>
      <c r="B31" s="110" t="s">
        <v>31</v>
      </c>
    </row>
    <row r="32" spans="1:2">
      <c r="A32" s="108" t="s">
        <v>36</v>
      </c>
      <c r="B32" s="110" t="s">
        <v>31</v>
      </c>
    </row>
    <row r="33" spans="1:2">
      <c r="A33" s="108" t="s">
        <v>37</v>
      </c>
      <c r="B33" s="110" t="s">
        <v>38</v>
      </c>
    </row>
    <row r="34" spans="1:2">
      <c r="A34" s="108" t="s">
        <v>39</v>
      </c>
      <c r="B34" s="110" t="s">
        <v>14</v>
      </c>
    </row>
    <row r="35" spans="1:2">
      <c r="A35" s="108" t="s">
        <v>40</v>
      </c>
      <c r="B35" s="110" t="s">
        <v>41</v>
      </c>
    </row>
    <row r="36" spans="1:2">
      <c r="A36" s="108" t="s">
        <v>42</v>
      </c>
      <c r="B36" s="110" t="s">
        <v>41</v>
      </c>
    </row>
    <row r="37" spans="1:2">
      <c r="A37" s="108" t="s">
        <v>43</v>
      </c>
      <c r="B37" s="110" t="s">
        <v>41</v>
      </c>
    </row>
    <row r="38" spans="1:2">
      <c r="A38" s="108" t="s">
        <v>44</v>
      </c>
      <c r="B38" s="110" t="s">
        <v>6</v>
      </c>
    </row>
    <row r="39" spans="1:2">
      <c r="A39" s="108" t="s">
        <v>45</v>
      </c>
      <c r="B39" s="110" t="s">
        <v>41</v>
      </c>
    </row>
    <row r="40" spans="1:2">
      <c r="A40" s="108" t="s">
        <v>46</v>
      </c>
      <c r="B40" s="110" t="s">
        <v>14</v>
      </c>
    </row>
    <row r="41" spans="1:2">
      <c r="A41" s="108" t="s">
        <v>47</v>
      </c>
      <c r="B41" s="110" t="s">
        <v>14</v>
      </c>
    </row>
    <row r="42" spans="1:2">
      <c r="A42" s="108" t="s">
        <v>48</v>
      </c>
      <c r="B42" s="110" t="s">
        <v>31</v>
      </c>
    </row>
    <row r="43" spans="1:2">
      <c r="A43" s="108" t="s">
        <v>49</v>
      </c>
      <c r="B43" s="110" t="s">
        <v>41</v>
      </c>
    </row>
    <row r="44" spans="1:2">
      <c r="A44" s="108" t="s">
        <v>50</v>
      </c>
      <c r="B44" s="110" t="s">
        <v>31</v>
      </c>
    </row>
    <row r="45" spans="1:2">
      <c r="A45" s="108" t="s">
        <v>51</v>
      </c>
      <c r="B45" s="110" t="s">
        <v>31</v>
      </c>
    </row>
    <row r="46" spans="1:2">
      <c r="A46" s="112" t="s">
        <v>52</v>
      </c>
      <c r="B46" s="110" t="s">
        <v>31</v>
      </c>
    </row>
    <row r="47" spans="1:2">
      <c r="A47" s="112" t="s">
        <v>53</v>
      </c>
      <c r="B47" s="110" t="s">
        <v>31</v>
      </c>
    </row>
    <row r="48" spans="1:2">
      <c r="A48" s="112" t="s">
        <v>54</v>
      </c>
      <c r="B48" s="110" t="s">
        <v>14</v>
      </c>
    </row>
    <row r="49" spans="1:2">
      <c r="A49" s="112" t="s">
        <v>55</v>
      </c>
      <c r="B49" s="110" t="s">
        <v>14</v>
      </c>
    </row>
    <row r="50" spans="1:2">
      <c r="A50" s="108" t="s">
        <v>56</v>
      </c>
      <c r="B50" s="110" t="s">
        <v>31</v>
      </c>
    </row>
    <row r="51" spans="1:2">
      <c r="A51" s="108" t="s">
        <v>57</v>
      </c>
      <c r="B51" s="110" t="s">
        <v>31</v>
      </c>
    </row>
    <row r="52" spans="1:2">
      <c r="A52" s="108" t="s">
        <v>58</v>
      </c>
      <c r="B52" s="110" t="s">
        <v>31</v>
      </c>
    </row>
    <row r="53" spans="1:2">
      <c r="A53" s="108" t="s">
        <v>59</v>
      </c>
      <c r="B53" s="110" t="s">
        <v>38</v>
      </c>
    </row>
    <row r="54" spans="1:2">
      <c r="A54" s="112" t="s">
        <v>60</v>
      </c>
      <c r="B54" s="110" t="s">
        <v>31</v>
      </c>
    </row>
    <row r="55" spans="1:2">
      <c r="A55" s="108" t="s">
        <v>61</v>
      </c>
      <c r="B55" s="110" t="s">
        <v>31</v>
      </c>
    </row>
    <row r="56" spans="1:2">
      <c r="A56" s="108" t="s">
        <v>62</v>
      </c>
      <c r="B56" s="110" t="s">
        <v>38</v>
      </c>
    </row>
    <row r="57" spans="1:2">
      <c r="A57" s="108" t="s">
        <v>63</v>
      </c>
      <c r="B57" s="110" t="s">
        <v>31</v>
      </c>
    </row>
    <row r="58" spans="1:2">
      <c r="A58" s="108" t="s">
        <v>64</v>
      </c>
      <c r="B58" s="110" t="s">
        <v>31</v>
      </c>
    </row>
    <row r="59" spans="1:2">
      <c r="A59" s="108" t="s">
        <v>65</v>
      </c>
      <c r="B59" s="110" t="s">
        <v>14</v>
      </c>
    </row>
    <row r="60" spans="1:2">
      <c r="A60" s="108" t="s">
        <v>66</v>
      </c>
      <c r="B60" s="110" t="s">
        <v>31</v>
      </c>
    </row>
    <row r="61" spans="1:2">
      <c r="A61" s="108" t="s">
        <v>67</v>
      </c>
      <c r="B61" s="110" t="s">
        <v>14</v>
      </c>
    </row>
    <row r="62" spans="1:2">
      <c r="A62" s="108" t="s">
        <v>68</v>
      </c>
      <c r="B62" s="110" t="s">
        <v>14</v>
      </c>
    </row>
    <row r="63" spans="1:2">
      <c r="A63" s="108" t="s">
        <v>69</v>
      </c>
      <c r="B63" s="110" t="s">
        <v>38</v>
      </c>
    </row>
    <row r="64" spans="1:2">
      <c r="A64" s="108" t="s">
        <v>70</v>
      </c>
      <c r="B64" s="110" t="s">
        <v>14</v>
      </c>
    </row>
    <row r="65" spans="1:2">
      <c r="A65" s="108" t="s">
        <v>71</v>
      </c>
      <c r="B65" s="110" t="s">
        <v>31</v>
      </c>
    </row>
    <row r="66" spans="1:2">
      <c r="A66" s="108" t="s">
        <v>72</v>
      </c>
      <c r="B66" s="110" t="s">
        <v>31</v>
      </c>
    </row>
    <row r="67" spans="1:2">
      <c r="A67" s="108" t="s">
        <v>73</v>
      </c>
      <c r="B67" s="110" t="s">
        <v>31</v>
      </c>
    </row>
    <row r="68" spans="1:2">
      <c r="A68" s="108" t="s">
        <v>74</v>
      </c>
      <c r="B68" s="110" t="s">
        <v>38</v>
      </c>
    </row>
    <row r="69" spans="1:2">
      <c r="A69" s="108" t="s">
        <v>75</v>
      </c>
      <c r="B69" s="110" t="s">
        <v>31</v>
      </c>
    </row>
    <row r="70" spans="1:2">
      <c r="A70" s="108" t="s">
        <v>76</v>
      </c>
      <c r="B70" s="110" t="s">
        <v>38</v>
      </c>
    </row>
    <row r="71" spans="1:2">
      <c r="A71" s="108" t="s">
        <v>77</v>
      </c>
      <c r="B71" s="110" t="s">
        <v>31</v>
      </c>
    </row>
    <row r="72" spans="1:2">
      <c r="A72" s="108" t="s">
        <v>78</v>
      </c>
      <c r="B72" s="110" t="s">
        <v>31</v>
      </c>
    </row>
    <row r="73" spans="1:2">
      <c r="A73" s="108" t="s">
        <v>79</v>
      </c>
      <c r="B73" s="110" t="s">
        <v>31</v>
      </c>
    </row>
    <row r="74" spans="1:2">
      <c r="A74" s="108" t="s">
        <v>80</v>
      </c>
      <c r="B74" s="110" t="s">
        <v>31</v>
      </c>
    </row>
    <row r="75" spans="1:2">
      <c r="A75" s="108" t="s">
        <v>81</v>
      </c>
      <c r="B75" s="110" t="s">
        <v>31</v>
      </c>
    </row>
    <row r="76" spans="1:2">
      <c r="A76" s="108" t="s">
        <v>82</v>
      </c>
      <c r="B76" s="110" t="s">
        <v>14</v>
      </c>
    </row>
    <row r="77" spans="1:2">
      <c r="A77" s="108" t="s">
        <v>83</v>
      </c>
      <c r="B77" s="110" t="s">
        <v>31</v>
      </c>
    </row>
    <row r="78" spans="1:2">
      <c r="A78" s="108" t="s">
        <v>84</v>
      </c>
      <c r="B78" s="110" t="s">
        <v>38</v>
      </c>
    </row>
    <row r="79" spans="1:2">
      <c r="A79" s="108" t="s">
        <v>85</v>
      </c>
      <c r="B79" s="110" t="s">
        <v>38</v>
      </c>
    </row>
    <row r="80" spans="1:2">
      <c r="A80" s="108" t="s">
        <v>86</v>
      </c>
      <c r="B80" s="110" t="s">
        <v>31</v>
      </c>
    </row>
    <row r="81" spans="1:2">
      <c r="A81" s="108" t="s">
        <v>87</v>
      </c>
      <c r="B81" s="110" t="s">
        <v>31</v>
      </c>
    </row>
    <row r="82" spans="1:2">
      <c r="A82" s="108" t="s">
        <v>88</v>
      </c>
      <c r="B82" s="110" t="s">
        <v>14</v>
      </c>
    </row>
    <row r="83" spans="1:2">
      <c r="A83" s="108">
        <v>4202320000</v>
      </c>
      <c r="B83" s="110" t="s">
        <v>31</v>
      </c>
    </row>
    <row r="84" spans="1:2">
      <c r="A84" s="108" t="s">
        <v>89</v>
      </c>
      <c r="B84" s="110" t="s">
        <v>31</v>
      </c>
    </row>
    <row r="85" spans="1:2">
      <c r="A85" s="20" t="s">
        <v>90</v>
      </c>
      <c r="B85" s="110" t="s">
        <v>31</v>
      </c>
    </row>
    <row r="86" spans="1:2">
      <c r="A86" s="20" t="s">
        <v>91</v>
      </c>
      <c r="B86" s="110" t="s">
        <v>31</v>
      </c>
    </row>
    <row r="87" spans="1:2">
      <c r="A87" s="108" t="s">
        <v>92</v>
      </c>
      <c r="B87" s="110" t="s">
        <v>31</v>
      </c>
    </row>
    <row r="88" spans="1:2">
      <c r="A88" s="108" t="s">
        <v>93</v>
      </c>
      <c r="B88" s="110" t="s">
        <v>31</v>
      </c>
    </row>
    <row r="89" spans="1:2">
      <c r="A89" s="108" t="s">
        <v>94</v>
      </c>
      <c r="B89" s="109" t="s">
        <v>31</v>
      </c>
    </row>
    <row r="90" spans="1:2">
      <c r="A90" s="108" t="s">
        <v>95</v>
      </c>
      <c r="B90" s="109" t="s">
        <v>31</v>
      </c>
    </row>
    <row r="91" spans="1:2">
      <c r="A91" s="108" t="s">
        <v>96</v>
      </c>
      <c r="B91" s="109" t="s">
        <v>31</v>
      </c>
    </row>
    <row r="92" spans="1:2">
      <c r="A92" s="108" t="s">
        <v>97</v>
      </c>
      <c r="B92" s="109" t="s">
        <v>14</v>
      </c>
    </row>
    <row r="93" spans="1:2">
      <c r="A93" s="108" t="s">
        <v>98</v>
      </c>
      <c r="B93" s="109" t="s">
        <v>31</v>
      </c>
    </row>
    <row r="94" spans="1:2">
      <c r="A94" s="108" t="s">
        <v>99</v>
      </c>
      <c r="B94" s="109" t="s">
        <v>31</v>
      </c>
    </row>
    <row r="95" spans="1:2">
      <c r="A95" s="108" t="s">
        <v>100</v>
      </c>
      <c r="B95" s="109" t="s">
        <v>31</v>
      </c>
    </row>
    <row r="96" spans="1:2">
      <c r="A96" s="108" t="s">
        <v>101</v>
      </c>
      <c r="B96" s="109" t="s">
        <v>31</v>
      </c>
    </row>
    <row r="97" spans="1:2">
      <c r="A97" s="108" t="s">
        <v>102</v>
      </c>
      <c r="B97" s="109" t="s">
        <v>14</v>
      </c>
    </row>
    <row r="98" spans="1:2">
      <c r="A98" s="108" t="s">
        <v>103</v>
      </c>
      <c r="B98" s="109" t="s">
        <v>31</v>
      </c>
    </row>
    <row r="99" spans="1:2">
      <c r="A99" s="108">
        <v>9503001000</v>
      </c>
      <c r="B99" s="109" t="s">
        <v>31</v>
      </c>
    </row>
    <row r="100" spans="1:2">
      <c r="A100" s="108" t="s">
        <v>104</v>
      </c>
      <c r="B100" s="109" t="s">
        <v>31</v>
      </c>
    </row>
    <row r="101" spans="1:2">
      <c r="A101" s="108" t="s">
        <v>105</v>
      </c>
      <c r="B101" s="109" t="s">
        <v>31</v>
      </c>
    </row>
    <row r="102" spans="1:2">
      <c r="A102" s="108" t="s">
        <v>106</v>
      </c>
      <c r="B102" s="109" t="s">
        <v>31</v>
      </c>
    </row>
    <row r="103" spans="1:2">
      <c r="A103" s="108" t="s">
        <v>107</v>
      </c>
      <c r="B103" s="109" t="s">
        <v>31</v>
      </c>
    </row>
    <row r="104" spans="1:2">
      <c r="A104" s="108">
        <v>8302500000</v>
      </c>
      <c r="B104" s="109" t="s">
        <v>31</v>
      </c>
    </row>
    <row r="105" spans="1:2">
      <c r="A105" s="108">
        <v>3923290000</v>
      </c>
      <c r="B105" s="109" t="s">
        <v>31</v>
      </c>
    </row>
    <row r="106" spans="1:2">
      <c r="A106" s="108">
        <v>4819400000</v>
      </c>
      <c r="B106" s="109" t="s">
        <v>31</v>
      </c>
    </row>
    <row r="107" spans="1:2">
      <c r="A107" s="108" t="s">
        <v>108</v>
      </c>
      <c r="B107" s="109" t="s">
        <v>31</v>
      </c>
    </row>
    <row r="108" spans="1:2">
      <c r="A108" s="108" t="s">
        <v>109</v>
      </c>
      <c r="B108" s="109" t="s">
        <v>31</v>
      </c>
    </row>
    <row r="109" spans="1:2">
      <c r="A109" s="108" t="s">
        <v>110</v>
      </c>
      <c r="B109" s="109" t="s">
        <v>14</v>
      </c>
    </row>
    <row r="110" spans="1:2">
      <c r="A110" s="108" t="s">
        <v>111</v>
      </c>
      <c r="B110" s="109" t="s">
        <v>31</v>
      </c>
    </row>
    <row r="111" spans="1:2">
      <c r="A111" s="108" t="s">
        <v>112</v>
      </c>
      <c r="B111" s="109" t="s">
        <v>14</v>
      </c>
    </row>
    <row r="112" spans="1:2">
      <c r="A112" s="108" t="s">
        <v>113</v>
      </c>
      <c r="B112" s="109" t="s">
        <v>31</v>
      </c>
    </row>
    <row r="113" spans="1:2">
      <c r="A113" s="108" t="s">
        <v>114</v>
      </c>
      <c r="B113" s="109" t="s">
        <v>31</v>
      </c>
    </row>
    <row r="114" spans="1:2">
      <c r="A114" s="108" t="s">
        <v>115</v>
      </c>
      <c r="B114" s="109" t="s">
        <v>31</v>
      </c>
    </row>
    <row r="115" spans="1:2">
      <c r="A115" s="108" t="s">
        <v>116</v>
      </c>
      <c r="B115" s="109" t="s">
        <v>31</v>
      </c>
    </row>
    <row r="116" spans="1:2">
      <c r="A116" s="108" t="s">
        <v>117</v>
      </c>
      <c r="B116" s="109" t="s">
        <v>31</v>
      </c>
    </row>
    <row r="117" spans="1:2">
      <c r="A117" s="108" t="s">
        <v>118</v>
      </c>
      <c r="B117" s="109" t="s">
        <v>31</v>
      </c>
    </row>
    <row r="118" spans="1:2">
      <c r="A118" s="108" t="s">
        <v>119</v>
      </c>
      <c r="B118" s="109" t="s">
        <v>31</v>
      </c>
    </row>
    <row r="119" spans="1:2">
      <c r="A119" s="108" t="s">
        <v>120</v>
      </c>
      <c r="B119" s="109" t="s">
        <v>31</v>
      </c>
    </row>
    <row r="120" spans="1:2">
      <c r="A120" s="108" t="s">
        <v>121</v>
      </c>
      <c r="B120" s="109" t="s">
        <v>31</v>
      </c>
    </row>
    <row r="121" spans="1:2">
      <c r="A121" s="108" t="s">
        <v>122</v>
      </c>
      <c r="B121" s="109" t="s">
        <v>14</v>
      </c>
    </row>
  </sheetData>
  <autoFilter ref="A1:B121"/>
  <phoneticPr fontId="17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F0"/>
    <pageSetUpPr fitToPage="1"/>
  </sheetPr>
  <dimension ref="A2:O1860"/>
  <sheetViews>
    <sheetView topLeftCell="B1" workbookViewId="0">
      <pane ySplit="2" topLeftCell="A390" activePane="bottomLeft" state="frozen"/>
      <selection pane="bottomLeft" activeCell="G388" sqref="G388"/>
    </sheetView>
  </sheetViews>
  <sheetFormatPr defaultColWidth="9.140625" defaultRowHeight="10.199999999999999"/>
  <cols>
    <col min="1" max="1" width="13.42578125" style="45" customWidth="1"/>
    <col min="2" max="2" width="35.85546875" style="20" customWidth="1"/>
    <col min="3" max="3" width="23.85546875" style="20" customWidth="1"/>
    <col min="4" max="4" width="16.7109375" style="20" customWidth="1"/>
    <col min="5" max="5" width="19.28515625" style="20" customWidth="1"/>
    <col min="6" max="6" width="15.85546875" style="20" customWidth="1"/>
    <col min="7" max="7" width="36.140625" style="20" customWidth="1"/>
    <col min="8" max="8" width="13.85546875" style="38"/>
    <col min="9" max="9" width="9.140625" style="38"/>
    <col min="10" max="10" width="11.28515625" style="46" customWidth="1"/>
    <col min="11" max="11" width="14.7109375" style="46" customWidth="1"/>
    <col min="12" max="12" width="11.28515625" style="38" customWidth="1"/>
    <col min="13" max="13" width="9.140625" style="38"/>
    <col min="14" max="14" width="13" style="38" customWidth="1"/>
    <col min="15" max="16384" width="9.140625" style="95"/>
  </cols>
  <sheetData>
    <row r="2" spans="1:15" s="93" customFormat="1" ht="22.95" customHeight="1">
      <c r="A2" s="96" t="s">
        <v>123</v>
      </c>
      <c r="B2" s="54" t="s">
        <v>124</v>
      </c>
      <c r="C2" s="54" t="s">
        <v>125</v>
      </c>
      <c r="D2" s="54" t="s">
        <v>126</v>
      </c>
      <c r="E2" s="54" t="s">
        <v>127</v>
      </c>
      <c r="F2" s="54" t="s">
        <v>128</v>
      </c>
      <c r="G2" s="54" t="s">
        <v>129</v>
      </c>
      <c r="H2" s="61" t="s">
        <v>130</v>
      </c>
      <c r="I2" s="61" t="s">
        <v>131</v>
      </c>
      <c r="J2" s="63" t="s">
        <v>132</v>
      </c>
      <c r="K2" s="63" t="s">
        <v>133</v>
      </c>
      <c r="L2" s="61" t="s">
        <v>134</v>
      </c>
      <c r="M2" s="61" t="s">
        <v>135</v>
      </c>
      <c r="N2" s="61" t="s">
        <v>136</v>
      </c>
      <c r="O2" s="103" t="s">
        <v>1</v>
      </c>
    </row>
    <row r="3" spans="1:15" hidden="1">
      <c r="A3" s="45">
        <v>43283</v>
      </c>
      <c r="B3" s="20" t="s">
        <v>137</v>
      </c>
      <c r="C3" s="20" t="s">
        <v>138</v>
      </c>
      <c r="D3" s="20" t="s">
        <v>139</v>
      </c>
      <c r="E3" s="20" t="s">
        <v>140</v>
      </c>
      <c r="F3" s="20" t="s">
        <v>2</v>
      </c>
      <c r="G3" s="97" t="s">
        <v>141</v>
      </c>
      <c r="H3" s="38">
        <v>174</v>
      </c>
      <c r="I3" s="104" t="s">
        <v>142</v>
      </c>
      <c r="J3" s="46">
        <v>0.63</v>
      </c>
      <c r="K3" s="46">
        <v>109.62</v>
      </c>
      <c r="L3" s="104" t="s">
        <v>143</v>
      </c>
      <c r="M3" s="104" t="s">
        <v>144</v>
      </c>
      <c r="N3" s="104" t="s">
        <v>145</v>
      </c>
      <c r="O3" s="105" t="str">
        <f>IF(F3="","",VLOOKUP(F3,海关监管条件!$A$1:$B$2000,2,FALSE))</f>
        <v xml:space="preserve">无 </v>
      </c>
    </row>
    <row r="4" spans="1:15" hidden="1">
      <c r="A4" s="45">
        <v>43294</v>
      </c>
      <c r="B4" s="20" t="s">
        <v>146</v>
      </c>
      <c r="C4" s="20" t="s">
        <v>147</v>
      </c>
      <c r="D4" s="20" t="s">
        <v>148</v>
      </c>
      <c r="E4" s="20" t="s">
        <v>149</v>
      </c>
      <c r="F4" s="20" t="s">
        <v>5</v>
      </c>
      <c r="G4" s="97" t="s">
        <v>150</v>
      </c>
      <c r="H4" s="38">
        <v>228</v>
      </c>
      <c r="I4" s="104" t="s">
        <v>142</v>
      </c>
      <c r="J4" s="46">
        <v>4.05</v>
      </c>
      <c r="K4" s="46">
        <v>923.4</v>
      </c>
      <c r="L4" s="104" t="s">
        <v>151</v>
      </c>
      <c r="M4" s="104" t="s">
        <v>144</v>
      </c>
      <c r="N4" s="104" t="s">
        <v>145</v>
      </c>
      <c r="O4" s="105" t="str">
        <f>IF(F4="","",VLOOKUP(F4,海关监管条件!$A$1:$B$2000,2,FALSE))</f>
        <v xml:space="preserve">A </v>
      </c>
    </row>
    <row r="5" spans="1:15" hidden="1">
      <c r="A5" s="45">
        <v>43294</v>
      </c>
      <c r="B5" s="20" t="s">
        <v>146</v>
      </c>
      <c r="C5" s="20" t="s">
        <v>147</v>
      </c>
      <c r="D5" s="20" t="s">
        <v>148</v>
      </c>
      <c r="E5" s="20" t="s">
        <v>152</v>
      </c>
      <c r="F5" s="20" t="s">
        <v>7</v>
      </c>
      <c r="G5" s="97" t="s">
        <v>153</v>
      </c>
      <c r="H5" s="38">
        <v>336</v>
      </c>
      <c r="I5" s="104" t="s">
        <v>154</v>
      </c>
      <c r="J5" s="46">
        <v>5.64</v>
      </c>
      <c r="K5" s="46">
        <v>1895.04</v>
      </c>
      <c r="L5" s="104" t="s">
        <v>151</v>
      </c>
      <c r="M5" s="104" t="s">
        <v>144</v>
      </c>
      <c r="N5" s="104" t="s">
        <v>145</v>
      </c>
      <c r="O5" s="105" t="str">
        <f>IF(F5="","",VLOOKUP(F5,海关监管条件!$A$1:$B$2000,2,FALSE))</f>
        <v xml:space="preserve">A </v>
      </c>
    </row>
    <row r="6" spans="1:15" hidden="1">
      <c r="A6" s="45">
        <v>43294</v>
      </c>
      <c r="B6" s="20" t="s">
        <v>146</v>
      </c>
      <c r="C6" s="20" t="s">
        <v>147</v>
      </c>
      <c r="D6" s="20" t="s">
        <v>148</v>
      </c>
      <c r="E6" s="20" t="s">
        <v>155</v>
      </c>
      <c r="F6" s="20" t="s">
        <v>7</v>
      </c>
      <c r="G6" s="97" t="s">
        <v>153</v>
      </c>
      <c r="H6" s="38">
        <v>9000</v>
      </c>
      <c r="I6" s="104" t="s">
        <v>154</v>
      </c>
      <c r="J6" s="46">
        <v>1.3</v>
      </c>
      <c r="K6" s="46">
        <v>11700</v>
      </c>
      <c r="L6" s="104" t="s">
        <v>151</v>
      </c>
      <c r="M6" s="104" t="s">
        <v>144</v>
      </c>
      <c r="N6" s="104" t="s">
        <v>145</v>
      </c>
      <c r="O6" s="105" t="str">
        <f>IF(F6="","",VLOOKUP(F6,海关监管条件!$A$1:$B$2000,2,FALSE))</f>
        <v xml:space="preserve">A </v>
      </c>
    </row>
    <row r="7" spans="1:15" hidden="1">
      <c r="A7" s="45">
        <v>43294</v>
      </c>
      <c r="B7" s="20" t="s">
        <v>146</v>
      </c>
      <c r="C7" s="20" t="s">
        <v>147</v>
      </c>
      <c r="D7" s="20" t="s">
        <v>148</v>
      </c>
      <c r="E7" s="20" t="s">
        <v>156</v>
      </c>
      <c r="F7" s="20" t="s">
        <v>5</v>
      </c>
      <c r="G7" s="97" t="s">
        <v>150</v>
      </c>
      <c r="H7" s="38">
        <v>120</v>
      </c>
      <c r="I7" s="104" t="s">
        <v>142</v>
      </c>
      <c r="J7" s="46">
        <v>13.06</v>
      </c>
      <c r="K7" s="46">
        <v>1567.2</v>
      </c>
      <c r="L7" s="104" t="s">
        <v>151</v>
      </c>
      <c r="M7" s="104" t="s">
        <v>144</v>
      </c>
      <c r="N7" s="104" t="s">
        <v>145</v>
      </c>
      <c r="O7" s="105" t="str">
        <f>IF(F7="","",VLOOKUP(F7,海关监管条件!$A$1:$B$2000,2,FALSE))</f>
        <v xml:space="preserve">A </v>
      </c>
    </row>
    <row r="8" spans="1:15" hidden="1">
      <c r="A8" s="45">
        <v>43294</v>
      </c>
      <c r="B8" s="20" t="s">
        <v>157</v>
      </c>
      <c r="C8" s="20" t="s">
        <v>158</v>
      </c>
      <c r="D8" s="98" t="s">
        <v>159</v>
      </c>
      <c r="E8" s="98" t="s">
        <v>160</v>
      </c>
      <c r="F8" s="20" t="s">
        <v>7</v>
      </c>
      <c r="G8" s="97" t="s">
        <v>161</v>
      </c>
      <c r="H8" s="38">
        <v>1816</v>
      </c>
      <c r="I8" s="104" t="s">
        <v>154</v>
      </c>
      <c r="J8" s="46">
        <v>1</v>
      </c>
      <c r="K8" s="46">
        <v>1816</v>
      </c>
      <c r="L8" s="104" t="s">
        <v>143</v>
      </c>
      <c r="M8" s="104" t="s">
        <v>144</v>
      </c>
      <c r="N8" s="104" t="s">
        <v>145</v>
      </c>
      <c r="O8" s="105" t="str">
        <f>IF(F8="","",VLOOKUP(F8,海关监管条件!$A$1:$B$2000,2,FALSE))</f>
        <v xml:space="preserve">A </v>
      </c>
    </row>
    <row r="9" spans="1:15" hidden="1">
      <c r="A9" s="45">
        <v>43294</v>
      </c>
      <c r="B9" s="20" t="s">
        <v>157</v>
      </c>
      <c r="C9" s="20" t="s">
        <v>158</v>
      </c>
      <c r="D9" s="98" t="s">
        <v>159</v>
      </c>
      <c r="E9" s="98" t="s">
        <v>162</v>
      </c>
      <c r="F9" s="20" t="s">
        <v>8</v>
      </c>
      <c r="G9" s="97" t="s">
        <v>163</v>
      </c>
      <c r="H9" s="38">
        <v>1148</v>
      </c>
      <c r="I9" s="104" t="s">
        <v>142</v>
      </c>
      <c r="J9" s="46">
        <v>1</v>
      </c>
      <c r="K9" s="46">
        <v>1148</v>
      </c>
      <c r="L9" s="104" t="s">
        <v>143</v>
      </c>
      <c r="M9" s="104" t="s">
        <v>144</v>
      </c>
      <c r="N9" s="104" t="s">
        <v>145</v>
      </c>
      <c r="O9" s="105" t="str">
        <f>IF(F9="","",VLOOKUP(F9,海关监管条件!$A$1:$B$2000,2,FALSE))</f>
        <v xml:space="preserve">A </v>
      </c>
    </row>
    <row r="10" spans="1:15" hidden="1">
      <c r="A10" s="45">
        <v>43294</v>
      </c>
      <c r="B10" s="20" t="s">
        <v>157</v>
      </c>
      <c r="C10" s="20" t="s">
        <v>158</v>
      </c>
      <c r="D10" s="98" t="s">
        <v>159</v>
      </c>
      <c r="E10" s="98" t="s">
        <v>164</v>
      </c>
      <c r="F10" s="20" t="s">
        <v>5</v>
      </c>
      <c r="G10" s="97" t="s">
        <v>165</v>
      </c>
      <c r="H10" s="38">
        <v>284</v>
      </c>
      <c r="I10" s="104" t="s">
        <v>142</v>
      </c>
      <c r="J10" s="46">
        <v>1</v>
      </c>
      <c r="K10" s="46">
        <v>284</v>
      </c>
      <c r="L10" s="104" t="s">
        <v>143</v>
      </c>
      <c r="M10" s="104" t="s">
        <v>144</v>
      </c>
      <c r="N10" s="104" t="s">
        <v>145</v>
      </c>
      <c r="O10" s="105" t="str">
        <f>IF(F10="","",VLOOKUP(F10,海关监管条件!$A$1:$B$2000,2,FALSE))</f>
        <v xml:space="preserve">A </v>
      </c>
    </row>
    <row r="11" spans="1:15" hidden="1">
      <c r="A11" s="45">
        <v>43297</v>
      </c>
      <c r="B11" s="20" t="s">
        <v>166</v>
      </c>
      <c r="C11" s="20" t="s">
        <v>167</v>
      </c>
      <c r="D11" s="20" t="s">
        <v>168</v>
      </c>
      <c r="E11" s="20" t="s">
        <v>169</v>
      </c>
      <c r="F11" s="20" t="s">
        <v>10</v>
      </c>
      <c r="G11" s="97" t="s">
        <v>170</v>
      </c>
      <c r="H11" s="38">
        <v>877.5</v>
      </c>
      <c r="I11" s="104" t="s">
        <v>171</v>
      </c>
      <c r="J11" s="46">
        <v>1</v>
      </c>
      <c r="K11" s="46">
        <v>877.5</v>
      </c>
      <c r="L11" s="104" t="s">
        <v>143</v>
      </c>
      <c r="M11" s="104" t="s">
        <v>144</v>
      </c>
      <c r="N11" s="104" t="s">
        <v>145</v>
      </c>
      <c r="O11" s="105" t="str">
        <f>IF(F11="","",VLOOKUP(F11,海关监管条件!$A$1:$B$2000,2,FALSE))</f>
        <v xml:space="preserve">A </v>
      </c>
    </row>
    <row r="12" spans="1:15" hidden="1">
      <c r="A12" s="45">
        <v>43297</v>
      </c>
      <c r="B12" s="20" t="s">
        <v>166</v>
      </c>
      <c r="C12" s="20" t="s">
        <v>167</v>
      </c>
      <c r="D12" s="20" t="s">
        <v>168</v>
      </c>
      <c r="E12" s="20" t="s">
        <v>172</v>
      </c>
      <c r="F12" s="20" t="s">
        <v>10</v>
      </c>
      <c r="G12" s="97" t="s">
        <v>170</v>
      </c>
      <c r="H12" s="38">
        <v>1455</v>
      </c>
      <c r="I12" s="104" t="s">
        <v>171</v>
      </c>
      <c r="J12" s="46">
        <v>1</v>
      </c>
      <c r="K12" s="46">
        <v>1455</v>
      </c>
      <c r="L12" s="104" t="s">
        <v>143</v>
      </c>
      <c r="M12" s="104" t="s">
        <v>144</v>
      </c>
      <c r="N12" s="104" t="s">
        <v>145</v>
      </c>
      <c r="O12" s="105" t="str">
        <f>IF(F12="","",VLOOKUP(F12,海关监管条件!$A$1:$B$2000,2,FALSE))</f>
        <v xml:space="preserve">A </v>
      </c>
    </row>
    <row r="13" spans="1:15" hidden="1">
      <c r="A13" s="45">
        <v>43301</v>
      </c>
      <c r="B13" s="20" t="s">
        <v>173</v>
      </c>
      <c r="C13" s="20" t="s">
        <v>174</v>
      </c>
      <c r="D13" s="20" t="s">
        <v>175</v>
      </c>
      <c r="E13" s="20" t="s">
        <v>176</v>
      </c>
      <c r="F13" s="20" t="s">
        <v>11</v>
      </c>
      <c r="G13" s="97" t="s">
        <v>177</v>
      </c>
      <c r="H13" s="38">
        <v>221</v>
      </c>
      <c r="I13" s="104" t="s">
        <v>171</v>
      </c>
      <c r="J13" s="46">
        <v>1.3987000000000001</v>
      </c>
      <c r="K13" s="46">
        <v>309.12</v>
      </c>
      <c r="L13" s="104" t="s">
        <v>143</v>
      </c>
      <c r="M13" s="104" t="s">
        <v>144</v>
      </c>
      <c r="N13" s="104" t="s">
        <v>145</v>
      </c>
      <c r="O13" s="105" t="str">
        <f>IF(F13="","",VLOOKUP(F13,海关监管条件!$A$1:$B$2000,2,FALSE))</f>
        <v xml:space="preserve">无 </v>
      </c>
    </row>
    <row r="14" spans="1:15" hidden="1">
      <c r="A14" s="45">
        <v>43301</v>
      </c>
      <c r="B14" s="20" t="s">
        <v>173</v>
      </c>
      <c r="C14" s="20" t="s">
        <v>174</v>
      </c>
      <c r="D14" s="20" t="s">
        <v>175</v>
      </c>
      <c r="E14" s="20" t="s">
        <v>178</v>
      </c>
      <c r="F14" s="20" t="s">
        <v>7</v>
      </c>
      <c r="G14" s="97" t="s">
        <v>179</v>
      </c>
      <c r="H14" s="38">
        <v>138</v>
      </c>
      <c r="I14" s="104" t="s">
        <v>171</v>
      </c>
      <c r="J14" s="46">
        <v>1.8351999999999999</v>
      </c>
      <c r="K14" s="46">
        <v>253.26</v>
      </c>
      <c r="L14" s="104" t="s">
        <v>143</v>
      </c>
      <c r="M14" s="104" t="s">
        <v>144</v>
      </c>
      <c r="N14" s="104" t="s">
        <v>145</v>
      </c>
      <c r="O14" s="105" t="str">
        <f>IF(F14="","",VLOOKUP(F14,海关监管条件!$A$1:$B$2000,2,FALSE))</f>
        <v xml:space="preserve">A </v>
      </c>
    </row>
    <row r="15" spans="1:15" s="94" customFormat="1" hidden="1">
      <c r="A15" s="99">
        <v>43322</v>
      </c>
      <c r="B15" s="100" t="s">
        <v>180</v>
      </c>
      <c r="C15" s="100" t="s">
        <v>181</v>
      </c>
      <c r="D15" s="100" t="s">
        <v>180</v>
      </c>
      <c r="E15" s="100" t="s">
        <v>182</v>
      </c>
      <c r="F15" s="100" t="s">
        <v>16</v>
      </c>
      <c r="G15" s="101" t="s">
        <v>183</v>
      </c>
      <c r="H15" s="102">
        <v>216</v>
      </c>
      <c r="I15" s="106" t="s">
        <v>154</v>
      </c>
      <c r="J15" s="107">
        <v>5.9</v>
      </c>
      <c r="K15" s="107">
        <v>1274.4000000000001</v>
      </c>
      <c r="L15" s="106" t="s">
        <v>143</v>
      </c>
      <c r="M15" s="106" t="s">
        <v>144</v>
      </c>
      <c r="N15" s="106" t="s">
        <v>144</v>
      </c>
      <c r="O15" s="105" t="str">
        <f>IF(F15="","",VLOOKUP(F15,海关监管条件!$A$1:$B$2000,2,FALSE))</f>
        <v xml:space="preserve">无 </v>
      </c>
    </row>
    <row r="16" spans="1:15" s="94" customFormat="1" hidden="1">
      <c r="A16" s="99">
        <v>43322</v>
      </c>
      <c r="B16" s="100" t="s">
        <v>180</v>
      </c>
      <c r="C16" s="100" t="s">
        <v>181</v>
      </c>
      <c r="D16" s="100" t="s">
        <v>180</v>
      </c>
      <c r="E16" s="100" t="s">
        <v>184</v>
      </c>
      <c r="F16" s="100" t="s">
        <v>86</v>
      </c>
      <c r="G16" s="101" t="s">
        <v>185</v>
      </c>
      <c r="H16" s="102">
        <v>240</v>
      </c>
      <c r="I16" s="106" t="s">
        <v>154</v>
      </c>
      <c r="J16" s="107">
        <v>2.5299999999999998</v>
      </c>
      <c r="K16" s="107">
        <v>607.20000000000005</v>
      </c>
      <c r="L16" s="106" t="s">
        <v>143</v>
      </c>
      <c r="M16" s="106" t="s">
        <v>144</v>
      </c>
      <c r="N16" s="106" t="s">
        <v>144</v>
      </c>
      <c r="O16" s="105" t="str">
        <f>IF(F16="","",VLOOKUP(F16,海关监管条件!$A$1:$B$2000,2,FALSE))</f>
        <v>无</v>
      </c>
    </row>
    <row r="17" spans="1:15" s="94" customFormat="1" hidden="1">
      <c r="A17" s="99">
        <v>43322</v>
      </c>
      <c r="B17" s="100" t="s">
        <v>180</v>
      </c>
      <c r="C17" s="100" t="s">
        <v>181</v>
      </c>
      <c r="D17" s="100" t="s">
        <v>180</v>
      </c>
      <c r="E17" s="100" t="s">
        <v>186</v>
      </c>
      <c r="F17" s="100" t="s">
        <v>16</v>
      </c>
      <c r="G17" s="101" t="s">
        <v>183</v>
      </c>
      <c r="H17" s="102">
        <v>408</v>
      </c>
      <c r="I17" s="106" t="s">
        <v>154</v>
      </c>
      <c r="J17" s="107">
        <v>3.3</v>
      </c>
      <c r="K17" s="107">
        <v>1346.4</v>
      </c>
      <c r="L17" s="106" t="s">
        <v>143</v>
      </c>
      <c r="M17" s="106" t="s">
        <v>144</v>
      </c>
      <c r="N17" s="106" t="s">
        <v>144</v>
      </c>
      <c r="O17" s="105" t="str">
        <f>IF(F17="","",VLOOKUP(F17,海关监管条件!$A$1:$B$2000,2,FALSE))</f>
        <v xml:space="preserve">无 </v>
      </c>
    </row>
    <row r="18" spans="1:15" s="94" customFormat="1" hidden="1">
      <c r="A18" s="99">
        <v>43322</v>
      </c>
      <c r="B18" s="100" t="s">
        <v>180</v>
      </c>
      <c r="C18" s="100" t="s">
        <v>181</v>
      </c>
      <c r="D18" s="100" t="s">
        <v>180</v>
      </c>
      <c r="E18" s="100" t="s">
        <v>187</v>
      </c>
      <c r="F18" s="100" t="s">
        <v>16</v>
      </c>
      <c r="G18" s="101" t="s">
        <v>188</v>
      </c>
      <c r="H18" s="102">
        <v>804</v>
      </c>
      <c r="I18" s="106" t="s">
        <v>154</v>
      </c>
      <c r="J18" s="107">
        <v>1.4162999999999999</v>
      </c>
      <c r="K18" s="107">
        <v>1138.68</v>
      </c>
      <c r="L18" s="106" t="s">
        <v>143</v>
      </c>
      <c r="M18" s="106" t="s">
        <v>144</v>
      </c>
      <c r="N18" s="106" t="s">
        <v>144</v>
      </c>
      <c r="O18" s="105" t="str">
        <f>IF(F18="","",VLOOKUP(F18,海关监管条件!$A$1:$B$2000,2,FALSE))</f>
        <v xml:space="preserve">无 </v>
      </c>
    </row>
    <row r="19" spans="1:15" s="94" customFormat="1" hidden="1">
      <c r="A19" s="99">
        <v>43322</v>
      </c>
      <c r="B19" s="100" t="s">
        <v>180</v>
      </c>
      <c r="C19" s="100" t="s">
        <v>181</v>
      </c>
      <c r="D19" s="100" t="s">
        <v>180</v>
      </c>
      <c r="E19" s="100" t="s">
        <v>189</v>
      </c>
      <c r="F19" s="100" t="s">
        <v>16</v>
      </c>
      <c r="G19" s="101" t="s">
        <v>183</v>
      </c>
      <c r="H19" s="102">
        <v>540</v>
      </c>
      <c r="I19" s="106" t="s">
        <v>154</v>
      </c>
      <c r="J19" s="107">
        <v>2.7198000000000002</v>
      </c>
      <c r="K19" s="107">
        <v>1468.68</v>
      </c>
      <c r="L19" s="106" t="s">
        <v>143</v>
      </c>
      <c r="M19" s="106" t="s">
        <v>144</v>
      </c>
      <c r="N19" s="106" t="s">
        <v>144</v>
      </c>
      <c r="O19" s="105" t="str">
        <f>IF(F19="","",VLOOKUP(F19,海关监管条件!$A$1:$B$2000,2,FALSE))</f>
        <v xml:space="preserve">无 </v>
      </c>
    </row>
    <row r="20" spans="1:15" s="94" customFormat="1" hidden="1">
      <c r="A20" s="99">
        <v>43322</v>
      </c>
      <c r="B20" s="100" t="s">
        <v>180</v>
      </c>
      <c r="C20" s="100" t="s">
        <v>181</v>
      </c>
      <c r="D20" s="100" t="s">
        <v>180</v>
      </c>
      <c r="E20" s="100" t="s">
        <v>190</v>
      </c>
      <c r="F20" s="100" t="s">
        <v>25</v>
      </c>
      <c r="G20" s="101" t="s">
        <v>191</v>
      </c>
      <c r="H20" s="102">
        <v>28</v>
      </c>
      <c r="I20" s="106" t="s">
        <v>171</v>
      </c>
      <c r="J20" s="107">
        <v>3.8464</v>
      </c>
      <c r="K20" s="107">
        <v>107.7</v>
      </c>
      <c r="L20" s="106" t="s">
        <v>143</v>
      </c>
      <c r="M20" s="106" t="s">
        <v>144</v>
      </c>
      <c r="N20" s="106" t="s">
        <v>144</v>
      </c>
      <c r="O20" s="105" t="str">
        <f>IF(F20="","",VLOOKUP(F20,海关监管条件!$A$1:$B$2000,2,FALSE))</f>
        <v xml:space="preserve">无 </v>
      </c>
    </row>
    <row r="21" spans="1:15" s="94" customFormat="1" hidden="1">
      <c r="A21" s="99">
        <v>43322</v>
      </c>
      <c r="B21" s="100" t="s">
        <v>180</v>
      </c>
      <c r="C21" s="100" t="s">
        <v>181</v>
      </c>
      <c r="D21" s="100" t="s">
        <v>180</v>
      </c>
      <c r="E21" s="100" t="s">
        <v>192</v>
      </c>
      <c r="F21" s="100" t="s">
        <v>25</v>
      </c>
      <c r="G21" s="101" t="s">
        <v>191</v>
      </c>
      <c r="H21" s="102">
        <v>15</v>
      </c>
      <c r="I21" s="106" t="s">
        <v>171</v>
      </c>
      <c r="J21" s="107">
        <v>3.8466999999999998</v>
      </c>
      <c r="K21" s="107">
        <v>57.7</v>
      </c>
      <c r="L21" s="106" t="s">
        <v>143</v>
      </c>
      <c r="M21" s="106" t="s">
        <v>144</v>
      </c>
      <c r="N21" s="106" t="s">
        <v>144</v>
      </c>
      <c r="O21" s="105" t="str">
        <f>IF(F21="","",VLOOKUP(F21,海关监管条件!$A$1:$B$2000,2,FALSE))</f>
        <v xml:space="preserve">无 </v>
      </c>
    </row>
    <row r="22" spans="1:15" s="94" customFormat="1" hidden="1">
      <c r="A22" s="99">
        <v>43322</v>
      </c>
      <c r="B22" s="100" t="s">
        <v>180</v>
      </c>
      <c r="C22" s="100" t="s">
        <v>181</v>
      </c>
      <c r="D22" s="100" t="s">
        <v>180</v>
      </c>
      <c r="E22" s="100" t="s">
        <v>193</v>
      </c>
      <c r="F22" s="100" t="s">
        <v>2</v>
      </c>
      <c r="G22" s="100" t="s">
        <v>194</v>
      </c>
      <c r="H22" s="102">
        <v>22</v>
      </c>
      <c r="I22" s="106" t="s">
        <v>171</v>
      </c>
      <c r="J22" s="107">
        <v>5.5</v>
      </c>
      <c r="K22" s="107">
        <f>H22*J22</f>
        <v>121</v>
      </c>
      <c r="L22" s="106" t="s">
        <v>143</v>
      </c>
      <c r="M22" s="106" t="s">
        <v>144</v>
      </c>
      <c r="N22" s="106" t="s">
        <v>144</v>
      </c>
      <c r="O22" s="105" t="str">
        <f>IF(F22="","",VLOOKUP(F22,海关监管条件!$A$1:$B$2000,2,FALSE))</f>
        <v xml:space="preserve">无 </v>
      </c>
    </row>
    <row r="23" spans="1:15" s="94" customFormat="1" hidden="1">
      <c r="A23" s="99">
        <v>43322</v>
      </c>
      <c r="B23" s="100" t="s">
        <v>180</v>
      </c>
      <c r="C23" s="100" t="s">
        <v>195</v>
      </c>
      <c r="D23" s="100" t="s">
        <v>180</v>
      </c>
      <c r="E23" s="100" t="s">
        <v>196</v>
      </c>
      <c r="F23" s="100" t="s">
        <v>33</v>
      </c>
      <c r="G23" s="101" t="s">
        <v>197</v>
      </c>
      <c r="H23" s="102">
        <v>96</v>
      </c>
      <c r="I23" s="106" t="s">
        <v>154</v>
      </c>
      <c r="J23" s="107">
        <v>7.13</v>
      </c>
      <c r="K23" s="107">
        <f>H23*J23</f>
        <v>684.48</v>
      </c>
      <c r="L23" s="106" t="s">
        <v>143</v>
      </c>
      <c r="M23" s="106" t="s">
        <v>144</v>
      </c>
      <c r="N23" s="106" t="s">
        <v>144</v>
      </c>
      <c r="O23" s="105" t="str">
        <f>IF(F23="","",VLOOKUP(F23,海关监管条件!$A$1:$B$2000,2,FALSE))</f>
        <v>无</v>
      </c>
    </row>
    <row r="24" spans="1:15" s="94" customFormat="1" hidden="1">
      <c r="A24" s="99">
        <v>43322</v>
      </c>
      <c r="B24" s="100" t="s">
        <v>180</v>
      </c>
      <c r="C24" s="100" t="s">
        <v>195</v>
      </c>
      <c r="D24" s="100" t="s">
        <v>180</v>
      </c>
      <c r="E24" s="100" t="s">
        <v>198</v>
      </c>
      <c r="F24" s="100" t="s">
        <v>86</v>
      </c>
      <c r="G24" s="101" t="s">
        <v>199</v>
      </c>
      <c r="H24" s="102">
        <v>1287</v>
      </c>
      <c r="I24" s="106" t="s">
        <v>154</v>
      </c>
      <c r="J24" s="107">
        <v>0.6411</v>
      </c>
      <c r="K24" s="107">
        <f>H24*J24</f>
        <v>825.09569999999997</v>
      </c>
      <c r="L24" s="106" t="s">
        <v>143</v>
      </c>
      <c r="M24" s="106" t="s">
        <v>144</v>
      </c>
      <c r="N24" s="106" t="s">
        <v>144</v>
      </c>
      <c r="O24" s="105" t="str">
        <f>IF(F24="","",VLOOKUP(F24,海关监管条件!$A$1:$B$2000,2,FALSE))</f>
        <v>无</v>
      </c>
    </row>
    <row r="25" spans="1:15" s="94" customFormat="1" hidden="1">
      <c r="A25" s="99">
        <v>43322</v>
      </c>
      <c r="B25" s="100" t="s">
        <v>180</v>
      </c>
      <c r="C25" s="100" t="s">
        <v>195</v>
      </c>
      <c r="D25" s="100" t="s">
        <v>180</v>
      </c>
      <c r="E25" s="100" t="s">
        <v>200</v>
      </c>
      <c r="F25" s="100" t="s">
        <v>34</v>
      </c>
      <c r="G25" s="101" t="s">
        <v>201</v>
      </c>
      <c r="H25" s="102">
        <v>2275</v>
      </c>
      <c r="I25" s="106" t="s">
        <v>154</v>
      </c>
      <c r="J25" s="107">
        <v>0.6411</v>
      </c>
      <c r="K25" s="107">
        <f>H25*J25</f>
        <v>1458.5025000000001</v>
      </c>
      <c r="L25" s="106" t="s">
        <v>143</v>
      </c>
      <c r="M25" s="106" t="s">
        <v>144</v>
      </c>
      <c r="N25" s="106" t="s">
        <v>144</v>
      </c>
      <c r="O25" s="105" t="str">
        <f>IF(F25="","",VLOOKUP(F25,海关监管条件!$A$1:$B$2000,2,FALSE))</f>
        <v>无</v>
      </c>
    </row>
    <row r="26" spans="1:15" hidden="1">
      <c r="A26" s="45">
        <v>43319</v>
      </c>
      <c r="B26" s="20" t="s">
        <v>202</v>
      </c>
      <c r="C26" s="20" t="s">
        <v>203</v>
      </c>
      <c r="D26" s="20" t="s">
        <v>204</v>
      </c>
      <c r="E26" s="20" t="s">
        <v>205</v>
      </c>
      <c r="F26" s="20" t="s">
        <v>20</v>
      </c>
      <c r="G26" s="20" t="s">
        <v>206</v>
      </c>
      <c r="H26" s="38">
        <v>228</v>
      </c>
      <c r="I26" s="38" t="s">
        <v>207</v>
      </c>
      <c r="J26" s="46">
        <v>6.85</v>
      </c>
      <c r="K26" s="46">
        <v>1561.8</v>
      </c>
      <c r="L26" s="38" t="s">
        <v>143</v>
      </c>
      <c r="M26" s="38" t="s">
        <v>144</v>
      </c>
      <c r="N26" s="38" t="s">
        <v>145</v>
      </c>
      <c r="O26" s="105" t="str">
        <f>IF(F26="","",VLOOKUP(F26,海关监管条件!$A$1:$B$2000,2,FALSE))</f>
        <v xml:space="preserve">无 </v>
      </c>
    </row>
    <row r="27" spans="1:15" hidden="1">
      <c r="A27" s="45">
        <v>43319</v>
      </c>
      <c r="B27" s="20" t="s">
        <v>202</v>
      </c>
      <c r="C27" s="20" t="s">
        <v>208</v>
      </c>
      <c r="D27" s="20" t="s">
        <v>204</v>
      </c>
      <c r="E27" s="20" t="s">
        <v>209</v>
      </c>
      <c r="F27" s="20" t="s">
        <v>20</v>
      </c>
      <c r="G27" s="20" t="s">
        <v>210</v>
      </c>
      <c r="H27" s="38">
        <v>270</v>
      </c>
      <c r="I27" s="38" t="s">
        <v>207</v>
      </c>
      <c r="J27" s="46">
        <v>4.7699999999999996</v>
      </c>
      <c r="K27" s="46">
        <v>1287.9000000000001</v>
      </c>
      <c r="L27" s="38" t="s">
        <v>143</v>
      </c>
      <c r="M27" s="38" t="s">
        <v>144</v>
      </c>
      <c r="N27" s="38" t="s">
        <v>145</v>
      </c>
      <c r="O27" s="105" t="str">
        <f>IF(F27="","",VLOOKUP(F27,海关监管条件!$A$1:$B$2000,2,FALSE))</f>
        <v xml:space="preserve">无 </v>
      </c>
    </row>
    <row r="28" spans="1:15" hidden="1">
      <c r="A28" s="45">
        <v>43319</v>
      </c>
      <c r="B28" s="20" t="s">
        <v>202</v>
      </c>
      <c r="C28" s="20" t="s">
        <v>208</v>
      </c>
      <c r="D28" s="20" t="s">
        <v>204</v>
      </c>
      <c r="E28" s="20" t="s">
        <v>211</v>
      </c>
      <c r="F28" s="20" t="s">
        <v>20</v>
      </c>
      <c r="G28" s="20" t="s">
        <v>210</v>
      </c>
      <c r="H28" s="38">
        <v>296</v>
      </c>
      <c r="I28" s="38" t="s">
        <v>207</v>
      </c>
      <c r="J28" s="46">
        <v>5.67</v>
      </c>
      <c r="K28" s="46">
        <v>1678.32</v>
      </c>
      <c r="L28" s="38" t="s">
        <v>143</v>
      </c>
      <c r="M28" s="38" t="s">
        <v>144</v>
      </c>
      <c r="N28" s="38" t="s">
        <v>145</v>
      </c>
      <c r="O28" s="105" t="str">
        <f>IF(F28="","",VLOOKUP(F28,海关监管条件!$A$1:$B$2000,2,FALSE))</f>
        <v xml:space="preserve">无 </v>
      </c>
    </row>
    <row r="29" spans="1:15" hidden="1">
      <c r="A29" s="45">
        <v>43319</v>
      </c>
      <c r="B29" s="20" t="s">
        <v>202</v>
      </c>
      <c r="C29" s="20" t="s">
        <v>208</v>
      </c>
      <c r="D29" s="20" t="s">
        <v>204</v>
      </c>
      <c r="E29" s="20" t="s">
        <v>212</v>
      </c>
      <c r="F29" s="20" t="s">
        <v>20</v>
      </c>
      <c r="G29" s="20" t="s">
        <v>210</v>
      </c>
      <c r="H29" s="38">
        <v>352</v>
      </c>
      <c r="I29" s="38" t="s">
        <v>207</v>
      </c>
      <c r="J29" s="46">
        <v>7.96</v>
      </c>
      <c r="K29" s="46">
        <v>2801.92</v>
      </c>
      <c r="L29" s="38" t="s">
        <v>143</v>
      </c>
      <c r="M29" s="38" t="s">
        <v>144</v>
      </c>
      <c r="N29" s="38" t="s">
        <v>145</v>
      </c>
      <c r="O29" s="105" t="str">
        <f>IF(F29="","",VLOOKUP(F29,海关监管条件!$A$1:$B$2000,2,FALSE))</f>
        <v xml:space="preserve">无 </v>
      </c>
    </row>
    <row r="30" spans="1:15" hidden="1">
      <c r="A30" s="45">
        <v>43323</v>
      </c>
      <c r="B30" s="20" t="s">
        <v>213</v>
      </c>
      <c r="C30" s="20" t="s">
        <v>214</v>
      </c>
      <c r="D30" s="20" t="s">
        <v>215</v>
      </c>
      <c r="E30" s="20" t="s">
        <v>216</v>
      </c>
      <c r="F30" s="20" t="s">
        <v>25</v>
      </c>
      <c r="G30" s="20" t="s">
        <v>217</v>
      </c>
      <c r="H30" s="38">
        <v>24.000004899084999</v>
      </c>
      <c r="I30" s="38" t="s">
        <v>171</v>
      </c>
      <c r="J30" s="46">
        <v>81.647900000000007</v>
      </c>
      <c r="K30" s="46">
        <v>1959.55</v>
      </c>
      <c r="L30" s="38" t="s">
        <v>143</v>
      </c>
      <c r="M30" s="38" t="s">
        <v>144</v>
      </c>
      <c r="N30" s="38" t="s">
        <v>144</v>
      </c>
      <c r="O30" s="105" t="str">
        <f>IF(F30="","",VLOOKUP(F30,海关监管条件!$A$1:$B$2000,2,FALSE))</f>
        <v xml:space="preserve">无 </v>
      </c>
    </row>
    <row r="31" spans="1:15" hidden="1">
      <c r="A31" s="45">
        <v>43323</v>
      </c>
      <c r="B31" s="20" t="s">
        <v>213</v>
      </c>
      <c r="C31" s="20" t="s">
        <v>214</v>
      </c>
      <c r="D31" s="20" t="s">
        <v>215</v>
      </c>
      <c r="E31" s="20" t="s">
        <v>218</v>
      </c>
      <c r="F31" s="20" t="s">
        <v>25</v>
      </c>
      <c r="G31" s="20" t="s">
        <v>217</v>
      </c>
      <c r="H31" s="38">
        <v>30.03</v>
      </c>
      <c r="I31" s="38" t="s">
        <v>171</v>
      </c>
      <c r="J31" s="46">
        <v>169.828504828505</v>
      </c>
      <c r="K31" s="46">
        <v>5099.95</v>
      </c>
      <c r="L31" s="38" t="s">
        <v>143</v>
      </c>
      <c r="M31" s="38" t="s">
        <v>144</v>
      </c>
      <c r="N31" s="38" t="s">
        <v>144</v>
      </c>
      <c r="O31" s="105" t="str">
        <f>IF(F31="","",VLOOKUP(F31,海关监管条件!$A$1:$B$2000,2,FALSE))</f>
        <v xml:space="preserve">无 </v>
      </c>
    </row>
    <row r="32" spans="1:15" hidden="1">
      <c r="A32" s="45">
        <v>43323</v>
      </c>
      <c r="B32" s="20" t="s">
        <v>213</v>
      </c>
      <c r="C32" s="20" t="s">
        <v>214</v>
      </c>
      <c r="D32" s="20" t="s">
        <v>215</v>
      </c>
      <c r="E32" s="20" t="s">
        <v>219</v>
      </c>
      <c r="F32" s="20" t="s">
        <v>25</v>
      </c>
      <c r="G32" s="20" t="s">
        <v>217</v>
      </c>
      <c r="H32" s="38">
        <v>18</v>
      </c>
      <c r="I32" s="38" t="s">
        <v>171</v>
      </c>
      <c r="J32" s="46">
        <v>96.733333333333306</v>
      </c>
      <c r="K32" s="46">
        <v>1741.2</v>
      </c>
      <c r="L32" s="38" t="s">
        <v>143</v>
      </c>
      <c r="M32" s="38" t="s">
        <v>144</v>
      </c>
      <c r="N32" s="38" t="s">
        <v>144</v>
      </c>
      <c r="O32" s="105" t="str">
        <f>IF(F32="","",VLOOKUP(F32,海关监管条件!$A$1:$B$2000,2,FALSE))</f>
        <v xml:space="preserve">无 </v>
      </c>
    </row>
    <row r="33" spans="1:15" hidden="1">
      <c r="A33" s="45">
        <v>43323</v>
      </c>
      <c r="B33" s="20" t="s">
        <v>213</v>
      </c>
      <c r="C33" s="20" t="s">
        <v>214</v>
      </c>
      <c r="D33" s="20" t="s">
        <v>215</v>
      </c>
      <c r="E33" s="20" t="s">
        <v>220</v>
      </c>
      <c r="F33" s="20" t="s">
        <v>25</v>
      </c>
      <c r="G33" s="20" t="s">
        <v>217</v>
      </c>
      <c r="H33" s="38">
        <v>24</v>
      </c>
      <c r="I33" s="38" t="s">
        <v>171</v>
      </c>
      <c r="J33" s="46">
        <v>81.647900000000007</v>
      </c>
      <c r="K33" s="46">
        <v>1959.5496000000001</v>
      </c>
      <c r="L33" s="38" t="s">
        <v>143</v>
      </c>
      <c r="M33" s="38" t="s">
        <v>144</v>
      </c>
      <c r="N33" s="38" t="s">
        <v>144</v>
      </c>
      <c r="O33" s="105" t="str">
        <f>IF(F33="","",VLOOKUP(F33,海关监管条件!$A$1:$B$2000,2,FALSE))</f>
        <v xml:space="preserve">无 </v>
      </c>
    </row>
    <row r="34" spans="1:15" hidden="1">
      <c r="A34" s="45">
        <v>43323</v>
      </c>
      <c r="B34" s="20" t="s">
        <v>213</v>
      </c>
      <c r="C34" s="20" t="s">
        <v>214</v>
      </c>
      <c r="D34" s="20" t="s">
        <v>215</v>
      </c>
      <c r="E34" s="20" t="s">
        <v>221</v>
      </c>
      <c r="F34" s="20" t="s">
        <v>25</v>
      </c>
      <c r="G34" s="20" t="s">
        <v>217</v>
      </c>
      <c r="H34" s="38">
        <v>44.1</v>
      </c>
      <c r="I34" s="38" t="s">
        <v>171</v>
      </c>
      <c r="J34" s="46">
        <v>42.514299999999999</v>
      </c>
      <c r="K34" s="46">
        <v>1874.8806300000001</v>
      </c>
      <c r="L34" s="38" t="s">
        <v>143</v>
      </c>
      <c r="M34" s="38" t="s">
        <v>144</v>
      </c>
      <c r="N34" s="38" t="s">
        <v>144</v>
      </c>
      <c r="O34" s="105" t="str">
        <f>IF(F34="","",VLOOKUP(F34,海关监管条件!$A$1:$B$2000,2,FALSE))</f>
        <v xml:space="preserve">无 </v>
      </c>
    </row>
    <row r="35" spans="1:15" hidden="1">
      <c r="A35" s="45">
        <v>43323</v>
      </c>
      <c r="B35" s="20" t="s">
        <v>213</v>
      </c>
      <c r="C35" s="20" t="s">
        <v>214</v>
      </c>
      <c r="D35" s="20" t="s">
        <v>215</v>
      </c>
      <c r="E35" s="20" t="s">
        <v>222</v>
      </c>
      <c r="F35" s="20" t="s">
        <v>40</v>
      </c>
      <c r="G35" s="20" t="s">
        <v>223</v>
      </c>
      <c r="H35" s="38">
        <v>228</v>
      </c>
      <c r="I35" s="38" t="s">
        <v>224</v>
      </c>
      <c r="J35" s="46">
        <v>3.15</v>
      </c>
      <c r="K35" s="46">
        <v>718.2</v>
      </c>
      <c r="L35" s="38" t="s">
        <v>143</v>
      </c>
      <c r="M35" s="38" t="s">
        <v>144</v>
      </c>
      <c r="N35" s="38" t="s">
        <v>144</v>
      </c>
      <c r="O35" s="105" t="str">
        <f>IF(F35="","",VLOOKUP(F35,海关监管条件!$A$1:$B$2000,2,FALSE))</f>
        <v xml:space="preserve">无 </v>
      </c>
    </row>
    <row r="36" spans="1:15" hidden="1">
      <c r="A36" s="45">
        <v>43323</v>
      </c>
      <c r="B36" s="20" t="s">
        <v>213</v>
      </c>
      <c r="C36" s="20" t="s">
        <v>214</v>
      </c>
      <c r="D36" s="20" t="s">
        <v>215</v>
      </c>
      <c r="E36" s="20" t="s">
        <v>225</v>
      </c>
      <c r="F36" s="20" t="s">
        <v>25</v>
      </c>
      <c r="G36" s="20" t="s">
        <v>226</v>
      </c>
      <c r="H36" s="38">
        <v>360</v>
      </c>
      <c r="I36" s="38" t="s">
        <v>227</v>
      </c>
      <c r="J36" s="46">
        <v>1.95</v>
      </c>
      <c r="K36" s="46">
        <v>702</v>
      </c>
      <c r="L36" s="38" t="s">
        <v>143</v>
      </c>
      <c r="M36" s="38" t="s">
        <v>144</v>
      </c>
      <c r="N36" s="38" t="s">
        <v>144</v>
      </c>
      <c r="O36" s="105" t="str">
        <f>IF(F36="","",VLOOKUP(F36,海关监管条件!$A$1:$B$2000,2,FALSE))</f>
        <v xml:space="preserve">无 </v>
      </c>
    </row>
    <row r="37" spans="1:15" hidden="1">
      <c r="A37" s="45">
        <v>43323</v>
      </c>
      <c r="B37" s="20" t="s">
        <v>213</v>
      </c>
      <c r="C37" s="20" t="s">
        <v>214</v>
      </c>
      <c r="D37" s="20" t="s">
        <v>215</v>
      </c>
      <c r="E37" s="20" t="s">
        <v>228</v>
      </c>
      <c r="F37" s="20" t="s">
        <v>25</v>
      </c>
      <c r="G37" s="20" t="s">
        <v>229</v>
      </c>
      <c r="H37" s="38">
        <v>86</v>
      </c>
      <c r="I37" s="38" t="s">
        <v>171</v>
      </c>
      <c r="J37" s="46">
        <v>1.2821</v>
      </c>
      <c r="K37" s="46">
        <v>110.2606</v>
      </c>
      <c r="L37" s="38" t="s">
        <v>143</v>
      </c>
      <c r="M37" s="38" t="s">
        <v>144</v>
      </c>
      <c r="N37" s="38" t="s">
        <v>144</v>
      </c>
      <c r="O37" s="105" t="str">
        <f>IF(F37="","",VLOOKUP(F37,海关监管条件!$A$1:$B$2000,2,FALSE))</f>
        <v xml:space="preserve">无 </v>
      </c>
    </row>
    <row r="38" spans="1:15" hidden="1">
      <c r="A38" s="45">
        <v>43323</v>
      </c>
      <c r="B38" s="20" t="s">
        <v>213</v>
      </c>
      <c r="C38" s="20" t="s">
        <v>214</v>
      </c>
      <c r="D38" s="20" t="s">
        <v>215</v>
      </c>
      <c r="E38" s="20" t="s">
        <v>230</v>
      </c>
      <c r="F38" s="20" t="s">
        <v>25</v>
      </c>
      <c r="G38" s="20" t="s">
        <v>231</v>
      </c>
      <c r="H38" s="38">
        <v>10</v>
      </c>
      <c r="I38" s="38" t="s">
        <v>171</v>
      </c>
      <c r="J38" s="46">
        <v>1.282</v>
      </c>
      <c r="K38" s="46">
        <v>12.82</v>
      </c>
      <c r="L38" s="38" t="s">
        <v>143</v>
      </c>
      <c r="M38" s="38" t="s">
        <v>144</v>
      </c>
      <c r="N38" s="38" t="s">
        <v>144</v>
      </c>
      <c r="O38" s="105" t="str">
        <f>IF(F38="","",VLOOKUP(F38,海关监管条件!$A$1:$B$2000,2,FALSE))</f>
        <v xml:space="preserve">无 </v>
      </c>
    </row>
    <row r="39" spans="1:15" hidden="1">
      <c r="A39" s="45">
        <v>43323</v>
      </c>
      <c r="B39" s="20" t="s">
        <v>213</v>
      </c>
      <c r="C39" s="20" t="s">
        <v>214</v>
      </c>
      <c r="D39" s="20" t="s">
        <v>215</v>
      </c>
      <c r="E39" s="20" t="s">
        <v>232</v>
      </c>
      <c r="F39" s="20" t="s">
        <v>25</v>
      </c>
      <c r="G39" s="20" t="s">
        <v>229</v>
      </c>
      <c r="H39" s="38">
        <v>30</v>
      </c>
      <c r="I39" s="38" t="s">
        <v>171</v>
      </c>
      <c r="J39" s="46">
        <v>1.282</v>
      </c>
      <c r="K39" s="46">
        <v>38.46</v>
      </c>
      <c r="L39" s="38" t="s">
        <v>143</v>
      </c>
      <c r="M39" s="38" t="s">
        <v>144</v>
      </c>
      <c r="N39" s="38" t="s">
        <v>144</v>
      </c>
      <c r="O39" s="105" t="str">
        <f>IF(F39="","",VLOOKUP(F39,海关监管条件!$A$1:$B$2000,2,FALSE))</f>
        <v xml:space="preserve">无 </v>
      </c>
    </row>
    <row r="40" spans="1:15" hidden="1">
      <c r="A40" s="45">
        <v>43323</v>
      </c>
      <c r="B40" s="20" t="s">
        <v>213</v>
      </c>
      <c r="C40" s="20" t="s">
        <v>214</v>
      </c>
      <c r="D40" s="20" t="s">
        <v>215</v>
      </c>
      <c r="E40" s="20" t="s">
        <v>233</v>
      </c>
      <c r="F40" s="20" t="s">
        <v>35</v>
      </c>
      <c r="G40" s="97" t="s">
        <v>234</v>
      </c>
      <c r="H40" s="38">
        <v>768</v>
      </c>
      <c r="I40" s="38" t="s">
        <v>154</v>
      </c>
      <c r="J40" s="46">
        <v>0.3846</v>
      </c>
      <c r="K40" s="46">
        <v>295.37279999999998</v>
      </c>
      <c r="L40" s="38" t="s">
        <v>143</v>
      </c>
      <c r="M40" s="38" t="s">
        <v>144</v>
      </c>
      <c r="N40" s="38" t="s">
        <v>144</v>
      </c>
      <c r="O40" s="105" t="str">
        <f>IF(F40="","",VLOOKUP(F40,海关监管条件!$A$1:$B$2000,2,FALSE))</f>
        <v>无</v>
      </c>
    </row>
    <row r="41" spans="1:15" hidden="1">
      <c r="A41" s="45">
        <v>43323</v>
      </c>
      <c r="B41" s="20" t="s">
        <v>235</v>
      </c>
      <c r="C41" s="20" t="s">
        <v>214</v>
      </c>
      <c r="D41" s="20" t="s">
        <v>215</v>
      </c>
      <c r="E41" s="20" t="s">
        <v>236</v>
      </c>
      <c r="F41" s="20" t="s">
        <v>7</v>
      </c>
      <c r="G41" s="20" t="s">
        <v>237</v>
      </c>
      <c r="H41" s="38">
        <v>532</v>
      </c>
      <c r="I41" s="38" t="s">
        <v>154</v>
      </c>
      <c r="J41" s="46">
        <v>0.8</v>
      </c>
      <c r="K41" s="46">
        <v>425.6</v>
      </c>
      <c r="L41" s="38" t="s">
        <v>143</v>
      </c>
      <c r="M41" s="38" t="s">
        <v>144</v>
      </c>
      <c r="N41" s="38" t="s">
        <v>144</v>
      </c>
      <c r="O41" s="105" t="str">
        <f>IF(F41="","",VLOOKUP(F41,海关监管条件!$A$1:$B$2000,2,FALSE))</f>
        <v xml:space="preserve">A </v>
      </c>
    </row>
    <row r="42" spans="1:15" hidden="1">
      <c r="A42" s="45">
        <v>43323</v>
      </c>
      <c r="B42" s="20" t="s">
        <v>238</v>
      </c>
      <c r="C42" s="20" t="s">
        <v>214</v>
      </c>
      <c r="D42" s="20" t="s">
        <v>215</v>
      </c>
      <c r="E42" s="20" t="s">
        <v>239</v>
      </c>
      <c r="F42" s="20" t="s">
        <v>25</v>
      </c>
      <c r="G42" s="20" t="s">
        <v>240</v>
      </c>
      <c r="H42" s="38">
        <v>168</v>
      </c>
      <c r="I42" s="38" t="s">
        <v>227</v>
      </c>
      <c r="J42" s="46">
        <v>0.3846</v>
      </c>
      <c r="K42" s="46">
        <v>64.612799999999993</v>
      </c>
      <c r="L42" s="38" t="s">
        <v>143</v>
      </c>
      <c r="M42" s="38" t="s">
        <v>144</v>
      </c>
      <c r="N42" s="38" t="s">
        <v>144</v>
      </c>
      <c r="O42" s="105" t="str">
        <f>IF(F42="","",VLOOKUP(F42,海关监管条件!$A$1:$B$2000,2,FALSE))</f>
        <v xml:space="preserve">无 </v>
      </c>
    </row>
    <row r="43" spans="1:15" hidden="1">
      <c r="A43" s="45">
        <v>43323</v>
      </c>
      <c r="B43" s="20" t="s">
        <v>241</v>
      </c>
      <c r="C43" s="20" t="s">
        <v>214</v>
      </c>
      <c r="D43" s="20" t="s">
        <v>215</v>
      </c>
      <c r="E43" s="20" t="s">
        <v>242</v>
      </c>
      <c r="F43" s="20" t="s">
        <v>43</v>
      </c>
      <c r="G43" s="20" t="s">
        <v>243</v>
      </c>
      <c r="H43" s="38">
        <v>490</v>
      </c>
      <c r="I43" s="38" t="s">
        <v>244</v>
      </c>
      <c r="J43" s="46">
        <v>4</v>
      </c>
      <c r="K43" s="46">
        <v>1960</v>
      </c>
      <c r="L43" s="38" t="s">
        <v>143</v>
      </c>
      <c r="M43" s="38" t="s">
        <v>144</v>
      </c>
      <c r="N43" s="38" t="s">
        <v>144</v>
      </c>
      <c r="O43" s="105" t="str">
        <f>IF(F43="","",VLOOKUP(F43,海关监管条件!$A$1:$B$2000,2,FALSE))</f>
        <v xml:space="preserve">无 </v>
      </c>
    </row>
    <row r="44" spans="1:15" hidden="1">
      <c r="A44" s="45">
        <v>43344</v>
      </c>
      <c r="B44" s="20" t="s">
        <v>245</v>
      </c>
      <c r="C44" s="20" t="s">
        <v>246</v>
      </c>
      <c r="D44" s="20" t="s">
        <v>247</v>
      </c>
      <c r="E44" s="20" t="s">
        <v>248</v>
      </c>
      <c r="F44" s="20" t="s">
        <v>15</v>
      </c>
      <c r="G44" s="97" t="s">
        <v>249</v>
      </c>
      <c r="H44" s="38">
        <v>648</v>
      </c>
      <c r="I44" s="104" t="s">
        <v>142</v>
      </c>
      <c r="J44" s="46">
        <v>0.7</v>
      </c>
      <c r="K44" s="46">
        <v>453.6</v>
      </c>
      <c r="L44" s="104" t="s">
        <v>143</v>
      </c>
      <c r="M44" s="104" t="s">
        <v>144</v>
      </c>
      <c r="N44" s="104" t="s">
        <v>145</v>
      </c>
      <c r="O44" s="105" t="str">
        <f>IF(F44="","",VLOOKUP(F44,海关监管条件!$A$1:$B$2000,2,FALSE))</f>
        <v xml:space="preserve">A </v>
      </c>
    </row>
    <row r="45" spans="1:15" hidden="1">
      <c r="A45" s="45">
        <v>43344</v>
      </c>
      <c r="B45" s="20" t="s">
        <v>245</v>
      </c>
      <c r="C45" s="20" t="s">
        <v>250</v>
      </c>
      <c r="D45" s="20" t="s">
        <v>251</v>
      </c>
      <c r="E45" s="20" t="s">
        <v>252</v>
      </c>
      <c r="F45" s="20" t="s">
        <v>15</v>
      </c>
      <c r="G45" s="20" t="s">
        <v>249</v>
      </c>
      <c r="H45" s="38">
        <v>6456</v>
      </c>
      <c r="I45" s="104" t="s">
        <v>142</v>
      </c>
      <c r="J45" s="46">
        <v>0.8</v>
      </c>
      <c r="K45" s="46">
        <v>5164.8</v>
      </c>
      <c r="L45" s="104" t="s">
        <v>143</v>
      </c>
      <c r="M45" s="104" t="s">
        <v>144</v>
      </c>
      <c r="N45" s="104" t="s">
        <v>253</v>
      </c>
      <c r="O45" s="105" t="str">
        <f>IF(F45="","",VLOOKUP(F45,海关监管条件!$A$1:$B$2000,2,FALSE))</f>
        <v xml:space="preserve">A </v>
      </c>
    </row>
    <row r="46" spans="1:15" hidden="1">
      <c r="A46" s="45">
        <v>43344</v>
      </c>
      <c r="B46" s="20" t="s">
        <v>245</v>
      </c>
      <c r="C46" s="20" t="s">
        <v>250</v>
      </c>
      <c r="D46" s="20" t="s">
        <v>251</v>
      </c>
      <c r="E46" s="20" t="s">
        <v>254</v>
      </c>
      <c r="F46" s="20" t="s">
        <v>15</v>
      </c>
      <c r="G46" s="97" t="s">
        <v>249</v>
      </c>
      <c r="H46" s="38">
        <v>11920</v>
      </c>
      <c r="I46" s="104" t="s">
        <v>224</v>
      </c>
      <c r="J46" s="46">
        <v>0.65</v>
      </c>
      <c r="K46" s="46">
        <v>7748</v>
      </c>
      <c r="L46" s="104" t="s">
        <v>143</v>
      </c>
      <c r="M46" s="104" t="s">
        <v>144</v>
      </c>
      <c r="N46" s="104" t="s">
        <v>253</v>
      </c>
      <c r="O46" s="105" t="str">
        <f>IF(F46="","",VLOOKUP(F46,海关监管条件!$A$1:$B$2000,2,FALSE))</f>
        <v xml:space="preserve">A </v>
      </c>
    </row>
    <row r="47" spans="1:15" hidden="1">
      <c r="A47" s="45">
        <v>43344</v>
      </c>
      <c r="B47" s="20" t="s">
        <v>255</v>
      </c>
      <c r="C47" s="20" t="s">
        <v>256</v>
      </c>
      <c r="D47" s="20" t="s">
        <v>257</v>
      </c>
      <c r="E47" s="20" t="s">
        <v>258</v>
      </c>
      <c r="F47" s="20" t="s">
        <v>37</v>
      </c>
      <c r="G47" s="97" t="s">
        <v>259</v>
      </c>
      <c r="H47" s="38">
        <v>11880</v>
      </c>
      <c r="I47" s="104" t="s">
        <v>224</v>
      </c>
      <c r="J47" s="46">
        <v>0.74</v>
      </c>
      <c r="K47" s="46">
        <v>8791.2000000000007</v>
      </c>
      <c r="L47" s="104" t="s">
        <v>143</v>
      </c>
      <c r="M47" s="104" t="s">
        <v>144</v>
      </c>
      <c r="N47" s="104" t="s">
        <v>253</v>
      </c>
      <c r="O47" s="105" t="str">
        <f>IF(F47="","",VLOOKUP(F47,海关监管条件!$A$1:$B$2000,2,FALSE))</f>
        <v>AB</v>
      </c>
    </row>
    <row r="48" spans="1:15" hidden="1">
      <c r="A48" s="45">
        <v>43344</v>
      </c>
      <c r="B48" s="20" t="s">
        <v>255</v>
      </c>
      <c r="C48" s="20" t="s">
        <v>256</v>
      </c>
      <c r="D48" s="20" t="s">
        <v>257</v>
      </c>
      <c r="E48" s="20" t="s">
        <v>260</v>
      </c>
      <c r="F48" s="20" t="s">
        <v>37</v>
      </c>
      <c r="G48" s="97" t="s">
        <v>261</v>
      </c>
      <c r="H48" s="38">
        <v>6936</v>
      </c>
      <c r="I48" s="104" t="s">
        <v>224</v>
      </c>
      <c r="J48" s="46">
        <v>0.74</v>
      </c>
      <c r="K48" s="46">
        <v>5132.6400000000003</v>
      </c>
      <c r="L48" s="104" t="s">
        <v>143</v>
      </c>
      <c r="M48" s="104" t="s">
        <v>144</v>
      </c>
      <c r="N48" s="104" t="s">
        <v>253</v>
      </c>
      <c r="O48" s="105" t="str">
        <f>IF(F48="","",VLOOKUP(F48,海关监管条件!$A$1:$B$2000,2,FALSE))</f>
        <v>AB</v>
      </c>
    </row>
    <row r="49" spans="1:15" hidden="1">
      <c r="A49" s="45">
        <v>43347</v>
      </c>
      <c r="B49" s="20" t="s">
        <v>262</v>
      </c>
      <c r="C49" s="20" t="s">
        <v>263</v>
      </c>
      <c r="D49" s="20" t="s">
        <v>264</v>
      </c>
      <c r="E49" s="20" t="s">
        <v>265</v>
      </c>
      <c r="F49" s="20" t="s">
        <v>13</v>
      </c>
      <c r="G49" s="97" t="s">
        <v>266</v>
      </c>
      <c r="H49" s="38">
        <v>504</v>
      </c>
      <c r="I49" s="104" t="s">
        <v>154</v>
      </c>
      <c r="J49" s="46">
        <v>1.2</v>
      </c>
      <c r="K49" s="46">
        <v>604.79999999999995</v>
      </c>
      <c r="L49" s="104" t="s">
        <v>143</v>
      </c>
      <c r="M49" s="104" t="s">
        <v>144</v>
      </c>
      <c r="N49" s="104" t="s">
        <v>267</v>
      </c>
      <c r="O49" s="105" t="str">
        <f>IF(F49="","",VLOOKUP(F49,海关监管条件!$A$1:$B$2000,2,FALSE))</f>
        <v>A</v>
      </c>
    </row>
    <row r="50" spans="1:15" hidden="1">
      <c r="A50" s="45">
        <v>43349</v>
      </c>
      <c r="B50" s="20" t="s">
        <v>268</v>
      </c>
      <c r="C50" s="20" t="s">
        <v>269</v>
      </c>
      <c r="D50" s="20" t="s">
        <v>270</v>
      </c>
      <c r="E50" s="20" t="s">
        <v>271</v>
      </c>
      <c r="F50" s="20" t="s">
        <v>23</v>
      </c>
      <c r="G50" s="97" t="s">
        <v>272</v>
      </c>
      <c r="H50" s="38">
        <v>360</v>
      </c>
      <c r="I50" s="104" t="s">
        <v>224</v>
      </c>
      <c r="J50" s="46">
        <v>1.89</v>
      </c>
      <c r="K50" s="46">
        <v>680.4</v>
      </c>
      <c r="L50" s="104" t="s">
        <v>143</v>
      </c>
      <c r="M50" s="104" t="s">
        <v>144</v>
      </c>
      <c r="N50" s="104" t="s">
        <v>145</v>
      </c>
      <c r="O50" s="105" t="str">
        <f>IF(F50="","",VLOOKUP(F50,海关监管条件!$A$1:$B$2000,2,FALSE))</f>
        <v xml:space="preserve">无 </v>
      </c>
    </row>
    <row r="51" spans="1:15" hidden="1">
      <c r="A51" s="45">
        <v>43349</v>
      </c>
      <c r="B51" s="20" t="s">
        <v>273</v>
      </c>
      <c r="C51" s="20" t="s">
        <v>274</v>
      </c>
      <c r="D51" s="20" t="s">
        <v>275</v>
      </c>
      <c r="E51" s="20" t="s">
        <v>276</v>
      </c>
      <c r="F51" s="20" t="s">
        <v>13</v>
      </c>
      <c r="G51" s="97" t="s">
        <v>277</v>
      </c>
      <c r="H51" s="38">
        <v>2100</v>
      </c>
      <c r="I51" s="104" t="s">
        <v>224</v>
      </c>
      <c r="J51" s="46">
        <v>3.77</v>
      </c>
      <c r="K51" s="46">
        <v>7917</v>
      </c>
      <c r="L51" s="104" t="s">
        <v>143</v>
      </c>
      <c r="M51" s="104" t="s">
        <v>144</v>
      </c>
      <c r="N51" s="104" t="s">
        <v>253</v>
      </c>
      <c r="O51" s="105" t="str">
        <f>IF(F51="","",VLOOKUP(F51,海关监管条件!$A$1:$B$2000,2,FALSE))</f>
        <v>A</v>
      </c>
    </row>
    <row r="52" spans="1:15" hidden="1">
      <c r="A52" s="45">
        <v>43354</v>
      </c>
      <c r="B52" s="20" t="s">
        <v>278</v>
      </c>
      <c r="C52" s="20" t="s">
        <v>279</v>
      </c>
      <c r="D52" s="20" t="s">
        <v>280</v>
      </c>
      <c r="E52" s="20" t="s">
        <v>281</v>
      </c>
      <c r="F52" s="20" t="s">
        <v>4</v>
      </c>
      <c r="G52" s="20" t="s">
        <v>282</v>
      </c>
      <c r="H52" s="38">
        <v>403</v>
      </c>
      <c r="I52" s="38" t="s">
        <v>171</v>
      </c>
      <c r="J52" s="46">
        <v>18</v>
      </c>
      <c r="K52" s="46">
        <v>7254</v>
      </c>
      <c r="L52" s="104" t="s">
        <v>151</v>
      </c>
      <c r="M52" s="104" t="s">
        <v>144</v>
      </c>
      <c r="N52" s="104" t="s">
        <v>267</v>
      </c>
      <c r="O52" s="105" t="str">
        <f>IF(F52="","",VLOOKUP(F52,海关监管条件!$A$1:$B$2000,2,FALSE))</f>
        <v xml:space="preserve">无 </v>
      </c>
    </row>
    <row r="53" spans="1:15" hidden="1">
      <c r="A53" s="45">
        <v>43358</v>
      </c>
      <c r="B53" s="20" t="s">
        <v>283</v>
      </c>
      <c r="C53" s="20" t="s">
        <v>284</v>
      </c>
      <c r="D53" s="20" t="s">
        <v>285</v>
      </c>
      <c r="E53" s="20" t="s">
        <v>286</v>
      </c>
      <c r="F53" s="20" t="s">
        <v>10</v>
      </c>
      <c r="G53" s="97" t="s">
        <v>287</v>
      </c>
      <c r="H53" s="38">
        <v>6145</v>
      </c>
      <c r="I53" s="104" t="s">
        <v>171</v>
      </c>
      <c r="J53" s="46">
        <v>2</v>
      </c>
      <c r="K53" s="46">
        <v>12290</v>
      </c>
      <c r="L53" s="104" t="s">
        <v>143</v>
      </c>
      <c r="M53" s="104" t="s">
        <v>144</v>
      </c>
      <c r="N53" s="104" t="s">
        <v>253</v>
      </c>
      <c r="O53" s="105" t="str">
        <f>IF(F53="","",VLOOKUP(F53,海关监管条件!$A$1:$B$2000,2,FALSE))</f>
        <v xml:space="preserve">A </v>
      </c>
    </row>
    <row r="54" spans="1:15" hidden="1">
      <c r="A54" s="45">
        <v>43358</v>
      </c>
      <c r="B54" s="20" t="s">
        <v>288</v>
      </c>
      <c r="C54" s="20" t="s">
        <v>289</v>
      </c>
      <c r="D54" s="20" t="s">
        <v>290</v>
      </c>
      <c r="E54" s="20" t="s">
        <v>291</v>
      </c>
      <c r="F54" s="20" t="s">
        <v>63</v>
      </c>
      <c r="G54" s="20" t="s">
        <v>292</v>
      </c>
      <c r="H54" s="38">
        <v>1486</v>
      </c>
      <c r="I54" s="104" t="s">
        <v>171</v>
      </c>
      <c r="J54" s="46">
        <v>2</v>
      </c>
      <c r="K54" s="46">
        <v>2972</v>
      </c>
      <c r="L54" s="104" t="s">
        <v>143</v>
      </c>
      <c r="M54" s="104" t="s">
        <v>144</v>
      </c>
      <c r="N54" s="104" t="s">
        <v>253</v>
      </c>
      <c r="O54" s="105" t="str">
        <f>IF(F54="","",VLOOKUP(F54,海关监管条件!$A$1:$B$2000,2,FALSE))</f>
        <v>无</v>
      </c>
    </row>
    <row r="55" spans="1:15" hidden="1">
      <c r="A55" s="45">
        <v>43358</v>
      </c>
      <c r="B55" s="20" t="s">
        <v>288</v>
      </c>
      <c r="C55" s="20" t="s">
        <v>289</v>
      </c>
      <c r="D55" s="20" t="s">
        <v>290</v>
      </c>
      <c r="E55" s="20" t="s">
        <v>293</v>
      </c>
      <c r="F55" s="20" t="s">
        <v>10</v>
      </c>
      <c r="G55" s="20" t="s">
        <v>287</v>
      </c>
      <c r="H55" s="38">
        <v>670</v>
      </c>
      <c r="I55" s="104" t="s">
        <v>171</v>
      </c>
      <c r="J55" s="46">
        <v>2</v>
      </c>
      <c r="K55" s="46">
        <v>1340</v>
      </c>
      <c r="L55" s="104" t="s">
        <v>143</v>
      </c>
      <c r="M55" s="104" t="s">
        <v>144</v>
      </c>
      <c r="N55" s="104" t="s">
        <v>253</v>
      </c>
      <c r="O55" s="105" t="str">
        <f>IF(F55="","",VLOOKUP(F55,海关监管条件!$A$1:$B$2000,2,FALSE))</f>
        <v xml:space="preserve">A </v>
      </c>
    </row>
    <row r="56" spans="1:15" hidden="1">
      <c r="A56" s="45">
        <v>43382</v>
      </c>
      <c r="B56" s="20" t="s">
        <v>294</v>
      </c>
      <c r="C56" s="20" t="s">
        <v>295</v>
      </c>
      <c r="D56" s="20" t="s">
        <v>296</v>
      </c>
      <c r="E56" s="20" t="s">
        <v>297</v>
      </c>
      <c r="F56" s="20" t="s">
        <v>10</v>
      </c>
      <c r="G56" s="20" t="s">
        <v>298</v>
      </c>
      <c r="H56" s="38">
        <v>3074</v>
      </c>
      <c r="I56" s="104" t="s">
        <v>171</v>
      </c>
      <c r="J56" s="46">
        <v>2</v>
      </c>
      <c r="K56" s="46">
        <v>6148</v>
      </c>
      <c r="L56" s="104" t="s">
        <v>143</v>
      </c>
      <c r="M56" s="104" t="s">
        <v>144</v>
      </c>
      <c r="N56" s="104" t="s">
        <v>145</v>
      </c>
      <c r="O56" s="105" t="str">
        <f>IF(F56="","",VLOOKUP(F56,海关监管条件!$A$1:$B$2000,2,FALSE))</f>
        <v xml:space="preserve">A </v>
      </c>
    </row>
    <row r="57" spans="1:15" hidden="1">
      <c r="A57" s="45">
        <v>43382</v>
      </c>
      <c r="B57" s="20" t="s">
        <v>294</v>
      </c>
      <c r="C57" s="20" t="s">
        <v>295</v>
      </c>
      <c r="D57" s="20" t="s">
        <v>296</v>
      </c>
      <c r="E57" s="20" t="s">
        <v>299</v>
      </c>
      <c r="F57" s="20" t="s">
        <v>15</v>
      </c>
      <c r="G57" s="20" t="s">
        <v>300</v>
      </c>
      <c r="H57" s="38">
        <v>733</v>
      </c>
      <c r="I57" s="104" t="s">
        <v>171</v>
      </c>
      <c r="J57" s="46">
        <v>2</v>
      </c>
      <c r="K57" s="46">
        <v>1466</v>
      </c>
      <c r="L57" s="104" t="s">
        <v>143</v>
      </c>
      <c r="M57" s="104" t="s">
        <v>144</v>
      </c>
      <c r="N57" s="104" t="s">
        <v>145</v>
      </c>
      <c r="O57" s="105" t="str">
        <f>IF(F57="","",VLOOKUP(F57,海关监管条件!$A$1:$B$2000,2,FALSE))</f>
        <v xml:space="preserve">A </v>
      </c>
    </row>
    <row r="58" spans="1:15" hidden="1">
      <c r="A58" s="45">
        <v>43386</v>
      </c>
      <c r="B58" s="20" t="s">
        <v>301</v>
      </c>
      <c r="C58" s="20" t="s">
        <v>302</v>
      </c>
      <c r="D58" s="20" t="s">
        <v>303</v>
      </c>
      <c r="E58" s="20" t="s">
        <v>304</v>
      </c>
      <c r="F58" s="20" t="s">
        <v>70</v>
      </c>
      <c r="G58" s="20" t="s">
        <v>305</v>
      </c>
      <c r="H58" s="38">
        <v>84</v>
      </c>
      <c r="I58" s="104" t="s">
        <v>154</v>
      </c>
      <c r="J58" s="46">
        <v>2</v>
      </c>
      <c r="K58" s="46">
        <v>168</v>
      </c>
      <c r="L58" s="104" t="s">
        <v>143</v>
      </c>
      <c r="M58" s="104" t="s">
        <v>144</v>
      </c>
      <c r="N58" s="104" t="s">
        <v>144</v>
      </c>
      <c r="O58" s="105" t="str">
        <f>IF(F58="","",VLOOKUP(F58,海关监管条件!$A$1:$B$2000,2,FALSE))</f>
        <v>A</v>
      </c>
    </row>
    <row r="59" spans="1:15" hidden="1">
      <c r="A59" s="45">
        <v>43386</v>
      </c>
      <c r="B59" s="20" t="s">
        <v>301</v>
      </c>
      <c r="C59" s="20" t="s">
        <v>302</v>
      </c>
      <c r="D59" s="20" t="s">
        <v>303</v>
      </c>
      <c r="E59" s="20" t="s">
        <v>306</v>
      </c>
      <c r="F59" s="20" t="s">
        <v>16</v>
      </c>
      <c r="G59" s="97" t="s">
        <v>183</v>
      </c>
      <c r="H59" s="38">
        <v>156</v>
      </c>
      <c r="I59" s="104" t="s">
        <v>154</v>
      </c>
      <c r="J59" s="46">
        <v>5</v>
      </c>
      <c r="K59" s="46">
        <v>780</v>
      </c>
      <c r="L59" s="104" t="s">
        <v>143</v>
      </c>
      <c r="M59" s="104" t="s">
        <v>144</v>
      </c>
      <c r="N59" s="104" t="s">
        <v>144</v>
      </c>
      <c r="O59" s="105" t="str">
        <f>IF(F59="","",VLOOKUP(F59,海关监管条件!$A$1:$B$2000,2,FALSE))</f>
        <v xml:space="preserve">无 </v>
      </c>
    </row>
    <row r="60" spans="1:15" hidden="1">
      <c r="A60" s="45">
        <v>43392</v>
      </c>
      <c r="B60" s="20" t="s">
        <v>307</v>
      </c>
      <c r="C60" s="20" t="s">
        <v>308</v>
      </c>
      <c r="D60" s="20" t="s">
        <v>309</v>
      </c>
      <c r="E60" s="20" t="s">
        <v>310</v>
      </c>
      <c r="F60" s="20" t="s">
        <v>7</v>
      </c>
      <c r="G60" s="20" t="s">
        <v>311</v>
      </c>
      <c r="H60" s="38">
        <v>2968</v>
      </c>
      <c r="I60" s="38" t="s">
        <v>142</v>
      </c>
      <c r="J60" s="46">
        <v>5</v>
      </c>
      <c r="K60" s="46">
        <v>14840</v>
      </c>
      <c r="L60" s="104" t="s">
        <v>151</v>
      </c>
      <c r="M60" s="104" t="s">
        <v>144</v>
      </c>
      <c r="N60" s="104" t="s">
        <v>145</v>
      </c>
      <c r="O60" s="105" t="str">
        <f>IF(F60="","",VLOOKUP(F60,海关监管条件!$A$1:$B$2000,2,FALSE))</f>
        <v xml:space="preserve">A </v>
      </c>
    </row>
    <row r="61" spans="1:15" hidden="1">
      <c r="A61" s="45">
        <v>43392</v>
      </c>
      <c r="B61" s="20" t="s">
        <v>307</v>
      </c>
      <c r="C61" s="20" t="s">
        <v>308</v>
      </c>
      <c r="D61" s="20" t="s">
        <v>309</v>
      </c>
      <c r="E61" s="20" t="s">
        <v>312</v>
      </c>
      <c r="F61" s="20" t="s">
        <v>8</v>
      </c>
      <c r="G61" s="20" t="s">
        <v>313</v>
      </c>
      <c r="H61" s="38">
        <v>234</v>
      </c>
      <c r="I61" s="38" t="s">
        <v>142</v>
      </c>
      <c r="J61" s="46">
        <v>5</v>
      </c>
      <c r="K61" s="46">
        <v>1170</v>
      </c>
      <c r="L61" s="104" t="s">
        <v>151</v>
      </c>
      <c r="M61" s="104" t="s">
        <v>144</v>
      </c>
      <c r="N61" s="104" t="s">
        <v>145</v>
      </c>
      <c r="O61" s="105" t="str">
        <f>IF(F61="","",VLOOKUP(F61,海关监管条件!$A$1:$B$2000,2,FALSE))</f>
        <v xml:space="preserve">A </v>
      </c>
    </row>
    <row r="62" spans="1:15" hidden="1">
      <c r="A62" s="45">
        <v>43398</v>
      </c>
      <c r="B62" s="20" t="s">
        <v>314</v>
      </c>
      <c r="C62" s="20" t="s">
        <v>315</v>
      </c>
      <c r="D62" s="20" t="s">
        <v>316</v>
      </c>
      <c r="E62" s="20" t="s">
        <v>317</v>
      </c>
      <c r="F62" s="20" t="s">
        <v>13</v>
      </c>
      <c r="G62" s="20" t="s">
        <v>318</v>
      </c>
      <c r="H62" s="38">
        <v>2224</v>
      </c>
      <c r="I62" s="38" t="s">
        <v>224</v>
      </c>
      <c r="J62" s="46">
        <v>1.2852338129496399</v>
      </c>
      <c r="K62" s="46">
        <v>2858.36</v>
      </c>
      <c r="L62" s="104" t="s">
        <v>143</v>
      </c>
      <c r="M62" s="104" t="s">
        <v>144</v>
      </c>
      <c r="N62" s="38" t="s">
        <v>253</v>
      </c>
      <c r="O62" s="105" t="str">
        <f>IF(F62="","",VLOOKUP(F62,海关监管条件!$A$1:$B$2000,2,FALSE))</f>
        <v>A</v>
      </c>
    </row>
    <row r="63" spans="1:15" hidden="1">
      <c r="A63" s="45">
        <v>43398</v>
      </c>
      <c r="B63" s="20" t="s">
        <v>314</v>
      </c>
      <c r="C63" s="20" t="s">
        <v>315</v>
      </c>
      <c r="D63" s="20" t="s">
        <v>316</v>
      </c>
      <c r="E63" s="20" t="s">
        <v>319</v>
      </c>
      <c r="F63" s="20" t="s">
        <v>15</v>
      </c>
      <c r="G63" s="20" t="s">
        <v>320</v>
      </c>
      <c r="H63" s="38">
        <v>2224</v>
      </c>
      <c r="I63" s="38" t="s">
        <v>142</v>
      </c>
      <c r="J63" s="46">
        <v>0.99812500000000004</v>
      </c>
      <c r="K63" s="46">
        <v>2219.83</v>
      </c>
      <c r="L63" s="104" t="s">
        <v>143</v>
      </c>
      <c r="M63" s="104" t="s">
        <v>144</v>
      </c>
      <c r="N63" s="38" t="s">
        <v>253</v>
      </c>
      <c r="O63" s="105" t="str">
        <f>IF(F63="","",VLOOKUP(F63,海关监管条件!$A$1:$B$2000,2,FALSE))</f>
        <v xml:space="preserve">A </v>
      </c>
    </row>
    <row r="64" spans="1:15" hidden="1">
      <c r="A64" s="45">
        <v>43404</v>
      </c>
      <c r="B64" s="20" t="s">
        <v>321</v>
      </c>
      <c r="C64" s="20" t="s">
        <v>322</v>
      </c>
      <c r="D64" s="20" t="s">
        <v>323</v>
      </c>
      <c r="E64" s="20" t="s">
        <v>324</v>
      </c>
      <c r="F64" s="20" t="s">
        <v>4</v>
      </c>
      <c r="G64" s="20" t="s">
        <v>325</v>
      </c>
      <c r="H64" s="38">
        <v>523.79999999999995</v>
      </c>
      <c r="I64" s="38" t="s">
        <v>171</v>
      </c>
      <c r="J64" s="46">
        <v>1</v>
      </c>
      <c r="K64" s="46">
        <v>523.79999999999995</v>
      </c>
      <c r="L64" s="104" t="s">
        <v>143</v>
      </c>
      <c r="M64" s="104" t="s">
        <v>144</v>
      </c>
      <c r="N64" s="38" t="s">
        <v>253</v>
      </c>
      <c r="O64" s="105" t="str">
        <f>IF(F64="","",VLOOKUP(F64,海关监管条件!$A$1:$B$2000,2,FALSE))</f>
        <v xml:space="preserve">无 </v>
      </c>
    </row>
    <row r="65" spans="1:15" hidden="1">
      <c r="A65" s="45">
        <v>43404</v>
      </c>
      <c r="B65" s="20" t="s">
        <v>321</v>
      </c>
      <c r="C65" s="20" t="s">
        <v>322</v>
      </c>
      <c r="D65" s="20" t="s">
        <v>323</v>
      </c>
      <c r="E65" s="20" t="s">
        <v>326</v>
      </c>
      <c r="F65" s="20" t="s">
        <v>73</v>
      </c>
      <c r="G65" s="20" t="s">
        <v>327</v>
      </c>
      <c r="H65" s="38">
        <v>1040</v>
      </c>
      <c r="I65" s="38" t="s">
        <v>171</v>
      </c>
      <c r="J65" s="46">
        <v>1</v>
      </c>
      <c r="K65" s="46">
        <v>1040</v>
      </c>
      <c r="L65" s="104" t="s">
        <v>143</v>
      </c>
      <c r="M65" s="104" t="s">
        <v>144</v>
      </c>
      <c r="N65" s="38" t="s">
        <v>253</v>
      </c>
      <c r="O65" s="105" t="str">
        <f>IF(F65="","",VLOOKUP(F65,海关监管条件!$A$1:$B$2000,2,FALSE))</f>
        <v>无</v>
      </c>
    </row>
    <row r="66" spans="1:15" hidden="1">
      <c r="A66" s="45">
        <v>43409</v>
      </c>
      <c r="B66" s="20" t="s">
        <v>328</v>
      </c>
      <c r="C66" s="20" t="s">
        <v>329</v>
      </c>
      <c r="D66" s="20" t="s">
        <v>330</v>
      </c>
      <c r="E66" s="20" t="s">
        <v>331</v>
      </c>
      <c r="F66" s="20" t="s">
        <v>7</v>
      </c>
      <c r="G66" s="20" t="s">
        <v>332</v>
      </c>
      <c r="H66" s="38">
        <v>38</v>
      </c>
      <c r="I66" s="38" t="s">
        <v>154</v>
      </c>
      <c r="J66" s="46">
        <v>20</v>
      </c>
      <c r="K66" s="46">
        <v>760</v>
      </c>
      <c r="L66" s="104" t="s">
        <v>151</v>
      </c>
      <c r="M66" s="104" t="s">
        <v>144</v>
      </c>
      <c r="N66" s="104" t="s">
        <v>145</v>
      </c>
      <c r="O66" s="105" t="str">
        <f>IF(F66="","",VLOOKUP(F66,海关监管条件!$A$1:$B$2000,2,FALSE))</f>
        <v xml:space="preserve">A </v>
      </c>
    </row>
    <row r="67" spans="1:15" hidden="1">
      <c r="A67" s="45">
        <v>43414</v>
      </c>
      <c r="B67" s="20" t="s">
        <v>333</v>
      </c>
      <c r="C67" s="20" t="s">
        <v>334</v>
      </c>
      <c r="D67" s="20" t="s">
        <v>335</v>
      </c>
      <c r="E67" s="20" t="s">
        <v>336</v>
      </c>
      <c r="F67" s="20" t="s">
        <v>74</v>
      </c>
      <c r="G67" s="20" t="s">
        <v>337</v>
      </c>
      <c r="H67" s="38">
        <v>103</v>
      </c>
      <c r="I67" s="38" t="s">
        <v>171</v>
      </c>
      <c r="J67" s="46">
        <v>3</v>
      </c>
      <c r="K67" s="46">
        <v>309</v>
      </c>
      <c r="L67" s="104" t="s">
        <v>143</v>
      </c>
      <c r="M67" s="104" t="s">
        <v>144</v>
      </c>
      <c r="N67" s="104" t="s">
        <v>145</v>
      </c>
      <c r="O67" s="105" t="str">
        <f>IF(F67="","",VLOOKUP(F67,海关监管条件!$A$1:$B$2000,2,FALSE))</f>
        <v>AB</v>
      </c>
    </row>
    <row r="68" spans="1:15" hidden="1">
      <c r="A68" s="45">
        <v>43414</v>
      </c>
      <c r="B68" s="20" t="s">
        <v>338</v>
      </c>
      <c r="C68" s="20" t="s">
        <v>339</v>
      </c>
      <c r="D68" s="20" t="s">
        <v>340</v>
      </c>
      <c r="E68" s="20" t="s">
        <v>341</v>
      </c>
      <c r="F68" s="20" t="s">
        <v>4</v>
      </c>
      <c r="G68" s="20" t="s">
        <v>342</v>
      </c>
      <c r="H68" s="38">
        <v>504</v>
      </c>
      <c r="I68" s="38" t="s">
        <v>171</v>
      </c>
      <c r="J68" s="46">
        <v>1</v>
      </c>
      <c r="K68" s="46">
        <v>504</v>
      </c>
      <c r="L68" s="104" t="s">
        <v>143</v>
      </c>
      <c r="M68" s="104" t="s">
        <v>144</v>
      </c>
      <c r="N68" s="38" t="s">
        <v>267</v>
      </c>
      <c r="O68" s="105" t="str">
        <f>IF(F68="","",VLOOKUP(F68,海关监管条件!$A$1:$B$2000,2,FALSE))</f>
        <v xml:space="preserve">无 </v>
      </c>
    </row>
    <row r="69" spans="1:15" hidden="1">
      <c r="A69" s="45">
        <v>43414</v>
      </c>
      <c r="B69" s="20" t="s">
        <v>343</v>
      </c>
      <c r="C69" s="20" t="s">
        <v>344</v>
      </c>
      <c r="D69" s="20" t="s">
        <v>345</v>
      </c>
      <c r="E69" s="20" t="s">
        <v>346</v>
      </c>
      <c r="F69" s="20" t="s">
        <v>4</v>
      </c>
      <c r="G69" s="97" t="s">
        <v>342</v>
      </c>
      <c r="H69" s="38">
        <v>926.8</v>
      </c>
      <c r="I69" s="38" t="s">
        <v>171</v>
      </c>
      <c r="J69" s="46">
        <v>1</v>
      </c>
      <c r="K69" s="46">
        <v>926.8</v>
      </c>
      <c r="L69" s="104" t="s">
        <v>143</v>
      </c>
      <c r="M69" s="104" t="s">
        <v>144</v>
      </c>
      <c r="N69" s="38" t="s">
        <v>267</v>
      </c>
      <c r="O69" s="105" t="str">
        <f>IF(F69="","",VLOOKUP(F69,海关监管条件!$A$1:$B$2000,2,FALSE))</f>
        <v xml:space="preserve">无 </v>
      </c>
    </row>
    <row r="70" spans="1:15" hidden="1">
      <c r="A70" s="45">
        <v>43417</v>
      </c>
      <c r="B70" s="20" t="s">
        <v>347</v>
      </c>
      <c r="C70" s="20" t="s">
        <v>348</v>
      </c>
      <c r="D70" s="20" t="s">
        <v>349</v>
      </c>
      <c r="E70" s="20" t="s">
        <v>350</v>
      </c>
      <c r="F70" s="20" t="s">
        <v>50</v>
      </c>
      <c r="G70" s="20" t="s">
        <v>351</v>
      </c>
      <c r="H70" s="38">
        <v>14322</v>
      </c>
      <c r="I70" s="104" t="s">
        <v>224</v>
      </c>
      <c r="J70" s="46">
        <v>1</v>
      </c>
      <c r="K70" s="46">
        <v>14322</v>
      </c>
      <c r="L70" s="104" t="s">
        <v>151</v>
      </c>
      <c r="M70" s="104" t="s">
        <v>144</v>
      </c>
      <c r="N70" s="38" t="s">
        <v>253</v>
      </c>
      <c r="O70" s="105" t="str">
        <f>IF(F70="","",VLOOKUP(F70,海关监管条件!$A$1:$B$2000,2,FALSE))</f>
        <v>无</v>
      </c>
    </row>
    <row r="71" spans="1:15" hidden="1">
      <c r="A71" s="45">
        <v>43417</v>
      </c>
      <c r="B71" s="20" t="s">
        <v>352</v>
      </c>
      <c r="C71" s="20" t="s">
        <v>353</v>
      </c>
      <c r="D71" s="20" t="s">
        <v>354</v>
      </c>
      <c r="E71" s="20" t="s">
        <v>355</v>
      </c>
      <c r="F71" s="20" t="s">
        <v>50</v>
      </c>
      <c r="G71" s="20" t="s">
        <v>356</v>
      </c>
      <c r="H71" s="38">
        <v>1008</v>
      </c>
      <c r="I71" s="104" t="s">
        <v>224</v>
      </c>
      <c r="J71" s="46">
        <v>1</v>
      </c>
      <c r="K71" s="46">
        <v>1008</v>
      </c>
      <c r="L71" s="104" t="s">
        <v>151</v>
      </c>
      <c r="M71" s="104" t="s">
        <v>144</v>
      </c>
      <c r="N71" s="38" t="s">
        <v>267</v>
      </c>
      <c r="O71" s="105" t="str">
        <f>IF(F71="","",VLOOKUP(F71,海关监管条件!$A$1:$B$2000,2,FALSE))</f>
        <v>无</v>
      </c>
    </row>
    <row r="72" spans="1:15" hidden="1">
      <c r="A72" s="45">
        <v>43417</v>
      </c>
      <c r="B72" s="20" t="s">
        <v>347</v>
      </c>
      <c r="C72" s="20" t="s">
        <v>357</v>
      </c>
      <c r="D72" s="20" t="s">
        <v>358</v>
      </c>
      <c r="E72" s="20" t="s">
        <v>359</v>
      </c>
      <c r="F72" s="20" t="s">
        <v>69</v>
      </c>
      <c r="G72" s="20" t="s">
        <v>360</v>
      </c>
      <c r="H72" s="38">
        <v>5868</v>
      </c>
      <c r="I72" s="104" t="s">
        <v>224</v>
      </c>
      <c r="J72" s="46">
        <v>1</v>
      </c>
      <c r="K72" s="46">
        <v>5868</v>
      </c>
      <c r="L72" s="104" t="s">
        <v>151</v>
      </c>
      <c r="M72" s="104" t="s">
        <v>144</v>
      </c>
      <c r="N72" s="38" t="s">
        <v>253</v>
      </c>
      <c r="O72" s="105" t="str">
        <f>IF(F72="","",VLOOKUP(F72,海关监管条件!$A$1:$B$2000,2,FALSE))</f>
        <v>AB</v>
      </c>
    </row>
    <row r="73" spans="1:15" hidden="1">
      <c r="A73" s="45">
        <v>43417</v>
      </c>
      <c r="B73" s="20" t="s">
        <v>347</v>
      </c>
      <c r="C73" s="20" t="s">
        <v>357</v>
      </c>
      <c r="D73" s="20" t="s">
        <v>358</v>
      </c>
      <c r="E73" s="20" t="s">
        <v>361</v>
      </c>
      <c r="F73" s="20" t="s">
        <v>27</v>
      </c>
      <c r="G73" s="20" t="s">
        <v>362</v>
      </c>
      <c r="H73" s="38">
        <v>5868</v>
      </c>
      <c r="I73" s="104" t="s">
        <v>224</v>
      </c>
      <c r="J73" s="46">
        <v>1</v>
      </c>
      <c r="K73" s="46">
        <v>5868</v>
      </c>
      <c r="L73" s="104" t="s">
        <v>151</v>
      </c>
      <c r="M73" s="104" t="s">
        <v>144</v>
      </c>
      <c r="N73" s="38" t="s">
        <v>253</v>
      </c>
      <c r="O73" s="105" t="str">
        <f>IF(F73="","",VLOOKUP(F73,海关监管条件!$A$1:$B$2000,2,FALSE))</f>
        <v>A</v>
      </c>
    </row>
    <row r="74" spans="1:15" hidden="1">
      <c r="A74" s="45">
        <v>43417</v>
      </c>
      <c r="B74" s="20" t="s">
        <v>347</v>
      </c>
      <c r="C74" s="20" t="s">
        <v>357</v>
      </c>
      <c r="D74" s="20" t="s">
        <v>358</v>
      </c>
      <c r="E74" s="20" t="s">
        <v>363</v>
      </c>
      <c r="F74" s="20" t="s">
        <v>27</v>
      </c>
      <c r="G74" s="20" t="s">
        <v>364</v>
      </c>
      <c r="H74" s="38">
        <v>3504</v>
      </c>
      <c r="I74" s="104" t="s">
        <v>224</v>
      </c>
      <c r="J74" s="46">
        <v>1</v>
      </c>
      <c r="K74" s="46">
        <v>3504</v>
      </c>
      <c r="L74" s="104" t="s">
        <v>151</v>
      </c>
      <c r="M74" s="104" t="s">
        <v>144</v>
      </c>
      <c r="N74" s="38" t="s">
        <v>253</v>
      </c>
      <c r="O74" s="105" t="str">
        <f>IF(F74="","",VLOOKUP(F74,海关监管条件!$A$1:$B$2000,2,FALSE))</f>
        <v>A</v>
      </c>
    </row>
    <row r="75" spans="1:15" hidden="1">
      <c r="A75" s="45">
        <v>43417</v>
      </c>
      <c r="B75" s="20" t="s">
        <v>347</v>
      </c>
      <c r="C75" s="20" t="s">
        <v>357</v>
      </c>
      <c r="D75" s="20" t="s">
        <v>358</v>
      </c>
      <c r="E75" s="20" t="s">
        <v>365</v>
      </c>
      <c r="F75" s="20" t="s">
        <v>72</v>
      </c>
      <c r="G75" s="20" t="s">
        <v>366</v>
      </c>
      <c r="H75" s="38">
        <v>13548</v>
      </c>
      <c r="I75" s="104" t="s">
        <v>224</v>
      </c>
      <c r="J75" s="46">
        <v>1</v>
      </c>
      <c r="K75" s="46">
        <v>13548</v>
      </c>
      <c r="L75" s="104" t="s">
        <v>151</v>
      </c>
      <c r="M75" s="104" t="s">
        <v>144</v>
      </c>
      <c r="N75" s="38" t="s">
        <v>253</v>
      </c>
      <c r="O75" s="105" t="str">
        <f>IF(F75="","",VLOOKUP(F75,海关监管条件!$A$1:$B$2000,2,FALSE))</f>
        <v>无</v>
      </c>
    </row>
    <row r="76" spans="1:15" hidden="1">
      <c r="A76" s="45">
        <v>43423</v>
      </c>
      <c r="B76" s="20" t="s">
        <v>367</v>
      </c>
      <c r="C76" s="20" t="s">
        <v>368</v>
      </c>
      <c r="D76" s="20" t="s">
        <v>369</v>
      </c>
      <c r="E76" s="20" t="s">
        <v>370</v>
      </c>
      <c r="F76" s="20" t="s">
        <v>50</v>
      </c>
      <c r="G76" s="20" t="s">
        <v>371</v>
      </c>
      <c r="H76" s="38">
        <v>1274</v>
      </c>
      <c r="I76" s="104" t="s">
        <v>224</v>
      </c>
      <c r="J76" s="46">
        <v>1</v>
      </c>
      <c r="K76" s="46">
        <v>1274</v>
      </c>
      <c r="L76" s="104" t="s">
        <v>151</v>
      </c>
      <c r="M76" s="104" t="s">
        <v>144</v>
      </c>
      <c r="N76" s="104" t="s">
        <v>145</v>
      </c>
      <c r="O76" s="105" t="str">
        <f>IF(F76="","",VLOOKUP(F76,海关监管条件!$A$1:$B$2000,2,FALSE))</f>
        <v>无</v>
      </c>
    </row>
    <row r="77" spans="1:15" hidden="1">
      <c r="A77" s="45">
        <v>43423</v>
      </c>
      <c r="B77" s="20" t="s">
        <v>367</v>
      </c>
      <c r="C77" s="20" t="s">
        <v>368</v>
      </c>
      <c r="D77" s="20" t="s">
        <v>369</v>
      </c>
      <c r="E77" s="20" t="s">
        <v>372</v>
      </c>
      <c r="F77" s="20" t="s">
        <v>27</v>
      </c>
      <c r="G77" s="20" t="s">
        <v>373</v>
      </c>
      <c r="H77" s="38">
        <v>1146</v>
      </c>
      <c r="I77" s="104" t="s">
        <v>224</v>
      </c>
      <c r="J77" s="46">
        <v>1</v>
      </c>
      <c r="K77" s="46">
        <v>1146</v>
      </c>
      <c r="L77" s="104" t="s">
        <v>151</v>
      </c>
      <c r="M77" s="104" t="s">
        <v>144</v>
      </c>
      <c r="N77" s="104" t="s">
        <v>145</v>
      </c>
      <c r="O77" s="105" t="str">
        <f>IF(F77="","",VLOOKUP(F77,海关监管条件!$A$1:$B$2000,2,FALSE))</f>
        <v>A</v>
      </c>
    </row>
    <row r="78" spans="1:15" hidden="1">
      <c r="A78" s="45">
        <v>43430</v>
      </c>
      <c r="B78" s="20" t="s">
        <v>374</v>
      </c>
      <c r="C78" s="20" t="s">
        <v>375</v>
      </c>
      <c r="D78" s="20" t="s">
        <v>376</v>
      </c>
      <c r="E78" s="20" t="s">
        <v>377</v>
      </c>
      <c r="F78" s="20" t="s">
        <v>64</v>
      </c>
      <c r="G78" s="20" t="s">
        <v>378</v>
      </c>
      <c r="H78" s="38">
        <v>177.05</v>
      </c>
      <c r="I78" s="38" t="s">
        <v>171</v>
      </c>
      <c r="J78" s="46">
        <v>10</v>
      </c>
      <c r="K78" s="46">
        <v>1770.5</v>
      </c>
      <c r="L78" s="104" t="s">
        <v>151</v>
      </c>
      <c r="M78" s="104" t="s">
        <v>144</v>
      </c>
      <c r="N78" s="104" t="s">
        <v>145</v>
      </c>
      <c r="O78" s="105" t="str">
        <f>IF(F78="","",VLOOKUP(F78,海关监管条件!$A$1:$B$2000,2,FALSE))</f>
        <v>无</v>
      </c>
    </row>
    <row r="79" spans="1:15" hidden="1">
      <c r="A79" s="45">
        <v>43432</v>
      </c>
      <c r="B79" s="20" t="s">
        <v>379</v>
      </c>
      <c r="C79" s="20" t="s">
        <v>380</v>
      </c>
      <c r="D79" s="20" t="s">
        <v>381</v>
      </c>
      <c r="E79" s="20" t="s">
        <v>382</v>
      </c>
      <c r="F79" s="20" t="s">
        <v>86</v>
      </c>
      <c r="G79" s="20" t="s">
        <v>199</v>
      </c>
      <c r="H79" s="38">
        <v>951</v>
      </c>
      <c r="I79" s="38" t="s">
        <v>154</v>
      </c>
      <c r="J79" s="46">
        <v>1.5647</v>
      </c>
      <c r="K79" s="46">
        <v>1488</v>
      </c>
      <c r="L79" s="104" t="s">
        <v>143</v>
      </c>
      <c r="M79" s="104" t="s">
        <v>144</v>
      </c>
      <c r="N79" s="104" t="s">
        <v>145</v>
      </c>
      <c r="O79" s="105" t="str">
        <f>IF(F79="","",VLOOKUP(F79,海关监管条件!$A$1:$B$2000,2,FALSE))</f>
        <v>无</v>
      </c>
    </row>
    <row r="80" spans="1:15" hidden="1">
      <c r="A80" s="45">
        <v>43432</v>
      </c>
      <c r="B80" s="20" t="s">
        <v>379</v>
      </c>
      <c r="C80" s="20" t="s">
        <v>380</v>
      </c>
      <c r="D80" s="20" t="s">
        <v>381</v>
      </c>
      <c r="E80" s="20" t="s">
        <v>383</v>
      </c>
      <c r="F80" s="20" t="s">
        <v>34</v>
      </c>
      <c r="G80" s="20" t="s">
        <v>201</v>
      </c>
      <c r="H80" s="38">
        <v>1115</v>
      </c>
      <c r="I80" s="38" t="s">
        <v>154</v>
      </c>
      <c r="J80" s="46">
        <v>1.7211000000000001</v>
      </c>
      <c r="K80" s="46">
        <v>1919</v>
      </c>
      <c r="L80" s="104" t="s">
        <v>143</v>
      </c>
      <c r="M80" s="104" t="s">
        <v>144</v>
      </c>
      <c r="N80" s="104" t="s">
        <v>145</v>
      </c>
      <c r="O80" s="105" t="str">
        <f>IF(F80="","",VLOOKUP(F80,海关监管条件!$A$1:$B$2000,2,FALSE))</f>
        <v>无</v>
      </c>
    </row>
    <row r="81" spans="1:15" hidden="1">
      <c r="A81" s="45">
        <v>43440</v>
      </c>
      <c r="B81" s="20" t="s">
        <v>384</v>
      </c>
      <c r="C81" s="20" t="s">
        <v>385</v>
      </c>
      <c r="D81" s="20" t="s">
        <v>386</v>
      </c>
      <c r="E81" s="20" t="s">
        <v>387</v>
      </c>
      <c r="F81" s="20" t="s">
        <v>9</v>
      </c>
      <c r="G81" s="20" t="s">
        <v>388</v>
      </c>
      <c r="H81" s="38">
        <v>34</v>
      </c>
      <c r="I81" s="38" t="s">
        <v>171</v>
      </c>
      <c r="J81" s="46">
        <v>5.5</v>
      </c>
      <c r="K81" s="46">
        <v>187</v>
      </c>
      <c r="L81" s="104" t="s">
        <v>143</v>
      </c>
      <c r="M81" s="104" t="s">
        <v>144</v>
      </c>
      <c r="N81" s="104" t="s">
        <v>145</v>
      </c>
      <c r="O81" s="105" t="str">
        <f>IF(F81="","",VLOOKUP(F81,海关监管条件!$A$1:$B$2000,2,FALSE))</f>
        <v xml:space="preserve">无 </v>
      </c>
    </row>
    <row r="82" spans="1:15" hidden="1">
      <c r="A82" s="45">
        <v>43440</v>
      </c>
      <c r="B82" s="20" t="s">
        <v>384</v>
      </c>
      <c r="C82" s="20" t="s">
        <v>385</v>
      </c>
      <c r="D82" s="20" t="s">
        <v>386</v>
      </c>
      <c r="E82" s="20" t="s">
        <v>389</v>
      </c>
      <c r="F82" s="20" t="s">
        <v>30</v>
      </c>
      <c r="G82" s="20" t="s">
        <v>390</v>
      </c>
      <c r="H82" s="38">
        <v>4</v>
      </c>
      <c r="I82" s="38" t="s">
        <v>171</v>
      </c>
      <c r="J82" s="46">
        <v>5.5</v>
      </c>
      <c r="K82" s="46">
        <v>22</v>
      </c>
      <c r="L82" s="104" t="s">
        <v>143</v>
      </c>
      <c r="M82" s="104" t="s">
        <v>144</v>
      </c>
      <c r="N82" s="104" t="s">
        <v>145</v>
      </c>
      <c r="O82" s="105" t="str">
        <f>IF(F82="","",VLOOKUP(F82,海关监管条件!$A$1:$B$2000,2,FALSE))</f>
        <v>无</v>
      </c>
    </row>
    <row r="83" spans="1:15" hidden="1">
      <c r="A83" s="45">
        <v>43440</v>
      </c>
      <c r="B83" s="20" t="s">
        <v>384</v>
      </c>
      <c r="C83" s="20" t="s">
        <v>385</v>
      </c>
      <c r="D83" s="20" t="s">
        <v>386</v>
      </c>
      <c r="E83" s="20" t="s">
        <v>391</v>
      </c>
      <c r="F83" s="20" t="s">
        <v>2</v>
      </c>
      <c r="G83" s="20" t="s">
        <v>392</v>
      </c>
      <c r="H83" s="38">
        <v>4</v>
      </c>
      <c r="I83" s="38" t="s">
        <v>171</v>
      </c>
      <c r="J83" s="46">
        <v>5.5</v>
      </c>
      <c r="K83" s="46">
        <v>22</v>
      </c>
      <c r="L83" s="104" t="s">
        <v>143</v>
      </c>
      <c r="M83" s="104" t="s">
        <v>144</v>
      </c>
      <c r="N83" s="104" t="s">
        <v>145</v>
      </c>
      <c r="O83" s="105" t="str">
        <f>IF(F83="","",VLOOKUP(F83,海关监管条件!$A$1:$B$2000,2,FALSE))</f>
        <v xml:space="preserve">无 </v>
      </c>
    </row>
    <row r="84" spans="1:15" hidden="1">
      <c r="A84" s="45">
        <v>43440</v>
      </c>
      <c r="B84" s="20" t="s">
        <v>384</v>
      </c>
      <c r="C84" s="20" t="s">
        <v>385</v>
      </c>
      <c r="D84" s="20" t="s">
        <v>386</v>
      </c>
      <c r="E84" s="20" t="s">
        <v>393</v>
      </c>
      <c r="F84" s="20" t="s">
        <v>9</v>
      </c>
      <c r="G84" s="20" t="s">
        <v>394</v>
      </c>
      <c r="H84" s="38">
        <v>2</v>
      </c>
      <c r="I84" s="38" t="s">
        <v>171</v>
      </c>
      <c r="J84" s="46">
        <v>5.5</v>
      </c>
      <c r="K84" s="46">
        <v>11</v>
      </c>
      <c r="L84" s="104" t="s">
        <v>143</v>
      </c>
      <c r="M84" s="104" t="s">
        <v>144</v>
      </c>
      <c r="N84" s="104" t="s">
        <v>145</v>
      </c>
      <c r="O84" s="105" t="str">
        <f>IF(F84="","",VLOOKUP(F84,海关监管条件!$A$1:$B$2000,2,FALSE))</f>
        <v xml:space="preserve">无 </v>
      </c>
    </row>
    <row r="85" spans="1:15" hidden="1">
      <c r="A85" s="45">
        <v>43440</v>
      </c>
      <c r="B85" s="20" t="s">
        <v>395</v>
      </c>
      <c r="C85" s="20" t="s">
        <v>396</v>
      </c>
      <c r="D85" s="20" t="s">
        <v>395</v>
      </c>
      <c r="E85" s="20" t="s">
        <v>397</v>
      </c>
      <c r="F85" s="20" t="s">
        <v>13</v>
      </c>
      <c r="G85" s="20" t="s">
        <v>398</v>
      </c>
      <c r="H85" s="38">
        <v>48</v>
      </c>
      <c r="I85" s="38" t="s">
        <v>224</v>
      </c>
      <c r="J85" s="46">
        <v>3.07</v>
      </c>
      <c r="K85" s="46">
        <v>147.36000000000001</v>
      </c>
      <c r="L85" s="38" t="s">
        <v>143</v>
      </c>
      <c r="M85" s="38" t="s">
        <v>144</v>
      </c>
      <c r="N85" s="38" t="s">
        <v>144</v>
      </c>
      <c r="O85" s="105" t="str">
        <f>IF(F85="","",VLOOKUP(F85,海关监管条件!$A$1:$B$2000,2,FALSE))</f>
        <v>A</v>
      </c>
    </row>
    <row r="86" spans="1:15" hidden="1">
      <c r="A86" s="45">
        <v>43440</v>
      </c>
      <c r="B86" s="20" t="s">
        <v>395</v>
      </c>
      <c r="C86" s="20" t="s">
        <v>396</v>
      </c>
      <c r="D86" s="20" t="s">
        <v>395</v>
      </c>
      <c r="E86" s="20" t="s">
        <v>399</v>
      </c>
      <c r="F86" s="20" t="s">
        <v>46</v>
      </c>
      <c r="G86" s="20" t="s">
        <v>400</v>
      </c>
      <c r="H86" s="38">
        <v>5.04</v>
      </c>
      <c r="I86" s="38" t="s">
        <v>171</v>
      </c>
      <c r="J86" s="46">
        <v>2.1099000000000001</v>
      </c>
      <c r="K86" s="46">
        <v>10.633896</v>
      </c>
      <c r="L86" s="38" t="s">
        <v>143</v>
      </c>
      <c r="M86" s="38" t="s">
        <v>144</v>
      </c>
      <c r="N86" s="38" t="s">
        <v>144</v>
      </c>
      <c r="O86" s="105" t="str">
        <f>IF(F86="","",VLOOKUP(F86,海关监管条件!$A$1:$B$2000,2,FALSE))</f>
        <v>A</v>
      </c>
    </row>
    <row r="87" spans="1:15" hidden="1">
      <c r="A87" s="45">
        <v>43440</v>
      </c>
      <c r="B87" s="20" t="s">
        <v>395</v>
      </c>
      <c r="C87" s="20" t="s">
        <v>396</v>
      </c>
      <c r="D87" s="20" t="s">
        <v>395</v>
      </c>
      <c r="E87" s="20" t="s">
        <v>401</v>
      </c>
      <c r="F87" s="20" t="s">
        <v>5</v>
      </c>
      <c r="G87" s="20" t="s">
        <v>402</v>
      </c>
      <c r="H87" s="38">
        <v>34.19</v>
      </c>
      <c r="I87" s="38" t="s">
        <v>171</v>
      </c>
      <c r="J87" s="46">
        <v>1.9231</v>
      </c>
      <c r="K87" s="46">
        <v>65.750788999999997</v>
      </c>
      <c r="L87" s="38" t="s">
        <v>143</v>
      </c>
      <c r="M87" s="38" t="s">
        <v>144</v>
      </c>
      <c r="N87" s="38" t="s">
        <v>144</v>
      </c>
      <c r="O87" s="105" t="str">
        <f>IF(F87="","",VLOOKUP(F87,海关监管条件!$A$1:$B$2000,2,FALSE))</f>
        <v xml:space="preserve">A </v>
      </c>
    </row>
    <row r="88" spans="1:15" hidden="1">
      <c r="A88" s="45">
        <v>43440</v>
      </c>
      <c r="B88" s="20" t="s">
        <v>395</v>
      </c>
      <c r="C88" s="20" t="s">
        <v>396</v>
      </c>
      <c r="D88" s="20" t="s">
        <v>395</v>
      </c>
      <c r="E88" s="20" t="s">
        <v>403</v>
      </c>
      <c r="F88" s="20" t="s">
        <v>7</v>
      </c>
      <c r="G88" s="20" t="s">
        <v>404</v>
      </c>
      <c r="H88" s="38">
        <v>154</v>
      </c>
      <c r="I88" s="38" t="s">
        <v>171</v>
      </c>
      <c r="J88" s="46">
        <v>4.2</v>
      </c>
      <c r="K88" s="46">
        <v>646.79999999999995</v>
      </c>
      <c r="L88" s="38" t="s">
        <v>143</v>
      </c>
      <c r="M88" s="38" t="s">
        <v>144</v>
      </c>
      <c r="N88" s="38" t="s">
        <v>144</v>
      </c>
      <c r="O88" s="105" t="str">
        <f>IF(F88="","",VLOOKUP(F88,海关监管条件!$A$1:$B$2000,2,FALSE))</f>
        <v xml:space="preserve">A </v>
      </c>
    </row>
    <row r="89" spans="1:15" hidden="1">
      <c r="A89" s="45">
        <v>43440</v>
      </c>
      <c r="B89" s="20" t="s">
        <v>395</v>
      </c>
      <c r="C89" s="20" t="s">
        <v>396</v>
      </c>
      <c r="D89" s="20" t="s">
        <v>395</v>
      </c>
      <c r="E89" s="20" t="s">
        <v>405</v>
      </c>
      <c r="F89" s="20" t="s">
        <v>29</v>
      </c>
      <c r="G89" s="20" t="s">
        <v>406</v>
      </c>
      <c r="H89" s="38">
        <v>110</v>
      </c>
      <c r="I89" s="38" t="s">
        <v>224</v>
      </c>
      <c r="J89" s="46">
        <v>3.3027272727272701</v>
      </c>
      <c r="K89" s="46">
        <v>363.3</v>
      </c>
      <c r="L89" s="38" t="s">
        <v>143</v>
      </c>
      <c r="M89" s="38" t="s">
        <v>144</v>
      </c>
      <c r="N89" s="38" t="s">
        <v>144</v>
      </c>
      <c r="O89" s="105" t="str">
        <f>IF(F89="","",VLOOKUP(F89,海关监管条件!$A$1:$B$2000,2,FALSE))</f>
        <v xml:space="preserve">A </v>
      </c>
    </row>
    <row r="90" spans="1:15" hidden="1">
      <c r="A90" s="45">
        <v>43440</v>
      </c>
      <c r="B90" s="20" t="s">
        <v>395</v>
      </c>
      <c r="C90" s="20" t="s">
        <v>396</v>
      </c>
      <c r="D90" s="20" t="s">
        <v>395</v>
      </c>
      <c r="E90" s="20" t="s">
        <v>407</v>
      </c>
      <c r="F90" s="20" t="s">
        <v>5</v>
      </c>
      <c r="G90" s="20" t="s">
        <v>150</v>
      </c>
      <c r="H90" s="38">
        <v>30</v>
      </c>
      <c r="I90" s="38" t="s">
        <v>142</v>
      </c>
      <c r="J90" s="46">
        <v>1.6639999999999999</v>
      </c>
      <c r="K90" s="46">
        <v>49.92</v>
      </c>
      <c r="L90" s="38" t="s">
        <v>143</v>
      </c>
      <c r="M90" s="38" t="s">
        <v>144</v>
      </c>
      <c r="N90" s="38" t="s">
        <v>144</v>
      </c>
      <c r="O90" s="105" t="str">
        <f>IF(F90="","",VLOOKUP(F90,海关监管条件!$A$1:$B$2000,2,FALSE))</f>
        <v xml:space="preserve">A </v>
      </c>
    </row>
    <row r="91" spans="1:15" hidden="1">
      <c r="A91" s="45">
        <v>43440</v>
      </c>
      <c r="B91" s="20" t="s">
        <v>395</v>
      </c>
      <c r="C91" s="20" t="s">
        <v>396</v>
      </c>
      <c r="D91" s="20" t="s">
        <v>395</v>
      </c>
      <c r="E91" s="20" t="s">
        <v>408</v>
      </c>
      <c r="F91" s="20" t="s">
        <v>7</v>
      </c>
      <c r="G91" s="20" t="s">
        <v>161</v>
      </c>
      <c r="H91" s="38">
        <v>408</v>
      </c>
      <c r="I91" s="38" t="s">
        <v>154</v>
      </c>
      <c r="J91" s="46">
        <v>1</v>
      </c>
      <c r="K91" s="46">
        <v>408</v>
      </c>
      <c r="L91" s="38" t="s">
        <v>143</v>
      </c>
      <c r="M91" s="38" t="s">
        <v>144</v>
      </c>
      <c r="N91" s="38" t="s">
        <v>144</v>
      </c>
      <c r="O91" s="105" t="str">
        <f>IF(F91="","",VLOOKUP(F91,海关监管条件!$A$1:$B$2000,2,FALSE))</f>
        <v xml:space="preserve">A </v>
      </c>
    </row>
    <row r="92" spans="1:15" hidden="1">
      <c r="A92" s="45">
        <v>43440</v>
      </c>
      <c r="B92" s="20" t="s">
        <v>395</v>
      </c>
      <c r="C92" s="20" t="s">
        <v>396</v>
      </c>
      <c r="D92" s="20" t="s">
        <v>395</v>
      </c>
      <c r="E92" s="20" t="s">
        <v>409</v>
      </c>
      <c r="F92" s="20" t="s">
        <v>8</v>
      </c>
      <c r="G92" s="20" t="s">
        <v>163</v>
      </c>
      <c r="H92" s="38">
        <v>384</v>
      </c>
      <c r="I92" s="38" t="s">
        <v>142</v>
      </c>
      <c r="J92" s="46">
        <v>1</v>
      </c>
      <c r="K92" s="46">
        <v>384</v>
      </c>
      <c r="L92" s="38" t="s">
        <v>143</v>
      </c>
      <c r="M92" s="38" t="s">
        <v>144</v>
      </c>
      <c r="N92" s="38" t="s">
        <v>144</v>
      </c>
      <c r="O92" s="105" t="str">
        <f>IF(F92="","",VLOOKUP(F92,海关监管条件!$A$1:$B$2000,2,FALSE))</f>
        <v xml:space="preserve">A </v>
      </c>
    </row>
    <row r="93" spans="1:15" hidden="1">
      <c r="A93" s="45">
        <v>43440</v>
      </c>
      <c r="B93" s="20" t="s">
        <v>395</v>
      </c>
      <c r="C93" s="20" t="s">
        <v>396</v>
      </c>
      <c r="D93" s="20" t="s">
        <v>395</v>
      </c>
      <c r="E93" s="20" t="s">
        <v>410</v>
      </c>
      <c r="F93" s="20" t="s">
        <v>5</v>
      </c>
      <c r="G93" s="20" t="s">
        <v>165</v>
      </c>
      <c r="H93" s="38">
        <v>32</v>
      </c>
      <c r="I93" s="38" t="s">
        <v>142</v>
      </c>
      <c r="J93" s="46">
        <v>1</v>
      </c>
      <c r="K93" s="46">
        <v>32</v>
      </c>
      <c r="L93" s="38" t="s">
        <v>143</v>
      </c>
      <c r="M93" s="38" t="s">
        <v>144</v>
      </c>
      <c r="N93" s="38" t="s">
        <v>144</v>
      </c>
      <c r="O93" s="105" t="str">
        <f>IF(F93="","",VLOOKUP(F93,海关监管条件!$A$1:$B$2000,2,FALSE))</f>
        <v xml:space="preserve">A </v>
      </c>
    </row>
    <row r="94" spans="1:15" hidden="1">
      <c r="A94" s="45">
        <v>43440</v>
      </c>
      <c r="B94" s="20" t="s">
        <v>395</v>
      </c>
      <c r="C94" s="20" t="s">
        <v>396</v>
      </c>
      <c r="D94" s="20" t="s">
        <v>395</v>
      </c>
      <c r="E94" s="20" t="s">
        <v>411</v>
      </c>
      <c r="F94" s="20" t="s">
        <v>7</v>
      </c>
      <c r="G94" s="20" t="s">
        <v>412</v>
      </c>
      <c r="H94" s="38">
        <v>64</v>
      </c>
      <c r="I94" s="38" t="s">
        <v>154</v>
      </c>
      <c r="J94" s="46">
        <v>2</v>
      </c>
      <c r="K94" s="46">
        <v>128</v>
      </c>
      <c r="L94" s="38" t="s">
        <v>143</v>
      </c>
      <c r="M94" s="38" t="s">
        <v>144</v>
      </c>
      <c r="N94" s="38" t="s">
        <v>144</v>
      </c>
      <c r="O94" s="105" t="str">
        <f>IF(F94="","",VLOOKUP(F94,海关监管条件!$A$1:$B$2000,2,FALSE))</f>
        <v xml:space="preserve">A </v>
      </c>
    </row>
    <row r="95" spans="1:15" hidden="1">
      <c r="A95" s="45">
        <v>43440</v>
      </c>
      <c r="B95" s="20" t="s">
        <v>395</v>
      </c>
      <c r="C95" s="20" t="s">
        <v>396</v>
      </c>
      <c r="D95" s="20" t="s">
        <v>395</v>
      </c>
      <c r="E95" s="20" t="s">
        <v>413</v>
      </c>
      <c r="F95" s="20" t="s">
        <v>7</v>
      </c>
      <c r="G95" s="20" t="s">
        <v>414</v>
      </c>
      <c r="H95" s="38">
        <v>88</v>
      </c>
      <c r="I95" s="38" t="s">
        <v>154</v>
      </c>
      <c r="J95" s="46">
        <v>2</v>
      </c>
      <c r="K95" s="46">
        <v>176</v>
      </c>
      <c r="L95" s="38" t="s">
        <v>143</v>
      </c>
      <c r="M95" s="38" t="s">
        <v>144</v>
      </c>
      <c r="N95" s="38" t="s">
        <v>144</v>
      </c>
      <c r="O95" s="105" t="str">
        <f>IF(F95="","",VLOOKUP(F95,海关监管条件!$A$1:$B$2000,2,FALSE))</f>
        <v xml:space="preserve">A </v>
      </c>
    </row>
    <row r="96" spans="1:15" hidden="1">
      <c r="A96" s="45">
        <v>43440</v>
      </c>
      <c r="B96" s="20" t="s">
        <v>395</v>
      </c>
      <c r="C96" s="20" t="s">
        <v>396</v>
      </c>
      <c r="D96" s="20" t="s">
        <v>395</v>
      </c>
      <c r="E96" s="20" t="s">
        <v>415</v>
      </c>
      <c r="F96" s="20" t="s">
        <v>5</v>
      </c>
      <c r="G96" s="20" t="s">
        <v>416</v>
      </c>
      <c r="H96" s="38">
        <v>56</v>
      </c>
      <c r="I96" s="38" t="s">
        <v>142</v>
      </c>
      <c r="J96" s="46">
        <v>2</v>
      </c>
      <c r="K96" s="46">
        <v>112</v>
      </c>
      <c r="L96" s="38" t="s">
        <v>143</v>
      </c>
      <c r="M96" s="38" t="s">
        <v>144</v>
      </c>
      <c r="N96" s="38" t="s">
        <v>144</v>
      </c>
      <c r="O96" s="105" t="str">
        <f>IF(F96="","",VLOOKUP(F96,海关监管条件!$A$1:$B$2000,2,FALSE))</f>
        <v xml:space="preserve">A </v>
      </c>
    </row>
    <row r="97" spans="1:15" hidden="1">
      <c r="A97" s="45">
        <v>43440</v>
      </c>
      <c r="B97" s="20" t="s">
        <v>395</v>
      </c>
      <c r="C97" s="20" t="s">
        <v>396</v>
      </c>
      <c r="D97" s="20" t="s">
        <v>395</v>
      </c>
      <c r="E97" s="20" t="s">
        <v>417</v>
      </c>
      <c r="F97" s="20" t="s">
        <v>7</v>
      </c>
      <c r="G97" s="20" t="s">
        <v>418</v>
      </c>
      <c r="H97" s="38">
        <v>36</v>
      </c>
      <c r="I97" s="38" t="s">
        <v>154</v>
      </c>
      <c r="J97" s="46">
        <v>2</v>
      </c>
      <c r="K97" s="46">
        <v>72</v>
      </c>
      <c r="L97" s="38" t="s">
        <v>143</v>
      </c>
      <c r="M97" s="38" t="s">
        <v>144</v>
      </c>
      <c r="N97" s="38" t="s">
        <v>144</v>
      </c>
      <c r="O97" s="105" t="str">
        <f>IF(F97="","",VLOOKUP(F97,海关监管条件!$A$1:$B$2000,2,FALSE))</f>
        <v xml:space="preserve">A </v>
      </c>
    </row>
    <row r="98" spans="1:15" hidden="1">
      <c r="A98" s="45">
        <v>43440</v>
      </c>
      <c r="B98" s="20" t="s">
        <v>395</v>
      </c>
      <c r="C98" s="20" t="s">
        <v>396</v>
      </c>
      <c r="D98" s="20" t="s">
        <v>395</v>
      </c>
      <c r="E98" s="20" t="s">
        <v>419</v>
      </c>
      <c r="F98" s="20" t="s">
        <v>5</v>
      </c>
      <c r="G98" s="20" t="s">
        <v>420</v>
      </c>
      <c r="H98" s="38">
        <v>56</v>
      </c>
      <c r="I98" s="38" t="s">
        <v>142</v>
      </c>
      <c r="J98" s="46">
        <v>2</v>
      </c>
      <c r="K98" s="46">
        <v>112</v>
      </c>
      <c r="L98" s="38" t="s">
        <v>143</v>
      </c>
      <c r="M98" s="38" t="s">
        <v>144</v>
      </c>
      <c r="N98" s="38" t="s">
        <v>144</v>
      </c>
      <c r="O98" s="105" t="str">
        <f>IF(F98="","",VLOOKUP(F98,海关监管条件!$A$1:$B$2000,2,FALSE))</f>
        <v xml:space="preserve">A </v>
      </c>
    </row>
    <row r="99" spans="1:15" hidden="1">
      <c r="A99" s="45">
        <v>43440</v>
      </c>
      <c r="B99" s="20" t="s">
        <v>395</v>
      </c>
      <c r="C99" s="20" t="s">
        <v>396</v>
      </c>
      <c r="D99" s="20" t="s">
        <v>395</v>
      </c>
      <c r="E99" s="20" t="s">
        <v>421</v>
      </c>
      <c r="F99" s="20" t="s">
        <v>5</v>
      </c>
      <c r="G99" s="20" t="s">
        <v>422</v>
      </c>
      <c r="H99" s="38">
        <v>26.5</v>
      </c>
      <c r="I99" s="38" t="s">
        <v>171</v>
      </c>
      <c r="J99" s="46">
        <v>5.2668327294686001</v>
      </c>
      <c r="K99" s="46">
        <v>139.55000000000001</v>
      </c>
      <c r="L99" s="38" t="s">
        <v>143</v>
      </c>
      <c r="M99" s="38" t="s">
        <v>144</v>
      </c>
      <c r="N99" s="38" t="s">
        <v>144</v>
      </c>
      <c r="O99" s="105" t="str">
        <f>IF(F99="","",VLOOKUP(F99,海关监管条件!$A$1:$B$2000,2,FALSE))</f>
        <v xml:space="preserve">A </v>
      </c>
    </row>
    <row r="100" spans="1:15" hidden="1">
      <c r="A100" s="45">
        <v>43440</v>
      </c>
      <c r="B100" s="20" t="s">
        <v>395</v>
      </c>
      <c r="C100" s="20" t="s">
        <v>396</v>
      </c>
      <c r="D100" s="20" t="s">
        <v>395</v>
      </c>
      <c r="E100" s="20" t="s">
        <v>423</v>
      </c>
      <c r="F100" s="20" t="s">
        <v>44</v>
      </c>
      <c r="G100" s="20" t="s">
        <v>424</v>
      </c>
      <c r="H100" s="38">
        <v>150.11000000000001</v>
      </c>
      <c r="I100" s="38" t="s">
        <v>171</v>
      </c>
      <c r="J100" s="46">
        <v>1.92991806008927</v>
      </c>
      <c r="K100" s="46">
        <v>289.7</v>
      </c>
      <c r="L100" s="38" t="s">
        <v>143</v>
      </c>
      <c r="M100" s="38" t="s">
        <v>144</v>
      </c>
      <c r="N100" s="38" t="s">
        <v>144</v>
      </c>
      <c r="O100" s="105" t="str">
        <f>IF(F100="","",VLOOKUP(F100,海关监管条件!$A$1:$B$2000,2,FALSE))</f>
        <v xml:space="preserve">A </v>
      </c>
    </row>
    <row r="101" spans="1:15" hidden="1">
      <c r="A101" s="45">
        <v>43440</v>
      </c>
      <c r="B101" s="20" t="s">
        <v>395</v>
      </c>
      <c r="C101" s="20" t="s">
        <v>396</v>
      </c>
      <c r="D101" s="20" t="s">
        <v>395</v>
      </c>
      <c r="E101" s="20" t="s">
        <v>425</v>
      </c>
      <c r="F101" s="20" t="s">
        <v>7</v>
      </c>
      <c r="G101" s="20" t="s">
        <v>426</v>
      </c>
      <c r="H101" s="38">
        <v>36</v>
      </c>
      <c r="I101" s="38" t="s">
        <v>171</v>
      </c>
      <c r="J101" s="46">
        <v>1.6</v>
      </c>
      <c r="K101" s="46">
        <v>57.6</v>
      </c>
      <c r="L101" s="38" t="s">
        <v>143</v>
      </c>
      <c r="M101" s="38" t="s">
        <v>144</v>
      </c>
      <c r="N101" s="38" t="s">
        <v>144</v>
      </c>
      <c r="O101" s="105" t="str">
        <f>IF(F101="","",VLOOKUP(F101,海关监管条件!$A$1:$B$2000,2,FALSE))</f>
        <v xml:space="preserve">A </v>
      </c>
    </row>
    <row r="102" spans="1:15" hidden="1">
      <c r="A102" s="45">
        <v>43440</v>
      </c>
      <c r="B102" s="20" t="s">
        <v>395</v>
      </c>
      <c r="C102" s="20" t="s">
        <v>396</v>
      </c>
      <c r="D102" s="20" t="s">
        <v>395</v>
      </c>
      <c r="E102" s="20" t="s">
        <v>427</v>
      </c>
      <c r="F102" s="20" t="s">
        <v>7</v>
      </c>
      <c r="G102" s="20" t="s">
        <v>426</v>
      </c>
      <c r="H102" s="38">
        <v>109.2</v>
      </c>
      <c r="I102" s="38" t="s">
        <v>171</v>
      </c>
      <c r="J102" s="46">
        <v>1.8599816849816899</v>
      </c>
      <c r="K102" s="46">
        <v>203.11</v>
      </c>
      <c r="L102" s="38" t="s">
        <v>143</v>
      </c>
      <c r="M102" s="38" t="s">
        <v>144</v>
      </c>
      <c r="N102" s="38" t="s">
        <v>144</v>
      </c>
      <c r="O102" s="105" t="str">
        <f>IF(F102="","",VLOOKUP(F102,海关监管条件!$A$1:$B$2000,2,FALSE))</f>
        <v xml:space="preserve">A </v>
      </c>
    </row>
    <row r="103" spans="1:15" hidden="1">
      <c r="A103" s="45">
        <v>43440</v>
      </c>
      <c r="B103" s="20" t="s">
        <v>395</v>
      </c>
      <c r="C103" s="20" t="s">
        <v>396</v>
      </c>
      <c r="D103" s="20" t="s">
        <v>395</v>
      </c>
      <c r="E103" s="20" t="s">
        <v>428</v>
      </c>
      <c r="F103" s="20" t="s">
        <v>7</v>
      </c>
      <c r="G103" s="20" t="s">
        <v>429</v>
      </c>
      <c r="H103" s="38">
        <v>126</v>
      </c>
      <c r="I103" s="38" t="s">
        <v>171</v>
      </c>
      <c r="J103" s="46">
        <v>3.5</v>
      </c>
      <c r="K103" s="46">
        <v>441</v>
      </c>
      <c r="L103" s="38" t="s">
        <v>143</v>
      </c>
      <c r="M103" s="38" t="s">
        <v>144</v>
      </c>
      <c r="N103" s="38" t="s">
        <v>144</v>
      </c>
      <c r="O103" s="105" t="str">
        <f>IF(F103="","",VLOOKUP(F103,海关监管条件!$A$1:$B$2000,2,FALSE))</f>
        <v xml:space="preserve">A </v>
      </c>
    </row>
    <row r="104" spans="1:15" hidden="1">
      <c r="A104" s="45">
        <v>43440</v>
      </c>
      <c r="B104" s="20" t="s">
        <v>395</v>
      </c>
      <c r="C104" s="20" t="s">
        <v>396</v>
      </c>
      <c r="D104" s="20" t="s">
        <v>395</v>
      </c>
      <c r="E104" s="20" t="s">
        <v>430</v>
      </c>
      <c r="F104" s="20" t="s">
        <v>7</v>
      </c>
      <c r="G104" s="20" t="s">
        <v>237</v>
      </c>
      <c r="H104" s="38">
        <v>54</v>
      </c>
      <c r="I104" s="38" t="s">
        <v>154</v>
      </c>
      <c r="J104" s="46">
        <v>0.5</v>
      </c>
      <c r="K104" s="46">
        <v>27</v>
      </c>
      <c r="L104" s="38" t="s">
        <v>143</v>
      </c>
      <c r="M104" s="38" t="s">
        <v>144</v>
      </c>
      <c r="N104" s="38" t="s">
        <v>144</v>
      </c>
      <c r="O104" s="105" t="str">
        <f>IF(F104="","",VLOOKUP(F104,海关监管条件!$A$1:$B$2000,2,FALSE))</f>
        <v xml:space="preserve">A </v>
      </c>
    </row>
    <row r="105" spans="1:15" hidden="1">
      <c r="A105" s="45">
        <v>43440</v>
      </c>
      <c r="B105" s="20" t="s">
        <v>395</v>
      </c>
      <c r="C105" s="20" t="s">
        <v>396</v>
      </c>
      <c r="D105" s="20" t="s">
        <v>395</v>
      </c>
      <c r="E105" s="20" t="s">
        <v>431</v>
      </c>
      <c r="F105" s="20" t="s">
        <v>7</v>
      </c>
      <c r="G105" s="20" t="s">
        <v>432</v>
      </c>
      <c r="H105" s="38">
        <v>120</v>
      </c>
      <c r="I105" s="38" t="s">
        <v>154</v>
      </c>
      <c r="J105" s="46">
        <v>0.5</v>
      </c>
      <c r="K105" s="46">
        <v>60</v>
      </c>
      <c r="L105" s="38" t="s">
        <v>143</v>
      </c>
      <c r="M105" s="38" t="s">
        <v>144</v>
      </c>
      <c r="N105" s="38" t="s">
        <v>144</v>
      </c>
      <c r="O105" s="105" t="str">
        <f>IF(F105="","",VLOOKUP(F105,海关监管条件!$A$1:$B$2000,2,FALSE))</f>
        <v xml:space="preserve">A </v>
      </c>
    </row>
    <row r="106" spans="1:15" hidden="1">
      <c r="A106" s="45">
        <v>43440</v>
      </c>
      <c r="B106" s="20" t="s">
        <v>395</v>
      </c>
      <c r="C106" s="20" t="s">
        <v>396</v>
      </c>
      <c r="D106" s="20" t="s">
        <v>395</v>
      </c>
      <c r="E106" s="20" t="s">
        <v>433</v>
      </c>
      <c r="F106" s="20" t="s">
        <v>8</v>
      </c>
      <c r="G106" s="20" t="s">
        <v>434</v>
      </c>
      <c r="H106" s="38">
        <v>216</v>
      </c>
      <c r="I106" s="38" t="s">
        <v>142</v>
      </c>
      <c r="J106" s="46">
        <v>0.5</v>
      </c>
      <c r="K106" s="46">
        <v>108</v>
      </c>
      <c r="L106" s="38" t="s">
        <v>143</v>
      </c>
      <c r="M106" s="38" t="s">
        <v>144</v>
      </c>
      <c r="N106" s="38" t="s">
        <v>144</v>
      </c>
      <c r="O106" s="105" t="str">
        <f>IF(F106="","",VLOOKUP(F106,海关监管条件!$A$1:$B$2000,2,FALSE))</f>
        <v xml:space="preserve">A </v>
      </c>
    </row>
    <row r="107" spans="1:15" hidden="1">
      <c r="A107" s="45">
        <v>43440</v>
      </c>
      <c r="B107" s="20" t="s">
        <v>395</v>
      </c>
      <c r="C107" s="20" t="s">
        <v>396</v>
      </c>
      <c r="D107" s="20" t="s">
        <v>395</v>
      </c>
      <c r="E107" s="20" t="s">
        <v>435</v>
      </c>
      <c r="F107" s="20" t="s">
        <v>8</v>
      </c>
      <c r="G107" s="20" t="s">
        <v>436</v>
      </c>
      <c r="H107" s="38">
        <v>40</v>
      </c>
      <c r="I107" s="38" t="s">
        <v>142</v>
      </c>
      <c r="J107" s="46">
        <v>1</v>
      </c>
      <c r="K107" s="46">
        <v>40</v>
      </c>
      <c r="L107" s="38" t="s">
        <v>143</v>
      </c>
      <c r="M107" s="38" t="s">
        <v>144</v>
      </c>
      <c r="N107" s="38" t="s">
        <v>144</v>
      </c>
      <c r="O107" s="105" t="str">
        <f>IF(F107="","",VLOOKUP(F107,海关监管条件!$A$1:$B$2000,2,FALSE))</f>
        <v xml:space="preserve">A </v>
      </c>
    </row>
    <row r="108" spans="1:15" hidden="1">
      <c r="A108" s="45">
        <v>43440</v>
      </c>
      <c r="B108" s="20" t="s">
        <v>395</v>
      </c>
      <c r="C108" s="20" t="s">
        <v>396</v>
      </c>
      <c r="D108" s="20" t="s">
        <v>395</v>
      </c>
      <c r="E108" s="20" t="s">
        <v>437</v>
      </c>
      <c r="F108" s="20" t="s">
        <v>7</v>
      </c>
      <c r="G108" s="20" t="s">
        <v>438</v>
      </c>
      <c r="H108" s="38">
        <v>80</v>
      </c>
      <c r="I108" s="38" t="s">
        <v>154</v>
      </c>
      <c r="J108" s="46">
        <v>1</v>
      </c>
      <c r="K108" s="46">
        <v>80</v>
      </c>
      <c r="L108" s="38" t="s">
        <v>143</v>
      </c>
      <c r="M108" s="38" t="s">
        <v>144</v>
      </c>
      <c r="N108" s="38" t="s">
        <v>144</v>
      </c>
      <c r="O108" s="105" t="str">
        <f>IF(F108="","",VLOOKUP(F108,海关监管条件!$A$1:$B$2000,2,FALSE))</f>
        <v xml:space="preserve">A </v>
      </c>
    </row>
    <row r="109" spans="1:15" hidden="1">
      <c r="A109" s="45">
        <v>43440</v>
      </c>
      <c r="B109" s="20" t="s">
        <v>395</v>
      </c>
      <c r="C109" s="20" t="s">
        <v>396</v>
      </c>
      <c r="D109" s="20" t="s">
        <v>395</v>
      </c>
      <c r="E109" s="20" t="s">
        <v>439</v>
      </c>
      <c r="F109" s="20" t="s">
        <v>7</v>
      </c>
      <c r="G109" s="20" t="s">
        <v>179</v>
      </c>
      <c r="H109" s="38">
        <v>38.340000000000003</v>
      </c>
      <c r="I109" s="38" t="s">
        <v>171</v>
      </c>
      <c r="J109" s="46">
        <v>1.83515910276474</v>
      </c>
      <c r="K109" s="46">
        <v>70.36</v>
      </c>
      <c r="L109" s="38" t="s">
        <v>143</v>
      </c>
      <c r="M109" s="38" t="s">
        <v>144</v>
      </c>
      <c r="N109" s="38" t="s">
        <v>144</v>
      </c>
      <c r="O109" s="105" t="str">
        <f>IF(F109="","",VLOOKUP(F109,海关监管条件!$A$1:$B$2000,2,FALSE))</f>
        <v xml:space="preserve">A </v>
      </c>
    </row>
    <row r="110" spans="1:15" hidden="1">
      <c r="A110" s="45">
        <v>43440</v>
      </c>
      <c r="B110" s="20" t="s">
        <v>395</v>
      </c>
      <c r="C110" s="20" t="s">
        <v>396</v>
      </c>
      <c r="D110" s="20" t="s">
        <v>395</v>
      </c>
      <c r="E110" s="20" t="s">
        <v>440</v>
      </c>
      <c r="F110" s="20" t="s">
        <v>7</v>
      </c>
      <c r="G110" s="20" t="s">
        <v>179</v>
      </c>
      <c r="H110" s="38">
        <v>29</v>
      </c>
      <c r="I110" s="38" t="s">
        <v>171</v>
      </c>
      <c r="J110" s="46">
        <v>4.7758620689655196</v>
      </c>
      <c r="K110" s="46">
        <v>138.5</v>
      </c>
      <c r="L110" s="38" t="s">
        <v>143</v>
      </c>
      <c r="M110" s="38" t="s">
        <v>144</v>
      </c>
      <c r="N110" s="38" t="s">
        <v>144</v>
      </c>
      <c r="O110" s="105" t="str">
        <f>IF(F110="","",VLOOKUP(F110,海关监管条件!$A$1:$B$2000,2,FALSE))</f>
        <v xml:space="preserve">A </v>
      </c>
    </row>
    <row r="111" spans="1:15" hidden="1">
      <c r="A111" s="45">
        <v>43440</v>
      </c>
      <c r="B111" s="20" t="s">
        <v>395</v>
      </c>
      <c r="C111" s="20" t="s">
        <v>396</v>
      </c>
      <c r="D111" s="20" t="s">
        <v>395</v>
      </c>
      <c r="E111" s="20" t="s">
        <v>441</v>
      </c>
      <c r="F111" s="20" t="s">
        <v>56</v>
      </c>
      <c r="G111" s="20" t="s">
        <v>442</v>
      </c>
      <c r="H111" s="38">
        <v>168</v>
      </c>
      <c r="I111" s="38" t="s">
        <v>142</v>
      </c>
      <c r="J111" s="46">
        <v>1.01</v>
      </c>
      <c r="K111" s="46">
        <v>169.68</v>
      </c>
      <c r="L111" s="38" t="s">
        <v>143</v>
      </c>
      <c r="M111" s="38" t="s">
        <v>144</v>
      </c>
      <c r="N111" s="38" t="s">
        <v>144</v>
      </c>
      <c r="O111" s="105" t="str">
        <f>IF(F111="","",VLOOKUP(F111,海关监管条件!$A$1:$B$2000,2,FALSE))</f>
        <v>无</v>
      </c>
    </row>
    <row r="112" spans="1:15" hidden="1">
      <c r="A112" s="45">
        <v>43440</v>
      </c>
      <c r="B112" s="20" t="s">
        <v>395</v>
      </c>
      <c r="C112" s="20" t="s">
        <v>396</v>
      </c>
      <c r="D112" s="20" t="s">
        <v>395</v>
      </c>
      <c r="E112" s="20" t="s">
        <v>443</v>
      </c>
      <c r="F112" s="20" t="s">
        <v>61</v>
      </c>
      <c r="G112" s="20" t="s">
        <v>444</v>
      </c>
      <c r="H112" s="38">
        <v>80</v>
      </c>
      <c r="I112" s="38" t="s">
        <v>142</v>
      </c>
      <c r="J112" s="46">
        <v>1.28</v>
      </c>
      <c r="K112" s="46">
        <v>102.4</v>
      </c>
      <c r="L112" s="38" t="s">
        <v>143</v>
      </c>
      <c r="M112" s="38" t="s">
        <v>144</v>
      </c>
      <c r="N112" s="38" t="s">
        <v>144</v>
      </c>
      <c r="O112" s="105" t="str">
        <f>IF(F112="","",VLOOKUP(F112,海关监管条件!$A$1:$B$2000,2,FALSE))</f>
        <v>无</v>
      </c>
    </row>
    <row r="113" spans="1:15" hidden="1">
      <c r="A113" s="45">
        <v>43440</v>
      </c>
      <c r="B113" s="20" t="s">
        <v>395</v>
      </c>
      <c r="C113" s="20" t="s">
        <v>396</v>
      </c>
      <c r="D113" s="20" t="s">
        <v>395</v>
      </c>
      <c r="E113" s="20" t="s">
        <v>445</v>
      </c>
      <c r="F113" s="20" t="s">
        <v>23</v>
      </c>
      <c r="G113" s="20" t="s">
        <v>272</v>
      </c>
      <c r="H113" s="38">
        <v>538</v>
      </c>
      <c r="I113" s="38" t="s">
        <v>224</v>
      </c>
      <c r="J113" s="46">
        <v>1.4241263940520399</v>
      </c>
      <c r="K113" s="46">
        <v>766.18</v>
      </c>
      <c r="L113" s="38" t="s">
        <v>143</v>
      </c>
      <c r="M113" s="38" t="s">
        <v>144</v>
      </c>
      <c r="N113" s="38" t="s">
        <v>144</v>
      </c>
      <c r="O113" s="105" t="str">
        <f>IF(F113="","",VLOOKUP(F113,海关监管条件!$A$1:$B$2000,2,FALSE))</f>
        <v xml:space="preserve">无 </v>
      </c>
    </row>
    <row r="114" spans="1:15" hidden="1">
      <c r="A114" s="45">
        <v>43440</v>
      </c>
      <c r="B114" s="20" t="s">
        <v>395</v>
      </c>
      <c r="C114" s="20" t="s">
        <v>396</v>
      </c>
      <c r="D114" s="20" t="s">
        <v>395</v>
      </c>
      <c r="E114" s="20" t="s">
        <v>446</v>
      </c>
      <c r="F114" s="20" t="s">
        <v>23</v>
      </c>
      <c r="G114" s="20" t="s">
        <v>447</v>
      </c>
      <c r="H114" s="38">
        <v>48</v>
      </c>
      <c r="I114" s="38" t="s">
        <v>224</v>
      </c>
      <c r="J114" s="46">
        <v>1.17</v>
      </c>
      <c r="K114" s="46">
        <v>56.16</v>
      </c>
      <c r="L114" s="38" t="s">
        <v>143</v>
      </c>
      <c r="M114" s="38" t="s">
        <v>144</v>
      </c>
      <c r="N114" s="38" t="s">
        <v>144</v>
      </c>
      <c r="O114" s="105" t="str">
        <f>IF(F114="","",VLOOKUP(F114,海关监管条件!$A$1:$B$2000,2,FALSE))</f>
        <v xml:space="preserve">无 </v>
      </c>
    </row>
    <row r="115" spans="1:15" hidden="1">
      <c r="A115" s="45">
        <v>43440</v>
      </c>
      <c r="B115" s="20" t="s">
        <v>395</v>
      </c>
      <c r="C115" s="20" t="s">
        <v>396</v>
      </c>
      <c r="D115" s="20" t="s">
        <v>395</v>
      </c>
      <c r="E115" s="20" t="s">
        <v>448</v>
      </c>
      <c r="F115" s="20" t="s">
        <v>9</v>
      </c>
      <c r="G115" s="20" t="s">
        <v>449</v>
      </c>
      <c r="H115" s="38">
        <v>568</v>
      </c>
      <c r="I115" s="38" t="s">
        <v>154</v>
      </c>
      <c r="J115" s="46">
        <v>3.0312676056338002</v>
      </c>
      <c r="K115" s="46">
        <v>1721.76</v>
      </c>
      <c r="L115" s="38" t="s">
        <v>143</v>
      </c>
      <c r="M115" s="38" t="s">
        <v>144</v>
      </c>
      <c r="N115" s="38" t="s">
        <v>144</v>
      </c>
      <c r="O115" s="105" t="str">
        <f>IF(F115="","",VLOOKUP(F115,海关监管条件!$A$1:$B$2000,2,FALSE))</f>
        <v xml:space="preserve">无 </v>
      </c>
    </row>
    <row r="116" spans="1:15" hidden="1">
      <c r="A116" s="45">
        <v>43440</v>
      </c>
      <c r="B116" s="20" t="s">
        <v>395</v>
      </c>
      <c r="C116" s="20" t="s">
        <v>396</v>
      </c>
      <c r="D116" s="20" t="s">
        <v>395</v>
      </c>
      <c r="E116" s="20" t="s">
        <v>450</v>
      </c>
      <c r="F116" s="20" t="s">
        <v>21</v>
      </c>
      <c r="G116" s="20" t="s">
        <v>451</v>
      </c>
      <c r="H116" s="38">
        <v>56</v>
      </c>
      <c r="I116" s="38" t="s">
        <v>452</v>
      </c>
      <c r="J116" s="46">
        <v>1</v>
      </c>
      <c r="K116" s="46">
        <v>56</v>
      </c>
      <c r="L116" s="38" t="s">
        <v>143</v>
      </c>
      <c r="M116" s="38" t="s">
        <v>144</v>
      </c>
      <c r="N116" s="38" t="s">
        <v>144</v>
      </c>
      <c r="O116" s="105" t="str">
        <f>IF(F116="","",VLOOKUP(F116,海关监管条件!$A$1:$B$2000,2,FALSE))</f>
        <v xml:space="preserve">无 </v>
      </c>
    </row>
    <row r="117" spans="1:15" hidden="1">
      <c r="A117" s="45">
        <v>43440</v>
      </c>
      <c r="B117" s="20" t="s">
        <v>395</v>
      </c>
      <c r="C117" s="20" t="s">
        <v>396</v>
      </c>
      <c r="D117" s="20" t="s">
        <v>395</v>
      </c>
      <c r="E117" s="20" t="s">
        <v>453</v>
      </c>
      <c r="F117" s="20" t="s">
        <v>11</v>
      </c>
      <c r="G117" s="20" t="s">
        <v>177</v>
      </c>
      <c r="H117" s="38">
        <v>57.65</v>
      </c>
      <c r="I117" s="38" t="s">
        <v>171</v>
      </c>
      <c r="J117" s="46">
        <v>1.39861231569818</v>
      </c>
      <c r="K117" s="46">
        <v>80.63</v>
      </c>
      <c r="L117" s="38" t="s">
        <v>143</v>
      </c>
      <c r="M117" s="38" t="s">
        <v>144</v>
      </c>
      <c r="N117" s="38" t="s">
        <v>144</v>
      </c>
      <c r="O117" s="105" t="str">
        <f>IF(F117="","",VLOOKUP(F117,海关监管条件!$A$1:$B$2000,2,FALSE))</f>
        <v xml:space="preserve">无 </v>
      </c>
    </row>
    <row r="118" spans="1:15" hidden="1">
      <c r="A118" s="45">
        <v>43445</v>
      </c>
      <c r="B118" s="20" t="s">
        <v>454</v>
      </c>
      <c r="C118" s="20" t="s">
        <v>455</v>
      </c>
      <c r="D118" s="20" t="s">
        <v>456</v>
      </c>
      <c r="E118" s="20" t="s">
        <v>457</v>
      </c>
      <c r="F118" s="20" t="s">
        <v>80</v>
      </c>
      <c r="G118" s="20" t="s">
        <v>458</v>
      </c>
      <c r="H118" s="38">
        <v>144</v>
      </c>
      <c r="I118" s="38" t="s">
        <v>154</v>
      </c>
      <c r="J118" s="46">
        <v>15</v>
      </c>
      <c r="K118" s="46">
        <v>2160</v>
      </c>
      <c r="L118" s="104" t="s">
        <v>151</v>
      </c>
      <c r="M118" s="38" t="s">
        <v>144</v>
      </c>
      <c r="N118" s="104" t="s">
        <v>145</v>
      </c>
      <c r="O118" s="105" t="str">
        <f>IF(F118="","",VLOOKUP(F118,海关监管条件!$A$1:$B$2000,2,FALSE))</f>
        <v>无</v>
      </c>
    </row>
    <row r="119" spans="1:15" hidden="1">
      <c r="A119" s="45">
        <v>43446</v>
      </c>
      <c r="B119" s="20" t="s">
        <v>459</v>
      </c>
      <c r="C119" s="20" t="s">
        <v>460</v>
      </c>
      <c r="D119" s="20" t="s">
        <v>461</v>
      </c>
      <c r="E119" s="20" t="s">
        <v>462</v>
      </c>
      <c r="F119" s="20" t="s">
        <v>27</v>
      </c>
      <c r="G119" s="20" t="s">
        <v>463</v>
      </c>
      <c r="H119" s="38">
        <v>552</v>
      </c>
      <c r="I119" s="38" t="s">
        <v>207</v>
      </c>
      <c r="J119" s="46">
        <v>1.5347</v>
      </c>
      <c r="K119" s="46">
        <v>847.15440000000001</v>
      </c>
      <c r="L119" s="38" t="s">
        <v>143</v>
      </c>
      <c r="M119" s="38" t="s">
        <v>144</v>
      </c>
      <c r="N119" s="104" t="s">
        <v>145</v>
      </c>
      <c r="O119" s="105" t="str">
        <f>IF(F119="","",VLOOKUP(F119,海关监管条件!$A$1:$B$2000,2,FALSE))</f>
        <v>A</v>
      </c>
    </row>
    <row r="120" spans="1:15" hidden="1">
      <c r="A120" s="45">
        <v>43446</v>
      </c>
      <c r="B120" s="20" t="s">
        <v>459</v>
      </c>
      <c r="C120" s="20" t="s">
        <v>460</v>
      </c>
      <c r="D120" s="20" t="s">
        <v>461</v>
      </c>
      <c r="E120" s="20" t="s">
        <v>464</v>
      </c>
      <c r="F120" s="20" t="s">
        <v>27</v>
      </c>
      <c r="G120" s="20" t="s">
        <v>465</v>
      </c>
      <c r="H120" s="38">
        <v>162</v>
      </c>
      <c r="I120" s="38" t="s">
        <v>207</v>
      </c>
      <c r="J120" s="46">
        <v>2.6574</v>
      </c>
      <c r="K120" s="46">
        <v>430.49880000000002</v>
      </c>
      <c r="L120" s="38" t="s">
        <v>143</v>
      </c>
      <c r="M120" s="38" t="s">
        <v>144</v>
      </c>
      <c r="N120" s="104" t="s">
        <v>145</v>
      </c>
      <c r="O120" s="105" t="str">
        <f>IF(F120="","",VLOOKUP(F120,海关监管条件!$A$1:$B$2000,2,FALSE))</f>
        <v>A</v>
      </c>
    </row>
    <row r="121" spans="1:15" hidden="1">
      <c r="A121" s="45">
        <v>43447</v>
      </c>
      <c r="B121" s="20" t="s">
        <v>466</v>
      </c>
      <c r="C121" s="20" t="s">
        <v>467</v>
      </c>
      <c r="D121" s="20" t="s">
        <v>468</v>
      </c>
      <c r="E121" s="20" t="s">
        <v>469</v>
      </c>
      <c r="F121" s="20" t="s">
        <v>45</v>
      </c>
      <c r="G121" s="20" t="s">
        <v>470</v>
      </c>
      <c r="H121" s="38">
        <v>270</v>
      </c>
      <c r="I121" s="38" t="s">
        <v>171</v>
      </c>
      <c r="J121" s="46">
        <v>1</v>
      </c>
      <c r="K121" s="46">
        <v>270</v>
      </c>
      <c r="L121" s="38" t="s">
        <v>143</v>
      </c>
      <c r="M121" s="38" t="s">
        <v>144</v>
      </c>
      <c r="N121" s="38" t="s">
        <v>144</v>
      </c>
      <c r="O121" s="105" t="str">
        <f>IF(F121="","",VLOOKUP(F121,海关监管条件!$A$1:$B$2000,2,FALSE))</f>
        <v xml:space="preserve">无 </v>
      </c>
    </row>
    <row r="122" spans="1:15" hidden="1">
      <c r="A122" s="45">
        <v>43447</v>
      </c>
      <c r="B122" s="20" t="s">
        <v>466</v>
      </c>
      <c r="C122" s="20" t="s">
        <v>467</v>
      </c>
      <c r="D122" s="20" t="s">
        <v>468</v>
      </c>
      <c r="E122" s="20" t="s">
        <v>471</v>
      </c>
      <c r="F122" s="20" t="s">
        <v>45</v>
      </c>
      <c r="G122" s="20" t="s">
        <v>470</v>
      </c>
      <c r="H122" s="38">
        <v>270</v>
      </c>
      <c r="I122" s="38" t="s">
        <v>171</v>
      </c>
      <c r="J122" s="46">
        <v>1</v>
      </c>
      <c r="K122" s="46">
        <v>270</v>
      </c>
      <c r="L122" s="38" t="s">
        <v>143</v>
      </c>
      <c r="M122" s="38" t="s">
        <v>144</v>
      </c>
      <c r="N122" s="38" t="s">
        <v>144</v>
      </c>
      <c r="O122" s="105" t="str">
        <f>IF(F122="","",VLOOKUP(F122,海关监管条件!$A$1:$B$2000,2,FALSE))</f>
        <v xml:space="preserve">无 </v>
      </c>
    </row>
    <row r="123" spans="1:15" hidden="1">
      <c r="A123" s="45">
        <v>43447</v>
      </c>
      <c r="B123" s="20" t="s">
        <v>466</v>
      </c>
      <c r="C123" s="20" t="s">
        <v>467</v>
      </c>
      <c r="D123" s="20" t="s">
        <v>468</v>
      </c>
      <c r="E123" s="20" t="s">
        <v>472</v>
      </c>
      <c r="F123" s="20" t="s">
        <v>72</v>
      </c>
      <c r="G123" s="20" t="s">
        <v>473</v>
      </c>
      <c r="H123" s="38">
        <v>180</v>
      </c>
      <c r="I123" s="38" t="s">
        <v>171</v>
      </c>
      <c r="J123" s="46">
        <v>1</v>
      </c>
      <c r="K123" s="46">
        <v>180</v>
      </c>
      <c r="L123" s="38" t="s">
        <v>143</v>
      </c>
      <c r="M123" s="38" t="s">
        <v>144</v>
      </c>
      <c r="N123" s="38" t="s">
        <v>144</v>
      </c>
      <c r="O123" s="105" t="str">
        <f>IF(F123="","",VLOOKUP(F123,海关监管条件!$A$1:$B$2000,2,FALSE))</f>
        <v>无</v>
      </c>
    </row>
    <row r="124" spans="1:15" hidden="1">
      <c r="A124" s="45">
        <v>43447</v>
      </c>
      <c r="B124" s="20" t="s">
        <v>466</v>
      </c>
      <c r="C124" s="20" t="s">
        <v>467</v>
      </c>
      <c r="D124" s="20" t="s">
        <v>468</v>
      </c>
      <c r="E124" s="20" t="s">
        <v>474</v>
      </c>
      <c r="F124" s="20" t="s">
        <v>72</v>
      </c>
      <c r="G124" s="20" t="s">
        <v>473</v>
      </c>
      <c r="H124" s="38">
        <v>277.5</v>
      </c>
      <c r="I124" s="38" t="s">
        <v>171</v>
      </c>
      <c r="J124" s="46">
        <v>1</v>
      </c>
      <c r="K124" s="46">
        <v>277.5</v>
      </c>
      <c r="L124" s="38" t="s">
        <v>143</v>
      </c>
      <c r="M124" s="38" t="s">
        <v>144</v>
      </c>
      <c r="N124" s="38" t="s">
        <v>144</v>
      </c>
      <c r="O124" s="105" t="str">
        <f>IF(F124="","",VLOOKUP(F124,海关监管条件!$A$1:$B$2000,2,FALSE))</f>
        <v>无</v>
      </c>
    </row>
    <row r="125" spans="1:15" hidden="1">
      <c r="A125" s="45">
        <v>43447</v>
      </c>
      <c r="B125" s="20" t="s">
        <v>466</v>
      </c>
      <c r="C125" s="20" t="s">
        <v>467</v>
      </c>
      <c r="D125" s="20" t="s">
        <v>468</v>
      </c>
      <c r="E125" s="20" t="s">
        <v>475</v>
      </c>
      <c r="F125" s="20" t="s">
        <v>72</v>
      </c>
      <c r="G125" s="20" t="s">
        <v>473</v>
      </c>
      <c r="H125" s="38">
        <v>180</v>
      </c>
      <c r="I125" s="38" t="s">
        <v>171</v>
      </c>
      <c r="J125" s="46">
        <v>1</v>
      </c>
      <c r="K125" s="46">
        <v>180</v>
      </c>
      <c r="L125" s="38" t="s">
        <v>143</v>
      </c>
      <c r="M125" s="38" t="s">
        <v>144</v>
      </c>
      <c r="N125" s="38" t="s">
        <v>144</v>
      </c>
      <c r="O125" s="105" t="str">
        <f>IF(F125="","",VLOOKUP(F125,海关监管条件!$A$1:$B$2000,2,FALSE))</f>
        <v>无</v>
      </c>
    </row>
    <row r="126" spans="1:15" hidden="1">
      <c r="A126" s="45">
        <v>43447</v>
      </c>
      <c r="B126" s="20" t="s">
        <v>466</v>
      </c>
      <c r="C126" s="20" t="s">
        <v>467</v>
      </c>
      <c r="D126" s="20" t="s">
        <v>468</v>
      </c>
      <c r="E126" s="20" t="s">
        <v>476</v>
      </c>
      <c r="F126" s="20" t="s">
        <v>72</v>
      </c>
      <c r="G126" s="20" t="s">
        <v>473</v>
      </c>
      <c r="H126" s="38">
        <v>175</v>
      </c>
      <c r="I126" s="38" t="s">
        <v>171</v>
      </c>
      <c r="J126" s="46">
        <v>1</v>
      </c>
      <c r="K126" s="46">
        <v>175</v>
      </c>
      <c r="L126" s="38" t="s">
        <v>143</v>
      </c>
      <c r="M126" s="38" t="s">
        <v>144</v>
      </c>
      <c r="N126" s="38" t="s">
        <v>144</v>
      </c>
      <c r="O126" s="105" t="str">
        <f>IF(F126="","",VLOOKUP(F126,海关监管条件!$A$1:$B$2000,2,FALSE))</f>
        <v>无</v>
      </c>
    </row>
    <row r="127" spans="1:15" hidden="1">
      <c r="A127" s="45">
        <v>43447</v>
      </c>
      <c r="B127" s="20" t="s">
        <v>466</v>
      </c>
      <c r="C127" s="20" t="s">
        <v>467</v>
      </c>
      <c r="D127" s="20" t="s">
        <v>468</v>
      </c>
      <c r="E127" s="20" t="s">
        <v>477</v>
      </c>
      <c r="F127" s="20" t="s">
        <v>72</v>
      </c>
      <c r="G127" s="20" t="s">
        <v>473</v>
      </c>
      <c r="H127" s="38">
        <v>277.5</v>
      </c>
      <c r="I127" s="38" t="s">
        <v>171</v>
      </c>
      <c r="J127" s="46">
        <v>1</v>
      </c>
      <c r="K127" s="46">
        <v>277.5</v>
      </c>
      <c r="L127" s="38" t="s">
        <v>143</v>
      </c>
      <c r="M127" s="38" t="s">
        <v>144</v>
      </c>
      <c r="N127" s="38" t="s">
        <v>144</v>
      </c>
      <c r="O127" s="105" t="str">
        <f>IF(F127="","",VLOOKUP(F127,海关监管条件!$A$1:$B$2000,2,FALSE))</f>
        <v>无</v>
      </c>
    </row>
    <row r="128" spans="1:15" hidden="1">
      <c r="A128" s="45">
        <v>43447</v>
      </c>
      <c r="B128" s="20" t="s">
        <v>466</v>
      </c>
      <c r="C128" s="20" t="s">
        <v>467</v>
      </c>
      <c r="D128" s="20" t="s">
        <v>468</v>
      </c>
      <c r="E128" s="20" t="s">
        <v>478</v>
      </c>
      <c r="F128" s="20" t="s">
        <v>72</v>
      </c>
      <c r="G128" s="20" t="s">
        <v>473</v>
      </c>
      <c r="H128" s="38">
        <v>175</v>
      </c>
      <c r="I128" s="38" t="s">
        <v>171</v>
      </c>
      <c r="J128" s="46">
        <v>1</v>
      </c>
      <c r="K128" s="46">
        <v>175</v>
      </c>
      <c r="L128" s="38" t="s">
        <v>143</v>
      </c>
      <c r="M128" s="38" t="s">
        <v>144</v>
      </c>
      <c r="N128" s="38" t="s">
        <v>144</v>
      </c>
      <c r="O128" s="105" t="str">
        <f>IF(F128="","",VLOOKUP(F128,海关监管条件!$A$1:$B$2000,2,FALSE))</f>
        <v>无</v>
      </c>
    </row>
    <row r="129" spans="1:15" hidden="1">
      <c r="A129" s="45">
        <v>43447</v>
      </c>
      <c r="B129" s="20" t="s">
        <v>466</v>
      </c>
      <c r="C129" s="20" t="s">
        <v>467</v>
      </c>
      <c r="D129" s="20" t="s">
        <v>468</v>
      </c>
      <c r="E129" s="20" t="s">
        <v>479</v>
      </c>
      <c r="F129" s="20" t="s">
        <v>45</v>
      </c>
      <c r="G129" s="20" t="s">
        <v>470</v>
      </c>
      <c r="H129" s="38">
        <v>270</v>
      </c>
      <c r="I129" s="38" t="s">
        <v>171</v>
      </c>
      <c r="J129" s="46">
        <v>1</v>
      </c>
      <c r="K129" s="46">
        <v>270</v>
      </c>
      <c r="L129" s="38" t="s">
        <v>143</v>
      </c>
      <c r="M129" s="38" t="s">
        <v>144</v>
      </c>
      <c r="N129" s="38" t="s">
        <v>144</v>
      </c>
      <c r="O129" s="105" t="str">
        <f>IF(F129="","",VLOOKUP(F129,海关监管条件!$A$1:$B$2000,2,FALSE))</f>
        <v xml:space="preserve">无 </v>
      </c>
    </row>
    <row r="130" spans="1:15" hidden="1">
      <c r="A130" s="45">
        <v>43447</v>
      </c>
      <c r="B130" s="20" t="s">
        <v>466</v>
      </c>
      <c r="C130" s="20" t="s">
        <v>467</v>
      </c>
      <c r="D130" s="20" t="s">
        <v>468</v>
      </c>
      <c r="E130" s="20" t="s">
        <v>480</v>
      </c>
      <c r="F130" s="20" t="s">
        <v>72</v>
      </c>
      <c r="G130" s="20" t="s">
        <v>473</v>
      </c>
      <c r="H130" s="38">
        <v>270</v>
      </c>
      <c r="I130" s="38" t="s">
        <v>171</v>
      </c>
      <c r="J130" s="46">
        <v>1</v>
      </c>
      <c r="K130" s="46">
        <v>270</v>
      </c>
      <c r="L130" s="38" t="s">
        <v>143</v>
      </c>
      <c r="M130" s="38" t="s">
        <v>144</v>
      </c>
      <c r="N130" s="38" t="s">
        <v>144</v>
      </c>
      <c r="O130" s="105" t="str">
        <f>IF(F130="","",VLOOKUP(F130,海关监管条件!$A$1:$B$2000,2,FALSE))</f>
        <v>无</v>
      </c>
    </row>
    <row r="131" spans="1:15" hidden="1">
      <c r="A131" s="45">
        <v>43447</v>
      </c>
      <c r="B131" s="20" t="s">
        <v>481</v>
      </c>
      <c r="C131" s="20" t="s">
        <v>467</v>
      </c>
      <c r="D131" s="20" t="s">
        <v>468</v>
      </c>
      <c r="E131" s="20" t="s">
        <v>482</v>
      </c>
      <c r="F131" s="20" t="s">
        <v>4</v>
      </c>
      <c r="G131" s="20" t="s">
        <v>342</v>
      </c>
      <c r="H131" s="38">
        <v>486</v>
      </c>
      <c r="I131" s="38" t="s">
        <v>171</v>
      </c>
      <c r="J131" s="46">
        <v>1</v>
      </c>
      <c r="K131" s="46">
        <v>486</v>
      </c>
      <c r="L131" s="38" t="s">
        <v>143</v>
      </c>
      <c r="M131" s="38" t="s">
        <v>144</v>
      </c>
      <c r="N131" s="38" t="s">
        <v>144</v>
      </c>
      <c r="O131" s="105" t="str">
        <f>IF(F131="","",VLOOKUP(F131,海关监管条件!$A$1:$B$2000,2,FALSE))</f>
        <v xml:space="preserve">无 </v>
      </c>
    </row>
    <row r="132" spans="1:15" hidden="1">
      <c r="A132" s="45">
        <v>43447</v>
      </c>
      <c r="B132" s="20" t="s">
        <v>481</v>
      </c>
      <c r="C132" s="20" t="s">
        <v>467</v>
      </c>
      <c r="D132" s="20" t="s">
        <v>468</v>
      </c>
      <c r="E132" s="20" t="s">
        <v>483</v>
      </c>
      <c r="F132" s="20" t="s">
        <v>4</v>
      </c>
      <c r="G132" s="20" t="s">
        <v>342</v>
      </c>
      <c r="H132" s="38">
        <v>236</v>
      </c>
      <c r="I132" s="38" t="s">
        <v>171</v>
      </c>
      <c r="J132" s="46">
        <v>1</v>
      </c>
      <c r="K132" s="46">
        <v>236</v>
      </c>
      <c r="L132" s="38" t="s">
        <v>143</v>
      </c>
      <c r="M132" s="38" t="s">
        <v>144</v>
      </c>
      <c r="N132" s="38" t="s">
        <v>144</v>
      </c>
      <c r="O132" s="105" t="str">
        <f>IF(F132="","",VLOOKUP(F132,海关监管条件!$A$1:$B$2000,2,FALSE))</f>
        <v xml:space="preserve">无 </v>
      </c>
    </row>
    <row r="133" spans="1:15" hidden="1">
      <c r="A133" s="45">
        <v>43447</v>
      </c>
      <c r="B133" s="20" t="s">
        <v>481</v>
      </c>
      <c r="C133" s="20" t="s">
        <v>467</v>
      </c>
      <c r="D133" s="20" t="s">
        <v>468</v>
      </c>
      <c r="E133" s="20" t="s">
        <v>484</v>
      </c>
      <c r="F133" s="20" t="s">
        <v>4</v>
      </c>
      <c r="G133" s="20" t="s">
        <v>342</v>
      </c>
      <c r="H133" s="38">
        <v>480</v>
      </c>
      <c r="I133" s="38" t="s">
        <v>171</v>
      </c>
      <c r="J133" s="46">
        <v>1</v>
      </c>
      <c r="K133" s="46">
        <v>480</v>
      </c>
      <c r="L133" s="38" t="s">
        <v>143</v>
      </c>
      <c r="M133" s="38" t="s">
        <v>144</v>
      </c>
      <c r="N133" s="38" t="s">
        <v>144</v>
      </c>
      <c r="O133" s="105" t="str">
        <f>IF(F133="","",VLOOKUP(F133,海关监管条件!$A$1:$B$2000,2,FALSE))</f>
        <v xml:space="preserve">无 </v>
      </c>
    </row>
    <row r="134" spans="1:15" hidden="1">
      <c r="A134" s="45">
        <v>43447</v>
      </c>
      <c r="B134" s="20" t="s">
        <v>485</v>
      </c>
      <c r="C134" s="20" t="s">
        <v>467</v>
      </c>
      <c r="D134" s="20" t="s">
        <v>468</v>
      </c>
      <c r="E134" s="20" t="s">
        <v>486</v>
      </c>
      <c r="F134" s="20" t="s">
        <v>20</v>
      </c>
      <c r="G134" s="20" t="s">
        <v>487</v>
      </c>
      <c r="H134" s="38">
        <v>420</v>
      </c>
      <c r="I134" s="38" t="s">
        <v>207</v>
      </c>
      <c r="J134" s="46">
        <v>4.3678129999999999</v>
      </c>
      <c r="K134" s="46">
        <v>1834.4815000000001</v>
      </c>
      <c r="L134" s="38" t="s">
        <v>143</v>
      </c>
      <c r="M134" s="38" t="s">
        <v>144</v>
      </c>
      <c r="N134" s="38" t="s">
        <v>144</v>
      </c>
      <c r="O134" s="105" t="str">
        <f>IF(F134="","",VLOOKUP(F134,海关监管条件!$A$1:$B$2000,2,FALSE))</f>
        <v xml:space="preserve">无 </v>
      </c>
    </row>
    <row r="135" spans="1:15" hidden="1">
      <c r="A135" s="45">
        <v>43447</v>
      </c>
      <c r="B135" s="20" t="s">
        <v>488</v>
      </c>
      <c r="C135" s="20" t="s">
        <v>467</v>
      </c>
      <c r="D135" s="20" t="s">
        <v>468</v>
      </c>
      <c r="E135" s="20" t="s">
        <v>489</v>
      </c>
      <c r="F135" s="20" t="s">
        <v>56</v>
      </c>
      <c r="G135" s="20" t="s">
        <v>490</v>
      </c>
      <c r="H135" s="38">
        <v>504</v>
      </c>
      <c r="I135" s="38" t="s">
        <v>171</v>
      </c>
      <c r="J135" s="46">
        <v>1.38</v>
      </c>
      <c r="K135" s="46">
        <v>695.52</v>
      </c>
      <c r="L135" s="38" t="s">
        <v>143</v>
      </c>
      <c r="M135" s="38" t="s">
        <v>144</v>
      </c>
      <c r="N135" s="38" t="s">
        <v>144</v>
      </c>
      <c r="O135" s="105" t="str">
        <f>IF(F135="","",VLOOKUP(F135,海关监管条件!$A$1:$B$2000,2,FALSE))</f>
        <v>无</v>
      </c>
    </row>
    <row r="136" spans="1:15" hidden="1">
      <c r="A136" s="45">
        <v>43447</v>
      </c>
      <c r="B136" s="20" t="s">
        <v>491</v>
      </c>
      <c r="C136" s="20" t="s">
        <v>467</v>
      </c>
      <c r="D136" s="20" t="s">
        <v>468</v>
      </c>
      <c r="E136" s="20" t="s">
        <v>492</v>
      </c>
      <c r="F136" s="20" t="s">
        <v>4</v>
      </c>
      <c r="G136" s="20" t="s">
        <v>493</v>
      </c>
      <c r="H136" s="38">
        <v>720</v>
      </c>
      <c r="I136" s="38" t="s">
        <v>171</v>
      </c>
      <c r="J136" s="46">
        <v>1.5386</v>
      </c>
      <c r="K136" s="46">
        <v>8640</v>
      </c>
      <c r="L136" s="38" t="s">
        <v>143</v>
      </c>
      <c r="M136" s="38" t="s">
        <v>144</v>
      </c>
      <c r="N136" s="38" t="s">
        <v>144</v>
      </c>
      <c r="O136" s="105" t="str">
        <f>IF(F136="","",VLOOKUP(F136,海关监管条件!$A$1:$B$2000,2,FALSE))</f>
        <v xml:space="preserve">无 </v>
      </c>
    </row>
    <row r="137" spans="1:15" hidden="1">
      <c r="A137" s="45">
        <v>43447</v>
      </c>
      <c r="B137" s="20" t="s">
        <v>491</v>
      </c>
      <c r="C137" s="20" t="s">
        <v>467</v>
      </c>
      <c r="D137" s="20" t="s">
        <v>468</v>
      </c>
      <c r="E137" s="20" t="s">
        <v>494</v>
      </c>
      <c r="F137" s="20" t="s">
        <v>4</v>
      </c>
      <c r="G137" s="20" t="s">
        <v>493</v>
      </c>
      <c r="H137" s="38">
        <v>340</v>
      </c>
      <c r="I137" s="38" t="s">
        <v>171</v>
      </c>
      <c r="J137" s="46">
        <v>1.5386</v>
      </c>
      <c r="K137" s="46">
        <v>4080</v>
      </c>
      <c r="L137" s="38" t="s">
        <v>143</v>
      </c>
      <c r="M137" s="38" t="s">
        <v>144</v>
      </c>
      <c r="N137" s="38" t="s">
        <v>144</v>
      </c>
      <c r="O137" s="105" t="str">
        <f>IF(F137="","",VLOOKUP(F137,海关监管条件!$A$1:$B$2000,2,FALSE))</f>
        <v xml:space="preserve">无 </v>
      </c>
    </row>
    <row r="138" spans="1:15" hidden="1">
      <c r="A138" s="45">
        <v>43447</v>
      </c>
      <c r="B138" s="20" t="s">
        <v>491</v>
      </c>
      <c r="C138" s="20" t="s">
        <v>467</v>
      </c>
      <c r="D138" s="20" t="s">
        <v>468</v>
      </c>
      <c r="E138" s="20" t="s">
        <v>495</v>
      </c>
      <c r="F138" s="20" t="s">
        <v>4</v>
      </c>
      <c r="G138" s="20" t="s">
        <v>493</v>
      </c>
      <c r="H138" s="38">
        <v>308</v>
      </c>
      <c r="I138" s="38" t="s">
        <v>171</v>
      </c>
      <c r="J138" s="46">
        <v>1.5386</v>
      </c>
      <c r="K138" s="46">
        <v>3696</v>
      </c>
      <c r="L138" s="38" t="s">
        <v>143</v>
      </c>
      <c r="M138" s="38" t="s">
        <v>144</v>
      </c>
      <c r="N138" s="38" t="s">
        <v>144</v>
      </c>
      <c r="O138" s="105" t="str">
        <f>IF(F138="","",VLOOKUP(F138,海关监管条件!$A$1:$B$2000,2,FALSE))</f>
        <v xml:space="preserve">无 </v>
      </c>
    </row>
    <row r="139" spans="1:15" hidden="1">
      <c r="A139" s="45">
        <v>43447</v>
      </c>
      <c r="B139" s="20" t="s">
        <v>491</v>
      </c>
      <c r="C139" s="20" t="s">
        <v>467</v>
      </c>
      <c r="D139" s="20" t="s">
        <v>468</v>
      </c>
      <c r="E139" s="20" t="s">
        <v>496</v>
      </c>
      <c r="F139" s="20" t="s">
        <v>72</v>
      </c>
      <c r="G139" s="20" t="s">
        <v>473</v>
      </c>
      <c r="H139" s="38">
        <v>133</v>
      </c>
      <c r="I139" s="38" t="s">
        <v>171</v>
      </c>
      <c r="J139" s="46">
        <v>1</v>
      </c>
      <c r="K139" s="46">
        <v>133</v>
      </c>
      <c r="L139" s="38" t="s">
        <v>143</v>
      </c>
      <c r="M139" s="38" t="s">
        <v>144</v>
      </c>
      <c r="N139" s="38" t="s">
        <v>144</v>
      </c>
      <c r="O139" s="105" t="str">
        <f>IF(F139="","",VLOOKUP(F139,海关监管条件!$A$1:$B$2000,2,FALSE))</f>
        <v>无</v>
      </c>
    </row>
    <row r="140" spans="1:15" hidden="1">
      <c r="A140" s="45">
        <v>43447</v>
      </c>
      <c r="B140" s="20" t="s">
        <v>491</v>
      </c>
      <c r="C140" s="20" t="s">
        <v>467</v>
      </c>
      <c r="D140" s="20" t="s">
        <v>468</v>
      </c>
      <c r="E140" s="20" t="s">
        <v>497</v>
      </c>
      <c r="F140" s="20" t="s">
        <v>45</v>
      </c>
      <c r="G140" s="20" t="s">
        <v>470</v>
      </c>
      <c r="H140" s="38">
        <v>202.5</v>
      </c>
      <c r="I140" s="38" t="s">
        <v>171</v>
      </c>
      <c r="J140" s="46">
        <v>1</v>
      </c>
      <c r="K140" s="46">
        <v>202.5</v>
      </c>
      <c r="L140" s="38" t="s">
        <v>143</v>
      </c>
      <c r="M140" s="38" t="s">
        <v>144</v>
      </c>
      <c r="N140" s="38" t="s">
        <v>144</v>
      </c>
      <c r="O140" s="105" t="str">
        <f>IF(F140="","",VLOOKUP(F140,海关监管条件!$A$1:$B$2000,2,FALSE))</f>
        <v xml:space="preserve">无 </v>
      </c>
    </row>
    <row r="141" spans="1:15" hidden="1">
      <c r="A141" s="45">
        <v>43447</v>
      </c>
      <c r="B141" s="20" t="s">
        <v>491</v>
      </c>
      <c r="C141" s="20" t="s">
        <v>467</v>
      </c>
      <c r="D141" s="20" t="s">
        <v>468</v>
      </c>
      <c r="E141" s="20" t="s">
        <v>498</v>
      </c>
      <c r="F141" s="20" t="s">
        <v>45</v>
      </c>
      <c r="G141" s="20" t="s">
        <v>470</v>
      </c>
      <c r="H141" s="38">
        <v>202.5</v>
      </c>
      <c r="I141" s="38" t="s">
        <v>171</v>
      </c>
      <c r="J141" s="46">
        <v>1</v>
      </c>
      <c r="K141" s="46">
        <v>202.5</v>
      </c>
      <c r="L141" s="38" t="s">
        <v>143</v>
      </c>
      <c r="M141" s="38" t="s">
        <v>144</v>
      </c>
      <c r="N141" s="38" t="s">
        <v>144</v>
      </c>
      <c r="O141" s="105" t="str">
        <f>IF(F141="","",VLOOKUP(F141,海关监管条件!$A$1:$B$2000,2,FALSE))</f>
        <v xml:space="preserve">无 </v>
      </c>
    </row>
    <row r="142" spans="1:15" hidden="1">
      <c r="A142" s="45">
        <v>43447</v>
      </c>
      <c r="B142" s="20" t="s">
        <v>491</v>
      </c>
      <c r="C142" s="20" t="s">
        <v>467</v>
      </c>
      <c r="D142" s="20" t="s">
        <v>468</v>
      </c>
      <c r="E142" s="20" t="s">
        <v>499</v>
      </c>
      <c r="F142" s="20" t="s">
        <v>72</v>
      </c>
      <c r="G142" s="20" t="s">
        <v>473</v>
      </c>
      <c r="H142" s="38">
        <v>207.2</v>
      </c>
      <c r="I142" s="38" t="s">
        <v>171</v>
      </c>
      <c r="J142" s="46">
        <v>1</v>
      </c>
      <c r="K142" s="46">
        <v>207.2</v>
      </c>
      <c r="L142" s="38" t="s">
        <v>143</v>
      </c>
      <c r="M142" s="38" t="s">
        <v>144</v>
      </c>
      <c r="N142" s="38" t="s">
        <v>144</v>
      </c>
      <c r="O142" s="105" t="str">
        <f>IF(F142="","",VLOOKUP(F142,海关监管条件!$A$1:$B$2000,2,FALSE))</f>
        <v>无</v>
      </c>
    </row>
    <row r="143" spans="1:15" hidden="1">
      <c r="A143" s="45">
        <v>43447</v>
      </c>
      <c r="B143" s="20" t="s">
        <v>491</v>
      </c>
      <c r="C143" s="20" t="s">
        <v>467</v>
      </c>
      <c r="D143" s="20" t="s">
        <v>468</v>
      </c>
      <c r="E143" s="20" t="s">
        <v>500</v>
      </c>
      <c r="F143" s="20" t="s">
        <v>72</v>
      </c>
      <c r="G143" s="20" t="s">
        <v>473</v>
      </c>
      <c r="H143" s="38">
        <v>133</v>
      </c>
      <c r="I143" s="38" t="s">
        <v>171</v>
      </c>
      <c r="J143" s="46">
        <v>1</v>
      </c>
      <c r="K143" s="46">
        <v>133</v>
      </c>
      <c r="L143" s="38" t="s">
        <v>143</v>
      </c>
      <c r="M143" s="38" t="s">
        <v>144</v>
      </c>
      <c r="N143" s="38" t="s">
        <v>144</v>
      </c>
      <c r="O143" s="105" t="str">
        <f>IF(F143="","",VLOOKUP(F143,海关监管条件!$A$1:$B$2000,2,FALSE))</f>
        <v>无</v>
      </c>
    </row>
    <row r="144" spans="1:15" hidden="1">
      <c r="A144" s="45">
        <v>43447</v>
      </c>
      <c r="B144" s="20" t="s">
        <v>491</v>
      </c>
      <c r="C144" s="20" t="s">
        <v>467</v>
      </c>
      <c r="D144" s="20" t="s">
        <v>468</v>
      </c>
      <c r="E144" s="20" t="s">
        <v>501</v>
      </c>
      <c r="F144" s="20" t="s">
        <v>72</v>
      </c>
      <c r="G144" s="20" t="s">
        <v>473</v>
      </c>
      <c r="H144" s="38">
        <v>136.80000000000001</v>
      </c>
      <c r="I144" s="38" t="s">
        <v>171</v>
      </c>
      <c r="J144" s="46">
        <v>1</v>
      </c>
      <c r="K144" s="46">
        <v>136.80000000000001</v>
      </c>
      <c r="L144" s="38" t="s">
        <v>143</v>
      </c>
      <c r="M144" s="38" t="s">
        <v>144</v>
      </c>
      <c r="N144" s="38" t="s">
        <v>144</v>
      </c>
      <c r="O144" s="105" t="str">
        <f>IF(F144="","",VLOOKUP(F144,海关监管条件!$A$1:$B$2000,2,FALSE))</f>
        <v>无</v>
      </c>
    </row>
    <row r="145" spans="1:15" hidden="1">
      <c r="A145" s="45">
        <v>43447</v>
      </c>
      <c r="B145" s="20" t="s">
        <v>491</v>
      </c>
      <c r="C145" s="20" t="s">
        <v>467</v>
      </c>
      <c r="D145" s="20" t="s">
        <v>468</v>
      </c>
      <c r="E145" s="20" t="s">
        <v>502</v>
      </c>
      <c r="F145" s="20" t="s">
        <v>72</v>
      </c>
      <c r="G145" s="20" t="s">
        <v>473</v>
      </c>
      <c r="H145" s="38">
        <v>136.80000000000001</v>
      </c>
      <c r="I145" s="38" t="s">
        <v>171</v>
      </c>
      <c r="J145" s="46">
        <v>1</v>
      </c>
      <c r="K145" s="46">
        <v>136.80000000000001</v>
      </c>
      <c r="L145" s="38" t="s">
        <v>143</v>
      </c>
      <c r="M145" s="38" t="s">
        <v>144</v>
      </c>
      <c r="N145" s="38" t="s">
        <v>144</v>
      </c>
      <c r="O145" s="105" t="str">
        <f>IF(F145="","",VLOOKUP(F145,海关监管条件!$A$1:$B$2000,2,FALSE))</f>
        <v>无</v>
      </c>
    </row>
    <row r="146" spans="1:15" hidden="1">
      <c r="A146" s="45">
        <v>43447</v>
      </c>
      <c r="B146" s="20" t="s">
        <v>491</v>
      </c>
      <c r="C146" s="20" t="s">
        <v>467</v>
      </c>
      <c r="D146" s="20" t="s">
        <v>468</v>
      </c>
      <c r="E146" s="20" t="s">
        <v>503</v>
      </c>
      <c r="F146" s="20" t="s">
        <v>72</v>
      </c>
      <c r="G146" s="20" t="s">
        <v>473</v>
      </c>
      <c r="H146" s="38">
        <v>207.2</v>
      </c>
      <c r="I146" s="38" t="s">
        <v>171</v>
      </c>
      <c r="J146" s="46">
        <v>1</v>
      </c>
      <c r="K146" s="46">
        <v>207.2</v>
      </c>
      <c r="L146" s="38" t="s">
        <v>143</v>
      </c>
      <c r="M146" s="38" t="s">
        <v>144</v>
      </c>
      <c r="N146" s="38" t="s">
        <v>144</v>
      </c>
      <c r="O146" s="105" t="str">
        <f>IF(F146="","",VLOOKUP(F146,海关监管条件!$A$1:$B$2000,2,FALSE))</f>
        <v>无</v>
      </c>
    </row>
    <row r="147" spans="1:15" hidden="1">
      <c r="A147" s="45">
        <v>43447</v>
      </c>
      <c r="B147" s="20" t="s">
        <v>491</v>
      </c>
      <c r="C147" s="20" t="s">
        <v>467</v>
      </c>
      <c r="D147" s="20" t="s">
        <v>468</v>
      </c>
      <c r="E147" s="20" t="s">
        <v>504</v>
      </c>
      <c r="F147" s="20" t="s">
        <v>45</v>
      </c>
      <c r="G147" s="20" t="s">
        <v>470</v>
      </c>
      <c r="H147" s="38">
        <v>202.5</v>
      </c>
      <c r="I147" s="38" t="s">
        <v>171</v>
      </c>
      <c r="J147" s="46">
        <v>1</v>
      </c>
      <c r="K147" s="46">
        <v>202.5</v>
      </c>
      <c r="L147" s="38" t="s">
        <v>143</v>
      </c>
      <c r="M147" s="38" t="s">
        <v>144</v>
      </c>
      <c r="N147" s="38" t="s">
        <v>144</v>
      </c>
      <c r="O147" s="105" t="str">
        <f>IF(F147="","",VLOOKUP(F147,海关监管条件!$A$1:$B$2000,2,FALSE))</f>
        <v xml:space="preserve">无 </v>
      </c>
    </row>
    <row r="148" spans="1:15" hidden="1">
      <c r="A148" s="45">
        <v>43447</v>
      </c>
      <c r="B148" s="20" t="s">
        <v>491</v>
      </c>
      <c r="C148" s="20" t="s">
        <v>467</v>
      </c>
      <c r="D148" s="20" t="s">
        <v>468</v>
      </c>
      <c r="E148" s="20" t="s">
        <v>505</v>
      </c>
      <c r="F148" s="20" t="s">
        <v>72</v>
      </c>
      <c r="G148" s="20" t="s">
        <v>473</v>
      </c>
      <c r="H148" s="38">
        <v>201.6</v>
      </c>
      <c r="I148" s="38" t="s">
        <v>171</v>
      </c>
      <c r="J148" s="46">
        <v>1</v>
      </c>
      <c r="K148" s="46">
        <v>201.6</v>
      </c>
      <c r="L148" s="38" t="s">
        <v>143</v>
      </c>
      <c r="M148" s="38" t="s">
        <v>144</v>
      </c>
      <c r="N148" s="38" t="s">
        <v>144</v>
      </c>
      <c r="O148" s="105" t="str">
        <f>IF(F148="","",VLOOKUP(F148,海关监管条件!$A$1:$B$2000,2,FALSE))</f>
        <v>无</v>
      </c>
    </row>
    <row r="149" spans="1:15" hidden="1">
      <c r="A149" s="45">
        <v>43447</v>
      </c>
      <c r="B149" s="20" t="s">
        <v>491</v>
      </c>
      <c r="C149" s="20" t="s">
        <v>467</v>
      </c>
      <c r="D149" s="20" t="s">
        <v>468</v>
      </c>
      <c r="E149" s="20" t="s">
        <v>506</v>
      </c>
      <c r="F149" s="20" t="s">
        <v>66</v>
      </c>
      <c r="G149" s="20" t="s">
        <v>507</v>
      </c>
      <c r="H149" s="38">
        <v>180</v>
      </c>
      <c r="I149" s="38" t="s">
        <v>171</v>
      </c>
      <c r="J149" s="46">
        <v>3</v>
      </c>
      <c r="K149" s="46">
        <v>540</v>
      </c>
      <c r="L149" s="38" t="s">
        <v>143</v>
      </c>
      <c r="M149" s="38" t="s">
        <v>144</v>
      </c>
      <c r="N149" s="38" t="s">
        <v>144</v>
      </c>
      <c r="O149" s="105" t="str">
        <f>IF(F149="","",VLOOKUP(F149,海关监管条件!$A$1:$B$2000,2,FALSE))</f>
        <v>无</v>
      </c>
    </row>
    <row r="150" spans="1:15" hidden="1">
      <c r="A150" s="45">
        <v>43447</v>
      </c>
      <c r="B150" s="20" t="s">
        <v>491</v>
      </c>
      <c r="C150" s="20" t="s">
        <v>467</v>
      </c>
      <c r="D150" s="20" t="s">
        <v>468</v>
      </c>
      <c r="E150" s="20" t="s">
        <v>508</v>
      </c>
      <c r="F150" s="20" t="s">
        <v>66</v>
      </c>
      <c r="G150" s="20" t="s">
        <v>507</v>
      </c>
      <c r="H150" s="38">
        <v>90</v>
      </c>
      <c r="I150" s="38" t="s">
        <v>171</v>
      </c>
      <c r="J150" s="46">
        <v>3</v>
      </c>
      <c r="K150" s="46">
        <v>270</v>
      </c>
      <c r="L150" s="38" t="s">
        <v>143</v>
      </c>
      <c r="M150" s="38" t="s">
        <v>144</v>
      </c>
      <c r="N150" s="38" t="s">
        <v>144</v>
      </c>
      <c r="O150" s="105" t="str">
        <f>IF(F150="","",VLOOKUP(F150,海关监管条件!$A$1:$B$2000,2,FALSE))</f>
        <v>无</v>
      </c>
    </row>
    <row r="151" spans="1:15" hidden="1">
      <c r="A151" s="45">
        <v>43447</v>
      </c>
      <c r="B151" s="20" t="s">
        <v>509</v>
      </c>
      <c r="C151" s="20" t="s">
        <v>510</v>
      </c>
      <c r="D151" s="20" t="s">
        <v>511</v>
      </c>
      <c r="E151" s="20" t="s">
        <v>512</v>
      </c>
      <c r="F151" s="20" t="s">
        <v>37</v>
      </c>
      <c r="G151" s="20" t="s">
        <v>513</v>
      </c>
      <c r="H151" s="38">
        <v>360</v>
      </c>
      <c r="I151" s="38" t="s">
        <v>514</v>
      </c>
      <c r="J151" s="46">
        <v>3.4</v>
      </c>
      <c r="K151" s="46">
        <v>1224</v>
      </c>
      <c r="L151" s="38" t="s">
        <v>143</v>
      </c>
      <c r="M151" s="38" t="s">
        <v>144</v>
      </c>
      <c r="N151" s="38" t="s">
        <v>144</v>
      </c>
      <c r="O151" s="105" t="str">
        <f>IF(F151="","",VLOOKUP(F151,海关监管条件!$A$1:$B$2000,2,FALSE))</f>
        <v>AB</v>
      </c>
    </row>
    <row r="152" spans="1:15" hidden="1">
      <c r="A152" s="45">
        <v>43447</v>
      </c>
      <c r="B152" s="20" t="s">
        <v>509</v>
      </c>
      <c r="C152" s="20" t="s">
        <v>510</v>
      </c>
      <c r="D152" s="20" t="s">
        <v>511</v>
      </c>
      <c r="E152" s="20" t="s">
        <v>515</v>
      </c>
      <c r="F152" s="20" t="s">
        <v>37</v>
      </c>
      <c r="G152" s="20" t="s">
        <v>513</v>
      </c>
      <c r="H152" s="38">
        <v>288</v>
      </c>
      <c r="I152" s="38" t="s">
        <v>514</v>
      </c>
      <c r="J152" s="46">
        <v>3.4</v>
      </c>
      <c r="K152" s="46">
        <v>979.2</v>
      </c>
      <c r="L152" s="38" t="s">
        <v>143</v>
      </c>
      <c r="M152" s="38" t="s">
        <v>144</v>
      </c>
      <c r="N152" s="38" t="s">
        <v>144</v>
      </c>
      <c r="O152" s="105" t="str">
        <f>IF(F152="","",VLOOKUP(F152,海关监管条件!$A$1:$B$2000,2,FALSE))</f>
        <v>AB</v>
      </c>
    </row>
    <row r="153" spans="1:15" hidden="1">
      <c r="A153" s="45">
        <v>43447</v>
      </c>
      <c r="B153" s="20" t="s">
        <v>509</v>
      </c>
      <c r="C153" s="20" t="s">
        <v>510</v>
      </c>
      <c r="D153" s="20" t="s">
        <v>511</v>
      </c>
      <c r="E153" s="20" t="s">
        <v>516</v>
      </c>
      <c r="F153" s="20" t="s">
        <v>37</v>
      </c>
      <c r="G153" s="20" t="s">
        <v>513</v>
      </c>
      <c r="H153" s="38">
        <v>396</v>
      </c>
      <c r="I153" s="38" t="s">
        <v>514</v>
      </c>
      <c r="J153" s="46">
        <v>3.4</v>
      </c>
      <c r="K153" s="46">
        <v>1346.4</v>
      </c>
      <c r="L153" s="38" t="s">
        <v>143</v>
      </c>
      <c r="M153" s="38" t="s">
        <v>144</v>
      </c>
      <c r="N153" s="38" t="s">
        <v>144</v>
      </c>
      <c r="O153" s="105" t="str">
        <f>IF(F153="","",VLOOKUP(F153,海关监管条件!$A$1:$B$2000,2,FALSE))</f>
        <v>AB</v>
      </c>
    </row>
    <row r="154" spans="1:15" hidden="1">
      <c r="A154" s="45">
        <v>43447</v>
      </c>
      <c r="B154" s="20" t="s">
        <v>509</v>
      </c>
      <c r="C154" s="20" t="s">
        <v>510</v>
      </c>
      <c r="D154" s="20" t="s">
        <v>511</v>
      </c>
      <c r="E154" s="20" t="s">
        <v>517</v>
      </c>
      <c r="F154" s="20" t="s">
        <v>37</v>
      </c>
      <c r="G154" s="20" t="s">
        <v>513</v>
      </c>
      <c r="H154" s="38">
        <v>468</v>
      </c>
      <c r="I154" s="38" t="s">
        <v>514</v>
      </c>
      <c r="J154" s="46">
        <v>3.4</v>
      </c>
      <c r="K154" s="46">
        <v>1591.2</v>
      </c>
      <c r="L154" s="38" t="s">
        <v>143</v>
      </c>
      <c r="M154" s="38" t="s">
        <v>144</v>
      </c>
      <c r="N154" s="38" t="s">
        <v>144</v>
      </c>
      <c r="O154" s="105" t="str">
        <f>IF(F154="","",VLOOKUP(F154,海关监管条件!$A$1:$B$2000,2,FALSE))</f>
        <v>AB</v>
      </c>
    </row>
    <row r="155" spans="1:15" hidden="1">
      <c r="A155" s="45">
        <v>43447</v>
      </c>
      <c r="B155" s="20" t="s">
        <v>509</v>
      </c>
      <c r="C155" s="20" t="s">
        <v>510</v>
      </c>
      <c r="D155" s="20" t="s">
        <v>511</v>
      </c>
      <c r="E155" s="20" t="s">
        <v>518</v>
      </c>
      <c r="F155" s="20" t="s">
        <v>37</v>
      </c>
      <c r="G155" s="20" t="s">
        <v>259</v>
      </c>
      <c r="H155" s="38">
        <v>1728</v>
      </c>
      <c r="I155" s="38" t="s">
        <v>224</v>
      </c>
      <c r="J155" s="46">
        <v>0.74</v>
      </c>
      <c r="K155" s="46">
        <v>1278.72</v>
      </c>
      <c r="L155" s="38" t="s">
        <v>143</v>
      </c>
      <c r="M155" s="38" t="s">
        <v>144</v>
      </c>
      <c r="N155" s="38" t="s">
        <v>144</v>
      </c>
      <c r="O155" s="105" t="str">
        <f>IF(F155="","",VLOOKUP(F155,海关监管条件!$A$1:$B$2000,2,FALSE))</f>
        <v>AB</v>
      </c>
    </row>
    <row r="156" spans="1:15" hidden="1">
      <c r="A156" s="45">
        <v>43447</v>
      </c>
      <c r="B156" s="20" t="s">
        <v>509</v>
      </c>
      <c r="C156" s="20" t="s">
        <v>510</v>
      </c>
      <c r="D156" s="20" t="s">
        <v>511</v>
      </c>
      <c r="E156" s="20" t="s">
        <v>519</v>
      </c>
      <c r="F156" s="20" t="s">
        <v>37</v>
      </c>
      <c r="G156" s="20" t="s">
        <v>261</v>
      </c>
      <c r="H156" s="38">
        <v>1152</v>
      </c>
      <c r="I156" s="38" t="s">
        <v>224</v>
      </c>
      <c r="J156" s="46">
        <v>0.74</v>
      </c>
      <c r="K156" s="46">
        <v>852.48</v>
      </c>
      <c r="L156" s="38" t="s">
        <v>143</v>
      </c>
      <c r="M156" s="38" t="s">
        <v>144</v>
      </c>
      <c r="N156" s="38" t="s">
        <v>144</v>
      </c>
      <c r="O156" s="105" t="str">
        <f>IF(F156="","",VLOOKUP(F156,海关监管条件!$A$1:$B$2000,2,FALSE))</f>
        <v>AB</v>
      </c>
    </row>
    <row r="157" spans="1:15" hidden="1">
      <c r="A157" s="45">
        <v>43447</v>
      </c>
      <c r="B157" s="20" t="s">
        <v>520</v>
      </c>
      <c r="C157" s="20" t="s">
        <v>510</v>
      </c>
      <c r="D157" s="20" t="s">
        <v>511</v>
      </c>
      <c r="E157" s="20" t="s">
        <v>521</v>
      </c>
      <c r="F157" s="20" t="s">
        <v>37</v>
      </c>
      <c r="G157" s="20" t="s">
        <v>522</v>
      </c>
      <c r="H157" s="38">
        <v>180</v>
      </c>
      <c r="I157" s="38" t="s">
        <v>224</v>
      </c>
      <c r="J157" s="46">
        <v>2.2999999999999998</v>
      </c>
      <c r="K157" s="46">
        <v>414</v>
      </c>
      <c r="L157" s="38" t="s">
        <v>143</v>
      </c>
      <c r="M157" s="38" t="s">
        <v>144</v>
      </c>
      <c r="N157" s="38" t="s">
        <v>144</v>
      </c>
      <c r="O157" s="105" t="str">
        <f>IF(F157="","",VLOOKUP(F157,海关监管条件!$A$1:$B$2000,2,FALSE))</f>
        <v>AB</v>
      </c>
    </row>
    <row r="158" spans="1:15" hidden="1">
      <c r="A158" s="45">
        <v>43447</v>
      </c>
      <c r="B158" s="20" t="s">
        <v>523</v>
      </c>
      <c r="C158" s="20" t="s">
        <v>510</v>
      </c>
      <c r="D158" s="20" t="s">
        <v>511</v>
      </c>
      <c r="E158" s="20" t="s">
        <v>524</v>
      </c>
      <c r="F158" s="20" t="s">
        <v>74</v>
      </c>
      <c r="G158" s="20" t="s">
        <v>337</v>
      </c>
      <c r="H158" s="38">
        <v>8</v>
      </c>
      <c r="I158" s="38" t="s">
        <v>171</v>
      </c>
      <c r="J158" s="46">
        <v>1</v>
      </c>
      <c r="K158" s="46">
        <v>8</v>
      </c>
      <c r="L158" s="38" t="s">
        <v>143</v>
      </c>
      <c r="M158" s="38" t="s">
        <v>144</v>
      </c>
      <c r="N158" s="38" t="s">
        <v>144</v>
      </c>
      <c r="O158" s="105" t="str">
        <f>IF(F158="","",VLOOKUP(F158,海关监管条件!$A$1:$B$2000,2,FALSE))</f>
        <v>AB</v>
      </c>
    </row>
    <row r="159" spans="1:15" hidden="1">
      <c r="A159" s="45">
        <v>43447</v>
      </c>
      <c r="B159" s="20" t="s">
        <v>523</v>
      </c>
      <c r="C159" s="20" t="s">
        <v>510</v>
      </c>
      <c r="D159" s="20" t="s">
        <v>511</v>
      </c>
      <c r="E159" s="20" t="s">
        <v>525</v>
      </c>
      <c r="F159" s="20" t="s">
        <v>74</v>
      </c>
      <c r="G159" s="20" t="s">
        <v>337</v>
      </c>
      <c r="H159" s="38">
        <v>13.33</v>
      </c>
      <c r="I159" s="38" t="s">
        <v>171</v>
      </c>
      <c r="J159" s="46">
        <v>1</v>
      </c>
      <c r="K159" s="46">
        <v>13.33</v>
      </c>
      <c r="L159" s="38" t="s">
        <v>143</v>
      </c>
      <c r="M159" s="38" t="s">
        <v>144</v>
      </c>
      <c r="N159" s="38" t="s">
        <v>144</v>
      </c>
      <c r="O159" s="105" t="str">
        <f>IF(F159="","",VLOOKUP(F159,海关监管条件!$A$1:$B$2000,2,FALSE))</f>
        <v>AB</v>
      </c>
    </row>
    <row r="160" spans="1:15" hidden="1">
      <c r="A160" s="45">
        <v>43447</v>
      </c>
      <c r="B160" s="20" t="s">
        <v>523</v>
      </c>
      <c r="C160" s="20" t="s">
        <v>510</v>
      </c>
      <c r="D160" s="20" t="s">
        <v>511</v>
      </c>
      <c r="E160" s="20" t="s">
        <v>526</v>
      </c>
      <c r="F160" s="20" t="s">
        <v>74</v>
      </c>
      <c r="G160" s="20" t="s">
        <v>337</v>
      </c>
      <c r="H160" s="38">
        <v>15</v>
      </c>
      <c r="I160" s="38" t="s">
        <v>171</v>
      </c>
      <c r="J160" s="46">
        <v>1</v>
      </c>
      <c r="K160" s="46">
        <v>15</v>
      </c>
      <c r="L160" s="38" t="s">
        <v>143</v>
      </c>
      <c r="M160" s="38" t="s">
        <v>144</v>
      </c>
      <c r="N160" s="38" t="s">
        <v>144</v>
      </c>
      <c r="O160" s="105" t="str">
        <f>IF(F160="","",VLOOKUP(F160,海关监管条件!$A$1:$B$2000,2,FALSE))</f>
        <v>AB</v>
      </c>
    </row>
    <row r="161" spans="1:15" hidden="1">
      <c r="A161" s="45">
        <v>43447</v>
      </c>
      <c r="B161" s="20" t="s">
        <v>523</v>
      </c>
      <c r="C161" s="20" t="s">
        <v>510</v>
      </c>
      <c r="D161" s="20" t="s">
        <v>511</v>
      </c>
      <c r="E161" s="20" t="s">
        <v>527</v>
      </c>
      <c r="F161" s="20" t="s">
        <v>74</v>
      </c>
      <c r="G161" s="20" t="s">
        <v>337</v>
      </c>
      <c r="H161" s="38">
        <v>7</v>
      </c>
      <c r="I161" s="38" t="s">
        <v>171</v>
      </c>
      <c r="J161" s="46">
        <v>1</v>
      </c>
      <c r="K161" s="46">
        <v>7</v>
      </c>
      <c r="L161" s="38" t="s">
        <v>143</v>
      </c>
      <c r="M161" s="38" t="s">
        <v>144</v>
      </c>
      <c r="N161" s="38" t="s">
        <v>144</v>
      </c>
      <c r="O161" s="105" t="str">
        <f>IF(F161="","",VLOOKUP(F161,海关监管条件!$A$1:$B$2000,2,FALSE))</f>
        <v>AB</v>
      </c>
    </row>
    <row r="162" spans="1:15" hidden="1">
      <c r="A162" s="45">
        <v>43447</v>
      </c>
      <c r="B162" s="20" t="s">
        <v>523</v>
      </c>
      <c r="C162" s="20" t="s">
        <v>510</v>
      </c>
      <c r="D162" s="20" t="s">
        <v>511</v>
      </c>
      <c r="E162" s="20" t="s">
        <v>528</v>
      </c>
      <c r="F162" s="20" t="s">
        <v>74</v>
      </c>
      <c r="G162" s="20" t="s">
        <v>337</v>
      </c>
      <c r="H162" s="38">
        <v>11.67</v>
      </c>
      <c r="I162" s="38" t="s">
        <v>171</v>
      </c>
      <c r="J162" s="46">
        <v>1</v>
      </c>
      <c r="K162" s="46">
        <v>11.666700000000001</v>
      </c>
      <c r="L162" s="38" t="s">
        <v>143</v>
      </c>
      <c r="M162" s="38" t="s">
        <v>144</v>
      </c>
      <c r="N162" s="38" t="s">
        <v>144</v>
      </c>
      <c r="O162" s="105" t="str">
        <f>IF(F162="","",VLOOKUP(F162,海关监管条件!$A$1:$B$2000,2,FALSE))</f>
        <v>AB</v>
      </c>
    </row>
    <row r="163" spans="1:15" hidden="1">
      <c r="A163" s="45">
        <v>43447</v>
      </c>
      <c r="B163" s="20" t="s">
        <v>523</v>
      </c>
      <c r="C163" s="20" t="s">
        <v>510</v>
      </c>
      <c r="D163" s="20" t="s">
        <v>511</v>
      </c>
      <c r="E163" s="20" t="s">
        <v>529</v>
      </c>
      <c r="F163" s="20" t="s">
        <v>74</v>
      </c>
      <c r="G163" s="20" t="s">
        <v>337</v>
      </c>
      <c r="H163" s="38">
        <v>13</v>
      </c>
      <c r="I163" s="38" t="s">
        <v>171</v>
      </c>
      <c r="J163" s="46">
        <v>1</v>
      </c>
      <c r="K163" s="46">
        <v>13</v>
      </c>
      <c r="L163" s="38" t="s">
        <v>143</v>
      </c>
      <c r="M163" s="38" t="s">
        <v>144</v>
      </c>
      <c r="N163" s="38" t="s">
        <v>144</v>
      </c>
      <c r="O163" s="105" t="str">
        <f>IF(F163="","",VLOOKUP(F163,海关监管条件!$A$1:$B$2000,2,FALSE))</f>
        <v>AB</v>
      </c>
    </row>
    <row r="164" spans="1:15" hidden="1">
      <c r="A164" s="45">
        <v>43447</v>
      </c>
      <c r="B164" s="20" t="s">
        <v>523</v>
      </c>
      <c r="C164" s="20" t="s">
        <v>510</v>
      </c>
      <c r="D164" s="20" t="s">
        <v>511</v>
      </c>
      <c r="E164" s="20" t="s">
        <v>530</v>
      </c>
      <c r="F164" s="20" t="s">
        <v>74</v>
      </c>
      <c r="G164" s="20" t="s">
        <v>337</v>
      </c>
      <c r="H164" s="38">
        <v>35</v>
      </c>
      <c r="I164" s="38" t="s">
        <v>171</v>
      </c>
      <c r="J164" s="46">
        <v>1</v>
      </c>
      <c r="K164" s="46">
        <v>35</v>
      </c>
      <c r="L164" s="38" t="s">
        <v>143</v>
      </c>
      <c r="M164" s="38" t="s">
        <v>144</v>
      </c>
      <c r="N164" s="38" t="s">
        <v>144</v>
      </c>
      <c r="O164" s="105" t="str">
        <f>IF(F164="","",VLOOKUP(F164,海关监管条件!$A$1:$B$2000,2,FALSE))</f>
        <v>AB</v>
      </c>
    </row>
    <row r="165" spans="1:15" hidden="1">
      <c r="A165" s="45">
        <v>43447</v>
      </c>
      <c r="B165" s="20" t="s">
        <v>531</v>
      </c>
      <c r="C165" s="20" t="s">
        <v>510</v>
      </c>
      <c r="D165" s="20" t="s">
        <v>511</v>
      </c>
      <c r="E165" s="20" t="s">
        <v>532</v>
      </c>
      <c r="F165" s="20" t="s">
        <v>69</v>
      </c>
      <c r="G165" s="20" t="s">
        <v>533</v>
      </c>
      <c r="H165" s="38">
        <v>108</v>
      </c>
      <c r="I165" s="38" t="s">
        <v>154</v>
      </c>
      <c r="J165" s="46">
        <v>2.98</v>
      </c>
      <c r="K165" s="46">
        <v>321.83999999999997</v>
      </c>
      <c r="L165" s="38" t="s">
        <v>143</v>
      </c>
      <c r="M165" s="38" t="s">
        <v>144</v>
      </c>
      <c r="N165" s="38" t="s">
        <v>144</v>
      </c>
      <c r="O165" s="105" t="str">
        <f>IF(F165="","",VLOOKUP(F165,海关监管条件!$A$1:$B$2000,2,FALSE))</f>
        <v>AB</v>
      </c>
    </row>
    <row r="166" spans="1:15" hidden="1">
      <c r="A166" s="45">
        <v>43447</v>
      </c>
      <c r="B166" s="20" t="s">
        <v>531</v>
      </c>
      <c r="C166" s="20" t="s">
        <v>510</v>
      </c>
      <c r="D166" s="20" t="s">
        <v>511</v>
      </c>
      <c r="E166" s="20" t="s">
        <v>534</v>
      </c>
      <c r="F166" s="20" t="s">
        <v>69</v>
      </c>
      <c r="G166" s="20" t="s">
        <v>533</v>
      </c>
      <c r="H166" s="38">
        <v>108</v>
      </c>
      <c r="I166" s="38" t="s">
        <v>154</v>
      </c>
      <c r="J166" s="46">
        <v>2.98</v>
      </c>
      <c r="K166" s="46">
        <v>321.83999999999997</v>
      </c>
      <c r="L166" s="38" t="s">
        <v>143</v>
      </c>
      <c r="M166" s="38" t="s">
        <v>144</v>
      </c>
      <c r="N166" s="38" t="s">
        <v>144</v>
      </c>
      <c r="O166" s="105" t="str">
        <f>IF(F166="","",VLOOKUP(F166,海关监管条件!$A$1:$B$2000,2,FALSE))</f>
        <v>AB</v>
      </c>
    </row>
    <row r="167" spans="1:15" hidden="1">
      <c r="A167" s="45">
        <v>43447</v>
      </c>
      <c r="B167" s="20" t="s">
        <v>535</v>
      </c>
      <c r="C167" s="20" t="s">
        <v>510</v>
      </c>
      <c r="D167" s="20" t="s">
        <v>511</v>
      </c>
      <c r="E167" s="20" t="s">
        <v>536</v>
      </c>
      <c r="F167" s="20" t="s">
        <v>37</v>
      </c>
      <c r="G167" s="20" t="s">
        <v>537</v>
      </c>
      <c r="H167" s="38">
        <v>384</v>
      </c>
      <c r="I167" s="38" t="s">
        <v>224</v>
      </c>
      <c r="J167" s="46">
        <v>1.48</v>
      </c>
      <c r="K167" s="46">
        <v>568.32000000000005</v>
      </c>
      <c r="L167" s="38" t="s">
        <v>143</v>
      </c>
      <c r="M167" s="38" t="s">
        <v>144</v>
      </c>
      <c r="N167" s="38" t="s">
        <v>144</v>
      </c>
      <c r="O167" s="105" t="str">
        <f>IF(F167="","",VLOOKUP(F167,海关监管条件!$A$1:$B$2000,2,FALSE))</f>
        <v>AB</v>
      </c>
    </row>
    <row r="168" spans="1:15" hidden="1">
      <c r="A168" s="45">
        <v>43447</v>
      </c>
      <c r="B168" s="20" t="s">
        <v>538</v>
      </c>
      <c r="C168" s="20" t="s">
        <v>510</v>
      </c>
      <c r="D168" s="20" t="s">
        <v>511</v>
      </c>
      <c r="E168" s="20" t="s">
        <v>539</v>
      </c>
      <c r="F168" s="20" t="s">
        <v>27</v>
      </c>
      <c r="G168" s="20" t="s">
        <v>540</v>
      </c>
      <c r="H168" s="38">
        <v>240</v>
      </c>
      <c r="I168" s="38" t="s">
        <v>207</v>
      </c>
      <c r="J168" s="46">
        <v>0.80200000000000005</v>
      </c>
      <c r="K168" s="46">
        <v>192.48</v>
      </c>
      <c r="L168" s="38" t="s">
        <v>143</v>
      </c>
      <c r="M168" s="38" t="s">
        <v>144</v>
      </c>
      <c r="N168" s="38" t="s">
        <v>144</v>
      </c>
      <c r="O168" s="105" t="str">
        <f>IF(F168="","",VLOOKUP(F168,海关监管条件!$A$1:$B$2000,2,FALSE))</f>
        <v>A</v>
      </c>
    </row>
    <row r="169" spans="1:15" hidden="1">
      <c r="A169" s="45">
        <v>43447</v>
      </c>
      <c r="B169" s="20" t="s">
        <v>538</v>
      </c>
      <c r="C169" s="20" t="s">
        <v>510</v>
      </c>
      <c r="D169" s="20" t="s">
        <v>511</v>
      </c>
      <c r="E169" s="20" t="s">
        <v>541</v>
      </c>
      <c r="F169" s="20" t="s">
        <v>27</v>
      </c>
      <c r="G169" s="20" t="s">
        <v>540</v>
      </c>
      <c r="H169" s="38">
        <v>288</v>
      </c>
      <c r="I169" s="38" t="s">
        <v>207</v>
      </c>
      <c r="J169" s="46">
        <v>0.80201299999999998</v>
      </c>
      <c r="K169" s="46">
        <v>230.97970000000001</v>
      </c>
      <c r="L169" s="38" t="s">
        <v>143</v>
      </c>
      <c r="M169" s="38" t="s">
        <v>144</v>
      </c>
      <c r="N169" s="38" t="s">
        <v>144</v>
      </c>
      <c r="O169" s="105" t="str">
        <f>IF(F169="","",VLOOKUP(F169,海关监管条件!$A$1:$B$2000,2,FALSE))</f>
        <v>A</v>
      </c>
    </row>
    <row r="170" spans="1:15" hidden="1">
      <c r="A170" s="45">
        <v>43447</v>
      </c>
      <c r="B170" s="20" t="s">
        <v>538</v>
      </c>
      <c r="C170" s="20" t="s">
        <v>510</v>
      </c>
      <c r="D170" s="20" t="s">
        <v>511</v>
      </c>
      <c r="E170" s="20" t="s">
        <v>542</v>
      </c>
      <c r="F170" s="20" t="s">
        <v>27</v>
      </c>
      <c r="G170" s="20" t="s">
        <v>540</v>
      </c>
      <c r="H170" s="38">
        <v>336</v>
      </c>
      <c r="I170" s="38" t="s">
        <v>207</v>
      </c>
      <c r="J170" s="46">
        <v>0.80199399999999998</v>
      </c>
      <c r="K170" s="46">
        <v>269.47000000000003</v>
      </c>
      <c r="L170" s="38" t="s">
        <v>143</v>
      </c>
      <c r="M170" s="38" t="s">
        <v>144</v>
      </c>
      <c r="N170" s="38" t="s">
        <v>144</v>
      </c>
      <c r="O170" s="105" t="str">
        <f>IF(F170="","",VLOOKUP(F170,海关监管条件!$A$1:$B$2000,2,FALSE))</f>
        <v>A</v>
      </c>
    </row>
    <row r="171" spans="1:15" hidden="1">
      <c r="A171" s="45">
        <v>43447</v>
      </c>
      <c r="B171" s="20" t="s">
        <v>538</v>
      </c>
      <c r="C171" s="20" t="s">
        <v>510</v>
      </c>
      <c r="D171" s="20" t="s">
        <v>511</v>
      </c>
      <c r="E171" s="20" t="s">
        <v>543</v>
      </c>
      <c r="F171" s="20" t="s">
        <v>27</v>
      </c>
      <c r="G171" s="20" t="s">
        <v>540</v>
      </c>
      <c r="H171" s="38">
        <v>240</v>
      </c>
      <c r="I171" s="38" t="s">
        <v>207</v>
      </c>
      <c r="J171" s="46">
        <v>0.80200000000000005</v>
      </c>
      <c r="K171" s="46">
        <v>192.48</v>
      </c>
      <c r="L171" s="38" t="s">
        <v>143</v>
      </c>
      <c r="M171" s="38" t="s">
        <v>144</v>
      </c>
      <c r="N171" s="38" t="s">
        <v>144</v>
      </c>
      <c r="O171" s="105" t="str">
        <f>IF(F171="","",VLOOKUP(F171,海关监管条件!$A$1:$B$2000,2,FALSE))</f>
        <v>A</v>
      </c>
    </row>
    <row r="172" spans="1:15" hidden="1">
      <c r="A172" s="45">
        <v>43447</v>
      </c>
      <c r="B172" s="20" t="s">
        <v>544</v>
      </c>
      <c r="C172" s="20" t="s">
        <v>510</v>
      </c>
      <c r="D172" s="20" t="s">
        <v>511</v>
      </c>
      <c r="E172" s="20" t="s">
        <v>545</v>
      </c>
      <c r="F172" s="20" t="s">
        <v>27</v>
      </c>
      <c r="G172" s="20" t="s">
        <v>364</v>
      </c>
      <c r="H172" s="38">
        <v>66.239999999999995</v>
      </c>
      <c r="I172" s="38" t="s">
        <v>171</v>
      </c>
      <c r="J172" s="46">
        <v>1</v>
      </c>
      <c r="K172" s="46">
        <v>66.239999999999995</v>
      </c>
      <c r="L172" s="38" t="s">
        <v>143</v>
      </c>
      <c r="M172" s="38" t="s">
        <v>144</v>
      </c>
      <c r="N172" s="38" t="s">
        <v>144</v>
      </c>
      <c r="O172" s="105" t="str">
        <f>IF(F172="","",VLOOKUP(F172,海关监管条件!$A$1:$B$2000,2,FALSE))</f>
        <v>A</v>
      </c>
    </row>
    <row r="173" spans="1:15" hidden="1">
      <c r="A173" s="45">
        <v>43447</v>
      </c>
      <c r="B173" s="20" t="s">
        <v>544</v>
      </c>
      <c r="C173" s="20" t="s">
        <v>510</v>
      </c>
      <c r="D173" s="20" t="s">
        <v>511</v>
      </c>
      <c r="E173" s="20" t="s">
        <v>546</v>
      </c>
      <c r="F173" s="20" t="s">
        <v>27</v>
      </c>
      <c r="G173" s="20" t="s">
        <v>364</v>
      </c>
      <c r="H173" s="38">
        <v>46.08</v>
      </c>
      <c r="I173" s="38" t="s">
        <v>171</v>
      </c>
      <c r="J173" s="46">
        <v>1</v>
      </c>
      <c r="K173" s="46">
        <v>46.08</v>
      </c>
      <c r="L173" s="38" t="s">
        <v>143</v>
      </c>
      <c r="M173" s="38" t="s">
        <v>144</v>
      </c>
      <c r="N173" s="38" t="s">
        <v>144</v>
      </c>
      <c r="O173" s="105" t="str">
        <f>IF(F173="","",VLOOKUP(F173,海关监管条件!$A$1:$B$2000,2,FALSE))</f>
        <v>A</v>
      </c>
    </row>
    <row r="174" spans="1:15" hidden="1">
      <c r="A174" s="45">
        <v>43447</v>
      </c>
      <c r="B174" s="20" t="s">
        <v>547</v>
      </c>
      <c r="C174" s="20" t="s">
        <v>510</v>
      </c>
      <c r="D174" s="20" t="s">
        <v>511</v>
      </c>
      <c r="E174" s="20" t="s">
        <v>548</v>
      </c>
      <c r="F174" s="20" t="s">
        <v>27</v>
      </c>
      <c r="G174" s="20" t="s">
        <v>549</v>
      </c>
      <c r="H174" s="38">
        <v>81.599999999999994</v>
      </c>
      <c r="I174" s="38" t="s">
        <v>171</v>
      </c>
      <c r="J174" s="46">
        <v>0.8</v>
      </c>
      <c r="K174" s="46">
        <v>65.28</v>
      </c>
      <c r="L174" s="38" t="s">
        <v>143</v>
      </c>
      <c r="M174" s="38" t="s">
        <v>144</v>
      </c>
      <c r="N174" s="38" t="s">
        <v>144</v>
      </c>
      <c r="O174" s="105" t="str">
        <f>IF(F174="","",VLOOKUP(F174,海关监管条件!$A$1:$B$2000,2,FALSE))</f>
        <v>A</v>
      </c>
    </row>
    <row r="175" spans="1:15" hidden="1">
      <c r="A175" s="45">
        <v>43447</v>
      </c>
      <c r="B175" s="20" t="s">
        <v>547</v>
      </c>
      <c r="C175" s="20" t="s">
        <v>510</v>
      </c>
      <c r="D175" s="20" t="s">
        <v>511</v>
      </c>
      <c r="E175" s="20" t="s">
        <v>550</v>
      </c>
      <c r="F175" s="20" t="s">
        <v>27</v>
      </c>
      <c r="G175" s="20" t="s">
        <v>549</v>
      </c>
      <c r="H175" s="38">
        <v>61.2</v>
      </c>
      <c r="I175" s="38" t="s">
        <v>171</v>
      </c>
      <c r="J175" s="46">
        <v>0.8</v>
      </c>
      <c r="K175" s="46">
        <v>48.96</v>
      </c>
      <c r="L175" s="38" t="s">
        <v>143</v>
      </c>
      <c r="M175" s="38" t="s">
        <v>144</v>
      </c>
      <c r="N175" s="38" t="s">
        <v>144</v>
      </c>
      <c r="O175" s="105" t="str">
        <f>IF(F175="","",VLOOKUP(F175,海关监管条件!$A$1:$B$2000,2,FALSE))</f>
        <v>A</v>
      </c>
    </row>
    <row r="176" spans="1:15" hidden="1">
      <c r="A176" s="45">
        <v>43447</v>
      </c>
      <c r="B176" s="20" t="s">
        <v>547</v>
      </c>
      <c r="C176" s="20" t="s">
        <v>510</v>
      </c>
      <c r="D176" s="20" t="s">
        <v>511</v>
      </c>
      <c r="E176" s="20" t="s">
        <v>551</v>
      </c>
      <c r="F176" s="20" t="s">
        <v>27</v>
      </c>
      <c r="G176" s="20" t="s">
        <v>549</v>
      </c>
      <c r="H176" s="38">
        <v>71.400000000000006</v>
      </c>
      <c r="I176" s="38" t="s">
        <v>171</v>
      </c>
      <c r="J176" s="46">
        <v>0.8</v>
      </c>
      <c r="K176" s="46">
        <v>57.12</v>
      </c>
      <c r="L176" s="38" t="s">
        <v>143</v>
      </c>
      <c r="M176" s="38" t="s">
        <v>144</v>
      </c>
      <c r="N176" s="38" t="s">
        <v>144</v>
      </c>
      <c r="O176" s="105" t="str">
        <f>IF(F176="","",VLOOKUP(F176,海关监管条件!$A$1:$B$2000,2,FALSE))</f>
        <v>A</v>
      </c>
    </row>
    <row r="177" spans="1:15" hidden="1">
      <c r="A177" s="45">
        <v>43447</v>
      </c>
      <c r="B177" s="20" t="s">
        <v>547</v>
      </c>
      <c r="C177" s="20" t="s">
        <v>510</v>
      </c>
      <c r="D177" s="20" t="s">
        <v>511</v>
      </c>
      <c r="E177" s="20" t="s">
        <v>552</v>
      </c>
      <c r="F177" s="20" t="s">
        <v>27</v>
      </c>
      <c r="G177" s="20" t="s">
        <v>553</v>
      </c>
      <c r="H177" s="38">
        <v>109.2</v>
      </c>
      <c r="I177" s="38" t="s">
        <v>171</v>
      </c>
      <c r="J177" s="46">
        <v>0.8</v>
      </c>
      <c r="K177" s="46">
        <v>87.36</v>
      </c>
      <c r="L177" s="38" t="s">
        <v>143</v>
      </c>
      <c r="M177" s="38" t="s">
        <v>144</v>
      </c>
      <c r="N177" s="38" t="s">
        <v>144</v>
      </c>
      <c r="O177" s="105" t="str">
        <f>IF(F177="","",VLOOKUP(F177,海关监管条件!$A$1:$B$2000,2,FALSE))</f>
        <v>A</v>
      </c>
    </row>
    <row r="178" spans="1:15" hidden="1">
      <c r="A178" s="45">
        <v>43447</v>
      </c>
      <c r="B178" s="20" t="s">
        <v>547</v>
      </c>
      <c r="C178" s="20" t="s">
        <v>510</v>
      </c>
      <c r="D178" s="20" t="s">
        <v>511</v>
      </c>
      <c r="E178" s="20" t="s">
        <v>554</v>
      </c>
      <c r="F178" s="20" t="s">
        <v>27</v>
      </c>
      <c r="G178" s="20" t="s">
        <v>553</v>
      </c>
      <c r="H178" s="38">
        <v>109.2</v>
      </c>
      <c r="I178" s="38" t="s">
        <v>171</v>
      </c>
      <c r="J178" s="46">
        <v>0.8</v>
      </c>
      <c r="K178" s="46">
        <v>87.36</v>
      </c>
      <c r="L178" s="38" t="s">
        <v>143</v>
      </c>
      <c r="M178" s="38" t="s">
        <v>144</v>
      </c>
      <c r="N178" s="38" t="s">
        <v>144</v>
      </c>
      <c r="O178" s="105" t="str">
        <f>IF(F178="","",VLOOKUP(F178,海关监管条件!$A$1:$B$2000,2,FALSE))</f>
        <v>A</v>
      </c>
    </row>
    <row r="179" spans="1:15" hidden="1">
      <c r="A179" s="45">
        <v>43447</v>
      </c>
      <c r="B179" s="20" t="s">
        <v>547</v>
      </c>
      <c r="C179" s="20" t="s">
        <v>510</v>
      </c>
      <c r="D179" s="20" t="s">
        <v>511</v>
      </c>
      <c r="E179" s="20" t="s">
        <v>555</v>
      </c>
      <c r="F179" s="20" t="s">
        <v>27</v>
      </c>
      <c r="G179" s="20" t="s">
        <v>553</v>
      </c>
      <c r="H179" s="38">
        <v>124.8</v>
      </c>
      <c r="I179" s="38" t="s">
        <v>171</v>
      </c>
      <c r="J179" s="46">
        <v>0.8</v>
      </c>
      <c r="K179" s="46">
        <v>99.84</v>
      </c>
      <c r="L179" s="38" t="s">
        <v>143</v>
      </c>
      <c r="M179" s="38" t="s">
        <v>144</v>
      </c>
      <c r="N179" s="38" t="s">
        <v>144</v>
      </c>
      <c r="O179" s="105" t="str">
        <f>IF(F179="","",VLOOKUP(F179,海关监管条件!$A$1:$B$2000,2,FALSE))</f>
        <v>A</v>
      </c>
    </row>
    <row r="180" spans="1:15" hidden="1">
      <c r="A180" s="45">
        <v>43447</v>
      </c>
      <c r="B180" s="20" t="s">
        <v>547</v>
      </c>
      <c r="C180" s="20" t="s">
        <v>510</v>
      </c>
      <c r="D180" s="20" t="s">
        <v>511</v>
      </c>
      <c r="E180" s="20" t="s">
        <v>556</v>
      </c>
      <c r="F180" s="20" t="s">
        <v>27</v>
      </c>
      <c r="G180" s="20" t="s">
        <v>557</v>
      </c>
      <c r="H180" s="38">
        <v>43.2</v>
      </c>
      <c r="I180" s="38" t="s">
        <v>171</v>
      </c>
      <c r="J180" s="46">
        <v>0.8</v>
      </c>
      <c r="K180" s="46">
        <v>34.56</v>
      </c>
      <c r="L180" s="38" t="s">
        <v>143</v>
      </c>
      <c r="M180" s="38" t="s">
        <v>144</v>
      </c>
      <c r="N180" s="38" t="s">
        <v>144</v>
      </c>
      <c r="O180" s="105" t="str">
        <f>IF(F180="","",VLOOKUP(F180,海关监管条件!$A$1:$B$2000,2,FALSE))</f>
        <v>A</v>
      </c>
    </row>
    <row r="181" spans="1:15" hidden="1">
      <c r="A181" s="45">
        <v>43447</v>
      </c>
      <c r="B181" s="20" t="s">
        <v>547</v>
      </c>
      <c r="C181" s="20" t="s">
        <v>510</v>
      </c>
      <c r="D181" s="20" t="s">
        <v>511</v>
      </c>
      <c r="E181" s="20" t="s">
        <v>558</v>
      </c>
      <c r="F181" s="20" t="s">
        <v>27</v>
      </c>
      <c r="G181" s="20" t="s">
        <v>557</v>
      </c>
      <c r="H181" s="38">
        <v>32.4</v>
      </c>
      <c r="I181" s="38" t="s">
        <v>171</v>
      </c>
      <c r="J181" s="46">
        <v>0.8</v>
      </c>
      <c r="K181" s="46">
        <v>25.92</v>
      </c>
      <c r="L181" s="38" t="s">
        <v>143</v>
      </c>
      <c r="M181" s="38" t="s">
        <v>144</v>
      </c>
      <c r="N181" s="38" t="s">
        <v>144</v>
      </c>
      <c r="O181" s="105" t="str">
        <f>IF(F181="","",VLOOKUP(F181,海关监管条件!$A$1:$B$2000,2,FALSE))</f>
        <v>A</v>
      </c>
    </row>
    <row r="182" spans="1:15" hidden="1">
      <c r="A182" s="45">
        <v>43447</v>
      </c>
      <c r="B182" s="20" t="s">
        <v>547</v>
      </c>
      <c r="C182" s="20" t="s">
        <v>510</v>
      </c>
      <c r="D182" s="20" t="s">
        <v>511</v>
      </c>
      <c r="E182" s="20" t="s">
        <v>559</v>
      </c>
      <c r="F182" s="20" t="s">
        <v>27</v>
      </c>
      <c r="G182" s="20" t="s">
        <v>557</v>
      </c>
      <c r="H182" s="38">
        <v>32.4</v>
      </c>
      <c r="I182" s="38" t="s">
        <v>171</v>
      </c>
      <c r="J182" s="46">
        <v>0.8</v>
      </c>
      <c r="K182" s="46">
        <v>25.92</v>
      </c>
      <c r="L182" s="38" t="s">
        <v>143</v>
      </c>
      <c r="M182" s="38" t="s">
        <v>144</v>
      </c>
      <c r="N182" s="38" t="s">
        <v>144</v>
      </c>
      <c r="O182" s="105" t="str">
        <f>IF(F182="","",VLOOKUP(F182,海关监管条件!$A$1:$B$2000,2,FALSE))</f>
        <v>A</v>
      </c>
    </row>
    <row r="183" spans="1:15" hidden="1">
      <c r="A183" s="45">
        <v>43447</v>
      </c>
      <c r="B183" s="20" t="s">
        <v>547</v>
      </c>
      <c r="C183" s="20" t="s">
        <v>510</v>
      </c>
      <c r="D183" s="20" t="s">
        <v>511</v>
      </c>
      <c r="E183" s="20" t="s">
        <v>560</v>
      </c>
      <c r="F183" s="20" t="s">
        <v>27</v>
      </c>
      <c r="G183" s="20" t="s">
        <v>561</v>
      </c>
      <c r="H183" s="38">
        <v>30</v>
      </c>
      <c r="I183" s="38" t="s">
        <v>171</v>
      </c>
      <c r="J183" s="46">
        <v>0.8</v>
      </c>
      <c r="K183" s="46">
        <v>24</v>
      </c>
      <c r="L183" s="38" t="s">
        <v>143</v>
      </c>
      <c r="M183" s="38" t="s">
        <v>144</v>
      </c>
      <c r="N183" s="38" t="s">
        <v>144</v>
      </c>
      <c r="O183" s="105" t="str">
        <f>IF(F183="","",VLOOKUP(F183,海关监管条件!$A$1:$B$2000,2,FALSE))</f>
        <v>A</v>
      </c>
    </row>
    <row r="184" spans="1:15" hidden="1">
      <c r="A184" s="45">
        <v>43447</v>
      </c>
      <c r="B184" s="20" t="s">
        <v>547</v>
      </c>
      <c r="C184" s="20" t="s">
        <v>510</v>
      </c>
      <c r="D184" s="20" t="s">
        <v>511</v>
      </c>
      <c r="E184" s="20" t="s">
        <v>562</v>
      </c>
      <c r="F184" s="20" t="s">
        <v>27</v>
      </c>
      <c r="G184" s="20" t="s">
        <v>561</v>
      </c>
      <c r="H184" s="38">
        <v>24</v>
      </c>
      <c r="I184" s="38" t="s">
        <v>171</v>
      </c>
      <c r="J184" s="46">
        <v>0.8</v>
      </c>
      <c r="K184" s="46">
        <v>19.2</v>
      </c>
      <c r="L184" s="38" t="s">
        <v>143</v>
      </c>
      <c r="M184" s="38" t="s">
        <v>144</v>
      </c>
      <c r="N184" s="38" t="s">
        <v>144</v>
      </c>
      <c r="O184" s="105" t="str">
        <f>IF(F184="","",VLOOKUP(F184,海关监管条件!$A$1:$B$2000,2,FALSE))</f>
        <v>A</v>
      </c>
    </row>
    <row r="185" spans="1:15" hidden="1">
      <c r="A185" s="45">
        <v>43447</v>
      </c>
      <c r="B185" s="20" t="s">
        <v>547</v>
      </c>
      <c r="C185" s="20" t="s">
        <v>510</v>
      </c>
      <c r="D185" s="20" t="s">
        <v>511</v>
      </c>
      <c r="E185" s="20" t="s">
        <v>563</v>
      </c>
      <c r="F185" s="20" t="s">
        <v>27</v>
      </c>
      <c r="G185" s="20" t="s">
        <v>561</v>
      </c>
      <c r="H185" s="38">
        <v>24</v>
      </c>
      <c r="I185" s="38" t="s">
        <v>171</v>
      </c>
      <c r="J185" s="46">
        <v>0.8</v>
      </c>
      <c r="K185" s="46">
        <v>19.2</v>
      </c>
      <c r="L185" s="38" t="s">
        <v>143</v>
      </c>
      <c r="M185" s="38" t="s">
        <v>144</v>
      </c>
      <c r="N185" s="38" t="s">
        <v>144</v>
      </c>
      <c r="O185" s="105" t="str">
        <f>IF(F185="","",VLOOKUP(F185,海关监管条件!$A$1:$B$2000,2,FALSE))</f>
        <v>A</v>
      </c>
    </row>
    <row r="186" spans="1:15" hidden="1">
      <c r="A186" s="45">
        <v>43447</v>
      </c>
      <c r="B186" s="20" t="s">
        <v>564</v>
      </c>
      <c r="C186" s="20" t="s">
        <v>510</v>
      </c>
      <c r="D186" s="20" t="s">
        <v>511</v>
      </c>
      <c r="E186" s="20" t="s">
        <v>565</v>
      </c>
      <c r="F186" s="20" t="s">
        <v>27</v>
      </c>
      <c r="G186" s="20" t="s">
        <v>566</v>
      </c>
      <c r="H186" s="38">
        <v>330</v>
      </c>
      <c r="I186" s="38" t="s">
        <v>171</v>
      </c>
      <c r="J186" s="46">
        <v>1</v>
      </c>
      <c r="K186" s="46">
        <v>330</v>
      </c>
      <c r="L186" s="38" t="s">
        <v>143</v>
      </c>
      <c r="M186" s="38" t="s">
        <v>144</v>
      </c>
      <c r="N186" s="38" t="s">
        <v>144</v>
      </c>
      <c r="O186" s="105" t="str">
        <f>IF(F186="","",VLOOKUP(F186,海关监管条件!$A$1:$B$2000,2,FALSE))</f>
        <v>A</v>
      </c>
    </row>
    <row r="187" spans="1:15" hidden="1">
      <c r="A187" s="45">
        <v>43447</v>
      </c>
      <c r="B187" s="20" t="s">
        <v>564</v>
      </c>
      <c r="C187" s="20" t="s">
        <v>510</v>
      </c>
      <c r="D187" s="20" t="s">
        <v>511</v>
      </c>
      <c r="E187" s="20" t="s">
        <v>567</v>
      </c>
      <c r="F187" s="20" t="s">
        <v>27</v>
      </c>
      <c r="G187" s="20" t="s">
        <v>566</v>
      </c>
      <c r="H187" s="38">
        <v>594</v>
      </c>
      <c r="I187" s="38" t="s">
        <v>171</v>
      </c>
      <c r="J187" s="46">
        <v>1</v>
      </c>
      <c r="K187" s="46">
        <v>594</v>
      </c>
      <c r="L187" s="38" t="s">
        <v>143</v>
      </c>
      <c r="M187" s="38" t="s">
        <v>144</v>
      </c>
      <c r="N187" s="38" t="s">
        <v>144</v>
      </c>
      <c r="O187" s="105" t="str">
        <f>IF(F187="","",VLOOKUP(F187,海关监管条件!$A$1:$B$2000,2,FALSE))</f>
        <v>A</v>
      </c>
    </row>
    <row r="188" spans="1:15" hidden="1">
      <c r="A188" s="45">
        <v>43447</v>
      </c>
      <c r="B188" s="20" t="s">
        <v>564</v>
      </c>
      <c r="C188" s="20" t="s">
        <v>510</v>
      </c>
      <c r="D188" s="20" t="s">
        <v>511</v>
      </c>
      <c r="E188" s="20" t="s">
        <v>568</v>
      </c>
      <c r="F188" s="20" t="s">
        <v>27</v>
      </c>
      <c r="G188" s="20" t="s">
        <v>566</v>
      </c>
      <c r="H188" s="38">
        <v>330</v>
      </c>
      <c r="I188" s="38" t="s">
        <v>171</v>
      </c>
      <c r="J188" s="46">
        <v>1</v>
      </c>
      <c r="K188" s="46">
        <v>330</v>
      </c>
      <c r="L188" s="38" t="s">
        <v>143</v>
      </c>
      <c r="M188" s="38" t="s">
        <v>144</v>
      </c>
      <c r="N188" s="38" t="s">
        <v>144</v>
      </c>
      <c r="O188" s="105" t="str">
        <f>IF(F188="","",VLOOKUP(F188,海关监管条件!$A$1:$B$2000,2,FALSE))</f>
        <v>A</v>
      </c>
    </row>
    <row r="189" spans="1:15" hidden="1">
      <c r="A189" s="45">
        <v>43447</v>
      </c>
      <c r="B189" s="20" t="s">
        <v>564</v>
      </c>
      <c r="C189" s="20" t="s">
        <v>510</v>
      </c>
      <c r="D189" s="20" t="s">
        <v>511</v>
      </c>
      <c r="E189" s="20" t="s">
        <v>569</v>
      </c>
      <c r="F189" s="20" t="s">
        <v>27</v>
      </c>
      <c r="G189" s="20" t="s">
        <v>566</v>
      </c>
      <c r="H189" s="38">
        <v>297</v>
      </c>
      <c r="I189" s="38" t="s">
        <v>171</v>
      </c>
      <c r="J189" s="46">
        <v>1</v>
      </c>
      <c r="K189" s="46">
        <v>297</v>
      </c>
      <c r="L189" s="38" t="s">
        <v>143</v>
      </c>
      <c r="M189" s="38" t="s">
        <v>144</v>
      </c>
      <c r="N189" s="38" t="s">
        <v>144</v>
      </c>
      <c r="O189" s="105" t="str">
        <f>IF(F189="","",VLOOKUP(F189,海关监管条件!$A$1:$B$2000,2,FALSE))</f>
        <v>A</v>
      </c>
    </row>
    <row r="190" spans="1:15" hidden="1">
      <c r="A190" s="45">
        <v>43447</v>
      </c>
      <c r="B190" s="20" t="s">
        <v>564</v>
      </c>
      <c r="C190" s="20" t="s">
        <v>510</v>
      </c>
      <c r="D190" s="20" t="s">
        <v>511</v>
      </c>
      <c r="E190" s="20" t="s">
        <v>570</v>
      </c>
      <c r="F190" s="20" t="s">
        <v>27</v>
      </c>
      <c r="G190" s="20" t="s">
        <v>566</v>
      </c>
      <c r="H190" s="38">
        <v>297</v>
      </c>
      <c r="I190" s="38" t="s">
        <v>171</v>
      </c>
      <c r="J190" s="46">
        <v>1</v>
      </c>
      <c r="K190" s="46">
        <v>297</v>
      </c>
      <c r="L190" s="38" t="s">
        <v>143</v>
      </c>
      <c r="M190" s="38" t="s">
        <v>144</v>
      </c>
      <c r="N190" s="38" t="s">
        <v>144</v>
      </c>
      <c r="O190" s="105" t="str">
        <f>IF(F190="","",VLOOKUP(F190,海关监管条件!$A$1:$B$2000,2,FALSE))</f>
        <v>A</v>
      </c>
    </row>
    <row r="191" spans="1:15" hidden="1">
      <c r="A191" s="45">
        <v>43447</v>
      </c>
      <c r="B191" s="20" t="s">
        <v>564</v>
      </c>
      <c r="C191" s="20" t="s">
        <v>510</v>
      </c>
      <c r="D191" s="20" t="s">
        <v>511</v>
      </c>
      <c r="E191" s="20" t="s">
        <v>571</v>
      </c>
      <c r="F191" s="20" t="s">
        <v>27</v>
      </c>
      <c r="G191" s="20" t="s">
        <v>566</v>
      </c>
      <c r="H191" s="38">
        <v>544.5</v>
      </c>
      <c r="I191" s="38" t="s">
        <v>171</v>
      </c>
      <c r="J191" s="46">
        <v>1</v>
      </c>
      <c r="K191" s="46">
        <v>544.5</v>
      </c>
      <c r="L191" s="38" t="s">
        <v>143</v>
      </c>
      <c r="M191" s="38" t="s">
        <v>144</v>
      </c>
      <c r="N191" s="38" t="s">
        <v>144</v>
      </c>
      <c r="O191" s="105" t="str">
        <f>IF(F191="","",VLOOKUP(F191,海关监管条件!$A$1:$B$2000,2,FALSE))</f>
        <v>A</v>
      </c>
    </row>
    <row r="192" spans="1:15" hidden="1">
      <c r="A192" s="45">
        <v>43447</v>
      </c>
      <c r="B192" s="20" t="s">
        <v>564</v>
      </c>
      <c r="C192" s="20" t="s">
        <v>510</v>
      </c>
      <c r="D192" s="20" t="s">
        <v>511</v>
      </c>
      <c r="E192" s="20" t="s">
        <v>572</v>
      </c>
      <c r="F192" s="20" t="s">
        <v>27</v>
      </c>
      <c r="G192" s="20" t="s">
        <v>566</v>
      </c>
      <c r="H192" s="38">
        <v>246</v>
      </c>
      <c r="I192" s="38" t="s">
        <v>171</v>
      </c>
      <c r="J192" s="46">
        <v>1</v>
      </c>
      <c r="K192" s="46">
        <v>246</v>
      </c>
      <c r="L192" s="38" t="s">
        <v>143</v>
      </c>
      <c r="M192" s="38" t="s">
        <v>144</v>
      </c>
      <c r="N192" s="38" t="s">
        <v>144</v>
      </c>
      <c r="O192" s="105" t="str">
        <f>IF(F192="","",VLOOKUP(F192,海关监管条件!$A$1:$B$2000,2,FALSE))</f>
        <v>A</v>
      </c>
    </row>
    <row r="193" spans="1:15" hidden="1">
      <c r="A193" s="45">
        <v>43447</v>
      </c>
      <c r="B193" s="20" t="s">
        <v>564</v>
      </c>
      <c r="C193" s="20" t="s">
        <v>510</v>
      </c>
      <c r="D193" s="20" t="s">
        <v>511</v>
      </c>
      <c r="E193" s="20" t="s">
        <v>573</v>
      </c>
      <c r="F193" s="20" t="s">
        <v>27</v>
      </c>
      <c r="G193" s="20" t="s">
        <v>566</v>
      </c>
      <c r="H193" s="38">
        <v>316.8</v>
      </c>
      <c r="I193" s="38" t="s">
        <v>171</v>
      </c>
      <c r="J193" s="46">
        <v>1</v>
      </c>
      <c r="K193" s="46">
        <v>316.8</v>
      </c>
      <c r="L193" s="38" t="s">
        <v>143</v>
      </c>
      <c r="M193" s="38" t="s">
        <v>144</v>
      </c>
      <c r="N193" s="38" t="s">
        <v>144</v>
      </c>
      <c r="O193" s="105" t="str">
        <f>IF(F193="","",VLOOKUP(F193,海关监管条件!$A$1:$B$2000,2,FALSE))</f>
        <v>A</v>
      </c>
    </row>
    <row r="194" spans="1:15" hidden="1">
      <c r="A194" s="45">
        <v>43447</v>
      </c>
      <c r="B194" s="20" t="s">
        <v>564</v>
      </c>
      <c r="C194" s="20" t="s">
        <v>510</v>
      </c>
      <c r="D194" s="20" t="s">
        <v>511</v>
      </c>
      <c r="E194" s="20" t="s">
        <v>574</v>
      </c>
      <c r="F194" s="20" t="s">
        <v>27</v>
      </c>
      <c r="G194" s="20" t="s">
        <v>566</v>
      </c>
      <c r="H194" s="38">
        <v>435.6</v>
      </c>
      <c r="I194" s="38" t="s">
        <v>171</v>
      </c>
      <c r="J194" s="46">
        <v>1</v>
      </c>
      <c r="K194" s="46">
        <v>435.6</v>
      </c>
      <c r="L194" s="38" t="s">
        <v>143</v>
      </c>
      <c r="M194" s="38" t="s">
        <v>144</v>
      </c>
      <c r="N194" s="38" t="s">
        <v>144</v>
      </c>
      <c r="O194" s="105" t="str">
        <f>IF(F194="","",VLOOKUP(F194,海关监管条件!$A$1:$B$2000,2,FALSE))</f>
        <v>A</v>
      </c>
    </row>
    <row r="195" spans="1:15" hidden="1">
      <c r="A195" s="45">
        <v>43447</v>
      </c>
      <c r="B195" s="20" t="s">
        <v>564</v>
      </c>
      <c r="C195" s="20" t="s">
        <v>510</v>
      </c>
      <c r="D195" s="20" t="s">
        <v>511</v>
      </c>
      <c r="E195" s="20" t="s">
        <v>575</v>
      </c>
      <c r="F195" s="20" t="s">
        <v>27</v>
      </c>
      <c r="G195" s="20" t="s">
        <v>566</v>
      </c>
      <c r="H195" s="38">
        <v>323.39999999999998</v>
      </c>
      <c r="I195" s="38" t="s">
        <v>171</v>
      </c>
      <c r="J195" s="46">
        <v>1</v>
      </c>
      <c r="K195" s="46">
        <v>323.39999999999998</v>
      </c>
      <c r="L195" s="38" t="s">
        <v>143</v>
      </c>
      <c r="M195" s="38" t="s">
        <v>144</v>
      </c>
      <c r="N195" s="38" t="s">
        <v>144</v>
      </c>
      <c r="O195" s="105" t="str">
        <f>IF(F195="","",VLOOKUP(F195,海关监管条件!$A$1:$B$2000,2,FALSE))</f>
        <v>A</v>
      </c>
    </row>
    <row r="196" spans="1:15" hidden="1">
      <c r="A196" s="45">
        <v>43447</v>
      </c>
      <c r="B196" s="20" t="s">
        <v>564</v>
      </c>
      <c r="C196" s="20" t="s">
        <v>510</v>
      </c>
      <c r="D196" s="20" t="s">
        <v>511</v>
      </c>
      <c r="E196" s="20" t="s">
        <v>576</v>
      </c>
      <c r="F196" s="20" t="s">
        <v>27</v>
      </c>
      <c r="G196" s="20" t="s">
        <v>566</v>
      </c>
      <c r="H196" s="38">
        <v>277.2</v>
      </c>
      <c r="I196" s="38" t="s">
        <v>171</v>
      </c>
      <c r="J196" s="46">
        <v>1</v>
      </c>
      <c r="K196" s="46">
        <v>277.2</v>
      </c>
      <c r="L196" s="38" t="s">
        <v>143</v>
      </c>
      <c r="M196" s="38" t="s">
        <v>144</v>
      </c>
      <c r="N196" s="38" t="s">
        <v>144</v>
      </c>
      <c r="O196" s="105" t="str">
        <f>IF(F196="","",VLOOKUP(F196,海关监管条件!$A$1:$B$2000,2,FALSE))</f>
        <v>A</v>
      </c>
    </row>
    <row r="197" spans="1:15" hidden="1">
      <c r="A197" s="45">
        <v>43447</v>
      </c>
      <c r="B197" s="20" t="s">
        <v>577</v>
      </c>
      <c r="C197" s="20" t="s">
        <v>510</v>
      </c>
      <c r="D197" s="20" t="s">
        <v>511</v>
      </c>
      <c r="E197" s="20" t="s">
        <v>578</v>
      </c>
      <c r="F197" s="20" t="s">
        <v>27</v>
      </c>
      <c r="G197" s="20" t="s">
        <v>566</v>
      </c>
      <c r="H197" s="38">
        <v>198</v>
      </c>
      <c r="I197" s="38" t="s">
        <v>171</v>
      </c>
      <c r="J197" s="46">
        <v>1</v>
      </c>
      <c r="K197" s="46">
        <v>198</v>
      </c>
      <c r="L197" s="38" t="s">
        <v>143</v>
      </c>
      <c r="M197" s="38" t="s">
        <v>144</v>
      </c>
      <c r="N197" s="38" t="s">
        <v>144</v>
      </c>
      <c r="O197" s="105" t="str">
        <f>IF(F197="","",VLOOKUP(F197,海关监管条件!$A$1:$B$2000,2,FALSE))</f>
        <v>A</v>
      </c>
    </row>
    <row r="198" spans="1:15" hidden="1">
      <c r="A198" s="45">
        <v>43447</v>
      </c>
      <c r="B198" s="20" t="s">
        <v>577</v>
      </c>
      <c r="C198" s="20" t="s">
        <v>510</v>
      </c>
      <c r="D198" s="20" t="s">
        <v>511</v>
      </c>
      <c r="E198" s="20" t="s">
        <v>579</v>
      </c>
      <c r="F198" s="20" t="s">
        <v>27</v>
      </c>
      <c r="G198" s="20" t="s">
        <v>566</v>
      </c>
      <c r="H198" s="38">
        <v>196.8</v>
      </c>
      <c r="I198" s="38" t="s">
        <v>171</v>
      </c>
      <c r="J198" s="46">
        <v>1</v>
      </c>
      <c r="K198" s="46">
        <v>196.8</v>
      </c>
      <c r="L198" s="38" t="s">
        <v>143</v>
      </c>
      <c r="M198" s="38" t="s">
        <v>144</v>
      </c>
      <c r="N198" s="38" t="s">
        <v>144</v>
      </c>
      <c r="O198" s="105" t="str">
        <f>IF(F198="","",VLOOKUP(F198,海关监管条件!$A$1:$B$2000,2,FALSE))</f>
        <v>A</v>
      </c>
    </row>
    <row r="199" spans="1:15" hidden="1">
      <c r="A199" s="45">
        <v>43447</v>
      </c>
      <c r="B199" s="20" t="s">
        <v>577</v>
      </c>
      <c r="C199" s="20" t="s">
        <v>510</v>
      </c>
      <c r="D199" s="20" t="s">
        <v>511</v>
      </c>
      <c r="E199" s="20" t="s">
        <v>580</v>
      </c>
      <c r="F199" s="20" t="s">
        <v>27</v>
      </c>
      <c r="G199" s="20" t="s">
        <v>566</v>
      </c>
      <c r="H199" s="38">
        <v>316.8</v>
      </c>
      <c r="I199" s="38" t="s">
        <v>171</v>
      </c>
      <c r="J199" s="46">
        <v>1</v>
      </c>
      <c r="K199" s="46">
        <v>316.8</v>
      </c>
      <c r="L199" s="38" t="s">
        <v>143</v>
      </c>
      <c r="M199" s="38" t="s">
        <v>144</v>
      </c>
      <c r="N199" s="38" t="s">
        <v>144</v>
      </c>
      <c r="O199" s="105" t="str">
        <f>IF(F199="","",VLOOKUP(F199,海关监管条件!$A$1:$B$2000,2,FALSE))</f>
        <v>A</v>
      </c>
    </row>
    <row r="200" spans="1:15" hidden="1">
      <c r="A200" s="45">
        <v>43447</v>
      </c>
      <c r="B200" s="20" t="s">
        <v>577</v>
      </c>
      <c r="C200" s="20" t="s">
        <v>581</v>
      </c>
      <c r="D200" s="20" t="s">
        <v>511</v>
      </c>
      <c r="E200" s="20" t="s">
        <v>582</v>
      </c>
      <c r="F200" s="20" t="s">
        <v>27</v>
      </c>
      <c r="G200" s="20" t="s">
        <v>566</v>
      </c>
      <c r="H200" s="38">
        <v>431.2</v>
      </c>
      <c r="I200" s="38" t="s">
        <v>171</v>
      </c>
      <c r="J200" s="46">
        <v>1</v>
      </c>
      <c r="K200" s="46">
        <v>431.2</v>
      </c>
      <c r="L200" s="38" t="s">
        <v>143</v>
      </c>
      <c r="M200" s="38" t="s">
        <v>144</v>
      </c>
      <c r="N200" s="38" t="s">
        <v>144</v>
      </c>
      <c r="O200" s="105" t="str">
        <f>IF(F200="","",VLOOKUP(F200,海关监管条件!$A$1:$B$2000,2,FALSE))</f>
        <v>A</v>
      </c>
    </row>
    <row r="201" spans="1:15" hidden="1">
      <c r="A201" s="45">
        <v>43447</v>
      </c>
      <c r="B201" s="20" t="s">
        <v>531</v>
      </c>
      <c r="C201" s="20" t="s">
        <v>581</v>
      </c>
      <c r="D201" s="20" t="s">
        <v>511</v>
      </c>
      <c r="E201" s="20" t="s">
        <v>583</v>
      </c>
      <c r="F201" s="20" t="s">
        <v>27</v>
      </c>
      <c r="G201" s="20" t="s">
        <v>584</v>
      </c>
      <c r="H201" s="38">
        <v>216</v>
      </c>
      <c r="I201" s="38" t="s">
        <v>154</v>
      </c>
      <c r="J201" s="46">
        <v>0.54</v>
      </c>
      <c r="K201" s="46">
        <v>116.64</v>
      </c>
      <c r="L201" s="38" t="s">
        <v>143</v>
      </c>
      <c r="M201" s="38" t="s">
        <v>144</v>
      </c>
      <c r="N201" s="38" t="s">
        <v>144</v>
      </c>
      <c r="O201" s="105" t="str">
        <f>IF(F201="","",VLOOKUP(F201,海关监管条件!$A$1:$B$2000,2,FALSE))</f>
        <v>A</v>
      </c>
    </row>
    <row r="202" spans="1:15" hidden="1">
      <c r="A202" s="45">
        <v>43447</v>
      </c>
      <c r="B202" s="20" t="s">
        <v>531</v>
      </c>
      <c r="C202" s="20" t="s">
        <v>581</v>
      </c>
      <c r="D202" s="20" t="s">
        <v>511</v>
      </c>
      <c r="E202" s="20" t="s">
        <v>585</v>
      </c>
      <c r="F202" s="20" t="s">
        <v>27</v>
      </c>
      <c r="G202" s="20" t="s">
        <v>584</v>
      </c>
      <c r="H202" s="38">
        <v>540</v>
      </c>
      <c r="I202" s="38" t="s">
        <v>154</v>
      </c>
      <c r="J202" s="46">
        <v>0.54</v>
      </c>
      <c r="K202" s="46">
        <v>291.60000000000002</v>
      </c>
      <c r="L202" s="38" t="s">
        <v>143</v>
      </c>
      <c r="M202" s="38" t="s">
        <v>144</v>
      </c>
      <c r="N202" s="38" t="s">
        <v>144</v>
      </c>
      <c r="O202" s="105" t="str">
        <f>IF(F202="","",VLOOKUP(F202,海关监管条件!$A$1:$B$2000,2,FALSE))</f>
        <v>A</v>
      </c>
    </row>
    <row r="203" spans="1:15" hidden="1">
      <c r="A203" s="45">
        <v>43447</v>
      </c>
      <c r="B203" s="20" t="s">
        <v>586</v>
      </c>
      <c r="C203" s="20" t="s">
        <v>581</v>
      </c>
      <c r="D203" s="20" t="s">
        <v>511</v>
      </c>
      <c r="E203" s="20" t="s">
        <v>587</v>
      </c>
      <c r="F203" s="20" t="s">
        <v>27</v>
      </c>
      <c r="G203" s="20" t="s">
        <v>588</v>
      </c>
      <c r="H203" s="38">
        <v>576</v>
      </c>
      <c r="I203" s="38" t="s">
        <v>142</v>
      </c>
      <c r="J203" s="46">
        <v>1.453333</v>
      </c>
      <c r="K203" s="46">
        <v>837.11980000000005</v>
      </c>
      <c r="L203" s="38" t="s">
        <v>143</v>
      </c>
      <c r="M203" s="38" t="s">
        <v>144</v>
      </c>
      <c r="N203" s="38" t="s">
        <v>144</v>
      </c>
      <c r="O203" s="105" t="str">
        <f>IF(F203="","",VLOOKUP(F203,海关监管条件!$A$1:$B$2000,2,FALSE))</f>
        <v>A</v>
      </c>
    </row>
    <row r="204" spans="1:15" hidden="1">
      <c r="A204" s="45">
        <v>43447</v>
      </c>
      <c r="B204" s="20" t="s">
        <v>586</v>
      </c>
      <c r="C204" s="20" t="s">
        <v>581</v>
      </c>
      <c r="D204" s="20" t="s">
        <v>511</v>
      </c>
      <c r="E204" s="20" t="s">
        <v>589</v>
      </c>
      <c r="F204" s="20" t="s">
        <v>27</v>
      </c>
      <c r="G204" s="20" t="s">
        <v>588</v>
      </c>
      <c r="H204" s="38">
        <v>576</v>
      </c>
      <c r="I204" s="38" t="s">
        <v>142</v>
      </c>
      <c r="J204" s="46">
        <v>1.453333</v>
      </c>
      <c r="K204" s="46">
        <v>837.11980000000005</v>
      </c>
      <c r="L204" s="38" t="s">
        <v>143</v>
      </c>
      <c r="M204" s="38" t="s">
        <v>144</v>
      </c>
      <c r="N204" s="38" t="s">
        <v>144</v>
      </c>
      <c r="O204" s="105" t="str">
        <f>IF(F204="","",VLOOKUP(F204,海关监管条件!$A$1:$B$2000,2,FALSE))</f>
        <v>A</v>
      </c>
    </row>
    <row r="205" spans="1:15" hidden="1">
      <c r="A205" s="45">
        <v>43447</v>
      </c>
      <c r="B205" s="20" t="s">
        <v>586</v>
      </c>
      <c r="C205" s="20" t="s">
        <v>581</v>
      </c>
      <c r="D205" s="20" t="s">
        <v>511</v>
      </c>
      <c r="E205" s="20" t="s">
        <v>590</v>
      </c>
      <c r="F205" s="20" t="s">
        <v>27</v>
      </c>
      <c r="G205" s="20" t="s">
        <v>588</v>
      </c>
      <c r="H205" s="38">
        <v>576</v>
      </c>
      <c r="I205" s="38" t="s">
        <v>142</v>
      </c>
      <c r="J205" s="46">
        <v>1.453333</v>
      </c>
      <c r="K205" s="46">
        <v>837.11980000000005</v>
      </c>
      <c r="L205" s="38" t="s">
        <v>143</v>
      </c>
      <c r="M205" s="38" t="s">
        <v>144</v>
      </c>
      <c r="N205" s="38" t="s">
        <v>144</v>
      </c>
      <c r="O205" s="105" t="str">
        <f>IF(F205="","",VLOOKUP(F205,海关监管条件!$A$1:$B$2000,2,FALSE))</f>
        <v>A</v>
      </c>
    </row>
    <row r="206" spans="1:15" hidden="1">
      <c r="A206" s="45">
        <v>43447</v>
      </c>
      <c r="B206" s="20" t="s">
        <v>586</v>
      </c>
      <c r="C206" s="20" t="s">
        <v>581</v>
      </c>
      <c r="D206" s="20" t="s">
        <v>511</v>
      </c>
      <c r="E206" s="20" t="s">
        <v>591</v>
      </c>
      <c r="F206" s="20" t="s">
        <v>27</v>
      </c>
      <c r="G206" s="20" t="s">
        <v>592</v>
      </c>
      <c r="H206" s="38">
        <v>180</v>
      </c>
      <c r="I206" s="38" t="s">
        <v>142</v>
      </c>
      <c r="J206" s="46">
        <v>0.98</v>
      </c>
      <c r="K206" s="46">
        <v>176.4</v>
      </c>
      <c r="L206" s="38" t="s">
        <v>143</v>
      </c>
      <c r="M206" s="38" t="s">
        <v>144</v>
      </c>
      <c r="N206" s="38" t="s">
        <v>144</v>
      </c>
      <c r="O206" s="105" t="str">
        <f>IF(F206="","",VLOOKUP(F206,海关监管条件!$A$1:$B$2000,2,FALSE))</f>
        <v>A</v>
      </c>
    </row>
    <row r="207" spans="1:15" hidden="1">
      <c r="A207" s="45">
        <v>43447</v>
      </c>
      <c r="B207" s="20" t="s">
        <v>586</v>
      </c>
      <c r="C207" s="20" t="s">
        <v>581</v>
      </c>
      <c r="D207" s="20" t="s">
        <v>511</v>
      </c>
      <c r="E207" s="20" t="s">
        <v>593</v>
      </c>
      <c r="F207" s="20" t="s">
        <v>27</v>
      </c>
      <c r="G207" s="20" t="s">
        <v>594</v>
      </c>
      <c r="H207" s="38">
        <v>360</v>
      </c>
      <c r="I207" s="38" t="s">
        <v>142</v>
      </c>
      <c r="J207" s="46">
        <v>1.3</v>
      </c>
      <c r="K207" s="46">
        <v>468</v>
      </c>
      <c r="L207" s="38" t="s">
        <v>143</v>
      </c>
      <c r="M207" s="38" t="s">
        <v>144</v>
      </c>
      <c r="N207" s="38" t="s">
        <v>144</v>
      </c>
      <c r="O207" s="105" t="str">
        <f>IF(F207="","",VLOOKUP(F207,海关监管条件!$A$1:$B$2000,2,FALSE))</f>
        <v>A</v>
      </c>
    </row>
    <row r="208" spans="1:15" hidden="1">
      <c r="A208" s="45">
        <v>43447</v>
      </c>
      <c r="B208" s="20" t="s">
        <v>586</v>
      </c>
      <c r="C208" s="20" t="s">
        <v>581</v>
      </c>
      <c r="D208" s="20" t="s">
        <v>511</v>
      </c>
      <c r="E208" s="20" t="s">
        <v>595</v>
      </c>
      <c r="F208" s="20" t="s">
        <v>27</v>
      </c>
      <c r="G208" s="20" t="s">
        <v>594</v>
      </c>
      <c r="H208" s="38">
        <v>360</v>
      </c>
      <c r="I208" s="38" t="s">
        <v>142</v>
      </c>
      <c r="J208" s="46">
        <v>0.72499999999999998</v>
      </c>
      <c r="K208" s="46">
        <v>261</v>
      </c>
      <c r="L208" s="38" t="s">
        <v>143</v>
      </c>
      <c r="M208" s="38" t="s">
        <v>144</v>
      </c>
      <c r="N208" s="38" t="s">
        <v>144</v>
      </c>
      <c r="O208" s="105" t="str">
        <f>IF(F208="","",VLOOKUP(F208,海关监管条件!$A$1:$B$2000,2,FALSE))</f>
        <v>A</v>
      </c>
    </row>
    <row r="209" spans="1:15" hidden="1">
      <c r="A209" s="45">
        <v>43447</v>
      </c>
      <c r="B209" s="20" t="s">
        <v>586</v>
      </c>
      <c r="C209" s="20" t="s">
        <v>581</v>
      </c>
      <c r="D209" s="20" t="s">
        <v>511</v>
      </c>
      <c r="E209" s="20" t="s">
        <v>596</v>
      </c>
      <c r="F209" s="20" t="s">
        <v>27</v>
      </c>
      <c r="G209" s="20" t="s">
        <v>594</v>
      </c>
      <c r="H209" s="38">
        <v>360</v>
      </c>
      <c r="I209" s="38" t="s">
        <v>142</v>
      </c>
      <c r="J209" s="46">
        <v>0.72499999999999998</v>
      </c>
      <c r="K209" s="46">
        <v>261</v>
      </c>
      <c r="L209" s="38" t="s">
        <v>143</v>
      </c>
      <c r="M209" s="38" t="s">
        <v>144</v>
      </c>
      <c r="N209" s="38" t="s">
        <v>144</v>
      </c>
      <c r="O209" s="105" t="str">
        <f>IF(F209="","",VLOOKUP(F209,海关监管条件!$A$1:$B$2000,2,FALSE))</f>
        <v>A</v>
      </c>
    </row>
    <row r="210" spans="1:15" hidden="1">
      <c r="A210" s="45">
        <v>43447</v>
      </c>
      <c r="B210" s="20" t="s">
        <v>586</v>
      </c>
      <c r="C210" s="20" t="s">
        <v>581</v>
      </c>
      <c r="D210" s="20" t="s">
        <v>511</v>
      </c>
      <c r="E210" s="20" t="s">
        <v>597</v>
      </c>
      <c r="F210" s="20" t="s">
        <v>27</v>
      </c>
      <c r="G210" s="20" t="s">
        <v>588</v>
      </c>
      <c r="H210" s="38">
        <v>192</v>
      </c>
      <c r="I210" s="38" t="s">
        <v>224</v>
      </c>
      <c r="J210" s="46">
        <v>1.815428</v>
      </c>
      <c r="K210" s="46">
        <v>348.56220000000002</v>
      </c>
      <c r="L210" s="38" t="s">
        <v>143</v>
      </c>
      <c r="M210" s="38" t="s">
        <v>144</v>
      </c>
      <c r="N210" s="38" t="s">
        <v>144</v>
      </c>
      <c r="O210" s="105" t="str">
        <f>IF(F210="","",VLOOKUP(F210,海关监管条件!$A$1:$B$2000,2,FALSE))</f>
        <v>A</v>
      </c>
    </row>
    <row r="211" spans="1:15" hidden="1">
      <c r="A211" s="45">
        <v>43447</v>
      </c>
      <c r="B211" s="20" t="s">
        <v>586</v>
      </c>
      <c r="C211" s="20" t="s">
        <v>581</v>
      </c>
      <c r="D211" s="20" t="s">
        <v>511</v>
      </c>
      <c r="E211" s="20" t="s">
        <v>598</v>
      </c>
      <c r="F211" s="20" t="s">
        <v>27</v>
      </c>
      <c r="G211" s="20" t="s">
        <v>588</v>
      </c>
      <c r="H211" s="38">
        <v>216</v>
      </c>
      <c r="I211" s="38" t="s">
        <v>224</v>
      </c>
      <c r="J211" s="46">
        <v>1.815428</v>
      </c>
      <c r="K211" s="46">
        <v>392.13240000000002</v>
      </c>
      <c r="L211" s="38" t="s">
        <v>143</v>
      </c>
      <c r="M211" s="38" t="s">
        <v>144</v>
      </c>
      <c r="N211" s="38" t="s">
        <v>144</v>
      </c>
      <c r="O211" s="105" t="str">
        <f>IF(F211="","",VLOOKUP(F211,海关监管条件!$A$1:$B$2000,2,FALSE))</f>
        <v>A</v>
      </c>
    </row>
    <row r="212" spans="1:15" hidden="1">
      <c r="A212" s="45">
        <v>43447</v>
      </c>
      <c r="B212" s="20" t="s">
        <v>586</v>
      </c>
      <c r="C212" s="20" t="s">
        <v>581</v>
      </c>
      <c r="D212" s="20" t="s">
        <v>511</v>
      </c>
      <c r="E212" s="20" t="s">
        <v>599</v>
      </c>
      <c r="F212" s="20" t="s">
        <v>27</v>
      </c>
      <c r="G212" s="20" t="s">
        <v>588</v>
      </c>
      <c r="H212" s="38">
        <v>360</v>
      </c>
      <c r="I212" s="38" t="s">
        <v>224</v>
      </c>
      <c r="J212" s="46">
        <v>1.815428</v>
      </c>
      <c r="K212" s="46">
        <v>653.55409999999995</v>
      </c>
      <c r="L212" s="38" t="s">
        <v>143</v>
      </c>
      <c r="M212" s="38" t="s">
        <v>144</v>
      </c>
      <c r="N212" s="38" t="s">
        <v>144</v>
      </c>
      <c r="O212" s="105" t="str">
        <f>IF(F212="","",VLOOKUP(F212,海关监管条件!$A$1:$B$2000,2,FALSE))</f>
        <v>A</v>
      </c>
    </row>
    <row r="213" spans="1:15" hidden="1">
      <c r="A213" s="45">
        <v>43447</v>
      </c>
      <c r="B213" s="20" t="s">
        <v>586</v>
      </c>
      <c r="C213" s="20" t="s">
        <v>581</v>
      </c>
      <c r="D213" s="20" t="s">
        <v>511</v>
      </c>
      <c r="E213" s="20" t="s">
        <v>600</v>
      </c>
      <c r="F213" s="20" t="s">
        <v>27</v>
      </c>
      <c r="G213" s="20" t="s">
        <v>588</v>
      </c>
      <c r="H213" s="38">
        <v>288</v>
      </c>
      <c r="I213" s="38" t="s">
        <v>224</v>
      </c>
      <c r="J213" s="46">
        <v>1.815428</v>
      </c>
      <c r="K213" s="46">
        <v>522.8433</v>
      </c>
      <c r="L213" s="38" t="s">
        <v>143</v>
      </c>
      <c r="M213" s="38" t="s">
        <v>144</v>
      </c>
      <c r="N213" s="38" t="s">
        <v>144</v>
      </c>
      <c r="O213" s="105" t="str">
        <f>IF(F213="","",VLOOKUP(F213,海关监管条件!$A$1:$B$2000,2,FALSE))</f>
        <v>A</v>
      </c>
    </row>
    <row r="214" spans="1:15" hidden="1">
      <c r="A214" s="45">
        <v>43447</v>
      </c>
      <c r="B214" s="20" t="s">
        <v>586</v>
      </c>
      <c r="C214" s="20" t="s">
        <v>581</v>
      </c>
      <c r="D214" s="20" t="s">
        <v>511</v>
      </c>
      <c r="E214" s="20" t="s">
        <v>601</v>
      </c>
      <c r="F214" s="20" t="s">
        <v>27</v>
      </c>
      <c r="G214" s="20" t="s">
        <v>588</v>
      </c>
      <c r="H214" s="38">
        <v>192</v>
      </c>
      <c r="I214" s="38" t="s">
        <v>224</v>
      </c>
      <c r="J214" s="46">
        <v>1.815428</v>
      </c>
      <c r="K214" s="46">
        <v>348.56220000000002</v>
      </c>
      <c r="L214" s="38" t="s">
        <v>143</v>
      </c>
      <c r="M214" s="38" t="s">
        <v>144</v>
      </c>
      <c r="N214" s="38" t="s">
        <v>144</v>
      </c>
      <c r="O214" s="105" t="str">
        <f>IF(F214="","",VLOOKUP(F214,海关监管条件!$A$1:$B$2000,2,FALSE))</f>
        <v>A</v>
      </c>
    </row>
    <row r="215" spans="1:15" hidden="1">
      <c r="A215" s="45">
        <v>43447</v>
      </c>
      <c r="B215" s="20" t="s">
        <v>586</v>
      </c>
      <c r="C215" s="20" t="s">
        <v>581</v>
      </c>
      <c r="D215" s="20" t="s">
        <v>511</v>
      </c>
      <c r="E215" s="20" t="s">
        <v>602</v>
      </c>
      <c r="F215" s="20" t="s">
        <v>27</v>
      </c>
      <c r="G215" s="20" t="s">
        <v>588</v>
      </c>
      <c r="H215" s="38">
        <v>144</v>
      </c>
      <c r="I215" s="38" t="s">
        <v>224</v>
      </c>
      <c r="J215" s="46">
        <v>1.815428</v>
      </c>
      <c r="K215" s="46">
        <v>261.42160000000001</v>
      </c>
      <c r="L215" s="38" t="s">
        <v>143</v>
      </c>
      <c r="M215" s="38" t="s">
        <v>144</v>
      </c>
      <c r="N215" s="38" t="s">
        <v>144</v>
      </c>
      <c r="O215" s="105" t="str">
        <f>IF(F215="","",VLOOKUP(F215,海关监管条件!$A$1:$B$2000,2,FALSE))</f>
        <v>A</v>
      </c>
    </row>
    <row r="216" spans="1:15" hidden="1">
      <c r="A216" s="45">
        <v>43447</v>
      </c>
      <c r="B216" s="20" t="s">
        <v>586</v>
      </c>
      <c r="C216" s="20" t="s">
        <v>581</v>
      </c>
      <c r="D216" s="20" t="s">
        <v>511</v>
      </c>
      <c r="E216" s="20" t="s">
        <v>603</v>
      </c>
      <c r="F216" s="20" t="s">
        <v>27</v>
      </c>
      <c r="G216" s="20" t="s">
        <v>588</v>
      </c>
      <c r="H216" s="38">
        <v>288</v>
      </c>
      <c r="I216" s="38" t="s">
        <v>224</v>
      </c>
      <c r="J216" s="46">
        <v>1.815428</v>
      </c>
      <c r="K216" s="46">
        <v>522.8433</v>
      </c>
      <c r="L216" s="38" t="s">
        <v>143</v>
      </c>
      <c r="M216" s="38" t="s">
        <v>144</v>
      </c>
      <c r="N216" s="38" t="s">
        <v>144</v>
      </c>
      <c r="O216" s="105" t="str">
        <f>IF(F216="","",VLOOKUP(F216,海关监管条件!$A$1:$B$2000,2,FALSE))</f>
        <v>A</v>
      </c>
    </row>
    <row r="217" spans="1:15" hidden="1">
      <c r="A217" s="45">
        <v>43447</v>
      </c>
      <c r="B217" s="20" t="s">
        <v>586</v>
      </c>
      <c r="C217" s="20" t="s">
        <v>581</v>
      </c>
      <c r="D217" s="20" t="s">
        <v>511</v>
      </c>
      <c r="E217" s="20" t="s">
        <v>604</v>
      </c>
      <c r="F217" s="20" t="s">
        <v>27</v>
      </c>
      <c r="G217" s="20" t="s">
        <v>605</v>
      </c>
      <c r="H217" s="38">
        <v>252</v>
      </c>
      <c r="I217" s="38" t="s">
        <v>224</v>
      </c>
      <c r="J217" s="46">
        <v>1.2259679999999999</v>
      </c>
      <c r="K217" s="46">
        <v>308.94389999999999</v>
      </c>
      <c r="L217" s="38" t="s">
        <v>143</v>
      </c>
      <c r="M217" s="38" t="s">
        <v>144</v>
      </c>
      <c r="N217" s="38" t="s">
        <v>144</v>
      </c>
      <c r="O217" s="105" t="str">
        <f>IF(F217="","",VLOOKUP(F217,海关监管条件!$A$1:$B$2000,2,FALSE))</f>
        <v>A</v>
      </c>
    </row>
    <row r="218" spans="1:15" hidden="1">
      <c r="A218" s="45">
        <v>43447</v>
      </c>
      <c r="B218" s="20" t="s">
        <v>586</v>
      </c>
      <c r="C218" s="20" t="s">
        <v>581</v>
      </c>
      <c r="D218" s="20" t="s">
        <v>511</v>
      </c>
      <c r="E218" s="20" t="s">
        <v>606</v>
      </c>
      <c r="F218" s="20" t="s">
        <v>27</v>
      </c>
      <c r="G218" s="20" t="s">
        <v>605</v>
      </c>
      <c r="H218" s="38">
        <v>288</v>
      </c>
      <c r="I218" s="38" t="s">
        <v>224</v>
      </c>
      <c r="J218" s="46">
        <v>1.2259679999999999</v>
      </c>
      <c r="K218" s="46">
        <v>353.0788</v>
      </c>
      <c r="L218" s="38" t="s">
        <v>143</v>
      </c>
      <c r="M218" s="38" t="s">
        <v>144</v>
      </c>
      <c r="N218" s="38" t="s">
        <v>144</v>
      </c>
      <c r="O218" s="105" t="str">
        <f>IF(F218="","",VLOOKUP(F218,海关监管条件!$A$1:$B$2000,2,FALSE))</f>
        <v>A</v>
      </c>
    </row>
    <row r="219" spans="1:15" hidden="1">
      <c r="A219" s="45">
        <v>43447</v>
      </c>
      <c r="B219" s="20" t="s">
        <v>586</v>
      </c>
      <c r="C219" s="20" t="s">
        <v>581</v>
      </c>
      <c r="D219" s="20" t="s">
        <v>511</v>
      </c>
      <c r="E219" s="20" t="s">
        <v>607</v>
      </c>
      <c r="F219" s="20" t="s">
        <v>27</v>
      </c>
      <c r="G219" s="20" t="s">
        <v>605</v>
      </c>
      <c r="H219" s="38">
        <v>240</v>
      </c>
      <c r="I219" s="38" t="s">
        <v>224</v>
      </c>
      <c r="J219" s="46">
        <v>1.2259679999999999</v>
      </c>
      <c r="K219" s="46">
        <v>294.23230000000001</v>
      </c>
      <c r="L219" s="38" t="s">
        <v>143</v>
      </c>
      <c r="M219" s="38" t="s">
        <v>144</v>
      </c>
      <c r="N219" s="38" t="s">
        <v>144</v>
      </c>
      <c r="O219" s="105" t="str">
        <f>IF(F219="","",VLOOKUP(F219,海关监管条件!$A$1:$B$2000,2,FALSE))</f>
        <v>A</v>
      </c>
    </row>
    <row r="220" spans="1:15" hidden="1">
      <c r="A220" s="45">
        <v>43447</v>
      </c>
      <c r="B220" s="20" t="s">
        <v>586</v>
      </c>
      <c r="C220" s="20" t="s">
        <v>581</v>
      </c>
      <c r="D220" s="20" t="s">
        <v>511</v>
      </c>
      <c r="E220" s="20" t="s">
        <v>608</v>
      </c>
      <c r="F220" s="20" t="s">
        <v>27</v>
      </c>
      <c r="G220" s="20" t="s">
        <v>605</v>
      </c>
      <c r="H220" s="38">
        <v>144</v>
      </c>
      <c r="I220" s="38" t="s">
        <v>224</v>
      </c>
      <c r="J220" s="46">
        <v>1.2259679999999999</v>
      </c>
      <c r="K220" s="46">
        <v>176.5394</v>
      </c>
      <c r="L220" s="38" t="s">
        <v>143</v>
      </c>
      <c r="M220" s="38" t="s">
        <v>144</v>
      </c>
      <c r="N220" s="38" t="s">
        <v>144</v>
      </c>
      <c r="O220" s="105" t="str">
        <f>IF(F220="","",VLOOKUP(F220,海关监管条件!$A$1:$B$2000,2,FALSE))</f>
        <v>A</v>
      </c>
    </row>
    <row r="221" spans="1:15" hidden="1">
      <c r="A221" s="45">
        <v>43447</v>
      </c>
      <c r="B221" s="20" t="s">
        <v>586</v>
      </c>
      <c r="C221" s="20" t="s">
        <v>581</v>
      </c>
      <c r="D221" s="20" t="s">
        <v>511</v>
      </c>
      <c r="E221" s="20" t="s">
        <v>609</v>
      </c>
      <c r="F221" s="20" t="s">
        <v>27</v>
      </c>
      <c r="G221" s="20" t="s">
        <v>605</v>
      </c>
      <c r="H221" s="38">
        <v>144</v>
      </c>
      <c r="I221" s="38" t="s">
        <v>224</v>
      </c>
      <c r="J221" s="46">
        <v>1.2259679999999999</v>
      </c>
      <c r="K221" s="46">
        <v>176.5394</v>
      </c>
      <c r="L221" s="38" t="s">
        <v>143</v>
      </c>
      <c r="M221" s="38" t="s">
        <v>144</v>
      </c>
      <c r="N221" s="38" t="s">
        <v>144</v>
      </c>
      <c r="O221" s="105" t="str">
        <f>IF(F221="","",VLOOKUP(F221,海关监管条件!$A$1:$B$2000,2,FALSE))</f>
        <v>A</v>
      </c>
    </row>
    <row r="222" spans="1:15" hidden="1">
      <c r="A222" s="45">
        <v>43447</v>
      </c>
      <c r="B222" s="20" t="s">
        <v>586</v>
      </c>
      <c r="C222" s="20" t="s">
        <v>581</v>
      </c>
      <c r="D222" s="20" t="s">
        <v>511</v>
      </c>
      <c r="E222" s="20" t="s">
        <v>610</v>
      </c>
      <c r="F222" s="20" t="s">
        <v>27</v>
      </c>
      <c r="G222" s="20" t="s">
        <v>605</v>
      </c>
      <c r="H222" s="38">
        <v>288</v>
      </c>
      <c r="I222" s="38" t="s">
        <v>224</v>
      </c>
      <c r="J222" s="46">
        <v>1.2259679999999999</v>
      </c>
      <c r="K222" s="46">
        <v>353.0788</v>
      </c>
      <c r="L222" s="38" t="s">
        <v>143</v>
      </c>
      <c r="M222" s="38" t="s">
        <v>144</v>
      </c>
      <c r="N222" s="38" t="s">
        <v>144</v>
      </c>
      <c r="O222" s="105" t="str">
        <f>IF(F222="","",VLOOKUP(F222,海关监管条件!$A$1:$B$2000,2,FALSE))</f>
        <v>A</v>
      </c>
    </row>
    <row r="223" spans="1:15" hidden="1">
      <c r="A223" s="45">
        <v>43447</v>
      </c>
      <c r="B223" s="20" t="s">
        <v>586</v>
      </c>
      <c r="C223" s="20" t="s">
        <v>581</v>
      </c>
      <c r="D223" s="20" t="s">
        <v>511</v>
      </c>
      <c r="E223" s="20" t="s">
        <v>611</v>
      </c>
      <c r="F223" s="20" t="s">
        <v>27</v>
      </c>
      <c r="G223" s="20" t="s">
        <v>605</v>
      </c>
      <c r="H223" s="38">
        <v>192</v>
      </c>
      <c r="I223" s="38" t="s">
        <v>224</v>
      </c>
      <c r="J223" s="46">
        <v>1.2259679999999999</v>
      </c>
      <c r="K223" s="46">
        <v>235.38589999999999</v>
      </c>
      <c r="L223" s="38" t="s">
        <v>143</v>
      </c>
      <c r="M223" s="38" t="s">
        <v>144</v>
      </c>
      <c r="N223" s="38" t="s">
        <v>144</v>
      </c>
      <c r="O223" s="105" t="str">
        <f>IF(F223="","",VLOOKUP(F223,海关监管条件!$A$1:$B$2000,2,FALSE))</f>
        <v>A</v>
      </c>
    </row>
    <row r="224" spans="1:15" hidden="1">
      <c r="A224" s="45">
        <v>43447</v>
      </c>
      <c r="B224" s="20" t="s">
        <v>586</v>
      </c>
      <c r="C224" s="20" t="s">
        <v>581</v>
      </c>
      <c r="D224" s="20" t="s">
        <v>511</v>
      </c>
      <c r="E224" s="20" t="s">
        <v>612</v>
      </c>
      <c r="F224" s="20" t="s">
        <v>27</v>
      </c>
      <c r="G224" s="20" t="s">
        <v>613</v>
      </c>
      <c r="H224" s="38">
        <v>108</v>
      </c>
      <c r="I224" s="38" t="s">
        <v>224</v>
      </c>
      <c r="J224" s="46">
        <v>2.5750000000000002</v>
      </c>
      <c r="K224" s="46">
        <v>278.10000000000002</v>
      </c>
      <c r="L224" s="38" t="s">
        <v>143</v>
      </c>
      <c r="M224" s="38" t="s">
        <v>144</v>
      </c>
      <c r="N224" s="38" t="s">
        <v>144</v>
      </c>
      <c r="O224" s="105" t="str">
        <f>IF(F224="","",VLOOKUP(F224,海关监管条件!$A$1:$B$2000,2,FALSE))</f>
        <v>A</v>
      </c>
    </row>
    <row r="225" spans="1:15" hidden="1">
      <c r="A225" s="45">
        <v>43447</v>
      </c>
      <c r="B225" s="20" t="s">
        <v>586</v>
      </c>
      <c r="C225" s="20" t="s">
        <v>581</v>
      </c>
      <c r="D225" s="20" t="s">
        <v>511</v>
      </c>
      <c r="E225" s="20" t="s">
        <v>614</v>
      </c>
      <c r="F225" s="20" t="s">
        <v>27</v>
      </c>
      <c r="G225" s="20" t="s">
        <v>613</v>
      </c>
      <c r="H225" s="38">
        <v>252</v>
      </c>
      <c r="I225" s="38" t="s">
        <v>224</v>
      </c>
      <c r="J225" s="46">
        <v>2.5750000000000002</v>
      </c>
      <c r="K225" s="46">
        <v>648.9</v>
      </c>
      <c r="L225" s="38" t="s">
        <v>143</v>
      </c>
      <c r="M225" s="38" t="s">
        <v>144</v>
      </c>
      <c r="N225" s="38" t="s">
        <v>144</v>
      </c>
      <c r="O225" s="105" t="str">
        <f>IF(F225="","",VLOOKUP(F225,海关监管条件!$A$1:$B$2000,2,FALSE))</f>
        <v>A</v>
      </c>
    </row>
    <row r="226" spans="1:15" hidden="1">
      <c r="A226" s="45">
        <v>43447</v>
      </c>
      <c r="B226" s="20" t="s">
        <v>586</v>
      </c>
      <c r="C226" s="20" t="s">
        <v>581</v>
      </c>
      <c r="D226" s="20" t="s">
        <v>511</v>
      </c>
      <c r="E226" s="20" t="s">
        <v>615</v>
      </c>
      <c r="F226" s="20" t="s">
        <v>27</v>
      </c>
      <c r="G226" s="20" t="s">
        <v>613</v>
      </c>
      <c r="H226" s="38">
        <v>108</v>
      </c>
      <c r="I226" s="38" t="s">
        <v>224</v>
      </c>
      <c r="J226" s="46">
        <v>2.5750000000000002</v>
      </c>
      <c r="K226" s="46">
        <v>278.10000000000002</v>
      </c>
      <c r="L226" s="38" t="s">
        <v>143</v>
      </c>
      <c r="M226" s="38" t="s">
        <v>144</v>
      </c>
      <c r="N226" s="38" t="s">
        <v>144</v>
      </c>
      <c r="O226" s="105" t="str">
        <f>IF(F226="","",VLOOKUP(F226,海关监管条件!$A$1:$B$2000,2,FALSE))</f>
        <v>A</v>
      </c>
    </row>
    <row r="227" spans="1:15" hidden="1">
      <c r="A227" s="45">
        <v>43447</v>
      </c>
      <c r="B227" s="20" t="s">
        <v>586</v>
      </c>
      <c r="C227" s="20" t="s">
        <v>581</v>
      </c>
      <c r="D227" s="20" t="s">
        <v>511</v>
      </c>
      <c r="E227" s="20" t="s">
        <v>616</v>
      </c>
      <c r="F227" s="20" t="s">
        <v>27</v>
      </c>
      <c r="G227" s="20" t="s">
        <v>613</v>
      </c>
      <c r="H227" s="38">
        <v>108</v>
      </c>
      <c r="I227" s="38" t="s">
        <v>224</v>
      </c>
      <c r="J227" s="46">
        <v>2.5750000000000002</v>
      </c>
      <c r="K227" s="46">
        <v>278.10000000000002</v>
      </c>
      <c r="L227" s="38" t="s">
        <v>143</v>
      </c>
      <c r="M227" s="38" t="s">
        <v>144</v>
      </c>
      <c r="N227" s="38" t="s">
        <v>144</v>
      </c>
      <c r="O227" s="105" t="str">
        <f>IF(F227="","",VLOOKUP(F227,海关监管条件!$A$1:$B$2000,2,FALSE))</f>
        <v>A</v>
      </c>
    </row>
    <row r="228" spans="1:15" hidden="1">
      <c r="A228" s="45">
        <v>43447</v>
      </c>
      <c r="B228" s="20" t="s">
        <v>586</v>
      </c>
      <c r="C228" s="20" t="s">
        <v>581</v>
      </c>
      <c r="D228" s="20" t="s">
        <v>511</v>
      </c>
      <c r="E228" s="20" t="s">
        <v>617</v>
      </c>
      <c r="F228" s="20" t="s">
        <v>27</v>
      </c>
      <c r="G228" s="20" t="s">
        <v>618</v>
      </c>
      <c r="H228" s="38">
        <v>192</v>
      </c>
      <c r="I228" s="38" t="s">
        <v>224</v>
      </c>
      <c r="J228" s="46">
        <v>0.56000000000000005</v>
      </c>
      <c r="K228" s="46">
        <v>107.52</v>
      </c>
      <c r="L228" s="38" t="s">
        <v>143</v>
      </c>
      <c r="M228" s="38" t="s">
        <v>144</v>
      </c>
      <c r="N228" s="38" t="s">
        <v>144</v>
      </c>
      <c r="O228" s="105" t="str">
        <f>IF(F228="","",VLOOKUP(F228,海关监管条件!$A$1:$B$2000,2,FALSE))</f>
        <v>A</v>
      </c>
    </row>
    <row r="229" spans="1:15" hidden="1">
      <c r="A229" s="45">
        <v>43447</v>
      </c>
      <c r="B229" s="20" t="s">
        <v>619</v>
      </c>
      <c r="C229" s="20" t="s">
        <v>581</v>
      </c>
      <c r="D229" s="20" t="s">
        <v>511</v>
      </c>
      <c r="E229" s="20" t="s">
        <v>620</v>
      </c>
      <c r="F229" s="20" t="s">
        <v>72</v>
      </c>
      <c r="G229" s="20" t="s">
        <v>621</v>
      </c>
      <c r="H229" s="38">
        <v>168</v>
      </c>
      <c r="I229" s="38" t="s">
        <v>171</v>
      </c>
      <c r="J229" s="46">
        <v>1</v>
      </c>
      <c r="K229" s="46">
        <v>168</v>
      </c>
      <c r="L229" s="38" t="s">
        <v>143</v>
      </c>
      <c r="M229" s="38" t="s">
        <v>144</v>
      </c>
      <c r="N229" s="38" t="s">
        <v>144</v>
      </c>
      <c r="O229" s="105" t="str">
        <f>IF(F229="","",VLOOKUP(F229,海关监管条件!$A$1:$B$2000,2,FALSE))</f>
        <v>无</v>
      </c>
    </row>
    <row r="230" spans="1:15" hidden="1">
      <c r="A230" s="45">
        <v>43447</v>
      </c>
      <c r="B230" s="20" t="s">
        <v>619</v>
      </c>
      <c r="C230" s="20" t="s">
        <v>581</v>
      </c>
      <c r="D230" s="20" t="s">
        <v>511</v>
      </c>
      <c r="E230" s="20" t="s">
        <v>622</v>
      </c>
      <c r="F230" s="20" t="s">
        <v>72</v>
      </c>
      <c r="G230" s="20" t="s">
        <v>621</v>
      </c>
      <c r="H230" s="38">
        <v>147</v>
      </c>
      <c r="I230" s="38" t="s">
        <v>171</v>
      </c>
      <c r="J230" s="46">
        <v>1</v>
      </c>
      <c r="K230" s="46">
        <v>147</v>
      </c>
      <c r="L230" s="38" t="s">
        <v>143</v>
      </c>
      <c r="M230" s="38" t="s">
        <v>144</v>
      </c>
      <c r="N230" s="38" t="s">
        <v>144</v>
      </c>
      <c r="O230" s="105" t="str">
        <f>IF(F230="","",VLOOKUP(F230,海关监管条件!$A$1:$B$2000,2,FALSE))</f>
        <v>无</v>
      </c>
    </row>
    <row r="231" spans="1:15" hidden="1">
      <c r="A231" s="45">
        <v>43447</v>
      </c>
      <c r="B231" s="20" t="s">
        <v>619</v>
      </c>
      <c r="C231" s="20" t="s">
        <v>581</v>
      </c>
      <c r="D231" s="20" t="s">
        <v>511</v>
      </c>
      <c r="E231" s="20" t="s">
        <v>623</v>
      </c>
      <c r="F231" s="20" t="s">
        <v>72</v>
      </c>
      <c r="G231" s="20" t="s">
        <v>621</v>
      </c>
      <c r="H231" s="38">
        <v>172.8</v>
      </c>
      <c r="I231" s="38" t="s">
        <v>171</v>
      </c>
      <c r="J231" s="46">
        <v>1</v>
      </c>
      <c r="K231" s="46">
        <v>172.8</v>
      </c>
      <c r="L231" s="38" t="s">
        <v>143</v>
      </c>
      <c r="M231" s="38" t="s">
        <v>144</v>
      </c>
      <c r="N231" s="38" t="s">
        <v>144</v>
      </c>
      <c r="O231" s="105" t="str">
        <f>IF(F231="","",VLOOKUP(F231,海关监管条件!$A$1:$B$2000,2,FALSE))</f>
        <v>无</v>
      </c>
    </row>
    <row r="232" spans="1:15" hidden="1">
      <c r="A232" s="45">
        <v>43447</v>
      </c>
      <c r="B232" s="20" t="s">
        <v>619</v>
      </c>
      <c r="C232" s="20" t="s">
        <v>581</v>
      </c>
      <c r="D232" s="20" t="s">
        <v>511</v>
      </c>
      <c r="E232" s="20" t="s">
        <v>624</v>
      </c>
      <c r="F232" s="20" t="s">
        <v>72</v>
      </c>
      <c r="G232" s="20" t="s">
        <v>621</v>
      </c>
      <c r="H232" s="38">
        <v>172.8</v>
      </c>
      <c r="I232" s="38" t="s">
        <v>171</v>
      </c>
      <c r="J232" s="46">
        <v>1</v>
      </c>
      <c r="K232" s="46">
        <v>172.8</v>
      </c>
      <c r="L232" s="38" t="s">
        <v>143</v>
      </c>
      <c r="M232" s="38" t="s">
        <v>144</v>
      </c>
      <c r="N232" s="38" t="s">
        <v>144</v>
      </c>
      <c r="O232" s="105" t="str">
        <f>IF(F232="","",VLOOKUP(F232,海关监管条件!$A$1:$B$2000,2,FALSE))</f>
        <v>无</v>
      </c>
    </row>
    <row r="233" spans="1:15" hidden="1">
      <c r="A233" s="45">
        <v>43447</v>
      </c>
      <c r="B233" s="20" t="s">
        <v>619</v>
      </c>
      <c r="C233" s="20" t="s">
        <v>581</v>
      </c>
      <c r="D233" s="20" t="s">
        <v>511</v>
      </c>
      <c r="E233" s="20" t="s">
        <v>625</v>
      </c>
      <c r="F233" s="20" t="s">
        <v>72</v>
      </c>
      <c r="G233" s="20" t="s">
        <v>621</v>
      </c>
      <c r="H233" s="38">
        <v>103.68</v>
      </c>
      <c r="I233" s="38" t="s">
        <v>171</v>
      </c>
      <c r="J233" s="46">
        <v>1</v>
      </c>
      <c r="K233" s="46">
        <v>103.68</v>
      </c>
      <c r="L233" s="38" t="s">
        <v>143</v>
      </c>
      <c r="M233" s="38" t="s">
        <v>144</v>
      </c>
      <c r="N233" s="38" t="s">
        <v>144</v>
      </c>
      <c r="O233" s="105" t="str">
        <f>IF(F233="","",VLOOKUP(F233,海关监管条件!$A$1:$B$2000,2,FALSE))</f>
        <v>无</v>
      </c>
    </row>
    <row r="234" spans="1:15" hidden="1">
      <c r="A234" s="45">
        <v>43447</v>
      </c>
      <c r="B234" s="20" t="s">
        <v>619</v>
      </c>
      <c r="C234" s="20" t="s">
        <v>581</v>
      </c>
      <c r="D234" s="20" t="s">
        <v>511</v>
      </c>
      <c r="E234" s="20" t="s">
        <v>626</v>
      </c>
      <c r="F234" s="20" t="s">
        <v>72</v>
      </c>
      <c r="G234" s="20" t="s">
        <v>621</v>
      </c>
      <c r="H234" s="38">
        <v>79.2</v>
      </c>
      <c r="I234" s="38" t="s">
        <v>171</v>
      </c>
      <c r="J234" s="46">
        <v>1</v>
      </c>
      <c r="K234" s="46">
        <v>79.2</v>
      </c>
      <c r="L234" s="38" t="s">
        <v>143</v>
      </c>
      <c r="M234" s="38" t="s">
        <v>144</v>
      </c>
      <c r="N234" s="38" t="s">
        <v>144</v>
      </c>
      <c r="O234" s="105" t="str">
        <f>IF(F234="","",VLOOKUP(F234,海关监管条件!$A$1:$B$2000,2,FALSE))</f>
        <v>无</v>
      </c>
    </row>
    <row r="235" spans="1:15" hidden="1">
      <c r="A235" s="45">
        <v>43447</v>
      </c>
      <c r="B235" s="20" t="s">
        <v>523</v>
      </c>
      <c r="C235" s="20" t="s">
        <v>581</v>
      </c>
      <c r="D235" s="20" t="s">
        <v>511</v>
      </c>
      <c r="E235" s="20" t="s">
        <v>627</v>
      </c>
      <c r="F235" s="20" t="s">
        <v>72</v>
      </c>
      <c r="G235" s="20" t="s">
        <v>628</v>
      </c>
      <c r="H235" s="38">
        <v>480</v>
      </c>
      <c r="I235" s="38" t="s">
        <v>154</v>
      </c>
      <c r="J235" s="46">
        <v>0.5</v>
      </c>
      <c r="K235" s="46">
        <v>240</v>
      </c>
      <c r="L235" s="38" t="s">
        <v>143</v>
      </c>
      <c r="M235" s="38" t="s">
        <v>144</v>
      </c>
      <c r="N235" s="38" t="s">
        <v>144</v>
      </c>
      <c r="O235" s="105" t="str">
        <f>IF(F235="","",VLOOKUP(F235,海关监管条件!$A$1:$B$2000,2,FALSE))</f>
        <v>无</v>
      </c>
    </row>
    <row r="236" spans="1:15" hidden="1">
      <c r="A236" s="45">
        <v>43447</v>
      </c>
      <c r="B236" s="20" t="s">
        <v>523</v>
      </c>
      <c r="C236" s="20" t="s">
        <v>581</v>
      </c>
      <c r="D236" s="20" t="s">
        <v>511</v>
      </c>
      <c r="E236" s="20" t="s">
        <v>629</v>
      </c>
      <c r="F236" s="20" t="s">
        <v>72</v>
      </c>
      <c r="G236" s="20" t="s">
        <v>628</v>
      </c>
      <c r="H236" s="38">
        <v>432</v>
      </c>
      <c r="I236" s="38" t="s">
        <v>154</v>
      </c>
      <c r="J236" s="46">
        <v>0.5</v>
      </c>
      <c r="K236" s="46">
        <v>216</v>
      </c>
      <c r="L236" s="38" t="s">
        <v>143</v>
      </c>
      <c r="M236" s="38" t="s">
        <v>144</v>
      </c>
      <c r="N236" s="38" t="s">
        <v>144</v>
      </c>
      <c r="O236" s="105" t="str">
        <f>IF(F236="","",VLOOKUP(F236,海关监管条件!$A$1:$B$2000,2,FALSE))</f>
        <v>无</v>
      </c>
    </row>
    <row r="237" spans="1:15" hidden="1">
      <c r="A237" s="45">
        <v>43447</v>
      </c>
      <c r="B237" s="20" t="s">
        <v>523</v>
      </c>
      <c r="C237" s="20" t="s">
        <v>581</v>
      </c>
      <c r="D237" s="20" t="s">
        <v>511</v>
      </c>
      <c r="E237" s="20" t="s">
        <v>630</v>
      </c>
      <c r="F237" s="20" t="s">
        <v>72</v>
      </c>
      <c r="G237" s="20" t="s">
        <v>628</v>
      </c>
      <c r="H237" s="38">
        <v>384</v>
      </c>
      <c r="I237" s="38" t="s">
        <v>154</v>
      </c>
      <c r="J237" s="46">
        <v>0.5</v>
      </c>
      <c r="K237" s="46">
        <v>192</v>
      </c>
      <c r="L237" s="38" t="s">
        <v>143</v>
      </c>
      <c r="M237" s="38" t="s">
        <v>144</v>
      </c>
      <c r="N237" s="38" t="s">
        <v>144</v>
      </c>
      <c r="O237" s="105" t="str">
        <f>IF(F237="","",VLOOKUP(F237,海关监管条件!$A$1:$B$2000,2,FALSE))</f>
        <v>无</v>
      </c>
    </row>
    <row r="238" spans="1:15" hidden="1">
      <c r="A238" s="45">
        <v>43447</v>
      </c>
      <c r="B238" s="20" t="s">
        <v>523</v>
      </c>
      <c r="C238" s="20" t="s">
        <v>581</v>
      </c>
      <c r="D238" s="20" t="s">
        <v>511</v>
      </c>
      <c r="E238" s="20" t="s">
        <v>631</v>
      </c>
      <c r="F238" s="20" t="s">
        <v>72</v>
      </c>
      <c r="G238" s="20" t="s">
        <v>628</v>
      </c>
      <c r="H238" s="38">
        <v>384</v>
      </c>
      <c r="I238" s="38" t="s">
        <v>154</v>
      </c>
      <c r="J238" s="46">
        <v>0.5</v>
      </c>
      <c r="K238" s="46">
        <v>192</v>
      </c>
      <c r="L238" s="38" t="s">
        <v>143</v>
      </c>
      <c r="M238" s="38" t="s">
        <v>144</v>
      </c>
      <c r="N238" s="38" t="s">
        <v>144</v>
      </c>
      <c r="O238" s="105" t="str">
        <f>IF(F238="","",VLOOKUP(F238,海关监管条件!$A$1:$B$2000,2,FALSE))</f>
        <v>无</v>
      </c>
    </row>
    <row r="239" spans="1:15" hidden="1">
      <c r="A239" s="45">
        <v>43447</v>
      </c>
      <c r="B239" s="20" t="s">
        <v>523</v>
      </c>
      <c r="C239" s="20" t="s">
        <v>581</v>
      </c>
      <c r="D239" s="20" t="s">
        <v>511</v>
      </c>
      <c r="E239" s="20" t="s">
        <v>632</v>
      </c>
      <c r="F239" s="20" t="s">
        <v>72</v>
      </c>
      <c r="G239" s="20" t="s">
        <v>633</v>
      </c>
      <c r="H239" s="38">
        <v>120</v>
      </c>
      <c r="I239" s="38" t="s">
        <v>154</v>
      </c>
      <c r="J239" s="46">
        <v>1</v>
      </c>
      <c r="K239" s="46">
        <v>120</v>
      </c>
      <c r="L239" s="38" t="s">
        <v>143</v>
      </c>
      <c r="M239" s="38" t="s">
        <v>144</v>
      </c>
      <c r="N239" s="38" t="s">
        <v>144</v>
      </c>
      <c r="O239" s="105" t="str">
        <f>IF(F239="","",VLOOKUP(F239,海关监管条件!$A$1:$B$2000,2,FALSE))</f>
        <v>无</v>
      </c>
    </row>
    <row r="240" spans="1:15" hidden="1">
      <c r="A240" s="45">
        <v>43447</v>
      </c>
      <c r="B240" s="20" t="s">
        <v>523</v>
      </c>
      <c r="C240" s="20" t="s">
        <v>581</v>
      </c>
      <c r="D240" s="20" t="s">
        <v>511</v>
      </c>
      <c r="E240" s="20" t="s">
        <v>634</v>
      </c>
      <c r="F240" s="20" t="s">
        <v>72</v>
      </c>
      <c r="G240" s="20" t="s">
        <v>628</v>
      </c>
      <c r="H240" s="38">
        <v>240</v>
      </c>
      <c r="I240" s="38" t="s">
        <v>154</v>
      </c>
      <c r="J240" s="46">
        <v>0.5</v>
      </c>
      <c r="K240" s="46">
        <v>120</v>
      </c>
      <c r="L240" s="38" t="s">
        <v>143</v>
      </c>
      <c r="M240" s="38" t="s">
        <v>144</v>
      </c>
      <c r="N240" s="38" t="s">
        <v>144</v>
      </c>
      <c r="O240" s="105" t="str">
        <f>IF(F240="","",VLOOKUP(F240,海关监管条件!$A$1:$B$2000,2,FALSE))</f>
        <v>无</v>
      </c>
    </row>
    <row r="241" spans="1:15" hidden="1">
      <c r="A241" s="45">
        <v>43447</v>
      </c>
      <c r="B241" s="20" t="s">
        <v>635</v>
      </c>
      <c r="C241" s="20" t="s">
        <v>581</v>
      </c>
      <c r="D241" s="20" t="s">
        <v>511</v>
      </c>
      <c r="E241" s="20" t="s">
        <v>636</v>
      </c>
      <c r="F241" s="20" t="s">
        <v>60</v>
      </c>
      <c r="G241" s="20" t="s">
        <v>637</v>
      </c>
      <c r="H241" s="38">
        <v>180</v>
      </c>
      <c r="I241" s="38" t="s">
        <v>224</v>
      </c>
      <c r="J241" s="46">
        <v>2.41</v>
      </c>
      <c r="K241" s="46">
        <v>433.8</v>
      </c>
      <c r="L241" s="38" t="s">
        <v>143</v>
      </c>
      <c r="M241" s="38" t="s">
        <v>144</v>
      </c>
      <c r="N241" s="38" t="s">
        <v>144</v>
      </c>
      <c r="O241" s="105" t="str">
        <f>IF(F241="","",VLOOKUP(F241,海关监管条件!$A$1:$B$2000,2,FALSE))</f>
        <v>无</v>
      </c>
    </row>
    <row r="242" spans="1:15" hidden="1">
      <c r="A242" s="45">
        <v>43447</v>
      </c>
      <c r="B242" s="20" t="s">
        <v>635</v>
      </c>
      <c r="C242" s="20" t="s">
        <v>581</v>
      </c>
      <c r="D242" s="20" t="s">
        <v>511</v>
      </c>
      <c r="E242" s="20" t="s">
        <v>638</v>
      </c>
      <c r="F242" s="20" t="s">
        <v>60</v>
      </c>
      <c r="G242" s="20" t="s">
        <v>637</v>
      </c>
      <c r="H242" s="38">
        <v>240</v>
      </c>
      <c r="I242" s="38" t="s">
        <v>224</v>
      </c>
      <c r="J242" s="46">
        <v>1.75</v>
      </c>
      <c r="K242" s="46">
        <v>420</v>
      </c>
      <c r="L242" s="38" t="s">
        <v>143</v>
      </c>
      <c r="M242" s="38" t="s">
        <v>144</v>
      </c>
      <c r="N242" s="38" t="s">
        <v>144</v>
      </c>
      <c r="O242" s="105" t="str">
        <f>IF(F242="","",VLOOKUP(F242,海关监管条件!$A$1:$B$2000,2,FALSE))</f>
        <v>无</v>
      </c>
    </row>
    <row r="243" spans="1:15" hidden="1">
      <c r="A243" s="45">
        <v>43447</v>
      </c>
      <c r="B243" s="20" t="s">
        <v>639</v>
      </c>
      <c r="C243" s="20" t="s">
        <v>640</v>
      </c>
      <c r="D243" s="20" t="s">
        <v>641</v>
      </c>
      <c r="E243" s="20" t="s">
        <v>642</v>
      </c>
      <c r="F243" s="20" t="s">
        <v>45</v>
      </c>
      <c r="G243" s="20" t="s">
        <v>643</v>
      </c>
      <c r="H243" s="38">
        <v>21</v>
      </c>
      <c r="I243" s="104" t="s">
        <v>171</v>
      </c>
      <c r="J243" s="46">
        <v>5</v>
      </c>
      <c r="K243" s="46">
        <v>105</v>
      </c>
      <c r="L243" s="104" t="s">
        <v>143</v>
      </c>
      <c r="M243" s="104" t="s">
        <v>144</v>
      </c>
      <c r="N243" s="104" t="s">
        <v>145</v>
      </c>
      <c r="O243" s="105" t="str">
        <f>IF(F243="","",VLOOKUP(F243,海关监管条件!$A$1:$B$2000,2,FALSE))</f>
        <v xml:space="preserve">无 </v>
      </c>
    </row>
    <row r="244" spans="1:15" hidden="1">
      <c r="A244" s="45">
        <v>43448</v>
      </c>
      <c r="B244" s="20" t="s">
        <v>644</v>
      </c>
      <c r="C244" s="20" t="s">
        <v>645</v>
      </c>
      <c r="D244" s="20" t="s">
        <v>646</v>
      </c>
      <c r="E244" s="20" t="s">
        <v>647</v>
      </c>
      <c r="F244" s="20" t="s">
        <v>17</v>
      </c>
      <c r="G244" s="20" t="s">
        <v>648</v>
      </c>
      <c r="H244" s="38">
        <v>78</v>
      </c>
      <c r="I244" s="38" t="s">
        <v>154</v>
      </c>
      <c r="J244" s="46">
        <v>2</v>
      </c>
      <c r="K244" s="46">
        <v>156</v>
      </c>
      <c r="L244" s="104" t="s">
        <v>143</v>
      </c>
      <c r="M244" s="104" t="s">
        <v>144</v>
      </c>
      <c r="N244" s="104" t="s">
        <v>145</v>
      </c>
      <c r="O244" s="105" t="str">
        <f>IF(F244="","",VLOOKUP(F244,海关监管条件!$A$1:$B$2000,2,FALSE))</f>
        <v xml:space="preserve">无 </v>
      </c>
    </row>
    <row r="245" spans="1:15" hidden="1">
      <c r="A245" s="45">
        <v>43448</v>
      </c>
      <c r="B245" s="20" t="s">
        <v>644</v>
      </c>
      <c r="C245" s="20" t="s">
        <v>645</v>
      </c>
      <c r="D245" s="20" t="s">
        <v>646</v>
      </c>
      <c r="E245" s="20" t="s">
        <v>649</v>
      </c>
      <c r="F245" s="20" t="s">
        <v>81</v>
      </c>
      <c r="G245" s="20" t="s">
        <v>650</v>
      </c>
      <c r="H245" s="38">
        <v>108</v>
      </c>
      <c r="I245" s="38" t="s">
        <v>154</v>
      </c>
      <c r="J245" s="46">
        <v>1.8</v>
      </c>
      <c r="K245" s="46">
        <v>194.4</v>
      </c>
      <c r="L245" s="104" t="s">
        <v>143</v>
      </c>
      <c r="M245" s="104" t="s">
        <v>144</v>
      </c>
      <c r="N245" s="104" t="s">
        <v>145</v>
      </c>
      <c r="O245" s="105" t="str">
        <f>IF(F245="","",VLOOKUP(F245,海关监管条件!$A$1:$B$2000,2,FALSE))</f>
        <v>无</v>
      </c>
    </row>
    <row r="246" spans="1:15" hidden="1">
      <c r="A246" s="45">
        <v>43448</v>
      </c>
      <c r="B246" s="20" t="s">
        <v>651</v>
      </c>
      <c r="C246" s="20" t="s">
        <v>652</v>
      </c>
      <c r="D246" s="20" t="s">
        <v>653</v>
      </c>
      <c r="E246" s="20" t="s">
        <v>654</v>
      </c>
      <c r="F246" s="20" t="s">
        <v>7</v>
      </c>
      <c r="G246" s="20" t="s">
        <v>655</v>
      </c>
      <c r="H246" s="38">
        <v>128</v>
      </c>
      <c r="I246" s="38" t="s">
        <v>154</v>
      </c>
      <c r="J246" s="46">
        <v>0.7</v>
      </c>
      <c r="K246" s="46">
        <v>89.6</v>
      </c>
      <c r="L246" s="104" t="s">
        <v>143</v>
      </c>
      <c r="M246" s="104" t="s">
        <v>144</v>
      </c>
      <c r="N246" s="104" t="s">
        <v>145</v>
      </c>
      <c r="O246" s="105" t="str">
        <f>IF(F246="","",VLOOKUP(F246,海关监管条件!$A$1:$B$2000,2,FALSE))</f>
        <v xml:space="preserve">A </v>
      </c>
    </row>
    <row r="247" spans="1:15" hidden="1">
      <c r="A247" s="45">
        <v>43448</v>
      </c>
      <c r="B247" s="20" t="s">
        <v>651</v>
      </c>
      <c r="C247" s="20" t="s">
        <v>652</v>
      </c>
      <c r="D247" s="20" t="s">
        <v>653</v>
      </c>
      <c r="E247" s="20" t="s">
        <v>656</v>
      </c>
      <c r="F247" s="20" t="s">
        <v>7</v>
      </c>
      <c r="G247" s="20" t="s">
        <v>657</v>
      </c>
      <c r="H247" s="38">
        <v>72</v>
      </c>
      <c r="I247" s="38" t="s">
        <v>154</v>
      </c>
      <c r="J247" s="46">
        <v>0.7</v>
      </c>
      <c r="K247" s="46">
        <v>50.4</v>
      </c>
      <c r="L247" s="104" t="s">
        <v>143</v>
      </c>
      <c r="M247" s="104" t="s">
        <v>144</v>
      </c>
      <c r="N247" s="104" t="s">
        <v>145</v>
      </c>
      <c r="O247" s="105" t="str">
        <f>IF(F247="","",VLOOKUP(F247,海关监管条件!$A$1:$B$2000,2,FALSE))</f>
        <v xml:space="preserve">A </v>
      </c>
    </row>
    <row r="248" spans="1:15" hidden="1">
      <c r="A248" s="45">
        <v>43448</v>
      </c>
      <c r="B248" s="20" t="s">
        <v>651</v>
      </c>
      <c r="C248" s="20" t="s">
        <v>652</v>
      </c>
      <c r="D248" s="20" t="s">
        <v>653</v>
      </c>
      <c r="E248" s="20" t="s">
        <v>658</v>
      </c>
      <c r="F248" s="20" t="s">
        <v>7</v>
      </c>
      <c r="G248" s="20" t="s">
        <v>659</v>
      </c>
      <c r="H248" s="38">
        <v>69</v>
      </c>
      <c r="I248" s="38" t="s">
        <v>154</v>
      </c>
      <c r="J248" s="46">
        <v>1.5</v>
      </c>
      <c r="K248" s="46">
        <v>103.5</v>
      </c>
      <c r="L248" s="104" t="s">
        <v>143</v>
      </c>
      <c r="M248" s="104" t="s">
        <v>144</v>
      </c>
      <c r="N248" s="104" t="s">
        <v>145</v>
      </c>
      <c r="O248" s="105" t="str">
        <f>IF(F248="","",VLOOKUP(F248,海关监管条件!$A$1:$B$2000,2,FALSE))</f>
        <v xml:space="preserve">A </v>
      </c>
    </row>
    <row r="249" spans="1:15" hidden="1">
      <c r="A249" s="45">
        <v>43448</v>
      </c>
      <c r="B249" s="20" t="s">
        <v>651</v>
      </c>
      <c r="C249" s="20" t="s">
        <v>652</v>
      </c>
      <c r="D249" s="20" t="s">
        <v>653</v>
      </c>
      <c r="E249" s="20" t="s">
        <v>660</v>
      </c>
      <c r="F249" s="20" t="s">
        <v>8</v>
      </c>
      <c r="G249" s="20" t="s">
        <v>661</v>
      </c>
      <c r="H249" s="38">
        <v>48</v>
      </c>
      <c r="I249" s="104" t="s">
        <v>142</v>
      </c>
      <c r="J249" s="46">
        <v>1.2</v>
      </c>
      <c r="K249" s="46">
        <v>57.6</v>
      </c>
      <c r="L249" s="104" t="s">
        <v>143</v>
      </c>
      <c r="M249" s="104" t="s">
        <v>144</v>
      </c>
      <c r="N249" s="104" t="s">
        <v>145</v>
      </c>
      <c r="O249" s="105" t="str">
        <f>IF(F249="","",VLOOKUP(F249,海关监管条件!$A$1:$B$2000,2,FALSE))</f>
        <v xml:space="preserve">A </v>
      </c>
    </row>
    <row r="250" spans="1:15" hidden="1">
      <c r="A250" s="45">
        <v>43448</v>
      </c>
      <c r="B250" s="20" t="s">
        <v>651</v>
      </c>
      <c r="C250" s="20" t="s">
        <v>652</v>
      </c>
      <c r="D250" s="20" t="s">
        <v>653</v>
      </c>
      <c r="E250" s="20" t="s">
        <v>662</v>
      </c>
      <c r="F250" s="20" t="s">
        <v>8</v>
      </c>
      <c r="G250" s="20" t="s">
        <v>663</v>
      </c>
      <c r="H250" s="38">
        <v>56</v>
      </c>
      <c r="I250" s="104" t="s">
        <v>142</v>
      </c>
      <c r="J250" s="46">
        <v>1</v>
      </c>
      <c r="K250" s="46">
        <v>56</v>
      </c>
      <c r="L250" s="104" t="s">
        <v>143</v>
      </c>
      <c r="M250" s="104" t="s">
        <v>144</v>
      </c>
      <c r="N250" s="104" t="s">
        <v>145</v>
      </c>
      <c r="O250" s="105" t="str">
        <f>IF(F250="","",VLOOKUP(F250,海关监管条件!$A$1:$B$2000,2,FALSE))</f>
        <v xml:space="preserve">A </v>
      </c>
    </row>
    <row r="251" spans="1:15" hidden="1">
      <c r="A251" s="45">
        <v>43448</v>
      </c>
      <c r="B251" s="20" t="s">
        <v>651</v>
      </c>
      <c r="C251" s="20" t="s">
        <v>652</v>
      </c>
      <c r="D251" s="20" t="s">
        <v>653</v>
      </c>
      <c r="E251" s="20" t="s">
        <v>664</v>
      </c>
      <c r="F251" s="20" t="s">
        <v>8</v>
      </c>
      <c r="G251" s="20" t="s">
        <v>665</v>
      </c>
      <c r="H251" s="38">
        <v>72</v>
      </c>
      <c r="I251" s="104" t="s">
        <v>142</v>
      </c>
      <c r="J251" s="46">
        <v>1</v>
      </c>
      <c r="K251" s="46">
        <v>72</v>
      </c>
      <c r="L251" s="104" t="s">
        <v>143</v>
      </c>
      <c r="M251" s="104" t="s">
        <v>144</v>
      </c>
      <c r="N251" s="104" t="s">
        <v>145</v>
      </c>
      <c r="O251" s="105" t="str">
        <f>IF(F251="","",VLOOKUP(F251,海关监管条件!$A$1:$B$2000,2,FALSE))</f>
        <v xml:space="preserve">A </v>
      </c>
    </row>
    <row r="252" spans="1:15" hidden="1">
      <c r="A252" s="45">
        <v>43448</v>
      </c>
      <c r="B252" s="20" t="s">
        <v>651</v>
      </c>
      <c r="C252" s="20" t="s">
        <v>652</v>
      </c>
      <c r="D252" s="20" t="s">
        <v>653</v>
      </c>
      <c r="E252" s="20" t="s">
        <v>666</v>
      </c>
      <c r="F252" s="20" t="s">
        <v>7</v>
      </c>
      <c r="G252" s="20" t="s">
        <v>667</v>
      </c>
      <c r="H252" s="38">
        <v>28</v>
      </c>
      <c r="I252" s="38" t="s">
        <v>154</v>
      </c>
      <c r="J252" s="46">
        <v>0.5</v>
      </c>
      <c r="K252" s="46">
        <v>14</v>
      </c>
      <c r="L252" s="104" t="s">
        <v>143</v>
      </c>
      <c r="M252" s="104" t="s">
        <v>144</v>
      </c>
      <c r="N252" s="104" t="s">
        <v>145</v>
      </c>
      <c r="O252" s="105" t="str">
        <f>IF(F252="","",VLOOKUP(F252,海关监管条件!$A$1:$B$2000,2,FALSE))</f>
        <v xml:space="preserve">A </v>
      </c>
    </row>
    <row r="253" spans="1:15" hidden="1">
      <c r="A253" s="45">
        <v>43448</v>
      </c>
      <c r="B253" s="20" t="s">
        <v>651</v>
      </c>
      <c r="C253" s="20" t="s">
        <v>652</v>
      </c>
      <c r="D253" s="20" t="s">
        <v>653</v>
      </c>
      <c r="E253" s="20" t="s">
        <v>668</v>
      </c>
      <c r="F253" s="20" t="s">
        <v>8</v>
      </c>
      <c r="G253" s="20" t="s">
        <v>669</v>
      </c>
      <c r="H253" s="38">
        <v>48</v>
      </c>
      <c r="I253" s="104" t="s">
        <v>142</v>
      </c>
      <c r="J253" s="46">
        <v>2</v>
      </c>
      <c r="K253" s="46">
        <v>96</v>
      </c>
      <c r="L253" s="104" t="s">
        <v>143</v>
      </c>
      <c r="M253" s="104" t="s">
        <v>144</v>
      </c>
      <c r="N253" s="104" t="s">
        <v>145</v>
      </c>
      <c r="O253" s="105" t="str">
        <f>IF(F253="","",VLOOKUP(F253,海关监管条件!$A$1:$B$2000,2,FALSE))</f>
        <v xml:space="preserve">A </v>
      </c>
    </row>
    <row r="254" spans="1:15" hidden="1">
      <c r="A254" s="45">
        <v>43448</v>
      </c>
      <c r="B254" s="20" t="s">
        <v>651</v>
      </c>
      <c r="C254" s="20" t="s">
        <v>652</v>
      </c>
      <c r="D254" s="20" t="s">
        <v>653</v>
      </c>
      <c r="E254" s="20" t="s">
        <v>670</v>
      </c>
      <c r="F254" s="20" t="s">
        <v>7</v>
      </c>
      <c r="G254" s="20" t="s">
        <v>671</v>
      </c>
      <c r="H254" s="38">
        <v>96</v>
      </c>
      <c r="I254" s="38" t="s">
        <v>154</v>
      </c>
      <c r="J254" s="46">
        <v>0.1</v>
      </c>
      <c r="K254" s="46">
        <v>9.6</v>
      </c>
      <c r="L254" s="104" t="s">
        <v>143</v>
      </c>
      <c r="M254" s="104" t="s">
        <v>144</v>
      </c>
      <c r="N254" s="104" t="s">
        <v>145</v>
      </c>
      <c r="O254" s="105" t="str">
        <f>IF(F254="","",VLOOKUP(F254,海关监管条件!$A$1:$B$2000,2,FALSE))</f>
        <v xml:space="preserve">A </v>
      </c>
    </row>
    <row r="255" spans="1:15" hidden="1">
      <c r="A255" s="45">
        <v>43448</v>
      </c>
      <c r="B255" s="20" t="s">
        <v>651</v>
      </c>
      <c r="C255" s="20" t="s">
        <v>652</v>
      </c>
      <c r="D255" s="20" t="s">
        <v>653</v>
      </c>
      <c r="E255" s="20" t="s">
        <v>672</v>
      </c>
      <c r="F255" s="20" t="s">
        <v>7</v>
      </c>
      <c r="G255" s="97" t="s">
        <v>673</v>
      </c>
      <c r="H255" s="38">
        <v>24</v>
      </c>
      <c r="I255" s="38" t="s">
        <v>154</v>
      </c>
      <c r="J255" s="46">
        <v>0.4</v>
      </c>
      <c r="K255" s="46">
        <v>9.6</v>
      </c>
      <c r="L255" s="104" t="s">
        <v>143</v>
      </c>
      <c r="M255" s="104" t="s">
        <v>144</v>
      </c>
      <c r="N255" s="104" t="s">
        <v>145</v>
      </c>
      <c r="O255" s="105" t="str">
        <f>IF(F255="","",VLOOKUP(F255,海关监管条件!$A$1:$B$2000,2,FALSE))</f>
        <v xml:space="preserve">A </v>
      </c>
    </row>
    <row r="256" spans="1:15" hidden="1">
      <c r="A256" s="45">
        <v>43448</v>
      </c>
      <c r="B256" s="20" t="s">
        <v>651</v>
      </c>
      <c r="C256" s="20" t="s">
        <v>652</v>
      </c>
      <c r="D256" s="20" t="s">
        <v>653</v>
      </c>
      <c r="E256" s="20" t="s">
        <v>674</v>
      </c>
      <c r="F256" s="20" t="s">
        <v>7</v>
      </c>
      <c r="G256" s="20" t="s">
        <v>675</v>
      </c>
      <c r="H256" s="38">
        <v>384</v>
      </c>
      <c r="I256" s="38" t="s">
        <v>154</v>
      </c>
      <c r="J256" s="46">
        <v>0.1</v>
      </c>
      <c r="K256" s="46">
        <v>38.4</v>
      </c>
      <c r="L256" s="104" t="s">
        <v>143</v>
      </c>
      <c r="M256" s="104" t="s">
        <v>144</v>
      </c>
      <c r="N256" s="104" t="s">
        <v>145</v>
      </c>
      <c r="O256" s="105" t="str">
        <f>IF(F256="","",VLOOKUP(F256,海关监管条件!$A$1:$B$2000,2,FALSE))</f>
        <v xml:space="preserve">A </v>
      </c>
    </row>
    <row r="257" spans="1:15" hidden="1">
      <c r="A257" s="45">
        <v>43448</v>
      </c>
      <c r="B257" s="20" t="s">
        <v>651</v>
      </c>
      <c r="C257" s="20" t="s">
        <v>652</v>
      </c>
      <c r="D257" s="20" t="s">
        <v>653</v>
      </c>
      <c r="E257" s="20" t="s">
        <v>676</v>
      </c>
      <c r="F257" s="20" t="s">
        <v>7</v>
      </c>
      <c r="G257" s="20" t="s">
        <v>677</v>
      </c>
      <c r="H257" s="38">
        <v>36</v>
      </c>
      <c r="I257" s="38" t="s">
        <v>154</v>
      </c>
      <c r="J257" s="46">
        <v>0.6</v>
      </c>
      <c r="K257" s="46">
        <v>21.6</v>
      </c>
      <c r="L257" s="104" t="s">
        <v>143</v>
      </c>
      <c r="M257" s="104" t="s">
        <v>144</v>
      </c>
      <c r="N257" s="104" t="s">
        <v>145</v>
      </c>
      <c r="O257" s="105" t="str">
        <f>IF(F257="","",VLOOKUP(F257,海关监管条件!$A$1:$B$2000,2,FALSE))</f>
        <v xml:space="preserve">A </v>
      </c>
    </row>
    <row r="258" spans="1:15" hidden="1">
      <c r="A258" s="45">
        <v>43448</v>
      </c>
      <c r="B258" s="20" t="s">
        <v>651</v>
      </c>
      <c r="C258" s="20" t="s">
        <v>652</v>
      </c>
      <c r="D258" s="20" t="s">
        <v>653</v>
      </c>
      <c r="E258" s="20" t="s">
        <v>678</v>
      </c>
      <c r="F258" s="20" t="s">
        <v>44</v>
      </c>
      <c r="G258" s="20" t="s">
        <v>679</v>
      </c>
      <c r="H258" s="38">
        <v>156</v>
      </c>
      <c r="I258" s="38" t="s">
        <v>154</v>
      </c>
      <c r="J258" s="46">
        <v>0.6</v>
      </c>
      <c r="K258" s="46">
        <v>93.6</v>
      </c>
      <c r="L258" s="104" t="s">
        <v>143</v>
      </c>
      <c r="M258" s="104" t="s">
        <v>144</v>
      </c>
      <c r="N258" s="104" t="s">
        <v>145</v>
      </c>
      <c r="O258" s="105" t="str">
        <f>IF(F258="","",VLOOKUP(F258,海关监管条件!$A$1:$B$2000,2,FALSE))</f>
        <v xml:space="preserve">A </v>
      </c>
    </row>
    <row r="259" spans="1:15" hidden="1">
      <c r="A259" s="45">
        <v>43448</v>
      </c>
      <c r="B259" s="20" t="s">
        <v>651</v>
      </c>
      <c r="C259" s="20" t="s">
        <v>652</v>
      </c>
      <c r="D259" s="20" t="s">
        <v>653</v>
      </c>
      <c r="E259" s="20" t="s">
        <v>680</v>
      </c>
      <c r="F259" s="20" t="s">
        <v>46</v>
      </c>
      <c r="G259" s="20" t="s">
        <v>681</v>
      </c>
      <c r="H259" s="38">
        <v>2</v>
      </c>
      <c r="I259" s="104" t="s">
        <v>171</v>
      </c>
      <c r="J259" s="46">
        <v>1</v>
      </c>
      <c r="K259" s="46">
        <v>2</v>
      </c>
      <c r="L259" s="104" t="s">
        <v>143</v>
      </c>
      <c r="M259" s="104" t="s">
        <v>144</v>
      </c>
      <c r="N259" s="104" t="s">
        <v>145</v>
      </c>
      <c r="O259" s="105" t="str">
        <f>IF(F259="","",VLOOKUP(F259,海关监管条件!$A$1:$B$2000,2,FALSE))</f>
        <v>A</v>
      </c>
    </row>
    <row r="260" spans="1:15" hidden="1">
      <c r="A260" s="45">
        <v>43448</v>
      </c>
      <c r="B260" s="20" t="s">
        <v>651</v>
      </c>
      <c r="C260" s="20" t="s">
        <v>652</v>
      </c>
      <c r="D260" s="20" t="s">
        <v>653</v>
      </c>
      <c r="E260" s="20" t="s">
        <v>682</v>
      </c>
      <c r="F260" s="20" t="s">
        <v>7</v>
      </c>
      <c r="G260" s="20" t="s">
        <v>683</v>
      </c>
      <c r="H260" s="38">
        <v>96</v>
      </c>
      <c r="I260" s="104" t="s">
        <v>154</v>
      </c>
      <c r="J260" s="46">
        <v>0.3</v>
      </c>
      <c r="K260" s="46">
        <v>28.8</v>
      </c>
      <c r="L260" s="104" t="s">
        <v>143</v>
      </c>
      <c r="M260" s="104" t="s">
        <v>144</v>
      </c>
      <c r="N260" s="104" t="s">
        <v>145</v>
      </c>
      <c r="O260" s="105" t="str">
        <f>IF(F260="","",VLOOKUP(F260,海关监管条件!$A$1:$B$2000,2,FALSE))</f>
        <v xml:space="preserve">A </v>
      </c>
    </row>
    <row r="261" spans="1:15" hidden="1">
      <c r="A261" s="45">
        <v>43451</v>
      </c>
      <c r="B261" s="20" t="s">
        <v>684</v>
      </c>
      <c r="C261" s="20" t="s">
        <v>685</v>
      </c>
      <c r="D261" s="20" t="s">
        <v>686</v>
      </c>
      <c r="E261" s="20" t="s">
        <v>687</v>
      </c>
      <c r="F261" s="113" t="s">
        <v>44</v>
      </c>
      <c r="G261" s="20" t="s">
        <v>688</v>
      </c>
      <c r="H261" s="38">
        <v>20</v>
      </c>
      <c r="I261" s="38" t="s">
        <v>154</v>
      </c>
      <c r="J261" s="46">
        <v>3.51</v>
      </c>
      <c r="K261" s="46">
        <v>70.2</v>
      </c>
      <c r="L261" s="104" t="s">
        <v>143</v>
      </c>
      <c r="M261" s="104" t="s">
        <v>144</v>
      </c>
      <c r="N261" s="104" t="s">
        <v>145</v>
      </c>
      <c r="O261" s="105" t="str">
        <f>IF(F261="","",VLOOKUP(F261,海关监管条件!$A$1:$B$2000,2,FALSE))</f>
        <v xml:space="preserve">A </v>
      </c>
    </row>
    <row r="262" spans="1:15" hidden="1">
      <c r="A262" s="45">
        <v>43453</v>
      </c>
      <c r="B262" s="20" t="s">
        <v>689</v>
      </c>
      <c r="C262" s="20" t="s">
        <v>690</v>
      </c>
      <c r="D262" s="20" t="s">
        <v>691</v>
      </c>
      <c r="E262" s="20" t="s">
        <v>692</v>
      </c>
      <c r="F262" s="20" t="s">
        <v>27</v>
      </c>
      <c r="G262" s="20" t="s">
        <v>693</v>
      </c>
      <c r="H262" s="38">
        <v>281.2</v>
      </c>
      <c r="I262" s="104" t="s">
        <v>171</v>
      </c>
      <c r="J262" s="46">
        <v>0.8</v>
      </c>
      <c r="K262" s="46">
        <v>224.96</v>
      </c>
      <c r="L262" s="104" t="s">
        <v>143</v>
      </c>
      <c r="M262" s="104" t="s">
        <v>144</v>
      </c>
      <c r="N262" s="104" t="s">
        <v>145</v>
      </c>
      <c r="O262" s="105" t="str">
        <f>IF(F262="","",VLOOKUP(F262,海关监管条件!$A$1:$B$2000,2,FALSE))</f>
        <v>A</v>
      </c>
    </row>
    <row r="263" spans="1:15" hidden="1">
      <c r="A263" s="45">
        <v>43454</v>
      </c>
      <c r="B263" s="20" t="s">
        <v>694</v>
      </c>
      <c r="C263" s="20" t="s">
        <v>695</v>
      </c>
      <c r="D263" s="20" t="s">
        <v>696</v>
      </c>
      <c r="E263" s="20" t="s">
        <v>697</v>
      </c>
      <c r="F263" s="20" t="s">
        <v>8</v>
      </c>
      <c r="G263" s="20" t="s">
        <v>698</v>
      </c>
      <c r="H263" s="38">
        <v>240</v>
      </c>
      <c r="I263" s="38" t="s">
        <v>154</v>
      </c>
      <c r="J263" s="46">
        <v>0.76849999999999996</v>
      </c>
      <c r="K263" s="46">
        <v>184.44</v>
      </c>
      <c r="L263" s="104" t="s">
        <v>143</v>
      </c>
      <c r="M263" s="104" t="s">
        <v>144</v>
      </c>
      <c r="N263" s="104" t="s">
        <v>145</v>
      </c>
      <c r="O263" s="105" t="str">
        <f>IF(F263="","",VLOOKUP(F263,海关监管条件!$A$1:$B$2000,2,FALSE))</f>
        <v xml:space="preserve">A </v>
      </c>
    </row>
    <row r="264" spans="1:15" hidden="1">
      <c r="A264" s="45">
        <v>43458</v>
      </c>
      <c r="B264" s="20" t="s">
        <v>699</v>
      </c>
      <c r="C264" s="20" t="s">
        <v>700</v>
      </c>
      <c r="D264" s="20" t="s">
        <v>701</v>
      </c>
      <c r="E264" s="20" t="s">
        <v>702</v>
      </c>
      <c r="F264" s="20" t="s">
        <v>20</v>
      </c>
      <c r="G264" s="20" t="s">
        <v>206</v>
      </c>
      <c r="H264" s="38">
        <v>72</v>
      </c>
      <c r="I264" s="38" t="s">
        <v>154</v>
      </c>
      <c r="J264" s="46">
        <v>5.82</v>
      </c>
      <c r="K264" s="46">
        <v>419.04</v>
      </c>
      <c r="L264" s="104" t="s">
        <v>143</v>
      </c>
      <c r="M264" s="104" t="s">
        <v>144</v>
      </c>
      <c r="N264" s="104" t="s">
        <v>145</v>
      </c>
      <c r="O264" s="105" t="str">
        <f>IF(F264="","",VLOOKUP(F264,海关监管条件!$A$1:$B$2000,2,FALSE))</f>
        <v xml:space="preserve">无 </v>
      </c>
    </row>
    <row r="265" spans="1:15" hidden="1">
      <c r="A265" s="45">
        <v>43458</v>
      </c>
      <c r="B265" s="20" t="s">
        <v>699</v>
      </c>
      <c r="C265" s="20" t="s">
        <v>700</v>
      </c>
      <c r="D265" s="20" t="s">
        <v>701</v>
      </c>
      <c r="E265" s="20" t="s">
        <v>703</v>
      </c>
      <c r="F265" s="20" t="s">
        <v>20</v>
      </c>
      <c r="G265" s="20" t="s">
        <v>206</v>
      </c>
      <c r="H265" s="38">
        <v>48</v>
      </c>
      <c r="I265" s="38" t="s">
        <v>154</v>
      </c>
      <c r="J265" s="46">
        <v>4.03</v>
      </c>
      <c r="K265" s="46">
        <v>193.44</v>
      </c>
      <c r="L265" s="104" t="s">
        <v>143</v>
      </c>
      <c r="M265" s="104" t="s">
        <v>144</v>
      </c>
      <c r="N265" s="104" t="s">
        <v>145</v>
      </c>
      <c r="O265" s="105" t="str">
        <f>IF(F265="","",VLOOKUP(F265,海关监管条件!$A$1:$B$2000,2,FALSE))</f>
        <v xml:space="preserve">无 </v>
      </c>
    </row>
    <row r="266" spans="1:15" hidden="1">
      <c r="A266" s="45">
        <v>43458</v>
      </c>
      <c r="B266" s="20" t="s">
        <v>704</v>
      </c>
      <c r="C266" s="20" t="s">
        <v>705</v>
      </c>
      <c r="D266" s="20" t="s">
        <v>706</v>
      </c>
      <c r="E266" s="20" t="s">
        <v>707</v>
      </c>
      <c r="F266" s="20" t="s">
        <v>13</v>
      </c>
      <c r="G266" s="20" t="s">
        <v>708</v>
      </c>
      <c r="H266" s="38">
        <v>60</v>
      </c>
      <c r="I266" s="38" t="s">
        <v>154</v>
      </c>
      <c r="J266" s="46">
        <v>1.73</v>
      </c>
      <c r="K266" s="46">
        <v>103.8</v>
      </c>
      <c r="L266" s="104" t="s">
        <v>143</v>
      </c>
      <c r="M266" s="104" t="s">
        <v>144</v>
      </c>
      <c r="N266" s="104" t="s">
        <v>145</v>
      </c>
      <c r="O266" s="105" t="str">
        <f>IF(F266="","",VLOOKUP(F266,海关监管条件!$A$1:$B$2000,2,FALSE))</f>
        <v>A</v>
      </c>
    </row>
    <row r="267" spans="1:15" hidden="1">
      <c r="A267" s="45">
        <v>43458</v>
      </c>
      <c r="B267" s="20" t="s">
        <v>704</v>
      </c>
      <c r="C267" s="20" t="s">
        <v>705</v>
      </c>
      <c r="D267" s="20" t="s">
        <v>706</v>
      </c>
      <c r="E267" s="20" t="s">
        <v>709</v>
      </c>
      <c r="F267" s="20" t="s">
        <v>13</v>
      </c>
      <c r="G267" s="20" t="s">
        <v>708</v>
      </c>
      <c r="H267" s="38">
        <v>78</v>
      </c>
      <c r="I267" s="38" t="s">
        <v>154</v>
      </c>
      <c r="J267" s="46">
        <v>0.83</v>
      </c>
      <c r="K267" s="46">
        <v>64.739999999999995</v>
      </c>
      <c r="L267" s="104" t="s">
        <v>143</v>
      </c>
      <c r="M267" s="104" t="s">
        <v>144</v>
      </c>
      <c r="N267" s="104" t="s">
        <v>145</v>
      </c>
      <c r="O267" s="105" t="str">
        <f>IF(F267="","",VLOOKUP(F267,海关监管条件!$A$1:$B$2000,2,FALSE))</f>
        <v>A</v>
      </c>
    </row>
    <row r="268" spans="1:15" hidden="1">
      <c r="A268" s="45">
        <v>43458</v>
      </c>
      <c r="B268" s="20" t="s">
        <v>710</v>
      </c>
      <c r="C268" s="20" t="s">
        <v>711</v>
      </c>
      <c r="D268" s="20" t="s">
        <v>712</v>
      </c>
      <c r="E268" s="20" t="s">
        <v>713</v>
      </c>
      <c r="F268" s="20" t="s">
        <v>20</v>
      </c>
      <c r="G268" s="20" t="s">
        <v>210</v>
      </c>
      <c r="H268" s="38">
        <v>80</v>
      </c>
      <c r="I268" s="38" t="s">
        <v>207</v>
      </c>
      <c r="J268" s="46">
        <v>4.82</v>
      </c>
      <c r="K268" s="46">
        <v>385.6</v>
      </c>
      <c r="L268" s="104" t="s">
        <v>143</v>
      </c>
      <c r="M268" s="104" t="s">
        <v>144</v>
      </c>
      <c r="N268" s="104" t="s">
        <v>145</v>
      </c>
      <c r="O268" s="105" t="str">
        <f>IF(F268="","",VLOOKUP(F268,海关监管条件!$A$1:$B$2000,2,FALSE))</f>
        <v xml:space="preserve">无 </v>
      </c>
    </row>
    <row r="269" spans="1:15" hidden="1">
      <c r="A269" s="45">
        <v>43458</v>
      </c>
      <c r="B269" s="20" t="s">
        <v>710</v>
      </c>
      <c r="C269" s="20" t="s">
        <v>711</v>
      </c>
      <c r="D269" s="20" t="s">
        <v>712</v>
      </c>
      <c r="E269" s="20" t="s">
        <v>714</v>
      </c>
      <c r="F269" s="20" t="s">
        <v>20</v>
      </c>
      <c r="G269" s="20" t="s">
        <v>210</v>
      </c>
      <c r="H269" s="38">
        <v>112</v>
      </c>
      <c r="I269" s="38" t="s">
        <v>207</v>
      </c>
      <c r="J269" s="46">
        <v>6.77</v>
      </c>
      <c r="K269" s="46">
        <v>758.24</v>
      </c>
      <c r="L269" s="104" t="s">
        <v>143</v>
      </c>
      <c r="M269" s="104" t="s">
        <v>144</v>
      </c>
      <c r="N269" s="104" t="s">
        <v>145</v>
      </c>
      <c r="O269" s="105" t="str">
        <f>IF(F269="","",VLOOKUP(F269,海关监管条件!$A$1:$B$2000,2,FALSE))</f>
        <v xml:space="preserve">无 </v>
      </c>
    </row>
    <row r="270" spans="1:15" hidden="1">
      <c r="A270" s="45">
        <v>43458</v>
      </c>
      <c r="B270" s="20" t="s">
        <v>710</v>
      </c>
      <c r="C270" s="20" t="s">
        <v>711</v>
      </c>
      <c r="D270" s="20" t="s">
        <v>712</v>
      </c>
      <c r="E270" s="20" t="s">
        <v>715</v>
      </c>
      <c r="F270" s="20" t="s">
        <v>20</v>
      </c>
      <c r="G270" s="20" t="s">
        <v>210</v>
      </c>
      <c r="H270" s="38">
        <v>90</v>
      </c>
      <c r="I270" s="38" t="s">
        <v>207</v>
      </c>
      <c r="J270" s="46">
        <v>4.05</v>
      </c>
      <c r="K270" s="46">
        <v>364.5</v>
      </c>
      <c r="L270" s="104" t="s">
        <v>143</v>
      </c>
      <c r="M270" s="104" t="s">
        <v>144</v>
      </c>
      <c r="N270" s="104" t="s">
        <v>145</v>
      </c>
      <c r="O270" s="105" t="str">
        <f>IF(F270="","",VLOOKUP(F270,海关监管条件!$A$1:$B$2000,2,FALSE))</f>
        <v xml:space="preserve">无 </v>
      </c>
    </row>
    <row r="271" spans="1:15" hidden="1">
      <c r="A271" s="45">
        <v>43459</v>
      </c>
      <c r="B271" s="20" t="s">
        <v>716</v>
      </c>
      <c r="C271" s="20" t="s">
        <v>717</v>
      </c>
      <c r="D271" s="20" t="s">
        <v>718</v>
      </c>
      <c r="E271" s="20" t="s">
        <v>719</v>
      </c>
      <c r="F271" s="20" t="s">
        <v>15</v>
      </c>
      <c r="G271" s="20" t="s">
        <v>720</v>
      </c>
      <c r="H271" s="38">
        <v>672</v>
      </c>
      <c r="I271" s="38" t="s">
        <v>207</v>
      </c>
      <c r="J271" s="46">
        <v>0.45</v>
      </c>
      <c r="K271" s="46">
        <v>302.39999999999998</v>
      </c>
      <c r="L271" s="104" t="s">
        <v>143</v>
      </c>
      <c r="M271" s="104" t="s">
        <v>144</v>
      </c>
      <c r="N271" s="104" t="s">
        <v>145</v>
      </c>
      <c r="O271" s="105" t="str">
        <f>IF(F271="","",VLOOKUP(F271,海关监管条件!$A$1:$B$2000,2,FALSE))</f>
        <v xml:space="preserve">A </v>
      </c>
    </row>
    <row r="272" spans="1:15" hidden="1">
      <c r="A272" s="45">
        <v>43461</v>
      </c>
      <c r="B272" s="20" t="s">
        <v>721</v>
      </c>
      <c r="C272" s="20" t="s">
        <v>722</v>
      </c>
      <c r="D272" s="20" t="s">
        <v>723</v>
      </c>
      <c r="E272" s="20" t="s">
        <v>724</v>
      </c>
      <c r="F272" s="20" t="s">
        <v>7</v>
      </c>
      <c r="G272" s="20" t="s">
        <v>725</v>
      </c>
      <c r="H272" s="38">
        <v>28</v>
      </c>
      <c r="I272" s="38" t="s">
        <v>154</v>
      </c>
      <c r="J272" s="46">
        <v>15.2</v>
      </c>
      <c r="K272" s="46">
        <v>425.6</v>
      </c>
      <c r="L272" s="104" t="s">
        <v>726</v>
      </c>
      <c r="M272" s="104" t="s">
        <v>144</v>
      </c>
      <c r="N272" s="104" t="s">
        <v>145</v>
      </c>
      <c r="O272" s="105" t="str">
        <f>IF(F272="","",VLOOKUP(F272,海关监管条件!$A$1:$B$2000,2,FALSE))</f>
        <v xml:space="preserve">A </v>
      </c>
    </row>
    <row r="273" spans="1:15" hidden="1">
      <c r="A273" s="45">
        <v>43461</v>
      </c>
      <c r="B273" s="20" t="s">
        <v>727</v>
      </c>
      <c r="C273" s="20" t="s">
        <v>728</v>
      </c>
      <c r="D273" s="20" t="s">
        <v>729</v>
      </c>
      <c r="E273" s="20" t="s">
        <v>730</v>
      </c>
      <c r="F273" s="20" t="s">
        <v>7</v>
      </c>
      <c r="G273" s="20" t="s">
        <v>731</v>
      </c>
      <c r="H273" s="38">
        <v>66</v>
      </c>
      <c r="I273" s="104" t="s">
        <v>154</v>
      </c>
      <c r="J273" s="46">
        <v>3.9</v>
      </c>
      <c r="K273" s="46">
        <v>257.39999999999998</v>
      </c>
      <c r="L273" s="104" t="s">
        <v>143</v>
      </c>
      <c r="M273" s="104" t="s">
        <v>144</v>
      </c>
      <c r="N273" s="104" t="s">
        <v>145</v>
      </c>
      <c r="O273" s="105" t="str">
        <f>IF(F273="","",VLOOKUP(F273,海关监管条件!$A$1:$B$2000,2,FALSE))</f>
        <v xml:space="preserve">A </v>
      </c>
    </row>
    <row r="274" spans="1:15" hidden="1">
      <c r="A274" s="45">
        <v>43461</v>
      </c>
      <c r="B274" s="20" t="s">
        <v>732</v>
      </c>
      <c r="C274" s="20" t="s">
        <v>733</v>
      </c>
      <c r="D274" s="20" t="s">
        <v>734</v>
      </c>
      <c r="E274" s="20" t="s">
        <v>735</v>
      </c>
      <c r="F274" s="20" t="s">
        <v>9</v>
      </c>
      <c r="G274" s="20" t="s">
        <v>736</v>
      </c>
      <c r="H274" s="38">
        <v>2.88</v>
      </c>
      <c r="I274" s="38" t="s">
        <v>171</v>
      </c>
      <c r="J274" s="46">
        <v>7</v>
      </c>
      <c r="K274" s="46">
        <v>20.16</v>
      </c>
      <c r="L274" s="104" t="s">
        <v>151</v>
      </c>
      <c r="M274" s="104" t="s">
        <v>144</v>
      </c>
      <c r="N274" s="104" t="s">
        <v>145</v>
      </c>
      <c r="O274" s="105" t="str">
        <f>IF(F274="","",VLOOKUP(F274,海关监管条件!$A$1:$B$2000,2,FALSE))</f>
        <v xml:space="preserve">无 </v>
      </c>
    </row>
    <row r="275" spans="1:15" hidden="1">
      <c r="A275" s="45">
        <v>43461</v>
      </c>
      <c r="B275" s="20" t="s">
        <v>732</v>
      </c>
      <c r="C275" s="20" t="s">
        <v>733</v>
      </c>
      <c r="D275" s="20" t="s">
        <v>734</v>
      </c>
      <c r="E275" s="20" t="s">
        <v>737</v>
      </c>
      <c r="F275" s="20" t="s">
        <v>9</v>
      </c>
      <c r="G275" s="20" t="s">
        <v>738</v>
      </c>
      <c r="H275" s="38">
        <v>2.2000000000000002</v>
      </c>
      <c r="I275" s="38" t="s">
        <v>171</v>
      </c>
      <c r="J275" s="46">
        <v>7</v>
      </c>
      <c r="K275" s="46">
        <v>15.4</v>
      </c>
      <c r="L275" s="104" t="s">
        <v>151</v>
      </c>
      <c r="M275" s="104" t="s">
        <v>144</v>
      </c>
      <c r="N275" s="104" t="s">
        <v>145</v>
      </c>
      <c r="O275" s="105" t="str">
        <f>IF(F275="","",VLOOKUP(F275,海关监管条件!$A$1:$B$2000,2,FALSE))</f>
        <v xml:space="preserve">无 </v>
      </c>
    </row>
    <row r="276" spans="1:15" hidden="1">
      <c r="A276" s="45">
        <v>43461</v>
      </c>
      <c r="B276" s="20" t="s">
        <v>732</v>
      </c>
      <c r="C276" s="20" t="s">
        <v>733</v>
      </c>
      <c r="D276" s="20" t="s">
        <v>734</v>
      </c>
      <c r="E276" s="20" t="s">
        <v>739</v>
      </c>
      <c r="F276" s="20" t="s">
        <v>10</v>
      </c>
      <c r="G276" s="20" t="s">
        <v>740</v>
      </c>
      <c r="H276" s="38">
        <v>6.75</v>
      </c>
      <c r="I276" s="38" t="s">
        <v>171</v>
      </c>
      <c r="J276" s="46">
        <v>7</v>
      </c>
      <c r="K276" s="46">
        <v>47.25</v>
      </c>
      <c r="L276" s="104" t="s">
        <v>151</v>
      </c>
      <c r="M276" s="104" t="s">
        <v>144</v>
      </c>
      <c r="N276" s="104" t="s">
        <v>145</v>
      </c>
      <c r="O276" s="105" t="str">
        <f>IF(F276="","",VLOOKUP(F276,海关监管条件!$A$1:$B$2000,2,FALSE))</f>
        <v xml:space="preserve">A </v>
      </c>
    </row>
    <row r="277" spans="1:15" hidden="1">
      <c r="A277" s="45">
        <v>43461</v>
      </c>
      <c r="B277" s="20" t="s">
        <v>732</v>
      </c>
      <c r="C277" s="20" t="s">
        <v>733</v>
      </c>
      <c r="D277" s="20" t="s">
        <v>734</v>
      </c>
      <c r="E277" s="20" t="s">
        <v>741</v>
      </c>
      <c r="F277" s="20" t="s">
        <v>32</v>
      </c>
      <c r="G277" s="20" t="s">
        <v>742</v>
      </c>
      <c r="H277" s="38">
        <v>12.65</v>
      </c>
      <c r="I277" s="38" t="s">
        <v>171</v>
      </c>
      <c r="J277" s="46">
        <v>7</v>
      </c>
      <c r="K277" s="46">
        <v>88.55</v>
      </c>
      <c r="L277" s="104" t="s">
        <v>151</v>
      </c>
      <c r="M277" s="104" t="s">
        <v>144</v>
      </c>
      <c r="N277" s="104" t="s">
        <v>145</v>
      </c>
      <c r="O277" s="105" t="str">
        <f>IF(F277="","",VLOOKUP(F277,海关监管条件!$A$1:$B$2000,2,FALSE))</f>
        <v xml:space="preserve">A </v>
      </c>
    </row>
    <row r="278" spans="1:15" hidden="1">
      <c r="A278" s="45">
        <v>43461</v>
      </c>
      <c r="B278" s="20" t="s">
        <v>743</v>
      </c>
      <c r="C278" s="20" t="s">
        <v>744</v>
      </c>
      <c r="D278" s="20" t="s">
        <v>745</v>
      </c>
      <c r="E278" s="20" t="s">
        <v>746</v>
      </c>
      <c r="F278" s="20" t="s">
        <v>7</v>
      </c>
      <c r="G278" s="20" t="s">
        <v>747</v>
      </c>
      <c r="H278" s="38">
        <v>168</v>
      </c>
      <c r="I278" s="38" t="s">
        <v>154</v>
      </c>
      <c r="J278" s="46">
        <v>0.65</v>
      </c>
      <c r="K278" s="46">
        <v>109.2</v>
      </c>
      <c r="L278" s="104" t="s">
        <v>143</v>
      </c>
      <c r="M278" s="104" t="s">
        <v>144</v>
      </c>
      <c r="N278" s="104" t="s">
        <v>145</v>
      </c>
      <c r="O278" s="105" t="str">
        <f>IF(F278="","",VLOOKUP(F278,海关监管条件!$A$1:$B$2000,2,FALSE))</f>
        <v xml:space="preserve">A </v>
      </c>
    </row>
    <row r="279" spans="1:15" hidden="1">
      <c r="A279" s="45">
        <v>43461</v>
      </c>
      <c r="B279" s="20" t="s">
        <v>743</v>
      </c>
      <c r="C279" s="20" t="s">
        <v>744</v>
      </c>
      <c r="D279" s="20" t="s">
        <v>745</v>
      </c>
      <c r="E279" s="20" t="s">
        <v>748</v>
      </c>
      <c r="F279" s="20" t="s">
        <v>7</v>
      </c>
      <c r="G279" s="20" t="s">
        <v>749</v>
      </c>
      <c r="H279" s="38">
        <v>117</v>
      </c>
      <c r="I279" s="38" t="s">
        <v>154</v>
      </c>
      <c r="J279" s="46">
        <v>1.05</v>
      </c>
      <c r="K279" s="46">
        <v>122.85</v>
      </c>
      <c r="L279" s="104" t="s">
        <v>143</v>
      </c>
      <c r="M279" s="104" t="s">
        <v>144</v>
      </c>
      <c r="N279" s="104" t="s">
        <v>145</v>
      </c>
      <c r="O279" s="105" t="str">
        <f>IF(F279="","",VLOOKUP(F279,海关监管条件!$A$1:$B$2000,2,FALSE))</f>
        <v xml:space="preserve">A </v>
      </c>
    </row>
    <row r="280" spans="1:15" hidden="1">
      <c r="A280" s="45">
        <v>43461</v>
      </c>
      <c r="B280" s="20" t="s">
        <v>750</v>
      </c>
      <c r="C280" s="20" t="s">
        <v>751</v>
      </c>
      <c r="D280" s="20" t="s">
        <v>752</v>
      </c>
      <c r="E280" s="20" t="s">
        <v>753</v>
      </c>
      <c r="F280" s="20" t="s">
        <v>16</v>
      </c>
      <c r="G280" s="20" t="s">
        <v>183</v>
      </c>
      <c r="H280" s="38">
        <v>60</v>
      </c>
      <c r="I280" s="38" t="s">
        <v>154</v>
      </c>
      <c r="J280" s="46">
        <v>5.9</v>
      </c>
      <c r="K280" s="46">
        <v>354</v>
      </c>
      <c r="L280" s="104" t="s">
        <v>143</v>
      </c>
      <c r="M280" s="104" t="s">
        <v>144</v>
      </c>
      <c r="N280" s="104" t="s">
        <v>145</v>
      </c>
      <c r="O280" s="105" t="str">
        <f>IF(F280="","",VLOOKUP(F280,海关监管条件!$A$1:$B$2000,2,FALSE))</f>
        <v xml:space="preserve">无 </v>
      </c>
    </row>
    <row r="281" spans="1:15" hidden="1">
      <c r="A281" s="45">
        <v>43461</v>
      </c>
      <c r="B281" s="20" t="s">
        <v>754</v>
      </c>
      <c r="C281" s="20" t="s">
        <v>755</v>
      </c>
      <c r="D281" s="20" t="s">
        <v>756</v>
      </c>
      <c r="E281" s="20" t="s">
        <v>757</v>
      </c>
      <c r="F281" s="20" t="s">
        <v>86</v>
      </c>
      <c r="G281" s="20" t="s">
        <v>185</v>
      </c>
      <c r="H281" s="38">
        <v>236</v>
      </c>
      <c r="I281" s="38" t="s">
        <v>154</v>
      </c>
      <c r="J281" s="46">
        <v>2.2322000000000002</v>
      </c>
      <c r="K281" s="46">
        <v>526.79999999999995</v>
      </c>
      <c r="L281" s="104" t="s">
        <v>143</v>
      </c>
      <c r="M281" s="104" t="s">
        <v>144</v>
      </c>
      <c r="N281" s="104" t="s">
        <v>145</v>
      </c>
      <c r="O281" s="105" t="str">
        <f>IF(F281="","",VLOOKUP(F281,海关监管条件!$A$1:$B$2000,2,FALSE))</f>
        <v>无</v>
      </c>
    </row>
    <row r="282" spans="1:15" hidden="1">
      <c r="A282" s="45">
        <v>43461</v>
      </c>
      <c r="B282" s="20" t="s">
        <v>758</v>
      </c>
      <c r="C282" s="20" t="s">
        <v>759</v>
      </c>
      <c r="D282" s="20" t="s">
        <v>760</v>
      </c>
      <c r="E282" s="20" t="s">
        <v>761</v>
      </c>
      <c r="F282" s="20" t="s">
        <v>28</v>
      </c>
      <c r="G282" s="20" t="s">
        <v>762</v>
      </c>
      <c r="H282" s="38">
        <v>456</v>
      </c>
      <c r="I282" s="104" t="s">
        <v>763</v>
      </c>
      <c r="J282" s="46">
        <v>0.92</v>
      </c>
      <c r="K282" s="46">
        <v>419.52</v>
      </c>
      <c r="L282" s="104" t="s">
        <v>143</v>
      </c>
      <c r="M282" s="104" t="s">
        <v>144</v>
      </c>
      <c r="N282" s="104" t="s">
        <v>145</v>
      </c>
      <c r="O282" s="105" t="str">
        <f>IF(F282="","",VLOOKUP(F282,海关监管条件!$A$1:$B$2000,2,FALSE))</f>
        <v xml:space="preserve">无 </v>
      </c>
    </row>
    <row r="283" spans="1:15" hidden="1">
      <c r="A283" s="45">
        <v>43461</v>
      </c>
      <c r="B283" s="20" t="s">
        <v>764</v>
      </c>
      <c r="C283" s="20" t="s">
        <v>765</v>
      </c>
      <c r="D283" s="20" t="s">
        <v>766</v>
      </c>
      <c r="E283" s="20" t="s">
        <v>767</v>
      </c>
      <c r="F283" s="20" t="s">
        <v>7</v>
      </c>
      <c r="G283" s="20" t="s">
        <v>768</v>
      </c>
      <c r="H283" s="38">
        <v>60</v>
      </c>
      <c r="I283" s="38" t="s">
        <v>142</v>
      </c>
      <c r="J283" s="46">
        <v>6.2</v>
      </c>
      <c r="K283" s="46">
        <v>372</v>
      </c>
      <c r="L283" s="104" t="s">
        <v>143</v>
      </c>
      <c r="M283" s="104" t="s">
        <v>144</v>
      </c>
      <c r="N283" s="104" t="s">
        <v>145</v>
      </c>
      <c r="O283" s="105" t="str">
        <f>IF(F283="","",VLOOKUP(F283,海关监管条件!$A$1:$B$2000,2,FALSE))</f>
        <v xml:space="preserve">A </v>
      </c>
    </row>
    <row r="284" spans="1:15" hidden="1">
      <c r="A284" s="45">
        <v>43462</v>
      </c>
      <c r="B284" s="20" t="s">
        <v>769</v>
      </c>
      <c r="C284" s="20" t="s">
        <v>770</v>
      </c>
      <c r="D284" s="20" t="s">
        <v>771</v>
      </c>
      <c r="E284" s="20" t="s">
        <v>772</v>
      </c>
      <c r="F284" s="20" t="s">
        <v>44</v>
      </c>
      <c r="G284" s="20" t="s">
        <v>773</v>
      </c>
      <c r="H284" s="38">
        <v>72.38</v>
      </c>
      <c r="I284" s="38" t="s">
        <v>171</v>
      </c>
      <c r="J284" s="46">
        <v>1.82</v>
      </c>
      <c r="K284" s="46">
        <v>131.72999999999999</v>
      </c>
      <c r="L284" s="104" t="s">
        <v>143</v>
      </c>
      <c r="M284" s="104" t="s">
        <v>144</v>
      </c>
      <c r="N284" s="104" t="s">
        <v>145</v>
      </c>
      <c r="O284" s="105" t="str">
        <f>IF(F284="","",VLOOKUP(F284,海关监管条件!$A$1:$B$2000,2,FALSE))</f>
        <v xml:space="preserve">A </v>
      </c>
    </row>
    <row r="285" spans="1:15" hidden="1">
      <c r="A285" s="45">
        <v>43462</v>
      </c>
      <c r="B285" s="20" t="s">
        <v>769</v>
      </c>
      <c r="C285" s="20" t="s">
        <v>770</v>
      </c>
      <c r="D285" s="20" t="s">
        <v>771</v>
      </c>
      <c r="E285" s="20" t="s">
        <v>774</v>
      </c>
      <c r="F285" s="20" t="s">
        <v>7</v>
      </c>
      <c r="G285" s="20" t="s">
        <v>775</v>
      </c>
      <c r="H285" s="38">
        <v>14.7</v>
      </c>
      <c r="I285" s="38" t="s">
        <v>171</v>
      </c>
      <c r="J285" s="46">
        <v>1.6</v>
      </c>
      <c r="K285" s="46">
        <v>23.52</v>
      </c>
      <c r="L285" s="104" t="s">
        <v>143</v>
      </c>
      <c r="M285" s="104" t="s">
        <v>144</v>
      </c>
      <c r="N285" s="104" t="s">
        <v>145</v>
      </c>
      <c r="O285" s="105" t="str">
        <f>IF(F285="","",VLOOKUP(F285,海关监管条件!$A$1:$B$2000,2,FALSE))</f>
        <v xml:space="preserve">A </v>
      </c>
    </row>
    <row r="286" spans="1:15" hidden="1">
      <c r="A286" s="45">
        <v>43462</v>
      </c>
      <c r="B286" s="20" t="s">
        <v>769</v>
      </c>
      <c r="C286" s="20" t="s">
        <v>770</v>
      </c>
      <c r="D286" s="20" t="s">
        <v>771</v>
      </c>
      <c r="E286" s="20" t="s">
        <v>776</v>
      </c>
      <c r="F286" s="20" t="s">
        <v>7</v>
      </c>
      <c r="G286" s="20" t="s">
        <v>775</v>
      </c>
      <c r="H286" s="38">
        <v>33.6</v>
      </c>
      <c r="I286" s="38" t="s">
        <v>171</v>
      </c>
      <c r="J286" s="46">
        <v>1.8601000000000001</v>
      </c>
      <c r="K286" s="46">
        <v>62.5</v>
      </c>
      <c r="L286" s="104" t="s">
        <v>143</v>
      </c>
      <c r="M286" s="104" t="s">
        <v>144</v>
      </c>
      <c r="N286" s="104" t="s">
        <v>145</v>
      </c>
      <c r="O286" s="105" t="str">
        <f>IF(F286="","",VLOOKUP(F286,海关监管条件!$A$1:$B$2000,2,FALSE))</f>
        <v xml:space="preserve">A </v>
      </c>
    </row>
    <row r="287" spans="1:15" hidden="1">
      <c r="A287" s="45">
        <v>43462</v>
      </c>
      <c r="B287" s="20" t="s">
        <v>769</v>
      </c>
      <c r="C287" s="20" t="s">
        <v>770</v>
      </c>
      <c r="D287" s="20" t="s">
        <v>771</v>
      </c>
      <c r="E287" s="20" t="s">
        <v>777</v>
      </c>
      <c r="F287" s="20" t="s">
        <v>46</v>
      </c>
      <c r="G287" s="20" t="s">
        <v>778</v>
      </c>
      <c r="H287" s="38">
        <v>5.04</v>
      </c>
      <c r="I287" s="38" t="s">
        <v>171</v>
      </c>
      <c r="J287" s="46">
        <v>2.1091000000000002</v>
      </c>
      <c r="K287" s="46">
        <v>10.63</v>
      </c>
      <c r="L287" s="104" t="s">
        <v>143</v>
      </c>
      <c r="M287" s="104" t="s">
        <v>144</v>
      </c>
      <c r="N287" s="104" t="s">
        <v>145</v>
      </c>
      <c r="O287" s="105" t="str">
        <f>IF(F287="","",VLOOKUP(F287,海关监管条件!$A$1:$B$2000,2,FALSE))</f>
        <v>A</v>
      </c>
    </row>
    <row r="288" spans="1:15" hidden="1">
      <c r="A288" s="45">
        <v>43462</v>
      </c>
      <c r="B288" s="20" t="s">
        <v>779</v>
      </c>
      <c r="C288" s="20" t="s">
        <v>780</v>
      </c>
      <c r="D288" s="20" t="s">
        <v>781</v>
      </c>
      <c r="E288" s="20" t="s">
        <v>782</v>
      </c>
      <c r="F288" s="20" t="s">
        <v>10</v>
      </c>
      <c r="G288" s="20" t="s">
        <v>170</v>
      </c>
      <c r="H288" s="38">
        <v>495</v>
      </c>
      <c r="I288" s="38" t="s">
        <v>171</v>
      </c>
      <c r="J288" s="46">
        <v>1</v>
      </c>
      <c r="K288" s="46">
        <v>495</v>
      </c>
      <c r="L288" s="104" t="s">
        <v>143</v>
      </c>
      <c r="M288" s="104" t="s">
        <v>144</v>
      </c>
      <c r="N288" s="104" t="s">
        <v>145</v>
      </c>
      <c r="O288" s="105" t="str">
        <f>IF(F288="","",VLOOKUP(F288,海关监管条件!$A$1:$B$2000,2,FALSE))</f>
        <v xml:space="preserve">A </v>
      </c>
    </row>
    <row r="289" spans="1:15" hidden="1">
      <c r="A289" s="45">
        <v>43462</v>
      </c>
      <c r="B289" s="20" t="s">
        <v>779</v>
      </c>
      <c r="C289" s="20" t="s">
        <v>780</v>
      </c>
      <c r="D289" s="20" t="s">
        <v>781</v>
      </c>
      <c r="E289" s="20" t="s">
        <v>783</v>
      </c>
      <c r="F289" s="20" t="s">
        <v>10</v>
      </c>
      <c r="G289" s="20" t="s">
        <v>170</v>
      </c>
      <c r="H289" s="38">
        <v>53.9</v>
      </c>
      <c r="I289" s="38" t="s">
        <v>171</v>
      </c>
      <c r="J289" s="46">
        <v>1</v>
      </c>
      <c r="K289" s="46">
        <v>53.9</v>
      </c>
      <c r="L289" s="104" t="s">
        <v>143</v>
      </c>
      <c r="M289" s="104" t="s">
        <v>144</v>
      </c>
      <c r="N289" s="104" t="s">
        <v>145</v>
      </c>
      <c r="O289" s="105" t="str">
        <f>IF(F289="","",VLOOKUP(F289,海关监管条件!$A$1:$B$2000,2,FALSE))</f>
        <v xml:space="preserve">A </v>
      </c>
    </row>
    <row r="290" spans="1:15" hidden="1">
      <c r="A290" s="45">
        <v>43462</v>
      </c>
      <c r="B290" s="20" t="s">
        <v>779</v>
      </c>
      <c r="C290" s="20" t="s">
        <v>780</v>
      </c>
      <c r="D290" s="20" t="s">
        <v>781</v>
      </c>
      <c r="E290" s="20" t="s">
        <v>784</v>
      </c>
      <c r="F290" s="20" t="s">
        <v>10</v>
      </c>
      <c r="G290" s="20" t="s">
        <v>170</v>
      </c>
      <c r="H290" s="38">
        <v>225</v>
      </c>
      <c r="I290" s="38" t="s">
        <v>171</v>
      </c>
      <c r="J290" s="46">
        <v>1</v>
      </c>
      <c r="K290" s="46">
        <v>225</v>
      </c>
      <c r="L290" s="104" t="s">
        <v>143</v>
      </c>
      <c r="M290" s="104" t="s">
        <v>144</v>
      </c>
      <c r="N290" s="104" t="s">
        <v>145</v>
      </c>
      <c r="O290" s="105" t="str">
        <f>IF(F290="","",VLOOKUP(F290,海关监管条件!$A$1:$B$2000,2,FALSE))</f>
        <v xml:space="preserve">A </v>
      </c>
    </row>
    <row r="291" spans="1:15" hidden="1">
      <c r="A291" s="45">
        <v>43462</v>
      </c>
      <c r="B291" s="20" t="s">
        <v>785</v>
      </c>
      <c r="C291" s="20" t="s">
        <v>786</v>
      </c>
      <c r="D291" s="20" t="s">
        <v>787</v>
      </c>
      <c r="E291" s="20" t="s">
        <v>788</v>
      </c>
      <c r="F291" s="20" t="s">
        <v>85</v>
      </c>
      <c r="G291" s="20" t="s">
        <v>789</v>
      </c>
      <c r="H291" s="38">
        <v>32</v>
      </c>
      <c r="I291" s="38" t="s">
        <v>154</v>
      </c>
      <c r="J291" s="46">
        <v>2.0299999999999998</v>
      </c>
      <c r="K291" s="46">
        <v>64.959999999999994</v>
      </c>
      <c r="L291" s="104" t="s">
        <v>143</v>
      </c>
      <c r="M291" s="104" t="s">
        <v>144</v>
      </c>
      <c r="N291" s="104" t="s">
        <v>145</v>
      </c>
      <c r="O291" s="105" t="str">
        <f>IF(F291="","",VLOOKUP(F291,海关监管条件!$A$1:$B$2000,2,FALSE))</f>
        <v>AB</v>
      </c>
    </row>
    <row r="292" spans="1:15" hidden="1">
      <c r="A292" s="45">
        <v>43462</v>
      </c>
      <c r="B292" s="20" t="s">
        <v>785</v>
      </c>
      <c r="C292" s="20" t="s">
        <v>786</v>
      </c>
      <c r="D292" s="20" t="s">
        <v>787</v>
      </c>
      <c r="E292" s="20" t="s">
        <v>790</v>
      </c>
      <c r="F292" s="20" t="s">
        <v>15</v>
      </c>
      <c r="G292" s="20" t="s">
        <v>791</v>
      </c>
      <c r="H292" s="38">
        <v>198</v>
      </c>
      <c r="I292" s="38" t="s">
        <v>142</v>
      </c>
      <c r="J292" s="46">
        <v>0.75</v>
      </c>
      <c r="K292" s="46">
        <v>148.5</v>
      </c>
      <c r="L292" s="104" t="s">
        <v>143</v>
      </c>
      <c r="M292" s="104" t="s">
        <v>144</v>
      </c>
      <c r="N292" s="104" t="s">
        <v>145</v>
      </c>
      <c r="O292" s="105" t="str">
        <f>IF(F292="","",VLOOKUP(F292,海关监管条件!$A$1:$B$2000,2,FALSE))</f>
        <v xml:space="preserve">A </v>
      </c>
    </row>
    <row r="293" spans="1:15" hidden="1">
      <c r="A293" s="45">
        <v>43462</v>
      </c>
      <c r="B293" s="20" t="s">
        <v>785</v>
      </c>
      <c r="C293" s="20" t="s">
        <v>786</v>
      </c>
      <c r="D293" s="20" t="s">
        <v>787</v>
      </c>
      <c r="E293" s="20" t="s">
        <v>792</v>
      </c>
      <c r="F293" s="20" t="s">
        <v>29</v>
      </c>
      <c r="G293" s="20" t="s">
        <v>793</v>
      </c>
      <c r="H293" s="38">
        <v>144</v>
      </c>
      <c r="I293" s="38" t="s">
        <v>224</v>
      </c>
      <c r="J293" s="46">
        <v>0.63</v>
      </c>
      <c r="K293" s="46">
        <v>90.72</v>
      </c>
      <c r="L293" s="104" t="s">
        <v>143</v>
      </c>
      <c r="M293" s="104" t="s">
        <v>144</v>
      </c>
      <c r="N293" s="104" t="s">
        <v>145</v>
      </c>
      <c r="O293" s="105" t="str">
        <f>IF(F293="","",VLOOKUP(F293,海关监管条件!$A$1:$B$2000,2,FALSE))</f>
        <v xml:space="preserve">A </v>
      </c>
    </row>
    <row r="294" spans="1:15" hidden="1">
      <c r="A294" s="45">
        <v>43462</v>
      </c>
      <c r="B294" s="20" t="s">
        <v>785</v>
      </c>
      <c r="C294" s="20" t="s">
        <v>786</v>
      </c>
      <c r="D294" s="20" t="s">
        <v>787</v>
      </c>
      <c r="E294" s="20" t="s">
        <v>794</v>
      </c>
      <c r="F294" s="20" t="s">
        <v>55</v>
      </c>
      <c r="G294" s="20" t="s">
        <v>795</v>
      </c>
      <c r="H294" s="38">
        <v>96</v>
      </c>
      <c r="I294" s="38" t="s">
        <v>224</v>
      </c>
      <c r="J294" s="46">
        <v>0.62</v>
      </c>
      <c r="K294" s="46">
        <v>59.52</v>
      </c>
      <c r="L294" s="104" t="s">
        <v>143</v>
      </c>
      <c r="M294" s="104" t="s">
        <v>144</v>
      </c>
      <c r="N294" s="104" t="s">
        <v>145</v>
      </c>
      <c r="O294" s="105" t="str">
        <f>IF(F294="","",VLOOKUP(F294,海关监管条件!$A$1:$B$2000,2,FALSE))</f>
        <v>A</v>
      </c>
    </row>
    <row r="295" spans="1:15" hidden="1">
      <c r="A295" s="45">
        <v>43468</v>
      </c>
      <c r="B295" s="20" t="s">
        <v>796</v>
      </c>
      <c r="C295" s="20" t="s">
        <v>797</v>
      </c>
      <c r="D295" s="20" t="s">
        <v>798</v>
      </c>
      <c r="E295" s="20" t="s">
        <v>799</v>
      </c>
      <c r="F295" s="20" t="s">
        <v>59</v>
      </c>
      <c r="G295" s="20" t="s">
        <v>800</v>
      </c>
      <c r="H295" s="38">
        <v>30</v>
      </c>
      <c r="I295" s="38" t="s">
        <v>142</v>
      </c>
      <c r="J295" s="46">
        <v>6</v>
      </c>
      <c r="K295" s="46">
        <v>180</v>
      </c>
      <c r="L295" s="104" t="s">
        <v>143</v>
      </c>
      <c r="M295" s="104" t="s">
        <v>144</v>
      </c>
      <c r="N295" s="104" t="s">
        <v>145</v>
      </c>
      <c r="O295" s="105" t="str">
        <f>IF(F295="","",VLOOKUP(F295,海关监管条件!$A$1:$B$2000,2,FALSE))</f>
        <v>AB</v>
      </c>
    </row>
    <row r="296" spans="1:15" hidden="1">
      <c r="A296" s="45">
        <v>43468</v>
      </c>
      <c r="B296" s="20" t="s">
        <v>796</v>
      </c>
      <c r="C296" s="20" t="s">
        <v>797</v>
      </c>
      <c r="D296" s="20" t="s">
        <v>798</v>
      </c>
      <c r="E296" s="20" t="s">
        <v>801</v>
      </c>
      <c r="F296" s="20" t="s">
        <v>86</v>
      </c>
      <c r="G296" s="20" t="s">
        <v>800</v>
      </c>
      <c r="H296" s="38">
        <v>894</v>
      </c>
      <c r="I296" s="38" t="s">
        <v>142</v>
      </c>
      <c r="J296" s="46">
        <v>2.58</v>
      </c>
      <c r="K296" s="46">
        <v>2306.52</v>
      </c>
      <c r="L296" s="104" t="s">
        <v>143</v>
      </c>
      <c r="M296" s="104" t="s">
        <v>144</v>
      </c>
      <c r="N296" s="104" t="s">
        <v>145</v>
      </c>
      <c r="O296" s="105" t="str">
        <f>IF(F296="","",VLOOKUP(F296,海关监管条件!$A$1:$B$2000,2,FALSE))</f>
        <v>无</v>
      </c>
    </row>
    <row r="297" spans="1:15" hidden="1">
      <c r="A297" s="45">
        <v>43468</v>
      </c>
      <c r="B297" s="20" t="s">
        <v>802</v>
      </c>
      <c r="C297" s="20" t="s">
        <v>803</v>
      </c>
      <c r="D297" s="20" t="s">
        <v>804</v>
      </c>
      <c r="E297" s="20" t="s">
        <v>805</v>
      </c>
      <c r="F297" s="20" t="s">
        <v>87</v>
      </c>
      <c r="G297" s="20" t="s">
        <v>806</v>
      </c>
      <c r="H297" s="38">
        <v>54</v>
      </c>
      <c r="I297" s="104" t="s">
        <v>154</v>
      </c>
      <c r="J297" s="46">
        <v>3.15</v>
      </c>
      <c r="K297" s="46">
        <v>170.1</v>
      </c>
      <c r="L297" s="104" t="s">
        <v>143</v>
      </c>
      <c r="M297" s="104" t="s">
        <v>144</v>
      </c>
      <c r="N297" s="104" t="s">
        <v>145</v>
      </c>
      <c r="O297" s="105" t="str">
        <f>IF(F297="","",VLOOKUP(F297,海关监管条件!$A$1:$B$2000,2,FALSE))</f>
        <v>无</v>
      </c>
    </row>
    <row r="298" spans="1:15" hidden="1">
      <c r="A298" s="45">
        <v>43468</v>
      </c>
      <c r="B298" s="20" t="s">
        <v>807</v>
      </c>
      <c r="C298" s="20" t="s">
        <v>808</v>
      </c>
      <c r="D298" s="20" t="s">
        <v>809</v>
      </c>
      <c r="E298" s="20" t="s">
        <v>810</v>
      </c>
      <c r="F298" s="20" t="s">
        <v>5</v>
      </c>
      <c r="G298" s="20" t="s">
        <v>811</v>
      </c>
      <c r="H298" s="38">
        <v>176</v>
      </c>
      <c r="I298" s="38" t="s">
        <v>142</v>
      </c>
      <c r="J298" s="46">
        <v>10</v>
      </c>
      <c r="K298" s="46">
        <v>1760</v>
      </c>
      <c r="L298" s="104" t="s">
        <v>151</v>
      </c>
      <c r="M298" s="104" t="s">
        <v>144</v>
      </c>
      <c r="N298" s="104" t="s">
        <v>145</v>
      </c>
      <c r="O298" s="105" t="str">
        <f>IF(F298="","",VLOOKUP(F298,海关监管条件!$A$1:$B$2000,2,FALSE))</f>
        <v xml:space="preserve">A </v>
      </c>
    </row>
    <row r="299" spans="1:15" hidden="1">
      <c r="A299" s="45">
        <v>43468</v>
      </c>
      <c r="B299" s="20" t="s">
        <v>807</v>
      </c>
      <c r="C299" s="20" t="s">
        <v>808</v>
      </c>
      <c r="D299" s="20" t="s">
        <v>809</v>
      </c>
      <c r="E299" s="20" t="s">
        <v>812</v>
      </c>
      <c r="F299" s="20" t="s">
        <v>5</v>
      </c>
      <c r="G299" s="20" t="s">
        <v>813</v>
      </c>
      <c r="H299" s="38">
        <v>56</v>
      </c>
      <c r="I299" s="38" t="s">
        <v>142</v>
      </c>
      <c r="J299" s="46">
        <v>18</v>
      </c>
      <c r="K299" s="46">
        <v>1008</v>
      </c>
      <c r="L299" s="104" t="s">
        <v>151</v>
      </c>
      <c r="M299" s="104" t="s">
        <v>144</v>
      </c>
      <c r="N299" s="104" t="s">
        <v>145</v>
      </c>
      <c r="O299" s="105" t="str">
        <f>IF(F299="","",VLOOKUP(F299,海关监管条件!$A$1:$B$2000,2,FALSE))</f>
        <v xml:space="preserve">A </v>
      </c>
    </row>
    <row r="300" spans="1:15" hidden="1">
      <c r="A300" s="45">
        <v>43468</v>
      </c>
      <c r="B300" s="20" t="s">
        <v>814</v>
      </c>
      <c r="C300" s="20" t="s">
        <v>815</v>
      </c>
      <c r="D300" s="20" t="s">
        <v>816</v>
      </c>
      <c r="E300" s="20" t="s">
        <v>817</v>
      </c>
      <c r="F300" s="20" t="s">
        <v>11</v>
      </c>
      <c r="G300" s="20" t="s">
        <v>177</v>
      </c>
      <c r="H300" s="38">
        <v>93</v>
      </c>
      <c r="I300" s="38" t="s">
        <v>171</v>
      </c>
      <c r="J300" s="46">
        <v>1.45</v>
      </c>
      <c r="K300" s="46">
        <v>134.85</v>
      </c>
      <c r="L300" s="104" t="s">
        <v>143</v>
      </c>
      <c r="M300" s="104" t="s">
        <v>144</v>
      </c>
      <c r="N300" s="104" t="s">
        <v>145</v>
      </c>
      <c r="O300" s="105" t="str">
        <f>IF(F300="","",VLOOKUP(F300,海关监管条件!$A$1:$B$2000,2,FALSE))</f>
        <v xml:space="preserve">无 </v>
      </c>
    </row>
    <row r="301" spans="1:15" hidden="1">
      <c r="A301" s="45">
        <v>43468</v>
      </c>
      <c r="B301" s="20" t="s">
        <v>814</v>
      </c>
      <c r="C301" s="20" t="s">
        <v>815</v>
      </c>
      <c r="D301" s="20" t="s">
        <v>816</v>
      </c>
      <c r="E301" s="20" t="s">
        <v>818</v>
      </c>
      <c r="F301" s="20" t="s">
        <v>7</v>
      </c>
      <c r="G301" s="20" t="s">
        <v>775</v>
      </c>
      <c r="H301" s="38">
        <v>12</v>
      </c>
      <c r="I301" s="38" t="s">
        <v>171</v>
      </c>
      <c r="J301" s="46">
        <v>6.8250000000000002</v>
      </c>
      <c r="K301" s="46">
        <v>81.900000000000006</v>
      </c>
      <c r="L301" s="104" t="s">
        <v>143</v>
      </c>
      <c r="M301" s="104" t="s">
        <v>144</v>
      </c>
      <c r="N301" s="104" t="s">
        <v>145</v>
      </c>
      <c r="O301" s="105" t="str">
        <f>IF(F301="","",VLOOKUP(F301,海关监管条件!$A$1:$B$2000,2,FALSE))</f>
        <v xml:space="preserve">A </v>
      </c>
    </row>
    <row r="302" spans="1:15" hidden="1">
      <c r="A302" s="45">
        <v>43468</v>
      </c>
      <c r="B302" s="20" t="s">
        <v>814</v>
      </c>
      <c r="C302" s="20" t="s">
        <v>815</v>
      </c>
      <c r="D302" s="20" t="s">
        <v>816</v>
      </c>
      <c r="E302" s="20" t="s">
        <v>819</v>
      </c>
      <c r="F302" s="20" t="s">
        <v>7</v>
      </c>
      <c r="G302" s="20" t="s">
        <v>179</v>
      </c>
      <c r="H302" s="38">
        <v>59</v>
      </c>
      <c r="I302" s="38" t="s">
        <v>171</v>
      </c>
      <c r="J302" s="46">
        <v>1.7886</v>
      </c>
      <c r="K302" s="46">
        <v>105.53</v>
      </c>
      <c r="L302" s="104" t="s">
        <v>143</v>
      </c>
      <c r="M302" s="104" t="s">
        <v>144</v>
      </c>
      <c r="N302" s="104" t="s">
        <v>145</v>
      </c>
      <c r="O302" s="105" t="str">
        <f>IF(F302="","",VLOOKUP(F302,海关监管条件!$A$1:$B$2000,2,FALSE))</f>
        <v xml:space="preserve">A </v>
      </c>
    </row>
    <row r="303" spans="1:15" hidden="1">
      <c r="A303" s="45">
        <v>43468</v>
      </c>
      <c r="B303" s="20" t="s">
        <v>814</v>
      </c>
      <c r="C303" s="20" t="s">
        <v>815</v>
      </c>
      <c r="D303" s="20" t="s">
        <v>816</v>
      </c>
      <c r="E303" s="20" t="s">
        <v>820</v>
      </c>
      <c r="F303" s="20" t="s">
        <v>11</v>
      </c>
      <c r="G303" s="20" t="s">
        <v>177</v>
      </c>
      <c r="H303" s="38">
        <v>77</v>
      </c>
      <c r="I303" s="38" t="s">
        <v>171</v>
      </c>
      <c r="J303" s="46">
        <v>1.4961</v>
      </c>
      <c r="K303" s="46">
        <v>115.2</v>
      </c>
      <c r="L303" s="104" t="s">
        <v>143</v>
      </c>
      <c r="M303" s="104" t="s">
        <v>144</v>
      </c>
      <c r="N303" s="104" t="s">
        <v>145</v>
      </c>
      <c r="O303" s="105" t="str">
        <f>IF(F303="","",VLOOKUP(F303,海关监管条件!$A$1:$B$2000,2,FALSE))</f>
        <v xml:space="preserve">无 </v>
      </c>
    </row>
    <row r="304" spans="1:15" hidden="1">
      <c r="A304" s="45">
        <v>43468</v>
      </c>
      <c r="B304" s="20" t="s">
        <v>814</v>
      </c>
      <c r="C304" s="20" t="s">
        <v>815</v>
      </c>
      <c r="D304" s="20" t="s">
        <v>816</v>
      </c>
      <c r="E304" s="20" t="s">
        <v>821</v>
      </c>
      <c r="F304" s="20" t="s">
        <v>7</v>
      </c>
      <c r="G304" s="20" t="s">
        <v>775</v>
      </c>
      <c r="H304" s="38">
        <v>32</v>
      </c>
      <c r="I304" s="38" t="s">
        <v>171</v>
      </c>
      <c r="J304" s="46">
        <v>10.4625</v>
      </c>
      <c r="K304" s="46">
        <v>334.8</v>
      </c>
      <c r="L304" s="104" t="s">
        <v>143</v>
      </c>
      <c r="M304" s="104" t="s">
        <v>144</v>
      </c>
      <c r="N304" s="104" t="s">
        <v>145</v>
      </c>
      <c r="O304" s="105" t="str">
        <f>IF(F304="","",VLOOKUP(F304,海关监管条件!$A$1:$B$2000,2,FALSE))</f>
        <v xml:space="preserve">A </v>
      </c>
    </row>
    <row r="305" spans="1:15" hidden="1">
      <c r="A305" s="45">
        <v>43468</v>
      </c>
      <c r="B305" s="20" t="s">
        <v>814</v>
      </c>
      <c r="C305" s="20" t="s">
        <v>815</v>
      </c>
      <c r="D305" s="20" t="s">
        <v>816</v>
      </c>
      <c r="E305" s="20" t="s">
        <v>822</v>
      </c>
      <c r="F305" s="20" t="s">
        <v>7</v>
      </c>
      <c r="G305" s="20" t="s">
        <v>775</v>
      </c>
      <c r="H305" s="38">
        <v>34</v>
      </c>
      <c r="I305" s="38" t="s">
        <v>171</v>
      </c>
      <c r="J305" s="46">
        <v>5.2412000000000001</v>
      </c>
      <c r="K305" s="46">
        <v>178.2</v>
      </c>
      <c r="L305" s="104" t="s">
        <v>143</v>
      </c>
      <c r="M305" s="104" t="s">
        <v>144</v>
      </c>
      <c r="N305" s="104" t="s">
        <v>145</v>
      </c>
      <c r="O305" s="105" t="str">
        <f>IF(F305="","",VLOOKUP(F305,海关监管条件!$A$1:$B$2000,2,FALSE))</f>
        <v xml:space="preserve">A </v>
      </c>
    </row>
    <row r="306" spans="1:15" hidden="1">
      <c r="A306" s="45">
        <v>43468</v>
      </c>
      <c r="B306" s="20" t="s">
        <v>814</v>
      </c>
      <c r="C306" s="20" t="s">
        <v>815</v>
      </c>
      <c r="D306" s="20" t="s">
        <v>816</v>
      </c>
      <c r="E306" s="20" t="s">
        <v>823</v>
      </c>
      <c r="F306" s="20" t="s">
        <v>7</v>
      </c>
      <c r="G306" s="20" t="s">
        <v>775</v>
      </c>
      <c r="H306" s="38">
        <v>73</v>
      </c>
      <c r="I306" s="38" t="s">
        <v>171</v>
      </c>
      <c r="J306" s="46">
        <v>4.2995999999999999</v>
      </c>
      <c r="K306" s="46">
        <v>313.64999999999998</v>
      </c>
      <c r="L306" s="104" t="s">
        <v>143</v>
      </c>
      <c r="M306" s="104" t="s">
        <v>144</v>
      </c>
      <c r="N306" s="104" t="s">
        <v>145</v>
      </c>
      <c r="O306" s="105" t="str">
        <f>IF(F306="","",VLOOKUP(F306,海关监管条件!$A$1:$B$2000,2,FALSE))</f>
        <v xml:space="preserve">A </v>
      </c>
    </row>
    <row r="307" spans="1:15" hidden="1">
      <c r="A307" s="45">
        <v>43468</v>
      </c>
      <c r="B307" s="20" t="s">
        <v>814</v>
      </c>
      <c r="C307" s="20" t="s">
        <v>815</v>
      </c>
      <c r="D307" s="20" t="s">
        <v>816</v>
      </c>
      <c r="E307" s="20" t="s">
        <v>824</v>
      </c>
      <c r="F307" s="20" t="s">
        <v>7</v>
      </c>
      <c r="G307" s="20" t="s">
        <v>775</v>
      </c>
      <c r="H307" s="38">
        <v>41</v>
      </c>
      <c r="I307" s="38" t="s">
        <v>171</v>
      </c>
      <c r="J307" s="46">
        <v>6.7916999999999996</v>
      </c>
      <c r="K307" s="46">
        <v>278.45999999999998</v>
      </c>
      <c r="L307" s="104" t="s">
        <v>143</v>
      </c>
      <c r="M307" s="104" t="s">
        <v>144</v>
      </c>
      <c r="N307" s="104" t="s">
        <v>145</v>
      </c>
      <c r="O307" s="105" t="str">
        <f>IF(F307="","",VLOOKUP(F307,海关监管条件!$A$1:$B$2000,2,FALSE))</f>
        <v xml:space="preserve">A </v>
      </c>
    </row>
    <row r="308" spans="1:15" hidden="1">
      <c r="A308" s="45">
        <v>43468</v>
      </c>
      <c r="B308" s="20" t="s">
        <v>814</v>
      </c>
      <c r="C308" s="20" t="s">
        <v>815</v>
      </c>
      <c r="D308" s="20" t="s">
        <v>816</v>
      </c>
      <c r="E308" s="20" t="s">
        <v>825</v>
      </c>
      <c r="F308" s="20" t="s">
        <v>7</v>
      </c>
      <c r="G308" s="20" t="s">
        <v>775</v>
      </c>
      <c r="H308" s="38">
        <v>3</v>
      </c>
      <c r="I308" s="38" t="s">
        <v>171</v>
      </c>
      <c r="J308" s="46">
        <v>16.5</v>
      </c>
      <c r="K308" s="46">
        <v>49.5</v>
      </c>
      <c r="L308" s="104" t="s">
        <v>143</v>
      </c>
      <c r="M308" s="104" t="s">
        <v>144</v>
      </c>
      <c r="N308" s="104" t="s">
        <v>145</v>
      </c>
      <c r="O308" s="105" t="str">
        <f>IF(F308="","",VLOOKUP(F308,海关监管条件!$A$1:$B$2000,2,FALSE))</f>
        <v xml:space="preserve">A </v>
      </c>
    </row>
    <row r="309" spans="1:15" hidden="1">
      <c r="A309" s="45">
        <v>43468</v>
      </c>
      <c r="B309" s="20" t="s">
        <v>814</v>
      </c>
      <c r="C309" s="20" t="s">
        <v>815</v>
      </c>
      <c r="D309" s="20" t="s">
        <v>816</v>
      </c>
      <c r="E309" s="20" t="s">
        <v>826</v>
      </c>
      <c r="F309" s="20" t="s">
        <v>5</v>
      </c>
      <c r="G309" s="20" t="s">
        <v>827</v>
      </c>
      <c r="H309" s="38">
        <v>136</v>
      </c>
      <c r="I309" s="38" t="s">
        <v>142</v>
      </c>
      <c r="J309" s="46">
        <v>5.9625000000000004</v>
      </c>
      <c r="K309" s="46">
        <v>810.9</v>
      </c>
      <c r="L309" s="104" t="s">
        <v>143</v>
      </c>
      <c r="M309" s="104" t="s">
        <v>144</v>
      </c>
      <c r="N309" s="104" t="s">
        <v>145</v>
      </c>
      <c r="O309" s="105" t="str">
        <f>IF(F309="","",VLOOKUP(F309,海关监管条件!$A$1:$B$2000,2,FALSE))</f>
        <v xml:space="preserve">A </v>
      </c>
    </row>
    <row r="310" spans="1:15" hidden="1">
      <c r="A310" s="45">
        <v>43468</v>
      </c>
      <c r="B310" s="20" t="s">
        <v>814</v>
      </c>
      <c r="C310" s="20" t="s">
        <v>815</v>
      </c>
      <c r="D310" s="20" t="s">
        <v>816</v>
      </c>
      <c r="E310" s="20" t="s">
        <v>828</v>
      </c>
      <c r="F310" s="20" t="s">
        <v>7</v>
      </c>
      <c r="G310" s="20" t="s">
        <v>775</v>
      </c>
      <c r="H310" s="38">
        <v>9</v>
      </c>
      <c r="I310" s="38" t="s">
        <v>171</v>
      </c>
      <c r="J310" s="46">
        <v>11.3756</v>
      </c>
      <c r="K310" s="46">
        <v>102.38</v>
      </c>
      <c r="L310" s="104" t="s">
        <v>143</v>
      </c>
      <c r="M310" s="104" t="s">
        <v>144</v>
      </c>
      <c r="N310" s="104" t="s">
        <v>145</v>
      </c>
      <c r="O310" s="105" t="str">
        <f>IF(F310="","",VLOOKUP(F310,海关监管条件!$A$1:$B$2000,2,FALSE))</f>
        <v xml:space="preserve">A </v>
      </c>
    </row>
    <row r="311" spans="1:15" hidden="1">
      <c r="A311" s="45">
        <v>43468</v>
      </c>
      <c r="B311" s="20" t="s">
        <v>814</v>
      </c>
      <c r="C311" s="20" t="s">
        <v>815</v>
      </c>
      <c r="D311" s="20" t="s">
        <v>816</v>
      </c>
      <c r="E311" s="20" t="s">
        <v>829</v>
      </c>
      <c r="F311" s="20" t="s">
        <v>7</v>
      </c>
      <c r="G311" s="20" t="s">
        <v>830</v>
      </c>
      <c r="H311" s="38">
        <v>120</v>
      </c>
      <c r="I311" s="104" t="s">
        <v>154</v>
      </c>
      <c r="J311" s="46">
        <v>1.8225</v>
      </c>
      <c r="K311" s="46">
        <v>218.7</v>
      </c>
      <c r="L311" s="104" t="s">
        <v>143</v>
      </c>
      <c r="M311" s="104" t="s">
        <v>144</v>
      </c>
      <c r="N311" s="104" t="s">
        <v>145</v>
      </c>
      <c r="O311" s="105" t="str">
        <f>IF(F311="","",VLOOKUP(F311,海关监管条件!$A$1:$B$2000,2,FALSE))</f>
        <v xml:space="preserve">A </v>
      </c>
    </row>
    <row r="312" spans="1:15" hidden="1">
      <c r="A312" s="45">
        <v>43468</v>
      </c>
      <c r="B312" s="20" t="s">
        <v>814</v>
      </c>
      <c r="C312" s="20" t="s">
        <v>815</v>
      </c>
      <c r="D312" s="20" t="s">
        <v>816</v>
      </c>
      <c r="E312" s="20" t="s">
        <v>831</v>
      </c>
      <c r="F312" s="20" t="s">
        <v>7</v>
      </c>
      <c r="G312" s="20" t="s">
        <v>827</v>
      </c>
      <c r="H312" s="38">
        <v>60</v>
      </c>
      <c r="I312" s="38" t="s">
        <v>142</v>
      </c>
      <c r="J312" s="46">
        <v>4.125</v>
      </c>
      <c r="K312" s="46">
        <v>247.5</v>
      </c>
      <c r="L312" s="104" t="s">
        <v>143</v>
      </c>
      <c r="M312" s="104" t="s">
        <v>144</v>
      </c>
      <c r="N312" s="104" t="s">
        <v>145</v>
      </c>
      <c r="O312" s="105" t="str">
        <f>IF(F312="","",VLOOKUP(F312,海关监管条件!$A$1:$B$2000,2,FALSE))</f>
        <v xml:space="preserve">A </v>
      </c>
    </row>
    <row r="313" spans="1:15" hidden="1">
      <c r="A313" s="45">
        <v>43469</v>
      </c>
      <c r="B313" s="20" t="s">
        <v>832</v>
      </c>
      <c r="C313" s="20" t="s">
        <v>833</v>
      </c>
      <c r="D313" s="20" t="s">
        <v>834</v>
      </c>
      <c r="E313" s="20" t="s">
        <v>835</v>
      </c>
      <c r="F313" s="20" t="s">
        <v>2</v>
      </c>
      <c r="G313" s="20" t="s">
        <v>141</v>
      </c>
      <c r="H313" s="38">
        <v>36</v>
      </c>
      <c r="I313" s="38" t="s">
        <v>142</v>
      </c>
      <c r="J313" s="46">
        <v>2.04</v>
      </c>
      <c r="K313" s="46">
        <v>73.44</v>
      </c>
      <c r="L313" s="104" t="s">
        <v>143</v>
      </c>
      <c r="M313" s="104" t="s">
        <v>144</v>
      </c>
      <c r="N313" s="104" t="s">
        <v>145</v>
      </c>
      <c r="O313" s="105" t="str">
        <f>IF(F313="","",VLOOKUP(F313,海关监管条件!$A$1:$B$2000,2,FALSE))</f>
        <v xml:space="preserve">无 </v>
      </c>
    </row>
    <row r="314" spans="1:15" hidden="1">
      <c r="A314" s="45">
        <v>43469</v>
      </c>
      <c r="B314" s="20" t="s">
        <v>832</v>
      </c>
      <c r="C314" s="20" t="s">
        <v>833</v>
      </c>
      <c r="D314" s="20" t="s">
        <v>834</v>
      </c>
      <c r="E314" s="20" t="s">
        <v>836</v>
      </c>
      <c r="F314" s="20" t="s">
        <v>2</v>
      </c>
      <c r="G314" s="20" t="s">
        <v>141</v>
      </c>
      <c r="H314" s="38">
        <v>132</v>
      </c>
      <c r="I314" s="38" t="s">
        <v>142</v>
      </c>
      <c r="J314" s="46">
        <v>1.17</v>
      </c>
      <c r="K314" s="46">
        <v>154.44</v>
      </c>
      <c r="L314" s="104" t="s">
        <v>143</v>
      </c>
      <c r="M314" s="104" t="s">
        <v>144</v>
      </c>
      <c r="N314" s="104" t="s">
        <v>145</v>
      </c>
      <c r="O314" s="105" t="str">
        <f>IF(F314="","",VLOOKUP(F314,海关监管条件!$A$1:$B$2000,2,FALSE))</f>
        <v xml:space="preserve">无 </v>
      </c>
    </row>
    <row r="315" spans="1:15" hidden="1">
      <c r="A315" s="45">
        <v>43469</v>
      </c>
      <c r="B315" s="20" t="s">
        <v>832</v>
      </c>
      <c r="C315" s="20" t="s">
        <v>833</v>
      </c>
      <c r="D315" s="20" t="s">
        <v>834</v>
      </c>
      <c r="E315" s="20" t="s">
        <v>837</v>
      </c>
      <c r="F315" s="20" t="s">
        <v>2</v>
      </c>
      <c r="G315" s="20" t="s">
        <v>141</v>
      </c>
      <c r="H315" s="38">
        <v>66</v>
      </c>
      <c r="I315" s="38" t="s">
        <v>142</v>
      </c>
      <c r="J315" s="46">
        <v>1.57</v>
      </c>
      <c r="K315" s="46">
        <v>103.62</v>
      </c>
      <c r="L315" s="104" t="s">
        <v>143</v>
      </c>
      <c r="M315" s="104" t="s">
        <v>144</v>
      </c>
      <c r="N315" s="104" t="s">
        <v>145</v>
      </c>
      <c r="O315" s="105" t="str">
        <f>IF(F315="","",VLOOKUP(F315,海关监管条件!$A$1:$B$2000,2,FALSE))</f>
        <v xml:space="preserve">无 </v>
      </c>
    </row>
    <row r="316" spans="1:15" hidden="1">
      <c r="A316" s="45">
        <v>43469</v>
      </c>
      <c r="B316" s="20" t="s">
        <v>832</v>
      </c>
      <c r="C316" s="20" t="s">
        <v>833</v>
      </c>
      <c r="D316" s="20" t="s">
        <v>834</v>
      </c>
      <c r="E316" s="20" t="s">
        <v>838</v>
      </c>
      <c r="F316" s="20" t="s">
        <v>2</v>
      </c>
      <c r="G316" s="20" t="s">
        <v>141</v>
      </c>
      <c r="H316" s="38">
        <v>48</v>
      </c>
      <c r="I316" s="38" t="s">
        <v>142</v>
      </c>
      <c r="J316" s="46">
        <v>1.34</v>
      </c>
      <c r="K316" s="46">
        <v>64.319999999999993</v>
      </c>
      <c r="L316" s="104" t="s">
        <v>143</v>
      </c>
      <c r="M316" s="104" t="s">
        <v>144</v>
      </c>
      <c r="N316" s="104" t="s">
        <v>145</v>
      </c>
      <c r="O316" s="105" t="str">
        <f>IF(F316="","",VLOOKUP(F316,海关监管条件!$A$1:$B$2000,2,FALSE))</f>
        <v xml:space="preserve">无 </v>
      </c>
    </row>
    <row r="317" spans="1:15" hidden="1">
      <c r="A317" s="45">
        <v>43469</v>
      </c>
      <c r="B317" s="20" t="s">
        <v>832</v>
      </c>
      <c r="C317" s="20" t="s">
        <v>833</v>
      </c>
      <c r="D317" s="20" t="s">
        <v>834</v>
      </c>
      <c r="E317" s="20" t="s">
        <v>839</v>
      </c>
      <c r="F317" s="20" t="s">
        <v>2</v>
      </c>
      <c r="G317" s="20" t="s">
        <v>141</v>
      </c>
      <c r="H317" s="38">
        <v>48</v>
      </c>
      <c r="I317" s="38" t="s">
        <v>142</v>
      </c>
      <c r="J317" s="46">
        <v>0.67</v>
      </c>
      <c r="K317" s="46">
        <v>32.159999999999997</v>
      </c>
      <c r="L317" s="104" t="s">
        <v>143</v>
      </c>
      <c r="M317" s="104" t="s">
        <v>144</v>
      </c>
      <c r="N317" s="104" t="s">
        <v>145</v>
      </c>
      <c r="O317" s="105" t="str">
        <f>IF(F317="","",VLOOKUP(F317,海关监管条件!$A$1:$B$2000,2,FALSE))</f>
        <v xml:space="preserve">无 </v>
      </c>
    </row>
    <row r="318" spans="1:15" hidden="1">
      <c r="A318" s="45">
        <v>43469</v>
      </c>
      <c r="B318" s="20" t="s">
        <v>832</v>
      </c>
      <c r="C318" s="20" t="s">
        <v>833</v>
      </c>
      <c r="D318" s="20" t="s">
        <v>834</v>
      </c>
      <c r="E318" s="20" t="s">
        <v>840</v>
      </c>
      <c r="F318" s="20" t="s">
        <v>2</v>
      </c>
      <c r="G318" s="20" t="s">
        <v>141</v>
      </c>
      <c r="H318" s="38">
        <v>24</v>
      </c>
      <c r="I318" s="38" t="s">
        <v>142</v>
      </c>
      <c r="J318" s="46">
        <v>1.38</v>
      </c>
      <c r="K318" s="46">
        <v>33.119999999999997</v>
      </c>
      <c r="L318" s="104" t="s">
        <v>143</v>
      </c>
      <c r="M318" s="104" t="s">
        <v>144</v>
      </c>
      <c r="N318" s="104" t="s">
        <v>145</v>
      </c>
      <c r="O318" s="105" t="str">
        <f>IF(F318="","",VLOOKUP(F318,海关监管条件!$A$1:$B$2000,2,FALSE))</f>
        <v xml:space="preserve">无 </v>
      </c>
    </row>
    <row r="319" spans="1:15" hidden="1">
      <c r="A319" s="45">
        <v>43469</v>
      </c>
      <c r="B319" s="20" t="s">
        <v>832</v>
      </c>
      <c r="C319" s="20" t="s">
        <v>833</v>
      </c>
      <c r="D319" s="20" t="s">
        <v>834</v>
      </c>
      <c r="E319" s="20" t="s">
        <v>841</v>
      </c>
      <c r="F319" s="20" t="s">
        <v>2</v>
      </c>
      <c r="G319" s="20" t="s">
        <v>141</v>
      </c>
      <c r="H319" s="38">
        <v>30</v>
      </c>
      <c r="I319" s="38" t="s">
        <v>142</v>
      </c>
      <c r="J319" s="46">
        <v>0.97</v>
      </c>
      <c r="K319" s="46">
        <v>29.1</v>
      </c>
      <c r="L319" s="104" t="s">
        <v>143</v>
      </c>
      <c r="M319" s="104" t="s">
        <v>144</v>
      </c>
      <c r="N319" s="104" t="s">
        <v>145</v>
      </c>
      <c r="O319" s="105" t="str">
        <f>IF(F319="","",VLOOKUP(F319,海关监管条件!$A$1:$B$2000,2,FALSE))</f>
        <v xml:space="preserve">无 </v>
      </c>
    </row>
    <row r="320" spans="1:15" hidden="1">
      <c r="A320" s="45">
        <v>43469</v>
      </c>
      <c r="B320" s="20" t="s">
        <v>832</v>
      </c>
      <c r="C320" s="20" t="s">
        <v>833</v>
      </c>
      <c r="D320" s="20" t="s">
        <v>834</v>
      </c>
      <c r="E320" s="20" t="s">
        <v>842</v>
      </c>
      <c r="F320" s="20" t="s">
        <v>2</v>
      </c>
      <c r="G320" s="20" t="s">
        <v>141</v>
      </c>
      <c r="H320" s="38">
        <v>24</v>
      </c>
      <c r="I320" s="38" t="s">
        <v>142</v>
      </c>
      <c r="J320" s="46">
        <v>0.57999999999999996</v>
      </c>
      <c r="K320" s="46">
        <v>13.92</v>
      </c>
      <c r="L320" s="104" t="s">
        <v>143</v>
      </c>
      <c r="M320" s="104" t="s">
        <v>144</v>
      </c>
      <c r="N320" s="104" t="s">
        <v>145</v>
      </c>
      <c r="O320" s="105" t="str">
        <f>IF(F320="","",VLOOKUP(F320,海关监管条件!$A$1:$B$2000,2,FALSE))</f>
        <v xml:space="preserve">无 </v>
      </c>
    </row>
    <row r="321" spans="1:15" hidden="1">
      <c r="A321" s="45">
        <v>43469</v>
      </c>
      <c r="B321" s="20" t="s">
        <v>832</v>
      </c>
      <c r="C321" s="20" t="s">
        <v>833</v>
      </c>
      <c r="D321" s="20" t="s">
        <v>834</v>
      </c>
      <c r="E321" s="20" t="s">
        <v>843</v>
      </c>
      <c r="F321" s="20" t="s">
        <v>2</v>
      </c>
      <c r="G321" s="20" t="s">
        <v>141</v>
      </c>
      <c r="H321" s="38">
        <v>24</v>
      </c>
      <c r="I321" s="38" t="s">
        <v>142</v>
      </c>
      <c r="J321" s="46">
        <v>1.05</v>
      </c>
      <c r="K321" s="46">
        <v>25.2</v>
      </c>
      <c r="L321" s="104" t="s">
        <v>143</v>
      </c>
      <c r="M321" s="104" t="s">
        <v>144</v>
      </c>
      <c r="N321" s="104" t="s">
        <v>145</v>
      </c>
      <c r="O321" s="105" t="str">
        <f>IF(F321="","",VLOOKUP(F321,海关监管条件!$A$1:$B$2000,2,FALSE))</f>
        <v xml:space="preserve">无 </v>
      </c>
    </row>
    <row r="322" spans="1:15" hidden="1">
      <c r="A322" s="45">
        <v>43469</v>
      </c>
      <c r="B322" s="20" t="s">
        <v>844</v>
      </c>
      <c r="C322" s="20" t="s">
        <v>845</v>
      </c>
      <c r="D322" s="20" t="s">
        <v>846</v>
      </c>
      <c r="E322" s="20" t="s">
        <v>847</v>
      </c>
      <c r="F322" s="20" t="s">
        <v>7</v>
      </c>
      <c r="G322" s="20" t="s">
        <v>153</v>
      </c>
      <c r="H322" s="38">
        <v>2844</v>
      </c>
      <c r="I322" s="38" t="s">
        <v>154</v>
      </c>
      <c r="J322" s="46">
        <v>1.53</v>
      </c>
      <c r="K322" s="46">
        <v>4351.32</v>
      </c>
      <c r="L322" s="104" t="s">
        <v>151</v>
      </c>
      <c r="M322" s="104" t="s">
        <v>144</v>
      </c>
      <c r="N322" s="104" t="s">
        <v>145</v>
      </c>
      <c r="O322" s="105" t="str">
        <f>IF(F322="","",VLOOKUP(F322,海关监管条件!$A$1:$B$2000,2,FALSE))</f>
        <v xml:space="preserve">A </v>
      </c>
    </row>
    <row r="323" spans="1:15" hidden="1">
      <c r="A323" s="45">
        <v>43469</v>
      </c>
      <c r="B323" s="20" t="s">
        <v>844</v>
      </c>
      <c r="C323" s="20" t="s">
        <v>845</v>
      </c>
      <c r="D323" s="20" t="s">
        <v>846</v>
      </c>
      <c r="E323" s="20" t="s">
        <v>848</v>
      </c>
      <c r="F323" s="20" t="s">
        <v>7</v>
      </c>
      <c r="G323" s="20" t="s">
        <v>153</v>
      </c>
      <c r="H323" s="38">
        <v>240</v>
      </c>
      <c r="I323" s="38" t="s">
        <v>154</v>
      </c>
      <c r="J323" s="46">
        <v>6.88</v>
      </c>
      <c r="K323" s="46">
        <v>1651.2</v>
      </c>
      <c r="L323" s="104" t="s">
        <v>151</v>
      </c>
      <c r="M323" s="104" t="s">
        <v>144</v>
      </c>
      <c r="N323" s="104" t="s">
        <v>145</v>
      </c>
      <c r="O323" s="105" t="str">
        <f>IF(F323="","",VLOOKUP(F323,海关监管条件!$A$1:$B$2000,2,FALSE))</f>
        <v xml:space="preserve">A </v>
      </c>
    </row>
    <row r="324" spans="1:15" hidden="1">
      <c r="A324" s="45">
        <v>43469</v>
      </c>
      <c r="B324" s="20" t="s">
        <v>844</v>
      </c>
      <c r="C324" s="20" t="s">
        <v>845</v>
      </c>
      <c r="D324" s="20" t="s">
        <v>846</v>
      </c>
      <c r="E324" s="20" t="s">
        <v>849</v>
      </c>
      <c r="F324" s="20" t="s">
        <v>7</v>
      </c>
      <c r="G324" s="20" t="s">
        <v>153</v>
      </c>
      <c r="H324" s="38">
        <v>240</v>
      </c>
      <c r="I324" s="38" t="s">
        <v>154</v>
      </c>
      <c r="J324" s="46">
        <v>3.52</v>
      </c>
      <c r="K324" s="46">
        <v>844.8</v>
      </c>
      <c r="L324" s="104" t="s">
        <v>151</v>
      </c>
      <c r="M324" s="104" t="s">
        <v>144</v>
      </c>
      <c r="N324" s="104" t="s">
        <v>145</v>
      </c>
      <c r="O324" s="105" t="str">
        <f>IF(F324="","",VLOOKUP(F324,海关监管条件!$A$1:$B$2000,2,FALSE))</f>
        <v xml:space="preserve">A </v>
      </c>
    </row>
    <row r="325" spans="1:15" hidden="1">
      <c r="A325" s="45">
        <v>43469</v>
      </c>
      <c r="B325" s="20" t="s">
        <v>844</v>
      </c>
      <c r="C325" s="20" t="s">
        <v>845</v>
      </c>
      <c r="D325" s="20" t="s">
        <v>846</v>
      </c>
      <c r="E325" s="20" t="s">
        <v>850</v>
      </c>
      <c r="F325" s="20" t="s">
        <v>5</v>
      </c>
      <c r="G325" s="20" t="s">
        <v>150</v>
      </c>
      <c r="H325" s="38">
        <v>120</v>
      </c>
      <c r="I325" s="38" t="s">
        <v>142</v>
      </c>
      <c r="J325" s="46">
        <v>4.62</v>
      </c>
      <c r="K325" s="46">
        <v>554.4</v>
      </c>
      <c r="L325" s="104" t="s">
        <v>151</v>
      </c>
      <c r="M325" s="104" t="s">
        <v>144</v>
      </c>
      <c r="N325" s="104" t="s">
        <v>145</v>
      </c>
      <c r="O325" s="105" t="str">
        <f>IF(F325="","",VLOOKUP(F325,海关监管条件!$A$1:$B$2000,2,FALSE))</f>
        <v xml:space="preserve">A </v>
      </c>
    </row>
    <row r="326" spans="1:15" hidden="1">
      <c r="A326" s="45">
        <v>43469</v>
      </c>
      <c r="B326" s="20" t="s">
        <v>844</v>
      </c>
      <c r="C326" s="20" t="s">
        <v>845</v>
      </c>
      <c r="D326" s="20" t="s">
        <v>846</v>
      </c>
      <c r="E326" s="20" t="s">
        <v>851</v>
      </c>
      <c r="F326" s="20" t="s">
        <v>5</v>
      </c>
      <c r="G326" s="20" t="s">
        <v>150</v>
      </c>
      <c r="H326" s="38">
        <v>120</v>
      </c>
      <c r="I326" s="38" t="s">
        <v>142</v>
      </c>
      <c r="J326" s="46">
        <v>10.039999999999999</v>
      </c>
      <c r="K326" s="46">
        <v>1204.8</v>
      </c>
      <c r="L326" s="104" t="s">
        <v>151</v>
      </c>
      <c r="M326" s="104" t="s">
        <v>144</v>
      </c>
      <c r="N326" s="104" t="s">
        <v>145</v>
      </c>
      <c r="O326" s="105" t="str">
        <f>IF(F326="","",VLOOKUP(F326,海关监管条件!$A$1:$B$2000,2,FALSE))</f>
        <v xml:space="preserve">A </v>
      </c>
    </row>
    <row r="327" spans="1:15" hidden="1">
      <c r="A327" s="45">
        <v>43469</v>
      </c>
      <c r="B327" s="20" t="s">
        <v>844</v>
      </c>
      <c r="C327" s="20" t="s">
        <v>845</v>
      </c>
      <c r="D327" s="20" t="s">
        <v>846</v>
      </c>
      <c r="E327" s="20" t="s">
        <v>852</v>
      </c>
      <c r="F327" s="20" t="s">
        <v>7</v>
      </c>
      <c r="G327" s="20" t="s">
        <v>153</v>
      </c>
      <c r="H327" s="38">
        <v>120</v>
      </c>
      <c r="I327" s="38" t="s">
        <v>154</v>
      </c>
      <c r="J327" s="46">
        <v>7</v>
      </c>
      <c r="K327" s="46">
        <v>840</v>
      </c>
      <c r="L327" s="104" t="s">
        <v>151</v>
      </c>
      <c r="M327" s="104" t="s">
        <v>144</v>
      </c>
      <c r="N327" s="104" t="s">
        <v>145</v>
      </c>
      <c r="O327" s="105" t="str">
        <f>IF(F327="","",VLOOKUP(F327,海关监管条件!$A$1:$B$2000,2,FALSE))</f>
        <v xml:space="preserve">A </v>
      </c>
    </row>
    <row r="328" spans="1:15" hidden="1">
      <c r="A328" s="45">
        <v>43469</v>
      </c>
      <c r="B328" s="20" t="s">
        <v>844</v>
      </c>
      <c r="C328" s="20" t="s">
        <v>845</v>
      </c>
      <c r="D328" s="20" t="s">
        <v>846</v>
      </c>
      <c r="E328" s="20" t="s">
        <v>853</v>
      </c>
      <c r="F328" s="20" t="s">
        <v>5</v>
      </c>
      <c r="G328" s="20" t="s">
        <v>150</v>
      </c>
      <c r="H328" s="38">
        <v>120</v>
      </c>
      <c r="I328" s="38" t="s">
        <v>142</v>
      </c>
      <c r="J328" s="46">
        <v>15.9</v>
      </c>
      <c r="K328" s="46">
        <v>1908</v>
      </c>
      <c r="L328" s="104" t="s">
        <v>151</v>
      </c>
      <c r="M328" s="104" t="s">
        <v>144</v>
      </c>
      <c r="N328" s="104" t="s">
        <v>145</v>
      </c>
      <c r="O328" s="105" t="str">
        <f>IF(F328="","",VLOOKUP(F328,海关监管条件!$A$1:$B$2000,2,FALSE))</f>
        <v xml:space="preserve">A </v>
      </c>
    </row>
    <row r="329" spans="1:15" hidden="1">
      <c r="A329" s="45">
        <v>43469</v>
      </c>
      <c r="B329" s="20" t="s">
        <v>844</v>
      </c>
      <c r="C329" s="20" t="s">
        <v>845</v>
      </c>
      <c r="D329" s="20" t="s">
        <v>846</v>
      </c>
      <c r="E329" s="20" t="s">
        <v>854</v>
      </c>
      <c r="F329" s="20" t="s">
        <v>5</v>
      </c>
      <c r="G329" s="20" t="s">
        <v>150</v>
      </c>
      <c r="H329" s="38">
        <v>120</v>
      </c>
      <c r="I329" s="38" t="s">
        <v>142</v>
      </c>
      <c r="J329" s="46">
        <v>14.92</v>
      </c>
      <c r="K329" s="46">
        <v>1790.4</v>
      </c>
      <c r="L329" s="104" t="s">
        <v>151</v>
      </c>
      <c r="M329" s="104" t="s">
        <v>144</v>
      </c>
      <c r="N329" s="104" t="s">
        <v>145</v>
      </c>
      <c r="O329" s="105" t="str">
        <f>IF(F329="","",VLOOKUP(F329,海关监管条件!$A$1:$B$2000,2,FALSE))</f>
        <v xml:space="preserve">A </v>
      </c>
    </row>
    <row r="330" spans="1:15" hidden="1">
      <c r="A330" s="45">
        <v>43469</v>
      </c>
      <c r="B330" s="20" t="s">
        <v>844</v>
      </c>
      <c r="C330" s="20" t="s">
        <v>845</v>
      </c>
      <c r="D330" s="20" t="s">
        <v>846</v>
      </c>
      <c r="E330" s="20" t="s">
        <v>855</v>
      </c>
      <c r="F330" s="20" t="s">
        <v>5</v>
      </c>
      <c r="G330" s="20" t="s">
        <v>150</v>
      </c>
      <c r="H330" s="38">
        <v>80</v>
      </c>
      <c r="I330" s="38" t="s">
        <v>142</v>
      </c>
      <c r="J330" s="46">
        <v>33.22</v>
      </c>
      <c r="K330" s="46">
        <v>2657.6</v>
      </c>
      <c r="L330" s="104" t="s">
        <v>151</v>
      </c>
      <c r="M330" s="104" t="s">
        <v>144</v>
      </c>
      <c r="N330" s="104" t="s">
        <v>145</v>
      </c>
      <c r="O330" s="105" t="str">
        <f>IF(F330="","",VLOOKUP(F330,海关监管条件!$A$1:$B$2000,2,FALSE))</f>
        <v xml:space="preserve">A </v>
      </c>
    </row>
    <row r="331" spans="1:15" hidden="1">
      <c r="A331" s="45">
        <v>43469</v>
      </c>
      <c r="B331" s="20" t="s">
        <v>844</v>
      </c>
      <c r="C331" s="20" t="s">
        <v>845</v>
      </c>
      <c r="D331" s="20" t="s">
        <v>846</v>
      </c>
      <c r="E331" s="20" t="s">
        <v>856</v>
      </c>
      <c r="F331" s="20" t="s">
        <v>7</v>
      </c>
      <c r="G331" s="20" t="s">
        <v>153</v>
      </c>
      <c r="H331" s="38">
        <v>120</v>
      </c>
      <c r="I331" s="38" t="s">
        <v>154</v>
      </c>
      <c r="J331" s="46">
        <v>6.1</v>
      </c>
      <c r="K331" s="46">
        <v>732</v>
      </c>
      <c r="L331" s="104" t="s">
        <v>151</v>
      </c>
      <c r="M331" s="104" t="s">
        <v>144</v>
      </c>
      <c r="N331" s="104" t="s">
        <v>145</v>
      </c>
      <c r="O331" s="105" t="str">
        <f>IF(F331="","",VLOOKUP(F331,海关监管条件!$A$1:$B$2000,2,FALSE))</f>
        <v xml:space="preserve">A </v>
      </c>
    </row>
    <row r="332" spans="1:15" hidden="1">
      <c r="A332" s="45">
        <v>43472</v>
      </c>
      <c r="B332" s="20" t="s">
        <v>857</v>
      </c>
      <c r="C332" s="20" t="s">
        <v>858</v>
      </c>
      <c r="D332" s="20" t="s">
        <v>859</v>
      </c>
      <c r="E332" s="20" t="s">
        <v>860</v>
      </c>
      <c r="F332" s="20" t="s">
        <v>15</v>
      </c>
      <c r="G332" s="20" t="s">
        <v>861</v>
      </c>
      <c r="H332" s="38">
        <v>454</v>
      </c>
      <c r="I332" s="38" t="s">
        <v>171</v>
      </c>
      <c r="J332" s="46">
        <v>2</v>
      </c>
      <c r="K332" s="46">
        <v>908</v>
      </c>
      <c r="L332" s="104" t="s">
        <v>143</v>
      </c>
      <c r="M332" s="104" t="s">
        <v>144</v>
      </c>
      <c r="N332" s="104" t="s">
        <v>267</v>
      </c>
      <c r="O332" s="105" t="str">
        <f>IF(F332="","",VLOOKUP(F332,海关监管条件!$A$1:$B$2000,2,FALSE))</f>
        <v xml:space="preserve">A </v>
      </c>
    </row>
    <row r="333" spans="1:15" hidden="1">
      <c r="A333" s="45">
        <v>43472</v>
      </c>
      <c r="B333" s="20" t="s">
        <v>862</v>
      </c>
      <c r="C333" s="20" t="s">
        <v>863</v>
      </c>
      <c r="D333" s="20" t="s">
        <v>864</v>
      </c>
      <c r="E333" s="20" t="s">
        <v>865</v>
      </c>
      <c r="F333" s="20" t="s">
        <v>10</v>
      </c>
      <c r="G333" s="20" t="s">
        <v>866</v>
      </c>
      <c r="H333" s="38">
        <v>2052</v>
      </c>
      <c r="I333" s="38" t="s">
        <v>171</v>
      </c>
      <c r="J333" s="46">
        <v>2</v>
      </c>
      <c r="K333" s="46">
        <v>4104</v>
      </c>
      <c r="L333" s="104" t="s">
        <v>143</v>
      </c>
      <c r="M333" s="104" t="s">
        <v>144</v>
      </c>
      <c r="N333" s="104" t="s">
        <v>145</v>
      </c>
      <c r="O333" s="105" t="str">
        <f>IF(F333="","",VLOOKUP(F333,海关监管条件!$A$1:$B$2000,2,FALSE))</f>
        <v xml:space="preserve">A </v>
      </c>
    </row>
    <row r="334" spans="1:15" hidden="1">
      <c r="A334" s="45">
        <v>43472</v>
      </c>
      <c r="B334" s="20" t="s">
        <v>862</v>
      </c>
      <c r="C334" s="20" t="s">
        <v>863</v>
      </c>
      <c r="D334" s="20" t="s">
        <v>864</v>
      </c>
      <c r="E334" s="20" t="s">
        <v>867</v>
      </c>
      <c r="F334" s="20" t="s">
        <v>10</v>
      </c>
      <c r="G334" s="20" t="s">
        <v>298</v>
      </c>
      <c r="H334" s="38">
        <v>2007</v>
      </c>
      <c r="I334" s="38" t="s">
        <v>171</v>
      </c>
      <c r="J334" s="46">
        <v>2</v>
      </c>
      <c r="K334" s="46">
        <v>4014</v>
      </c>
      <c r="L334" s="104" t="s">
        <v>143</v>
      </c>
      <c r="M334" s="104" t="s">
        <v>144</v>
      </c>
      <c r="N334" s="104" t="s">
        <v>145</v>
      </c>
      <c r="O334" s="105" t="str">
        <f>IF(F334="","",VLOOKUP(F334,海关监管条件!$A$1:$B$2000,2,FALSE))</f>
        <v xml:space="preserve">A </v>
      </c>
    </row>
    <row r="335" spans="1:15" hidden="1">
      <c r="A335" s="45">
        <v>43472</v>
      </c>
      <c r="B335" s="20" t="s">
        <v>862</v>
      </c>
      <c r="C335" s="20" t="s">
        <v>863</v>
      </c>
      <c r="D335" s="20" t="s">
        <v>864</v>
      </c>
      <c r="E335" s="20" t="s">
        <v>868</v>
      </c>
      <c r="F335" s="20" t="s">
        <v>15</v>
      </c>
      <c r="G335" s="20" t="s">
        <v>869</v>
      </c>
      <c r="H335" s="38">
        <v>615</v>
      </c>
      <c r="I335" s="38" t="s">
        <v>171</v>
      </c>
      <c r="J335" s="46">
        <v>2</v>
      </c>
      <c r="K335" s="46">
        <v>1230</v>
      </c>
      <c r="L335" s="104" t="s">
        <v>143</v>
      </c>
      <c r="M335" s="104" t="s">
        <v>144</v>
      </c>
      <c r="N335" s="104" t="s">
        <v>145</v>
      </c>
      <c r="O335" s="105" t="str">
        <f>IF(F335="","",VLOOKUP(F335,海关监管条件!$A$1:$B$2000,2,FALSE))</f>
        <v xml:space="preserve">A </v>
      </c>
    </row>
    <row r="336" spans="1:15" hidden="1">
      <c r="A336" s="45">
        <v>43472</v>
      </c>
      <c r="B336" s="20" t="s">
        <v>862</v>
      </c>
      <c r="C336" s="20" t="s">
        <v>863</v>
      </c>
      <c r="D336" s="20" t="s">
        <v>864</v>
      </c>
      <c r="E336" s="20" t="s">
        <v>870</v>
      </c>
      <c r="F336" s="20" t="s">
        <v>15</v>
      </c>
      <c r="G336" s="20" t="s">
        <v>869</v>
      </c>
      <c r="H336" s="38">
        <v>377</v>
      </c>
      <c r="I336" s="38" t="s">
        <v>171</v>
      </c>
      <c r="J336" s="46">
        <v>2</v>
      </c>
      <c r="K336" s="46">
        <v>754</v>
      </c>
      <c r="L336" s="104" t="s">
        <v>143</v>
      </c>
      <c r="M336" s="104" t="s">
        <v>144</v>
      </c>
      <c r="N336" s="104" t="s">
        <v>145</v>
      </c>
      <c r="O336" s="105" t="str">
        <f>IF(F336="","",VLOOKUP(F336,海关监管条件!$A$1:$B$2000,2,FALSE))</f>
        <v xml:space="preserve">A </v>
      </c>
    </row>
    <row r="337" spans="1:15" hidden="1">
      <c r="A337" s="45">
        <v>43472</v>
      </c>
      <c r="B337" s="20" t="s">
        <v>862</v>
      </c>
      <c r="C337" s="20" t="s">
        <v>863</v>
      </c>
      <c r="D337" s="20" t="s">
        <v>864</v>
      </c>
      <c r="E337" s="20" t="s">
        <v>871</v>
      </c>
      <c r="F337" s="20" t="s">
        <v>10</v>
      </c>
      <c r="G337" s="20" t="s">
        <v>287</v>
      </c>
      <c r="H337" s="38">
        <v>954</v>
      </c>
      <c r="I337" s="38" t="s">
        <v>171</v>
      </c>
      <c r="J337" s="46">
        <v>2</v>
      </c>
      <c r="K337" s="46">
        <v>1908</v>
      </c>
      <c r="L337" s="104" t="s">
        <v>143</v>
      </c>
      <c r="M337" s="104" t="s">
        <v>144</v>
      </c>
      <c r="N337" s="104" t="s">
        <v>145</v>
      </c>
      <c r="O337" s="105" t="str">
        <f>IF(F337="","",VLOOKUP(F337,海关监管条件!$A$1:$B$2000,2,FALSE))</f>
        <v xml:space="preserve">A </v>
      </c>
    </row>
    <row r="338" spans="1:15" hidden="1">
      <c r="A338" s="45">
        <v>43472</v>
      </c>
      <c r="B338" s="20" t="s">
        <v>862</v>
      </c>
      <c r="C338" s="20" t="s">
        <v>872</v>
      </c>
      <c r="D338" s="20" t="s">
        <v>873</v>
      </c>
      <c r="E338" s="20" t="s">
        <v>874</v>
      </c>
      <c r="F338" s="20" t="s">
        <v>10</v>
      </c>
      <c r="G338" s="20" t="s">
        <v>866</v>
      </c>
      <c r="H338" s="38">
        <v>3471</v>
      </c>
      <c r="I338" s="38" t="s">
        <v>171</v>
      </c>
      <c r="J338" s="46">
        <v>2</v>
      </c>
      <c r="K338" s="46">
        <v>6942</v>
      </c>
      <c r="L338" s="104" t="s">
        <v>143</v>
      </c>
      <c r="M338" s="104" t="s">
        <v>144</v>
      </c>
      <c r="N338" s="104" t="s">
        <v>145</v>
      </c>
      <c r="O338" s="105" t="str">
        <f>IF(F338="","",VLOOKUP(F338,海关监管条件!$A$1:$B$2000,2,FALSE))</f>
        <v xml:space="preserve">A </v>
      </c>
    </row>
    <row r="339" spans="1:15" hidden="1">
      <c r="A339" s="45">
        <v>43472</v>
      </c>
      <c r="B339" s="20" t="s">
        <v>862</v>
      </c>
      <c r="C339" s="20" t="s">
        <v>872</v>
      </c>
      <c r="D339" s="20" t="s">
        <v>873</v>
      </c>
      <c r="E339" s="20" t="s">
        <v>875</v>
      </c>
      <c r="F339" s="20" t="s">
        <v>15</v>
      </c>
      <c r="G339" s="20" t="s">
        <v>869</v>
      </c>
      <c r="H339" s="38">
        <v>434</v>
      </c>
      <c r="I339" s="38" t="s">
        <v>171</v>
      </c>
      <c r="J339" s="46">
        <v>2</v>
      </c>
      <c r="K339" s="46">
        <v>868</v>
      </c>
      <c r="L339" s="104" t="s">
        <v>143</v>
      </c>
      <c r="M339" s="104" t="s">
        <v>144</v>
      </c>
      <c r="N339" s="104" t="s">
        <v>145</v>
      </c>
      <c r="O339" s="105" t="str">
        <f>IF(F339="","",VLOOKUP(F339,海关监管条件!$A$1:$B$2000,2,FALSE))</f>
        <v xml:space="preserve">A </v>
      </c>
    </row>
    <row r="340" spans="1:15" hidden="1">
      <c r="A340" s="45">
        <v>43472</v>
      </c>
      <c r="B340" s="20" t="s">
        <v>862</v>
      </c>
      <c r="C340" s="20" t="s">
        <v>872</v>
      </c>
      <c r="D340" s="20" t="s">
        <v>873</v>
      </c>
      <c r="E340" s="20" t="s">
        <v>876</v>
      </c>
      <c r="F340" s="20" t="s">
        <v>15</v>
      </c>
      <c r="G340" s="20" t="s">
        <v>869</v>
      </c>
      <c r="H340" s="38">
        <v>115</v>
      </c>
      <c r="I340" s="38" t="s">
        <v>171</v>
      </c>
      <c r="J340" s="46">
        <v>2</v>
      </c>
      <c r="K340" s="46">
        <v>230</v>
      </c>
      <c r="L340" s="104" t="s">
        <v>143</v>
      </c>
      <c r="M340" s="104" t="s">
        <v>144</v>
      </c>
      <c r="N340" s="104" t="s">
        <v>145</v>
      </c>
      <c r="O340" s="105" t="str">
        <f>IF(F340="","",VLOOKUP(F340,海关监管条件!$A$1:$B$2000,2,FALSE))</f>
        <v xml:space="preserve">A </v>
      </c>
    </row>
    <row r="341" spans="1:15" hidden="1">
      <c r="A341" s="45">
        <v>43472</v>
      </c>
      <c r="B341" s="20" t="s">
        <v>862</v>
      </c>
      <c r="C341" s="20" t="s">
        <v>872</v>
      </c>
      <c r="D341" s="20" t="s">
        <v>873</v>
      </c>
      <c r="E341" s="20" t="s">
        <v>877</v>
      </c>
      <c r="F341" s="20" t="s">
        <v>10</v>
      </c>
      <c r="G341" s="20" t="s">
        <v>287</v>
      </c>
      <c r="H341" s="38">
        <v>957</v>
      </c>
      <c r="I341" s="38" t="s">
        <v>171</v>
      </c>
      <c r="J341" s="46">
        <v>2</v>
      </c>
      <c r="K341" s="46">
        <v>1914</v>
      </c>
      <c r="L341" s="104" t="s">
        <v>143</v>
      </c>
      <c r="M341" s="104" t="s">
        <v>144</v>
      </c>
      <c r="N341" s="104" t="s">
        <v>145</v>
      </c>
      <c r="O341" s="105" t="str">
        <f>IF(F341="","",VLOOKUP(F341,海关监管条件!$A$1:$B$2000,2,FALSE))</f>
        <v xml:space="preserve">A </v>
      </c>
    </row>
    <row r="342" spans="1:15" hidden="1">
      <c r="A342" s="45">
        <v>43472</v>
      </c>
      <c r="B342" s="20" t="s">
        <v>862</v>
      </c>
      <c r="C342" s="20" t="s">
        <v>872</v>
      </c>
      <c r="D342" s="20" t="s">
        <v>873</v>
      </c>
      <c r="E342" s="20" t="s">
        <v>878</v>
      </c>
      <c r="F342" s="20" t="s">
        <v>15</v>
      </c>
      <c r="G342" s="20" t="s">
        <v>879</v>
      </c>
      <c r="H342" s="38">
        <v>41</v>
      </c>
      <c r="I342" s="38" t="s">
        <v>171</v>
      </c>
      <c r="J342" s="46">
        <v>2</v>
      </c>
      <c r="K342" s="46">
        <v>82</v>
      </c>
      <c r="L342" s="104" t="s">
        <v>143</v>
      </c>
      <c r="M342" s="104" t="s">
        <v>144</v>
      </c>
      <c r="N342" s="104" t="s">
        <v>145</v>
      </c>
      <c r="O342" s="105" t="str">
        <f>IF(F342="","",VLOOKUP(F342,海关监管条件!$A$1:$B$2000,2,FALSE))</f>
        <v xml:space="preserve">A </v>
      </c>
    </row>
    <row r="343" spans="1:15" hidden="1">
      <c r="A343" s="45">
        <v>43472</v>
      </c>
      <c r="B343" s="20" t="s">
        <v>862</v>
      </c>
      <c r="C343" s="20" t="s">
        <v>872</v>
      </c>
      <c r="D343" s="20" t="s">
        <v>873</v>
      </c>
      <c r="E343" s="20" t="s">
        <v>880</v>
      </c>
      <c r="F343" s="20" t="s">
        <v>15</v>
      </c>
      <c r="G343" s="20" t="s">
        <v>881</v>
      </c>
      <c r="H343" s="38">
        <v>95</v>
      </c>
      <c r="I343" s="38" t="s">
        <v>171</v>
      </c>
      <c r="J343" s="46">
        <v>2</v>
      </c>
      <c r="K343" s="46">
        <v>190</v>
      </c>
      <c r="L343" s="104" t="s">
        <v>143</v>
      </c>
      <c r="M343" s="104" t="s">
        <v>144</v>
      </c>
      <c r="N343" s="104" t="s">
        <v>145</v>
      </c>
      <c r="O343" s="105" t="str">
        <f>IF(F343="","",VLOOKUP(F343,海关监管条件!$A$1:$B$2000,2,FALSE))</f>
        <v xml:space="preserve">A </v>
      </c>
    </row>
    <row r="344" spans="1:15" hidden="1">
      <c r="A344" s="45">
        <v>43474</v>
      </c>
      <c r="B344" s="20" t="s">
        <v>882</v>
      </c>
      <c r="C344" s="20" t="s">
        <v>883</v>
      </c>
      <c r="D344" s="20" t="s">
        <v>884</v>
      </c>
      <c r="E344" s="20" t="s">
        <v>885</v>
      </c>
      <c r="F344" s="20" t="s">
        <v>25</v>
      </c>
      <c r="G344" s="20" t="s">
        <v>229</v>
      </c>
      <c r="H344" s="38">
        <v>13.23</v>
      </c>
      <c r="I344" s="38" t="s">
        <v>171</v>
      </c>
      <c r="J344" s="46">
        <v>168</v>
      </c>
      <c r="K344" s="46">
        <v>2222.64</v>
      </c>
      <c r="L344" s="104" t="s">
        <v>143</v>
      </c>
      <c r="M344" s="104" t="s">
        <v>144</v>
      </c>
      <c r="N344" s="104" t="s">
        <v>145</v>
      </c>
      <c r="O344" s="105" t="str">
        <f>IF(F344="","",VLOOKUP(F344,海关监管条件!$A$1:$B$2000,2,FALSE))</f>
        <v xml:space="preserve">无 </v>
      </c>
    </row>
    <row r="345" spans="1:15" hidden="1">
      <c r="A345" s="45">
        <v>43474</v>
      </c>
      <c r="B345" s="20" t="s">
        <v>882</v>
      </c>
      <c r="C345" s="20" t="s">
        <v>883</v>
      </c>
      <c r="D345" s="20" t="s">
        <v>884</v>
      </c>
      <c r="E345" s="20" t="s">
        <v>886</v>
      </c>
      <c r="F345" s="20" t="s">
        <v>25</v>
      </c>
      <c r="G345" s="20" t="s">
        <v>229</v>
      </c>
      <c r="H345" s="38">
        <v>6.12</v>
      </c>
      <c r="I345" s="38" t="s">
        <v>171</v>
      </c>
      <c r="J345" s="46">
        <v>96</v>
      </c>
      <c r="K345" s="46">
        <v>587.52</v>
      </c>
      <c r="L345" s="104" t="s">
        <v>143</v>
      </c>
      <c r="M345" s="104" t="s">
        <v>144</v>
      </c>
      <c r="N345" s="104" t="s">
        <v>145</v>
      </c>
      <c r="O345" s="105" t="str">
        <f>IF(F345="","",VLOOKUP(F345,海关监管条件!$A$1:$B$2000,2,FALSE))</f>
        <v xml:space="preserve">无 </v>
      </c>
    </row>
    <row r="346" spans="1:15" hidden="1">
      <c r="A346" s="45">
        <v>43474</v>
      </c>
      <c r="B346" s="20" t="s">
        <v>882</v>
      </c>
      <c r="C346" s="20" t="s">
        <v>883</v>
      </c>
      <c r="D346" s="20" t="s">
        <v>884</v>
      </c>
      <c r="E346" s="20" t="s">
        <v>887</v>
      </c>
      <c r="F346" s="20" t="s">
        <v>25</v>
      </c>
      <c r="G346" s="20" t="s">
        <v>229</v>
      </c>
      <c r="H346" s="38">
        <v>7</v>
      </c>
      <c r="I346" s="38" t="s">
        <v>171</v>
      </c>
      <c r="J346" s="46">
        <v>80.64</v>
      </c>
      <c r="K346" s="46">
        <v>564.48</v>
      </c>
      <c r="L346" s="104" t="s">
        <v>143</v>
      </c>
      <c r="M346" s="104" t="s">
        <v>144</v>
      </c>
      <c r="N346" s="104" t="s">
        <v>145</v>
      </c>
      <c r="O346" s="105" t="str">
        <f>IF(F346="","",VLOOKUP(F346,海关监管条件!$A$1:$B$2000,2,FALSE))</f>
        <v xml:space="preserve">无 </v>
      </c>
    </row>
    <row r="347" spans="1:15" hidden="1">
      <c r="A347" s="45">
        <v>43474</v>
      </c>
      <c r="B347" s="20" t="s">
        <v>882</v>
      </c>
      <c r="C347" s="20" t="s">
        <v>883</v>
      </c>
      <c r="D347" s="20" t="s">
        <v>884</v>
      </c>
      <c r="E347" s="20" t="s">
        <v>888</v>
      </c>
      <c r="F347" s="20" t="s">
        <v>25</v>
      </c>
      <c r="G347" s="20" t="s">
        <v>229</v>
      </c>
      <c r="H347" s="38">
        <v>8</v>
      </c>
      <c r="I347" s="38" t="s">
        <v>171</v>
      </c>
      <c r="J347" s="46">
        <v>80.64</v>
      </c>
      <c r="K347" s="46">
        <v>645.12</v>
      </c>
      <c r="L347" s="104" t="s">
        <v>143</v>
      </c>
      <c r="M347" s="104" t="s">
        <v>144</v>
      </c>
      <c r="N347" s="104" t="s">
        <v>145</v>
      </c>
      <c r="O347" s="105" t="str">
        <f>IF(F347="","",VLOOKUP(F347,海关监管条件!$A$1:$B$2000,2,FALSE))</f>
        <v xml:space="preserve">无 </v>
      </c>
    </row>
    <row r="348" spans="1:15" hidden="1">
      <c r="A348" s="45">
        <v>43474</v>
      </c>
      <c r="B348" s="20" t="s">
        <v>882</v>
      </c>
      <c r="C348" s="20" t="s">
        <v>883</v>
      </c>
      <c r="D348" s="20" t="s">
        <v>884</v>
      </c>
      <c r="E348" s="20" t="s">
        <v>889</v>
      </c>
      <c r="F348" s="20" t="s">
        <v>25</v>
      </c>
      <c r="G348" s="20" t="s">
        <v>229</v>
      </c>
      <c r="H348" s="38">
        <v>8.1199999999999992</v>
      </c>
      <c r="I348" s="38" t="s">
        <v>171</v>
      </c>
      <c r="J348" s="46">
        <v>77.172413793103502</v>
      </c>
      <c r="K348" s="46">
        <v>626.64</v>
      </c>
      <c r="L348" s="104" t="s">
        <v>143</v>
      </c>
      <c r="M348" s="104" t="s">
        <v>144</v>
      </c>
      <c r="N348" s="104" t="s">
        <v>145</v>
      </c>
      <c r="O348" s="105" t="str">
        <f>IF(F348="","",VLOOKUP(F348,海关监管条件!$A$1:$B$2000,2,FALSE))</f>
        <v xml:space="preserve">无 </v>
      </c>
    </row>
    <row r="349" spans="1:15" hidden="1">
      <c r="A349" s="45">
        <v>43474</v>
      </c>
      <c r="B349" s="20" t="s">
        <v>882</v>
      </c>
      <c r="C349" s="20" t="s">
        <v>890</v>
      </c>
      <c r="D349" s="20" t="s">
        <v>891</v>
      </c>
      <c r="E349" s="20" t="s">
        <v>892</v>
      </c>
      <c r="F349" s="20" t="s">
        <v>40</v>
      </c>
      <c r="G349" s="20" t="s">
        <v>223</v>
      </c>
      <c r="H349" s="38">
        <v>48</v>
      </c>
      <c r="I349" s="38" t="s">
        <v>224</v>
      </c>
      <c r="J349" s="46">
        <v>3.15</v>
      </c>
      <c r="K349" s="46">
        <v>151.19999999999999</v>
      </c>
      <c r="L349" s="104" t="s">
        <v>143</v>
      </c>
      <c r="M349" s="104" t="s">
        <v>144</v>
      </c>
      <c r="N349" s="104" t="s">
        <v>145</v>
      </c>
      <c r="O349" s="105" t="str">
        <f>IF(F349="","",VLOOKUP(F349,海关监管条件!$A$1:$B$2000,2,FALSE))</f>
        <v xml:space="preserve">无 </v>
      </c>
    </row>
    <row r="350" spans="1:15" hidden="1">
      <c r="A350" s="45">
        <v>43474</v>
      </c>
      <c r="B350" s="20" t="s">
        <v>882</v>
      </c>
      <c r="C350" s="20" t="s">
        <v>893</v>
      </c>
      <c r="D350" s="20" t="s">
        <v>894</v>
      </c>
      <c r="E350" s="20" t="s">
        <v>895</v>
      </c>
      <c r="F350" s="20" t="s">
        <v>35</v>
      </c>
      <c r="G350" s="20" t="s">
        <v>234</v>
      </c>
      <c r="H350" s="38">
        <v>180</v>
      </c>
      <c r="I350" s="38" t="s">
        <v>154</v>
      </c>
      <c r="J350" s="46">
        <v>1.63</v>
      </c>
      <c r="K350" s="46">
        <v>293.39999999999998</v>
      </c>
      <c r="L350" s="104" t="s">
        <v>143</v>
      </c>
      <c r="M350" s="104" t="s">
        <v>144</v>
      </c>
      <c r="N350" s="104" t="s">
        <v>145</v>
      </c>
      <c r="O350" s="105" t="str">
        <f>IF(F350="","",VLOOKUP(F350,海关监管条件!$A$1:$B$2000,2,FALSE))</f>
        <v>无</v>
      </c>
    </row>
    <row r="351" spans="1:15" hidden="1">
      <c r="A351" s="45">
        <v>43474</v>
      </c>
      <c r="B351" s="20" t="s">
        <v>882</v>
      </c>
      <c r="C351" s="20" t="s">
        <v>893</v>
      </c>
      <c r="D351" s="20" t="s">
        <v>894</v>
      </c>
      <c r="E351" s="20" t="s">
        <v>896</v>
      </c>
      <c r="F351" s="20" t="s">
        <v>35</v>
      </c>
      <c r="G351" s="20" t="s">
        <v>234</v>
      </c>
      <c r="H351" s="38">
        <v>216</v>
      </c>
      <c r="I351" s="38" t="s">
        <v>154</v>
      </c>
      <c r="J351" s="46">
        <v>1.75</v>
      </c>
      <c r="K351" s="46">
        <v>378</v>
      </c>
      <c r="L351" s="104" t="s">
        <v>143</v>
      </c>
      <c r="M351" s="104" t="s">
        <v>144</v>
      </c>
      <c r="N351" s="104" t="s">
        <v>145</v>
      </c>
      <c r="O351" s="105" t="str">
        <f>IF(F351="","",VLOOKUP(F351,海关监管条件!$A$1:$B$2000,2,FALSE))</f>
        <v>无</v>
      </c>
    </row>
    <row r="352" spans="1:15" hidden="1">
      <c r="A352" s="45">
        <v>43474</v>
      </c>
      <c r="B352" s="20" t="s">
        <v>882</v>
      </c>
      <c r="C352" s="20" t="s">
        <v>893</v>
      </c>
      <c r="D352" s="20" t="s">
        <v>894</v>
      </c>
      <c r="E352" s="20" t="s">
        <v>897</v>
      </c>
      <c r="F352" s="20" t="s">
        <v>35</v>
      </c>
      <c r="G352" s="20" t="s">
        <v>234</v>
      </c>
      <c r="H352" s="38">
        <v>96</v>
      </c>
      <c r="I352" s="38" t="s">
        <v>154</v>
      </c>
      <c r="J352" s="46">
        <v>1.03</v>
      </c>
      <c r="K352" s="46">
        <v>98.88</v>
      </c>
      <c r="L352" s="104" t="s">
        <v>143</v>
      </c>
      <c r="M352" s="104" t="s">
        <v>144</v>
      </c>
      <c r="N352" s="104" t="s">
        <v>145</v>
      </c>
      <c r="O352" s="105" t="str">
        <f>IF(F352="","",VLOOKUP(F352,海关监管条件!$A$1:$B$2000,2,FALSE))</f>
        <v>无</v>
      </c>
    </row>
    <row r="353" spans="1:15" hidden="1">
      <c r="A353" s="45">
        <v>43474</v>
      </c>
      <c r="B353" s="20" t="s">
        <v>882</v>
      </c>
      <c r="C353" s="20" t="s">
        <v>898</v>
      </c>
      <c r="D353" s="20" t="s">
        <v>899</v>
      </c>
      <c r="E353" s="20" t="s">
        <v>900</v>
      </c>
      <c r="F353" s="20" t="s">
        <v>25</v>
      </c>
      <c r="G353" s="20" t="s">
        <v>229</v>
      </c>
      <c r="H353" s="38">
        <v>13</v>
      </c>
      <c r="I353" s="38" t="s">
        <v>171</v>
      </c>
      <c r="J353" s="46">
        <v>10</v>
      </c>
      <c r="K353" s="46">
        <v>130</v>
      </c>
      <c r="L353" s="104" t="s">
        <v>151</v>
      </c>
      <c r="M353" s="104" t="s">
        <v>144</v>
      </c>
      <c r="N353" s="104" t="s">
        <v>145</v>
      </c>
      <c r="O353" s="105" t="str">
        <f>IF(F353="","",VLOOKUP(F353,海关监管条件!$A$1:$B$2000,2,FALSE))</f>
        <v xml:space="preserve">无 </v>
      </c>
    </row>
    <row r="354" spans="1:15" hidden="1">
      <c r="A354" s="45">
        <v>43474</v>
      </c>
      <c r="B354" s="20" t="s">
        <v>882</v>
      </c>
      <c r="C354" s="20" t="s">
        <v>898</v>
      </c>
      <c r="D354" s="20" t="s">
        <v>899</v>
      </c>
      <c r="E354" s="20" t="s">
        <v>901</v>
      </c>
      <c r="F354" s="20" t="s">
        <v>25</v>
      </c>
      <c r="G354" s="20" t="s">
        <v>229</v>
      </c>
      <c r="H354" s="38">
        <v>6</v>
      </c>
      <c r="I354" s="38" t="s">
        <v>171</v>
      </c>
      <c r="J354" s="46">
        <v>10</v>
      </c>
      <c r="K354" s="46">
        <v>60</v>
      </c>
      <c r="L354" s="104" t="s">
        <v>151</v>
      </c>
      <c r="M354" s="104" t="s">
        <v>144</v>
      </c>
      <c r="N354" s="104" t="s">
        <v>145</v>
      </c>
      <c r="O354" s="105" t="str">
        <f>IF(F354="","",VLOOKUP(F354,海关监管条件!$A$1:$B$2000,2,FALSE))</f>
        <v xml:space="preserve">无 </v>
      </c>
    </row>
    <row r="355" spans="1:15" hidden="1">
      <c r="A355" s="45">
        <v>43474</v>
      </c>
      <c r="B355" s="20" t="s">
        <v>882</v>
      </c>
      <c r="C355" s="20" t="s">
        <v>898</v>
      </c>
      <c r="D355" s="20" t="s">
        <v>899</v>
      </c>
      <c r="E355" s="20" t="s">
        <v>902</v>
      </c>
      <c r="F355" s="20" t="s">
        <v>25</v>
      </c>
      <c r="G355" s="20" t="s">
        <v>229</v>
      </c>
      <c r="H355" s="38">
        <v>6</v>
      </c>
      <c r="I355" s="38" t="s">
        <v>171</v>
      </c>
      <c r="J355" s="46">
        <v>10</v>
      </c>
      <c r="K355" s="46">
        <v>60</v>
      </c>
      <c r="L355" s="104" t="s">
        <v>151</v>
      </c>
      <c r="M355" s="104" t="s">
        <v>144</v>
      </c>
      <c r="N355" s="104" t="s">
        <v>145</v>
      </c>
      <c r="O355" s="105" t="str">
        <f>IF(F355="","",VLOOKUP(F355,海关监管条件!$A$1:$B$2000,2,FALSE))</f>
        <v xml:space="preserve">无 </v>
      </c>
    </row>
    <row r="356" spans="1:15" hidden="1">
      <c r="A356" s="45">
        <v>43474</v>
      </c>
      <c r="B356" s="20" t="s">
        <v>882</v>
      </c>
      <c r="C356" s="20" t="s">
        <v>898</v>
      </c>
      <c r="D356" s="20" t="s">
        <v>899</v>
      </c>
      <c r="E356" s="20" t="s">
        <v>903</v>
      </c>
      <c r="F356" s="20" t="s">
        <v>25</v>
      </c>
      <c r="G356" s="20" t="s">
        <v>229</v>
      </c>
      <c r="H356" s="38">
        <v>8</v>
      </c>
      <c r="I356" s="38" t="s">
        <v>171</v>
      </c>
      <c r="J356" s="46">
        <v>10</v>
      </c>
      <c r="K356" s="46">
        <v>80</v>
      </c>
      <c r="L356" s="104" t="s">
        <v>151</v>
      </c>
      <c r="M356" s="104" t="s">
        <v>144</v>
      </c>
      <c r="N356" s="104" t="s">
        <v>145</v>
      </c>
      <c r="O356" s="105" t="str">
        <f>IF(F356="","",VLOOKUP(F356,海关监管条件!$A$1:$B$2000,2,FALSE))</f>
        <v xml:space="preserve">无 </v>
      </c>
    </row>
    <row r="357" spans="1:15" hidden="1">
      <c r="A357" s="45">
        <v>43474</v>
      </c>
      <c r="B357" s="20" t="s">
        <v>882</v>
      </c>
      <c r="C357" s="20" t="s">
        <v>898</v>
      </c>
      <c r="D357" s="20" t="s">
        <v>899</v>
      </c>
      <c r="E357" s="20" t="s">
        <v>904</v>
      </c>
      <c r="F357" s="20" t="s">
        <v>25</v>
      </c>
      <c r="G357" s="20" t="s">
        <v>229</v>
      </c>
      <c r="H357" s="38">
        <v>7</v>
      </c>
      <c r="I357" s="38" t="s">
        <v>171</v>
      </c>
      <c r="J357" s="46">
        <v>10</v>
      </c>
      <c r="K357" s="46">
        <v>70</v>
      </c>
      <c r="L357" s="104" t="s">
        <v>151</v>
      </c>
      <c r="M357" s="104" t="s">
        <v>144</v>
      </c>
      <c r="N357" s="104" t="s">
        <v>145</v>
      </c>
      <c r="O357" s="105" t="str">
        <f>IF(F357="","",VLOOKUP(F357,海关监管条件!$A$1:$B$2000,2,FALSE))</f>
        <v xml:space="preserve">无 </v>
      </c>
    </row>
    <row r="358" spans="1:15" hidden="1">
      <c r="A358" s="45">
        <v>43474</v>
      </c>
      <c r="B358" s="20" t="s">
        <v>882</v>
      </c>
      <c r="C358" s="20" t="s">
        <v>898</v>
      </c>
      <c r="D358" s="20" t="s">
        <v>899</v>
      </c>
      <c r="E358" s="20" t="s">
        <v>905</v>
      </c>
      <c r="F358" s="20" t="s">
        <v>25</v>
      </c>
      <c r="G358" s="20" t="s">
        <v>229</v>
      </c>
      <c r="H358" s="38">
        <v>10</v>
      </c>
      <c r="I358" s="38" t="s">
        <v>171</v>
      </c>
      <c r="J358" s="46">
        <v>10</v>
      </c>
      <c r="K358" s="46">
        <v>100</v>
      </c>
      <c r="L358" s="104" t="s">
        <v>151</v>
      </c>
      <c r="M358" s="104" t="s">
        <v>144</v>
      </c>
      <c r="N358" s="104" t="s">
        <v>145</v>
      </c>
      <c r="O358" s="105" t="str">
        <f>IF(F358="","",VLOOKUP(F358,海关监管条件!$A$1:$B$2000,2,FALSE))</f>
        <v xml:space="preserve">无 </v>
      </c>
    </row>
    <row r="359" spans="1:15" hidden="1">
      <c r="A359" s="45">
        <v>43474</v>
      </c>
      <c r="B359" s="20" t="s">
        <v>882</v>
      </c>
      <c r="C359" s="20" t="s">
        <v>898</v>
      </c>
      <c r="D359" s="20" t="s">
        <v>899</v>
      </c>
      <c r="E359" s="20" t="s">
        <v>906</v>
      </c>
      <c r="F359" s="20" t="s">
        <v>25</v>
      </c>
      <c r="G359" s="20" t="s">
        <v>229</v>
      </c>
      <c r="H359" s="38">
        <v>3</v>
      </c>
      <c r="I359" s="38" t="s">
        <v>171</v>
      </c>
      <c r="J359" s="46">
        <v>10</v>
      </c>
      <c r="K359" s="46">
        <v>30</v>
      </c>
      <c r="L359" s="104" t="s">
        <v>151</v>
      </c>
      <c r="M359" s="104" t="s">
        <v>144</v>
      </c>
      <c r="N359" s="104" t="s">
        <v>145</v>
      </c>
      <c r="O359" s="105" t="str">
        <f>IF(F359="","",VLOOKUP(F359,海关监管条件!$A$1:$B$2000,2,FALSE))</f>
        <v xml:space="preserve">无 </v>
      </c>
    </row>
    <row r="360" spans="1:15" hidden="1">
      <c r="A360" s="45">
        <v>43474</v>
      </c>
      <c r="B360" s="20" t="s">
        <v>882</v>
      </c>
      <c r="C360" s="20" t="s">
        <v>898</v>
      </c>
      <c r="D360" s="20" t="s">
        <v>899</v>
      </c>
      <c r="E360" s="20" t="s">
        <v>907</v>
      </c>
      <c r="F360" s="20" t="s">
        <v>25</v>
      </c>
      <c r="G360" s="20" t="s">
        <v>229</v>
      </c>
      <c r="H360" s="38">
        <v>3</v>
      </c>
      <c r="I360" s="38" t="s">
        <v>171</v>
      </c>
      <c r="J360" s="46">
        <v>10</v>
      </c>
      <c r="K360" s="46">
        <v>30</v>
      </c>
      <c r="L360" s="104" t="s">
        <v>151</v>
      </c>
      <c r="M360" s="104" t="s">
        <v>144</v>
      </c>
      <c r="N360" s="104" t="s">
        <v>145</v>
      </c>
      <c r="O360" s="105" t="str">
        <f>IF(F360="","",VLOOKUP(F360,海关监管条件!$A$1:$B$2000,2,FALSE))</f>
        <v xml:space="preserve">无 </v>
      </c>
    </row>
    <row r="361" spans="1:15" hidden="1">
      <c r="A361" s="45">
        <v>43474</v>
      </c>
      <c r="B361" s="20" t="s">
        <v>882</v>
      </c>
      <c r="C361" s="20" t="s">
        <v>908</v>
      </c>
      <c r="D361" s="20" t="s">
        <v>909</v>
      </c>
      <c r="E361" s="20" t="s">
        <v>910</v>
      </c>
      <c r="F361" s="20" t="s">
        <v>86</v>
      </c>
      <c r="G361" s="20" t="s">
        <v>911</v>
      </c>
      <c r="H361" s="38">
        <v>168</v>
      </c>
      <c r="I361" s="38" t="s">
        <v>154</v>
      </c>
      <c r="J361" s="46">
        <v>0.62</v>
      </c>
      <c r="K361" s="46">
        <v>104.16</v>
      </c>
      <c r="L361" s="104" t="s">
        <v>143</v>
      </c>
      <c r="M361" s="104" t="s">
        <v>144</v>
      </c>
      <c r="N361" s="104" t="s">
        <v>145</v>
      </c>
      <c r="O361" s="105" t="str">
        <f>IF(F361="","",VLOOKUP(F361,海关监管条件!$A$1:$B$2000,2,FALSE))</f>
        <v>无</v>
      </c>
    </row>
    <row r="362" spans="1:15" hidden="1">
      <c r="A362" s="45">
        <v>43474</v>
      </c>
      <c r="B362" s="20" t="s">
        <v>882</v>
      </c>
      <c r="C362" s="20" t="s">
        <v>908</v>
      </c>
      <c r="D362" s="20" t="s">
        <v>909</v>
      </c>
      <c r="E362" s="20" t="s">
        <v>912</v>
      </c>
      <c r="F362" s="20" t="s">
        <v>25</v>
      </c>
      <c r="G362" s="20" t="s">
        <v>240</v>
      </c>
      <c r="H362" s="38">
        <v>192</v>
      </c>
      <c r="I362" s="38" t="s">
        <v>227</v>
      </c>
      <c r="J362" s="46">
        <v>1.23</v>
      </c>
      <c r="K362" s="46">
        <v>236.16</v>
      </c>
      <c r="L362" s="104" t="s">
        <v>143</v>
      </c>
      <c r="M362" s="104" t="s">
        <v>144</v>
      </c>
      <c r="N362" s="104" t="s">
        <v>145</v>
      </c>
      <c r="O362" s="105" t="str">
        <f>IF(F362="","",VLOOKUP(F362,海关监管条件!$A$1:$B$2000,2,FALSE))</f>
        <v xml:space="preserve">无 </v>
      </c>
    </row>
    <row r="363" spans="1:15" hidden="1">
      <c r="A363" s="45">
        <v>43474</v>
      </c>
      <c r="B363" s="20" t="s">
        <v>882</v>
      </c>
      <c r="C363" s="20" t="s">
        <v>908</v>
      </c>
      <c r="D363" s="20" t="s">
        <v>909</v>
      </c>
      <c r="E363" s="20" t="s">
        <v>913</v>
      </c>
      <c r="F363" s="20" t="s">
        <v>25</v>
      </c>
      <c r="G363" s="20" t="s">
        <v>240</v>
      </c>
      <c r="H363" s="38">
        <v>72</v>
      </c>
      <c r="I363" s="38" t="s">
        <v>227</v>
      </c>
      <c r="J363" s="46">
        <v>1.42</v>
      </c>
      <c r="K363" s="46">
        <v>102.24</v>
      </c>
      <c r="L363" s="104" t="s">
        <v>143</v>
      </c>
      <c r="M363" s="104" t="s">
        <v>144</v>
      </c>
      <c r="N363" s="104" t="s">
        <v>145</v>
      </c>
      <c r="O363" s="105" t="str">
        <f>IF(F363="","",VLOOKUP(F363,海关监管条件!$A$1:$B$2000,2,FALSE))</f>
        <v xml:space="preserve">无 </v>
      </c>
    </row>
    <row r="364" spans="1:15" hidden="1">
      <c r="A364" s="45">
        <v>43475</v>
      </c>
      <c r="B364" s="20" t="s">
        <v>914</v>
      </c>
      <c r="C364" s="20" t="s">
        <v>915</v>
      </c>
      <c r="D364" s="20" t="s">
        <v>916</v>
      </c>
      <c r="E364" s="20" t="s">
        <v>917</v>
      </c>
      <c r="F364" s="20" t="s">
        <v>24</v>
      </c>
      <c r="G364" s="20" t="s">
        <v>918</v>
      </c>
      <c r="H364" s="38">
        <v>120</v>
      </c>
      <c r="I364" s="104" t="s">
        <v>224</v>
      </c>
      <c r="J364" s="46">
        <v>2.91</v>
      </c>
      <c r="K364" s="46">
        <v>349.2</v>
      </c>
      <c r="L364" s="104" t="s">
        <v>143</v>
      </c>
      <c r="M364" s="104" t="s">
        <v>144</v>
      </c>
      <c r="N364" s="104" t="s">
        <v>145</v>
      </c>
      <c r="O364" s="105" t="str">
        <f>IF(F364="","",VLOOKUP(F364,海关监管条件!$A$1:$B$2000,2,FALSE))</f>
        <v xml:space="preserve">无 </v>
      </c>
    </row>
    <row r="365" spans="1:15" hidden="1">
      <c r="A365" s="45">
        <v>43475</v>
      </c>
      <c r="B365" s="20" t="s">
        <v>914</v>
      </c>
      <c r="C365" s="20" t="s">
        <v>915</v>
      </c>
      <c r="D365" s="20" t="s">
        <v>916</v>
      </c>
      <c r="E365" s="20" t="s">
        <v>919</v>
      </c>
      <c r="F365" s="20" t="s">
        <v>20</v>
      </c>
      <c r="G365" s="20" t="s">
        <v>920</v>
      </c>
      <c r="H365" s="38">
        <v>184</v>
      </c>
      <c r="I365" s="104" t="s">
        <v>207</v>
      </c>
      <c r="J365" s="46">
        <v>9.4700000000000006</v>
      </c>
      <c r="K365" s="46">
        <v>1742.48</v>
      </c>
      <c r="L365" s="104" t="s">
        <v>143</v>
      </c>
      <c r="M365" s="104" t="s">
        <v>144</v>
      </c>
      <c r="N365" s="104" t="s">
        <v>145</v>
      </c>
      <c r="O365" s="105" t="str">
        <f>IF(F365="","",VLOOKUP(F365,海关监管条件!$A$1:$B$2000,2,FALSE))</f>
        <v xml:space="preserve">无 </v>
      </c>
    </row>
    <row r="366" spans="1:15" hidden="1">
      <c r="A366" s="45">
        <v>43475</v>
      </c>
      <c r="B366" s="20" t="s">
        <v>914</v>
      </c>
      <c r="C366" s="20" t="s">
        <v>915</v>
      </c>
      <c r="D366" s="20" t="s">
        <v>916</v>
      </c>
      <c r="E366" s="20" t="s">
        <v>921</v>
      </c>
      <c r="F366" s="20" t="s">
        <v>13</v>
      </c>
      <c r="G366" s="20" t="s">
        <v>318</v>
      </c>
      <c r="H366" s="38">
        <v>700</v>
      </c>
      <c r="I366" s="104" t="s">
        <v>224</v>
      </c>
      <c r="J366" s="46">
        <v>0.29499999999999998</v>
      </c>
      <c r="K366" s="46">
        <v>206.5</v>
      </c>
      <c r="L366" s="104" t="s">
        <v>143</v>
      </c>
      <c r="M366" s="104" t="s">
        <v>144</v>
      </c>
      <c r="N366" s="104" t="s">
        <v>145</v>
      </c>
      <c r="O366" s="105" t="str">
        <f>IF(F366="","",VLOOKUP(F366,海关监管条件!$A$1:$B$2000,2,FALSE))</f>
        <v>A</v>
      </c>
    </row>
    <row r="367" spans="1:15" hidden="1">
      <c r="A367" s="45">
        <v>43475</v>
      </c>
      <c r="B367" s="20" t="s">
        <v>914</v>
      </c>
      <c r="C367" s="20" t="s">
        <v>915</v>
      </c>
      <c r="D367" s="20" t="s">
        <v>916</v>
      </c>
      <c r="E367" s="20" t="s">
        <v>922</v>
      </c>
      <c r="F367" s="20" t="s">
        <v>15</v>
      </c>
      <c r="G367" s="20" t="s">
        <v>320</v>
      </c>
      <c r="H367" s="38">
        <v>104</v>
      </c>
      <c r="I367" s="104" t="s">
        <v>142</v>
      </c>
      <c r="J367" s="46">
        <v>1.22</v>
      </c>
      <c r="K367" s="46">
        <v>126.88</v>
      </c>
      <c r="L367" s="104" t="s">
        <v>143</v>
      </c>
      <c r="M367" s="104" t="s">
        <v>144</v>
      </c>
      <c r="N367" s="104" t="s">
        <v>145</v>
      </c>
      <c r="O367" s="105" t="str">
        <f>IF(F367="","",VLOOKUP(F367,海关监管条件!$A$1:$B$2000,2,FALSE))</f>
        <v xml:space="preserve">A </v>
      </c>
    </row>
    <row r="368" spans="1:15" hidden="1">
      <c r="A368" s="45">
        <v>43475</v>
      </c>
      <c r="B368" s="20" t="s">
        <v>914</v>
      </c>
      <c r="C368" s="20" t="s">
        <v>915</v>
      </c>
      <c r="D368" s="20" t="s">
        <v>916</v>
      </c>
      <c r="E368" s="20" t="s">
        <v>923</v>
      </c>
      <c r="F368" s="20" t="s">
        <v>10</v>
      </c>
      <c r="G368" s="20" t="s">
        <v>924</v>
      </c>
      <c r="H368" s="38">
        <v>92</v>
      </c>
      <c r="I368" s="104" t="s">
        <v>224</v>
      </c>
      <c r="J368" s="46">
        <v>1.46</v>
      </c>
      <c r="K368" s="46">
        <v>134.32</v>
      </c>
      <c r="L368" s="104" t="s">
        <v>143</v>
      </c>
      <c r="M368" s="104" t="s">
        <v>144</v>
      </c>
      <c r="N368" s="104" t="s">
        <v>145</v>
      </c>
      <c r="O368" s="105" t="str">
        <f>IF(F368="","",VLOOKUP(F368,海关监管条件!$A$1:$B$2000,2,FALSE))</f>
        <v xml:space="preserve">A </v>
      </c>
    </row>
    <row r="369" spans="1:15" hidden="1">
      <c r="A369" s="45">
        <v>43475</v>
      </c>
      <c r="B369" s="20" t="s">
        <v>914</v>
      </c>
      <c r="C369" s="20" t="s">
        <v>915</v>
      </c>
      <c r="D369" s="20" t="s">
        <v>916</v>
      </c>
      <c r="E369" s="20" t="s">
        <v>925</v>
      </c>
      <c r="F369" s="20" t="s">
        <v>23</v>
      </c>
      <c r="G369" s="20" t="s">
        <v>272</v>
      </c>
      <c r="H369" s="38">
        <v>102</v>
      </c>
      <c r="I369" s="104" t="s">
        <v>224</v>
      </c>
      <c r="J369" s="46">
        <v>0.60699999999999998</v>
      </c>
      <c r="K369" s="46">
        <v>61.91</v>
      </c>
      <c r="L369" s="104" t="s">
        <v>143</v>
      </c>
      <c r="M369" s="104" t="s">
        <v>144</v>
      </c>
      <c r="N369" s="104" t="s">
        <v>145</v>
      </c>
      <c r="O369" s="105" t="str">
        <f>IF(F369="","",VLOOKUP(F369,海关监管条件!$A$1:$B$2000,2,FALSE))</f>
        <v xml:space="preserve">无 </v>
      </c>
    </row>
    <row r="370" spans="1:15" hidden="1">
      <c r="A370" s="45">
        <v>43475</v>
      </c>
      <c r="B370" s="20" t="s">
        <v>926</v>
      </c>
      <c r="C370" s="20" t="s">
        <v>927</v>
      </c>
      <c r="D370" s="20" t="s">
        <v>928</v>
      </c>
      <c r="E370" s="20" t="s">
        <v>929</v>
      </c>
      <c r="F370" s="20" t="s">
        <v>15</v>
      </c>
      <c r="G370" s="20" t="s">
        <v>930</v>
      </c>
      <c r="H370" s="38">
        <v>600</v>
      </c>
      <c r="I370" s="38" t="s">
        <v>154</v>
      </c>
      <c r="J370" s="46">
        <v>0.5</v>
      </c>
      <c r="K370" s="46">
        <v>300</v>
      </c>
      <c r="L370" s="104" t="s">
        <v>143</v>
      </c>
      <c r="M370" s="104" t="s">
        <v>144</v>
      </c>
      <c r="N370" s="104" t="s">
        <v>145</v>
      </c>
      <c r="O370" s="105" t="str">
        <f>IF(F370="","",VLOOKUP(F370,海关监管条件!$A$1:$B$2000,2,FALSE))</f>
        <v xml:space="preserve">A </v>
      </c>
    </row>
    <row r="371" spans="1:15" hidden="1">
      <c r="A371" s="45">
        <v>43475</v>
      </c>
      <c r="B371" s="20" t="s">
        <v>926</v>
      </c>
      <c r="C371" s="20" t="s">
        <v>927</v>
      </c>
      <c r="D371" s="20" t="s">
        <v>928</v>
      </c>
      <c r="E371" s="20" t="s">
        <v>931</v>
      </c>
      <c r="F371" s="20" t="s">
        <v>52</v>
      </c>
      <c r="G371" s="20" t="s">
        <v>932</v>
      </c>
      <c r="H371" s="38">
        <v>64</v>
      </c>
      <c r="I371" s="38" t="s">
        <v>142</v>
      </c>
      <c r="J371" s="46">
        <v>1</v>
      </c>
      <c r="K371" s="46">
        <v>64</v>
      </c>
      <c r="L371" s="104" t="s">
        <v>143</v>
      </c>
      <c r="M371" s="104" t="s">
        <v>144</v>
      </c>
      <c r="N371" s="104" t="s">
        <v>145</v>
      </c>
      <c r="O371" s="105" t="str">
        <f>IF(F371="","",VLOOKUP(F371,海关监管条件!$A$1:$B$2000,2,FALSE))</f>
        <v>无</v>
      </c>
    </row>
    <row r="372" spans="1:15" hidden="1">
      <c r="A372" s="45">
        <v>43475</v>
      </c>
      <c r="B372" s="20" t="s">
        <v>926</v>
      </c>
      <c r="C372" s="20" t="s">
        <v>927</v>
      </c>
      <c r="D372" s="20" t="s">
        <v>928</v>
      </c>
      <c r="E372" s="20" t="s">
        <v>933</v>
      </c>
      <c r="F372" s="20" t="s">
        <v>53</v>
      </c>
      <c r="G372" s="20" t="s">
        <v>934</v>
      </c>
      <c r="H372" s="38">
        <v>48</v>
      </c>
      <c r="I372" s="38" t="s">
        <v>763</v>
      </c>
      <c r="J372" s="46">
        <v>0.7</v>
      </c>
      <c r="K372" s="46">
        <v>33.6</v>
      </c>
      <c r="L372" s="104" t="s">
        <v>143</v>
      </c>
      <c r="M372" s="104" t="s">
        <v>144</v>
      </c>
      <c r="N372" s="104" t="s">
        <v>145</v>
      </c>
      <c r="O372" s="105" t="str">
        <f>IF(F372="","",VLOOKUP(F372,海关监管条件!$A$1:$B$2000,2,FALSE))</f>
        <v>无</v>
      </c>
    </row>
    <row r="373" spans="1:15" hidden="1">
      <c r="A373" s="45">
        <v>43475</v>
      </c>
      <c r="B373" s="20" t="s">
        <v>926</v>
      </c>
      <c r="C373" s="20" t="s">
        <v>927</v>
      </c>
      <c r="D373" s="20" t="s">
        <v>928</v>
      </c>
      <c r="E373" s="20" t="s">
        <v>935</v>
      </c>
      <c r="F373" s="20" t="s">
        <v>53</v>
      </c>
      <c r="G373" s="20" t="s">
        <v>934</v>
      </c>
      <c r="H373" s="38">
        <v>48</v>
      </c>
      <c r="I373" s="38" t="s">
        <v>763</v>
      </c>
      <c r="J373" s="46">
        <v>0.7</v>
      </c>
      <c r="K373" s="46">
        <v>33.6</v>
      </c>
      <c r="L373" s="104" t="s">
        <v>143</v>
      </c>
      <c r="M373" s="104" t="s">
        <v>144</v>
      </c>
      <c r="N373" s="104" t="s">
        <v>145</v>
      </c>
      <c r="O373" s="105" t="str">
        <f>IF(F373="","",VLOOKUP(F373,海关监管条件!$A$1:$B$2000,2,FALSE))</f>
        <v>无</v>
      </c>
    </row>
    <row r="374" spans="1:15" hidden="1">
      <c r="A374" s="45">
        <v>43475</v>
      </c>
      <c r="B374" s="20" t="s">
        <v>926</v>
      </c>
      <c r="C374" s="20" t="s">
        <v>927</v>
      </c>
      <c r="D374" s="20" t="s">
        <v>928</v>
      </c>
      <c r="E374" s="20" t="s">
        <v>936</v>
      </c>
      <c r="F374" s="20" t="s">
        <v>15</v>
      </c>
      <c r="G374" s="20" t="s">
        <v>937</v>
      </c>
      <c r="H374" s="38">
        <v>60</v>
      </c>
      <c r="I374" s="38" t="s">
        <v>154</v>
      </c>
      <c r="J374" s="46">
        <v>1.1000000000000001</v>
      </c>
      <c r="K374" s="46">
        <v>66</v>
      </c>
      <c r="L374" s="104" t="s">
        <v>143</v>
      </c>
      <c r="M374" s="104" t="s">
        <v>144</v>
      </c>
      <c r="N374" s="104" t="s">
        <v>145</v>
      </c>
      <c r="O374" s="105" t="str">
        <f>IF(F374="","",VLOOKUP(F374,海关监管条件!$A$1:$B$2000,2,FALSE))</f>
        <v xml:space="preserve">A </v>
      </c>
    </row>
    <row r="375" spans="1:15" hidden="1">
      <c r="A375" s="45">
        <v>43476</v>
      </c>
      <c r="B375" s="20" t="s">
        <v>938</v>
      </c>
      <c r="C375" s="20" t="s">
        <v>939</v>
      </c>
      <c r="D375" s="20" t="s">
        <v>940</v>
      </c>
      <c r="E375" s="20" t="s">
        <v>941</v>
      </c>
      <c r="F375" s="20" t="s">
        <v>7</v>
      </c>
      <c r="G375" s="20" t="s">
        <v>942</v>
      </c>
      <c r="H375" s="38">
        <v>42</v>
      </c>
      <c r="I375" s="38" t="s">
        <v>154</v>
      </c>
      <c r="J375" s="46">
        <v>0.4</v>
      </c>
      <c r="K375" s="46">
        <v>16.8</v>
      </c>
      <c r="L375" s="104" t="s">
        <v>143</v>
      </c>
      <c r="M375" s="104" t="s">
        <v>144</v>
      </c>
      <c r="N375" s="104" t="s">
        <v>145</v>
      </c>
      <c r="O375" s="105" t="str">
        <f>IF(F375="","",VLOOKUP(F375,海关监管条件!$A$1:$B$2000,2,FALSE))</f>
        <v xml:space="preserve">A </v>
      </c>
    </row>
    <row r="376" spans="1:15" hidden="1">
      <c r="A376" s="45">
        <v>43476</v>
      </c>
      <c r="B376" s="20" t="s">
        <v>938</v>
      </c>
      <c r="C376" s="20" t="s">
        <v>939</v>
      </c>
      <c r="D376" s="20" t="s">
        <v>940</v>
      </c>
      <c r="E376" s="20" t="s">
        <v>943</v>
      </c>
      <c r="F376" s="20" t="s">
        <v>7</v>
      </c>
      <c r="G376" s="20" t="s">
        <v>944</v>
      </c>
      <c r="H376" s="38">
        <v>78</v>
      </c>
      <c r="I376" s="38" t="s">
        <v>154</v>
      </c>
      <c r="J376" s="46">
        <v>0.4</v>
      </c>
      <c r="K376" s="46">
        <v>31.2</v>
      </c>
      <c r="L376" s="104" t="s">
        <v>143</v>
      </c>
      <c r="M376" s="104" t="s">
        <v>144</v>
      </c>
      <c r="N376" s="104" t="s">
        <v>145</v>
      </c>
      <c r="O376" s="105" t="str">
        <f>IF(F376="","",VLOOKUP(F376,海关监管条件!$A$1:$B$2000,2,FALSE))</f>
        <v xml:space="preserve">A </v>
      </c>
    </row>
    <row r="377" spans="1:15" hidden="1">
      <c r="A377" s="45">
        <v>43476</v>
      </c>
      <c r="B377" s="20" t="s">
        <v>938</v>
      </c>
      <c r="C377" s="20" t="s">
        <v>939</v>
      </c>
      <c r="D377" s="20" t="s">
        <v>940</v>
      </c>
      <c r="E377" s="20" t="s">
        <v>945</v>
      </c>
      <c r="F377" s="20" t="s">
        <v>8</v>
      </c>
      <c r="G377" s="20" t="s">
        <v>669</v>
      </c>
      <c r="H377" s="38">
        <v>244</v>
      </c>
      <c r="I377" s="38" t="s">
        <v>142</v>
      </c>
      <c r="J377" s="46">
        <v>2.5</v>
      </c>
      <c r="K377" s="46">
        <v>610</v>
      </c>
      <c r="L377" s="104" t="s">
        <v>143</v>
      </c>
      <c r="M377" s="104" t="s">
        <v>144</v>
      </c>
      <c r="N377" s="104" t="s">
        <v>145</v>
      </c>
      <c r="O377" s="105" t="str">
        <f>IF(F377="","",VLOOKUP(F377,海关监管条件!$A$1:$B$2000,2,FALSE))</f>
        <v xml:space="preserve">A </v>
      </c>
    </row>
    <row r="378" spans="1:15" hidden="1">
      <c r="A378" s="45">
        <v>43476</v>
      </c>
      <c r="B378" s="20" t="s">
        <v>938</v>
      </c>
      <c r="C378" s="20" t="s">
        <v>939</v>
      </c>
      <c r="D378" s="20" t="s">
        <v>940</v>
      </c>
      <c r="E378" s="20" t="s">
        <v>946</v>
      </c>
      <c r="F378" s="20" t="s">
        <v>8</v>
      </c>
      <c r="G378" s="20" t="s">
        <v>947</v>
      </c>
      <c r="H378" s="38">
        <v>56</v>
      </c>
      <c r="I378" s="38" t="s">
        <v>142</v>
      </c>
      <c r="J378" s="46">
        <v>1.5</v>
      </c>
      <c r="K378" s="46">
        <v>84</v>
      </c>
      <c r="L378" s="104" t="s">
        <v>143</v>
      </c>
      <c r="M378" s="104" t="s">
        <v>144</v>
      </c>
      <c r="N378" s="104" t="s">
        <v>145</v>
      </c>
      <c r="O378" s="105" t="str">
        <f>IF(F378="","",VLOOKUP(F378,海关监管条件!$A$1:$B$2000,2,FALSE))</f>
        <v xml:space="preserve">A </v>
      </c>
    </row>
    <row r="379" spans="1:15" hidden="1">
      <c r="A379" s="45">
        <v>43476</v>
      </c>
      <c r="B379" s="20" t="s">
        <v>938</v>
      </c>
      <c r="C379" s="20" t="s">
        <v>939</v>
      </c>
      <c r="D379" s="20" t="s">
        <v>940</v>
      </c>
      <c r="E379" s="20" t="s">
        <v>948</v>
      </c>
      <c r="F379" s="20" t="s">
        <v>7</v>
      </c>
      <c r="G379" s="20" t="s">
        <v>677</v>
      </c>
      <c r="H379" s="38">
        <v>48</v>
      </c>
      <c r="I379" s="38" t="s">
        <v>154</v>
      </c>
      <c r="J379" s="46">
        <v>0.7</v>
      </c>
      <c r="K379" s="46">
        <v>33.6</v>
      </c>
      <c r="L379" s="104" t="s">
        <v>143</v>
      </c>
      <c r="M379" s="104" t="s">
        <v>144</v>
      </c>
      <c r="N379" s="104" t="s">
        <v>145</v>
      </c>
      <c r="O379" s="105" t="str">
        <f>IF(F379="","",VLOOKUP(F379,海关监管条件!$A$1:$B$2000,2,FALSE))</f>
        <v xml:space="preserve">A </v>
      </c>
    </row>
    <row r="380" spans="1:15" hidden="1">
      <c r="A380" s="45">
        <v>43476</v>
      </c>
      <c r="B380" s="20" t="s">
        <v>938</v>
      </c>
      <c r="C380" s="20" t="s">
        <v>939</v>
      </c>
      <c r="D380" s="20" t="s">
        <v>940</v>
      </c>
      <c r="E380" s="20" t="s">
        <v>949</v>
      </c>
      <c r="F380" s="20" t="s">
        <v>7</v>
      </c>
      <c r="G380" s="20" t="s">
        <v>950</v>
      </c>
      <c r="H380" s="38">
        <v>32</v>
      </c>
      <c r="I380" s="38" t="s">
        <v>154</v>
      </c>
      <c r="J380" s="46">
        <v>0.9</v>
      </c>
      <c r="K380" s="46">
        <v>28.8</v>
      </c>
      <c r="L380" s="104" t="s">
        <v>143</v>
      </c>
      <c r="M380" s="104" t="s">
        <v>144</v>
      </c>
      <c r="N380" s="104" t="s">
        <v>145</v>
      </c>
      <c r="O380" s="105" t="str">
        <f>IF(F380="","",VLOOKUP(F380,海关监管条件!$A$1:$B$2000,2,FALSE))</f>
        <v xml:space="preserve">A </v>
      </c>
    </row>
    <row r="381" spans="1:15" hidden="1">
      <c r="A381" s="45">
        <v>43476</v>
      </c>
      <c r="B381" s="20" t="s">
        <v>938</v>
      </c>
      <c r="C381" s="20" t="s">
        <v>939</v>
      </c>
      <c r="D381" s="20" t="s">
        <v>940</v>
      </c>
      <c r="E381" s="20" t="s">
        <v>951</v>
      </c>
      <c r="F381" s="20" t="s">
        <v>7</v>
      </c>
      <c r="G381" s="20" t="s">
        <v>438</v>
      </c>
      <c r="H381" s="38">
        <v>152</v>
      </c>
      <c r="I381" s="38" t="s">
        <v>154</v>
      </c>
      <c r="J381" s="46">
        <v>0.54339999999999999</v>
      </c>
      <c r="K381" s="46">
        <v>82.6</v>
      </c>
      <c r="L381" s="104" t="s">
        <v>143</v>
      </c>
      <c r="M381" s="104" t="s">
        <v>144</v>
      </c>
      <c r="N381" s="104" t="s">
        <v>145</v>
      </c>
      <c r="O381" s="105" t="str">
        <f>IF(F381="","",VLOOKUP(F381,海关监管条件!$A$1:$B$2000,2,FALSE))</f>
        <v xml:space="preserve">A </v>
      </c>
    </row>
    <row r="382" spans="1:15" hidden="1">
      <c r="A382" s="45">
        <v>43476</v>
      </c>
      <c r="B382" s="20" t="s">
        <v>938</v>
      </c>
      <c r="C382" s="20" t="s">
        <v>939</v>
      </c>
      <c r="D382" s="20" t="s">
        <v>940</v>
      </c>
      <c r="E382" s="20" t="s">
        <v>952</v>
      </c>
      <c r="F382" s="20" t="s">
        <v>7</v>
      </c>
      <c r="G382" s="20" t="s">
        <v>953</v>
      </c>
      <c r="H382" s="38">
        <v>364</v>
      </c>
      <c r="I382" s="38" t="s">
        <v>154</v>
      </c>
      <c r="J382" s="46">
        <v>0.8</v>
      </c>
      <c r="K382" s="46">
        <v>291.2</v>
      </c>
      <c r="L382" s="104" t="s">
        <v>143</v>
      </c>
      <c r="M382" s="104" t="s">
        <v>144</v>
      </c>
      <c r="N382" s="104" t="s">
        <v>145</v>
      </c>
      <c r="O382" s="105" t="str">
        <f>IF(F382="","",VLOOKUP(F382,海关监管条件!$A$1:$B$2000,2,FALSE))</f>
        <v xml:space="preserve">A </v>
      </c>
    </row>
    <row r="383" spans="1:15" hidden="1">
      <c r="A383" s="45">
        <v>43476</v>
      </c>
      <c r="B383" s="20" t="s">
        <v>938</v>
      </c>
      <c r="C383" s="20" t="s">
        <v>939</v>
      </c>
      <c r="D383" s="20" t="s">
        <v>940</v>
      </c>
      <c r="E383" s="20" t="s">
        <v>954</v>
      </c>
      <c r="F383" s="20" t="s">
        <v>5</v>
      </c>
      <c r="G383" s="20" t="s">
        <v>955</v>
      </c>
      <c r="H383" s="38">
        <v>82</v>
      </c>
      <c r="I383" s="38" t="s">
        <v>142</v>
      </c>
      <c r="J383" s="46">
        <v>1.7</v>
      </c>
      <c r="K383" s="46">
        <v>139.4</v>
      </c>
      <c r="L383" s="104" t="s">
        <v>143</v>
      </c>
      <c r="M383" s="104" t="s">
        <v>144</v>
      </c>
      <c r="N383" s="104" t="s">
        <v>145</v>
      </c>
      <c r="O383" s="105" t="str">
        <f>IF(F383="","",VLOOKUP(F383,海关监管条件!$A$1:$B$2000,2,FALSE))</f>
        <v xml:space="preserve">A </v>
      </c>
    </row>
    <row r="384" spans="1:15" hidden="1">
      <c r="A384" s="45">
        <v>43476</v>
      </c>
      <c r="B384" s="20" t="s">
        <v>938</v>
      </c>
      <c r="C384" s="20" t="s">
        <v>939</v>
      </c>
      <c r="D384" s="20" t="s">
        <v>940</v>
      </c>
      <c r="E384" s="20" t="s">
        <v>956</v>
      </c>
      <c r="F384" s="20" t="s">
        <v>7</v>
      </c>
      <c r="G384" s="20" t="s">
        <v>957</v>
      </c>
      <c r="H384" s="38">
        <v>44</v>
      </c>
      <c r="I384" s="38" t="s">
        <v>154</v>
      </c>
      <c r="J384" s="46">
        <v>1.5</v>
      </c>
      <c r="K384" s="46">
        <v>66</v>
      </c>
      <c r="L384" s="104" t="s">
        <v>143</v>
      </c>
      <c r="M384" s="104" t="s">
        <v>144</v>
      </c>
      <c r="N384" s="104" t="s">
        <v>145</v>
      </c>
      <c r="O384" s="105" t="str">
        <f>IF(F384="","",VLOOKUP(F384,海关监管条件!$A$1:$B$2000,2,FALSE))</f>
        <v xml:space="preserve">A </v>
      </c>
    </row>
    <row r="385" spans="1:15" hidden="1">
      <c r="A385" s="45">
        <v>43476</v>
      </c>
      <c r="B385" s="20" t="s">
        <v>938</v>
      </c>
      <c r="C385" s="20" t="s">
        <v>939</v>
      </c>
      <c r="D385" s="20" t="s">
        <v>940</v>
      </c>
      <c r="E385" s="20" t="s">
        <v>958</v>
      </c>
      <c r="F385" s="20" t="s">
        <v>7</v>
      </c>
      <c r="G385" s="20" t="s">
        <v>959</v>
      </c>
      <c r="H385" s="38">
        <v>88</v>
      </c>
      <c r="I385" s="38" t="s">
        <v>154</v>
      </c>
      <c r="J385" s="46">
        <v>0.7</v>
      </c>
      <c r="K385" s="46">
        <v>61.6</v>
      </c>
      <c r="L385" s="104" t="s">
        <v>143</v>
      </c>
      <c r="M385" s="104" t="s">
        <v>144</v>
      </c>
      <c r="N385" s="104" t="s">
        <v>145</v>
      </c>
      <c r="O385" s="105" t="str">
        <f>IF(F385="","",VLOOKUP(F385,海关监管条件!$A$1:$B$2000,2,FALSE))</f>
        <v xml:space="preserve">A </v>
      </c>
    </row>
    <row r="386" spans="1:15" hidden="1">
      <c r="A386" s="45">
        <v>43476</v>
      </c>
      <c r="B386" s="20" t="s">
        <v>938</v>
      </c>
      <c r="C386" s="20" t="s">
        <v>939</v>
      </c>
      <c r="D386" s="20" t="s">
        <v>940</v>
      </c>
      <c r="E386" s="20" t="s">
        <v>960</v>
      </c>
      <c r="F386" s="20" t="s">
        <v>7</v>
      </c>
      <c r="G386" s="20" t="s">
        <v>961</v>
      </c>
      <c r="H386" s="38">
        <v>34</v>
      </c>
      <c r="I386" s="38" t="s">
        <v>154</v>
      </c>
      <c r="J386" s="46">
        <v>1.5</v>
      </c>
      <c r="K386" s="46">
        <v>51</v>
      </c>
      <c r="L386" s="104" t="s">
        <v>143</v>
      </c>
      <c r="M386" s="104" t="s">
        <v>144</v>
      </c>
      <c r="N386" s="104" t="s">
        <v>145</v>
      </c>
      <c r="O386" s="105" t="str">
        <f>IF(F386="","",VLOOKUP(F386,海关监管条件!$A$1:$B$2000,2,FALSE))</f>
        <v xml:space="preserve">A </v>
      </c>
    </row>
    <row r="387" spans="1:15" hidden="1">
      <c r="A387" s="45">
        <v>43476</v>
      </c>
      <c r="B387" s="20" t="s">
        <v>938</v>
      </c>
      <c r="C387" s="20" t="s">
        <v>939</v>
      </c>
      <c r="D387" s="20" t="s">
        <v>940</v>
      </c>
      <c r="E387" s="20" t="s">
        <v>962</v>
      </c>
      <c r="F387" s="20" t="s">
        <v>7</v>
      </c>
      <c r="G387" s="20" t="s">
        <v>963</v>
      </c>
      <c r="H387" s="38">
        <v>24</v>
      </c>
      <c r="I387" s="38" t="s">
        <v>154</v>
      </c>
      <c r="J387" s="46">
        <v>0.5</v>
      </c>
      <c r="K387" s="46">
        <v>12</v>
      </c>
      <c r="L387" s="104" t="s">
        <v>143</v>
      </c>
      <c r="M387" s="104" t="s">
        <v>144</v>
      </c>
      <c r="N387" s="104" t="s">
        <v>145</v>
      </c>
      <c r="O387" s="105" t="str">
        <f>IF(F387="","",VLOOKUP(F387,海关监管条件!$A$1:$B$2000,2,FALSE))</f>
        <v xml:space="preserve">A </v>
      </c>
    </row>
    <row r="388" spans="1:15" hidden="1">
      <c r="A388" s="45">
        <v>43476</v>
      </c>
      <c r="B388" s="20" t="s">
        <v>938</v>
      </c>
      <c r="C388" s="20" t="s">
        <v>939</v>
      </c>
      <c r="D388" s="20" t="s">
        <v>940</v>
      </c>
      <c r="E388" s="20" t="s">
        <v>964</v>
      </c>
      <c r="F388" s="20" t="s">
        <v>7</v>
      </c>
      <c r="G388" s="20" t="s">
        <v>965</v>
      </c>
      <c r="H388" s="38">
        <v>24</v>
      </c>
      <c r="I388" s="38" t="s">
        <v>154</v>
      </c>
      <c r="J388" s="46">
        <v>0.8</v>
      </c>
      <c r="K388" s="46">
        <v>19.2</v>
      </c>
      <c r="L388" s="104" t="s">
        <v>143</v>
      </c>
      <c r="M388" s="104" t="s">
        <v>144</v>
      </c>
      <c r="N388" s="104" t="s">
        <v>145</v>
      </c>
      <c r="O388" s="105" t="str">
        <f>IF(F388="","",VLOOKUP(F388,海关监管条件!$A$1:$B$2000,2,FALSE))</f>
        <v xml:space="preserve">A </v>
      </c>
    </row>
    <row r="389" spans="1:15" hidden="1">
      <c r="A389" s="45">
        <v>43476</v>
      </c>
      <c r="B389" s="20" t="s">
        <v>938</v>
      </c>
      <c r="C389" s="20" t="s">
        <v>966</v>
      </c>
      <c r="D389" s="20" t="s">
        <v>967</v>
      </c>
      <c r="E389" s="20" t="s">
        <v>968</v>
      </c>
      <c r="F389" s="20" t="s">
        <v>7</v>
      </c>
      <c r="G389" s="20" t="s">
        <v>969</v>
      </c>
      <c r="H389" s="38">
        <v>152</v>
      </c>
      <c r="I389" s="38" t="s">
        <v>154</v>
      </c>
      <c r="J389" s="46">
        <v>0.6</v>
      </c>
      <c r="K389" s="46">
        <v>91.2</v>
      </c>
      <c r="L389" s="104" t="s">
        <v>143</v>
      </c>
      <c r="M389" s="104" t="s">
        <v>144</v>
      </c>
      <c r="N389" s="104" t="s">
        <v>145</v>
      </c>
      <c r="O389" s="105" t="str">
        <f>IF(F389="","",VLOOKUP(F389,海关监管条件!$A$1:$B$2000,2,FALSE))</f>
        <v xml:space="preserve">A </v>
      </c>
    </row>
    <row r="390" spans="1:15">
      <c r="A390" s="45">
        <v>43476</v>
      </c>
      <c r="B390" s="20" t="s">
        <v>938</v>
      </c>
      <c r="C390" s="20" t="s">
        <v>966</v>
      </c>
      <c r="D390" s="20" t="s">
        <v>967</v>
      </c>
      <c r="E390" s="20" t="s">
        <v>970</v>
      </c>
      <c r="F390" s="20" t="s">
        <v>7</v>
      </c>
      <c r="G390" s="20" t="s">
        <v>418</v>
      </c>
      <c r="H390" s="38">
        <v>168</v>
      </c>
      <c r="I390" s="38" t="s">
        <v>154</v>
      </c>
      <c r="J390" s="46">
        <v>1.2</v>
      </c>
      <c r="K390" s="46">
        <v>201.6</v>
      </c>
      <c r="L390" s="104" t="s">
        <v>143</v>
      </c>
      <c r="M390" s="104" t="s">
        <v>144</v>
      </c>
      <c r="N390" s="104" t="s">
        <v>145</v>
      </c>
      <c r="O390" s="105" t="str">
        <f>IF(F390="","",VLOOKUP(F390,海关监管条件!$A$1:$B$2000,2,FALSE))</f>
        <v xml:space="preserve">A </v>
      </c>
    </row>
    <row r="391" spans="1:15" hidden="1">
      <c r="A391" s="45">
        <v>43476</v>
      </c>
      <c r="B391" s="20" t="s">
        <v>971</v>
      </c>
      <c r="C391" s="20" t="s">
        <v>972</v>
      </c>
      <c r="D391" s="20" t="s">
        <v>973</v>
      </c>
      <c r="E391" s="20" t="s">
        <v>974</v>
      </c>
      <c r="F391" s="20" t="s">
        <v>55</v>
      </c>
      <c r="G391" s="20" t="s">
        <v>975</v>
      </c>
      <c r="H391" s="38">
        <v>2400</v>
      </c>
      <c r="I391" s="38" t="s">
        <v>224</v>
      </c>
      <c r="J391" s="46">
        <v>0.61</v>
      </c>
      <c r="K391" s="46">
        <v>1464</v>
      </c>
      <c r="L391" s="104" t="s">
        <v>143</v>
      </c>
      <c r="M391" s="104" t="s">
        <v>144</v>
      </c>
      <c r="N391" s="104" t="s">
        <v>267</v>
      </c>
      <c r="O391" s="105" t="str">
        <f>IF(F391="","",VLOOKUP(F391,海关监管条件!$A$1:$B$2000,2,FALSE))</f>
        <v>A</v>
      </c>
    </row>
    <row r="392" spans="1:15" hidden="1">
      <c r="A392" s="45">
        <v>43479</v>
      </c>
      <c r="B392" s="20" t="s">
        <v>976</v>
      </c>
      <c r="C392" s="20" t="s">
        <v>977</v>
      </c>
      <c r="D392" s="20" t="s">
        <v>978</v>
      </c>
      <c r="E392" s="20" t="s">
        <v>979</v>
      </c>
      <c r="F392" s="20" t="s">
        <v>9</v>
      </c>
      <c r="G392" s="20" t="s">
        <v>449</v>
      </c>
      <c r="H392" s="38">
        <v>32</v>
      </c>
      <c r="I392" s="38" t="s">
        <v>154</v>
      </c>
      <c r="J392" s="46">
        <v>2.86</v>
      </c>
      <c r="K392" s="46">
        <v>91.52</v>
      </c>
      <c r="L392" s="104" t="s">
        <v>143</v>
      </c>
      <c r="M392" s="104" t="s">
        <v>144</v>
      </c>
      <c r="N392" s="104" t="s">
        <v>145</v>
      </c>
      <c r="O392" s="105" t="str">
        <f>IF(F392="","",VLOOKUP(F392,海关监管条件!$A$1:$B$2000,2,FALSE))</f>
        <v xml:space="preserve">无 </v>
      </c>
    </row>
    <row r="393" spans="1:15" hidden="1">
      <c r="A393" s="45">
        <v>43480</v>
      </c>
      <c r="B393" s="20" t="s">
        <v>980</v>
      </c>
      <c r="C393" s="20" t="s">
        <v>981</v>
      </c>
      <c r="D393" s="20" t="s">
        <v>982</v>
      </c>
      <c r="E393" s="20" t="s">
        <v>983</v>
      </c>
      <c r="F393" s="20" t="s">
        <v>54</v>
      </c>
      <c r="G393" s="20" t="s">
        <v>984</v>
      </c>
      <c r="H393" s="38">
        <v>1008</v>
      </c>
      <c r="I393" s="38" t="s">
        <v>763</v>
      </c>
      <c r="J393" s="46">
        <v>1.4</v>
      </c>
      <c r="K393" s="46">
        <v>1411.2</v>
      </c>
      <c r="L393" s="104" t="s">
        <v>143</v>
      </c>
      <c r="M393" s="104" t="s">
        <v>144</v>
      </c>
      <c r="N393" s="104" t="s">
        <v>267</v>
      </c>
      <c r="O393" s="105" t="str">
        <f>IF(F393="","",VLOOKUP(F393,海关监管条件!$A$1:$B$2000,2,FALSE))</f>
        <v>A</v>
      </c>
    </row>
    <row r="394" spans="1:15" hidden="1">
      <c r="A394" s="45">
        <v>43481</v>
      </c>
      <c r="B394" s="20" t="s">
        <v>985</v>
      </c>
      <c r="C394" s="20" t="s">
        <v>986</v>
      </c>
      <c r="D394" s="20" t="s">
        <v>987</v>
      </c>
      <c r="E394" s="20" t="s">
        <v>988</v>
      </c>
      <c r="F394" s="20" t="s">
        <v>5</v>
      </c>
      <c r="G394" s="20" t="s">
        <v>989</v>
      </c>
      <c r="H394" s="38">
        <v>108</v>
      </c>
      <c r="I394" s="38" t="s">
        <v>154</v>
      </c>
      <c r="J394" s="46">
        <v>7.57</v>
      </c>
      <c r="K394" s="46">
        <v>817.56</v>
      </c>
      <c r="L394" s="104" t="s">
        <v>143</v>
      </c>
      <c r="M394" s="104" t="s">
        <v>144</v>
      </c>
      <c r="N394" s="104" t="s">
        <v>145</v>
      </c>
      <c r="O394" s="105" t="str">
        <f>IF(F394="","",VLOOKUP(F394,海关监管条件!$A$1:$B$2000,2,FALSE))</f>
        <v xml:space="preserve">A </v>
      </c>
    </row>
    <row r="395" spans="1:15" hidden="1">
      <c r="A395" s="45">
        <v>43481</v>
      </c>
      <c r="B395" s="20" t="s">
        <v>990</v>
      </c>
      <c r="C395" s="20" t="s">
        <v>991</v>
      </c>
      <c r="D395" s="20" t="s">
        <v>992</v>
      </c>
      <c r="E395" s="20" t="s">
        <v>993</v>
      </c>
      <c r="F395" s="20" t="s">
        <v>37</v>
      </c>
      <c r="G395" s="20" t="s">
        <v>513</v>
      </c>
      <c r="H395" s="38">
        <v>702</v>
      </c>
      <c r="I395" s="46" t="s">
        <v>514</v>
      </c>
      <c r="J395" s="46">
        <v>4</v>
      </c>
      <c r="K395" s="46">
        <v>2808</v>
      </c>
      <c r="L395" s="104" t="s">
        <v>143</v>
      </c>
      <c r="M395" s="104" t="s">
        <v>144</v>
      </c>
      <c r="N395" s="104" t="s">
        <v>145</v>
      </c>
      <c r="O395" s="105" t="str">
        <f>IF(F395="","",VLOOKUP(F395,海关监管条件!$A$1:$B$2000,2,FALSE))</f>
        <v>AB</v>
      </c>
    </row>
    <row r="396" spans="1:15" hidden="1">
      <c r="A396" s="45">
        <v>43481</v>
      </c>
      <c r="B396" s="20" t="s">
        <v>990</v>
      </c>
      <c r="C396" s="20" t="s">
        <v>991</v>
      </c>
      <c r="D396" s="20" t="s">
        <v>992</v>
      </c>
      <c r="E396" s="20" t="s">
        <v>994</v>
      </c>
      <c r="F396" s="20" t="s">
        <v>37</v>
      </c>
      <c r="G396" s="20" t="s">
        <v>259</v>
      </c>
      <c r="H396" s="38">
        <v>192</v>
      </c>
      <c r="I396" s="46" t="s">
        <v>224</v>
      </c>
      <c r="J396" s="46">
        <v>0.74</v>
      </c>
      <c r="K396" s="46">
        <v>142.08000000000001</v>
      </c>
      <c r="L396" s="104" t="s">
        <v>143</v>
      </c>
      <c r="M396" s="104" t="s">
        <v>144</v>
      </c>
      <c r="N396" s="104" t="s">
        <v>145</v>
      </c>
      <c r="O396" s="105" t="str">
        <f>IF(F396="","",VLOOKUP(F396,海关监管条件!$A$1:$B$2000,2,FALSE))</f>
        <v>AB</v>
      </c>
    </row>
    <row r="397" spans="1:15" hidden="1">
      <c r="A397" s="45">
        <v>43481</v>
      </c>
      <c r="B397" s="20" t="s">
        <v>990</v>
      </c>
      <c r="C397" s="20" t="s">
        <v>991</v>
      </c>
      <c r="D397" s="20" t="s">
        <v>992</v>
      </c>
      <c r="E397" s="20" t="s">
        <v>995</v>
      </c>
      <c r="F397" s="20" t="s">
        <v>37</v>
      </c>
      <c r="G397" s="20" t="s">
        <v>261</v>
      </c>
      <c r="H397" s="38">
        <v>144</v>
      </c>
      <c r="I397" s="46" t="s">
        <v>224</v>
      </c>
      <c r="J397" s="46">
        <v>0.74</v>
      </c>
      <c r="K397" s="46">
        <v>106.56</v>
      </c>
      <c r="L397" s="104" t="s">
        <v>143</v>
      </c>
      <c r="M397" s="104" t="s">
        <v>144</v>
      </c>
      <c r="N397" s="104" t="s">
        <v>145</v>
      </c>
      <c r="O397" s="105" t="str">
        <f>IF(F397="","",VLOOKUP(F397,海关监管条件!$A$1:$B$2000,2,FALSE))</f>
        <v>AB</v>
      </c>
    </row>
    <row r="398" spans="1:15" hidden="1">
      <c r="A398" s="45">
        <v>43481</v>
      </c>
      <c r="B398" s="20" t="s">
        <v>996</v>
      </c>
      <c r="C398" s="20" t="s">
        <v>991</v>
      </c>
      <c r="D398" s="20" t="s">
        <v>992</v>
      </c>
      <c r="E398" s="20" t="s">
        <v>997</v>
      </c>
      <c r="F398" s="20" t="s">
        <v>37</v>
      </c>
      <c r="G398" s="20" t="s">
        <v>998</v>
      </c>
      <c r="H398" s="38">
        <v>42</v>
      </c>
      <c r="I398" s="46" t="s">
        <v>154</v>
      </c>
      <c r="J398" s="46">
        <v>2.5</v>
      </c>
      <c r="K398" s="46">
        <v>105</v>
      </c>
      <c r="L398" s="104" t="s">
        <v>143</v>
      </c>
      <c r="M398" s="104" t="s">
        <v>144</v>
      </c>
      <c r="N398" s="104" t="s">
        <v>145</v>
      </c>
      <c r="O398" s="105" t="str">
        <f>IF(F398="","",VLOOKUP(F398,海关监管条件!$A$1:$B$2000,2,FALSE))</f>
        <v>AB</v>
      </c>
    </row>
    <row r="399" spans="1:15" hidden="1">
      <c r="A399" s="45">
        <v>43481</v>
      </c>
      <c r="B399" s="20" t="s">
        <v>996</v>
      </c>
      <c r="C399" s="20" t="s">
        <v>991</v>
      </c>
      <c r="D399" s="20" t="s">
        <v>992</v>
      </c>
      <c r="E399" s="20" t="s">
        <v>999</v>
      </c>
      <c r="F399" s="20" t="s">
        <v>52</v>
      </c>
      <c r="G399" s="20" t="s">
        <v>1000</v>
      </c>
      <c r="H399" s="38">
        <v>154</v>
      </c>
      <c r="I399" s="46" t="s">
        <v>142</v>
      </c>
      <c r="J399" s="46">
        <v>5.5</v>
      </c>
      <c r="K399" s="46">
        <v>847</v>
      </c>
      <c r="L399" s="104" t="s">
        <v>143</v>
      </c>
      <c r="M399" s="104" t="s">
        <v>144</v>
      </c>
      <c r="N399" s="104" t="s">
        <v>145</v>
      </c>
      <c r="O399" s="105" t="str">
        <f>IF(F399="","",VLOOKUP(F399,海关监管条件!$A$1:$B$2000,2,FALSE))</f>
        <v>无</v>
      </c>
    </row>
    <row r="400" spans="1:15" hidden="1">
      <c r="A400" s="45">
        <v>43481</v>
      </c>
      <c r="B400" s="20" t="s">
        <v>996</v>
      </c>
      <c r="C400" s="20" t="s">
        <v>991</v>
      </c>
      <c r="D400" s="20" t="s">
        <v>992</v>
      </c>
      <c r="E400" s="20" t="s">
        <v>1001</v>
      </c>
      <c r="F400" s="20" t="s">
        <v>91</v>
      </c>
      <c r="G400" s="20" t="s">
        <v>1002</v>
      </c>
      <c r="H400" s="38">
        <v>48</v>
      </c>
      <c r="I400" s="46" t="s">
        <v>1003</v>
      </c>
      <c r="J400" s="46">
        <v>1.52</v>
      </c>
      <c r="K400" s="46">
        <v>72.959999999999994</v>
      </c>
      <c r="L400" s="104" t="s">
        <v>143</v>
      </c>
      <c r="M400" s="104" t="s">
        <v>144</v>
      </c>
      <c r="N400" s="104" t="s">
        <v>145</v>
      </c>
      <c r="O400" s="105" t="str">
        <f>IF(F400="","",VLOOKUP(F400,海关监管条件!$A$1:$B$2000,2,FALSE))</f>
        <v>无</v>
      </c>
    </row>
    <row r="401" spans="1:15" hidden="1">
      <c r="A401" s="45">
        <v>43481</v>
      </c>
      <c r="B401" s="20" t="s">
        <v>996</v>
      </c>
      <c r="C401" s="20" t="s">
        <v>991</v>
      </c>
      <c r="D401" s="20" t="s">
        <v>992</v>
      </c>
      <c r="E401" s="20" t="s">
        <v>1004</v>
      </c>
      <c r="F401" s="20" t="s">
        <v>15</v>
      </c>
      <c r="G401" s="20" t="s">
        <v>249</v>
      </c>
      <c r="H401" s="38">
        <v>2752</v>
      </c>
      <c r="I401" s="46" t="s">
        <v>224</v>
      </c>
      <c r="J401" s="46">
        <v>0.65</v>
      </c>
      <c r="K401" s="46">
        <v>1788.8</v>
      </c>
      <c r="L401" s="104" t="s">
        <v>143</v>
      </c>
      <c r="M401" s="104" t="s">
        <v>144</v>
      </c>
      <c r="N401" s="104" t="s">
        <v>145</v>
      </c>
      <c r="O401" s="105" t="str">
        <f>IF(F401="","",VLOOKUP(F401,海关监管条件!$A$1:$B$2000,2,FALSE))</f>
        <v xml:space="preserve">A </v>
      </c>
    </row>
    <row r="402" spans="1:15" hidden="1">
      <c r="A402" s="45">
        <v>43481</v>
      </c>
      <c r="B402" s="20" t="s">
        <v>996</v>
      </c>
      <c r="C402" s="20" t="s">
        <v>991</v>
      </c>
      <c r="D402" s="20" t="s">
        <v>992</v>
      </c>
      <c r="E402" s="20" t="s">
        <v>1005</v>
      </c>
      <c r="F402" s="20" t="s">
        <v>15</v>
      </c>
      <c r="G402" s="20" t="s">
        <v>249</v>
      </c>
      <c r="H402" s="38">
        <v>312</v>
      </c>
      <c r="I402" s="46" t="s">
        <v>224</v>
      </c>
      <c r="J402" s="46">
        <v>0.66</v>
      </c>
      <c r="K402" s="46">
        <v>205.92</v>
      </c>
      <c r="L402" s="104" t="s">
        <v>143</v>
      </c>
      <c r="M402" s="104" t="s">
        <v>144</v>
      </c>
      <c r="N402" s="104" t="s">
        <v>145</v>
      </c>
      <c r="O402" s="105" t="str">
        <f>IF(F402="","",VLOOKUP(F402,海关监管条件!$A$1:$B$2000,2,FALSE))</f>
        <v xml:space="preserve">A </v>
      </c>
    </row>
    <row r="403" spans="1:15" hidden="1">
      <c r="A403" s="45">
        <v>43481</v>
      </c>
      <c r="B403" s="20" t="s">
        <v>990</v>
      </c>
      <c r="C403" s="20" t="s">
        <v>1006</v>
      </c>
      <c r="D403" s="20" t="s">
        <v>1007</v>
      </c>
      <c r="E403" s="20" t="s">
        <v>1008</v>
      </c>
      <c r="F403" s="20" t="s">
        <v>42</v>
      </c>
      <c r="G403" s="20" t="s">
        <v>1009</v>
      </c>
      <c r="H403" s="38">
        <v>4380</v>
      </c>
      <c r="I403" s="38" t="s">
        <v>224</v>
      </c>
      <c r="J403" s="46">
        <v>1.01</v>
      </c>
      <c r="K403" s="46">
        <v>4423.8</v>
      </c>
      <c r="L403" s="104" t="s">
        <v>143</v>
      </c>
      <c r="M403" s="104" t="s">
        <v>144</v>
      </c>
      <c r="N403" s="38" t="s">
        <v>267</v>
      </c>
      <c r="O403" s="105" t="str">
        <f>IF(F403="","",VLOOKUP(F403,海关监管条件!$A$1:$B$2000,2,FALSE))</f>
        <v xml:space="preserve">无 </v>
      </c>
    </row>
    <row r="404" spans="1:15" hidden="1">
      <c r="A404" s="45">
        <v>43481</v>
      </c>
      <c r="B404" s="20" t="s">
        <v>990</v>
      </c>
      <c r="C404" s="20" t="s">
        <v>1006</v>
      </c>
      <c r="D404" s="20" t="s">
        <v>1007</v>
      </c>
      <c r="E404" s="20" t="s">
        <v>1010</v>
      </c>
      <c r="F404" s="20" t="s">
        <v>58</v>
      </c>
      <c r="G404" s="20" t="s">
        <v>1011</v>
      </c>
      <c r="H404" s="38">
        <v>1002</v>
      </c>
      <c r="I404" s="38" t="s">
        <v>142</v>
      </c>
      <c r="J404" s="46">
        <v>3.02</v>
      </c>
      <c r="K404" s="46">
        <v>3026.04</v>
      </c>
      <c r="L404" s="104" t="s">
        <v>143</v>
      </c>
      <c r="M404" s="104" t="s">
        <v>144</v>
      </c>
      <c r="N404" s="38" t="s">
        <v>267</v>
      </c>
      <c r="O404" s="105" t="str">
        <f>IF(F404="","",VLOOKUP(F404,海关监管条件!$A$1:$B$2000,2,FALSE))</f>
        <v>无</v>
      </c>
    </row>
    <row r="405" spans="1:15" hidden="1">
      <c r="A405" s="45">
        <v>43482</v>
      </c>
      <c r="B405" s="20" t="s">
        <v>1012</v>
      </c>
      <c r="C405" s="20" t="s">
        <v>1013</v>
      </c>
      <c r="D405" s="20" t="s">
        <v>1014</v>
      </c>
      <c r="E405" s="20" t="s">
        <v>1015</v>
      </c>
      <c r="F405" s="20" t="s">
        <v>92</v>
      </c>
      <c r="G405" s="20" t="s">
        <v>141</v>
      </c>
      <c r="H405" s="38">
        <v>120</v>
      </c>
      <c r="I405" s="38" t="s">
        <v>142</v>
      </c>
      <c r="J405" s="46">
        <v>1.2</v>
      </c>
      <c r="K405" s="46">
        <v>144</v>
      </c>
      <c r="L405" s="104" t="s">
        <v>143</v>
      </c>
      <c r="M405" s="104" t="s">
        <v>144</v>
      </c>
      <c r="N405" s="104" t="s">
        <v>145</v>
      </c>
      <c r="O405" s="105" t="str">
        <f>IF(F405="","",VLOOKUP(F405,海关监管条件!$A$1:$B$2000,2,FALSE))</f>
        <v>无</v>
      </c>
    </row>
    <row r="406" spans="1:15" hidden="1">
      <c r="A406" s="45">
        <v>43482</v>
      </c>
      <c r="B406" s="20" t="s">
        <v>1012</v>
      </c>
      <c r="C406" s="20" t="s">
        <v>1013</v>
      </c>
      <c r="D406" s="20" t="s">
        <v>1014</v>
      </c>
      <c r="E406" s="20" t="s">
        <v>1016</v>
      </c>
      <c r="F406" s="20" t="s">
        <v>92</v>
      </c>
      <c r="G406" s="20" t="s">
        <v>141</v>
      </c>
      <c r="H406" s="38">
        <v>96</v>
      </c>
      <c r="I406" s="38" t="s">
        <v>142</v>
      </c>
      <c r="J406" s="46">
        <v>1.17</v>
      </c>
      <c r="K406" s="46">
        <v>112.32</v>
      </c>
      <c r="L406" s="104" t="s">
        <v>143</v>
      </c>
      <c r="M406" s="104" t="s">
        <v>144</v>
      </c>
      <c r="N406" s="104" t="s">
        <v>145</v>
      </c>
      <c r="O406" s="105" t="str">
        <f>IF(F406="","",VLOOKUP(F406,海关监管条件!$A$1:$B$2000,2,FALSE))</f>
        <v>无</v>
      </c>
    </row>
    <row r="407" spans="1:15" hidden="1">
      <c r="A407" s="45">
        <v>43482</v>
      </c>
      <c r="B407" s="20" t="s">
        <v>1012</v>
      </c>
      <c r="C407" s="20" t="s">
        <v>1013</v>
      </c>
      <c r="D407" s="20" t="s">
        <v>1014</v>
      </c>
      <c r="E407" s="20" t="s">
        <v>1017</v>
      </c>
      <c r="F407" s="20" t="s">
        <v>92</v>
      </c>
      <c r="G407" s="20" t="s">
        <v>141</v>
      </c>
      <c r="H407" s="38">
        <v>80</v>
      </c>
      <c r="I407" s="38" t="s">
        <v>142</v>
      </c>
      <c r="J407" s="46">
        <v>2.39</v>
      </c>
      <c r="K407" s="46">
        <v>191.2</v>
      </c>
      <c r="L407" s="104" t="s">
        <v>143</v>
      </c>
      <c r="M407" s="104" t="s">
        <v>144</v>
      </c>
      <c r="N407" s="104" t="s">
        <v>145</v>
      </c>
      <c r="O407" s="105" t="str">
        <f>IF(F407="","",VLOOKUP(F407,海关监管条件!$A$1:$B$2000,2,FALSE))</f>
        <v>无</v>
      </c>
    </row>
    <row r="408" spans="1:15" hidden="1">
      <c r="A408" s="45">
        <v>43482</v>
      </c>
      <c r="B408" s="20" t="s">
        <v>1012</v>
      </c>
      <c r="C408" s="20" t="s">
        <v>1013</v>
      </c>
      <c r="D408" s="20" t="s">
        <v>1014</v>
      </c>
      <c r="E408" s="20" t="s">
        <v>1018</v>
      </c>
      <c r="F408" s="20" t="s">
        <v>92</v>
      </c>
      <c r="G408" s="20" t="s">
        <v>141</v>
      </c>
      <c r="H408" s="38">
        <v>40</v>
      </c>
      <c r="I408" s="38" t="s">
        <v>142</v>
      </c>
      <c r="J408" s="46">
        <v>1.41</v>
      </c>
      <c r="K408" s="46">
        <v>56.4</v>
      </c>
      <c r="L408" s="104" t="s">
        <v>143</v>
      </c>
      <c r="M408" s="104" t="s">
        <v>144</v>
      </c>
      <c r="N408" s="104" t="s">
        <v>145</v>
      </c>
      <c r="O408" s="105" t="str">
        <f>IF(F408="","",VLOOKUP(F408,海关监管条件!$A$1:$B$2000,2,FALSE))</f>
        <v>无</v>
      </c>
    </row>
    <row r="409" spans="1:15" hidden="1">
      <c r="A409" s="45">
        <v>43482</v>
      </c>
      <c r="B409" s="20" t="s">
        <v>1019</v>
      </c>
      <c r="C409" s="20" t="s">
        <v>1020</v>
      </c>
      <c r="D409" s="20" t="s">
        <v>1021</v>
      </c>
      <c r="E409" s="20" t="s">
        <v>1022</v>
      </c>
      <c r="F409" s="20" t="s">
        <v>45</v>
      </c>
      <c r="G409" s="20" t="s">
        <v>470</v>
      </c>
      <c r="H409" s="38">
        <v>2408</v>
      </c>
      <c r="I409" s="104" t="s">
        <v>224</v>
      </c>
      <c r="J409" s="46">
        <v>0.5</v>
      </c>
      <c r="K409" s="46">
        <v>1204</v>
      </c>
      <c r="L409" s="104" t="s">
        <v>143</v>
      </c>
      <c r="M409" s="104" t="s">
        <v>144</v>
      </c>
      <c r="N409" s="38" t="s">
        <v>267</v>
      </c>
      <c r="O409" s="105" t="str">
        <f>IF(F409="","",VLOOKUP(F409,海关监管条件!$A$1:$B$2000,2,FALSE))</f>
        <v xml:space="preserve">无 </v>
      </c>
    </row>
    <row r="410" spans="1:15" hidden="1">
      <c r="A410" s="45">
        <v>43482</v>
      </c>
      <c r="B410" s="20" t="s">
        <v>1023</v>
      </c>
      <c r="C410" s="20" t="s">
        <v>1024</v>
      </c>
      <c r="D410" s="20" t="s">
        <v>1025</v>
      </c>
      <c r="E410" s="20" t="s">
        <v>1026</v>
      </c>
      <c r="F410" s="20" t="s">
        <v>69</v>
      </c>
      <c r="G410" s="20" t="s">
        <v>360</v>
      </c>
      <c r="H410" s="38">
        <v>1108</v>
      </c>
      <c r="I410" s="38" t="s">
        <v>224</v>
      </c>
      <c r="J410" s="46">
        <v>1</v>
      </c>
      <c r="K410" s="46">
        <v>1108</v>
      </c>
      <c r="L410" s="104" t="s">
        <v>151</v>
      </c>
      <c r="M410" s="104" t="s">
        <v>144</v>
      </c>
      <c r="N410" s="104" t="s">
        <v>145</v>
      </c>
      <c r="O410" s="105" t="str">
        <f>IF(F410="","",VLOOKUP(F410,海关监管条件!$A$1:$B$2000,2,FALSE))</f>
        <v>AB</v>
      </c>
    </row>
    <row r="411" spans="1:15" hidden="1">
      <c r="A411" s="45">
        <v>43482</v>
      </c>
      <c r="B411" s="20" t="s">
        <v>1023</v>
      </c>
      <c r="C411" s="20" t="s">
        <v>1024</v>
      </c>
      <c r="D411" s="20" t="s">
        <v>1025</v>
      </c>
      <c r="E411" s="20" t="s">
        <v>1027</v>
      </c>
      <c r="F411" s="20" t="s">
        <v>76</v>
      </c>
      <c r="G411" s="20" t="s">
        <v>1028</v>
      </c>
      <c r="H411" s="38">
        <v>462</v>
      </c>
      <c r="I411" s="38" t="s">
        <v>224</v>
      </c>
      <c r="J411" s="46">
        <v>1</v>
      </c>
      <c r="K411" s="46">
        <v>462</v>
      </c>
      <c r="L411" s="104" t="s">
        <v>151</v>
      </c>
      <c r="M411" s="104" t="s">
        <v>144</v>
      </c>
      <c r="N411" s="104" t="s">
        <v>145</v>
      </c>
      <c r="O411" s="105" t="str">
        <f>IF(F411="","",VLOOKUP(F411,海关监管条件!$A$1:$B$2000,2,FALSE))</f>
        <v>AB</v>
      </c>
    </row>
    <row r="412" spans="1:15" hidden="1">
      <c r="A412" s="45">
        <v>43482</v>
      </c>
      <c r="B412" s="20" t="s">
        <v>1023</v>
      </c>
      <c r="C412" s="20" t="s">
        <v>1024</v>
      </c>
      <c r="D412" s="20" t="s">
        <v>1025</v>
      </c>
      <c r="E412" s="20" t="s">
        <v>1029</v>
      </c>
      <c r="F412" s="20" t="s">
        <v>27</v>
      </c>
      <c r="G412" s="20" t="s">
        <v>362</v>
      </c>
      <c r="H412" s="38">
        <v>1292</v>
      </c>
      <c r="I412" s="38" t="s">
        <v>224</v>
      </c>
      <c r="J412" s="46">
        <v>1</v>
      </c>
      <c r="K412" s="46">
        <v>1292</v>
      </c>
      <c r="L412" s="104" t="s">
        <v>151</v>
      </c>
      <c r="M412" s="104" t="s">
        <v>144</v>
      </c>
      <c r="N412" s="104" t="s">
        <v>145</v>
      </c>
      <c r="O412" s="105" t="str">
        <f>IF(F412="","",VLOOKUP(F412,海关监管条件!$A$1:$B$2000,2,FALSE))</f>
        <v>A</v>
      </c>
    </row>
    <row r="413" spans="1:15" hidden="1">
      <c r="A413" s="45">
        <v>43482</v>
      </c>
      <c r="B413" s="20" t="s">
        <v>1023</v>
      </c>
      <c r="C413" s="20" t="s">
        <v>1024</v>
      </c>
      <c r="D413" s="20" t="s">
        <v>1025</v>
      </c>
      <c r="E413" s="20" t="s">
        <v>1030</v>
      </c>
      <c r="F413" s="20" t="s">
        <v>4</v>
      </c>
      <c r="G413" s="20" t="s">
        <v>1031</v>
      </c>
      <c r="H413" s="38">
        <v>777</v>
      </c>
      <c r="I413" s="38" t="s">
        <v>224</v>
      </c>
      <c r="J413" s="46">
        <v>1</v>
      </c>
      <c r="K413" s="46">
        <v>777</v>
      </c>
      <c r="L413" s="104" t="s">
        <v>151</v>
      </c>
      <c r="M413" s="104" t="s">
        <v>144</v>
      </c>
      <c r="N413" s="104" t="s">
        <v>145</v>
      </c>
      <c r="O413" s="105" t="str">
        <f>IF(F413="","",VLOOKUP(F413,海关监管条件!$A$1:$B$2000,2,FALSE))</f>
        <v xml:space="preserve">无 </v>
      </c>
    </row>
    <row r="414" spans="1:15" hidden="1">
      <c r="A414" s="45">
        <v>43482</v>
      </c>
      <c r="B414" s="20" t="s">
        <v>1023</v>
      </c>
      <c r="C414" s="20" t="s">
        <v>1024</v>
      </c>
      <c r="D414" s="20" t="s">
        <v>1025</v>
      </c>
      <c r="E414" s="20" t="s">
        <v>1032</v>
      </c>
      <c r="F414" s="20" t="s">
        <v>73</v>
      </c>
      <c r="G414" s="20" t="s">
        <v>327</v>
      </c>
      <c r="H414" s="38">
        <v>788</v>
      </c>
      <c r="I414" s="38" t="s">
        <v>224</v>
      </c>
      <c r="J414" s="46">
        <v>1</v>
      </c>
      <c r="K414" s="46">
        <v>788</v>
      </c>
      <c r="L414" s="104" t="s">
        <v>151</v>
      </c>
      <c r="M414" s="104" t="s">
        <v>144</v>
      </c>
      <c r="N414" s="104" t="s">
        <v>145</v>
      </c>
      <c r="O414" s="105" t="str">
        <f>IF(F414="","",VLOOKUP(F414,海关监管条件!$A$1:$B$2000,2,FALSE))</f>
        <v>无</v>
      </c>
    </row>
    <row r="415" spans="1:15" hidden="1">
      <c r="A415" s="45">
        <v>43482</v>
      </c>
      <c r="B415" s="20" t="s">
        <v>1023</v>
      </c>
      <c r="C415" s="20" t="s">
        <v>1024</v>
      </c>
      <c r="D415" s="20" t="s">
        <v>1025</v>
      </c>
      <c r="E415" s="20" t="s">
        <v>1033</v>
      </c>
      <c r="F415" s="20" t="s">
        <v>27</v>
      </c>
      <c r="G415" s="20" t="s">
        <v>1034</v>
      </c>
      <c r="H415" s="38">
        <v>974</v>
      </c>
      <c r="I415" s="38" t="s">
        <v>224</v>
      </c>
      <c r="J415" s="46">
        <v>1</v>
      </c>
      <c r="K415" s="46">
        <v>974</v>
      </c>
      <c r="L415" s="104" t="s">
        <v>151</v>
      </c>
      <c r="M415" s="104" t="s">
        <v>144</v>
      </c>
      <c r="N415" s="104" t="s">
        <v>145</v>
      </c>
      <c r="O415" s="105" t="str">
        <f>IF(F415="","",VLOOKUP(F415,海关监管条件!$A$1:$B$2000,2,FALSE))</f>
        <v>A</v>
      </c>
    </row>
    <row r="416" spans="1:15" hidden="1">
      <c r="A416" s="45">
        <v>43482</v>
      </c>
      <c r="B416" s="20" t="s">
        <v>1023</v>
      </c>
      <c r="C416" s="20" t="s">
        <v>1024</v>
      </c>
      <c r="D416" s="20" t="s">
        <v>1025</v>
      </c>
      <c r="E416" s="20" t="s">
        <v>1035</v>
      </c>
      <c r="F416" s="20" t="s">
        <v>45</v>
      </c>
      <c r="G416" s="97" t="s">
        <v>470</v>
      </c>
      <c r="H416" s="38">
        <v>216</v>
      </c>
      <c r="I416" s="38" t="s">
        <v>224</v>
      </c>
      <c r="J416" s="46">
        <v>1</v>
      </c>
      <c r="K416" s="46">
        <v>216</v>
      </c>
      <c r="L416" s="104" t="s">
        <v>151</v>
      </c>
      <c r="M416" s="104" t="s">
        <v>144</v>
      </c>
      <c r="N416" s="104" t="s">
        <v>145</v>
      </c>
      <c r="O416" s="105" t="str">
        <f>IF(F416="","",VLOOKUP(F416,海关监管条件!$A$1:$B$2000,2,FALSE))</f>
        <v xml:space="preserve">无 </v>
      </c>
    </row>
    <row r="417" spans="1:15" hidden="1">
      <c r="A417" s="45">
        <v>43483</v>
      </c>
      <c r="B417" s="20" t="s">
        <v>1036</v>
      </c>
      <c r="C417" s="20" t="s">
        <v>1037</v>
      </c>
      <c r="D417" s="20" t="s">
        <v>1038</v>
      </c>
      <c r="E417" s="20" t="s">
        <v>1039</v>
      </c>
      <c r="F417" s="20" t="s">
        <v>94</v>
      </c>
      <c r="G417" s="20" t="s">
        <v>1040</v>
      </c>
      <c r="H417" s="38">
        <v>1056</v>
      </c>
      <c r="I417" s="38" t="s">
        <v>1041</v>
      </c>
      <c r="J417" s="46">
        <v>0.5</v>
      </c>
      <c r="K417" s="46">
        <v>528</v>
      </c>
      <c r="L417" s="38" t="s">
        <v>143</v>
      </c>
      <c r="M417" s="38" t="s">
        <v>144</v>
      </c>
      <c r="N417" s="38" t="s">
        <v>145</v>
      </c>
      <c r="O417" s="105" t="str">
        <f>IF(F417="","",VLOOKUP(F417,海关监管条件!$A$1:$B$2000,2,FALSE))</f>
        <v>无</v>
      </c>
    </row>
    <row r="418" spans="1:15" hidden="1">
      <c r="A418" s="45">
        <v>43483</v>
      </c>
      <c r="B418" s="20" t="s">
        <v>1042</v>
      </c>
      <c r="C418" s="20" t="s">
        <v>1043</v>
      </c>
      <c r="D418" s="20" t="s">
        <v>1044</v>
      </c>
      <c r="E418" s="20" t="s">
        <v>1045</v>
      </c>
      <c r="F418" s="20" t="s">
        <v>13</v>
      </c>
      <c r="G418" s="20" t="s">
        <v>1046</v>
      </c>
      <c r="H418" s="38">
        <v>84</v>
      </c>
      <c r="I418" s="38" t="s">
        <v>224</v>
      </c>
      <c r="J418" s="46">
        <v>1.27</v>
      </c>
      <c r="K418" s="46">
        <v>106.68</v>
      </c>
      <c r="L418" s="38" t="s">
        <v>143</v>
      </c>
      <c r="M418" s="38" t="s">
        <v>144</v>
      </c>
      <c r="N418" s="38" t="s">
        <v>145</v>
      </c>
      <c r="O418" s="105" t="str">
        <f>IF(F418="","",VLOOKUP(F418,海关监管条件!$A$1:$B$2000,2,FALSE))</f>
        <v>A</v>
      </c>
    </row>
    <row r="419" spans="1:15" hidden="1">
      <c r="A419" s="45">
        <v>43483</v>
      </c>
      <c r="B419" s="20" t="s">
        <v>1042</v>
      </c>
      <c r="C419" s="20" t="s">
        <v>1043</v>
      </c>
      <c r="D419" s="20" t="s">
        <v>1044</v>
      </c>
      <c r="E419" s="20" t="s">
        <v>1047</v>
      </c>
      <c r="F419" s="20" t="s">
        <v>13</v>
      </c>
      <c r="G419" s="20" t="s">
        <v>318</v>
      </c>
      <c r="H419" s="38">
        <v>298</v>
      </c>
      <c r="I419" s="38" t="s">
        <v>224</v>
      </c>
      <c r="J419" s="46">
        <v>1.214</v>
      </c>
      <c r="K419" s="46">
        <v>361.77199999999999</v>
      </c>
      <c r="L419" s="38" t="s">
        <v>143</v>
      </c>
      <c r="M419" s="38" t="s">
        <v>144</v>
      </c>
      <c r="N419" s="38" t="s">
        <v>145</v>
      </c>
      <c r="O419" s="105" t="str">
        <f>IF(F419="","",VLOOKUP(F419,海关监管条件!$A$1:$B$2000,2,FALSE))</f>
        <v>A</v>
      </c>
    </row>
    <row r="420" spans="1:15" hidden="1">
      <c r="A420" s="45">
        <v>43483</v>
      </c>
      <c r="B420" s="20" t="s">
        <v>1042</v>
      </c>
      <c r="C420" s="20" t="s">
        <v>1043</v>
      </c>
      <c r="D420" s="20" t="s">
        <v>1044</v>
      </c>
      <c r="E420" s="20" t="s">
        <v>1048</v>
      </c>
      <c r="F420" s="20" t="s">
        <v>13</v>
      </c>
      <c r="G420" s="20" t="s">
        <v>1049</v>
      </c>
      <c r="H420" s="38">
        <v>42</v>
      </c>
      <c r="I420" s="38" t="s">
        <v>224</v>
      </c>
      <c r="J420" s="46">
        <v>1.26</v>
      </c>
      <c r="K420" s="46">
        <v>52.92</v>
      </c>
      <c r="L420" s="38" t="s">
        <v>143</v>
      </c>
      <c r="M420" s="38" t="s">
        <v>144</v>
      </c>
      <c r="N420" s="38" t="s">
        <v>145</v>
      </c>
      <c r="O420" s="105" t="str">
        <f>IF(F420="","",VLOOKUP(F420,海关监管条件!$A$1:$B$2000,2,FALSE))</f>
        <v>A</v>
      </c>
    </row>
    <row r="421" spans="1:15" hidden="1">
      <c r="A421" s="45">
        <v>43483</v>
      </c>
      <c r="B421" s="20" t="s">
        <v>1042</v>
      </c>
      <c r="C421" s="20" t="s">
        <v>1043</v>
      </c>
      <c r="D421" s="20" t="s">
        <v>1044</v>
      </c>
      <c r="E421" s="20" t="s">
        <v>1050</v>
      </c>
      <c r="F421" s="20" t="s">
        <v>13</v>
      </c>
      <c r="G421" s="20" t="s">
        <v>1051</v>
      </c>
      <c r="H421" s="38">
        <v>60</v>
      </c>
      <c r="I421" s="38" t="s">
        <v>224</v>
      </c>
      <c r="J421" s="46">
        <v>1.6</v>
      </c>
      <c r="K421" s="46">
        <v>96</v>
      </c>
      <c r="L421" s="38" t="s">
        <v>143</v>
      </c>
      <c r="M421" s="38" t="s">
        <v>144</v>
      </c>
      <c r="N421" s="38" t="s">
        <v>145</v>
      </c>
      <c r="O421" s="105" t="str">
        <f>IF(F421="","",VLOOKUP(F421,海关监管条件!$A$1:$B$2000,2,FALSE))</f>
        <v>A</v>
      </c>
    </row>
    <row r="422" spans="1:15" hidden="1">
      <c r="A422" s="45">
        <v>43483</v>
      </c>
      <c r="B422" s="20" t="s">
        <v>1042</v>
      </c>
      <c r="C422" s="20" t="s">
        <v>1043</v>
      </c>
      <c r="D422" s="20" t="s">
        <v>1044</v>
      </c>
      <c r="E422" s="20" t="s">
        <v>1052</v>
      </c>
      <c r="F422" s="20" t="s">
        <v>13</v>
      </c>
      <c r="G422" s="20" t="s">
        <v>1053</v>
      </c>
      <c r="H422" s="38">
        <v>54</v>
      </c>
      <c r="I422" s="38" t="s">
        <v>224</v>
      </c>
      <c r="J422" s="46">
        <v>1.05</v>
      </c>
      <c r="K422" s="46">
        <v>56.7</v>
      </c>
      <c r="L422" s="38" t="s">
        <v>143</v>
      </c>
      <c r="M422" s="38" t="s">
        <v>144</v>
      </c>
      <c r="N422" s="38" t="s">
        <v>145</v>
      </c>
      <c r="O422" s="105" t="str">
        <f>IF(F422="","",VLOOKUP(F422,海关监管条件!$A$1:$B$2000,2,FALSE))</f>
        <v>A</v>
      </c>
    </row>
    <row r="423" spans="1:15" hidden="1">
      <c r="A423" s="45">
        <v>43483</v>
      </c>
      <c r="B423" s="20" t="s">
        <v>1042</v>
      </c>
      <c r="C423" s="20" t="s">
        <v>1043</v>
      </c>
      <c r="D423" s="20" t="s">
        <v>1044</v>
      </c>
      <c r="E423" s="20" t="s">
        <v>1054</v>
      </c>
      <c r="F423" s="20" t="s">
        <v>13</v>
      </c>
      <c r="G423" s="20" t="s">
        <v>1055</v>
      </c>
      <c r="H423" s="38">
        <v>84</v>
      </c>
      <c r="I423" s="38" t="s">
        <v>224</v>
      </c>
      <c r="J423" s="46">
        <v>1.806</v>
      </c>
      <c r="K423" s="46">
        <v>151.70400000000001</v>
      </c>
      <c r="L423" s="38" t="s">
        <v>143</v>
      </c>
      <c r="M423" s="38" t="s">
        <v>144</v>
      </c>
      <c r="N423" s="38" t="s">
        <v>145</v>
      </c>
      <c r="O423" s="105" t="str">
        <f>IF(F423="","",VLOOKUP(F423,海关监管条件!$A$1:$B$2000,2,FALSE))</f>
        <v>A</v>
      </c>
    </row>
    <row r="424" spans="1:15" hidden="1">
      <c r="A424" s="45">
        <v>43483</v>
      </c>
      <c r="B424" s="20" t="s">
        <v>1056</v>
      </c>
      <c r="C424" s="20" t="s">
        <v>1057</v>
      </c>
      <c r="D424" s="20" t="s">
        <v>1058</v>
      </c>
      <c r="E424" s="20" t="s">
        <v>1059</v>
      </c>
      <c r="F424" s="20" t="s">
        <v>4</v>
      </c>
      <c r="G424" s="20" t="s">
        <v>282</v>
      </c>
      <c r="H424" s="38">
        <v>331</v>
      </c>
      <c r="I424" s="38" t="s">
        <v>171</v>
      </c>
      <c r="J424" s="46">
        <v>15</v>
      </c>
      <c r="K424" s="46">
        <v>4965</v>
      </c>
      <c r="L424" s="38" t="s">
        <v>151</v>
      </c>
      <c r="M424" s="38" t="s">
        <v>144</v>
      </c>
      <c r="N424" s="38" t="s">
        <v>145</v>
      </c>
      <c r="O424" s="105" t="str">
        <f>IF(F424="","",VLOOKUP(F424,海关监管条件!$A$1:$B$2000,2,FALSE))</f>
        <v xml:space="preserve">无 </v>
      </c>
    </row>
    <row r="425" spans="1:15" hidden="1">
      <c r="A425" s="45">
        <v>43483</v>
      </c>
      <c r="B425" s="20" t="s">
        <v>1056</v>
      </c>
      <c r="C425" s="20" t="s">
        <v>1057</v>
      </c>
      <c r="D425" s="20" t="s">
        <v>1058</v>
      </c>
      <c r="E425" s="20" t="s">
        <v>1060</v>
      </c>
      <c r="F425" s="20" t="s">
        <v>4</v>
      </c>
      <c r="G425" s="20" t="s">
        <v>282</v>
      </c>
      <c r="H425" s="38">
        <v>368</v>
      </c>
      <c r="I425" s="38" t="s">
        <v>171</v>
      </c>
      <c r="J425" s="46">
        <v>15</v>
      </c>
      <c r="K425" s="46">
        <v>5520</v>
      </c>
      <c r="L425" s="38" t="s">
        <v>151</v>
      </c>
      <c r="M425" s="38" t="s">
        <v>144</v>
      </c>
      <c r="N425" s="38" t="s">
        <v>145</v>
      </c>
      <c r="O425" s="105" t="str">
        <f>IF(F425="","",VLOOKUP(F425,海关监管条件!$A$1:$B$2000,2,FALSE))</f>
        <v xml:space="preserve">无 </v>
      </c>
    </row>
    <row r="426" spans="1:15" hidden="1">
      <c r="A426" s="45">
        <v>43483</v>
      </c>
      <c r="B426" s="20" t="s">
        <v>1061</v>
      </c>
      <c r="C426" s="20" t="s">
        <v>1057</v>
      </c>
      <c r="D426" s="20" t="s">
        <v>1058</v>
      </c>
      <c r="E426" s="20" t="s">
        <v>1062</v>
      </c>
      <c r="F426" s="20" t="s">
        <v>51</v>
      </c>
      <c r="G426" s="20" t="s">
        <v>1063</v>
      </c>
      <c r="H426" s="38">
        <v>170</v>
      </c>
      <c r="I426" s="38" t="s">
        <v>171</v>
      </c>
      <c r="J426" s="46">
        <v>15</v>
      </c>
      <c r="K426" s="46">
        <v>2550</v>
      </c>
      <c r="L426" s="38" t="s">
        <v>151</v>
      </c>
      <c r="M426" s="38" t="s">
        <v>144</v>
      </c>
      <c r="N426" s="38" t="s">
        <v>145</v>
      </c>
      <c r="O426" s="105" t="str">
        <f>IF(F426="","",VLOOKUP(F426,海关监管条件!$A$1:$B$2000,2,FALSE))</f>
        <v>无</v>
      </c>
    </row>
    <row r="427" spans="1:15" hidden="1">
      <c r="A427" s="45">
        <v>43483</v>
      </c>
      <c r="B427" s="20" t="s">
        <v>1061</v>
      </c>
      <c r="C427" s="20" t="s">
        <v>1057</v>
      </c>
      <c r="D427" s="20" t="s">
        <v>1058</v>
      </c>
      <c r="E427" s="20" t="s">
        <v>1064</v>
      </c>
      <c r="F427" s="20" t="s">
        <v>51</v>
      </c>
      <c r="G427" s="20" t="s">
        <v>1065</v>
      </c>
      <c r="H427" s="38">
        <v>91</v>
      </c>
      <c r="I427" s="38" t="s">
        <v>171</v>
      </c>
      <c r="J427" s="46">
        <v>20</v>
      </c>
      <c r="K427" s="46">
        <v>1820</v>
      </c>
      <c r="L427" s="38" t="s">
        <v>151</v>
      </c>
      <c r="M427" s="38" t="s">
        <v>144</v>
      </c>
      <c r="N427" s="38" t="s">
        <v>145</v>
      </c>
      <c r="O427" s="105" t="str">
        <f>IF(F427="","",VLOOKUP(F427,海关监管条件!$A$1:$B$2000,2,FALSE))</f>
        <v>无</v>
      </c>
    </row>
    <row r="428" spans="1:15" hidden="1">
      <c r="A428" s="45">
        <v>43483</v>
      </c>
      <c r="B428" s="20" t="s">
        <v>1061</v>
      </c>
      <c r="C428" s="20" t="s">
        <v>1057</v>
      </c>
      <c r="D428" s="20" t="s">
        <v>1058</v>
      </c>
      <c r="E428" s="20" t="s">
        <v>1066</v>
      </c>
      <c r="F428" s="20" t="s">
        <v>51</v>
      </c>
      <c r="G428" s="20" t="s">
        <v>1067</v>
      </c>
      <c r="H428" s="38">
        <v>17</v>
      </c>
      <c r="I428" s="38" t="s">
        <v>171</v>
      </c>
      <c r="J428" s="46">
        <v>20</v>
      </c>
      <c r="K428" s="46">
        <v>340</v>
      </c>
      <c r="L428" s="38" t="s">
        <v>151</v>
      </c>
      <c r="M428" s="38" t="s">
        <v>144</v>
      </c>
      <c r="N428" s="38" t="s">
        <v>145</v>
      </c>
      <c r="O428" s="105" t="str">
        <f>IF(F428="","",VLOOKUP(F428,海关监管条件!$A$1:$B$2000,2,FALSE))</f>
        <v>无</v>
      </c>
    </row>
    <row r="429" spans="1:15" hidden="1">
      <c r="A429" s="45">
        <v>43483</v>
      </c>
      <c r="B429" s="20" t="s">
        <v>1061</v>
      </c>
      <c r="C429" s="20" t="s">
        <v>1057</v>
      </c>
      <c r="D429" s="20" t="s">
        <v>1058</v>
      </c>
      <c r="E429" s="20" t="s">
        <v>1068</v>
      </c>
      <c r="F429" s="20" t="s">
        <v>4</v>
      </c>
      <c r="G429" s="20" t="s">
        <v>1069</v>
      </c>
      <c r="H429" s="38">
        <v>24</v>
      </c>
      <c r="I429" s="38" t="s">
        <v>171</v>
      </c>
      <c r="J429" s="46">
        <v>20</v>
      </c>
      <c r="K429" s="46">
        <v>480</v>
      </c>
      <c r="L429" s="38" t="s">
        <v>151</v>
      </c>
      <c r="M429" s="38" t="s">
        <v>144</v>
      </c>
      <c r="N429" s="38" t="s">
        <v>145</v>
      </c>
      <c r="O429" s="105" t="str">
        <f>IF(F429="","",VLOOKUP(F429,海关监管条件!$A$1:$B$2000,2,FALSE))</f>
        <v xml:space="preserve">无 </v>
      </c>
    </row>
    <row r="430" spans="1:15" hidden="1">
      <c r="A430" s="45">
        <v>43483</v>
      </c>
      <c r="B430" s="20" t="s">
        <v>1070</v>
      </c>
      <c r="C430" s="20" t="s">
        <v>1071</v>
      </c>
      <c r="D430" s="20" t="s">
        <v>1072</v>
      </c>
      <c r="E430" s="20" t="s">
        <v>1073</v>
      </c>
      <c r="F430" s="20" t="s">
        <v>70</v>
      </c>
      <c r="G430" s="20" t="s">
        <v>1074</v>
      </c>
      <c r="H430" s="38">
        <v>2016</v>
      </c>
      <c r="I430" s="38" t="s">
        <v>154</v>
      </c>
      <c r="J430" s="46">
        <v>1</v>
      </c>
      <c r="K430" s="46">
        <v>2016</v>
      </c>
      <c r="L430" s="38" t="s">
        <v>143</v>
      </c>
      <c r="M430" s="38" t="s">
        <v>144</v>
      </c>
      <c r="N430" s="38" t="s">
        <v>145</v>
      </c>
      <c r="O430" s="105" t="str">
        <f>IF(F430="","",VLOOKUP(F430,海关监管条件!$A$1:$B$2000,2,FALSE))</f>
        <v>A</v>
      </c>
    </row>
    <row r="431" spans="1:15" hidden="1">
      <c r="A431" s="45">
        <v>43483</v>
      </c>
      <c r="B431" s="20" t="s">
        <v>1070</v>
      </c>
      <c r="C431" s="20" t="s">
        <v>1071</v>
      </c>
      <c r="D431" s="20" t="s">
        <v>1072</v>
      </c>
      <c r="E431" s="20" t="s">
        <v>1075</v>
      </c>
      <c r="F431" s="20" t="s">
        <v>7</v>
      </c>
      <c r="G431" s="20" t="s">
        <v>1076</v>
      </c>
      <c r="H431" s="38">
        <v>1008</v>
      </c>
      <c r="I431" s="38" t="s">
        <v>154</v>
      </c>
      <c r="J431" s="46">
        <v>1</v>
      </c>
      <c r="K431" s="46">
        <v>1008</v>
      </c>
      <c r="L431" s="38" t="s">
        <v>143</v>
      </c>
      <c r="M431" s="38" t="s">
        <v>144</v>
      </c>
      <c r="N431" s="38" t="s">
        <v>145</v>
      </c>
      <c r="O431" s="105" t="str">
        <f>IF(F431="","",VLOOKUP(F431,海关监管条件!$A$1:$B$2000,2,FALSE))</f>
        <v xml:space="preserve">A </v>
      </c>
    </row>
    <row r="432" spans="1:15" hidden="1">
      <c r="A432" s="45">
        <v>43483</v>
      </c>
      <c r="B432" s="20" t="s">
        <v>1070</v>
      </c>
      <c r="C432" s="20" t="s">
        <v>1071</v>
      </c>
      <c r="D432" s="20" t="s">
        <v>1072</v>
      </c>
      <c r="E432" s="20" t="s">
        <v>1077</v>
      </c>
      <c r="F432" s="20" t="s">
        <v>70</v>
      </c>
      <c r="G432" s="20" t="s">
        <v>1078</v>
      </c>
      <c r="H432" s="38">
        <v>500</v>
      </c>
      <c r="I432" s="38" t="s">
        <v>154</v>
      </c>
      <c r="J432" s="46">
        <v>2</v>
      </c>
      <c r="K432" s="46">
        <v>1000</v>
      </c>
      <c r="L432" s="38" t="s">
        <v>143</v>
      </c>
      <c r="M432" s="38" t="s">
        <v>144</v>
      </c>
      <c r="N432" s="38" t="s">
        <v>145</v>
      </c>
      <c r="O432" s="105" t="str">
        <f>IF(F432="","",VLOOKUP(F432,海关监管条件!$A$1:$B$2000,2,FALSE))</f>
        <v>A</v>
      </c>
    </row>
    <row r="433" spans="1:15" hidden="1">
      <c r="A433" s="45">
        <v>43483</v>
      </c>
      <c r="B433" s="20" t="s">
        <v>1079</v>
      </c>
      <c r="C433" s="20" t="s">
        <v>1080</v>
      </c>
      <c r="D433" s="20" t="s">
        <v>1081</v>
      </c>
      <c r="E433" s="20" t="s">
        <v>1082</v>
      </c>
      <c r="F433" s="20" t="s">
        <v>55</v>
      </c>
      <c r="G433" s="20" t="s">
        <v>1083</v>
      </c>
      <c r="H433" s="38">
        <v>12096</v>
      </c>
      <c r="I433" s="38" t="s">
        <v>763</v>
      </c>
      <c r="J433" s="46">
        <v>0.25</v>
      </c>
      <c r="K433" s="46">
        <v>3024</v>
      </c>
      <c r="L433" s="38" t="s">
        <v>143</v>
      </c>
      <c r="M433" s="38" t="s">
        <v>144</v>
      </c>
      <c r="N433" s="38" t="s">
        <v>267</v>
      </c>
      <c r="O433" s="105" t="str">
        <f>IF(F433="","",VLOOKUP(F433,海关监管条件!$A$1:$B$2000,2,FALSE))</f>
        <v>A</v>
      </c>
    </row>
    <row r="434" spans="1:15" hidden="1">
      <c r="A434" s="45">
        <v>43483</v>
      </c>
      <c r="B434" s="20" t="s">
        <v>1079</v>
      </c>
      <c r="C434" s="20" t="s">
        <v>1080</v>
      </c>
      <c r="D434" s="20" t="s">
        <v>1081</v>
      </c>
      <c r="E434" s="20" t="s">
        <v>1084</v>
      </c>
      <c r="F434" s="20" t="s">
        <v>55</v>
      </c>
      <c r="G434" s="20" t="s">
        <v>1083</v>
      </c>
      <c r="H434" s="38">
        <v>4800</v>
      </c>
      <c r="I434" s="38" t="s">
        <v>763</v>
      </c>
      <c r="J434" s="46">
        <v>0.26</v>
      </c>
      <c r="K434" s="46">
        <v>1248</v>
      </c>
      <c r="L434" s="38" t="s">
        <v>143</v>
      </c>
      <c r="M434" s="38" t="s">
        <v>144</v>
      </c>
      <c r="N434" s="38" t="s">
        <v>267</v>
      </c>
      <c r="O434" s="105" t="str">
        <f>IF(F434="","",VLOOKUP(F434,海关监管条件!$A$1:$B$2000,2,FALSE))</f>
        <v>A</v>
      </c>
    </row>
    <row r="435" spans="1:15" hidden="1">
      <c r="A435" s="45">
        <v>43483</v>
      </c>
      <c r="B435" s="20" t="s">
        <v>1085</v>
      </c>
      <c r="C435" s="20" t="s">
        <v>1086</v>
      </c>
      <c r="D435" s="20" t="s">
        <v>1087</v>
      </c>
      <c r="E435" s="20" t="s">
        <v>1088</v>
      </c>
      <c r="F435" s="20" t="s">
        <v>18</v>
      </c>
      <c r="G435" s="20" t="s">
        <v>1083</v>
      </c>
      <c r="H435" s="38">
        <v>294</v>
      </c>
      <c r="I435" s="38" t="s">
        <v>142</v>
      </c>
      <c r="J435" s="46">
        <v>0.43</v>
      </c>
      <c r="K435" s="46">
        <v>126.42</v>
      </c>
      <c r="L435" s="38" t="s">
        <v>143</v>
      </c>
      <c r="M435" s="38" t="s">
        <v>144</v>
      </c>
      <c r="N435" s="38" t="s">
        <v>145</v>
      </c>
      <c r="O435" s="105" t="str">
        <f>IF(F435="","",VLOOKUP(F435,海关监管条件!$A$1:$B$2000,2,FALSE))</f>
        <v xml:space="preserve">A </v>
      </c>
    </row>
    <row r="436" spans="1:15" hidden="1">
      <c r="A436" s="45">
        <v>43483</v>
      </c>
      <c r="B436" s="20" t="s">
        <v>1085</v>
      </c>
      <c r="C436" s="20" t="s">
        <v>1086</v>
      </c>
      <c r="D436" s="20" t="s">
        <v>1087</v>
      </c>
      <c r="E436" s="20" t="s">
        <v>1089</v>
      </c>
      <c r="F436" s="20" t="s">
        <v>18</v>
      </c>
      <c r="G436" s="20" t="s">
        <v>1083</v>
      </c>
      <c r="H436" s="38">
        <v>240</v>
      </c>
      <c r="I436" s="38" t="s">
        <v>142</v>
      </c>
      <c r="J436" s="46">
        <v>0.43</v>
      </c>
      <c r="K436" s="46">
        <v>103.2</v>
      </c>
      <c r="L436" s="38" t="s">
        <v>143</v>
      </c>
      <c r="M436" s="38" t="s">
        <v>144</v>
      </c>
      <c r="N436" s="38" t="s">
        <v>145</v>
      </c>
      <c r="O436" s="105" t="str">
        <f>IF(F436="","",VLOOKUP(F436,海关监管条件!$A$1:$B$2000,2,FALSE))</f>
        <v xml:space="preserve">A </v>
      </c>
    </row>
    <row r="437" spans="1:15" hidden="1">
      <c r="A437" s="45">
        <v>43483</v>
      </c>
      <c r="B437" s="20" t="s">
        <v>1085</v>
      </c>
      <c r="C437" s="20" t="s">
        <v>1086</v>
      </c>
      <c r="D437" s="20" t="s">
        <v>1087</v>
      </c>
      <c r="E437" s="20" t="s">
        <v>1090</v>
      </c>
      <c r="F437" s="20" t="s">
        <v>55</v>
      </c>
      <c r="G437" s="20" t="s">
        <v>1083</v>
      </c>
      <c r="H437" s="38">
        <v>320</v>
      </c>
      <c r="I437" s="38" t="s">
        <v>763</v>
      </c>
      <c r="J437" s="46">
        <v>0.26</v>
      </c>
      <c r="K437" s="46">
        <v>83.2</v>
      </c>
      <c r="L437" s="38" t="s">
        <v>143</v>
      </c>
      <c r="M437" s="38" t="s">
        <v>144</v>
      </c>
      <c r="N437" s="38" t="s">
        <v>145</v>
      </c>
      <c r="O437" s="105" t="str">
        <f>IF(F437="","",VLOOKUP(F437,海关监管条件!$A$1:$B$2000,2,FALSE))</f>
        <v>A</v>
      </c>
    </row>
    <row r="438" spans="1:15" hidden="1">
      <c r="A438" s="45">
        <v>43483</v>
      </c>
      <c r="B438" s="20" t="s">
        <v>1085</v>
      </c>
      <c r="C438" s="20" t="s">
        <v>1086</v>
      </c>
      <c r="D438" s="20" t="s">
        <v>1087</v>
      </c>
      <c r="E438" s="20" t="s">
        <v>1091</v>
      </c>
      <c r="F438" s="20" t="s">
        <v>55</v>
      </c>
      <c r="G438" s="20" t="s">
        <v>1083</v>
      </c>
      <c r="H438" s="38">
        <v>1464</v>
      </c>
      <c r="I438" s="38" t="s">
        <v>763</v>
      </c>
      <c r="J438" s="46">
        <v>0.26</v>
      </c>
      <c r="K438" s="46">
        <v>380.64</v>
      </c>
      <c r="L438" s="38" t="s">
        <v>143</v>
      </c>
      <c r="M438" s="38" t="s">
        <v>144</v>
      </c>
      <c r="N438" s="38" t="s">
        <v>145</v>
      </c>
      <c r="O438" s="105" t="str">
        <f>IF(F438="","",VLOOKUP(F438,海关监管条件!$A$1:$B$2000,2,FALSE))</f>
        <v>A</v>
      </c>
    </row>
    <row r="439" spans="1:15" hidden="1">
      <c r="A439" s="45">
        <v>43483</v>
      </c>
      <c r="B439" s="20" t="s">
        <v>1085</v>
      </c>
      <c r="C439" s="20" t="s">
        <v>1086</v>
      </c>
      <c r="D439" s="20" t="s">
        <v>1087</v>
      </c>
      <c r="E439" s="20" t="s">
        <v>1092</v>
      </c>
      <c r="F439" s="20" t="s">
        <v>55</v>
      </c>
      <c r="G439" s="20" t="s">
        <v>1083</v>
      </c>
      <c r="H439" s="38">
        <v>864</v>
      </c>
      <c r="I439" s="38" t="s">
        <v>763</v>
      </c>
      <c r="J439" s="46">
        <v>0.27</v>
      </c>
      <c r="K439" s="46">
        <v>233.28</v>
      </c>
      <c r="L439" s="38" t="s">
        <v>143</v>
      </c>
      <c r="M439" s="38" t="s">
        <v>144</v>
      </c>
      <c r="N439" s="38" t="s">
        <v>145</v>
      </c>
      <c r="O439" s="105" t="str">
        <f>IF(F439="","",VLOOKUP(F439,海关监管条件!$A$1:$B$2000,2,FALSE))</f>
        <v>A</v>
      </c>
    </row>
    <row r="440" spans="1:15" hidden="1">
      <c r="A440" s="45">
        <v>43483</v>
      </c>
      <c r="B440" s="20" t="s">
        <v>1085</v>
      </c>
      <c r="C440" s="20" t="s">
        <v>1086</v>
      </c>
      <c r="D440" s="20" t="s">
        <v>1087</v>
      </c>
      <c r="E440" s="20" t="s">
        <v>1093</v>
      </c>
      <c r="F440" s="20" t="s">
        <v>55</v>
      </c>
      <c r="G440" s="20" t="s">
        <v>1083</v>
      </c>
      <c r="H440" s="38">
        <v>1008</v>
      </c>
      <c r="I440" s="38" t="s">
        <v>763</v>
      </c>
      <c r="J440" s="46">
        <v>0.27</v>
      </c>
      <c r="K440" s="46">
        <v>272.16000000000003</v>
      </c>
      <c r="L440" s="38" t="s">
        <v>143</v>
      </c>
      <c r="M440" s="38" t="s">
        <v>144</v>
      </c>
      <c r="N440" s="38" t="s">
        <v>145</v>
      </c>
      <c r="O440" s="105" t="str">
        <f>IF(F440="","",VLOOKUP(F440,海关监管条件!$A$1:$B$2000,2,FALSE))</f>
        <v>A</v>
      </c>
    </row>
    <row r="441" spans="1:15" hidden="1">
      <c r="A441" s="45">
        <v>43487</v>
      </c>
      <c r="B441" s="20" t="s">
        <v>1094</v>
      </c>
      <c r="C441" s="20" t="s">
        <v>1095</v>
      </c>
      <c r="D441" s="20" t="s">
        <v>1096</v>
      </c>
      <c r="E441" s="20" t="s">
        <v>1097</v>
      </c>
      <c r="F441" s="20" t="s">
        <v>71</v>
      </c>
      <c r="G441" s="20" t="s">
        <v>1098</v>
      </c>
      <c r="H441" s="38">
        <v>60</v>
      </c>
      <c r="I441" s="38" t="s">
        <v>154</v>
      </c>
      <c r="J441" s="46">
        <v>2.57</v>
      </c>
      <c r="K441" s="46">
        <v>154.19999999999999</v>
      </c>
      <c r="L441" s="38" t="s">
        <v>143</v>
      </c>
      <c r="M441" s="38" t="s">
        <v>144</v>
      </c>
      <c r="N441" s="38" t="s">
        <v>145</v>
      </c>
      <c r="O441" s="105" t="str">
        <f>IF(F441="","",VLOOKUP(F441,海关监管条件!$A$1:$B$2000,2,FALSE))</f>
        <v>无</v>
      </c>
    </row>
    <row r="442" spans="1:15" hidden="1">
      <c r="A442" s="45">
        <v>43488</v>
      </c>
      <c r="B442" s="20" t="s">
        <v>1099</v>
      </c>
      <c r="C442" s="20" t="s">
        <v>1100</v>
      </c>
      <c r="D442" s="20" t="s">
        <v>1101</v>
      </c>
      <c r="E442" s="20" t="s">
        <v>1102</v>
      </c>
      <c r="F442" s="20" t="s">
        <v>7</v>
      </c>
      <c r="G442" s="20" t="s">
        <v>830</v>
      </c>
      <c r="H442" s="38">
        <v>34.04</v>
      </c>
      <c r="I442" s="38" t="s">
        <v>171</v>
      </c>
      <c r="J442" s="46">
        <v>27.67</v>
      </c>
      <c r="K442" s="46">
        <v>941.89</v>
      </c>
      <c r="L442" s="38" t="s">
        <v>143</v>
      </c>
      <c r="M442" s="38" t="s">
        <v>144</v>
      </c>
      <c r="N442" s="38" t="s">
        <v>145</v>
      </c>
      <c r="O442" s="105" t="str">
        <f>IF(F442="","",VLOOKUP(F442,海关监管条件!$A$1:$B$2000,2,FALSE))</f>
        <v xml:space="preserve">A </v>
      </c>
    </row>
    <row r="443" spans="1:15" hidden="1">
      <c r="A443" s="45">
        <v>43488</v>
      </c>
      <c r="B443" s="20" t="s">
        <v>1099</v>
      </c>
      <c r="C443" s="20" t="s">
        <v>1100</v>
      </c>
      <c r="D443" s="20" t="s">
        <v>1101</v>
      </c>
      <c r="E443" s="20" t="s">
        <v>1103</v>
      </c>
      <c r="F443" s="20" t="s">
        <v>7</v>
      </c>
      <c r="G443" s="20" t="s">
        <v>775</v>
      </c>
      <c r="H443" s="38">
        <v>11.96</v>
      </c>
      <c r="I443" s="38" t="s">
        <v>171</v>
      </c>
      <c r="J443" s="46">
        <v>7.97</v>
      </c>
      <c r="K443" s="46">
        <v>95.32</v>
      </c>
      <c r="L443" s="38" t="s">
        <v>143</v>
      </c>
      <c r="M443" s="38" t="s">
        <v>144</v>
      </c>
      <c r="N443" s="38" t="s">
        <v>145</v>
      </c>
      <c r="O443" s="105" t="str">
        <f>IF(F443="","",VLOOKUP(F443,海关监管条件!$A$1:$B$2000,2,FALSE))</f>
        <v xml:space="preserve">A </v>
      </c>
    </row>
    <row r="444" spans="1:15" hidden="1">
      <c r="A444" s="45">
        <v>43488</v>
      </c>
      <c r="B444" s="20" t="s">
        <v>1099</v>
      </c>
      <c r="C444" s="20" t="s">
        <v>1100</v>
      </c>
      <c r="D444" s="20" t="s">
        <v>1101</v>
      </c>
      <c r="E444" s="20" t="s">
        <v>1104</v>
      </c>
      <c r="F444" s="20" t="s">
        <v>7</v>
      </c>
      <c r="G444" s="20" t="s">
        <v>1105</v>
      </c>
      <c r="H444" s="38">
        <v>14.34</v>
      </c>
      <c r="I444" s="38" t="s">
        <v>171</v>
      </c>
      <c r="J444" s="46">
        <v>25.18</v>
      </c>
      <c r="K444" s="46">
        <v>361.08</v>
      </c>
      <c r="L444" s="38" t="s">
        <v>143</v>
      </c>
      <c r="M444" s="38" t="s">
        <v>144</v>
      </c>
      <c r="N444" s="38" t="s">
        <v>145</v>
      </c>
      <c r="O444" s="105" t="str">
        <f>IF(F444="","",VLOOKUP(F444,海关监管条件!$A$1:$B$2000,2,FALSE))</f>
        <v xml:space="preserve">A </v>
      </c>
    </row>
    <row r="445" spans="1:15" hidden="1">
      <c r="A445" s="45">
        <v>43488</v>
      </c>
      <c r="B445" s="20" t="s">
        <v>1099</v>
      </c>
      <c r="C445" s="20" t="s">
        <v>1100</v>
      </c>
      <c r="D445" s="20" t="s">
        <v>1101</v>
      </c>
      <c r="E445" s="20" t="s">
        <v>1106</v>
      </c>
      <c r="F445" s="20" t="s">
        <v>7</v>
      </c>
      <c r="G445" s="20" t="s">
        <v>830</v>
      </c>
      <c r="H445" s="38">
        <v>82.1</v>
      </c>
      <c r="I445" s="38" t="s">
        <v>171</v>
      </c>
      <c r="J445" s="46">
        <v>7.83</v>
      </c>
      <c r="K445" s="46">
        <v>642.84</v>
      </c>
      <c r="L445" s="38" t="s">
        <v>143</v>
      </c>
      <c r="M445" s="38" t="s">
        <v>144</v>
      </c>
      <c r="N445" s="38" t="s">
        <v>145</v>
      </c>
      <c r="O445" s="105" t="str">
        <f>IF(F445="","",VLOOKUP(F445,海关监管条件!$A$1:$B$2000,2,FALSE))</f>
        <v xml:space="preserve">A </v>
      </c>
    </row>
    <row r="446" spans="1:15" hidden="1">
      <c r="A446" s="45">
        <v>43488</v>
      </c>
      <c r="B446" s="20" t="s">
        <v>1099</v>
      </c>
      <c r="C446" s="20" t="s">
        <v>1100</v>
      </c>
      <c r="D446" s="20" t="s">
        <v>1101</v>
      </c>
      <c r="E446" s="20" t="s">
        <v>1107</v>
      </c>
      <c r="F446" s="20" t="s">
        <v>7</v>
      </c>
      <c r="G446" s="20" t="s">
        <v>830</v>
      </c>
      <c r="H446" s="38">
        <v>27.96</v>
      </c>
      <c r="I446" s="38" t="s">
        <v>171</v>
      </c>
      <c r="J446" s="46">
        <v>5.79</v>
      </c>
      <c r="K446" s="46">
        <v>161.88999999999999</v>
      </c>
      <c r="L446" s="38" t="s">
        <v>143</v>
      </c>
      <c r="M446" s="38" t="s">
        <v>144</v>
      </c>
      <c r="N446" s="38" t="s">
        <v>145</v>
      </c>
      <c r="O446" s="105" t="str">
        <f>IF(F446="","",VLOOKUP(F446,海关监管条件!$A$1:$B$2000,2,FALSE))</f>
        <v xml:space="preserve">A </v>
      </c>
    </row>
    <row r="447" spans="1:15" hidden="1">
      <c r="A447" s="45">
        <v>43488</v>
      </c>
      <c r="B447" s="20" t="s">
        <v>1099</v>
      </c>
      <c r="C447" s="20" t="s">
        <v>1100</v>
      </c>
      <c r="D447" s="20" t="s">
        <v>1101</v>
      </c>
      <c r="E447" s="20" t="s">
        <v>1108</v>
      </c>
      <c r="F447" s="20" t="s">
        <v>7</v>
      </c>
      <c r="G447" s="20" t="s">
        <v>830</v>
      </c>
      <c r="H447" s="38">
        <v>58.7</v>
      </c>
      <c r="I447" s="38" t="s">
        <v>171</v>
      </c>
      <c r="J447" s="46">
        <v>11.29</v>
      </c>
      <c r="K447" s="46">
        <v>662.72</v>
      </c>
      <c r="L447" s="38" t="s">
        <v>143</v>
      </c>
      <c r="M447" s="38" t="s">
        <v>144</v>
      </c>
      <c r="N447" s="38" t="s">
        <v>145</v>
      </c>
      <c r="O447" s="105" t="str">
        <f>IF(F447="","",VLOOKUP(F447,海关监管条件!$A$1:$B$2000,2,FALSE))</f>
        <v xml:space="preserve">A </v>
      </c>
    </row>
    <row r="448" spans="1:15" hidden="1">
      <c r="A448" s="45">
        <v>43488</v>
      </c>
      <c r="B448" s="20" t="s">
        <v>1099</v>
      </c>
      <c r="C448" s="20" t="s">
        <v>1100</v>
      </c>
      <c r="D448" s="20" t="s">
        <v>1101</v>
      </c>
      <c r="E448" s="20" t="s">
        <v>1109</v>
      </c>
      <c r="F448" s="20" t="s">
        <v>7</v>
      </c>
      <c r="G448" s="20" t="s">
        <v>830</v>
      </c>
      <c r="H448" s="38">
        <v>55.54</v>
      </c>
      <c r="I448" s="38" t="s">
        <v>171</v>
      </c>
      <c r="J448" s="46">
        <v>9.92</v>
      </c>
      <c r="K448" s="46">
        <v>550.96</v>
      </c>
      <c r="L448" s="38" t="s">
        <v>143</v>
      </c>
      <c r="M448" s="38" t="s">
        <v>144</v>
      </c>
      <c r="N448" s="38" t="s">
        <v>145</v>
      </c>
      <c r="O448" s="105" t="str">
        <f>IF(F448="","",VLOOKUP(F448,海关监管条件!$A$1:$B$2000,2,FALSE))</f>
        <v xml:space="preserve">A </v>
      </c>
    </row>
    <row r="449" spans="1:15" hidden="1">
      <c r="A449" s="45">
        <v>43488</v>
      </c>
      <c r="B449" s="20" t="s">
        <v>1099</v>
      </c>
      <c r="C449" s="20" t="s">
        <v>1100</v>
      </c>
      <c r="D449" s="20" t="s">
        <v>1101</v>
      </c>
      <c r="E449" s="20" t="s">
        <v>1110</v>
      </c>
      <c r="F449" s="20" t="s">
        <v>7</v>
      </c>
      <c r="G449" s="20" t="s">
        <v>830</v>
      </c>
      <c r="H449" s="38">
        <v>38.58</v>
      </c>
      <c r="I449" s="38" t="s">
        <v>171</v>
      </c>
      <c r="J449" s="46">
        <v>11.82</v>
      </c>
      <c r="K449" s="46">
        <v>456.02</v>
      </c>
      <c r="L449" s="38" t="s">
        <v>143</v>
      </c>
      <c r="M449" s="38" t="s">
        <v>144</v>
      </c>
      <c r="N449" s="38" t="s">
        <v>145</v>
      </c>
      <c r="O449" s="105" t="str">
        <f>IF(F449="","",VLOOKUP(F449,海关监管条件!$A$1:$B$2000,2,FALSE))</f>
        <v xml:space="preserve">A </v>
      </c>
    </row>
    <row r="450" spans="1:15" hidden="1">
      <c r="A450" s="45">
        <v>43488</v>
      </c>
      <c r="B450" s="20" t="s">
        <v>1099</v>
      </c>
      <c r="C450" s="20" t="s">
        <v>1100</v>
      </c>
      <c r="D450" s="20" t="s">
        <v>1101</v>
      </c>
      <c r="E450" s="20" t="s">
        <v>1111</v>
      </c>
      <c r="F450" s="20" t="s">
        <v>7</v>
      </c>
      <c r="G450" s="20" t="s">
        <v>830</v>
      </c>
      <c r="H450" s="38">
        <v>62.56</v>
      </c>
      <c r="I450" s="38" t="s">
        <v>171</v>
      </c>
      <c r="J450" s="46">
        <v>13.69</v>
      </c>
      <c r="K450" s="46">
        <v>856.45</v>
      </c>
      <c r="L450" s="38" t="s">
        <v>143</v>
      </c>
      <c r="M450" s="38" t="s">
        <v>144</v>
      </c>
      <c r="N450" s="38" t="s">
        <v>145</v>
      </c>
      <c r="O450" s="105" t="str">
        <f>IF(F450="","",VLOOKUP(F450,海关监管条件!$A$1:$B$2000,2,FALSE))</f>
        <v xml:space="preserve">A </v>
      </c>
    </row>
    <row r="451" spans="1:15" hidden="1">
      <c r="A451" s="45">
        <v>43488</v>
      </c>
      <c r="B451" s="20" t="s">
        <v>1099</v>
      </c>
      <c r="C451" s="20" t="s">
        <v>1100</v>
      </c>
      <c r="D451" s="20" t="s">
        <v>1101</v>
      </c>
      <c r="E451" s="20" t="s">
        <v>1112</v>
      </c>
      <c r="F451" s="20" t="s">
        <v>7</v>
      </c>
      <c r="G451" s="20" t="s">
        <v>830</v>
      </c>
      <c r="H451" s="38">
        <v>35.14</v>
      </c>
      <c r="I451" s="38" t="s">
        <v>171</v>
      </c>
      <c r="J451" s="46">
        <v>12.81</v>
      </c>
      <c r="K451" s="46">
        <v>450.14</v>
      </c>
      <c r="L451" s="38" t="s">
        <v>143</v>
      </c>
      <c r="M451" s="38" t="s">
        <v>144</v>
      </c>
      <c r="N451" s="38" t="s">
        <v>145</v>
      </c>
      <c r="O451" s="105" t="str">
        <f>IF(F451="","",VLOOKUP(F451,海关监管条件!$A$1:$B$2000,2,FALSE))</f>
        <v xml:space="preserve">A </v>
      </c>
    </row>
    <row r="452" spans="1:15" hidden="1">
      <c r="A452" s="45">
        <v>43488</v>
      </c>
      <c r="B452" s="20" t="s">
        <v>1099</v>
      </c>
      <c r="C452" s="20" t="s">
        <v>1100</v>
      </c>
      <c r="D452" s="20" t="s">
        <v>1101</v>
      </c>
      <c r="E452" s="20" t="s">
        <v>1113</v>
      </c>
      <c r="F452" s="20" t="s">
        <v>7</v>
      </c>
      <c r="G452" s="20" t="s">
        <v>830</v>
      </c>
      <c r="H452" s="38">
        <v>39.31</v>
      </c>
      <c r="I452" s="38" t="s">
        <v>171</v>
      </c>
      <c r="J452" s="46">
        <v>19.02</v>
      </c>
      <c r="K452" s="46">
        <v>747.68</v>
      </c>
      <c r="L452" s="38" t="s">
        <v>143</v>
      </c>
      <c r="M452" s="38" t="s">
        <v>144</v>
      </c>
      <c r="N452" s="38" t="s">
        <v>145</v>
      </c>
      <c r="O452" s="105" t="str">
        <f>IF(F452="","",VLOOKUP(F452,海关监管条件!$A$1:$B$2000,2,FALSE))</f>
        <v xml:space="preserve">A </v>
      </c>
    </row>
    <row r="453" spans="1:15" hidden="1">
      <c r="A453" s="45">
        <v>43488</v>
      </c>
      <c r="B453" s="20" t="s">
        <v>1099</v>
      </c>
      <c r="C453" s="20" t="s">
        <v>1100</v>
      </c>
      <c r="D453" s="20" t="s">
        <v>1101</v>
      </c>
      <c r="E453" s="20" t="s">
        <v>1114</v>
      </c>
      <c r="F453" s="20" t="s">
        <v>7</v>
      </c>
      <c r="G453" s="20" t="s">
        <v>830</v>
      </c>
      <c r="H453" s="38">
        <v>11.88</v>
      </c>
      <c r="I453" s="38" t="s">
        <v>171</v>
      </c>
      <c r="J453" s="46">
        <v>50.45</v>
      </c>
      <c r="K453" s="46">
        <v>599.35</v>
      </c>
      <c r="L453" s="38" t="s">
        <v>143</v>
      </c>
      <c r="M453" s="38" t="s">
        <v>144</v>
      </c>
      <c r="N453" s="38" t="s">
        <v>145</v>
      </c>
      <c r="O453" s="105" t="str">
        <f>IF(F453="","",VLOOKUP(F453,海关监管条件!$A$1:$B$2000,2,FALSE))</f>
        <v xml:space="preserve">A </v>
      </c>
    </row>
    <row r="454" spans="1:15" hidden="1">
      <c r="A454" s="45">
        <v>43488</v>
      </c>
      <c r="B454" s="20" t="s">
        <v>1099</v>
      </c>
      <c r="C454" s="20" t="s">
        <v>1100</v>
      </c>
      <c r="D454" s="20" t="s">
        <v>1101</v>
      </c>
      <c r="E454" s="20" t="s">
        <v>1115</v>
      </c>
      <c r="F454" s="20" t="s">
        <v>7</v>
      </c>
      <c r="G454" s="20" t="s">
        <v>830</v>
      </c>
      <c r="H454" s="38">
        <v>104.5</v>
      </c>
      <c r="I454" s="38" t="s">
        <v>171</v>
      </c>
      <c r="J454" s="46">
        <v>7.62</v>
      </c>
      <c r="K454" s="46">
        <v>796.29</v>
      </c>
      <c r="L454" s="38" t="s">
        <v>143</v>
      </c>
      <c r="M454" s="38" t="s">
        <v>144</v>
      </c>
      <c r="N454" s="38" t="s">
        <v>145</v>
      </c>
      <c r="O454" s="105" t="str">
        <f>IF(F454="","",VLOOKUP(F454,海关监管条件!$A$1:$B$2000,2,FALSE))</f>
        <v xml:space="preserve">A </v>
      </c>
    </row>
    <row r="455" spans="1:15" hidden="1">
      <c r="A455" s="45">
        <v>43488</v>
      </c>
      <c r="B455" s="20" t="s">
        <v>1099</v>
      </c>
      <c r="C455" s="20" t="s">
        <v>1100</v>
      </c>
      <c r="D455" s="20" t="s">
        <v>1101</v>
      </c>
      <c r="E455" s="20" t="s">
        <v>1116</v>
      </c>
      <c r="F455" s="20" t="s">
        <v>7</v>
      </c>
      <c r="G455" s="20" t="s">
        <v>830</v>
      </c>
      <c r="H455" s="38">
        <v>25.01</v>
      </c>
      <c r="I455" s="38" t="s">
        <v>171</v>
      </c>
      <c r="J455" s="46">
        <v>20.09</v>
      </c>
      <c r="K455" s="46">
        <v>502.45</v>
      </c>
      <c r="L455" s="38" t="s">
        <v>143</v>
      </c>
      <c r="M455" s="38" t="s">
        <v>144</v>
      </c>
      <c r="N455" s="38" t="s">
        <v>145</v>
      </c>
      <c r="O455" s="105" t="str">
        <f>IF(F455="","",VLOOKUP(F455,海关监管条件!$A$1:$B$2000,2,FALSE))</f>
        <v xml:space="preserve">A </v>
      </c>
    </row>
    <row r="456" spans="1:15" hidden="1">
      <c r="A456" s="45">
        <v>43488</v>
      </c>
      <c r="B456" s="20" t="s">
        <v>1099</v>
      </c>
      <c r="C456" s="20" t="s">
        <v>1100</v>
      </c>
      <c r="D456" s="20" t="s">
        <v>1101</v>
      </c>
      <c r="E456" s="20" t="s">
        <v>1117</v>
      </c>
      <c r="F456" s="20" t="s">
        <v>7</v>
      </c>
      <c r="G456" s="20" t="s">
        <v>830</v>
      </c>
      <c r="H456" s="38">
        <v>136.18</v>
      </c>
      <c r="I456" s="38" t="s">
        <v>171</v>
      </c>
      <c r="J456" s="46">
        <v>6.24</v>
      </c>
      <c r="K456" s="46">
        <v>849.76</v>
      </c>
      <c r="L456" s="38" t="s">
        <v>143</v>
      </c>
      <c r="M456" s="38" t="s">
        <v>144</v>
      </c>
      <c r="N456" s="38" t="s">
        <v>145</v>
      </c>
      <c r="O456" s="105" t="str">
        <f>IF(F456="","",VLOOKUP(F456,海关监管条件!$A$1:$B$2000,2,FALSE))</f>
        <v xml:space="preserve">A </v>
      </c>
    </row>
    <row r="457" spans="1:15" hidden="1">
      <c r="A457" s="45">
        <v>43489</v>
      </c>
      <c r="B457" s="20" t="s">
        <v>1118</v>
      </c>
      <c r="C457" s="20" t="s">
        <v>1119</v>
      </c>
      <c r="D457" s="20" t="s">
        <v>1120</v>
      </c>
      <c r="E457" s="20" t="s">
        <v>1121</v>
      </c>
      <c r="F457" s="20" t="s">
        <v>29</v>
      </c>
      <c r="G457" s="20" t="s">
        <v>406</v>
      </c>
      <c r="H457" s="38">
        <v>1002</v>
      </c>
      <c r="I457" s="38" t="s">
        <v>224</v>
      </c>
      <c r="J457" s="46">
        <v>5.78</v>
      </c>
      <c r="K457" s="46">
        <v>5791.56</v>
      </c>
      <c r="L457" s="38" t="s">
        <v>143</v>
      </c>
      <c r="M457" s="38" t="s">
        <v>144</v>
      </c>
      <c r="N457" s="38" t="s">
        <v>267</v>
      </c>
      <c r="O457" s="105" t="str">
        <f>IF(F457="","",VLOOKUP(F457,海关监管条件!$A$1:$B$2000,2,FALSE))</f>
        <v xml:space="preserve">A </v>
      </c>
    </row>
    <row r="458" spans="1:15" hidden="1">
      <c r="A458" s="45">
        <v>43489</v>
      </c>
      <c r="B458" s="20" t="s">
        <v>1122</v>
      </c>
      <c r="C458" s="20" t="s">
        <v>1123</v>
      </c>
      <c r="D458" s="20" t="s">
        <v>1124</v>
      </c>
      <c r="E458" s="20" t="s">
        <v>1125</v>
      </c>
      <c r="F458" s="20" t="s">
        <v>29</v>
      </c>
      <c r="G458" s="20" t="s">
        <v>406</v>
      </c>
      <c r="H458" s="38">
        <v>66</v>
      </c>
      <c r="I458" s="38" t="s">
        <v>224</v>
      </c>
      <c r="J458" s="46">
        <v>5.78</v>
      </c>
      <c r="K458" s="46">
        <v>381.48</v>
      </c>
      <c r="L458" s="38" t="s">
        <v>143</v>
      </c>
      <c r="M458" s="38" t="s">
        <v>144</v>
      </c>
      <c r="N458" s="38" t="s">
        <v>145</v>
      </c>
      <c r="O458" s="105" t="str">
        <f>IF(F458="","",VLOOKUP(F458,海关监管条件!$A$1:$B$2000,2,FALSE))</f>
        <v xml:space="preserve">A </v>
      </c>
    </row>
    <row r="459" spans="1:15" hidden="1">
      <c r="A459" s="45">
        <v>43489</v>
      </c>
      <c r="B459" s="20" t="s">
        <v>1122</v>
      </c>
      <c r="C459" s="20" t="s">
        <v>1123</v>
      </c>
      <c r="D459" s="20" t="s">
        <v>1124</v>
      </c>
      <c r="E459" s="20" t="s">
        <v>1126</v>
      </c>
      <c r="F459" s="20" t="s">
        <v>29</v>
      </c>
      <c r="G459" s="20" t="s">
        <v>406</v>
      </c>
      <c r="H459" s="38">
        <v>38</v>
      </c>
      <c r="I459" s="38" t="s">
        <v>224</v>
      </c>
      <c r="J459" s="46">
        <v>7.64</v>
      </c>
      <c r="K459" s="46">
        <v>290.32</v>
      </c>
      <c r="L459" s="38" t="s">
        <v>143</v>
      </c>
      <c r="M459" s="38" t="s">
        <v>144</v>
      </c>
      <c r="N459" s="38" t="s">
        <v>145</v>
      </c>
      <c r="O459" s="105" t="str">
        <f>IF(F459="","",VLOOKUP(F459,海关监管条件!$A$1:$B$2000,2,FALSE))</f>
        <v xml:space="preserve">A </v>
      </c>
    </row>
    <row r="460" spans="1:15" hidden="1">
      <c r="A460" s="45">
        <v>43489</v>
      </c>
      <c r="B460" s="20" t="s">
        <v>1122</v>
      </c>
      <c r="C460" s="20" t="s">
        <v>1123</v>
      </c>
      <c r="D460" s="20" t="s">
        <v>1124</v>
      </c>
      <c r="E460" s="20" t="s">
        <v>1127</v>
      </c>
      <c r="F460" s="20" t="s">
        <v>29</v>
      </c>
      <c r="G460" s="20" t="s">
        <v>406</v>
      </c>
      <c r="H460" s="38">
        <v>84</v>
      </c>
      <c r="I460" s="38" t="s">
        <v>224</v>
      </c>
      <c r="J460" s="46">
        <v>2.46</v>
      </c>
      <c r="K460" s="46">
        <v>206.64</v>
      </c>
      <c r="L460" s="38" t="s">
        <v>143</v>
      </c>
      <c r="M460" s="38" t="s">
        <v>144</v>
      </c>
      <c r="N460" s="38" t="s">
        <v>145</v>
      </c>
      <c r="O460" s="105" t="str">
        <f>IF(F460="","",VLOOKUP(F460,海关监管条件!$A$1:$B$2000,2,FALSE))</f>
        <v xml:space="preserve">A </v>
      </c>
    </row>
    <row r="461" spans="1:15" hidden="1">
      <c r="A461" s="45">
        <v>43489</v>
      </c>
      <c r="B461" s="20" t="s">
        <v>1122</v>
      </c>
      <c r="C461" s="20" t="s">
        <v>1123</v>
      </c>
      <c r="D461" s="20" t="s">
        <v>1124</v>
      </c>
      <c r="E461" s="20" t="s">
        <v>1128</v>
      </c>
      <c r="F461" s="20" t="s">
        <v>29</v>
      </c>
      <c r="G461" s="20" t="s">
        <v>406</v>
      </c>
      <c r="H461" s="38">
        <v>126</v>
      </c>
      <c r="I461" s="38" t="s">
        <v>224</v>
      </c>
      <c r="J461" s="46">
        <v>1.72</v>
      </c>
      <c r="K461" s="46">
        <v>216.72</v>
      </c>
      <c r="L461" s="38" t="s">
        <v>143</v>
      </c>
      <c r="M461" s="38" t="s">
        <v>144</v>
      </c>
      <c r="N461" s="38" t="s">
        <v>145</v>
      </c>
      <c r="O461" s="105" t="str">
        <f>IF(F461="","",VLOOKUP(F461,海关监管条件!$A$1:$B$2000,2,FALSE))</f>
        <v xml:space="preserve">A </v>
      </c>
    </row>
    <row r="462" spans="1:15" hidden="1">
      <c r="A462" s="45">
        <v>43489</v>
      </c>
      <c r="B462" s="20" t="s">
        <v>1122</v>
      </c>
      <c r="C462" s="20" t="s">
        <v>1123</v>
      </c>
      <c r="D462" s="20" t="s">
        <v>1124</v>
      </c>
      <c r="E462" s="20" t="s">
        <v>1129</v>
      </c>
      <c r="F462" s="20" t="s">
        <v>23</v>
      </c>
      <c r="G462" s="20" t="s">
        <v>272</v>
      </c>
      <c r="H462" s="38">
        <v>128</v>
      </c>
      <c r="I462" s="38" t="s">
        <v>224</v>
      </c>
      <c r="J462" s="46">
        <v>1.49</v>
      </c>
      <c r="K462" s="46">
        <v>190.72</v>
      </c>
      <c r="L462" s="38" t="s">
        <v>143</v>
      </c>
      <c r="M462" s="38" t="s">
        <v>144</v>
      </c>
      <c r="N462" s="38" t="s">
        <v>145</v>
      </c>
      <c r="O462" s="105" t="str">
        <f>IF(F462="","",VLOOKUP(F462,海关监管条件!$A$1:$B$2000,2,FALSE))</f>
        <v xml:space="preserve">无 </v>
      </c>
    </row>
    <row r="463" spans="1:15" hidden="1">
      <c r="A463" s="45">
        <v>43489</v>
      </c>
      <c r="B463" s="20" t="s">
        <v>1122</v>
      </c>
      <c r="C463" s="20" t="s">
        <v>1123</v>
      </c>
      <c r="D463" s="20" t="s">
        <v>1124</v>
      </c>
      <c r="E463" s="20" t="s">
        <v>1130</v>
      </c>
      <c r="F463" s="20" t="s">
        <v>23</v>
      </c>
      <c r="G463" s="20" t="s">
        <v>1131</v>
      </c>
      <c r="H463" s="38">
        <v>92</v>
      </c>
      <c r="I463" s="38" t="s">
        <v>224</v>
      </c>
      <c r="J463" s="46">
        <v>1.19</v>
      </c>
      <c r="K463" s="46">
        <v>109.48</v>
      </c>
      <c r="L463" s="38" t="s">
        <v>143</v>
      </c>
      <c r="M463" s="38" t="s">
        <v>144</v>
      </c>
      <c r="N463" s="38" t="s">
        <v>145</v>
      </c>
      <c r="O463" s="105" t="str">
        <f>IF(F463="","",VLOOKUP(F463,海关监管条件!$A$1:$B$2000,2,FALSE))</f>
        <v xml:space="preserve">无 </v>
      </c>
    </row>
    <row r="464" spans="1:15" hidden="1">
      <c r="A464" s="45">
        <v>43489</v>
      </c>
      <c r="B464" s="20" t="s">
        <v>1122</v>
      </c>
      <c r="C464" s="20" t="s">
        <v>1123</v>
      </c>
      <c r="D464" s="20" t="s">
        <v>1124</v>
      </c>
      <c r="E464" s="20" t="s">
        <v>1132</v>
      </c>
      <c r="F464" s="20" t="s">
        <v>23</v>
      </c>
      <c r="G464" s="20" t="s">
        <v>272</v>
      </c>
      <c r="H464" s="38">
        <v>120</v>
      </c>
      <c r="I464" s="38" t="s">
        <v>224</v>
      </c>
      <c r="J464" s="46">
        <v>1.89</v>
      </c>
      <c r="K464" s="46">
        <v>226.8</v>
      </c>
      <c r="L464" s="38" t="s">
        <v>143</v>
      </c>
      <c r="M464" s="38" t="s">
        <v>144</v>
      </c>
      <c r="N464" s="38" t="s">
        <v>145</v>
      </c>
      <c r="O464" s="105" t="str">
        <f>IF(F464="","",VLOOKUP(F464,海关监管条件!$A$1:$B$2000,2,FALSE))</f>
        <v xml:space="preserve">无 </v>
      </c>
    </row>
    <row r="465" spans="1:15" hidden="1">
      <c r="A465" s="45">
        <v>43489</v>
      </c>
      <c r="B465" s="20" t="s">
        <v>1122</v>
      </c>
      <c r="C465" s="20" t="s">
        <v>1123</v>
      </c>
      <c r="D465" s="20" t="s">
        <v>1124</v>
      </c>
      <c r="E465" s="20" t="s">
        <v>1133</v>
      </c>
      <c r="F465" s="20" t="s">
        <v>13</v>
      </c>
      <c r="G465" s="20" t="s">
        <v>1046</v>
      </c>
      <c r="H465" s="38">
        <v>42</v>
      </c>
      <c r="I465" s="38" t="s">
        <v>224</v>
      </c>
      <c r="J465" s="46">
        <v>2.14</v>
      </c>
      <c r="K465" s="46">
        <v>89.88</v>
      </c>
      <c r="L465" s="38" t="s">
        <v>143</v>
      </c>
      <c r="M465" s="38" t="s">
        <v>144</v>
      </c>
      <c r="N465" s="38" t="s">
        <v>145</v>
      </c>
      <c r="O465" s="105" t="str">
        <f>IF(F465="","",VLOOKUP(F465,海关监管条件!$A$1:$B$2000,2,FALSE))</f>
        <v>A</v>
      </c>
    </row>
    <row r="466" spans="1:15" hidden="1">
      <c r="A466" s="45">
        <v>43489</v>
      </c>
      <c r="B466" s="20" t="s">
        <v>1122</v>
      </c>
      <c r="C466" s="20" t="s">
        <v>1123</v>
      </c>
      <c r="D466" s="20" t="s">
        <v>1124</v>
      </c>
      <c r="E466" s="20" t="s">
        <v>1134</v>
      </c>
      <c r="F466" s="20" t="s">
        <v>13</v>
      </c>
      <c r="G466" s="20" t="s">
        <v>1051</v>
      </c>
      <c r="H466" s="38">
        <v>68</v>
      </c>
      <c r="I466" s="38" t="s">
        <v>224</v>
      </c>
      <c r="J466" s="46">
        <v>3.35</v>
      </c>
      <c r="K466" s="46">
        <v>227.8</v>
      </c>
      <c r="L466" s="38" t="s">
        <v>143</v>
      </c>
      <c r="M466" s="38" t="s">
        <v>144</v>
      </c>
      <c r="N466" s="38" t="s">
        <v>145</v>
      </c>
      <c r="O466" s="105" t="str">
        <f>IF(F466="","",VLOOKUP(F466,海关监管条件!$A$1:$B$2000,2,FALSE))</f>
        <v>A</v>
      </c>
    </row>
    <row r="467" spans="1:15" hidden="1">
      <c r="A467" s="45">
        <v>43489</v>
      </c>
      <c r="B467" s="20" t="s">
        <v>1122</v>
      </c>
      <c r="C467" s="20" t="s">
        <v>1135</v>
      </c>
      <c r="D467" s="20" t="s">
        <v>1136</v>
      </c>
      <c r="E467" s="20" t="s">
        <v>1137</v>
      </c>
      <c r="F467" s="20" t="s">
        <v>13</v>
      </c>
      <c r="G467" s="20" t="s">
        <v>1138</v>
      </c>
      <c r="H467" s="38">
        <v>66</v>
      </c>
      <c r="I467" s="38" t="s">
        <v>224</v>
      </c>
      <c r="J467" s="46">
        <v>1.86</v>
      </c>
      <c r="K467" s="46">
        <v>122.76</v>
      </c>
      <c r="L467" s="38" t="s">
        <v>143</v>
      </c>
      <c r="M467" s="38" t="s">
        <v>144</v>
      </c>
      <c r="N467" s="38" t="s">
        <v>145</v>
      </c>
      <c r="O467" s="105" t="str">
        <f>IF(F467="","",VLOOKUP(F467,海关监管条件!$A$1:$B$2000,2,FALSE))</f>
        <v>A</v>
      </c>
    </row>
    <row r="468" spans="1:15" hidden="1">
      <c r="A468" s="45">
        <v>43489</v>
      </c>
      <c r="B468" s="20" t="s">
        <v>1122</v>
      </c>
      <c r="C468" s="20" t="s">
        <v>1135</v>
      </c>
      <c r="D468" s="20" t="s">
        <v>1136</v>
      </c>
      <c r="E468" s="20" t="s">
        <v>1139</v>
      </c>
      <c r="F468" s="20" t="s">
        <v>56</v>
      </c>
      <c r="G468" s="20" t="s">
        <v>442</v>
      </c>
      <c r="H468" s="38">
        <v>168</v>
      </c>
      <c r="I468" s="38" t="s">
        <v>142</v>
      </c>
      <c r="J468" s="46">
        <v>1</v>
      </c>
      <c r="K468" s="46">
        <v>168</v>
      </c>
      <c r="L468" s="38" t="s">
        <v>143</v>
      </c>
      <c r="M468" s="38" t="s">
        <v>144</v>
      </c>
      <c r="N468" s="38" t="s">
        <v>145</v>
      </c>
      <c r="O468" s="105" t="str">
        <f>IF(F468="","",VLOOKUP(F468,海关监管条件!$A$1:$B$2000,2,FALSE))</f>
        <v>无</v>
      </c>
    </row>
    <row r="469" spans="1:15" hidden="1">
      <c r="A469" s="45">
        <v>43489</v>
      </c>
      <c r="B469" s="20" t="s">
        <v>1122</v>
      </c>
      <c r="C469" s="20" t="s">
        <v>1135</v>
      </c>
      <c r="D469" s="20" t="s">
        <v>1136</v>
      </c>
      <c r="E469" s="20" t="s">
        <v>1140</v>
      </c>
      <c r="F469" s="20" t="s">
        <v>23</v>
      </c>
      <c r="G469" s="20" t="s">
        <v>447</v>
      </c>
      <c r="H469" s="38">
        <v>56</v>
      </c>
      <c r="I469" s="38" t="s">
        <v>224</v>
      </c>
      <c r="J469" s="46">
        <v>1.1599999999999999</v>
      </c>
      <c r="K469" s="46">
        <v>64.959999999999994</v>
      </c>
      <c r="L469" s="38" t="s">
        <v>143</v>
      </c>
      <c r="M469" s="38" t="s">
        <v>144</v>
      </c>
      <c r="N469" s="38" t="s">
        <v>145</v>
      </c>
      <c r="O469" s="105" t="str">
        <f>IF(F469="","",VLOOKUP(F469,海关监管条件!$A$1:$B$2000,2,FALSE))</f>
        <v xml:space="preserve">无 </v>
      </c>
    </row>
    <row r="470" spans="1:15" hidden="1">
      <c r="A470" s="45">
        <v>43489</v>
      </c>
      <c r="B470" s="20" t="s">
        <v>1122</v>
      </c>
      <c r="C470" s="20" t="s">
        <v>1135</v>
      </c>
      <c r="D470" s="20" t="s">
        <v>1136</v>
      </c>
      <c r="E470" s="20" t="s">
        <v>1141</v>
      </c>
      <c r="F470" s="20" t="s">
        <v>23</v>
      </c>
      <c r="G470" s="20" t="s">
        <v>272</v>
      </c>
      <c r="H470" s="38">
        <v>54</v>
      </c>
      <c r="I470" s="38" t="s">
        <v>224</v>
      </c>
      <c r="J470" s="46">
        <v>1.67</v>
      </c>
      <c r="K470" s="46">
        <v>90.18</v>
      </c>
      <c r="L470" s="38" t="s">
        <v>143</v>
      </c>
      <c r="M470" s="38" t="s">
        <v>144</v>
      </c>
      <c r="N470" s="38" t="s">
        <v>145</v>
      </c>
      <c r="O470" s="105" t="str">
        <f>IF(F470="","",VLOOKUP(F470,海关监管条件!$A$1:$B$2000,2,FALSE))</f>
        <v xml:space="preserve">无 </v>
      </c>
    </row>
    <row r="471" spans="1:15" hidden="1">
      <c r="A471" s="45">
        <v>43489</v>
      </c>
      <c r="B471" s="20" t="s">
        <v>1142</v>
      </c>
      <c r="C471" s="20" t="s">
        <v>1143</v>
      </c>
      <c r="D471" s="20" t="s">
        <v>1144</v>
      </c>
      <c r="E471" s="20" t="s">
        <v>1145</v>
      </c>
      <c r="F471" s="20" t="s">
        <v>51</v>
      </c>
      <c r="G471" s="20" t="s">
        <v>1067</v>
      </c>
      <c r="H471" s="38">
        <v>124</v>
      </c>
      <c r="I471" s="38" t="s">
        <v>171</v>
      </c>
      <c r="J471" s="46">
        <v>50</v>
      </c>
      <c r="K471" s="46">
        <v>6200</v>
      </c>
      <c r="L471" s="38" t="s">
        <v>151</v>
      </c>
      <c r="M471" s="38" t="s">
        <v>144</v>
      </c>
      <c r="N471" s="38" t="s">
        <v>267</v>
      </c>
      <c r="O471" s="105" t="str">
        <f>IF(F471="","",VLOOKUP(F471,海关监管条件!$A$1:$B$2000,2,FALSE))</f>
        <v>无</v>
      </c>
    </row>
    <row r="472" spans="1:15" hidden="1">
      <c r="A472" s="45">
        <v>43489</v>
      </c>
      <c r="B472" s="20" t="s">
        <v>1146</v>
      </c>
      <c r="C472" s="20" t="s">
        <v>1147</v>
      </c>
      <c r="D472" s="20" t="s">
        <v>1148</v>
      </c>
      <c r="E472" s="20" t="s">
        <v>1149</v>
      </c>
      <c r="F472" s="20" t="s">
        <v>27</v>
      </c>
      <c r="G472" s="20" t="s">
        <v>1150</v>
      </c>
      <c r="H472" s="38">
        <v>74.400000000000006</v>
      </c>
      <c r="I472" s="38" t="s">
        <v>171</v>
      </c>
      <c r="J472" s="46">
        <v>0.8</v>
      </c>
      <c r="K472" s="46">
        <v>59.52</v>
      </c>
      <c r="L472" s="38" t="s">
        <v>143</v>
      </c>
      <c r="M472" s="38" t="s">
        <v>144</v>
      </c>
      <c r="N472" s="38" t="s">
        <v>145</v>
      </c>
      <c r="O472" s="105" t="str">
        <f>IF(F472="","",VLOOKUP(F472,海关监管条件!$A$1:$B$2000,2,FALSE))</f>
        <v>A</v>
      </c>
    </row>
    <row r="473" spans="1:15" hidden="1">
      <c r="A473" s="45">
        <v>43490</v>
      </c>
      <c r="B473" s="20" t="s">
        <v>1151</v>
      </c>
      <c r="C473" s="20" t="s">
        <v>1152</v>
      </c>
      <c r="D473" s="20" t="s">
        <v>1153</v>
      </c>
      <c r="E473" s="20" t="s">
        <v>1154</v>
      </c>
      <c r="F473" s="20" t="s">
        <v>9</v>
      </c>
      <c r="G473" s="20" t="s">
        <v>1155</v>
      </c>
      <c r="H473" s="38">
        <v>84</v>
      </c>
      <c r="I473" s="38" t="s">
        <v>171</v>
      </c>
      <c r="J473" s="46">
        <v>5.5</v>
      </c>
      <c r="K473" s="46">
        <v>462</v>
      </c>
      <c r="L473" s="38" t="s">
        <v>143</v>
      </c>
      <c r="M473" s="38" t="s">
        <v>144</v>
      </c>
      <c r="N473" s="38" t="s">
        <v>145</v>
      </c>
      <c r="O473" s="105" t="str">
        <f>IF(F473="","",VLOOKUP(F473,海关监管条件!$A$1:$B$2000,2,FALSE))</f>
        <v xml:space="preserve">无 </v>
      </c>
    </row>
    <row r="474" spans="1:15" hidden="1">
      <c r="A474" s="45">
        <v>43491</v>
      </c>
      <c r="B474" s="20" t="s">
        <v>1156</v>
      </c>
      <c r="C474" s="20" t="s">
        <v>1157</v>
      </c>
      <c r="D474" s="20" t="s">
        <v>1158</v>
      </c>
      <c r="E474" s="20" t="s">
        <v>1159</v>
      </c>
      <c r="F474" s="20" t="s">
        <v>16</v>
      </c>
      <c r="G474" s="20" t="s">
        <v>188</v>
      </c>
      <c r="H474" s="38">
        <v>588</v>
      </c>
      <c r="I474" s="38" t="s">
        <v>154</v>
      </c>
      <c r="J474" s="46">
        <v>1.19</v>
      </c>
      <c r="K474" s="46">
        <v>699.72</v>
      </c>
      <c r="L474" s="38" t="s">
        <v>143</v>
      </c>
      <c r="M474" s="38" t="s">
        <v>144</v>
      </c>
      <c r="N474" s="38" t="s">
        <v>145</v>
      </c>
      <c r="O474" s="105" t="str">
        <f>IF(F474="","",VLOOKUP(F474,海关监管条件!$A$1:$B$2000,2,FALSE))</f>
        <v xml:space="preserve">无 </v>
      </c>
    </row>
    <row r="475" spans="1:15" hidden="1">
      <c r="A475" s="45">
        <v>43491</v>
      </c>
      <c r="B475" s="20" t="s">
        <v>1156</v>
      </c>
      <c r="C475" s="20" t="s">
        <v>1157</v>
      </c>
      <c r="D475" s="20" t="s">
        <v>1158</v>
      </c>
      <c r="E475" s="20" t="s">
        <v>1160</v>
      </c>
      <c r="F475" s="20" t="s">
        <v>16</v>
      </c>
      <c r="G475" s="20" t="s">
        <v>183</v>
      </c>
      <c r="H475" s="38">
        <v>318</v>
      </c>
      <c r="I475" s="38" t="s">
        <v>154</v>
      </c>
      <c r="J475" s="46">
        <v>2.93094339622641</v>
      </c>
      <c r="K475" s="46">
        <v>932.04</v>
      </c>
      <c r="L475" s="38" t="s">
        <v>143</v>
      </c>
      <c r="M475" s="38" t="s">
        <v>144</v>
      </c>
      <c r="N475" s="38" t="s">
        <v>145</v>
      </c>
      <c r="O475" s="105" t="str">
        <f>IF(F475="","",VLOOKUP(F475,海关监管条件!$A$1:$B$2000,2,FALSE))</f>
        <v xml:space="preserve">无 </v>
      </c>
    </row>
    <row r="476" spans="1:15" hidden="1">
      <c r="A476" s="45">
        <v>43491</v>
      </c>
      <c r="B476" s="20" t="s">
        <v>1156</v>
      </c>
      <c r="C476" s="20" t="s">
        <v>1157</v>
      </c>
      <c r="D476" s="20" t="s">
        <v>1158</v>
      </c>
      <c r="E476" s="20" t="s">
        <v>1161</v>
      </c>
      <c r="F476" s="20" t="s">
        <v>96</v>
      </c>
      <c r="G476" s="20" t="s">
        <v>1162</v>
      </c>
      <c r="H476" s="38">
        <v>156</v>
      </c>
      <c r="I476" s="38" t="s">
        <v>154</v>
      </c>
      <c r="J476" s="46">
        <v>6.9192307692307704</v>
      </c>
      <c r="K476" s="46">
        <v>1079.4000000000001</v>
      </c>
      <c r="L476" s="38" t="s">
        <v>143</v>
      </c>
      <c r="M476" s="38" t="s">
        <v>144</v>
      </c>
      <c r="N476" s="38" t="s">
        <v>145</v>
      </c>
      <c r="O476" s="105" t="str">
        <f>IF(F476="","",VLOOKUP(F476,海关监管条件!$A$1:$B$2000,2,FALSE))</f>
        <v>无</v>
      </c>
    </row>
    <row r="477" spans="1:15" hidden="1">
      <c r="A477" s="45">
        <v>43493</v>
      </c>
      <c r="B477" s="20" t="s">
        <v>1163</v>
      </c>
      <c r="C477" s="20" t="s">
        <v>1164</v>
      </c>
      <c r="D477" s="20" t="s">
        <v>1165</v>
      </c>
      <c r="E477" s="20" t="s">
        <v>1166</v>
      </c>
      <c r="F477" s="20" t="s">
        <v>42</v>
      </c>
      <c r="G477" s="20" t="s">
        <v>1167</v>
      </c>
      <c r="H477" s="38">
        <v>2988</v>
      </c>
      <c r="I477" s="38" t="s">
        <v>154</v>
      </c>
      <c r="J477" s="46">
        <v>0.193</v>
      </c>
      <c r="K477" s="46">
        <v>576.68399999999997</v>
      </c>
      <c r="L477" s="38" t="s">
        <v>143</v>
      </c>
      <c r="M477" s="38" t="s">
        <v>144</v>
      </c>
      <c r="N477" s="38" t="s">
        <v>267</v>
      </c>
      <c r="O477" s="105" t="str">
        <f>IF(F477="","",VLOOKUP(F477,海关监管条件!$A$1:$B$2000,2,FALSE))</f>
        <v xml:space="preserve">无 </v>
      </c>
    </row>
    <row r="478" spans="1:15" hidden="1">
      <c r="A478" s="45">
        <v>43493</v>
      </c>
      <c r="B478" s="20" t="s">
        <v>1168</v>
      </c>
      <c r="C478" s="20" t="s">
        <v>1169</v>
      </c>
      <c r="D478" s="20" t="s">
        <v>1170</v>
      </c>
      <c r="E478" s="20" t="s">
        <v>1171</v>
      </c>
      <c r="F478" s="20" t="s">
        <v>42</v>
      </c>
      <c r="G478" s="20" t="s">
        <v>1167</v>
      </c>
      <c r="H478" s="38">
        <v>360</v>
      </c>
      <c r="I478" s="38" t="s">
        <v>154</v>
      </c>
      <c r="J478" s="46">
        <v>0.17899999999999999</v>
      </c>
      <c r="K478" s="46">
        <v>64.44</v>
      </c>
      <c r="L478" s="38" t="s">
        <v>143</v>
      </c>
      <c r="M478" s="38" t="s">
        <v>144</v>
      </c>
      <c r="N478" s="38" t="s">
        <v>145</v>
      </c>
      <c r="O478" s="105" t="str">
        <f>IF(F478="","",VLOOKUP(F478,海关监管条件!$A$1:$B$2000,2,FALSE))</f>
        <v xml:space="preserve">无 </v>
      </c>
    </row>
    <row r="479" spans="1:15" hidden="1">
      <c r="A479" s="45">
        <v>43493</v>
      </c>
      <c r="B479" s="20" t="s">
        <v>1172</v>
      </c>
      <c r="C479" s="20" t="s">
        <v>1173</v>
      </c>
      <c r="D479" s="20" t="s">
        <v>1174</v>
      </c>
      <c r="E479" s="20" t="s">
        <v>1175</v>
      </c>
      <c r="F479" s="20" t="s">
        <v>42</v>
      </c>
      <c r="G479" s="20" t="s">
        <v>1176</v>
      </c>
      <c r="H479" s="38">
        <v>48</v>
      </c>
      <c r="I479" s="38" t="s">
        <v>154</v>
      </c>
      <c r="J479" s="46">
        <v>0.621</v>
      </c>
      <c r="K479" s="46">
        <v>29.808</v>
      </c>
      <c r="L479" s="38" t="s">
        <v>143</v>
      </c>
      <c r="M479" s="38" t="s">
        <v>144</v>
      </c>
      <c r="N479" s="38" t="s">
        <v>145</v>
      </c>
      <c r="O479" s="105" t="str">
        <f>IF(F479="","",VLOOKUP(F479,海关监管条件!$A$1:$B$2000,2,FALSE))</f>
        <v xml:space="preserve">无 </v>
      </c>
    </row>
    <row r="480" spans="1:15" hidden="1">
      <c r="A480" s="45">
        <v>43493</v>
      </c>
      <c r="B480" s="20" t="s">
        <v>1172</v>
      </c>
      <c r="C480" s="20" t="s">
        <v>1173</v>
      </c>
      <c r="D480" s="20" t="s">
        <v>1174</v>
      </c>
      <c r="E480" s="20" t="s">
        <v>1177</v>
      </c>
      <c r="F480" s="20" t="s">
        <v>42</v>
      </c>
      <c r="G480" s="20" t="s">
        <v>1178</v>
      </c>
      <c r="H480" s="38">
        <v>48</v>
      </c>
      <c r="I480" s="38" t="s">
        <v>154</v>
      </c>
      <c r="J480" s="46">
        <v>1.143</v>
      </c>
      <c r="K480" s="46">
        <v>54.863999999999997</v>
      </c>
      <c r="L480" s="38" t="s">
        <v>143</v>
      </c>
      <c r="M480" s="38" t="s">
        <v>144</v>
      </c>
      <c r="N480" s="38" t="s">
        <v>145</v>
      </c>
      <c r="O480" s="105" t="str">
        <f>IF(F480="","",VLOOKUP(F480,海关监管条件!$A$1:$B$2000,2,FALSE))</f>
        <v xml:space="preserve">无 </v>
      </c>
    </row>
    <row r="481" spans="1:15" hidden="1">
      <c r="A481" s="45">
        <v>43493</v>
      </c>
      <c r="B481" s="20" t="s">
        <v>1172</v>
      </c>
      <c r="C481" s="20" t="s">
        <v>1173</v>
      </c>
      <c r="D481" s="20" t="s">
        <v>1174</v>
      </c>
      <c r="E481" s="20" t="s">
        <v>1179</v>
      </c>
      <c r="F481" s="20" t="s">
        <v>42</v>
      </c>
      <c r="G481" s="20" t="s">
        <v>1180</v>
      </c>
      <c r="H481" s="38">
        <v>88</v>
      </c>
      <c r="I481" s="38" t="s">
        <v>154</v>
      </c>
      <c r="J481" s="46">
        <v>1.4430000000000001</v>
      </c>
      <c r="K481" s="46">
        <v>126.98399999999999</v>
      </c>
      <c r="L481" s="38" t="s">
        <v>143</v>
      </c>
      <c r="M481" s="38" t="s">
        <v>144</v>
      </c>
      <c r="N481" s="38" t="s">
        <v>145</v>
      </c>
      <c r="O481" s="105" t="str">
        <f>IF(F481="","",VLOOKUP(F481,海关监管条件!$A$1:$B$2000,2,FALSE))</f>
        <v xml:space="preserve">无 </v>
      </c>
    </row>
    <row r="482" spans="1:15" hidden="1">
      <c r="A482" s="45">
        <v>43494</v>
      </c>
      <c r="B482" s="20" t="s">
        <v>1181</v>
      </c>
      <c r="C482" s="20" t="s">
        <v>1182</v>
      </c>
      <c r="D482" s="20" t="s">
        <v>1183</v>
      </c>
      <c r="E482" s="20" t="s">
        <v>1184</v>
      </c>
      <c r="F482" s="20" t="s">
        <v>13</v>
      </c>
      <c r="G482" s="20" t="s">
        <v>1185</v>
      </c>
      <c r="H482" s="38">
        <v>252</v>
      </c>
      <c r="I482" s="38" t="s">
        <v>224</v>
      </c>
      <c r="J482" s="46">
        <v>3.89707968719852</v>
      </c>
      <c r="K482" s="46">
        <v>982.06408117402702</v>
      </c>
      <c r="L482" s="38" t="s">
        <v>143</v>
      </c>
      <c r="M482" s="38" t="s">
        <v>144</v>
      </c>
      <c r="N482" s="38" t="s">
        <v>267</v>
      </c>
      <c r="O482" s="105" t="str">
        <f>IF(F482="","",VLOOKUP(F482,海关监管条件!$A$1:$B$2000,2,FALSE))</f>
        <v>A</v>
      </c>
    </row>
    <row r="483" spans="1:15" hidden="1">
      <c r="A483" s="45">
        <v>43494</v>
      </c>
      <c r="B483" s="20" t="s">
        <v>1181</v>
      </c>
      <c r="C483" s="20" t="s">
        <v>1186</v>
      </c>
      <c r="D483" s="20" t="s">
        <v>1187</v>
      </c>
      <c r="E483" s="20" t="s">
        <v>1188</v>
      </c>
      <c r="F483" s="20" t="s">
        <v>13</v>
      </c>
      <c r="G483" s="20" t="s">
        <v>1185</v>
      </c>
      <c r="H483" s="38">
        <v>760</v>
      </c>
      <c r="I483" s="38" t="s">
        <v>224</v>
      </c>
      <c r="J483" s="46">
        <v>3.89707968719852</v>
      </c>
      <c r="K483" s="46">
        <v>2961.7805622708802</v>
      </c>
      <c r="L483" s="38" t="s">
        <v>143</v>
      </c>
      <c r="M483" s="38" t="s">
        <v>144</v>
      </c>
      <c r="N483" s="38" t="s">
        <v>267</v>
      </c>
      <c r="O483" s="105" t="str">
        <f>IF(F483="","",VLOOKUP(F483,海关监管条件!$A$1:$B$2000,2,FALSE))</f>
        <v>A</v>
      </c>
    </row>
    <row r="484" spans="1:15" hidden="1">
      <c r="A484" s="45">
        <v>43494</v>
      </c>
      <c r="B484" s="20" t="s">
        <v>1181</v>
      </c>
      <c r="C484" s="20" t="s">
        <v>1189</v>
      </c>
      <c r="D484" s="20" t="s">
        <v>1190</v>
      </c>
      <c r="E484" s="20" t="s">
        <v>1191</v>
      </c>
      <c r="F484" s="20" t="s">
        <v>13</v>
      </c>
      <c r="G484" s="97" t="s">
        <v>318</v>
      </c>
      <c r="H484" s="38">
        <v>2280</v>
      </c>
      <c r="I484" s="38" t="s">
        <v>224</v>
      </c>
      <c r="J484" s="46">
        <v>2.10824111591588</v>
      </c>
      <c r="K484" s="46">
        <v>4806.7897442881904</v>
      </c>
      <c r="L484" s="38" t="s">
        <v>143</v>
      </c>
      <c r="M484" s="38" t="s">
        <v>144</v>
      </c>
      <c r="N484" s="38" t="s">
        <v>267</v>
      </c>
      <c r="O484" s="105" t="str">
        <f>IF(F484="","",VLOOKUP(F484,海关监管条件!$A$1:$B$2000,2,FALSE))</f>
        <v>A</v>
      </c>
    </row>
    <row r="485" spans="1:15" hidden="1">
      <c r="A485" s="45">
        <v>43494</v>
      </c>
      <c r="B485" s="20" t="s">
        <v>1181</v>
      </c>
      <c r="C485" s="20" t="s">
        <v>1189</v>
      </c>
      <c r="D485" s="20" t="s">
        <v>1190</v>
      </c>
      <c r="E485" s="20" t="s">
        <v>1192</v>
      </c>
      <c r="F485" s="20" t="s">
        <v>15</v>
      </c>
      <c r="G485" s="20" t="s">
        <v>320</v>
      </c>
      <c r="H485" s="38">
        <v>1476</v>
      </c>
      <c r="I485" s="38" t="s">
        <v>142</v>
      </c>
      <c r="J485" s="46">
        <v>1.7484195353377101</v>
      </c>
      <c r="K485" s="46">
        <v>2580.6672341584699</v>
      </c>
      <c r="L485" s="38" t="s">
        <v>143</v>
      </c>
      <c r="M485" s="38" t="s">
        <v>144</v>
      </c>
      <c r="N485" s="38" t="s">
        <v>267</v>
      </c>
      <c r="O485" s="105" t="str">
        <f>IF(F485="","",VLOOKUP(F485,海关监管条件!$A$1:$B$2000,2,FALSE))</f>
        <v xml:space="preserve">A </v>
      </c>
    </row>
    <row r="486" spans="1:15" hidden="1">
      <c r="A486" s="45">
        <v>43515</v>
      </c>
      <c r="B486" s="20" t="s">
        <v>1193</v>
      </c>
      <c r="C486" s="20" t="s">
        <v>1194</v>
      </c>
      <c r="D486" s="20" t="s">
        <v>1195</v>
      </c>
      <c r="E486" s="20" t="s">
        <v>1196</v>
      </c>
      <c r="F486" s="20" t="s">
        <v>44</v>
      </c>
      <c r="G486" s="97" t="s">
        <v>773</v>
      </c>
      <c r="H486" s="38">
        <v>15.8</v>
      </c>
      <c r="I486" s="38" t="s">
        <v>171</v>
      </c>
      <c r="J486" s="46">
        <v>1.89</v>
      </c>
      <c r="K486" s="46">
        <v>29.86</v>
      </c>
      <c r="L486" s="38" t="s">
        <v>143</v>
      </c>
      <c r="M486" s="38" t="s">
        <v>144</v>
      </c>
      <c r="N486" s="38" t="s">
        <v>145</v>
      </c>
      <c r="O486" s="105" t="str">
        <f>IF(F486="","",VLOOKUP(F486,海关监管条件!$A$1:$B$2000,2,FALSE))</f>
        <v xml:space="preserve">A </v>
      </c>
    </row>
    <row r="487" spans="1:15" hidden="1">
      <c r="A487" s="45">
        <v>43522</v>
      </c>
      <c r="B487" s="20" t="s">
        <v>1197</v>
      </c>
      <c r="C487" s="20" t="s">
        <v>1198</v>
      </c>
      <c r="D487" s="20" t="s">
        <v>1199</v>
      </c>
      <c r="E487" s="20" t="s">
        <v>1200</v>
      </c>
      <c r="F487" s="20" t="s">
        <v>7</v>
      </c>
      <c r="G487" s="20" t="s">
        <v>1201</v>
      </c>
      <c r="H487" s="38">
        <v>20</v>
      </c>
      <c r="I487" s="38" t="s">
        <v>154</v>
      </c>
      <c r="J487" s="46">
        <v>25.8</v>
      </c>
      <c r="K487" s="46">
        <v>516</v>
      </c>
      <c r="L487" s="38" t="s">
        <v>726</v>
      </c>
      <c r="M487" s="38" t="s">
        <v>144</v>
      </c>
      <c r="N487" s="38" t="s">
        <v>145</v>
      </c>
      <c r="O487" s="105" t="str">
        <f>IF(F487="","",VLOOKUP(F487,海关监管条件!$A$1:$B$2000,2,FALSE))</f>
        <v xml:space="preserve">A </v>
      </c>
    </row>
    <row r="488" spans="1:15" hidden="1">
      <c r="A488" s="45">
        <v>43522</v>
      </c>
      <c r="B488" s="20" t="s">
        <v>1197</v>
      </c>
      <c r="C488" s="20" t="s">
        <v>1198</v>
      </c>
      <c r="D488" s="20" t="s">
        <v>1199</v>
      </c>
      <c r="E488" s="20" t="s">
        <v>1202</v>
      </c>
      <c r="F488" s="20" t="s">
        <v>7</v>
      </c>
      <c r="G488" s="20" t="s">
        <v>1203</v>
      </c>
      <c r="H488" s="38">
        <v>36</v>
      </c>
      <c r="I488" s="38" t="s">
        <v>154</v>
      </c>
      <c r="J488" s="46">
        <v>12</v>
      </c>
      <c r="K488" s="46">
        <v>432</v>
      </c>
      <c r="L488" s="38" t="s">
        <v>726</v>
      </c>
      <c r="M488" s="38" t="s">
        <v>144</v>
      </c>
      <c r="N488" s="38" t="s">
        <v>145</v>
      </c>
      <c r="O488" s="105" t="str">
        <f>IF(F488="","",VLOOKUP(F488,海关监管条件!$A$1:$B$2000,2,FALSE))</f>
        <v xml:space="preserve">A </v>
      </c>
    </row>
    <row r="489" spans="1:15" hidden="1">
      <c r="A489" s="45">
        <v>43528</v>
      </c>
      <c r="B489" s="20" t="s">
        <v>1204</v>
      </c>
      <c r="C489" s="20" t="s">
        <v>1205</v>
      </c>
      <c r="D489" s="20" t="s">
        <v>1206</v>
      </c>
      <c r="E489" s="20" t="s">
        <v>1207</v>
      </c>
      <c r="F489" s="20" t="s">
        <v>17</v>
      </c>
      <c r="G489" s="20" t="s">
        <v>1208</v>
      </c>
      <c r="H489" s="38">
        <v>60</v>
      </c>
      <c r="I489" s="104" t="s">
        <v>154</v>
      </c>
      <c r="J489" s="46">
        <v>2.92</v>
      </c>
      <c r="K489" s="46">
        <v>175.2</v>
      </c>
      <c r="L489" s="38" t="s">
        <v>143</v>
      </c>
      <c r="M489" s="38" t="s">
        <v>144</v>
      </c>
      <c r="N489" s="38" t="s">
        <v>145</v>
      </c>
      <c r="O489" s="105" t="str">
        <f>IF(F489="","",VLOOKUP(F489,海关监管条件!$A$1:$B$2000,2,FALSE))</f>
        <v xml:space="preserve">无 </v>
      </c>
    </row>
    <row r="490" spans="1:15" hidden="1">
      <c r="A490" s="45">
        <v>43528</v>
      </c>
      <c r="B490" s="20" t="s">
        <v>1204</v>
      </c>
      <c r="C490" s="20" t="s">
        <v>1205</v>
      </c>
      <c r="D490" s="20" t="s">
        <v>1206</v>
      </c>
      <c r="E490" s="20" t="s">
        <v>1209</v>
      </c>
      <c r="F490" s="20" t="s">
        <v>17</v>
      </c>
      <c r="G490" s="20" t="s">
        <v>1210</v>
      </c>
      <c r="H490" s="38">
        <v>72</v>
      </c>
      <c r="I490" s="104" t="s">
        <v>154</v>
      </c>
      <c r="J490" s="46">
        <v>2.2000000000000002</v>
      </c>
      <c r="K490" s="46">
        <v>158.4</v>
      </c>
      <c r="L490" s="38" t="s">
        <v>143</v>
      </c>
      <c r="M490" s="38" t="s">
        <v>144</v>
      </c>
      <c r="N490" s="38" t="s">
        <v>145</v>
      </c>
      <c r="O490" s="105" t="str">
        <f>IF(F490="","",VLOOKUP(F490,海关监管条件!$A$1:$B$2000,2,FALSE))</f>
        <v xml:space="preserve">无 </v>
      </c>
    </row>
    <row r="491" spans="1:15" hidden="1">
      <c r="A491" s="45">
        <v>43531</v>
      </c>
      <c r="B491" s="20" t="s">
        <v>1211</v>
      </c>
      <c r="C491" s="20" t="s">
        <v>1212</v>
      </c>
      <c r="D491" s="20" t="s">
        <v>1213</v>
      </c>
      <c r="E491" s="20" t="s">
        <v>1214</v>
      </c>
      <c r="F491" s="20" t="s">
        <v>2</v>
      </c>
      <c r="G491" s="20" t="s">
        <v>141</v>
      </c>
      <c r="H491" s="38">
        <v>36</v>
      </c>
      <c r="I491" s="38" t="s">
        <v>142</v>
      </c>
      <c r="J491" s="46">
        <v>1.01</v>
      </c>
      <c r="K491" s="46">
        <v>36.36</v>
      </c>
      <c r="L491" s="38" t="s">
        <v>143</v>
      </c>
      <c r="M491" s="38" t="s">
        <v>144</v>
      </c>
      <c r="N491" s="38" t="s">
        <v>145</v>
      </c>
      <c r="O491" s="105" t="str">
        <f>IF(F491="","",VLOOKUP(F491,海关监管条件!$A$1:$B$2000,2,FALSE))</f>
        <v xml:space="preserve">无 </v>
      </c>
    </row>
    <row r="492" spans="1:15" hidden="1">
      <c r="A492" s="45">
        <v>43531</v>
      </c>
      <c r="B492" s="20" t="s">
        <v>1211</v>
      </c>
      <c r="C492" s="20" t="s">
        <v>1212</v>
      </c>
      <c r="D492" s="20" t="s">
        <v>1213</v>
      </c>
      <c r="E492" s="20" t="s">
        <v>1215</v>
      </c>
      <c r="F492" s="20" t="s">
        <v>2</v>
      </c>
      <c r="G492" s="20" t="s">
        <v>141</v>
      </c>
      <c r="H492" s="38">
        <v>24</v>
      </c>
      <c r="I492" s="38" t="s">
        <v>142</v>
      </c>
      <c r="J492" s="46">
        <v>1.17</v>
      </c>
      <c r="K492" s="46">
        <v>28.08</v>
      </c>
      <c r="L492" s="38" t="s">
        <v>143</v>
      </c>
      <c r="M492" s="38" t="s">
        <v>144</v>
      </c>
      <c r="N492" s="38" t="s">
        <v>145</v>
      </c>
      <c r="O492" s="105" t="str">
        <f>IF(F492="","",VLOOKUP(F492,海关监管条件!$A$1:$B$2000,2,FALSE))</f>
        <v xml:space="preserve">无 </v>
      </c>
    </row>
    <row r="493" spans="1:15" hidden="1">
      <c r="A493" s="45">
        <v>43531</v>
      </c>
      <c r="B493" s="20" t="s">
        <v>1211</v>
      </c>
      <c r="C493" s="20" t="s">
        <v>1212</v>
      </c>
      <c r="D493" s="20" t="s">
        <v>1213</v>
      </c>
      <c r="E493" s="20" t="s">
        <v>1216</v>
      </c>
      <c r="F493" s="20" t="s">
        <v>2</v>
      </c>
      <c r="G493" s="20" t="s">
        <v>141</v>
      </c>
      <c r="H493" s="38">
        <v>36</v>
      </c>
      <c r="I493" s="38" t="s">
        <v>142</v>
      </c>
      <c r="J493" s="46">
        <v>1.25</v>
      </c>
      <c r="K493" s="46">
        <v>45</v>
      </c>
      <c r="L493" s="38" t="s">
        <v>143</v>
      </c>
      <c r="M493" s="38" t="s">
        <v>144</v>
      </c>
      <c r="N493" s="38" t="s">
        <v>145</v>
      </c>
      <c r="O493" s="105" t="str">
        <f>IF(F493="","",VLOOKUP(F493,海关监管条件!$A$1:$B$2000,2,FALSE))</f>
        <v xml:space="preserve">无 </v>
      </c>
    </row>
    <row r="494" spans="1:15" hidden="1">
      <c r="A494" s="45">
        <v>43531</v>
      </c>
      <c r="B494" s="20" t="s">
        <v>1211</v>
      </c>
      <c r="C494" s="20" t="s">
        <v>1212</v>
      </c>
      <c r="D494" s="20" t="s">
        <v>1213</v>
      </c>
      <c r="E494" s="20" t="s">
        <v>1217</v>
      </c>
      <c r="F494" s="20" t="s">
        <v>2</v>
      </c>
      <c r="G494" s="20" t="s">
        <v>141</v>
      </c>
      <c r="H494" s="38">
        <v>60</v>
      </c>
      <c r="I494" s="38" t="s">
        <v>142</v>
      </c>
      <c r="J494" s="46">
        <v>1.25</v>
      </c>
      <c r="K494" s="46">
        <v>75</v>
      </c>
      <c r="L494" s="38" t="s">
        <v>143</v>
      </c>
      <c r="M494" s="38" t="s">
        <v>144</v>
      </c>
      <c r="N494" s="38" t="s">
        <v>145</v>
      </c>
      <c r="O494" s="105" t="str">
        <f>IF(F494="","",VLOOKUP(F494,海关监管条件!$A$1:$B$2000,2,FALSE))</f>
        <v xml:space="preserve">无 </v>
      </c>
    </row>
    <row r="495" spans="1:15" hidden="1">
      <c r="A495" s="45">
        <v>43531</v>
      </c>
      <c r="B495" s="20" t="s">
        <v>1211</v>
      </c>
      <c r="C495" s="20" t="s">
        <v>1212</v>
      </c>
      <c r="D495" s="20" t="s">
        <v>1213</v>
      </c>
      <c r="E495" s="20" t="s">
        <v>1218</v>
      </c>
      <c r="F495" s="20" t="s">
        <v>2</v>
      </c>
      <c r="G495" s="20" t="s">
        <v>141</v>
      </c>
      <c r="H495" s="38">
        <v>24</v>
      </c>
      <c r="I495" s="38" t="s">
        <v>142</v>
      </c>
      <c r="J495" s="46">
        <v>1.25</v>
      </c>
      <c r="K495" s="46">
        <v>30</v>
      </c>
      <c r="L495" s="38" t="s">
        <v>143</v>
      </c>
      <c r="M495" s="38" t="s">
        <v>144</v>
      </c>
      <c r="N495" s="38" t="s">
        <v>145</v>
      </c>
      <c r="O495" s="105" t="str">
        <f>IF(F495="","",VLOOKUP(F495,海关监管条件!$A$1:$B$2000,2,FALSE))</f>
        <v xml:space="preserve">无 </v>
      </c>
    </row>
    <row r="496" spans="1:15" hidden="1">
      <c r="A496" s="45">
        <v>43531</v>
      </c>
      <c r="B496" s="20" t="s">
        <v>1211</v>
      </c>
      <c r="C496" s="20" t="s">
        <v>1212</v>
      </c>
      <c r="D496" s="20" t="s">
        <v>1213</v>
      </c>
      <c r="E496" s="20" t="s">
        <v>1219</v>
      </c>
      <c r="F496" s="20" t="s">
        <v>2</v>
      </c>
      <c r="G496" s="20" t="s">
        <v>141</v>
      </c>
      <c r="H496" s="38">
        <v>24</v>
      </c>
      <c r="I496" s="38" t="s">
        <v>142</v>
      </c>
      <c r="J496" s="46">
        <v>1.25</v>
      </c>
      <c r="K496" s="46">
        <v>30</v>
      </c>
      <c r="L496" s="38" t="s">
        <v>143</v>
      </c>
      <c r="M496" s="38" t="s">
        <v>144</v>
      </c>
      <c r="N496" s="38" t="s">
        <v>145</v>
      </c>
      <c r="O496" s="105" t="str">
        <f>IF(F496="","",VLOOKUP(F496,海关监管条件!$A$1:$B$2000,2,FALSE))</f>
        <v xml:space="preserve">无 </v>
      </c>
    </row>
    <row r="497" spans="1:15" hidden="1">
      <c r="A497" s="45">
        <v>43531</v>
      </c>
      <c r="B497" s="20" t="s">
        <v>1211</v>
      </c>
      <c r="C497" s="20" t="s">
        <v>1212</v>
      </c>
      <c r="D497" s="20" t="s">
        <v>1213</v>
      </c>
      <c r="E497" s="20" t="s">
        <v>1220</v>
      </c>
      <c r="F497" s="20" t="s">
        <v>2</v>
      </c>
      <c r="G497" s="20" t="s">
        <v>141</v>
      </c>
      <c r="H497" s="38">
        <v>18</v>
      </c>
      <c r="I497" s="38" t="s">
        <v>142</v>
      </c>
      <c r="J497" s="46">
        <v>1.25</v>
      </c>
      <c r="K497" s="46">
        <v>22.5</v>
      </c>
      <c r="L497" s="38" t="s">
        <v>143</v>
      </c>
      <c r="M497" s="38" t="s">
        <v>144</v>
      </c>
      <c r="N497" s="38" t="s">
        <v>145</v>
      </c>
      <c r="O497" s="105" t="str">
        <f>IF(F497="","",VLOOKUP(F497,海关监管条件!$A$1:$B$2000,2,FALSE))</f>
        <v xml:space="preserve">无 </v>
      </c>
    </row>
    <row r="498" spans="1:15" hidden="1">
      <c r="A498" s="45">
        <v>43531</v>
      </c>
      <c r="B498" s="20" t="s">
        <v>1211</v>
      </c>
      <c r="C498" s="20" t="s">
        <v>1212</v>
      </c>
      <c r="D498" s="20" t="s">
        <v>1213</v>
      </c>
      <c r="E498" s="20" t="s">
        <v>1221</v>
      </c>
      <c r="F498" s="20" t="s">
        <v>2</v>
      </c>
      <c r="G498" s="20" t="s">
        <v>141</v>
      </c>
      <c r="H498" s="38">
        <v>18</v>
      </c>
      <c r="I498" s="38" t="s">
        <v>142</v>
      </c>
      <c r="J498" s="46">
        <v>1.25</v>
      </c>
      <c r="K498" s="46">
        <v>22.5</v>
      </c>
      <c r="L498" s="38" t="s">
        <v>143</v>
      </c>
      <c r="M498" s="38" t="s">
        <v>144</v>
      </c>
      <c r="N498" s="38" t="s">
        <v>145</v>
      </c>
      <c r="O498" s="105" t="str">
        <f>IF(F498="","",VLOOKUP(F498,海关监管条件!$A$1:$B$2000,2,FALSE))</f>
        <v xml:space="preserve">无 </v>
      </c>
    </row>
    <row r="499" spans="1:15" hidden="1">
      <c r="A499" s="45">
        <v>43531</v>
      </c>
      <c r="B499" s="20" t="s">
        <v>1211</v>
      </c>
      <c r="C499" s="20" t="s">
        <v>1212</v>
      </c>
      <c r="D499" s="20" t="s">
        <v>1213</v>
      </c>
      <c r="E499" s="20" t="s">
        <v>1222</v>
      </c>
      <c r="F499" s="20" t="s">
        <v>2</v>
      </c>
      <c r="G499" s="20" t="s">
        <v>141</v>
      </c>
      <c r="H499" s="38">
        <v>18</v>
      </c>
      <c r="I499" s="38" t="s">
        <v>142</v>
      </c>
      <c r="J499" s="46">
        <v>1.25</v>
      </c>
      <c r="K499" s="46">
        <v>22.5</v>
      </c>
      <c r="L499" s="38" t="s">
        <v>143</v>
      </c>
      <c r="M499" s="38" t="s">
        <v>144</v>
      </c>
      <c r="N499" s="38" t="s">
        <v>145</v>
      </c>
      <c r="O499" s="105" t="str">
        <f>IF(F499="","",VLOOKUP(F499,海关监管条件!$A$1:$B$2000,2,FALSE))</f>
        <v xml:space="preserve">无 </v>
      </c>
    </row>
    <row r="500" spans="1:15" hidden="1">
      <c r="A500" s="45">
        <v>43531</v>
      </c>
      <c r="B500" s="20" t="s">
        <v>1211</v>
      </c>
      <c r="C500" s="20" t="s">
        <v>1212</v>
      </c>
      <c r="D500" s="20" t="s">
        <v>1213</v>
      </c>
      <c r="E500" s="20" t="s">
        <v>1223</v>
      </c>
      <c r="F500" s="20" t="s">
        <v>2</v>
      </c>
      <c r="G500" s="20" t="s">
        <v>141</v>
      </c>
      <c r="H500" s="38">
        <v>24</v>
      </c>
      <c r="I500" s="38" t="s">
        <v>142</v>
      </c>
      <c r="J500" s="46">
        <v>0.51</v>
      </c>
      <c r="K500" s="46">
        <v>12.24</v>
      </c>
      <c r="L500" s="38" t="s">
        <v>143</v>
      </c>
      <c r="M500" s="38" t="s">
        <v>144</v>
      </c>
      <c r="N500" s="38" t="s">
        <v>145</v>
      </c>
      <c r="O500" s="105" t="str">
        <f>IF(F500="","",VLOOKUP(F500,海关监管条件!$A$1:$B$2000,2,FALSE))</f>
        <v xml:space="preserve">无 </v>
      </c>
    </row>
    <row r="501" spans="1:15" hidden="1">
      <c r="A501" s="45">
        <v>43531</v>
      </c>
      <c r="B501" s="20" t="s">
        <v>1224</v>
      </c>
      <c r="C501" s="20" t="s">
        <v>1225</v>
      </c>
      <c r="D501" s="20" t="s">
        <v>1226</v>
      </c>
      <c r="E501" s="20" t="s">
        <v>1227</v>
      </c>
      <c r="F501" s="20" t="s">
        <v>17</v>
      </c>
      <c r="G501" s="20" t="s">
        <v>1228</v>
      </c>
      <c r="H501" s="38">
        <v>36</v>
      </c>
      <c r="I501" s="104" t="s">
        <v>154</v>
      </c>
      <c r="J501" s="46">
        <v>4.8</v>
      </c>
      <c r="K501" s="46">
        <v>172.8</v>
      </c>
      <c r="L501" s="38" t="s">
        <v>143</v>
      </c>
      <c r="M501" s="38" t="s">
        <v>144</v>
      </c>
      <c r="N501" s="38" t="s">
        <v>145</v>
      </c>
      <c r="O501" s="105" t="str">
        <f>IF(F501="","",VLOOKUP(F501,海关监管条件!$A$1:$B$2000,2,FALSE))</f>
        <v xml:space="preserve">无 </v>
      </c>
    </row>
    <row r="502" spans="1:15" hidden="1">
      <c r="A502" s="45">
        <v>43531</v>
      </c>
      <c r="B502" s="20" t="s">
        <v>1224</v>
      </c>
      <c r="C502" s="20" t="s">
        <v>1225</v>
      </c>
      <c r="D502" s="20" t="s">
        <v>1226</v>
      </c>
      <c r="E502" s="20" t="s">
        <v>1229</v>
      </c>
      <c r="F502" s="20" t="s">
        <v>17</v>
      </c>
      <c r="G502" s="20" t="s">
        <v>1228</v>
      </c>
      <c r="H502" s="38">
        <v>30</v>
      </c>
      <c r="I502" s="104" t="s">
        <v>154</v>
      </c>
      <c r="J502" s="46">
        <v>4.0462999999999996</v>
      </c>
      <c r="K502" s="46">
        <v>121.39</v>
      </c>
      <c r="L502" s="38" t="s">
        <v>143</v>
      </c>
      <c r="M502" s="38" t="s">
        <v>144</v>
      </c>
      <c r="N502" s="38" t="s">
        <v>145</v>
      </c>
      <c r="O502" s="105" t="str">
        <f>IF(F502="","",VLOOKUP(F502,海关监管条件!$A$1:$B$2000,2,FALSE))</f>
        <v xml:space="preserve">无 </v>
      </c>
    </row>
    <row r="503" spans="1:15" hidden="1">
      <c r="A503" s="45">
        <v>43531</v>
      </c>
      <c r="B503" s="20" t="s">
        <v>1230</v>
      </c>
      <c r="C503" s="20" t="s">
        <v>1231</v>
      </c>
      <c r="D503" s="20" t="s">
        <v>1232</v>
      </c>
      <c r="E503" s="20" t="s">
        <v>1233</v>
      </c>
      <c r="F503" s="20" t="s">
        <v>99</v>
      </c>
      <c r="G503" s="97" t="s">
        <v>1234</v>
      </c>
      <c r="H503" s="38">
        <v>16</v>
      </c>
      <c r="I503" s="104" t="s">
        <v>171</v>
      </c>
      <c r="J503" s="46">
        <v>15.98</v>
      </c>
      <c r="K503" s="46">
        <v>255.68</v>
      </c>
      <c r="L503" s="104" t="s">
        <v>151</v>
      </c>
      <c r="M503" s="38" t="s">
        <v>144</v>
      </c>
      <c r="N503" s="38" t="s">
        <v>145</v>
      </c>
      <c r="O503" s="105" t="str">
        <f>IF(F503="","",VLOOKUP(F503,海关监管条件!$A$1:$B$2000,2,FALSE))</f>
        <v>无</v>
      </c>
    </row>
    <row r="504" spans="1:15" hidden="1">
      <c r="A504" s="45">
        <v>43531</v>
      </c>
      <c r="B504" s="20" t="s">
        <v>1230</v>
      </c>
      <c r="C504" s="20" t="s">
        <v>1231</v>
      </c>
      <c r="D504" s="20" t="s">
        <v>1232</v>
      </c>
      <c r="E504" s="20" t="s">
        <v>1235</v>
      </c>
      <c r="F504" s="20" t="s">
        <v>8</v>
      </c>
      <c r="G504" s="97" t="s">
        <v>1236</v>
      </c>
      <c r="H504" s="38">
        <v>178</v>
      </c>
      <c r="I504" s="104" t="s">
        <v>171</v>
      </c>
      <c r="J504" s="46">
        <v>14.26</v>
      </c>
      <c r="K504" s="46">
        <v>2538.2800000000002</v>
      </c>
      <c r="L504" s="104" t="s">
        <v>151</v>
      </c>
      <c r="M504" s="38" t="s">
        <v>144</v>
      </c>
      <c r="N504" s="38" t="s">
        <v>145</v>
      </c>
      <c r="O504" s="105" t="str">
        <f>IF(F504="","",VLOOKUP(F504,海关监管条件!$A$1:$B$2000,2,FALSE))</f>
        <v xml:space="preserve">A </v>
      </c>
    </row>
    <row r="505" spans="1:15" hidden="1">
      <c r="A505" s="45">
        <v>43531</v>
      </c>
      <c r="B505" s="20" t="s">
        <v>1237</v>
      </c>
      <c r="C505" s="20" t="s">
        <v>1238</v>
      </c>
      <c r="D505" s="20" t="s">
        <v>1239</v>
      </c>
      <c r="E505" s="20" t="s">
        <v>1240</v>
      </c>
      <c r="F505" s="20" t="s">
        <v>86</v>
      </c>
      <c r="G505" s="20" t="s">
        <v>199</v>
      </c>
      <c r="H505" s="38">
        <v>1164</v>
      </c>
      <c r="I505" s="104" t="s">
        <v>154</v>
      </c>
      <c r="J505" s="46">
        <v>1.74</v>
      </c>
      <c r="K505" s="46">
        <v>2025.36</v>
      </c>
      <c r="L505" s="38" t="s">
        <v>143</v>
      </c>
      <c r="M505" s="38" t="s">
        <v>144</v>
      </c>
      <c r="N505" s="38" t="s">
        <v>145</v>
      </c>
      <c r="O505" s="105" t="str">
        <f>IF(F505="","",VLOOKUP(F505,海关监管条件!$A$1:$B$2000,2,FALSE))</f>
        <v>无</v>
      </c>
    </row>
    <row r="506" spans="1:15" hidden="1">
      <c r="A506" s="45">
        <v>43531</v>
      </c>
      <c r="B506" s="20" t="s">
        <v>1237</v>
      </c>
      <c r="C506" s="20" t="s">
        <v>1238</v>
      </c>
      <c r="D506" s="20" t="s">
        <v>1239</v>
      </c>
      <c r="E506" s="20" t="s">
        <v>1241</v>
      </c>
      <c r="F506" s="20" t="s">
        <v>34</v>
      </c>
      <c r="G506" s="20" t="s">
        <v>201</v>
      </c>
      <c r="H506" s="38">
        <v>630</v>
      </c>
      <c r="I506" s="104" t="s">
        <v>154</v>
      </c>
      <c r="J506" s="46">
        <v>0.5</v>
      </c>
      <c r="K506" s="46">
        <v>315</v>
      </c>
      <c r="L506" s="38" t="s">
        <v>143</v>
      </c>
      <c r="M506" s="38" t="s">
        <v>144</v>
      </c>
      <c r="N506" s="38" t="s">
        <v>145</v>
      </c>
      <c r="O506" s="105" t="str">
        <f>IF(F506="","",VLOOKUP(F506,海关监管条件!$A$1:$B$2000,2,FALSE))</f>
        <v>无</v>
      </c>
    </row>
    <row r="507" spans="1:15" hidden="1">
      <c r="A507" s="45">
        <v>43531</v>
      </c>
      <c r="B507" s="20" t="s">
        <v>1237</v>
      </c>
      <c r="C507" s="20" t="s">
        <v>1238</v>
      </c>
      <c r="D507" s="20" t="s">
        <v>1239</v>
      </c>
      <c r="E507" s="20" t="s">
        <v>1242</v>
      </c>
      <c r="F507" s="20" t="s">
        <v>86</v>
      </c>
      <c r="G507" s="20" t="s">
        <v>1243</v>
      </c>
      <c r="H507" s="38">
        <v>126</v>
      </c>
      <c r="I507" s="104" t="s">
        <v>154</v>
      </c>
      <c r="J507" s="46">
        <v>1.48</v>
      </c>
      <c r="K507" s="46">
        <v>186.48</v>
      </c>
      <c r="L507" s="38" t="s">
        <v>143</v>
      </c>
      <c r="M507" s="38" t="s">
        <v>144</v>
      </c>
      <c r="N507" s="38" t="s">
        <v>145</v>
      </c>
      <c r="O507" s="105" t="str">
        <f>IF(F507="","",VLOOKUP(F507,海关监管条件!$A$1:$B$2000,2,FALSE))</f>
        <v>无</v>
      </c>
    </row>
    <row r="508" spans="1:15" hidden="1">
      <c r="A508" s="45">
        <v>43532</v>
      </c>
      <c r="B508" s="20" t="s">
        <v>1244</v>
      </c>
      <c r="C508" s="20" t="s">
        <v>1245</v>
      </c>
      <c r="D508" s="20" t="s">
        <v>1246</v>
      </c>
      <c r="E508" s="20" t="s">
        <v>1247</v>
      </c>
      <c r="F508" s="20" t="s">
        <v>17</v>
      </c>
      <c r="G508" s="20" t="s">
        <v>1248</v>
      </c>
      <c r="H508" s="38">
        <v>235</v>
      </c>
      <c r="I508" s="104" t="s">
        <v>154</v>
      </c>
      <c r="J508" s="46">
        <v>4.0850999999999997</v>
      </c>
      <c r="K508" s="46">
        <v>960</v>
      </c>
      <c r="L508" s="38" t="s">
        <v>143</v>
      </c>
      <c r="M508" s="38" t="s">
        <v>144</v>
      </c>
      <c r="N508" s="38" t="s">
        <v>145</v>
      </c>
      <c r="O508" s="105" t="str">
        <f>IF(F508="","",VLOOKUP(F508,海关监管条件!$A$1:$B$2000,2,FALSE))</f>
        <v xml:space="preserve">无 </v>
      </c>
    </row>
    <row r="509" spans="1:15" hidden="1">
      <c r="A509" s="45">
        <v>43532</v>
      </c>
      <c r="B509" s="20" t="s">
        <v>1244</v>
      </c>
      <c r="C509" s="20" t="s">
        <v>1245</v>
      </c>
      <c r="D509" s="20" t="s">
        <v>1246</v>
      </c>
      <c r="E509" s="20" t="s">
        <v>1249</v>
      </c>
      <c r="F509" s="20" t="s">
        <v>86</v>
      </c>
      <c r="G509" s="20" t="s">
        <v>1250</v>
      </c>
      <c r="H509" s="38">
        <v>168</v>
      </c>
      <c r="I509" s="104" t="s">
        <v>154</v>
      </c>
      <c r="J509" s="46">
        <v>6.5457000000000001</v>
      </c>
      <c r="K509" s="46">
        <v>1099.68</v>
      </c>
      <c r="L509" s="38" t="s">
        <v>143</v>
      </c>
      <c r="M509" s="38" t="s">
        <v>144</v>
      </c>
      <c r="N509" s="38" t="s">
        <v>145</v>
      </c>
      <c r="O509" s="105" t="str">
        <f>IF(F509="","",VLOOKUP(F509,海关监管条件!$A$1:$B$2000,2,FALSE))</f>
        <v>无</v>
      </c>
    </row>
    <row r="510" spans="1:15" hidden="1">
      <c r="A510" s="45">
        <v>43532</v>
      </c>
      <c r="B510" s="20" t="s">
        <v>1251</v>
      </c>
      <c r="C510" s="20" t="s">
        <v>1252</v>
      </c>
      <c r="D510" s="20" t="s">
        <v>1253</v>
      </c>
      <c r="E510" s="20" t="s">
        <v>1254</v>
      </c>
      <c r="F510" s="20" t="s">
        <v>7</v>
      </c>
      <c r="G510" s="20" t="s">
        <v>1255</v>
      </c>
      <c r="H510" s="38">
        <v>148</v>
      </c>
      <c r="I510" s="104" t="s">
        <v>154</v>
      </c>
      <c r="J510" s="46">
        <v>0.6</v>
      </c>
      <c r="K510" s="46">
        <v>88.8</v>
      </c>
      <c r="L510" s="38" t="s">
        <v>143</v>
      </c>
      <c r="M510" s="38" t="s">
        <v>144</v>
      </c>
      <c r="N510" s="38" t="s">
        <v>145</v>
      </c>
      <c r="O510" s="105" t="str">
        <f>IF(F510="","",VLOOKUP(F510,海关监管条件!$A$1:$B$2000,2,FALSE))</f>
        <v xml:space="preserve">A </v>
      </c>
    </row>
    <row r="511" spans="1:15" hidden="1">
      <c r="A511" s="45">
        <v>43532</v>
      </c>
      <c r="B511" s="20" t="s">
        <v>1251</v>
      </c>
      <c r="C511" s="20" t="s">
        <v>1252</v>
      </c>
      <c r="D511" s="20" t="s">
        <v>1253</v>
      </c>
      <c r="E511" s="20" t="s">
        <v>1256</v>
      </c>
      <c r="F511" s="20" t="s">
        <v>8</v>
      </c>
      <c r="G511" s="20" t="s">
        <v>669</v>
      </c>
      <c r="H511" s="38">
        <v>83</v>
      </c>
      <c r="I511" s="104" t="s">
        <v>142</v>
      </c>
      <c r="J511" s="46">
        <v>4.4000000000000004</v>
      </c>
      <c r="K511" s="46">
        <v>365.2</v>
      </c>
      <c r="L511" s="38" t="s">
        <v>143</v>
      </c>
      <c r="M511" s="38" t="s">
        <v>144</v>
      </c>
      <c r="N511" s="38" t="s">
        <v>145</v>
      </c>
      <c r="O511" s="105" t="str">
        <f>IF(F511="","",VLOOKUP(F511,海关监管条件!$A$1:$B$2000,2,FALSE))</f>
        <v xml:space="preserve">A </v>
      </c>
    </row>
    <row r="512" spans="1:15" hidden="1">
      <c r="A512" s="45">
        <v>43532</v>
      </c>
      <c r="B512" s="20" t="s">
        <v>1251</v>
      </c>
      <c r="C512" s="20" t="s">
        <v>1252</v>
      </c>
      <c r="D512" s="20" t="s">
        <v>1253</v>
      </c>
      <c r="E512" s="20" t="s">
        <v>1257</v>
      </c>
      <c r="F512" s="20" t="s">
        <v>7</v>
      </c>
      <c r="G512" s="20" t="s">
        <v>953</v>
      </c>
      <c r="H512" s="38">
        <v>18</v>
      </c>
      <c r="I512" s="104" t="s">
        <v>154</v>
      </c>
      <c r="J512" s="46">
        <v>0.3</v>
      </c>
      <c r="K512" s="46">
        <v>5.4</v>
      </c>
      <c r="L512" s="38" t="s">
        <v>143</v>
      </c>
      <c r="M512" s="38" t="s">
        <v>144</v>
      </c>
      <c r="N512" s="38" t="s">
        <v>145</v>
      </c>
      <c r="O512" s="105" t="str">
        <f>IF(F512="","",VLOOKUP(F512,海关监管条件!$A$1:$B$2000,2,FALSE))</f>
        <v xml:space="preserve">A </v>
      </c>
    </row>
    <row r="513" spans="1:15" hidden="1">
      <c r="A513" s="45">
        <v>43532</v>
      </c>
      <c r="B513" s="20" t="s">
        <v>1251</v>
      </c>
      <c r="C513" s="20" t="s">
        <v>1252</v>
      </c>
      <c r="D513" s="20" t="s">
        <v>1253</v>
      </c>
      <c r="E513" s="20" t="s">
        <v>1258</v>
      </c>
      <c r="F513" s="20" t="s">
        <v>7</v>
      </c>
      <c r="G513" s="20" t="s">
        <v>438</v>
      </c>
      <c r="H513" s="38">
        <v>172</v>
      </c>
      <c r="I513" s="104" t="s">
        <v>154</v>
      </c>
      <c r="J513" s="46">
        <v>0.5</v>
      </c>
      <c r="K513" s="46">
        <v>86</v>
      </c>
      <c r="L513" s="38" t="s">
        <v>143</v>
      </c>
      <c r="M513" s="38" t="s">
        <v>144</v>
      </c>
      <c r="N513" s="38" t="s">
        <v>145</v>
      </c>
      <c r="O513" s="105" t="str">
        <f>IF(F513="","",VLOOKUP(F513,海关监管条件!$A$1:$B$2000,2,FALSE))</f>
        <v xml:space="preserve">A </v>
      </c>
    </row>
    <row r="514" spans="1:15" hidden="1">
      <c r="A514" s="45">
        <v>43532</v>
      </c>
      <c r="B514" s="20" t="s">
        <v>1251</v>
      </c>
      <c r="C514" s="20" t="s">
        <v>1252</v>
      </c>
      <c r="D514" s="20" t="s">
        <v>1253</v>
      </c>
      <c r="E514" s="20" t="s">
        <v>1259</v>
      </c>
      <c r="F514" s="20" t="s">
        <v>7</v>
      </c>
      <c r="G514" s="20" t="s">
        <v>1260</v>
      </c>
      <c r="H514" s="38">
        <v>24</v>
      </c>
      <c r="I514" s="104" t="s">
        <v>154</v>
      </c>
      <c r="J514" s="46">
        <v>0.5</v>
      </c>
      <c r="K514" s="46">
        <v>12</v>
      </c>
      <c r="L514" s="38" t="s">
        <v>143</v>
      </c>
      <c r="M514" s="38" t="s">
        <v>144</v>
      </c>
      <c r="N514" s="38" t="s">
        <v>145</v>
      </c>
      <c r="O514" s="105" t="str">
        <f>IF(F514="","",VLOOKUP(F514,海关监管条件!$A$1:$B$2000,2,FALSE))</f>
        <v xml:space="preserve">A </v>
      </c>
    </row>
    <row r="515" spans="1:15" hidden="1">
      <c r="A515" s="45">
        <v>43532</v>
      </c>
      <c r="B515" s="20" t="s">
        <v>1251</v>
      </c>
      <c r="C515" s="20" t="s">
        <v>1252</v>
      </c>
      <c r="D515" s="20" t="s">
        <v>1253</v>
      </c>
      <c r="E515" s="20" t="s">
        <v>1261</v>
      </c>
      <c r="F515" s="20" t="s">
        <v>7</v>
      </c>
      <c r="G515" s="20" t="s">
        <v>1262</v>
      </c>
      <c r="H515" s="38">
        <v>96</v>
      </c>
      <c r="I515" s="104" t="s">
        <v>154</v>
      </c>
      <c r="J515" s="46">
        <v>0.3</v>
      </c>
      <c r="K515" s="46">
        <v>28.8</v>
      </c>
      <c r="L515" s="38" t="s">
        <v>143</v>
      </c>
      <c r="M515" s="38" t="s">
        <v>144</v>
      </c>
      <c r="N515" s="38" t="s">
        <v>145</v>
      </c>
      <c r="O515" s="105" t="str">
        <f>IF(F515="","",VLOOKUP(F515,海关监管条件!$A$1:$B$2000,2,FALSE))</f>
        <v xml:space="preserve">A </v>
      </c>
    </row>
    <row r="516" spans="1:15" hidden="1">
      <c r="A516" s="45">
        <v>43532</v>
      </c>
      <c r="B516" s="20" t="s">
        <v>1251</v>
      </c>
      <c r="C516" s="20" t="s">
        <v>1252</v>
      </c>
      <c r="D516" s="20" t="s">
        <v>1253</v>
      </c>
      <c r="E516" s="20" t="s">
        <v>1263</v>
      </c>
      <c r="F516" s="20" t="s">
        <v>7</v>
      </c>
      <c r="G516" s="20" t="s">
        <v>1264</v>
      </c>
      <c r="H516" s="38">
        <v>72</v>
      </c>
      <c r="I516" s="104" t="s">
        <v>154</v>
      </c>
      <c r="J516" s="46">
        <v>0.2</v>
      </c>
      <c r="K516" s="46">
        <v>14.4</v>
      </c>
      <c r="L516" s="38" t="s">
        <v>143</v>
      </c>
      <c r="M516" s="38" t="s">
        <v>144</v>
      </c>
      <c r="N516" s="38" t="s">
        <v>145</v>
      </c>
      <c r="O516" s="105" t="str">
        <f>IF(F516="","",VLOOKUP(F516,海关监管条件!$A$1:$B$2000,2,FALSE))</f>
        <v xml:space="preserve">A </v>
      </c>
    </row>
    <row r="517" spans="1:15" hidden="1">
      <c r="A517" s="45">
        <v>43532</v>
      </c>
      <c r="B517" s="20" t="s">
        <v>1251</v>
      </c>
      <c r="C517" s="20" t="s">
        <v>1252</v>
      </c>
      <c r="D517" s="20" t="s">
        <v>1253</v>
      </c>
      <c r="E517" s="20" t="s">
        <v>1265</v>
      </c>
      <c r="F517" s="20" t="s">
        <v>5</v>
      </c>
      <c r="G517" s="20" t="s">
        <v>1266</v>
      </c>
      <c r="H517" s="38">
        <v>18</v>
      </c>
      <c r="I517" s="104" t="s">
        <v>142</v>
      </c>
      <c r="J517" s="46">
        <v>1.5</v>
      </c>
      <c r="K517" s="46">
        <v>27</v>
      </c>
      <c r="L517" s="38" t="s">
        <v>143</v>
      </c>
      <c r="M517" s="38" t="s">
        <v>144</v>
      </c>
      <c r="N517" s="38" t="s">
        <v>145</v>
      </c>
      <c r="O517" s="105" t="str">
        <f>IF(F517="","",VLOOKUP(F517,海关监管条件!$A$1:$B$2000,2,FALSE))</f>
        <v xml:space="preserve">A </v>
      </c>
    </row>
    <row r="518" spans="1:15" hidden="1">
      <c r="A518" s="45">
        <v>43532</v>
      </c>
      <c r="B518" s="20" t="s">
        <v>1251</v>
      </c>
      <c r="C518" s="20" t="s">
        <v>1252</v>
      </c>
      <c r="D518" s="20" t="s">
        <v>1253</v>
      </c>
      <c r="E518" s="20" t="s">
        <v>1267</v>
      </c>
      <c r="F518" s="20" t="s">
        <v>7</v>
      </c>
      <c r="G518" s="20" t="s">
        <v>1268</v>
      </c>
      <c r="H518" s="38">
        <v>48</v>
      </c>
      <c r="I518" s="104" t="s">
        <v>154</v>
      </c>
      <c r="J518" s="46">
        <v>0.2</v>
      </c>
      <c r="K518" s="46">
        <v>9.6</v>
      </c>
      <c r="L518" s="38" t="s">
        <v>143</v>
      </c>
      <c r="M518" s="38" t="s">
        <v>144</v>
      </c>
      <c r="N518" s="38" t="s">
        <v>145</v>
      </c>
      <c r="O518" s="105" t="str">
        <f>IF(F518="","",VLOOKUP(F518,海关监管条件!$A$1:$B$2000,2,FALSE))</f>
        <v xml:space="preserve">A </v>
      </c>
    </row>
    <row r="519" spans="1:15" hidden="1">
      <c r="A519" s="45">
        <v>43532</v>
      </c>
      <c r="B519" s="20" t="s">
        <v>1251</v>
      </c>
      <c r="C519" s="20" t="s">
        <v>1252</v>
      </c>
      <c r="D519" s="20" t="s">
        <v>1253</v>
      </c>
      <c r="E519" s="20" t="s">
        <v>1269</v>
      </c>
      <c r="F519" s="20" t="s">
        <v>7</v>
      </c>
      <c r="G519" s="20" t="s">
        <v>1270</v>
      </c>
      <c r="H519" s="38">
        <v>20</v>
      </c>
      <c r="I519" s="104" t="s">
        <v>154</v>
      </c>
      <c r="J519" s="46">
        <v>2.5</v>
      </c>
      <c r="K519" s="46">
        <v>50</v>
      </c>
      <c r="L519" s="38" t="s">
        <v>143</v>
      </c>
      <c r="M519" s="38" t="s">
        <v>144</v>
      </c>
      <c r="N519" s="38" t="s">
        <v>145</v>
      </c>
      <c r="O519" s="105" t="str">
        <f>IF(F519="","",VLOOKUP(F519,海关监管条件!$A$1:$B$2000,2,FALSE))</f>
        <v xml:space="preserve">A </v>
      </c>
    </row>
    <row r="520" spans="1:15" hidden="1">
      <c r="A520" s="45">
        <v>43532</v>
      </c>
      <c r="B520" s="20" t="s">
        <v>1251</v>
      </c>
      <c r="C520" s="20" t="s">
        <v>1252</v>
      </c>
      <c r="D520" s="20" t="s">
        <v>1253</v>
      </c>
      <c r="E520" s="20" t="s">
        <v>1271</v>
      </c>
      <c r="F520" s="20" t="s">
        <v>7</v>
      </c>
      <c r="G520" s="20" t="s">
        <v>957</v>
      </c>
      <c r="H520" s="38">
        <v>48</v>
      </c>
      <c r="I520" s="104" t="s">
        <v>154</v>
      </c>
      <c r="J520" s="46">
        <v>0.55000000000000004</v>
      </c>
      <c r="K520" s="46">
        <v>26.4</v>
      </c>
      <c r="L520" s="38" t="s">
        <v>143</v>
      </c>
      <c r="M520" s="38" t="s">
        <v>144</v>
      </c>
      <c r="N520" s="38" t="s">
        <v>145</v>
      </c>
      <c r="O520" s="105" t="str">
        <f>IF(F520="","",VLOOKUP(F520,海关监管条件!$A$1:$B$2000,2,FALSE))</f>
        <v xml:space="preserve">A </v>
      </c>
    </row>
    <row r="521" spans="1:15" hidden="1">
      <c r="A521" s="45">
        <v>43532</v>
      </c>
      <c r="B521" s="20" t="s">
        <v>1251</v>
      </c>
      <c r="C521" s="20" t="s">
        <v>1252</v>
      </c>
      <c r="D521" s="20" t="s">
        <v>1253</v>
      </c>
      <c r="E521" s="20" t="s">
        <v>1272</v>
      </c>
      <c r="F521" s="20" t="s">
        <v>7</v>
      </c>
      <c r="G521" s="20" t="s">
        <v>1273</v>
      </c>
      <c r="H521" s="38">
        <v>15</v>
      </c>
      <c r="I521" s="104" t="s">
        <v>154</v>
      </c>
      <c r="J521" s="46">
        <v>0.6</v>
      </c>
      <c r="K521" s="46">
        <v>9</v>
      </c>
      <c r="L521" s="38" t="s">
        <v>143</v>
      </c>
      <c r="M521" s="38" t="s">
        <v>144</v>
      </c>
      <c r="N521" s="38" t="s">
        <v>145</v>
      </c>
      <c r="O521" s="105" t="str">
        <f>IF(F521="","",VLOOKUP(F521,海关监管条件!$A$1:$B$2000,2,FALSE))</f>
        <v xml:space="preserve">A </v>
      </c>
    </row>
    <row r="522" spans="1:15" hidden="1">
      <c r="A522" s="45">
        <v>43532</v>
      </c>
      <c r="B522" s="20" t="s">
        <v>1251</v>
      </c>
      <c r="C522" s="20" t="s">
        <v>1252</v>
      </c>
      <c r="D522" s="20" t="s">
        <v>1253</v>
      </c>
      <c r="E522" s="20" t="s">
        <v>1274</v>
      </c>
      <c r="F522" s="20" t="s">
        <v>7</v>
      </c>
      <c r="G522" s="20" t="s">
        <v>1275</v>
      </c>
      <c r="H522" s="38">
        <v>28</v>
      </c>
      <c r="I522" s="104" t="s">
        <v>154</v>
      </c>
      <c r="J522" s="46">
        <v>0.5</v>
      </c>
      <c r="K522" s="46">
        <v>14</v>
      </c>
      <c r="L522" s="38" t="s">
        <v>143</v>
      </c>
      <c r="M522" s="38" t="s">
        <v>144</v>
      </c>
      <c r="N522" s="38" t="s">
        <v>145</v>
      </c>
      <c r="O522" s="105" t="str">
        <f>IF(F522="","",VLOOKUP(F522,海关监管条件!$A$1:$B$2000,2,FALSE))</f>
        <v xml:space="preserve">A </v>
      </c>
    </row>
    <row r="523" spans="1:15" hidden="1">
      <c r="A523" s="45">
        <v>43532</v>
      </c>
      <c r="B523" s="20" t="s">
        <v>1251</v>
      </c>
      <c r="C523" s="20" t="s">
        <v>1252</v>
      </c>
      <c r="D523" s="20" t="s">
        <v>1253</v>
      </c>
      <c r="E523" s="20" t="s">
        <v>1276</v>
      </c>
      <c r="F523" s="20" t="s">
        <v>7</v>
      </c>
      <c r="G523" s="20" t="s">
        <v>1277</v>
      </c>
      <c r="H523" s="38">
        <v>24</v>
      </c>
      <c r="I523" s="104" t="s">
        <v>154</v>
      </c>
      <c r="J523" s="46">
        <v>1.5</v>
      </c>
      <c r="K523" s="46">
        <v>36</v>
      </c>
      <c r="L523" s="38" t="s">
        <v>143</v>
      </c>
      <c r="M523" s="38" t="s">
        <v>144</v>
      </c>
      <c r="N523" s="38" t="s">
        <v>145</v>
      </c>
      <c r="O523" s="105" t="str">
        <f>IF(F523="","",VLOOKUP(F523,海关监管条件!$A$1:$B$2000,2,FALSE))</f>
        <v xml:space="preserve">A </v>
      </c>
    </row>
    <row r="524" spans="1:15" hidden="1">
      <c r="A524" s="45">
        <v>43532</v>
      </c>
      <c r="B524" s="20" t="s">
        <v>1251</v>
      </c>
      <c r="C524" s="20" t="s">
        <v>1252</v>
      </c>
      <c r="D524" s="20" t="s">
        <v>1253</v>
      </c>
      <c r="E524" s="20" t="s">
        <v>1278</v>
      </c>
      <c r="F524" s="20" t="s">
        <v>7</v>
      </c>
      <c r="G524" s="20" t="s">
        <v>1279</v>
      </c>
      <c r="H524" s="38">
        <v>42</v>
      </c>
      <c r="I524" s="104" t="s">
        <v>154</v>
      </c>
      <c r="J524" s="46">
        <v>0.25</v>
      </c>
      <c r="K524" s="46">
        <v>10.5</v>
      </c>
      <c r="L524" s="38" t="s">
        <v>143</v>
      </c>
      <c r="M524" s="38" t="s">
        <v>144</v>
      </c>
      <c r="N524" s="38" t="s">
        <v>145</v>
      </c>
      <c r="O524" s="105" t="str">
        <f>IF(F524="","",VLOOKUP(F524,海关监管条件!$A$1:$B$2000,2,FALSE))</f>
        <v xml:space="preserve">A </v>
      </c>
    </row>
    <row r="525" spans="1:15" hidden="1">
      <c r="A525" s="45">
        <v>43532</v>
      </c>
      <c r="B525" s="20" t="s">
        <v>1251</v>
      </c>
      <c r="C525" s="20" t="s">
        <v>1252</v>
      </c>
      <c r="D525" s="20" t="s">
        <v>1253</v>
      </c>
      <c r="E525" s="20" t="s">
        <v>1280</v>
      </c>
      <c r="F525" s="20" t="s">
        <v>7</v>
      </c>
      <c r="G525" s="20" t="s">
        <v>1281</v>
      </c>
      <c r="H525" s="38">
        <v>16</v>
      </c>
      <c r="I525" s="104" t="s">
        <v>154</v>
      </c>
      <c r="J525" s="46">
        <v>0.55000000000000004</v>
      </c>
      <c r="K525" s="46">
        <v>8.8000000000000007</v>
      </c>
      <c r="L525" s="38" t="s">
        <v>143</v>
      </c>
      <c r="M525" s="38" t="s">
        <v>144</v>
      </c>
      <c r="N525" s="38" t="s">
        <v>145</v>
      </c>
      <c r="O525" s="105" t="str">
        <f>IF(F525="","",VLOOKUP(F525,海关监管条件!$A$1:$B$2000,2,FALSE))</f>
        <v xml:space="preserve">A </v>
      </c>
    </row>
    <row r="526" spans="1:15" hidden="1">
      <c r="A526" s="45">
        <v>43532</v>
      </c>
      <c r="B526" s="20" t="s">
        <v>1282</v>
      </c>
      <c r="C526" s="20" t="s">
        <v>1283</v>
      </c>
      <c r="D526" s="20" t="s">
        <v>1284</v>
      </c>
      <c r="E526" s="20" t="s">
        <v>1285</v>
      </c>
      <c r="F526" s="20" t="s">
        <v>27</v>
      </c>
      <c r="G526" s="20" t="s">
        <v>1286</v>
      </c>
      <c r="H526" s="38">
        <v>72</v>
      </c>
      <c r="I526" s="38" t="s">
        <v>207</v>
      </c>
      <c r="J526" s="46">
        <v>0.67</v>
      </c>
      <c r="K526" s="46">
        <v>48.24</v>
      </c>
      <c r="L526" s="38" t="s">
        <v>143</v>
      </c>
      <c r="M526" s="38" t="s">
        <v>144</v>
      </c>
      <c r="N526" s="38" t="s">
        <v>145</v>
      </c>
      <c r="O526" s="105" t="str">
        <f>IF(F526="","",VLOOKUP(F526,海关监管条件!$A$1:$B$2000,2,FALSE))</f>
        <v>A</v>
      </c>
    </row>
    <row r="527" spans="1:15" hidden="1">
      <c r="A527" s="45">
        <v>43532</v>
      </c>
      <c r="B527" s="20" t="s">
        <v>1282</v>
      </c>
      <c r="C527" s="20" t="s">
        <v>1283</v>
      </c>
      <c r="D527" s="20" t="s">
        <v>1284</v>
      </c>
      <c r="E527" s="20" t="s">
        <v>1287</v>
      </c>
      <c r="F527" s="20" t="s">
        <v>27</v>
      </c>
      <c r="G527" s="20" t="s">
        <v>1286</v>
      </c>
      <c r="H527" s="38">
        <v>60</v>
      </c>
      <c r="I527" s="38" t="s">
        <v>207</v>
      </c>
      <c r="J527" s="46">
        <v>2.6574</v>
      </c>
      <c r="K527" s="46">
        <v>159.44399999999999</v>
      </c>
      <c r="L527" s="38" t="s">
        <v>143</v>
      </c>
      <c r="M527" s="38" t="s">
        <v>144</v>
      </c>
      <c r="N527" s="38" t="s">
        <v>145</v>
      </c>
      <c r="O527" s="105" t="str">
        <f>IF(F527="","",VLOOKUP(F527,海关监管条件!$A$1:$B$2000,2,FALSE))</f>
        <v>A</v>
      </c>
    </row>
    <row r="528" spans="1:15" hidden="1">
      <c r="A528" s="45">
        <v>43535</v>
      </c>
      <c r="B528" s="20" t="s">
        <v>1288</v>
      </c>
      <c r="C528" s="20" t="s">
        <v>1289</v>
      </c>
      <c r="D528" s="20" t="s">
        <v>1290</v>
      </c>
      <c r="E528" s="20" t="s">
        <v>1291</v>
      </c>
      <c r="F528" s="20" t="s">
        <v>20</v>
      </c>
      <c r="G528" s="20" t="s">
        <v>210</v>
      </c>
      <c r="H528" s="38">
        <v>126</v>
      </c>
      <c r="I528" s="38" t="s">
        <v>207</v>
      </c>
      <c r="J528" s="46">
        <v>2.61</v>
      </c>
      <c r="K528" s="46">
        <v>328.86</v>
      </c>
      <c r="L528" s="38" t="s">
        <v>143</v>
      </c>
      <c r="M528" s="38" t="s">
        <v>144</v>
      </c>
      <c r="N528" s="38" t="s">
        <v>145</v>
      </c>
      <c r="O528" s="105" t="str">
        <f>IF(F528="","",VLOOKUP(F528,海关监管条件!$A$1:$B$2000,2,FALSE))</f>
        <v xml:space="preserve">无 </v>
      </c>
    </row>
    <row r="529" spans="1:15" hidden="1">
      <c r="A529" s="45">
        <v>43535</v>
      </c>
      <c r="B529" s="20" t="s">
        <v>1288</v>
      </c>
      <c r="C529" s="20" t="s">
        <v>1289</v>
      </c>
      <c r="D529" s="20" t="s">
        <v>1290</v>
      </c>
      <c r="E529" s="20" t="s">
        <v>1292</v>
      </c>
      <c r="F529" s="20" t="s">
        <v>20</v>
      </c>
      <c r="G529" s="20" t="s">
        <v>210</v>
      </c>
      <c r="H529" s="38">
        <v>52</v>
      </c>
      <c r="I529" s="38" t="s">
        <v>207</v>
      </c>
      <c r="J529" s="46">
        <v>4.26</v>
      </c>
      <c r="K529" s="46">
        <v>221.52</v>
      </c>
      <c r="L529" s="38" t="s">
        <v>143</v>
      </c>
      <c r="M529" s="38" t="s">
        <v>144</v>
      </c>
      <c r="N529" s="38" t="s">
        <v>145</v>
      </c>
      <c r="O529" s="105" t="str">
        <f>IF(F529="","",VLOOKUP(F529,海关监管条件!$A$1:$B$2000,2,FALSE))</f>
        <v xml:space="preserve">无 </v>
      </c>
    </row>
    <row r="530" spans="1:15" hidden="1">
      <c r="A530" s="45">
        <v>43535</v>
      </c>
      <c r="B530" s="20" t="s">
        <v>1288</v>
      </c>
      <c r="C530" s="20" t="s">
        <v>1293</v>
      </c>
      <c r="D530" s="20" t="s">
        <v>1294</v>
      </c>
      <c r="E530" s="20" t="s">
        <v>1295</v>
      </c>
      <c r="F530" s="20" t="s">
        <v>20</v>
      </c>
      <c r="G530" s="20" t="s">
        <v>206</v>
      </c>
      <c r="H530" s="38">
        <v>20</v>
      </c>
      <c r="I530" s="38" t="s">
        <v>154</v>
      </c>
      <c r="J530" s="46">
        <v>10.78</v>
      </c>
      <c r="K530" s="46">
        <v>215.6</v>
      </c>
      <c r="L530" s="38" t="s">
        <v>143</v>
      </c>
      <c r="M530" s="38" t="s">
        <v>144</v>
      </c>
      <c r="N530" s="38" t="s">
        <v>145</v>
      </c>
      <c r="O530" s="105" t="str">
        <f>IF(F530="","",VLOOKUP(F530,海关监管条件!$A$1:$B$2000,2,FALSE))</f>
        <v xml:space="preserve">无 </v>
      </c>
    </row>
    <row r="531" spans="1:15" hidden="1">
      <c r="A531" s="45">
        <v>43535</v>
      </c>
      <c r="B531" s="20" t="s">
        <v>1288</v>
      </c>
      <c r="C531" s="20" t="s">
        <v>1296</v>
      </c>
      <c r="D531" s="20" t="s">
        <v>1297</v>
      </c>
      <c r="E531" s="20" t="s">
        <v>1298</v>
      </c>
      <c r="F531" s="20" t="s">
        <v>20</v>
      </c>
      <c r="G531" s="20" t="s">
        <v>210</v>
      </c>
      <c r="H531" s="38">
        <v>52</v>
      </c>
      <c r="I531" s="38" t="s">
        <v>207</v>
      </c>
      <c r="J531" s="46">
        <v>6.04</v>
      </c>
      <c r="K531" s="46">
        <v>314.08</v>
      </c>
      <c r="L531" s="38" t="s">
        <v>143</v>
      </c>
      <c r="M531" s="38" t="s">
        <v>144</v>
      </c>
      <c r="N531" s="38" t="s">
        <v>145</v>
      </c>
      <c r="O531" s="105" t="str">
        <f>IF(F531="","",VLOOKUP(F531,海关监管条件!$A$1:$B$2000,2,FALSE))</f>
        <v xml:space="preserve">无 </v>
      </c>
    </row>
    <row r="532" spans="1:15" hidden="1">
      <c r="A532" s="45">
        <v>43535</v>
      </c>
      <c r="B532" s="20" t="s">
        <v>1288</v>
      </c>
      <c r="C532" s="20" t="s">
        <v>1296</v>
      </c>
      <c r="D532" s="20" t="s">
        <v>1297</v>
      </c>
      <c r="E532" s="20" t="s">
        <v>1299</v>
      </c>
      <c r="F532" s="20" t="s">
        <v>20</v>
      </c>
      <c r="G532" s="20" t="s">
        <v>210</v>
      </c>
      <c r="H532" s="38">
        <v>80</v>
      </c>
      <c r="I532" s="38" t="s">
        <v>207</v>
      </c>
      <c r="J532" s="46">
        <v>9.14</v>
      </c>
      <c r="K532" s="46">
        <v>731.2</v>
      </c>
      <c r="L532" s="38" t="s">
        <v>143</v>
      </c>
      <c r="M532" s="38" t="s">
        <v>144</v>
      </c>
      <c r="N532" s="38" t="s">
        <v>145</v>
      </c>
      <c r="O532" s="105" t="str">
        <f>IF(F532="","",VLOOKUP(F532,海关监管条件!$A$1:$B$2000,2,FALSE))</f>
        <v xml:space="preserve">无 </v>
      </c>
    </row>
    <row r="533" spans="1:15" hidden="1">
      <c r="A533" s="45">
        <v>43535</v>
      </c>
      <c r="B533" s="20" t="s">
        <v>1300</v>
      </c>
      <c r="C533" s="20" t="s">
        <v>1301</v>
      </c>
      <c r="D533" s="20" t="s">
        <v>1302</v>
      </c>
      <c r="E533" s="20" t="s">
        <v>1303</v>
      </c>
      <c r="F533" s="20" t="s">
        <v>7</v>
      </c>
      <c r="G533" s="20" t="s">
        <v>1304</v>
      </c>
      <c r="H533" s="38">
        <v>340</v>
      </c>
      <c r="I533" s="104" t="s">
        <v>154</v>
      </c>
      <c r="J533" s="46">
        <v>1.7493000000000001</v>
      </c>
      <c r="K533" s="46">
        <v>594.76</v>
      </c>
      <c r="L533" s="38" t="s">
        <v>143</v>
      </c>
      <c r="M533" s="38" t="s">
        <v>144</v>
      </c>
      <c r="N533" s="38" t="s">
        <v>145</v>
      </c>
      <c r="O533" s="105" t="str">
        <f>IF(F533="","",VLOOKUP(F533,海关监管条件!$A$1:$B$2000,2,FALSE))</f>
        <v xml:space="preserve">A </v>
      </c>
    </row>
    <row r="534" spans="1:15" hidden="1">
      <c r="A534" s="45">
        <v>43536</v>
      </c>
      <c r="B534" s="20" t="s">
        <v>1305</v>
      </c>
      <c r="C534" s="20" t="s">
        <v>1306</v>
      </c>
      <c r="D534" s="20" t="s">
        <v>1307</v>
      </c>
      <c r="E534" s="20" t="s">
        <v>1308</v>
      </c>
      <c r="F534" s="20" t="s">
        <v>45</v>
      </c>
      <c r="G534" s="20" t="s">
        <v>643</v>
      </c>
      <c r="H534" s="38">
        <v>194</v>
      </c>
      <c r="I534" s="104" t="s">
        <v>171</v>
      </c>
      <c r="J534" s="46">
        <v>6.5</v>
      </c>
      <c r="K534" s="46">
        <v>1261</v>
      </c>
      <c r="L534" s="38" t="s">
        <v>143</v>
      </c>
      <c r="M534" s="38" t="s">
        <v>144</v>
      </c>
      <c r="N534" s="104" t="s">
        <v>267</v>
      </c>
      <c r="O534" s="105" t="str">
        <f>IF(F534="","",VLOOKUP(F534,海关监管条件!$A$1:$B$2000,2,FALSE))</f>
        <v xml:space="preserve">无 </v>
      </c>
    </row>
    <row r="535" spans="1:15" hidden="1">
      <c r="A535" s="45">
        <v>43537</v>
      </c>
      <c r="B535" s="20" t="s">
        <v>1309</v>
      </c>
      <c r="C535" s="20" t="s">
        <v>1310</v>
      </c>
      <c r="D535" s="20" t="s">
        <v>1311</v>
      </c>
      <c r="E535" s="20" t="s">
        <v>1312</v>
      </c>
      <c r="F535" s="20" t="s">
        <v>48</v>
      </c>
      <c r="G535" s="20" t="s">
        <v>1313</v>
      </c>
      <c r="H535" s="38">
        <v>66.7</v>
      </c>
      <c r="I535" s="38" t="s">
        <v>171</v>
      </c>
      <c r="J535" s="46">
        <v>1</v>
      </c>
      <c r="K535" s="46">
        <v>66.7</v>
      </c>
      <c r="L535" s="38" t="s">
        <v>143</v>
      </c>
      <c r="M535" s="38" t="s">
        <v>144</v>
      </c>
      <c r="N535" s="38" t="s">
        <v>145</v>
      </c>
      <c r="O535" s="105" t="str">
        <f>IF(F535="","",VLOOKUP(F535,海关监管条件!$A$1:$B$2000,2,FALSE))</f>
        <v>无</v>
      </c>
    </row>
    <row r="536" spans="1:15" hidden="1">
      <c r="A536" s="45">
        <v>43537</v>
      </c>
      <c r="B536" s="20" t="s">
        <v>1309</v>
      </c>
      <c r="C536" s="20" t="s">
        <v>1310</v>
      </c>
      <c r="D536" s="20" t="s">
        <v>1311</v>
      </c>
      <c r="E536" s="20" t="s">
        <v>1314</v>
      </c>
      <c r="F536" s="20" t="s">
        <v>48</v>
      </c>
      <c r="G536" s="20" t="s">
        <v>1315</v>
      </c>
      <c r="H536" s="38">
        <v>99.2</v>
      </c>
      <c r="I536" s="38" t="s">
        <v>171</v>
      </c>
      <c r="J536" s="46">
        <v>1</v>
      </c>
      <c r="K536" s="46">
        <v>99.2</v>
      </c>
      <c r="L536" s="38" t="s">
        <v>143</v>
      </c>
      <c r="M536" s="38" t="s">
        <v>144</v>
      </c>
      <c r="N536" s="38" t="s">
        <v>145</v>
      </c>
      <c r="O536" s="105" t="str">
        <f>IF(F536="","",VLOOKUP(F536,海关监管条件!$A$1:$B$2000,2,FALSE))</f>
        <v>无</v>
      </c>
    </row>
    <row r="537" spans="1:15" hidden="1">
      <c r="A537" s="45">
        <v>43537</v>
      </c>
      <c r="B537" s="20" t="s">
        <v>1316</v>
      </c>
      <c r="C537" s="20" t="s">
        <v>1317</v>
      </c>
      <c r="D537" s="20" t="s">
        <v>1318</v>
      </c>
      <c r="E537" s="20" t="s">
        <v>1319</v>
      </c>
      <c r="F537" s="20" t="s">
        <v>16</v>
      </c>
      <c r="G537" s="20" t="s">
        <v>1320</v>
      </c>
      <c r="H537" s="38">
        <v>48</v>
      </c>
      <c r="I537" s="38" t="s">
        <v>154</v>
      </c>
      <c r="J537" s="46">
        <v>4.8499999999999996</v>
      </c>
      <c r="K537" s="46">
        <v>232.8</v>
      </c>
      <c r="L537" s="38" t="s">
        <v>143</v>
      </c>
      <c r="M537" s="38" t="s">
        <v>144</v>
      </c>
      <c r="N537" s="38" t="s">
        <v>145</v>
      </c>
      <c r="O537" s="105" t="str">
        <f>IF(F537="","",VLOOKUP(F537,海关监管条件!$A$1:$B$2000,2,FALSE))</f>
        <v xml:space="preserve">无 </v>
      </c>
    </row>
    <row r="538" spans="1:15" hidden="1">
      <c r="A538" s="45">
        <v>43537</v>
      </c>
      <c r="B538" s="20" t="s">
        <v>1321</v>
      </c>
      <c r="C538" s="20" t="s">
        <v>1322</v>
      </c>
      <c r="D538" s="20" t="s">
        <v>1323</v>
      </c>
      <c r="E538" s="20" t="s">
        <v>1324</v>
      </c>
      <c r="F538" s="20" t="s">
        <v>24</v>
      </c>
      <c r="G538" s="20" t="s">
        <v>918</v>
      </c>
      <c r="H538" s="38">
        <v>144</v>
      </c>
      <c r="I538" s="104" t="s">
        <v>224</v>
      </c>
      <c r="J538" s="46">
        <v>1.43</v>
      </c>
      <c r="K538" s="46">
        <v>205.92</v>
      </c>
      <c r="L538" s="38" t="s">
        <v>143</v>
      </c>
      <c r="M538" s="38" t="s">
        <v>144</v>
      </c>
      <c r="N538" s="38" t="s">
        <v>145</v>
      </c>
      <c r="O538" s="105" t="str">
        <f>IF(F538="","",VLOOKUP(F538,海关监管条件!$A$1:$B$2000,2,FALSE))</f>
        <v xml:space="preserve">无 </v>
      </c>
    </row>
    <row r="539" spans="1:15" hidden="1">
      <c r="A539" s="45">
        <v>43537</v>
      </c>
      <c r="B539" s="20" t="s">
        <v>1321</v>
      </c>
      <c r="C539" s="20" t="s">
        <v>1322</v>
      </c>
      <c r="D539" s="20" t="s">
        <v>1323</v>
      </c>
      <c r="E539" s="20" t="s">
        <v>1325</v>
      </c>
      <c r="F539" s="20" t="s">
        <v>13</v>
      </c>
      <c r="G539" s="20" t="s">
        <v>318</v>
      </c>
      <c r="H539" s="38">
        <v>204</v>
      </c>
      <c r="I539" s="104" t="s">
        <v>224</v>
      </c>
      <c r="J539" s="46">
        <v>0.8</v>
      </c>
      <c r="K539" s="46">
        <v>163.19999999999999</v>
      </c>
      <c r="L539" s="38" t="s">
        <v>143</v>
      </c>
      <c r="M539" s="38" t="s">
        <v>144</v>
      </c>
      <c r="N539" s="38" t="s">
        <v>145</v>
      </c>
      <c r="O539" s="105" t="str">
        <f>IF(F539="","",VLOOKUP(F539,海关监管条件!$A$1:$B$2000,2,FALSE))</f>
        <v>A</v>
      </c>
    </row>
    <row r="540" spans="1:15" hidden="1">
      <c r="A540" s="45">
        <v>43537</v>
      </c>
      <c r="B540" s="20" t="s">
        <v>1321</v>
      </c>
      <c r="C540" s="20" t="s">
        <v>1322</v>
      </c>
      <c r="D540" s="20" t="s">
        <v>1323</v>
      </c>
      <c r="E540" s="20" t="s">
        <v>1326</v>
      </c>
      <c r="F540" s="20" t="s">
        <v>13</v>
      </c>
      <c r="G540" s="20" t="s">
        <v>1327</v>
      </c>
      <c r="H540" s="38">
        <v>124</v>
      </c>
      <c r="I540" s="104" t="s">
        <v>224</v>
      </c>
      <c r="J540" s="46">
        <v>12.04</v>
      </c>
      <c r="K540" s="46">
        <v>1492.96</v>
      </c>
      <c r="L540" s="38" t="s">
        <v>143</v>
      </c>
      <c r="M540" s="38" t="s">
        <v>144</v>
      </c>
      <c r="N540" s="38" t="s">
        <v>145</v>
      </c>
      <c r="O540" s="105" t="str">
        <f>IF(F540="","",VLOOKUP(F540,海关监管条件!$A$1:$B$2000,2,FALSE))</f>
        <v>A</v>
      </c>
    </row>
    <row r="541" spans="1:15" hidden="1">
      <c r="A541" s="45">
        <v>43537</v>
      </c>
      <c r="B541" s="20" t="s">
        <v>1321</v>
      </c>
      <c r="C541" s="20" t="s">
        <v>1322</v>
      </c>
      <c r="D541" s="20" t="s">
        <v>1323</v>
      </c>
      <c r="E541" s="20" t="s">
        <v>1328</v>
      </c>
      <c r="F541" s="20" t="s">
        <v>13</v>
      </c>
      <c r="G541" s="20" t="s">
        <v>1329</v>
      </c>
      <c r="H541" s="38">
        <v>24</v>
      </c>
      <c r="I541" s="104" t="s">
        <v>224</v>
      </c>
      <c r="J541" s="46">
        <v>3.18</v>
      </c>
      <c r="K541" s="46">
        <v>76.319999999999993</v>
      </c>
      <c r="L541" s="38" t="s">
        <v>143</v>
      </c>
      <c r="M541" s="38" t="s">
        <v>144</v>
      </c>
      <c r="N541" s="38" t="s">
        <v>145</v>
      </c>
      <c r="O541" s="105" t="str">
        <f>IF(F541="","",VLOOKUP(F541,海关监管条件!$A$1:$B$2000,2,FALSE))</f>
        <v>A</v>
      </c>
    </row>
    <row r="542" spans="1:15" hidden="1">
      <c r="A542" s="45">
        <v>43537</v>
      </c>
      <c r="B542" s="20" t="s">
        <v>1321</v>
      </c>
      <c r="C542" s="20" t="s">
        <v>1322</v>
      </c>
      <c r="D542" s="20" t="s">
        <v>1323</v>
      </c>
      <c r="E542" s="20" t="s">
        <v>1330</v>
      </c>
      <c r="F542" s="20" t="s">
        <v>83</v>
      </c>
      <c r="G542" s="20" t="s">
        <v>1331</v>
      </c>
      <c r="H542" s="38">
        <v>54</v>
      </c>
      <c r="I542" s="104" t="s">
        <v>224</v>
      </c>
      <c r="J542" s="46">
        <v>1.36</v>
      </c>
      <c r="K542" s="46">
        <v>73.44</v>
      </c>
      <c r="L542" s="38" t="s">
        <v>143</v>
      </c>
      <c r="M542" s="38" t="s">
        <v>144</v>
      </c>
      <c r="N542" s="38" t="s">
        <v>145</v>
      </c>
      <c r="O542" s="105" t="str">
        <f>IF(F542="","",VLOOKUP(F542,海关监管条件!$A$1:$B$2000,2,FALSE))</f>
        <v>无</v>
      </c>
    </row>
    <row r="543" spans="1:15" hidden="1">
      <c r="A543" s="45">
        <v>43538</v>
      </c>
      <c r="B543" s="20" t="s">
        <v>1332</v>
      </c>
      <c r="C543" s="20" t="s">
        <v>1333</v>
      </c>
      <c r="D543" s="20" t="s">
        <v>1334</v>
      </c>
      <c r="E543" s="20" t="s">
        <v>1335</v>
      </c>
      <c r="F543" s="20" t="s">
        <v>5</v>
      </c>
      <c r="G543" s="20" t="s">
        <v>827</v>
      </c>
      <c r="H543" s="38">
        <v>21</v>
      </c>
      <c r="I543" s="38" t="s">
        <v>142</v>
      </c>
      <c r="J543" s="46">
        <v>3.6375000000000002</v>
      </c>
      <c r="K543" s="46">
        <v>76.387500000000003</v>
      </c>
      <c r="L543" s="38" t="s">
        <v>143</v>
      </c>
      <c r="M543" s="38" t="s">
        <v>144</v>
      </c>
      <c r="N543" s="38" t="s">
        <v>145</v>
      </c>
      <c r="O543" s="105" t="str">
        <f>IF(F543="","",VLOOKUP(F543,海关监管条件!$A$1:$B$2000,2,FALSE))</f>
        <v xml:space="preserve">A </v>
      </c>
    </row>
    <row r="544" spans="1:15" hidden="1">
      <c r="A544" s="45">
        <v>43538</v>
      </c>
      <c r="B544" s="20" t="s">
        <v>1332</v>
      </c>
      <c r="C544" s="20" t="s">
        <v>1333</v>
      </c>
      <c r="D544" s="20" t="s">
        <v>1334</v>
      </c>
      <c r="E544" s="20" t="s">
        <v>1336</v>
      </c>
      <c r="F544" s="20" t="s">
        <v>7</v>
      </c>
      <c r="G544" s="20" t="s">
        <v>775</v>
      </c>
      <c r="H544" s="38">
        <v>16</v>
      </c>
      <c r="I544" s="38" t="s">
        <v>171</v>
      </c>
      <c r="J544" s="46">
        <v>3.515625</v>
      </c>
      <c r="K544" s="46">
        <v>56.25</v>
      </c>
      <c r="L544" s="38" t="s">
        <v>143</v>
      </c>
      <c r="M544" s="38" t="s">
        <v>144</v>
      </c>
      <c r="N544" s="38" t="s">
        <v>145</v>
      </c>
      <c r="O544" s="105" t="str">
        <f>IF(F544="","",VLOOKUP(F544,海关监管条件!$A$1:$B$2000,2,FALSE))</f>
        <v xml:space="preserve">A </v>
      </c>
    </row>
    <row r="545" spans="1:15" hidden="1">
      <c r="A545" s="45">
        <v>43538</v>
      </c>
      <c r="B545" s="20" t="s">
        <v>1332</v>
      </c>
      <c r="C545" s="20" t="s">
        <v>1333</v>
      </c>
      <c r="D545" s="20" t="s">
        <v>1334</v>
      </c>
      <c r="E545" s="20" t="s">
        <v>1337</v>
      </c>
      <c r="F545" s="20" t="s">
        <v>11</v>
      </c>
      <c r="G545" s="20" t="s">
        <v>177</v>
      </c>
      <c r="H545" s="38">
        <v>20</v>
      </c>
      <c r="I545" s="38" t="s">
        <v>171</v>
      </c>
      <c r="J545" s="46">
        <v>1.425</v>
      </c>
      <c r="K545" s="46">
        <v>28.5</v>
      </c>
      <c r="L545" s="38" t="s">
        <v>143</v>
      </c>
      <c r="M545" s="38" t="s">
        <v>144</v>
      </c>
      <c r="N545" s="38" t="s">
        <v>145</v>
      </c>
      <c r="O545" s="105" t="str">
        <f>IF(F545="","",VLOOKUP(F545,海关监管条件!$A$1:$B$2000,2,FALSE))</f>
        <v xml:space="preserve">无 </v>
      </c>
    </row>
    <row r="546" spans="1:15" hidden="1">
      <c r="A546" s="45">
        <v>43538</v>
      </c>
      <c r="B546" s="20" t="s">
        <v>1332</v>
      </c>
      <c r="C546" s="20" t="s">
        <v>1333</v>
      </c>
      <c r="D546" s="20" t="s">
        <v>1334</v>
      </c>
      <c r="E546" s="20" t="s">
        <v>1338</v>
      </c>
      <c r="F546" s="20" t="s">
        <v>7</v>
      </c>
      <c r="G546" s="20" t="s">
        <v>775</v>
      </c>
      <c r="H546" s="38">
        <v>4</v>
      </c>
      <c r="I546" s="38" t="s">
        <v>171</v>
      </c>
      <c r="J546" s="46">
        <v>9.0562500000000004</v>
      </c>
      <c r="K546" s="46">
        <v>36.225000000000001</v>
      </c>
      <c r="L546" s="38" t="s">
        <v>143</v>
      </c>
      <c r="M546" s="38" t="s">
        <v>144</v>
      </c>
      <c r="N546" s="38" t="s">
        <v>145</v>
      </c>
      <c r="O546" s="105" t="str">
        <f>IF(F546="","",VLOOKUP(F546,海关监管条件!$A$1:$B$2000,2,FALSE))</f>
        <v xml:space="preserve">A </v>
      </c>
    </row>
    <row r="547" spans="1:15" hidden="1">
      <c r="A547" s="45">
        <v>43538</v>
      </c>
      <c r="B547" s="20" t="s">
        <v>1332</v>
      </c>
      <c r="C547" s="20" t="s">
        <v>1333</v>
      </c>
      <c r="D547" s="20" t="s">
        <v>1334</v>
      </c>
      <c r="E547" s="20" t="s">
        <v>1339</v>
      </c>
      <c r="F547" s="20" t="s">
        <v>7</v>
      </c>
      <c r="G547" s="20" t="s">
        <v>775</v>
      </c>
      <c r="H547" s="38">
        <v>21</v>
      </c>
      <c r="I547" s="38" t="s">
        <v>171</v>
      </c>
      <c r="J547" s="46">
        <v>7.0285714285714302</v>
      </c>
      <c r="K547" s="46">
        <v>147.6</v>
      </c>
      <c r="L547" s="38" t="s">
        <v>143</v>
      </c>
      <c r="M547" s="38" t="s">
        <v>144</v>
      </c>
      <c r="N547" s="38" t="s">
        <v>145</v>
      </c>
      <c r="O547" s="105" t="str">
        <f>IF(F547="","",VLOOKUP(F547,海关监管条件!$A$1:$B$2000,2,FALSE))</f>
        <v xml:space="preserve">A </v>
      </c>
    </row>
    <row r="548" spans="1:15" hidden="1">
      <c r="A548" s="45">
        <v>43538</v>
      </c>
      <c r="B548" s="20" t="s">
        <v>1332</v>
      </c>
      <c r="C548" s="20" t="s">
        <v>1333</v>
      </c>
      <c r="D548" s="20" t="s">
        <v>1334</v>
      </c>
      <c r="E548" s="20" t="s">
        <v>1340</v>
      </c>
      <c r="F548" s="20" t="s">
        <v>7</v>
      </c>
      <c r="G548" s="20" t="s">
        <v>775</v>
      </c>
      <c r="H548" s="38">
        <v>4</v>
      </c>
      <c r="I548" s="38" t="s">
        <v>171</v>
      </c>
      <c r="J548" s="46">
        <v>9.9</v>
      </c>
      <c r="K548" s="46">
        <v>39.6</v>
      </c>
      <c r="L548" s="38" t="s">
        <v>143</v>
      </c>
      <c r="M548" s="38" t="s">
        <v>144</v>
      </c>
      <c r="N548" s="38" t="s">
        <v>145</v>
      </c>
      <c r="O548" s="105" t="str">
        <f>IF(F548="","",VLOOKUP(F548,海关监管条件!$A$1:$B$2000,2,FALSE))</f>
        <v xml:space="preserve">A </v>
      </c>
    </row>
    <row r="549" spans="1:15" hidden="1">
      <c r="A549" s="45">
        <v>43538</v>
      </c>
      <c r="B549" s="20" t="s">
        <v>1341</v>
      </c>
      <c r="C549" s="20" t="s">
        <v>1342</v>
      </c>
      <c r="D549" s="20" t="s">
        <v>1343</v>
      </c>
      <c r="E549" s="20" t="s">
        <v>1344</v>
      </c>
      <c r="F549" s="20" t="s">
        <v>35</v>
      </c>
      <c r="G549" s="20" t="s">
        <v>234</v>
      </c>
      <c r="H549" s="38">
        <v>36</v>
      </c>
      <c r="I549" s="38" t="s">
        <v>154</v>
      </c>
      <c r="J549" s="46">
        <v>1.7</v>
      </c>
      <c r="K549" s="46">
        <v>61.2</v>
      </c>
      <c r="L549" s="38" t="s">
        <v>143</v>
      </c>
      <c r="M549" s="38" t="s">
        <v>144</v>
      </c>
      <c r="N549" s="38" t="s">
        <v>145</v>
      </c>
      <c r="O549" s="105" t="str">
        <f>IF(F549="","",VLOOKUP(F549,海关监管条件!$A$1:$B$2000,2,FALSE))</f>
        <v>无</v>
      </c>
    </row>
    <row r="550" spans="1:15" hidden="1">
      <c r="A550" s="45">
        <v>43538</v>
      </c>
      <c r="B550" s="20" t="s">
        <v>1341</v>
      </c>
      <c r="C550" s="20" t="s">
        <v>1345</v>
      </c>
      <c r="D550" s="20" t="s">
        <v>1346</v>
      </c>
      <c r="E550" s="20" t="s">
        <v>1347</v>
      </c>
      <c r="F550" s="20" t="s">
        <v>104</v>
      </c>
      <c r="G550" s="20" t="s">
        <v>1348</v>
      </c>
      <c r="H550" s="38">
        <v>24</v>
      </c>
      <c r="I550" s="104" t="s">
        <v>244</v>
      </c>
      <c r="J550" s="46">
        <v>1.8</v>
      </c>
      <c r="K550" s="46">
        <v>43.2</v>
      </c>
      <c r="L550" s="38" t="s">
        <v>143</v>
      </c>
      <c r="M550" s="38" t="s">
        <v>144</v>
      </c>
      <c r="N550" s="38" t="s">
        <v>145</v>
      </c>
      <c r="O550" s="105" t="str">
        <f>IF(F550="","",VLOOKUP(F550,海关监管条件!$A$1:$B$2000,2,FALSE))</f>
        <v>无</v>
      </c>
    </row>
    <row r="551" spans="1:15" hidden="1">
      <c r="A551" s="45">
        <v>43538</v>
      </c>
      <c r="B551" s="20" t="s">
        <v>1341</v>
      </c>
      <c r="C551" s="20" t="s">
        <v>1345</v>
      </c>
      <c r="D551" s="20" t="s">
        <v>1346</v>
      </c>
      <c r="E551" s="20" t="s">
        <v>1349</v>
      </c>
      <c r="F551" s="20" t="s">
        <v>105</v>
      </c>
      <c r="G551" s="20" t="s">
        <v>1350</v>
      </c>
      <c r="H551" s="38">
        <v>48</v>
      </c>
      <c r="I551" s="104" t="s">
        <v>154</v>
      </c>
      <c r="J551" s="46">
        <v>1.8</v>
      </c>
      <c r="K551" s="46">
        <v>86.4</v>
      </c>
      <c r="L551" s="38" t="s">
        <v>143</v>
      </c>
      <c r="M551" s="38" t="s">
        <v>144</v>
      </c>
      <c r="N551" s="38" t="s">
        <v>145</v>
      </c>
      <c r="O551" s="105" t="str">
        <f>IF(F551="","",VLOOKUP(F551,海关监管条件!$A$1:$B$2000,2,FALSE))</f>
        <v>无</v>
      </c>
    </row>
    <row r="552" spans="1:15" hidden="1">
      <c r="A552" s="45">
        <v>43538</v>
      </c>
      <c r="B552" s="20" t="s">
        <v>1351</v>
      </c>
      <c r="C552" s="20" t="s">
        <v>1352</v>
      </c>
      <c r="D552" s="20" t="s">
        <v>1353</v>
      </c>
      <c r="E552" s="20" t="s">
        <v>1354</v>
      </c>
      <c r="F552" s="20" t="s">
        <v>86</v>
      </c>
      <c r="G552" s="20" t="s">
        <v>1355</v>
      </c>
      <c r="H552" s="38">
        <v>198</v>
      </c>
      <c r="I552" s="104" t="s">
        <v>154</v>
      </c>
      <c r="J552" s="46">
        <v>2.31</v>
      </c>
      <c r="K552" s="46">
        <v>457.38</v>
      </c>
      <c r="L552" s="38" t="s">
        <v>143</v>
      </c>
      <c r="M552" s="38" t="s">
        <v>144</v>
      </c>
      <c r="N552" s="38" t="s">
        <v>145</v>
      </c>
      <c r="O552" s="105" t="str">
        <f>IF(F552="","",VLOOKUP(F552,海关监管条件!$A$1:$B$2000,2,FALSE))</f>
        <v>无</v>
      </c>
    </row>
    <row r="553" spans="1:15" hidden="1">
      <c r="A553" s="45">
        <v>43538</v>
      </c>
      <c r="B553" s="20" t="s">
        <v>1351</v>
      </c>
      <c r="C553" s="20" t="s">
        <v>1352</v>
      </c>
      <c r="D553" s="20" t="s">
        <v>1353</v>
      </c>
      <c r="E553" s="20" t="s">
        <v>1356</v>
      </c>
      <c r="F553" s="20" t="s">
        <v>86</v>
      </c>
      <c r="G553" s="20" t="s">
        <v>1357</v>
      </c>
      <c r="H553" s="38">
        <v>70</v>
      </c>
      <c r="I553" s="104" t="s">
        <v>154</v>
      </c>
      <c r="J553" s="46">
        <v>1.76</v>
      </c>
      <c r="K553" s="46">
        <v>123.2</v>
      </c>
      <c r="L553" s="38" t="s">
        <v>143</v>
      </c>
      <c r="M553" s="38" t="s">
        <v>144</v>
      </c>
      <c r="N553" s="38" t="s">
        <v>145</v>
      </c>
      <c r="O553" s="105" t="str">
        <f>IF(F553="","",VLOOKUP(F553,海关监管条件!$A$1:$B$2000,2,FALSE))</f>
        <v>无</v>
      </c>
    </row>
    <row r="554" spans="1:15" hidden="1">
      <c r="A554" s="45">
        <v>43538</v>
      </c>
      <c r="B554" s="20" t="s">
        <v>1351</v>
      </c>
      <c r="C554" s="20" t="s">
        <v>1352</v>
      </c>
      <c r="D554" s="20" t="s">
        <v>1353</v>
      </c>
      <c r="E554" s="20" t="s">
        <v>1358</v>
      </c>
      <c r="F554" s="20" t="s">
        <v>86</v>
      </c>
      <c r="G554" s="20" t="s">
        <v>1359</v>
      </c>
      <c r="H554" s="38">
        <v>16</v>
      </c>
      <c r="I554" s="104" t="s">
        <v>142</v>
      </c>
      <c r="J554" s="46">
        <v>3.16</v>
      </c>
      <c r="K554" s="46">
        <v>50.56</v>
      </c>
      <c r="L554" s="38" t="s">
        <v>143</v>
      </c>
      <c r="M554" s="38" t="s">
        <v>144</v>
      </c>
      <c r="N554" s="38" t="s">
        <v>145</v>
      </c>
      <c r="O554" s="105" t="str">
        <f>IF(F554="","",VLOOKUP(F554,海关监管条件!$A$1:$B$2000,2,FALSE))</f>
        <v>无</v>
      </c>
    </row>
    <row r="555" spans="1:15" hidden="1">
      <c r="A555" s="45">
        <v>43539</v>
      </c>
      <c r="B555" s="20" t="s">
        <v>1360</v>
      </c>
      <c r="C555" s="20" t="s">
        <v>1361</v>
      </c>
      <c r="D555" s="20" t="s">
        <v>1362</v>
      </c>
      <c r="E555" s="20" t="s">
        <v>1363</v>
      </c>
      <c r="F555" s="20">
        <v>4202320000</v>
      </c>
      <c r="G555" s="20" t="s">
        <v>1364</v>
      </c>
      <c r="H555" s="38">
        <v>120</v>
      </c>
      <c r="I555" s="38" t="s">
        <v>154</v>
      </c>
      <c r="J555" s="46">
        <v>2.75</v>
      </c>
      <c r="K555" s="46">
        <v>330</v>
      </c>
      <c r="L555" s="38" t="s">
        <v>143</v>
      </c>
      <c r="M555" s="38" t="s">
        <v>144</v>
      </c>
      <c r="N555" s="38" t="s">
        <v>145</v>
      </c>
      <c r="O555" s="105" t="str">
        <f>IF(F555="","",VLOOKUP(F555,海关监管条件!$A$1:$B$2000,2,FALSE))</f>
        <v>无</v>
      </c>
    </row>
    <row r="556" spans="1:15" hidden="1">
      <c r="A556" s="45">
        <v>43539</v>
      </c>
      <c r="B556" s="20" t="s">
        <v>1360</v>
      </c>
      <c r="C556" s="20" t="s">
        <v>1361</v>
      </c>
      <c r="D556" s="20" t="s">
        <v>1362</v>
      </c>
      <c r="E556" s="20" t="s">
        <v>1365</v>
      </c>
      <c r="F556" s="20" t="s">
        <v>87</v>
      </c>
      <c r="G556" s="20" t="s">
        <v>1366</v>
      </c>
      <c r="H556" s="38">
        <v>108</v>
      </c>
      <c r="I556" s="38" t="s">
        <v>154</v>
      </c>
      <c r="J556" s="46">
        <v>2.8</v>
      </c>
      <c r="K556" s="46">
        <v>302.39999999999998</v>
      </c>
      <c r="L556" s="38" t="s">
        <v>143</v>
      </c>
      <c r="M556" s="38" t="s">
        <v>144</v>
      </c>
      <c r="N556" s="38" t="s">
        <v>145</v>
      </c>
      <c r="O556" s="105" t="str">
        <f>IF(F556="","",VLOOKUP(F556,海关监管条件!$A$1:$B$2000,2,FALSE))</f>
        <v>无</v>
      </c>
    </row>
    <row r="557" spans="1:15" hidden="1">
      <c r="A557" s="45">
        <v>43539</v>
      </c>
      <c r="B557" s="20" t="s">
        <v>1360</v>
      </c>
      <c r="C557" s="20" t="s">
        <v>1361</v>
      </c>
      <c r="D557" s="20" t="s">
        <v>1362</v>
      </c>
      <c r="E557" s="20" t="s">
        <v>1367</v>
      </c>
      <c r="F557" s="20" t="s">
        <v>87</v>
      </c>
      <c r="G557" s="97" t="s">
        <v>1368</v>
      </c>
      <c r="H557" s="38">
        <v>132</v>
      </c>
      <c r="I557" s="38" t="s">
        <v>154</v>
      </c>
      <c r="J557" s="46">
        <v>4.8909000000000002</v>
      </c>
      <c r="K557" s="46">
        <v>645.6</v>
      </c>
      <c r="L557" s="38" t="s">
        <v>143</v>
      </c>
      <c r="M557" s="38" t="s">
        <v>144</v>
      </c>
      <c r="N557" s="38" t="s">
        <v>145</v>
      </c>
      <c r="O557" s="105" t="str">
        <f>IF(F557="","",VLOOKUP(F557,海关监管条件!$A$1:$B$2000,2,FALSE))</f>
        <v>无</v>
      </c>
    </row>
    <row r="558" spans="1:15" hidden="1">
      <c r="A558" s="45">
        <v>43539</v>
      </c>
      <c r="B558" s="20" t="s">
        <v>1369</v>
      </c>
      <c r="C558" s="20" t="s">
        <v>1370</v>
      </c>
      <c r="D558" s="20" t="s">
        <v>1371</v>
      </c>
      <c r="E558" s="20" t="s">
        <v>1372</v>
      </c>
      <c r="F558" s="20" t="s">
        <v>81</v>
      </c>
      <c r="G558" s="20" t="s">
        <v>650</v>
      </c>
      <c r="H558" s="38">
        <v>240</v>
      </c>
      <c r="I558" s="38" t="s">
        <v>154</v>
      </c>
      <c r="J558" s="46">
        <v>2.5</v>
      </c>
      <c r="K558" s="46">
        <v>600</v>
      </c>
      <c r="L558" s="38" t="s">
        <v>143</v>
      </c>
      <c r="M558" s="38" t="s">
        <v>144</v>
      </c>
      <c r="N558" s="38" t="s">
        <v>145</v>
      </c>
      <c r="O558" s="105" t="str">
        <f>IF(F558="","",VLOOKUP(F558,海关监管条件!$A$1:$B$2000,2,FALSE))</f>
        <v>无</v>
      </c>
    </row>
    <row r="559" spans="1:15" hidden="1">
      <c r="A559" s="45">
        <v>43539</v>
      </c>
      <c r="B559" s="20" t="s">
        <v>1369</v>
      </c>
      <c r="C559" s="20" t="s">
        <v>1370</v>
      </c>
      <c r="D559" s="20" t="s">
        <v>1371</v>
      </c>
      <c r="E559" s="20" t="s">
        <v>1373</v>
      </c>
      <c r="F559" s="20" t="s">
        <v>81</v>
      </c>
      <c r="G559" s="20" t="s">
        <v>1228</v>
      </c>
      <c r="H559" s="38">
        <v>84</v>
      </c>
      <c r="I559" s="38" t="s">
        <v>154</v>
      </c>
      <c r="J559" s="46">
        <v>3.2</v>
      </c>
      <c r="K559" s="46">
        <v>268.8</v>
      </c>
      <c r="L559" s="38" t="s">
        <v>143</v>
      </c>
      <c r="M559" s="38" t="s">
        <v>144</v>
      </c>
      <c r="N559" s="38" t="s">
        <v>145</v>
      </c>
      <c r="O559" s="105" t="str">
        <f>IF(F559="","",VLOOKUP(F559,海关监管条件!$A$1:$B$2000,2,FALSE))</f>
        <v>无</v>
      </c>
    </row>
    <row r="560" spans="1:15" hidden="1">
      <c r="A560" s="45">
        <v>43539</v>
      </c>
      <c r="B560" s="20" t="s">
        <v>1369</v>
      </c>
      <c r="C560" s="20" t="s">
        <v>1370</v>
      </c>
      <c r="D560" s="20" t="s">
        <v>1371</v>
      </c>
      <c r="E560" s="20" t="s">
        <v>1374</v>
      </c>
      <c r="F560" s="20" t="s">
        <v>81</v>
      </c>
      <c r="G560" s="20" t="s">
        <v>1375</v>
      </c>
      <c r="H560" s="38">
        <v>18</v>
      </c>
      <c r="I560" s="38" t="s">
        <v>154</v>
      </c>
      <c r="J560" s="46">
        <v>2</v>
      </c>
      <c r="K560" s="46">
        <v>36</v>
      </c>
      <c r="L560" s="38" t="s">
        <v>143</v>
      </c>
      <c r="M560" s="38" t="s">
        <v>144</v>
      </c>
      <c r="N560" s="38" t="s">
        <v>145</v>
      </c>
      <c r="O560" s="105" t="str">
        <f>IF(F560="","",VLOOKUP(F560,海关监管条件!$A$1:$B$2000,2,FALSE))</f>
        <v>无</v>
      </c>
    </row>
    <row r="561" spans="1:15" hidden="1">
      <c r="A561" s="45">
        <v>43539</v>
      </c>
      <c r="B561" s="20" t="s">
        <v>1369</v>
      </c>
      <c r="C561" s="20" t="s">
        <v>1370</v>
      </c>
      <c r="D561" s="20" t="s">
        <v>1371</v>
      </c>
      <c r="E561" s="20" t="s">
        <v>1376</v>
      </c>
      <c r="F561" s="20" t="s">
        <v>81</v>
      </c>
      <c r="G561" s="20" t="s">
        <v>1375</v>
      </c>
      <c r="H561" s="38">
        <v>36</v>
      </c>
      <c r="I561" s="38" t="s">
        <v>154</v>
      </c>
      <c r="J561" s="46">
        <v>2.2000000000000002</v>
      </c>
      <c r="K561" s="46">
        <v>79.2</v>
      </c>
      <c r="L561" s="38" t="s">
        <v>143</v>
      </c>
      <c r="M561" s="38" t="s">
        <v>144</v>
      </c>
      <c r="N561" s="38" t="s">
        <v>145</v>
      </c>
      <c r="O561" s="105" t="str">
        <f>IF(F561="","",VLOOKUP(F561,海关监管条件!$A$1:$B$2000,2,FALSE))</f>
        <v>无</v>
      </c>
    </row>
    <row r="562" spans="1:15" hidden="1">
      <c r="A562" s="45">
        <v>43539</v>
      </c>
      <c r="B562" s="20" t="s">
        <v>1369</v>
      </c>
      <c r="C562" s="20" t="s">
        <v>1370</v>
      </c>
      <c r="D562" s="20" t="s">
        <v>1371</v>
      </c>
      <c r="E562" s="20" t="s">
        <v>1377</v>
      </c>
      <c r="F562" s="20" t="s">
        <v>81</v>
      </c>
      <c r="G562" s="20" t="s">
        <v>1228</v>
      </c>
      <c r="H562" s="38">
        <v>48</v>
      </c>
      <c r="I562" s="38" t="s">
        <v>154</v>
      </c>
      <c r="J562" s="46">
        <v>2.8</v>
      </c>
      <c r="K562" s="46">
        <v>134.4</v>
      </c>
      <c r="L562" s="38" t="s">
        <v>143</v>
      </c>
      <c r="M562" s="38" t="s">
        <v>144</v>
      </c>
      <c r="N562" s="38" t="s">
        <v>145</v>
      </c>
      <c r="O562" s="105" t="str">
        <f>IF(F562="","",VLOOKUP(F562,海关监管条件!$A$1:$B$2000,2,FALSE))</f>
        <v>无</v>
      </c>
    </row>
    <row r="563" spans="1:15" hidden="1">
      <c r="A563" s="45">
        <v>43539</v>
      </c>
      <c r="B563" s="20" t="s">
        <v>1369</v>
      </c>
      <c r="C563" s="20" t="s">
        <v>1370</v>
      </c>
      <c r="D563" s="20" t="s">
        <v>1371</v>
      </c>
      <c r="E563" s="20" t="s">
        <v>1378</v>
      </c>
      <c r="F563" s="20" t="s">
        <v>87</v>
      </c>
      <c r="G563" s="20" t="s">
        <v>1379</v>
      </c>
      <c r="H563" s="38">
        <v>36</v>
      </c>
      <c r="I563" s="38" t="s">
        <v>154</v>
      </c>
      <c r="J563" s="46">
        <v>2.6</v>
      </c>
      <c r="K563" s="46">
        <v>93.6</v>
      </c>
      <c r="L563" s="38" t="s">
        <v>143</v>
      </c>
      <c r="M563" s="38" t="s">
        <v>144</v>
      </c>
      <c r="N563" s="38" t="s">
        <v>145</v>
      </c>
      <c r="O563" s="105" t="str">
        <f>IF(F563="","",VLOOKUP(F563,海关监管条件!$A$1:$B$2000,2,FALSE))</f>
        <v>无</v>
      </c>
    </row>
    <row r="564" spans="1:15" hidden="1">
      <c r="A564" s="45">
        <v>43539</v>
      </c>
      <c r="B564" s="20" t="s">
        <v>1380</v>
      </c>
      <c r="C564" s="20" t="s">
        <v>1381</v>
      </c>
      <c r="D564" s="20" t="s">
        <v>1382</v>
      </c>
      <c r="E564" s="20" t="s">
        <v>1383</v>
      </c>
      <c r="F564" s="20" t="s">
        <v>13</v>
      </c>
      <c r="G564" s="20" t="s">
        <v>1384</v>
      </c>
      <c r="H564" s="38">
        <v>1000</v>
      </c>
      <c r="I564" s="104" t="s">
        <v>154</v>
      </c>
      <c r="J564" s="46">
        <v>1.57</v>
      </c>
      <c r="K564" s="46">
        <v>1570</v>
      </c>
      <c r="L564" s="38" t="s">
        <v>143</v>
      </c>
      <c r="M564" s="38" t="s">
        <v>144</v>
      </c>
      <c r="N564" s="104" t="s">
        <v>267</v>
      </c>
      <c r="O564" s="105" t="str">
        <f>IF(F564="","",VLOOKUP(F564,海关监管条件!$A$1:$B$2000,2,FALSE))</f>
        <v>A</v>
      </c>
    </row>
    <row r="565" spans="1:15" hidden="1">
      <c r="A565" s="45">
        <v>43539</v>
      </c>
      <c r="B565" s="20" t="s">
        <v>1385</v>
      </c>
      <c r="C565" s="20" t="s">
        <v>1386</v>
      </c>
      <c r="D565" s="20" t="s">
        <v>1387</v>
      </c>
      <c r="E565" s="20" t="s">
        <v>1388</v>
      </c>
      <c r="F565" s="20" t="s">
        <v>18</v>
      </c>
      <c r="G565" s="20" t="s">
        <v>1083</v>
      </c>
      <c r="H565" s="38">
        <v>24</v>
      </c>
      <c r="I565" s="104" t="s">
        <v>142</v>
      </c>
      <c r="J565" s="46">
        <v>1.0900000000000001</v>
      </c>
      <c r="K565" s="46">
        <v>26.16</v>
      </c>
      <c r="L565" s="38" t="s">
        <v>143</v>
      </c>
      <c r="M565" s="38" t="s">
        <v>144</v>
      </c>
      <c r="N565" s="38" t="s">
        <v>145</v>
      </c>
      <c r="O565" s="105" t="str">
        <f>IF(F565="","",VLOOKUP(F565,海关监管条件!$A$1:$B$2000,2,FALSE))</f>
        <v xml:space="preserve">A </v>
      </c>
    </row>
    <row r="566" spans="1:15" hidden="1">
      <c r="A566" s="45">
        <v>43539</v>
      </c>
      <c r="B566" s="20" t="s">
        <v>1385</v>
      </c>
      <c r="C566" s="20" t="s">
        <v>1386</v>
      </c>
      <c r="D566" s="20" t="s">
        <v>1387</v>
      </c>
      <c r="E566" s="20" t="s">
        <v>1389</v>
      </c>
      <c r="F566" s="20">
        <v>8302500000</v>
      </c>
      <c r="G566" s="20" t="s">
        <v>1390</v>
      </c>
      <c r="H566" s="38">
        <v>246</v>
      </c>
      <c r="I566" s="38" t="s">
        <v>154</v>
      </c>
      <c r="J566" s="46">
        <v>1.32</v>
      </c>
      <c r="K566" s="46">
        <v>324.72000000000003</v>
      </c>
      <c r="L566" s="38" t="s">
        <v>143</v>
      </c>
      <c r="M566" s="38" t="s">
        <v>144</v>
      </c>
      <c r="N566" s="38" t="s">
        <v>145</v>
      </c>
      <c r="O566" s="105" t="str">
        <f>IF(F566="","",VLOOKUP(F566,海关监管条件!$A$1:$B$2000,2,FALSE))</f>
        <v>无</v>
      </c>
    </row>
    <row r="567" spans="1:15" hidden="1">
      <c r="A567" s="45">
        <v>43539</v>
      </c>
      <c r="B567" s="20" t="s">
        <v>1391</v>
      </c>
      <c r="C567" s="20" t="s">
        <v>1392</v>
      </c>
      <c r="D567" s="20" t="s">
        <v>1393</v>
      </c>
      <c r="E567" s="20" t="s">
        <v>1394</v>
      </c>
      <c r="F567" s="20" t="s">
        <v>7</v>
      </c>
      <c r="G567" s="20" t="s">
        <v>1395</v>
      </c>
      <c r="H567" s="38">
        <v>18</v>
      </c>
      <c r="I567" s="38" t="s">
        <v>154</v>
      </c>
      <c r="J567" s="46">
        <v>0.3</v>
      </c>
      <c r="K567" s="46">
        <v>5.4</v>
      </c>
      <c r="L567" s="38" t="s">
        <v>143</v>
      </c>
      <c r="M567" s="38" t="s">
        <v>144</v>
      </c>
      <c r="N567" s="38" t="s">
        <v>145</v>
      </c>
      <c r="O567" s="105" t="str">
        <f>IF(F567="","",VLOOKUP(F567,海关监管条件!$A$1:$B$2000,2,FALSE))</f>
        <v xml:space="preserve">A </v>
      </c>
    </row>
    <row r="568" spans="1:15" hidden="1">
      <c r="A568" s="45">
        <v>43539</v>
      </c>
      <c r="B568" s="20" t="s">
        <v>1391</v>
      </c>
      <c r="C568" s="20" t="s">
        <v>1392</v>
      </c>
      <c r="D568" s="20" t="s">
        <v>1393</v>
      </c>
      <c r="E568" s="20" t="s">
        <v>1396</v>
      </c>
      <c r="F568" s="20" t="s">
        <v>5</v>
      </c>
      <c r="G568" s="20" t="s">
        <v>1397</v>
      </c>
      <c r="H568" s="38">
        <v>24</v>
      </c>
      <c r="I568" s="104" t="s">
        <v>142</v>
      </c>
      <c r="J568" s="46">
        <v>2.7</v>
      </c>
      <c r="K568" s="46">
        <v>64.8</v>
      </c>
      <c r="L568" s="38" t="s">
        <v>143</v>
      </c>
      <c r="M568" s="38" t="s">
        <v>144</v>
      </c>
      <c r="N568" s="38" t="s">
        <v>145</v>
      </c>
      <c r="O568" s="105" t="str">
        <f>IF(F568="","",VLOOKUP(F568,海关监管条件!$A$1:$B$2000,2,FALSE))</f>
        <v xml:space="preserve">A </v>
      </c>
    </row>
    <row r="569" spans="1:15" hidden="1">
      <c r="A569" s="45">
        <v>43539</v>
      </c>
      <c r="B569" s="20" t="s">
        <v>1391</v>
      </c>
      <c r="C569" s="20" t="s">
        <v>1392</v>
      </c>
      <c r="D569" s="20" t="s">
        <v>1393</v>
      </c>
      <c r="E569" s="20" t="s">
        <v>1398</v>
      </c>
      <c r="F569" s="20" t="s">
        <v>7</v>
      </c>
      <c r="G569" s="20" t="s">
        <v>1399</v>
      </c>
      <c r="H569" s="38">
        <v>54</v>
      </c>
      <c r="I569" s="38" t="s">
        <v>154</v>
      </c>
      <c r="J569" s="46">
        <v>0.4</v>
      </c>
      <c r="K569" s="46">
        <v>21.6</v>
      </c>
      <c r="L569" s="38" t="s">
        <v>143</v>
      </c>
      <c r="M569" s="38" t="s">
        <v>144</v>
      </c>
      <c r="N569" s="38" t="s">
        <v>145</v>
      </c>
      <c r="O569" s="105" t="str">
        <f>IF(F569="","",VLOOKUP(F569,海关监管条件!$A$1:$B$2000,2,FALSE))</f>
        <v xml:space="preserve">A </v>
      </c>
    </row>
    <row r="570" spans="1:15" hidden="1">
      <c r="A570" s="45">
        <v>43539</v>
      </c>
      <c r="B570" s="20" t="s">
        <v>1391</v>
      </c>
      <c r="C570" s="20" t="s">
        <v>1392</v>
      </c>
      <c r="D570" s="20" t="s">
        <v>1393</v>
      </c>
      <c r="E570" s="20" t="s">
        <v>1400</v>
      </c>
      <c r="F570" s="20" t="s">
        <v>7</v>
      </c>
      <c r="G570" s="20" t="s">
        <v>1401</v>
      </c>
      <c r="H570" s="38">
        <v>96</v>
      </c>
      <c r="I570" s="38" t="s">
        <v>154</v>
      </c>
      <c r="J570" s="46">
        <v>0.1</v>
      </c>
      <c r="K570" s="46">
        <v>9.6</v>
      </c>
      <c r="L570" s="38" t="s">
        <v>143</v>
      </c>
      <c r="M570" s="38" t="s">
        <v>144</v>
      </c>
      <c r="N570" s="38" t="s">
        <v>145</v>
      </c>
      <c r="O570" s="105" t="str">
        <f>IF(F570="","",VLOOKUP(F570,海关监管条件!$A$1:$B$2000,2,FALSE))</f>
        <v xml:space="preserve">A </v>
      </c>
    </row>
    <row r="571" spans="1:15" hidden="1">
      <c r="A571" s="45">
        <v>43539</v>
      </c>
      <c r="B571" s="20" t="s">
        <v>1391</v>
      </c>
      <c r="C571" s="20" t="s">
        <v>1392</v>
      </c>
      <c r="D571" s="20" t="s">
        <v>1393</v>
      </c>
      <c r="E571" s="20" t="s">
        <v>1402</v>
      </c>
      <c r="F571" s="20" t="s">
        <v>7</v>
      </c>
      <c r="G571" s="20" t="s">
        <v>1403</v>
      </c>
      <c r="H571" s="38">
        <v>84</v>
      </c>
      <c r="I571" s="38" t="s">
        <v>154</v>
      </c>
      <c r="J571" s="46">
        <v>0.1</v>
      </c>
      <c r="K571" s="46">
        <v>8.4</v>
      </c>
      <c r="L571" s="38" t="s">
        <v>143</v>
      </c>
      <c r="M571" s="38" t="s">
        <v>144</v>
      </c>
      <c r="N571" s="38" t="s">
        <v>145</v>
      </c>
      <c r="O571" s="105" t="str">
        <f>IF(F571="","",VLOOKUP(F571,海关监管条件!$A$1:$B$2000,2,FALSE))</f>
        <v xml:space="preserve">A </v>
      </c>
    </row>
    <row r="572" spans="1:15" hidden="1">
      <c r="A572" s="45">
        <v>43539</v>
      </c>
      <c r="B572" s="20" t="s">
        <v>1391</v>
      </c>
      <c r="C572" s="20" t="s">
        <v>1392</v>
      </c>
      <c r="D572" s="20" t="s">
        <v>1393</v>
      </c>
      <c r="E572" s="20" t="s">
        <v>1404</v>
      </c>
      <c r="F572" s="20" t="s">
        <v>7</v>
      </c>
      <c r="G572" s="20" t="s">
        <v>1405</v>
      </c>
      <c r="H572" s="38">
        <v>24</v>
      </c>
      <c r="I572" s="38" t="s">
        <v>154</v>
      </c>
      <c r="J572" s="46">
        <v>0.6</v>
      </c>
      <c r="K572" s="46">
        <v>14.4</v>
      </c>
      <c r="L572" s="38" t="s">
        <v>143</v>
      </c>
      <c r="M572" s="38" t="s">
        <v>144</v>
      </c>
      <c r="N572" s="38" t="s">
        <v>145</v>
      </c>
      <c r="O572" s="105" t="str">
        <f>IF(F572="","",VLOOKUP(F572,海关监管条件!$A$1:$B$2000,2,FALSE))</f>
        <v xml:space="preserve">A </v>
      </c>
    </row>
    <row r="573" spans="1:15" hidden="1">
      <c r="A573" s="45">
        <v>43539</v>
      </c>
      <c r="B573" s="20" t="s">
        <v>1391</v>
      </c>
      <c r="C573" s="20" t="s">
        <v>1392</v>
      </c>
      <c r="D573" s="20" t="s">
        <v>1393</v>
      </c>
      <c r="E573" s="20" t="s">
        <v>1406</v>
      </c>
      <c r="F573" s="20" t="s">
        <v>7</v>
      </c>
      <c r="G573" s="20" t="s">
        <v>1407</v>
      </c>
      <c r="H573" s="38">
        <v>222</v>
      </c>
      <c r="I573" s="38" t="s">
        <v>154</v>
      </c>
      <c r="J573" s="46">
        <v>0.4</v>
      </c>
      <c r="K573" s="46">
        <v>88.8</v>
      </c>
      <c r="L573" s="38" t="s">
        <v>143</v>
      </c>
      <c r="M573" s="38" t="s">
        <v>144</v>
      </c>
      <c r="N573" s="38" t="s">
        <v>145</v>
      </c>
      <c r="O573" s="105" t="str">
        <f>IF(F573="","",VLOOKUP(F573,海关监管条件!$A$1:$B$2000,2,FALSE))</f>
        <v xml:space="preserve">A </v>
      </c>
    </row>
    <row r="574" spans="1:15" hidden="1">
      <c r="A574" s="45">
        <v>43539</v>
      </c>
      <c r="B574" s="20" t="s">
        <v>1391</v>
      </c>
      <c r="C574" s="20" t="s">
        <v>1392</v>
      </c>
      <c r="D574" s="20" t="s">
        <v>1393</v>
      </c>
      <c r="E574" s="20" t="s">
        <v>1408</v>
      </c>
      <c r="F574" s="20" t="s">
        <v>5</v>
      </c>
      <c r="G574" s="20" t="s">
        <v>1409</v>
      </c>
      <c r="H574" s="38">
        <v>18</v>
      </c>
      <c r="I574" s="104" t="s">
        <v>142</v>
      </c>
      <c r="J574" s="46">
        <v>8</v>
      </c>
      <c r="K574" s="46">
        <v>144</v>
      </c>
      <c r="L574" s="38" t="s">
        <v>143</v>
      </c>
      <c r="M574" s="38" t="s">
        <v>144</v>
      </c>
      <c r="N574" s="38" t="s">
        <v>145</v>
      </c>
      <c r="O574" s="105" t="str">
        <f>IF(F574="","",VLOOKUP(F574,海关监管条件!$A$1:$B$2000,2,FALSE))</f>
        <v xml:space="preserve">A </v>
      </c>
    </row>
    <row r="575" spans="1:15" hidden="1">
      <c r="A575" s="45">
        <v>43539</v>
      </c>
      <c r="B575" s="20" t="s">
        <v>1391</v>
      </c>
      <c r="C575" s="20" t="s">
        <v>1392</v>
      </c>
      <c r="D575" s="20" t="s">
        <v>1393</v>
      </c>
      <c r="E575" s="20" t="s">
        <v>1410</v>
      </c>
      <c r="F575" s="20" t="s">
        <v>7</v>
      </c>
      <c r="G575" s="20" t="s">
        <v>1411</v>
      </c>
      <c r="H575" s="38">
        <v>42</v>
      </c>
      <c r="I575" s="38" t="s">
        <v>154</v>
      </c>
      <c r="J575" s="46">
        <v>0.25</v>
      </c>
      <c r="K575" s="46">
        <v>10.5</v>
      </c>
      <c r="L575" s="38" t="s">
        <v>143</v>
      </c>
      <c r="M575" s="38" t="s">
        <v>144</v>
      </c>
      <c r="N575" s="38" t="s">
        <v>145</v>
      </c>
      <c r="O575" s="105" t="str">
        <f>IF(F575="","",VLOOKUP(F575,海关监管条件!$A$1:$B$2000,2,FALSE))</f>
        <v xml:space="preserve">A </v>
      </c>
    </row>
    <row r="576" spans="1:15" hidden="1">
      <c r="A576" s="45">
        <v>43539</v>
      </c>
      <c r="B576" s="20" t="s">
        <v>1391</v>
      </c>
      <c r="C576" s="20" t="s">
        <v>1392</v>
      </c>
      <c r="D576" s="20" t="s">
        <v>1393</v>
      </c>
      <c r="E576" s="20" t="s">
        <v>1412</v>
      </c>
      <c r="F576" s="20" t="s">
        <v>7</v>
      </c>
      <c r="G576" s="20" t="s">
        <v>1413</v>
      </c>
      <c r="H576" s="38">
        <v>60</v>
      </c>
      <c r="I576" s="38" t="s">
        <v>154</v>
      </c>
      <c r="J576" s="46">
        <v>0.25</v>
      </c>
      <c r="K576" s="46">
        <v>15</v>
      </c>
      <c r="L576" s="38" t="s">
        <v>143</v>
      </c>
      <c r="M576" s="38" t="s">
        <v>144</v>
      </c>
      <c r="N576" s="38" t="s">
        <v>145</v>
      </c>
      <c r="O576" s="105" t="str">
        <f>IF(F576="","",VLOOKUP(F576,海关监管条件!$A$1:$B$2000,2,FALSE))</f>
        <v xml:space="preserve">A </v>
      </c>
    </row>
    <row r="577" spans="1:15" hidden="1">
      <c r="A577" s="45">
        <v>43539</v>
      </c>
      <c r="B577" s="20" t="s">
        <v>1391</v>
      </c>
      <c r="C577" s="20" t="s">
        <v>1392</v>
      </c>
      <c r="D577" s="20" t="s">
        <v>1393</v>
      </c>
      <c r="E577" s="20" t="s">
        <v>1414</v>
      </c>
      <c r="F577" s="20" t="s">
        <v>7</v>
      </c>
      <c r="G577" s="20" t="s">
        <v>1415</v>
      </c>
      <c r="H577" s="38">
        <v>30</v>
      </c>
      <c r="I577" s="38" t="s">
        <v>154</v>
      </c>
      <c r="J577" s="46">
        <v>0.35</v>
      </c>
      <c r="K577" s="46">
        <v>10.5</v>
      </c>
      <c r="L577" s="38" t="s">
        <v>143</v>
      </c>
      <c r="M577" s="38" t="s">
        <v>144</v>
      </c>
      <c r="N577" s="38" t="s">
        <v>145</v>
      </c>
      <c r="O577" s="105" t="str">
        <f>IF(F577="","",VLOOKUP(F577,海关监管条件!$A$1:$B$2000,2,FALSE))</f>
        <v xml:space="preserve">A </v>
      </c>
    </row>
    <row r="578" spans="1:15" hidden="1">
      <c r="A578" s="45">
        <v>43539</v>
      </c>
      <c r="B578" s="20" t="s">
        <v>1391</v>
      </c>
      <c r="C578" s="20" t="s">
        <v>1392</v>
      </c>
      <c r="D578" s="20" t="s">
        <v>1393</v>
      </c>
      <c r="E578" s="20" t="s">
        <v>1416</v>
      </c>
      <c r="F578" s="20" t="s">
        <v>7</v>
      </c>
      <c r="G578" s="20" t="s">
        <v>1417</v>
      </c>
      <c r="H578" s="38">
        <v>45</v>
      </c>
      <c r="I578" s="38" t="s">
        <v>154</v>
      </c>
      <c r="J578" s="46">
        <v>0.15</v>
      </c>
      <c r="K578" s="46">
        <v>6.75</v>
      </c>
      <c r="L578" s="38" t="s">
        <v>143</v>
      </c>
      <c r="M578" s="38" t="s">
        <v>144</v>
      </c>
      <c r="N578" s="38" t="s">
        <v>145</v>
      </c>
      <c r="O578" s="105" t="str">
        <f>IF(F578="","",VLOOKUP(F578,海关监管条件!$A$1:$B$2000,2,FALSE))</f>
        <v xml:space="preserve">A </v>
      </c>
    </row>
    <row r="579" spans="1:15" hidden="1">
      <c r="A579" s="45">
        <v>43539</v>
      </c>
      <c r="B579" s="20" t="s">
        <v>1391</v>
      </c>
      <c r="C579" s="20" t="s">
        <v>1392</v>
      </c>
      <c r="D579" s="20" t="s">
        <v>1393</v>
      </c>
      <c r="E579" s="20" t="s">
        <v>1418</v>
      </c>
      <c r="F579" s="20" t="s">
        <v>7</v>
      </c>
      <c r="G579" s="20" t="s">
        <v>1419</v>
      </c>
      <c r="H579" s="38">
        <v>24</v>
      </c>
      <c r="I579" s="38" t="s">
        <v>154</v>
      </c>
      <c r="J579" s="46">
        <v>0.2</v>
      </c>
      <c r="K579" s="46">
        <v>4.8</v>
      </c>
      <c r="L579" s="38" t="s">
        <v>143</v>
      </c>
      <c r="M579" s="38" t="s">
        <v>144</v>
      </c>
      <c r="N579" s="38" t="s">
        <v>145</v>
      </c>
      <c r="O579" s="105" t="str">
        <f>IF(F579="","",VLOOKUP(F579,海关监管条件!$A$1:$B$2000,2,FALSE))</f>
        <v xml:space="preserve">A </v>
      </c>
    </row>
    <row r="580" spans="1:15" hidden="1">
      <c r="A580" s="45">
        <v>43542</v>
      </c>
      <c r="B580" s="20" t="s">
        <v>1420</v>
      </c>
      <c r="C580" s="20" t="s">
        <v>1421</v>
      </c>
      <c r="D580" s="20" t="s">
        <v>1422</v>
      </c>
      <c r="E580" s="20" t="s">
        <v>1423</v>
      </c>
      <c r="F580" s="20" t="s">
        <v>10</v>
      </c>
      <c r="G580" s="20" t="s">
        <v>298</v>
      </c>
      <c r="H580" s="38">
        <v>43</v>
      </c>
      <c r="I580" s="38" t="s">
        <v>171</v>
      </c>
      <c r="J580" s="46">
        <v>2</v>
      </c>
      <c r="K580" s="46">
        <v>86</v>
      </c>
      <c r="L580" s="38" t="s">
        <v>143</v>
      </c>
      <c r="M580" s="38" t="s">
        <v>144</v>
      </c>
      <c r="N580" s="38" t="s">
        <v>145</v>
      </c>
      <c r="O580" s="105" t="str">
        <f>IF(F580="","",VLOOKUP(F580,海关监管条件!$A$1:$B$2000,2,FALSE))</f>
        <v xml:space="preserve">A </v>
      </c>
    </row>
    <row r="581" spans="1:15" hidden="1">
      <c r="A581" s="45">
        <v>43542</v>
      </c>
      <c r="B581" s="20" t="s">
        <v>1420</v>
      </c>
      <c r="C581" s="20" t="s">
        <v>1421</v>
      </c>
      <c r="D581" s="20" t="s">
        <v>1422</v>
      </c>
      <c r="E581" s="20" t="s">
        <v>1424</v>
      </c>
      <c r="F581" s="20" t="s">
        <v>15</v>
      </c>
      <c r="G581" s="20" t="s">
        <v>869</v>
      </c>
      <c r="H581" s="38">
        <v>200</v>
      </c>
      <c r="I581" s="38" t="s">
        <v>171</v>
      </c>
      <c r="J581" s="46">
        <v>2</v>
      </c>
      <c r="K581" s="46">
        <v>400</v>
      </c>
      <c r="L581" s="38" t="s">
        <v>143</v>
      </c>
      <c r="M581" s="38" t="s">
        <v>144</v>
      </c>
      <c r="N581" s="38" t="s">
        <v>145</v>
      </c>
      <c r="O581" s="105" t="str">
        <f>IF(F581="","",VLOOKUP(F581,海关监管条件!$A$1:$B$2000,2,FALSE))</f>
        <v xml:space="preserve">A </v>
      </c>
    </row>
    <row r="582" spans="1:15" hidden="1">
      <c r="A582" s="45">
        <v>43542</v>
      </c>
      <c r="B582" s="20" t="s">
        <v>1420</v>
      </c>
      <c r="C582" s="20" t="s">
        <v>1421</v>
      </c>
      <c r="D582" s="20" t="s">
        <v>1422</v>
      </c>
      <c r="E582" s="20" t="s">
        <v>1425</v>
      </c>
      <c r="F582" s="20" t="s">
        <v>10</v>
      </c>
      <c r="G582" s="20" t="s">
        <v>1426</v>
      </c>
      <c r="H582" s="38">
        <v>599</v>
      </c>
      <c r="I582" s="38" t="s">
        <v>171</v>
      </c>
      <c r="J582" s="46">
        <v>2</v>
      </c>
      <c r="K582" s="46">
        <v>1198</v>
      </c>
      <c r="L582" s="38" t="s">
        <v>143</v>
      </c>
      <c r="M582" s="38" t="s">
        <v>144</v>
      </c>
      <c r="N582" s="38" t="s">
        <v>145</v>
      </c>
      <c r="O582" s="105" t="str">
        <f>IF(F582="","",VLOOKUP(F582,海关监管条件!$A$1:$B$2000,2,FALSE))</f>
        <v xml:space="preserve">A </v>
      </c>
    </row>
    <row r="583" spans="1:15" hidden="1">
      <c r="A583" s="45">
        <v>43542</v>
      </c>
      <c r="B583" s="20" t="s">
        <v>1420</v>
      </c>
      <c r="C583" s="20" t="s">
        <v>1421</v>
      </c>
      <c r="D583" s="20" t="s">
        <v>1422</v>
      </c>
      <c r="E583" s="20" t="s">
        <v>1427</v>
      </c>
      <c r="F583" s="20" t="s">
        <v>10</v>
      </c>
      <c r="G583" s="20" t="s">
        <v>1428</v>
      </c>
      <c r="H583" s="38">
        <v>1452</v>
      </c>
      <c r="I583" s="38" t="s">
        <v>171</v>
      </c>
      <c r="J583" s="46">
        <v>2</v>
      </c>
      <c r="K583" s="46">
        <v>2904</v>
      </c>
      <c r="L583" s="38" t="s">
        <v>143</v>
      </c>
      <c r="M583" s="38" t="s">
        <v>144</v>
      </c>
      <c r="N583" s="38" t="s">
        <v>145</v>
      </c>
      <c r="O583" s="105" t="str">
        <f>IF(F583="","",VLOOKUP(F583,海关监管条件!$A$1:$B$2000,2,FALSE))</f>
        <v xml:space="preserve">A </v>
      </c>
    </row>
    <row r="584" spans="1:15" hidden="1">
      <c r="A584" s="45">
        <v>43542</v>
      </c>
      <c r="B584" s="20" t="s">
        <v>1429</v>
      </c>
      <c r="C584" s="20" t="s">
        <v>1430</v>
      </c>
      <c r="D584" s="20" t="s">
        <v>1431</v>
      </c>
      <c r="E584" s="20" t="s">
        <v>1432</v>
      </c>
      <c r="F584" s="20">
        <v>3923290000</v>
      </c>
      <c r="G584" s="20" t="s">
        <v>1433</v>
      </c>
      <c r="H584" s="38">
        <v>168</v>
      </c>
      <c r="I584" s="38" t="s">
        <v>1434</v>
      </c>
      <c r="J584" s="46">
        <v>2.66</v>
      </c>
      <c r="K584" s="46">
        <v>446.88</v>
      </c>
      <c r="L584" s="38" t="s">
        <v>151</v>
      </c>
      <c r="M584" s="38" t="s">
        <v>144</v>
      </c>
      <c r="N584" s="38" t="s">
        <v>145</v>
      </c>
      <c r="O584" s="105" t="str">
        <f>IF(F584="","",VLOOKUP(F584,海关监管条件!$A$1:$B$2000,2,FALSE))</f>
        <v>无</v>
      </c>
    </row>
    <row r="585" spans="1:15" hidden="1">
      <c r="A585" s="45">
        <v>43542</v>
      </c>
      <c r="B585" s="20" t="s">
        <v>1429</v>
      </c>
      <c r="C585" s="20" t="s">
        <v>1430</v>
      </c>
      <c r="D585" s="20" t="s">
        <v>1431</v>
      </c>
      <c r="E585" s="20" t="s">
        <v>1435</v>
      </c>
      <c r="F585" s="20" t="s">
        <v>30</v>
      </c>
      <c r="G585" s="20" t="s">
        <v>1436</v>
      </c>
      <c r="H585" s="38">
        <v>84</v>
      </c>
      <c r="I585" s="38" t="s">
        <v>1434</v>
      </c>
      <c r="J585" s="46">
        <v>2.93</v>
      </c>
      <c r="K585" s="46">
        <v>246.12</v>
      </c>
      <c r="L585" s="38" t="s">
        <v>151</v>
      </c>
      <c r="M585" s="38" t="s">
        <v>144</v>
      </c>
      <c r="N585" s="38" t="s">
        <v>145</v>
      </c>
      <c r="O585" s="105" t="str">
        <f>IF(F585="","",VLOOKUP(F585,海关监管条件!$A$1:$B$2000,2,FALSE))</f>
        <v>无</v>
      </c>
    </row>
    <row r="586" spans="1:15" hidden="1">
      <c r="A586" s="45">
        <v>43542</v>
      </c>
      <c r="B586" s="20" t="s">
        <v>1429</v>
      </c>
      <c r="C586" s="20" t="s">
        <v>1430</v>
      </c>
      <c r="D586" s="20" t="s">
        <v>1431</v>
      </c>
      <c r="E586" s="20" t="s">
        <v>1437</v>
      </c>
      <c r="F586" s="20" t="s">
        <v>17</v>
      </c>
      <c r="G586" s="20" t="s">
        <v>1438</v>
      </c>
      <c r="H586" s="38">
        <v>56</v>
      </c>
      <c r="I586" s="38" t="s">
        <v>1434</v>
      </c>
      <c r="J586" s="46">
        <v>4.2</v>
      </c>
      <c r="K586" s="46">
        <v>235.2</v>
      </c>
      <c r="L586" s="38" t="s">
        <v>151</v>
      </c>
      <c r="M586" s="38" t="s">
        <v>144</v>
      </c>
      <c r="N586" s="38" t="s">
        <v>145</v>
      </c>
      <c r="O586" s="105" t="str">
        <f>IF(F586="","",VLOOKUP(F586,海关监管条件!$A$1:$B$2000,2,FALSE))</f>
        <v xml:space="preserve">无 </v>
      </c>
    </row>
    <row r="587" spans="1:15" hidden="1">
      <c r="A587" s="45">
        <v>43542</v>
      </c>
      <c r="B587" s="20" t="s">
        <v>1429</v>
      </c>
      <c r="C587" s="20" t="s">
        <v>1430</v>
      </c>
      <c r="D587" s="20" t="s">
        <v>1431</v>
      </c>
      <c r="E587" s="20" t="s">
        <v>1439</v>
      </c>
      <c r="F587" s="20">
        <v>4819400000</v>
      </c>
      <c r="G587" s="20" t="s">
        <v>1440</v>
      </c>
      <c r="H587" s="38">
        <v>72</v>
      </c>
      <c r="I587" s="38" t="s">
        <v>1434</v>
      </c>
      <c r="J587" s="46">
        <v>6.63</v>
      </c>
      <c r="K587" s="46">
        <v>477.36</v>
      </c>
      <c r="L587" s="38" t="s">
        <v>151</v>
      </c>
      <c r="M587" s="38" t="s">
        <v>144</v>
      </c>
      <c r="N587" s="38" t="s">
        <v>145</v>
      </c>
      <c r="O587" s="105" t="str">
        <f>IF(F587="","",VLOOKUP(F587,海关监管条件!$A$1:$B$2000,2,FALSE))</f>
        <v>无</v>
      </c>
    </row>
    <row r="588" spans="1:15" hidden="1">
      <c r="A588" s="45">
        <v>43542</v>
      </c>
      <c r="B588" s="20" t="s">
        <v>1441</v>
      </c>
      <c r="C588" s="20" t="s">
        <v>1442</v>
      </c>
      <c r="D588" s="20" t="s">
        <v>1443</v>
      </c>
      <c r="E588" s="20" t="s">
        <v>1444</v>
      </c>
      <c r="F588" s="20" t="s">
        <v>17</v>
      </c>
      <c r="G588" s="20" t="s">
        <v>1445</v>
      </c>
      <c r="H588" s="38">
        <v>3</v>
      </c>
      <c r="I588" s="38" t="s">
        <v>171</v>
      </c>
      <c r="J588" s="46">
        <v>30</v>
      </c>
      <c r="K588" s="46">
        <v>90</v>
      </c>
      <c r="L588" s="38" t="s">
        <v>151</v>
      </c>
      <c r="M588" s="38" t="s">
        <v>144</v>
      </c>
      <c r="N588" s="38" t="s">
        <v>145</v>
      </c>
      <c r="O588" s="105" t="str">
        <f>IF(F588="","",VLOOKUP(F588,海关监管条件!$A$1:$B$2000,2,FALSE))</f>
        <v xml:space="preserve">无 </v>
      </c>
    </row>
    <row r="589" spans="1:15" hidden="1">
      <c r="A589" s="45">
        <v>43542</v>
      </c>
      <c r="B589" s="20" t="s">
        <v>1441</v>
      </c>
      <c r="C589" s="20" t="s">
        <v>1442</v>
      </c>
      <c r="D589" s="20" t="s">
        <v>1443</v>
      </c>
      <c r="E589" s="20" t="s">
        <v>1446</v>
      </c>
      <c r="F589" s="20" t="s">
        <v>17</v>
      </c>
      <c r="G589" s="20" t="s">
        <v>1445</v>
      </c>
      <c r="H589" s="38">
        <v>2</v>
      </c>
      <c r="I589" s="38" t="s">
        <v>171</v>
      </c>
      <c r="J589" s="46">
        <v>30</v>
      </c>
      <c r="K589" s="46">
        <v>60</v>
      </c>
      <c r="L589" s="38" t="s">
        <v>151</v>
      </c>
      <c r="M589" s="38" t="s">
        <v>144</v>
      </c>
      <c r="N589" s="38" t="s">
        <v>145</v>
      </c>
      <c r="O589" s="105" t="str">
        <f>IF(F589="","",VLOOKUP(F589,海关监管条件!$A$1:$B$2000,2,FALSE))</f>
        <v xml:space="preserve">无 </v>
      </c>
    </row>
    <row r="590" spans="1:15" hidden="1">
      <c r="A590" s="45">
        <v>43545</v>
      </c>
      <c r="B590" s="20" t="s">
        <v>1447</v>
      </c>
      <c r="C590" s="20" t="s">
        <v>1448</v>
      </c>
      <c r="D590" s="20" t="s">
        <v>1449</v>
      </c>
      <c r="E590" s="20" t="s">
        <v>1450</v>
      </c>
      <c r="F590" s="20" t="s">
        <v>10</v>
      </c>
      <c r="G590" s="20" t="s">
        <v>1426</v>
      </c>
      <c r="H590" s="38">
        <v>1169</v>
      </c>
      <c r="I590" s="38" t="s">
        <v>171</v>
      </c>
      <c r="J590" s="46">
        <v>2</v>
      </c>
      <c r="K590" s="46">
        <v>2338</v>
      </c>
      <c r="L590" s="38" t="s">
        <v>143</v>
      </c>
      <c r="M590" s="38" t="s">
        <v>144</v>
      </c>
      <c r="N590" s="104" t="s">
        <v>267</v>
      </c>
      <c r="O590" s="105" t="str">
        <f>IF(F590="","",VLOOKUP(F590,海关监管条件!$A$1:$B$2000,2,FALSE))</f>
        <v xml:space="preserve">A </v>
      </c>
    </row>
    <row r="591" spans="1:15" hidden="1">
      <c r="A591" s="45">
        <v>43545</v>
      </c>
      <c r="B591" s="20" t="s">
        <v>1451</v>
      </c>
      <c r="C591" s="20" t="s">
        <v>1452</v>
      </c>
      <c r="D591" s="20" t="s">
        <v>1453</v>
      </c>
      <c r="E591" s="20" t="s">
        <v>1454</v>
      </c>
      <c r="F591" s="20" t="s">
        <v>7</v>
      </c>
      <c r="G591" s="20" t="s">
        <v>429</v>
      </c>
      <c r="H591" s="38">
        <v>9</v>
      </c>
      <c r="I591" s="38" t="s">
        <v>171</v>
      </c>
      <c r="J591" s="46">
        <v>3.5</v>
      </c>
      <c r="K591" s="46">
        <v>31.5</v>
      </c>
      <c r="L591" s="38" t="s">
        <v>143</v>
      </c>
      <c r="M591" s="38" t="s">
        <v>144</v>
      </c>
      <c r="N591" s="38" t="s">
        <v>145</v>
      </c>
      <c r="O591" s="105" t="str">
        <f>IF(F591="","",VLOOKUP(F591,海关监管条件!$A$1:$B$2000,2,FALSE))</f>
        <v xml:space="preserve">A </v>
      </c>
    </row>
    <row r="592" spans="1:15" hidden="1">
      <c r="A592" s="45">
        <v>43545</v>
      </c>
      <c r="B592" s="20" t="s">
        <v>1455</v>
      </c>
      <c r="C592" s="20" t="s">
        <v>1456</v>
      </c>
      <c r="D592" s="20" t="s">
        <v>1457</v>
      </c>
      <c r="E592" s="20" t="s">
        <v>1458</v>
      </c>
      <c r="F592" s="20" t="s">
        <v>45</v>
      </c>
      <c r="G592" s="20" t="s">
        <v>643</v>
      </c>
      <c r="H592" s="38">
        <v>9</v>
      </c>
      <c r="I592" s="38" t="s">
        <v>171</v>
      </c>
      <c r="J592" s="46">
        <v>6.5</v>
      </c>
      <c r="K592" s="46">
        <v>58.5</v>
      </c>
      <c r="L592" s="38" t="s">
        <v>143</v>
      </c>
      <c r="M592" s="38" t="s">
        <v>144</v>
      </c>
      <c r="N592" s="38" t="s">
        <v>145</v>
      </c>
      <c r="O592" s="105" t="str">
        <f>IF(F592="","",VLOOKUP(F592,海关监管条件!$A$1:$B$2000,2,FALSE))</f>
        <v xml:space="preserve">无 </v>
      </c>
    </row>
    <row r="593" spans="1:15" hidden="1">
      <c r="A593" s="45">
        <v>43545</v>
      </c>
      <c r="B593" s="20" t="s">
        <v>1459</v>
      </c>
      <c r="C593" s="20" t="s">
        <v>1460</v>
      </c>
      <c r="D593" s="20" t="s">
        <v>1461</v>
      </c>
      <c r="E593" s="20" t="s">
        <v>1462</v>
      </c>
      <c r="F593" s="20" t="s">
        <v>108</v>
      </c>
      <c r="G593" s="20" t="s">
        <v>1463</v>
      </c>
      <c r="H593" s="38">
        <v>60</v>
      </c>
      <c r="I593" s="38" t="s">
        <v>154</v>
      </c>
      <c r="J593" s="46">
        <v>2.9</v>
      </c>
      <c r="K593" s="46">
        <v>174</v>
      </c>
      <c r="L593" s="38" t="s">
        <v>143</v>
      </c>
      <c r="M593" s="38" t="s">
        <v>144</v>
      </c>
      <c r="N593" s="38" t="s">
        <v>145</v>
      </c>
      <c r="O593" s="105" t="str">
        <f>IF(F593="","",VLOOKUP(F593,海关监管条件!$A$1:$B$2000,2,FALSE))</f>
        <v>无</v>
      </c>
    </row>
    <row r="594" spans="1:15" hidden="1">
      <c r="A594" s="45">
        <v>43545</v>
      </c>
      <c r="B594" s="20" t="s">
        <v>1459</v>
      </c>
      <c r="C594" s="20" t="s">
        <v>1460</v>
      </c>
      <c r="D594" s="20" t="s">
        <v>1461</v>
      </c>
      <c r="E594" s="20" t="s">
        <v>1464</v>
      </c>
      <c r="F594" s="20" t="s">
        <v>86</v>
      </c>
      <c r="G594" s="20" t="s">
        <v>1465</v>
      </c>
      <c r="H594" s="38">
        <v>300</v>
      </c>
      <c r="I594" s="38" t="s">
        <v>154</v>
      </c>
      <c r="J594" s="46">
        <v>0.75</v>
      </c>
      <c r="K594" s="46">
        <v>225</v>
      </c>
      <c r="L594" s="38" t="s">
        <v>143</v>
      </c>
      <c r="M594" s="38" t="s">
        <v>144</v>
      </c>
      <c r="N594" s="38" t="s">
        <v>145</v>
      </c>
      <c r="O594" s="105" t="str">
        <f>IF(F594="","",VLOOKUP(F594,海关监管条件!$A$1:$B$2000,2,FALSE))</f>
        <v>无</v>
      </c>
    </row>
    <row r="595" spans="1:15" hidden="1">
      <c r="A595" s="45">
        <v>43545</v>
      </c>
      <c r="B595" s="20" t="s">
        <v>1459</v>
      </c>
      <c r="C595" s="20" t="s">
        <v>1460</v>
      </c>
      <c r="D595" s="20" t="s">
        <v>1461</v>
      </c>
      <c r="E595" s="20" t="s">
        <v>1466</v>
      </c>
      <c r="F595" s="20" t="s">
        <v>86</v>
      </c>
      <c r="G595" s="20" t="s">
        <v>1467</v>
      </c>
      <c r="H595" s="38">
        <v>156</v>
      </c>
      <c r="I595" s="38" t="s">
        <v>154</v>
      </c>
      <c r="J595" s="46">
        <v>0.91</v>
      </c>
      <c r="K595" s="46">
        <v>141.96</v>
      </c>
      <c r="L595" s="38" t="s">
        <v>143</v>
      </c>
      <c r="M595" s="38" t="s">
        <v>144</v>
      </c>
      <c r="N595" s="38" t="s">
        <v>145</v>
      </c>
      <c r="O595" s="105" t="str">
        <f>IF(F595="","",VLOOKUP(F595,海关监管条件!$A$1:$B$2000,2,FALSE))</f>
        <v>无</v>
      </c>
    </row>
    <row r="596" spans="1:15" hidden="1">
      <c r="A596" s="45">
        <v>43545</v>
      </c>
      <c r="B596" s="20" t="s">
        <v>1459</v>
      </c>
      <c r="C596" s="20" t="s">
        <v>1460</v>
      </c>
      <c r="D596" s="20" t="s">
        <v>1461</v>
      </c>
      <c r="E596" s="20" t="s">
        <v>1468</v>
      </c>
      <c r="F596" s="20" t="s">
        <v>83</v>
      </c>
      <c r="G596" s="20" t="s">
        <v>1469</v>
      </c>
      <c r="H596" s="38">
        <v>132</v>
      </c>
      <c r="I596" s="38" t="s">
        <v>154</v>
      </c>
      <c r="J596" s="46">
        <v>0.65</v>
      </c>
      <c r="K596" s="46">
        <v>85.8</v>
      </c>
      <c r="L596" s="38" t="s">
        <v>143</v>
      </c>
      <c r="M596" s="38" t="s">
        <v>144</v>
      </c>
      <c r="N596" s="38" t="s">
        <v>145</v>
      </c>
      <c r="O596" s="105" t="str">
        <f>IF(F596="","",VLOOKUP(F596,海关监管条件!$A$1:$B$2000,2,FALSE))</f>
        <v>无</v>
      </c>
    </row>
    <row r="597" spans="1:15" hidden="1">
      <c r="A597" s="45">
        <v>43545</v>
      </c>
      <c r="B597" s="20" t="s">
        <v>1470</v>
      </c>
      <c r="C597" s="20" t="s">
        <v>1471</v>
      </c>
      <c r="D597" s="20" t="s">
        <v>1472</v>
      </c>
      <c r="E597" s="20" t="s">
        <v>1473</v>
      </c>
      <c r="F597" s="20" t="s">
        <v>74</v>
      </c>
      <c r="G597" s="20" t="s">
        <v>1474</v>
      </c>
      <c r="H597" s="38">
        <v>42</v>
      </c>
      <c r="I597" s="38" t="s">
        <v>224</v>
      </c>
      <c r="J597" s="46">
        <v>1.56</v>
      </c>
      <c r="K597" s="46">
        <v>65.52</v>
      </c>
      <c r="L597" s="38" t="s">
        <v>143</v>
      </c>
      <c r="M597" s="38" t="s">
        <v>144</v>
      </c>
      <c r="N597" s="38" t="s">
        <v>145</v>
      </c>
      <c r="O597" s="105" t="str">
        <f>IF(F597="","",VLOOKUP(F597,海关监管条件!$A$1:$B$2000,2,FALSE))</f>
        <v>AB</v>
      </c>
    </row>
    <row r="598" spans="1:15" hidden="1">
      <c r="A598" s="45">
        <v>43545</v>
      </c>
      <c r="B598" s="20" t="s">
        <v>1470</v>
      </c>
      <c r="C598" s="20" t="s">
        <v>1471</v>
      </c>
      <c r="D598" s="20" t="s">
        <v>1472</v>
      </c>
      <c r="E598" s="20" t="s">
        <v>1475</v>
      </c>
      <c r="F598" s="20" t="s">
        <v>13</v>
      </c>
      <c r="G598" s="20" t="s">
        <v>1476</v>
      </c>
      <c r="H598" s="38">
        <v>33</v>
      </c>
      <c r="I598" s="38" t="s">
        <v>224</v>
      </c>
      <c r="J598" s="46">
        <v>3.42</v>
      </c>
      <c r="K598" s="46">
        <v>112.86</v>
      </c>
      <c r="L598" s="38" t="s">
        <v>143</v>
      </c>
      <c r="M598" s="38" t="s">
        <v>144</v>
      </c>
      <c r="N598" s="38" t="s">
        <v>145</v>
      </c>
      <c r="O598" s="105" t="str">
        <f>IF(F598="","",VLOOKUP(F598,海关监管条件!$A$1:$B$2000,2,FALSE))</f>
        <v>A</v>
      </c>
    </row>
    <row r="599" spans="1:15" hidden="1">
      <c r="A599" s="45">
        <v>43545</v>
      </c>
      <c r="B599" s="20" t="s">
        <v>1470</v>
      </c>
      <c r="C599" s="20" t="s">
        <v>1471</v>
      </c>
      <c r="D599" s="20" t="s">
        <v>1472</v>
      </c>
      <c r="E599" s="20" t="s">
        <v>1477</v>
      </c>
      <c r="F599" s="20" t="s">
        <v>13</v>
      </c>
      <c r="G599" s="20" t="s">
        <v>1138</v>
      </c>
      <c r="H599" s="38">
        <v>36</v>
      </c>
      <c r="I599" s="38" t="s">
        <v>224</v>
      </c>
      <c r="J599" s="46">
        <v>1.9</v>
      </c>
      <c r="K599" s="46">
        <v>68.400000000000006</v>
      </c>
      <c r="L599" s="38" t="s">
        <v>143</v>
      </c>
      <c r="M599" s="38" t="s">
        <v>144</v>
      </c>
      <c r="N599" s="38" t="s">
        <v>145</v>
      </c>
      <c r="O599" s="105" t="str">
        <f>IF(F599="","",VLOOKUP(F599,海关监管条件!$A$1:$B$2000,2,FALSE))</f>
        <v>A</v>
      </c>
    </row>
    <row r="600" spans="1:15" hidden="1">
      <c r="A600" s="45">
        <v>43545</v>
      </c>
      <c r="B600" s="20" t="s">
        <v>1470</v>
      </c>
      <c r="C600" s="20" t="s">
        <v>1471</v>
      </c>
      <c r="D600" s="20" t="s">
        <v>1472</v>
      </c>
      <c r="E600" s="20" t="s">
        <v>1478</v>
      </c>
      <c r="F600" s="20" t="s">
        <v>13</v>
      </c>
      <c r="G600" s="20" t="s">
        <v>1479</v>
      </c>
      <c r="H600" s="38">
        <v>90</v>
      </c>
      <c r="I600" s="38" t="s">
        <v>224</v>
      </c>
      <c r="J600" s="46">
        <v>1.66</v>
      </c>
      <c r="K600" s="46">
        <v>149.4</v>
      </c>
      <c r="L600" s="38" t="s">
        <v>143</v>
      </c>
      <c r="M600" s="38" t="s">
        <v>144</v>
      </c>
      <c r="N600" s="38" t="s">
        <v>145</v>
      </c>
      <c r="O600" s="105" t="str">
        <f>IF(F600="","",VLOOKUP(F600,海关监管条件!$A$1:$B$2000,2,FALSE))</f>
        <v>A</v>
      </c>
    </row>
    <row r="601" spans="1:15" hidden="1">
      <c r="A601" s="45">
        <v>43545</v>
      </c>
      <c r="B601" s="20" t="s">
        <v>1470</v>
      </c>
      <c r="C601" s="20" t="s">
        <v>1471</v>
      </c>
      <c r="D601" s="20" t="s">
        <v>1472</v>
      </c>
      <c r="E601" s="20" t="s">
        <v>1480</v>
      </c>
      <c r="F601" s="20" t="s">
        <v>20</v>
      </c>
      <c r="G601" s="20" t="s">
        <v>1481</v>
      </c>
      <c r="H601" s="38">
        <v>108</v>
      </c>
      <c r="I601" s="38" t="s">
        <v>224</v>
      </c>
      <c r="J601" s="46">
        <v>3.97</v>
      </c>
      <c r="K601" s="46">
        <v>428.76</v>
      </c>
      <c r="L601" s="38" t="s">
        <v>143</v>
      </c>
      <c r="M601" s="38" t="s">
        <v>144</v>
      </c>
      <c r="N601" s="38" t="s">
        <v>145</v>
      </c>
      <c r="O601" s="105" t="str">
        <f>IF(F601="","",VLOOKUP(F601,海关监管条件!$A$1:$B$2000,2,FALSE))</f>
        <v xml:space="preserve">无 </v>
      </c>
    </row>
    <row r="602" spans="1:15" hidden="1">
      <c r="A602" s="45">
        <v>43545</v>
      </c>
      <c r="B602" s="20" t="s">
        <v>1470</v>
      </c>
      <c r="C602" s="20" t="s">
        <v>1482</v>
      </c>
      <c r="D602" s="20" t="s">
        <v>1483</v>
      </c>
      <c r="E602" s="20" t="s">
        <v>1484</v>
      </c>
      <c r="F602" s="20" t="s">
        <v>20</v>
      </c>
      <c r="G602" s="20" t="s">
        <v>1485</v>
      </c>
      <c r="H602" s="38">
        <v>48</v>
      </c>
      <c r="I602" s="38" t="s">
        <v>224</v>
      </c>
      <c r="J602" s="46">
        <v>4.5199999999999996</v>
      </c>
      <c r="K602" s="46">
        <v>216.96</v>
      </c>
      <c r="L602" s="38" t="s">
        <v>143</v>
      </c>
      <c r="M602" s="38" t="s">
        <v>144</v>
      </c>
      <c r="N602" s="38" t="s">
        <v>145</v>
      </c>
      <c r="O602" s="105" t="str">
        <f>IF(F602="","",VLOOKUP(F602,海关监管条件!$A$1:$B$2000,2,FALSE))</f>
        <v xml:space="preserve">无 </v>
      </c>
    </row>
    <row r="603" spans="1:15" hidden="1">
      <c r="A603" s="45">
        <v>43545</v>
      </c>
      <c r="B603" s="20" t="s">
        <v>1470</v>
      </c>
      <c r="C603" s="20" t="s">
        <v>1482</v>
      </c>
      <c r="D603" s="20" t="s">
        <v>1483</v>
      </c>
      <c r="E603" s="20" t="s">
        <v>1486</v>
      </c>
      <c r="F603" s="20" t="s">
        <v>20</v>
      </c>
      <c r="G603" s="20" t="s">
        <v>1485</v>
      </c>
      <c r="H603" s="38">
        <v>108</v>
      </c>
      <c r="I603" s="38" t="s">
        <v>224</v>
      </c>
      <c r="J603" s="46">
        <v>3.68</v>
      </c>
      <c r="K603" s="46">
        <v>397.44</v>
      </c>
      <c r="L603" s="38" t="s">
        <v>143</v>
      </c>
      <c r="M603" s="38" t="s">
        <v>144</v>
      </c>
      <c r="N603" s="38" t="s">
        <v>145</v>
      </c>
      <c r="O603" s="105" t="str">
        <f>IF(F603="","",VLOOKUP(F603,海关监管条件!$A$1:$B$2000,2,FALSE))</f>
        <v xml:space="preserve">无 </v>
      </c>
    </row>
    <row r="604" spans="1:15" hidden="1">
      <c r="A604" s="45">
        <v>43545</v>
      </c>
      <c r="B604" s="20" t="s">
        <v>1470</v>
      </c>
      <c r="C604" s="20" t="s">
        <v>1482</v>
      </c>
      <c r="D604" s="20" t="s">
        <v>1483</v>
      </c>
      <c r="E604" s="20" t="s">
        <v>1487</v>
      </c>
      <c r="F604" s="20" t="s">
        <v>20</v>
      </c>
      <c r="G604" s="20" t="s">
        <v>1488</v>
      </c>
      <c r="H604" s="38">
        <v>42</v>
      </c>
      <c r="I604" s="38" t="s">
        <v>224</v>
      </c>
      <c r="J604" s="46">
        <v>5.21</v>
      </c>
      <c r="K604" s="46">
        <v>218.82</v>
      </c>
      <c r="L604" s="38" t="s">
        <v>143</v>
      </c>
      <c r="M604" s="38" t="s">
        <v>144</v>
      </c>
      <c r="N604" s="38" t="s">
        <v>145</v>
      </c>
      <c r="O604" s="105" t="str">
        <f>IF(F604="","",VLOOKUP(F604,海关监管条件!$A$1:$B$2000,2,FALSE))</f>
        <v xml:space="preserve">无 </v>
      </c>
    </row>
    <row r="605" spans="1:15" hidden="1">
      <c r="A605" s="45">
        <v>43545</v>
      </c>
      <c r="B605" s="20" t="s">
        <v>1470</v>
      </c>
      <c r="C605" s="20" t="s">
        <v>1482</v>
      </c>
      <c r="D605" s="20" t="s">
        <v>1483</v>
      </c>
      <c r="E605" s="20" t="s">
        <v>1489</v>
      </c>
      <c r="F605" s="20" t="s">
        <v>20</v>
      </c>
      <c r="G605" s="20" t="s">
        <v>1490</v>
      </c>
      <c r="H605" s="38">
        <v>40</v>
      </c>
      <c r="I605" s="38" t="s">
        <v>224</v>
      </c>
      <c r="J605" s="46">
        <v>9.3699999999999992</v>
      </c>
      <c r="K605" s="46">
        <v>374.8</v>
      </c>
      <c r="L605" s="38" t="s">
        <v>143</v>
      </c>
      <c r="M605" s="38" t="s">
        <v>144</v>
      </c>
      <c r="N605" s="38" t="s">
        <v>145</v>
      </c>
      <c r="O605" s="105" t="str">
        <f>IF(F605="","",VLOOKUP(F605,海关监管条件!$A$1:$B$2000,2,FALSE))</f>
        <v xml:space="preserve">无 </v>
      </c>
    </row>
    <row r="606" spans="1:15" hidden="1">
      <c r="A606" s="45">
        <v>43545</v>
      </c>
      <c r="B606" s="20" t="s">
        <v>1470</v>
      </c>
      <c r="C606" s="20" t="s">
        <v>1482</v>
      </c>
      <c r="D606" s="20" t="s">
        <v>1483</v>
      </c>
      <c r="E606" s="20" t="s">
        <v>1491</v>
      </c>
      <c r="F606" s="20" t="s">
        <v>13</v>
      </c>
      <c r="G606" s="20" t="s">
        <v>1327</v>
      </c>
      <c r="H606" s="38">
        <v>82</v>
      </c>
      <c r="I606" s="38" t="s">
        <v>224</v>
      </c>
      <c r="J606" s="46">
        <v>7.81</v>
      </c>
      <c r="K606" s="46">
        <v>640.41999999999996</v>
      </c>
      <c r="L606" s="38" t="s">
        <v>143</v>
      </c>
      <c r="M606" s="38" t="s">
        <v>144</v>
      </c>
      <c r="N606" s="38" t="s">
        <v>145</v>
      </c>
      <c r="O606" s="105" t="str">
        <f>IF(F606="","",VLOOKUP(F606,海关监管条件!$A$1:$B$2000,2,FALSE))</f>
        <v>A</v>
      </c>
    </row>
    <row r="607" spans="1:15" hidden="1">
      <c r="A607" s="45">
        <v>43545</v>
      </c>
      <c r="B607" s="20" t="s">
        <v>1470</v>
      </c>
      <c r="C607" s="20" t="s">
        <v>1482</v>
      </c>
      <c r="D607" s="20" t="s">
        <v>1483</v>
      </c>
      <c r="E607" s="20" t="s">
        <v>1492</v>
      </c>
      <c r="F607" s="20" t="s">
        <v>13</v>
      </c>
      <c r="G607" s="20" t="s">
        <v>1327</v>
      </c>
      <c r="H607" s="38">
        <v>120</v>
      </c>
      <c r="I607" s="38" t="s">
        <v>224</v>
      </c>
      <c r="J607" s="46">
        <v>1.8</v>
      </c>
      <c r="K607" s="46">
        <v>216</v>
      </c>
      <c r="L607" s="38" t="s">
        <v>143</v>
      </c>
      <c r="M607" s="38" t="s">
        <v>144</v>
      </c>
      <c r="N607" s="38" t="s">
        <v>145</v>
      </c>
      <c r="O607" s="105" t="str">
        <f>IF(F607="","",VLOOKUP(F607,海关监管条件!$A$1:$B$2000,2,FALSE))</f>
        <v>A</v>
      </c>
    </row>
    <row r="608" spans="1:15" hidden="1">
      <c r="A608" s="45">
        <v>43546</v>
      </c>
      <c r="B608" s="20" t="s">
        <v>1493</v>
      </c>
      <c r="C608" s="20" t="s">
        <v>1494</v>
      </c>
      <c r="D608" s="20" t="s">
        <v>1495</v>
      </c>
      <c r="E608" s="20" t="s">
        <v>1496</v>
      </c>
      <c r="F608" s="20" t="s">
        <v>101</v>
      </c>
      <c r="G608" s="20" t="s">
        <v>1497</v>
      </c>
      <c r="H608" s="38">
        <v>4048</v>
      </c>
      <c r="I608" s="104" t="s">
        <v>1003</v>
      </c>
      <c r="J608" s="46">
        <v>0.59</v>
      </c>
      <c r="K608" s="46">
        <v>2388.3200000000002</v>
      </c>
      <c r="L608" s="38" t="s">
        <v>143</v>
      </c>
      <c r="M608" s="38" t="s">
        <v>144</v>
      </c>
      <c r="N608" s="104" t="s">
        <v>267</v>
      </c>
      <c r="O608" s="105" t="str">
        <f>IF(F608="","",VLOOKUP(F608,海关监管条件!$A$1:$B$2000,2,FALSE))</f>
        <v>无</v>
      </c>
    </row>
    <row r="609" spans="1:15" hidden="1">
      <c r="A609" s="45">
        <v>43546</v>
      </c>
      <c r="B609" s="20" t="s">
        <v>1493</v>
      </c>
      <c r="C609" s="20" t="s">
        <v>1494</v>
      </c>
      <c r="D609" s="20" t="s">
        <v>1495</v>
      </c>
      <c r="E609" s="20" t="s">
        <v>1498</v>
      </c>
      <c r="F609" s="20" t="s">
        <v>10</v>
      </c>
      <c r="G609" s="20" t="s">
        <v>1499</v>
      </c>
      <c r="H609" s="38">
        <v>5708</v>
      </c>
      <c r="I609" s="104" t="s">
        <v>154</v>
      </c>
      <c r="J609" s="46">
        <v>0.46810000000000002</v>
      </c>
      <c r="K609" s="46">
        <v>2671.68</v>
      </c>
      <c r="L609" s="38" t="s">
        <v>143</v>
      </c>
      <c r="M609" s="38" t="s">
        <v>144</v>
      </c>
      <c r="N609" s="104" t="s">
        <v>267</v>
      </c>
      <c r="O609" s="105" t="str">
        <f>IF(F609="","",VLOOKUP(F609,海关监管条件!$A$1:$B$2000,2,FALSE))</f>
        <v xml:space="preserve">A </v>
      </c>
    </row>
    <row r="610" spans="1:15" hidden="1">
      <c r="A610" s="45">
        <v>43546</v>
      </c>
      <c r="B610" s="20" t="s">
        <v>1500</v>
      </c>
      <c r="C610" s="20" t="s">
        <v>1501</v>
      </c>
      <c r="D610" s="20" t="s">
        <v>1502</v>
      </c>
      <c r="E610" s="20" t="s">
        <v>1503</v>
      </c>
      <c r="F610" s="20" t="s">
        <v>20</v>
      </c>
      <c r="G610" s="20" t="s">
        <v>210</v>
      </c>
      <c r="H610" s="38">
        <v>1002</v>
      </c>
      <c r="I610" s="38" t="s">
        <v>207</v>
      </c>
      <c r="J610" s="46">
        <v>2.61</v>
      </c>
      <c r="K610" s="46">
        <v>2615.2199999999998</v>
      </c>
      <c r="L610" s="38" t="s">
        <v>143</v>
      </c>
      <c r="M610" s="38" t="s">
        <v>144</v>
      </c>
      <c r="N610" s="104" t="s">
        <v>267</v>
      </c>
      <c r="O610" s="105" t="str">
        <f>IF(F610="","",VLOOKUP(F610,海关监管条件!$A$1:$B$2000,2,FALSE))</f>
        <v xml:space="preserve">无 </v>
      </c>
    </row>
    <row r="611" spans="1:15" hidden="1">
      <c r="A611" s="45">
        <v>43546</v>
      </c>
      <c r="B611" s="20" t="s">
        <v>1500</v>
      </c>
      <c r="C611" s="20" t="s">
        <v>1504</v>
      </c>
      <c r="D611" s="20" t="s">
        <v>1505</v>
      </c>
      <c r="E611" s="20" t="s">
        <v>1506</v>
      </c>
      <c r="F611" s="20" t="s">
        <v>20</v>
      </c>
      <c r="G611" s="20" t="s">
        <v>210</v>
      </c>
      <c r="H611" s="38">
        <v>784</v>
      </c>
      <c r="I611" s="38" t="s">
        <v>207</v>
      </c>
      <c r="J611" s="46">
        <v>6.04</v>
      </c>
      <c r="K611" s="46">
        <v>4735.3599999999997</v>
      </c>
      <c r="L611" s="38" t="s">
        <v>143</v>
      </c>
      <c r="M611" s="38" t="s">
        <v>144</v>
      </c>
      <c r="N611" s="104" t="s">
        <v>267</v>
      </c>
      <c r="O611" s="105" t="str">
        <f>IF(F611="","",VLOOKUP(F611,海关监管条件!$A$1:$B$2000,2,FALSE))</f>
        <v xml:space="preserve">无 </v>
      </c>
    </row>
    <row r="612" spans="1:15" hidden="1">
      <c r="A612" s="45">
        <v>43546</v>
      </c>
      <c r="B612" s="20" t="s">
        <v>1500</v>
      </c>
      <c r="C612" s="20" t="s">
        <v>1504</v>
      </c>
      <c r="D612" s="20" t="s">
        <v>1505</v>
      </c>
      <c r="E612" s="20" t="s">
        <v>1507</v>
      </c>
      <c r="F612" s="20" t="s">
        <v>20</v>
      </c>
      <c r="G612" s="20" t="s">
        <v>1508</v>
      </c>
      <c r="H612" s="38">
        <v>1000</v>
      </c>
      <c r="I612" s="38" t="s">
        <v>207</v>
      </c>
      <c r="J612" s="46">
        <v>9.14</v>
      </c>
      <c r="K612" s="46">
        <v>9140</v>
      </c>
      <c r="L612" s="38" t="s">
        <v>143</v>
      </c>
      <c r="M612" s="38" t="s">
        <v>144</v>
      </c>
      <c r="N612" s="104" t="s">
        <v>267</v>
      </c>
      <c r="O612" s="105" t="str">
        <f>IF(F612="","",VLOOKUP(F612,海关监管条件!$A$1:$B$2000,2,FALSE))</f>
        <v xml:space="preserve">无 </v>
      </c>
    </row>
    <row r="613" spans="1:15" hidden="1">
      <c r="A613" s="45">
        <v>43546</v>
      </c>
      <c r="B613" s="20" t="s">
        <v>1500</v>
      </c>
      <c r="C613" s="20" t="s">
        <v>1504</v>
      </c>
      <c r="D613" s="20" t="s">
        <v>1505</v>
      </c>
      <c r="E613" s="20" t="s">
        <v>1509</v>
      </c>
      <c r="F613" s="20" t="s">
        <v>20</v>
      </c>
      <c r="G613" s="20" t="s">
        <v>210</v>
      </c>
      <c r="H613" s="38">
        <v>1000</v>
      </c>
      <c r="I613" s="38" t="s">
        <v>207</v>
      </c>
      <c r="J613" s="46">
        <v>4.57</v>
      </c>
      <c r="K613" s="46">
        <v>4570</v>
      </c>
      <c r="L613" s="38" t="s">
        <v>143</v>
      </c>
      <c r="M613" s="38" t="s">
        <v>144</v>
      </c>
      <c r="N613" s="104" t="s">
        <v>267</v>
      </c>
      <c r="O613" s="105" t="str">
        <f>IF(F613="","",VLOOKUP(F613,海关监管条件!$A$1:$B$2000,2,FALSE))</f>
        <v xml:space="preserve">无 </v>
      </c>
    </row>
    <row r="614" spans="1:15" hidden="1">
      <c r="A614" s="45">
        <v>43546</v>
      </c>
      <c r="B614" s="20" t="s">
        <v>1500</v>
      </c>
      <c r="C614" s="20" t="s">
        <v>1510</v>
      </c>
      <c r="D614" s="20" t="s">
        <v>1511</v>
      </c>
      <c r="E614" s="20" t="s">
        <v>1512</v>
      </c>
      <c r="F614" s="20" t="s">
        <v>20</v>
      </c>
      <c r="G614" s="20" t="s">
        <v>210</v>
      </c>
      <c r="H614" s="38">
        <v>216</v>
      </c>
      <c r="I614" s="38" t="s">
        <v>207</v>
      </c>
      <c r="J614" s="46">
        <v>6.04</v>
      </c>
      <c r="K614" s="46">
        <v>1304.6400000000001</v>
      </c>
      <c r="L614" s="38" t="s">
        <v>143</v>
      </c>
      <c r="M614" s="38" t="s">
        <v>144</v>
      </c>
      <c r="N614" s="104" t="s">
        <v>267</v>
      </c>
      <c r="O614" s="105" t="str">
        <f>IF(F614="","",VLOOKUP(F614,海关监管条件!$A$1:$B$2000,2,FALSE))</f>
        <v xml:space="preserve">无 </v>
      </c>
    </row>
    <row r="615" spans="1:15" hidden="1">
      <c r="A615" s="45">
        <v>43551</v>
      </c>
      <c r="B615" s="20" t="s">
        <v>1513</v>
      </c>
      <c r="C615" s="20" t="s">
        <v>1514</v>
      </c>
      <c r="D615" s="20" t="s">
        <v>1515</v>
      </c>
      <c r="E615" s="20" t="s">
        <v>1516</v>
      </c>
      <c r="F615" s="20" t="s">
        <v>20</v>
      </c>
      <c r="G615" s="20" t="s">
        <v>920</v>
      </c>
      <c r="H615" s="38">
        <v>261</v>
      </c>
      <c r="I615" s="38" t="s">
        <v>207</v>
      </c>
      <c r="J615" s="46">
        <v>11.206513409961699</v>
      </c>
      <c r="K615" s="46">
        <v>2924.9</v>
      </c>
      <c r="L615" s="38" t="s">
        <v>143</v>
      </c>
      <c r="M615" s="38" t="s">
        <v>144</v>
      </c>
      <c r="N615" s="104" t="s">
        <v>267</v>
      </c>
      <c r="O615" s="105" t="str">
        <f>IF(F615="","",VLOOKUP(F615,海关监管条件!$A$1:$B$2000,2,FALSE))</f>
        <v xml:space="preserve">无 </v>
      </c>
    </row>
    <row r="616" spans="1:15" hidden="1">
      <c r="A616" s="45">
        <v>43551</v>
      </c>
      <c r="B616" s="20" t="s">
        <v>1513</v>
      </c>
      <c r="C616" s="20" t="s">
        <v>1514</v>
      </c>
      <c r="D616" s="20" t="s">
        <v>1515</v>
      </c>
      <c r="E616" s="20" t="s">
        <v>1517</v>
      </c>
      <c r="F616" s="20" t="s">
        <v>13</v>
      </c>
      <c r="G616" s="20" t="s">
        <v>1479</v>
      </c>
      <c r="H616" s="38">
        <v>2560</v>
      </c>
      <c r="I616" s="38" t="s">
        <v>224</v>
      </c>
      <c r="J616" s="46">
        <v>1.7031601562500001</v>
      </c>
      <c r="K616" s="46">
        <v>4360.09</v>
      </c>
      <c r="L616" s="38" t="s">
        <v>143</v>
      </c>
      <c r="M616" s="38" t="s">
        <v>144</v>
      </c>
      <c r="N616" s="104" t="s">
        <v>267</v>
      </c>
      <c r="O616" s="105" t="str">
        <f>IF(F616="","",VLOOKUP(F616,海关监管条件!$A$1:$B$2000,2,FALSE))</f>
        <v>A</v>
      </c>
    </row>
    <row r="617" spans="1:15" hidden="1">
      <c r="A617" s="45">
        <v>43551</v>
      </c>
      <c r="B617" s="20" t="s">
        <v>1513</v>
      </c>
      <c r="C617" s="20" t="s">
        <v>1514</v>
      </c>
      <c r="D617" s="20" t="s">
        <v>1515</v>
      </c>
      <c r="E617" s="20" t="s">
        <v>1518</v>
      </c>
      <c r="F617" s="20" t="s">
        <v>15</v>
      </c>
      <c r="G617" s="20" t="s">
        <v>320</v>
      </c>
      <c r="H617" s="38">
        <v>2560</v>
      </c>
      <c r="I617" s="38" t="s">
        <v>142</v>
      </c>
      <c r="J617" s="46">
        <v>0.78917187499999997</v>
      </c>
      <c r="K617" s="46">
        <v>2020.28</v>
      </c>
      <c r="L617" s="38" t="s">
        <v>143</v>
      </c>
      <c r="M617" s="38" t="s">
        <v>144</v>
      </c>
      <c r="N617" s="104" t="s">
        <v>267</v>
      </c>
      <c r="O617" s="105" t="str">
        <f>IF(F617="","",VLOOKUP(F617,海关监管条件!$A$1:$B$2000,2,FALSE))</f>
        <v xml:space="preserve">A </v>
      </c>
    </row>
    <row r="618" spans="1:15" hidden="1">
      <c r="A618" s="45">
        <v>43551</v>
      </c>
      <c r="B618" s="20" t="s">
        <v>1513</v>
      </c>
      <c r="C618" s="20" t="s">
        <v>1519</v>
      </c>
      <c r="D618" s="20" t="s">
        <v>1520</v>
      </c>
      <c r="E618" s="20" t="s">
        <v>1521</v>
      </c>
      <c r="F618" s="20" t="s">
        <v>13</v>
      </c>
      <c r="G618" s="20" t="s">
        <v>1479</v>
      </c>
      <c r="H618" s="38">
        <v>1218</v>
      </c>
      <c r="I618" s="38" t="s">
        <v>224</v>
      </c>
      <c r="J618" s="46">
        <v>1.67497536945813</v>
      </c>
      <c r="K618" s="46">
        <v>2040.12</v>
      </c>
      <c r="L618" s="38" t="s">
        <v>143</v>
      </c>
      <c r="M618" s="38" t="s">
        <v>144</v>
      </c>
      <c r="N618" s="104" t="s">
        <v>267</v>
      </c>
      <c r="O618" s="105" t="str">
        <f>IF(F618="","",VLOOKUP(F618,海关监管条件!$A$1:$B$2000,2,FALSE))</f>
        <v>A</v>
      </c>
    </row>
    <row r="619" spans="1:15" hidden="1">
      <c r="A619" s="45">
        <v>43551</v>
      </c>
      <c r="B619" s="20" t="s">
        <v>1513</v>
      </c>
      <c r="C619" s="20" t="s">
        <v>1519</v>
      </c>
      <c r="D619" s="20" t="s">
        <v>1520</v>
      </c>
      <c r="E619" s="20" t="s">
        <v>1522</v>
      </c>
      <c r="F619" s="20" t="s">
        <v>20</v>
      </c>
      <c r="G619" s="20" t="s">
        <v>920</v>
      </c>
      <c r="H619" s="38">
        <v>540</v>
      </c>
      <c r="I619" s="38" t="s">
        <v>207</v>
      </c>
      <c r="J619" s="46">
        <v>11.206512890095</v>
      </c>
      <c r="K619" s="46">
        <v>6051.51696065129</v>
      </c>
      <c r="L619" s="38" t="s">
        <v>143</v>
      </c>
      <c r="M619" s="38" t="s">
        <v>144</v>
      </c>
      <c r="N619" s="104" t="s">
        <v>267</v>
      </c>
      <c r="O619" s="105" t="str">
        <f>IF(F619="","",VLOOKUP(F619,海关监管条件!$A$1:$B$2000,2,FALSE))</f>
        <v xml:space="preserve">无 </v>
      </c>
    </row>
    <row r="620" spans="1:15" hidden="1">
      <c r="A620" s="45">
        <v>43552</v>
      </c>
      <c r="B620" s="20" t="s">
        <v>1523</v>
      </c>
      <c r="C620" s="20" t="s">
        <v>1524</v>
      </c>
      <c r="D620" s="20" t="s">
        <v>1525</v>
      </c>
      <c r="E620" s="20" t="s">
        <v>1526</v>
      </c>
      <c r="F620" s="20" t="s">
        <v>7</v>
      </c>
      <c r="G620" s="20" t="s">
        <v>1527</v>
      </c>
      <c r="H620" s="38">
        <v>3.2</v>
      </c>
      <c r="I620" s="38" t="s">
        <v>171</v>
      </c>
      <c r="J620" s="46">
        <v>43</v>
      </c>
      <c r="K620" s="46">
        <v>137.6</v>
      </c>
      <c r="L620" s="104" t="s">
        <v>151</v>
      </c>
      <c r="M620" s="38" t="s">
        <v>144</v>
      </c>
      <c r="N620" s="38" t="s">
        <v>145</v>
      </c>
      <c r="O620" s="105" t="str">
        <f>IF(F620="","",VLOOKUP(F620,海关监管条件!$A$1:$B$2000,2,FALSE))</f>
        <v xml:space="preserve">A </v>
      </c>
    </row>
    <row r="621" spans="1:15" hidden="1">
      <c r="A621" s="45">
        <v>43552</v>
      </c>
      <c r="B621" s="20" t="s">
        <v>1523</v>
      </c>
      <c r="C621" s="20" t="s">
        <v>1524</v>
      </c>
      <c r="D621" s="20" t="s">
        <v>1525</v>
      </c>
      <c r="E621" s="20" t="s">
        <v>1528</v>
      </c>
      <c r="F621" s="20" t="s">
        <v>7</v>
      </c>
      <c r="G621" s="20" t="s">
        <v>1529</v>
      </c>
      <c r="H621" s="38">
        <v>4</v>
      </c>
      <c r="I621" s="38" t="s">
        <v>171</v>
      </c>
      <c r="J621" s="46">
        <v>44</v>
      </c>
      <c r="K621" s="46">
        <v>176</v>
      </c>
      <c r="L621" s="104" t="s">
        <v>151</v>
      </c>
      <c r="M621" s="38" t="s">
        <v>144</v>
      </c>
      <c r="N621" s="38" t="s">
        <v>145</v>
      </c>
      <c r="O621" s="105" t="str">
        <f>IF(F621="","",VLOOKUP(F621,海关监管条件!$A$1:$B$2000,2,FALSE))</f>
        <v xml:space="preserve">A </v>
      </c>
    </row>
    <row r="622" spans="1:15" hidden="1">
      <c r="A622" s="45">
        <v>43552</v>
      </c>
      <c r="B622" s="20" t="s">
        <v>1530</v>
      </c>
      <c r="C622" s="20" t="s">
        <v>1531</v>
      </c>
      <c r="D622" s="20" t="s">
        <v>1532</v>
      </c>
      <c r="E622" s="20" t="s">
        <v>1533</v>
      </c>
      <c r="F622" s="20" t="s">
        <v>97</v>
      </c>
      <c r="G622" s="20" t="s">
        <v>1534</v>
      </c>
      <c r="H622" s="38">
        <v>576</v>
      </c>
      <c r="I622" s="38" t="s">
        <v>207</v>
      </c>
      <c r="J622" s="46">
        <v>0.4</v>
      </c>
      <c r="K622" s="46">
        <v>230.4</v>
      </c>
      <c r="L622" s="38" t="s">
        <v>143</v>
      </c>
      <c r="M622" s="38" t="s">
        <v>144</v>
      </c>
      <c r="N622" s="38" t="s">
        <v>145</v>
      </c>
      <c r="O622" s="105" t="str">
        <f>IF(F622="","",VLOOKUP(F622,海关监管条件!$A$1:$B$2000,2,FALSE))</f>
        <v>A</v>
      </c>
    </row>
    <row r="623" spans="1:15" hidden="1">
      <c r="A623" s="45">
        <v>43552</v>
      </c>
      <c r="B623" s="20" t="s">
        <v>1530</v>
      </c>
      <c r="C623" s="20" t="s">
        <v>1531</v>
      </c>
      <c r="D623" s="20" t="s">
        <v>1532</v>
      </c>
      <c r="E623" s="20" t="s">
        <v>1535</v>
      </c>
      <c r="F623" s="20" t="s">
        <v>82</v>
      </c>
      <c r="G623" s="20" t="s">
        <v>1536</v>
      </c>
      <c r="H623" s="38">
        <v>1440</v>
      </c>
      <c r="I623" s="38" t="s">
        <v>207</v>
      </c>
      <c r="J623" s="46">
        <v>0.4</v>
      </c>
      <c r="K623" s="46">
        <v>576</v>
      </c>
      <c r="L623" s="38" t="s">
        <v>143</v>
      </c>
      <c r="M623" s="38" t="s">
        <v>144</v>
      </c>
      <c r="N623" s="38" t="s">
        <v>145</v>
      </c>
      <c r="O623" s="105" t="str">
        <f>IF(F623="","",VLOOKUP(F623,海关监管条件!$A$1:$B$2000,2,FALSE))</f>
        <v>A</v>
      </c>
    </row>
    <row r="624" spans="1:15" hidden="1">
      <c r="A624" s="45">
        <v>43552</v>
      </c>
      <c r="B624" s="20" t="s">
        <v>1537</v>
      </c>
      <c r="C624" s="20" t="s">
        <v>1538</v>
      </c>
      <c r="D624" s="20" t="s">
        <v>1539</v>
      </c>
      <c r="E624" s="20" t="s">
        <v>1540</v>
      </c>
      <c r="F624" s="20" t="s">
        <v>71</v>
      </c>
      <c r="G624" s="20" t="s">
        <v>1541</v>
      </c>
      <c r="H624" s="38">
        <v>40</v>
      </c>
      <c r="I624" s="104" t="s">
        <v>171</v>
      </c>
      <c r="J624" s="46">
        <v>1.6</v>
      </c>
      <c r="K624" s="46">
        <v>64</v>
      </c>
      <c r="L624" s="38" t="s">
        <v>143</v>
      </c>
      <c r="M624" s="38" t="s">
        <v>144</v>
      </c>
      <c r="N624" s="38" t="s">
        <v>145</v>
      </c>
      <c r="O624" s="105" t="str">
        <f>IF(F624="","",VLOOKUP(F624,海关监管条件!$A$1:$B$2000,2,FALSE))</f>
        <v>无</v>
      </c>
    </row>
    <row r="625" spans="1:15" hidden="1">
      <c r="A625" s="45">
        <v>43552</v>
      </c>
      <c r="B625" s="20" t="s">
        <v>1542</v>
      </c>
      <c r="C625" s="20" t="s">
        <v>1543</v>
      </c>
      <c r="D625" s="20" t="s">
        <v>1544</v>
      </c>
      <c r="E625" s="20" t="s">
        <v>1545</v>
      </c>
      <c r="F625" s="20" t="s">
        <v>27</v>
      </c>
      <c r="G625" s="20" t="s">
        <v>1546</v>
      </c>
      <c r="H625" s="38">
        <v>40</v>
      </c>
      <c r="I625" s="38" t="s">
        <v>224</v>
      </c>
      <c r="J625" s="46">
        <v>1.02</v>
      </c>
      <c r="K625" s="46">
        <v>40.799999999999997</v>
      </c>
      <c r="L625" s="38" t="s">
        <v>143</v>
      </c>
      <c r="M625" s="38" t="s">
        <v>144</v>
      </c>
      <c r="N625" s="38" t="s">
        <v>145</v>
      </c>
      <c r="O625" s="105" t="str">
        <f>IF(F625="","",VLOOKUP(F625,海关监管条件!$A$1:$B$2000,2,FALSE))</f>
        <v>A</v>
      </c>
    </row>
    <row r="626" spans="1:15" hidden="1">
      <c r="A626" s="45">
        <v>43552</v>
      </c>
      <c r="B626" s="20" t="s">
        <v>1542</v>
      </c>
      <c r="C626" s="20" t="s">
        <v>1543</v>
      </c>
      <c r="D626" s="20" t="s">
        <v>1544</v>
      </c>
      <c r="E626" s="20" t="s">
        <v>1547</v>
      </c>
      <c r="F626" s="20" t="s">
        <v>27</v>
      </c>
      <c r="G626" s="20" t="s">
        <v>1546</v>
      </c>
      <c r="H626" s="38">
        <v>88</v>
      </c>
      <c r="I626" s="38" t="s">
        <v>224</v>
      </c>
      <c r="J626" s="46">
        <v>0.83</v>
      </c>
      <c r="K626" s="46">
        <v>73.040000000000006</v>
      </c>
      <c r="L626" s="38" t="s">
        <v>143</v>
      </c>
      <c r="M626" s="38" t="s">
        <v>144</v>
      </c>
      <c r="N626" s="38" t="s">
        <v>145</v>
      </c>
      <c r="O626" s="105" t="str">
        <f>IF(F626="","",VLOOKUP(F626,海关监管条件!$A$1:$B$2000,2,FALSE))</f>
        <v>A</v>
      </c>
    </row>
    <row r="627" spans="1:15" hidden="1">
      <c r="A627" s="45">
        <v>43552</v>
      </c>
      <c r="B627" s="20" t="s">
        <v>1542</v>
      </c>
      <c r="C627" s="20" t="s">
        <v>1543</v>
      </c>
      <c r="D627" s="20" t="s">
        <v>1544</v>
      </c>
      <c r="E627" s="20" t="s">
        <v>1548</v>
      </c>
      <c r="F627" s="20" t="s">
        <v>27</v>
      </c>
      <c r="G627" s="20" t="s">
        <v>1549</v>
      </c>
      <c r="H627" s="38">
        <v>36</v>
      </c>
      <c r="I627" s="38" t="s">
        <v>224</v>
      </c>
      <c r="J627" s="46">
        <v>0.37</v>
      </c>
      <c r="K627" s="46">
        <v>13.32</v>
      </c>
      <c r="L627" s="38" t="s">
        <v>143</v>
      </c>
      <c r="M627" s="38" t="s">
        <v>144</v>
      </c>
      <c r="N627" s="38" t="s">
        <v>145</v>
      </c>
      <c r="O627" s="105" t="str">
        <f>IF(F627="","",VLOOKUP(F627,海关监管条件!$A$1:$B$2000,2,FALSE))</f>
        <v>A</v>
      </c>
    </row>
    <row r="628" spans="1:15" hidden="1">
      <c r="A628" s="45">
        <v>43552</v>
      </c>
      <c r="B628" s="20" t="s">
        <v>1550</v>
      </c>
      <c r="C628" s="20" t="s">
        <v>1551</v>
      </c>
      <c r="D628" s="20" t="s">
        <v>1552</v>
      </c>
      <c r="E628" s="20" t="s">
        <v>1553</v>
      </c>
      <c r="F628" s="20" t="s">
        <v>16</v>
      </c>
      <c r="G628" s="20" t="s">
        <v>188</v>
      </c>
      <c r="H628" s="38">
        <v>180</v>
      </c>
      <c r="I628" s="38" t="s">
        <v>154</v>
      </c>
      <c r="J628" s="46">
        <v>1.8027</v>
      </c>
      <c r="K628" s="46">
        <v>324.48</v>
      </c>
      <c r="L628" s="38" t="s">
        <v>143</v>
      </c>
      <c r="M628" s="38" t="s">
        <v>144</v>
      </c>
      <c r="N628" s="38" t="s">
        <v>145</v>
      </c>
      <c r="O628" s="105" t="str">
        <f>IF(F628="","",VLOOKUP(F628,海关监管条件!$A$1:$B$2000,2,FALSE))</f>
        <v xml:space="preserve">无 </v>
      </c>
    </row>
    <row r="629" spans="1:15" hidden="1">
      <c r="A629" s="45">
        <v>43552</v>
      </c>
      <c r="B629" s="20" t="s">
        <v>1550</v>
      </c>
      <c r="C629" s="20" t="s">
        <v>1551</v>
      </c>
      <c r="D629" s="20" t="s">
        <v>1552</v>
      </c>
      <c r="E629" s="20" t="s">
        <v>1554</v>
      </c>
      <c r="F629" s="20" t="s">
        <v>16</v>
      </c>
      <c r="G629" s="20" t="s">
        <v>183</v>
      </c>
      <c r="H629" s="38">
        <v>246</v>
      </c>
      <c r="I629" s="38" t="s">
        <v>154</v>
      </c>
      <c r="J629" s="46">
        <v>4.0502000000000002</v>
      </c>
      <c r="K629" s="46">
        <v>996.36</v>
      </c>
      <c r="L629" s="38" t="s">
        <v>143</v>
      </c>
      <c r="M629" s="38" t="s">
        <v>144</v>
      </c>
      <c r="N629" s="38" t="s">
        <v>145</v>
      </c>
      <c r="O629" s="105" t="str">
        <f>IF(F629="","",VLOOKUP(F629,海关监管条件!$A$1:$B$2000,2,FALSE))</f>
        <v xml:space="preserve">无 </v>
      </c>
    </row>
    <row r="630" spans="1:15" hidden="1">
      <c r="A630" s="45">
        <v>43552</v>
      </c>
      <c r="B630" s="20" t="s">
        <v>1555</v>
      </c>
      <c r="C630" s="20" t="s">
        <v>1556</v>
      </c>
      <c r="D630" s="20" t="s">
        <v>1557</v>
      </c>
      <c r="E630" s="20" t="s">
        <v>1558</v>
      </c>
      <c r="F630" s="20" t="s">
        <v>5</v>
      </c>
      <c r="G630" s="20" t="s">
        <v>1559</v>
      </c>
      <c r="H630" s="38">
        <v>24</v>
      </c>
      <c r="I630" s="38" t="s">
        <v>142</v>
      </c>
      <c r="J630" s="46">
        <v>4.5999999999999996</v>
      </c>
      <c r="K630" s="46">
        <v>110.4</v>
      </c>
      <c r="L630" s="38" t="s">
        <v>143</v>
      </c>
      <c r="M630" s="38" t="s">
        <v>144</v>
      </c>
      <c r="N630" s="38" t="s">
        <v>145</v>
      </c>
      <c r="O630" s="105" t="str">
        <f>IF(F630="","",VLOOKUP(F630,海关监管条件!$A$1:$B$2000,2,FALSE))</f>
        <v xml:space="preserve">A </v>
      </c>
    </row>
    <row r="631" spans="1:15" hidden="1">
      <c r="A631" s="45">
        <v>43552</v>
      </c>
      <c r="B631" s="20" t="s">
        <v>1555</v>
      </c>
      <c r="C631" s="20" t="s">
        <v>1556</v>
      </c>
      <c r="D631" s="20" t="s">
        <v>1557</v>
      </c>
      <c r="E631" s="20" t="s">
        <v>1560</v>
      </c>
      <c r="F631" s="20" t="s">
        <v>5</v>
      </c>
      <c r="G631" s="20" t="s">
        <v>1561</v>
      </c>
      <c r="H631" s="38">
        <v>20</v>
      </c>
      <c r="I631" s="38" t="s">
        <v>142</v>
      </c>
      <c r="J631" s="46">
        <v>4.5999999999999996</v>
      </c>
      <c r="K631" s="46">
        <v>92</v>
      </c>
      <c r="L631" s="38" t="s">
        <v>143</v>
      </c>
      <c r="M631" s="38" t="s">
        <v>144</v>
      </c>
      <c r="N631" s="38" t="s">
        <v>145</v>
      </c>
      <c r="O631" s="105" t="str">
        <f>IF(F631="","",VLOOKUP(F631,海关监管条件!$A$1:$B$2000,2,FALSE))</f>
        <v xml:space="preserve">A </v>
      </c>
    </row>
    <row r="632" spans="1:15" hidden="1">
      <c r="A632" s="45">
        <v>43552</v>
      </c>
      <c r="B632" s="20" t="s">
        <v>1555</v>
      </c>
      <c r="C632" s="20" t="s">
        <v>1556</v>
      </c>
      <c r="D632" s="20" t="s">
        <v>1557</v>
      </c>
      <c r="E632" s="20" t="s">
        <v>1562</v>
      </c>
      <c r="F632" s="20" t="s">
        <v>5</v>
      </c>
      <c r="G632" s="20" t="s">
        <v>1563</v>
      </c>
      <c r="H632" s="38">
        <v>16</v>
      </c>
      <c r="I632" s="38" t="s">
        <v>142</v>
      </c>
      <c r="J632" s="46">
        <v>4.5999999999999996</v>
      </c>
      <c r="K632" s="46">
        <v>73.599999999999994</v>
      </c>
      <c r="L632" s="38" t="s">
        <v>143</v>
      </c>
      <c r="M632" s="38" t="s">
        <v>144</v>
      </c>
      <c r="N632" s="38" t="s">
        <v>145</v>
      </c>
      <c r="O632" s="105" t="str">
        <f>IF(F632="","",VLOOKUP(F632,海关监管条件!$A$1:$B$2000,2,FALSE))</f>
        <v xml:space="preserve">A </v>
      </c>
    </row>
    <row r="633" spans="1:15" hidden="1">
      <c r="A633" s="45">
        <v>43552</v>
      </c>
      <c r="B633" s="20" t="s">
        <v>1564</v>
      </c>
      <c r="C633" s="20" t="s">
        <v>1565</v>
      </c>
      <c r="D633" s="20" t="s">
        <v>1566</v>
      </c>
      <c r="E633" s="20" t="s">
        <v>1567</v>
      </c>
      <c r="F633" s="20" t="s">
        <v>112</v>
      </c>
      <c r="G633" s="20" t="s">
        <v>1568</v>
      </c>
      <c r="H633" s="38">
        <v>24</v>
      </c>
      <c r="I633" s="38" t="s">
        <v>244</v>
      </c>
      <c r="J633" s="46">
        <v>47.5</v>
      </c>
      <c r="K633" s="46">
        <v>1140</v>
      </c>
      <c r="L633" s="104" t="s">
        <v>151</v>
      </c>
      <c r="M633" s="38" t="s">
        <v>144</v>
      </c>
      <c r="N633" s="38" t="s">
        <v>145</v>
      </c>
      <c r="O633" s="105" t="str">
        <f>IF(F633="","",VLOOKUP(F633,海关监管条件!$A$1:$B$2000,2,FALSE))</f>
        <v>A</v>
      </c>
    </row>
    <row r="634" spans="1:15" hidden="1">
      <c r="A634" s="45">
        <v>43552</v>
      </c>
      <c r="B634" s="20" t="s">
        <v>1564</v>
      </c>
      <c r="C634" s="20" t="s">
        <v>1565</v>
      </c>
      <c r="D634" s="20" t="s">
        <v>1566</v>
      </c>
      <c r="E634" s="20" t="s">
        <v>1569</v>
      </c>
      <c r="F634" s="20" t="s">
        <v>103</v>
      </c>
      <c r="G634" s="20" t="s">
        <v>1570</v>
      </c>
      <c r="H634" s="38">
        <v>38</v>
      </c>
      <c r="I634" s="38" t="s">
        <v>154</v>
      </c>
      <c r="J634" s="46">
        <v>89.8</v>
      </c>
      <c r="K634" s="46">
        <v>3412.4</v>
      </c>
      <c r="L634" s="104" t="s">
        <v>151</v>
      </c>
      <c r="M634" s="38" t="s">
        <v>144</v>
      </c>
      <c r="N634" s="38" t="s">
        <v>145</v>
      </c>
      <c r="O634" s="105" t="str">
        <f>IF(F634="","",VLOOKUP(F634,海关监管条件!$A$1:$B$2000,2,FALSE))</f>
        <v>无</v>
      </c>
    </row>
    <row r="635" spans="1:15" hidden="1">
      <c r="A635" s="45">
        <v>43552</v>
      </c>
      <c r="B635" s="20" t="s">
        <v>1564</v>
      </c>
      <c r="C635" s="20" t="s">
        <v>1565</v>
      </c>
      <c r="D635" s="20" t="s">
        <v>1566</v>
      </c>
      <c r="E635" s="20" t="s">
        <v>1571</v>
      </c>
      <c r="F635" s="20" t="s">
        <v>114</v>
      </c>
      <c r="G635" s="20" t="s">
        <v>1572</v>
      </c>
      <c r="H635" s="38">
        <v>40</v>
      </c>
      <c r="I635" s="38" t="s">
        <v>244</v>
      </c>
      <c r="J635" s="46">
        <v>25.4</v>
      </c>
      <c r="K635" s="46">
        <v>1016</v>
      </c>
      <c r="L635" s="104" t="s">
        <v>151</v>
      </c>
      <c r="M635" s="38" t="s">
        <v>144</v>
      </c>
      <c r="N635" s="38" t="s">
        <v>145</v>
      </c>
      <c r="O635" s="105" t="str">
        <f>IF(F635="","",VLOOKUP(F635,海关监管条件!$A$1:$B$2000,2,FALSE))</f>
        <v>无</v>
      </c>
    </row>
    <row r="636" spans="1:15" hidden="1">
      <c r="A636" s="45">
        <v>43557</v>
      </c>
      <c r="B636" s="20" t="s">
        <v>1573</v>
      </c>
      <c r="C636" s="20" t="s">
        <v>1574</v>
      </c>
      <c r="D636" s="20" t="s">
        <v>1575</v>
      </c>
      <c r="E636" s="20" t="s">
        <v>1576</v>
      </c>
      <c r="F636" s="20" t="s">
        <v>15</v>
      </c>
      <c r="G636" s="20" t="s">
        <v>1577</v>
      </c>
      <c r="H636" s="38">
        <v>606</v>
      </c>
      <c r="I636" s="38" t="s">
        <v>142</v>
      </c>
      <c r="J636" s="46">
        <v>2</v>
      </c>
      <c r="K636" s="46">
        <v>1212</v>
      </c>
      <c r="L636" s="38" t="s">
        <v>143</v>
      </c>
      <c r="M636" s="38" t="s">
        <v>144</v>
      </c>
      <c r="N636" s="104" t="s">
        <v>267</v>
      </c>
      <c r="O636" s="105" t="str">
        <f>IF(F636="","",VLOOKUP(F636,海关监管条件!$A$1:$B$2000,2,FALSE))</f>
        <v xml:space="preserve">A </v>
      </c>
    </row>
    <row r="637" spans="1:15" hidden="1">
      <c r="A637" s="45">
        <v>43558</v>
      </c>
      <c r="B637" s="20" t="s">
        <v>1578</v>
      </c>
      <c r="C637" s="20" t="s">
        <v>1579</v>
      </c>
      <c r="D637" s="20" t="s">
        <v>1580</v>
      </c>
      <c r="E637" s="20" t="s">
        <v>1581</v>
      </c>
      <c r="F637" s="20" t="s">
        <v>90</v>
      </c>
      <c r="G637" s="20" t="s">
        <v>1582</v>
      </c>
      <c r="H637" s="38">
        <v>10</v>
      </c>
      <c r="I637" s="38" t="s">
        <v>171</v>
      </c>
      <c r="J637" s="46">
        <v>71.010000000000005</v>
      </c>
      <c r="K637" s="46">
        <v>710.1</v>
      </c>
      <c r="L637" s="104" t="s">
        <v>151</v>
      </c>
      <c r="M637" s="38" t="s">
        <v>144</v>
      </c>
      <c r="N637" s="38" t="s">
        <v>145</v>
      </c>
      <c r="O637" s="105" t="str">
        <f>IF(F637="","",VLOOKUP(F637,海关监管条件!$A$1:$B$2000,2,FALSE))</f>
        <v>无</v>
      </c>
    </row>
    <row r="638" spans="1:15" hidden="1">
      <c r="A638" s="45">
        <v>43558</v>
      </c>
      <c r="B638" s="20" t="s">
        <v>1583</v>
      </c>
      <c r="C638" s="20" t="s">
        <v>1584</v>
      </c>
      <c r="D638" s="20" t="s">
        <v>1585</v>
      </c>
      <c r="E638" s="20" t="s">
        <v>1586</v>
      </c>
      <c r="F638" s="20" t="s">
        <v>27</v>
      </c>
      <c r="G638" s="20" t="s">
        <v>1587</v>
      </c>
      <c r="H638" s="38">
        <v>72</v>
      </c>
      <c r="I638" s="38" t="s">
        <v>142</v>
      </c>
      <c r="J638" s="46">
        <v>1.53</v>
      </c>
      <c r="K638" s="46">
        <v>110.16</v>
      </c>
      <c r="L638" s="38" t="s">
        <v>143</v>
      </c>
      <c r="M638" s="38" t="s">
        <v>144</v>
      </c>
      <c r="N638" s="38" t="s">
        <v>145</v>
      </c>
      <c r="O638" s="105" t="str">
        <f>IF(F638="","",VLOOKUP(F638,海关监管条件!$A$1:$B$2000,2,FALSE))</f>
        <v>A</v>
      </c>
    </row>
    <row r="639" spans="1:15" hidden="1">
      <c r="A639" s="45">
        <v>43558</v>
      </c>
      <c r="B639" s="20" t="s">
        <v>1583</v>
      </c>
      <c r="C639" s="20" t="s">
        <v>1584</v>
      </c>
      <c r="D639" s="20" t="s">
        <v>1585</v>
      </c>
      <c r="E639" s="20" t="s">
        <v>1588</v>
      </c>
      <c r="F639" s="20" t="s">
        <v>27</v>
      </c>
      <c r="G639" s="20" t="s">
        <v>1587</v>
      </c>
      <c r="H639" s="38">
        <v>168</v>
      </c>
      <c r="I639" s="38" t="s">
        <v>224</v>
      </c>
      <c r="J639" s="46">
        <v>0.87</v>
      </c>
      <c r="K639" s="46">
        <v>146.16</v>
      </c>
      <c r="L639" s="38" t="s">
        <v>143</v>
      </c>
      <c r="M639" s="38" t="s">
        <v>144</v>
      </c>
      <c r="N639" s="38" t="s">
        <v>145</v>
      </c>
      <c r="O639" s="105" t="str">
        <f>IF(F639="","",VLOOKUP(F639,海关监管条件!$A$1:$B$2000,2,FALSE))</f>
        <v>A</v>
      </c>
    </row>
    <row r="640" spans="1:15" hidden="1">
      <c r="A640" s="45">
        <v>43558</v>
      </c>
      <c r="B640" s="20" t="s">
        <v>1589</v>
      </c>
      <c r="C640" s="20" t="s">
        <v>1590</v>
      </c>
      <c r="D640" s="20" t="s">
        <v>1591</v>
      </c>
      <c r="E640" s="20" t="s">
        <v>1592</v>
      </c>
      <c r="F640" s="20" t="s">
        <v>64</v>
      </c>
      <c r="G640" s="20" t="s">
        <v>1593</v>
      </c>
      <c r="H640" s="38">
        <v>70.400000000000006</v>
      </c>
      <c r="I640" s="38" t="s">
        <v>171</v>
      </c>
      <c r="J640" s="46">
        <v>10</v>
      </c>
      <c r="K640" s="46">
        <v>704</v>
      </c>
      <c r="L640" s="104" t="s">
        <v>151</v>
      </c>
      <c r="M640" s="38" t="s">
        <v>144</v>
      </c>
      <c r="N640" s="38" t="s">
        <v>145</v>
      </c>
      <c r="O640" s="105" t="str">
        <f>IF(F640="","",VLOOKUP(F640,海关监管条件!$A$1:$B$2000,2,FALSE))</f>
        <v>无</v>
      </c>
    </row>
    <row r="641" spans="1:15" hidden="1">
      <c r="A641" s="45">
        <v>43558</v>
      </c>
      <c r="B641" s="20" t="s">
        <v>1594</v>
      </c>
      <c r="C641" s="20" t="s">
        <v>1595</v>
      </c>
      <c r="D641" s="20" t="s">
        <v>1596</v>
      </c>
      <c r="E641" s="20" t="s">
        <v>1597</v>
      </c>
      <c r="F641" s="20" t="s">
        <v>45</v>
      </c>
      <c r="G641" s="20" t="s">
        <v>643</v>
      </c>
      <c r="H641" s="38">
        <v>4</v>
      </c>
      <c r="I641" s="38" t="s">
        <v>171</v>
      </c>
      <c r="J641" s="46">
        <v>6.5</v>
      </c>
      <c r="K641" s="46">
        <v>26</v>
      </c>
      <c r="L641" s="38" t="s">
        <v>143</v>
      </c>
      <c r="M641" s="38" t="s">
        <v>144</v>
      </c>
      <c r="N641" s="38" t="s">
        <v>145</v>
      </c>
      <c r="O641" s="105" t="str">
        <f>IF(F641="","",VLOOKUP(F641,海关监管条件!$A$1:$B$2000,2,FALSE))</f>
        <v xml:space="preserve">无 </v>
      </c>
    </row>
    <row r="642" spans="1:15" hidden="1">
      <c r="A642" s="45">
        <v>43558</v>
      </c>
      <c r="B642" s="20" t="s">
        <v>1598</v>
      </c>
      <c r="C642" s="20" t="s">
        <v>1599</v>
      </c>
      <c r="D642" s="20" t="s">
        <v>1600</v>
      </c>
      <c r="E642" s="20" t="s">
        <v>1601</v>
      </c>
      <c r="F642" s="20" t="s">
        <v>5</v>
      </c>
      <c r="G642" s="20" t="s">
        <v>1602</v>
      </c>
      <c r="H642" s="38">
        <v>30</v>
      </c>
      <c r="I642" s="38" t="s">
        <v>142</v>
      </c>
      <c r="J642" s="46">
        <v>3.93</v>
      </c>
      <c r="K642" s="46">
        <v>117.9</v>
      </c>
      <c r="L642" s="38" t="s">
        <v>143</v>
      </c>
      <c r="M642" s="38" t="s">
        <v>144</v>
      </c>
      <c r="N642" s="38" t="s">
        <v>145</v>
      </c>
      <c r="O642" s="105" t="str">
        <f>IF(F642="","",VLOOKUP(F642,海关监管条件!$A$1:$B$2000,2,FALSE))</f>
        <v xml:space="preserve">A </v>
      </c>
    </row>
    <row r="643" spans="1:15" hidden="1">
      <c r="A643" s="45">
        <v>43566</v>
      </c>
      <c r="B643" s="20" t="s">
        <v>1603</v>
      </c>
      <c r="C643" s="20" t="s">
        <v>1604</v>
      </c>
      <c r="D643" s="20" t="s">
        <v>1605</v>
      </c>
      <c r="E643" s="20" t="s">
        <v>1606</v>
      </c>
      <c r="F643" s="20" t="s">
        <v>20</v>
      </c>
      <c r="G643" s="20" t="s">
        <v>1485</v>
      </c>
      <c r="H643" s="38">
        <v>504</v>
      </c>
      <c r="I643" s="38" t="s">
        <v>224</v>
      </c>
      <c r="J643" s="46">
        <v>4.5</v>
      </c>
      <c r="K643" s="46">
        <v>2268</v>
      </c>
      <c r="L643" s="38" t="s">
        <v>143</v>
      </c>
      <c r="M643" s="38" t="s">
        <v>144</v>
      </c>
      <c r="N643" s="38" t="s">
        <v>267</v>
      </c>
      <c r="O643" s="105" t="str">
        <f>IF(F643="","",VLOOKUP(F643,海关监管条件!$A$1:$B$2000,2,FALSE))</f>
        <v xml:space="preserve">无 </v>
      </c>
    </row>
    <row r="644" spans="1:15" hidden="1">
      <c r="A644" s="45">
        <v>43566</v>
      </c>
      <c r="B644" s="20" t="s">
        <v>1603</v>
      </c>
      <c r="C644" s="20" t="s">
        <v>1604</v>
      </c>
      <c r="D644" s="20" t="s">
        <v>1605</v>
      </c>
      <c r="E644" s="20" t="s">
        <v>1607</v>
      </c>
      <c r="F644" s="20" t="s">
        <v>29</v>
      </c>
      <c r="G644" s="20" t="s">
        <v>406</v>
      </c>
      <c r="H644" s="38">
        <v>1002</v>
      </c>
      <c r="I644" s="38" t="s">
        <v>224</v>
      </c>
      <c r="J644" s="46">
        <v>2.67</v>
      </c>
      <c r="K644" s="46">
        <v>2675.34</v>
      </c>
      <c r="L644" s="38" t="s">
        <v>143</v>
      </c>
      <c r="M644" s="38" t="s">
        <v>144</v>
      </c>
      <c r="N644" s="38" t="s">
        <v>267</v>
      </c>
      <c r="O644" s="105" t="str">
        <f>IF(F644="","",VLOOKUP(F644,海关监管条件!$A$1:$B$2000,2,FALSE))</f>
        <v xml:space="preserve">A </v>
      </c>
    </row>
    <row r="645" spans="1:15" hidden="1">
      <c r="A645" s="45">
        <v>43571</v>
      </c>
      <c r="B645" s="20" t="s">
        <v>1608</v>
      </c>
      <c r="C645" s="20" t="s">
        <v>1609</v>
      </c>
      <c r="D645" s="20" t="s">
        <v>1610</v>
      </c>
      <c r="E645" s="20" t="s">
        <v>1611</v>
      </c>
      <c r="F645" s="20" t="s">
        <v>7</v>
      </c>
      <c r="G645" s="20" t="s">
        <v>775</v>
      </c>
      <c r="H645" s="38">
        <v>7.04</v>
      </c>
      <c r="I645" s="38" t="s">
        <v>171</v>
      </c>
      <c r="J645" s="46">
        <v>6.75</v>
      </c>
      <c r="K645" s="46">
        <v>47.52</v>
      </c>
      <c r="L645" s="38" t="s">
        <v>143</v>
      </c>
      <c r="M645" s="38" t="s">
        <v>144</v>
      </c>
      <c r="N645" s="38" t="s">
        <v>145</v>
      </c>
      <c r="O645" s="105" t="str">
        <f>IF(F645="","",VLOOKUP(F645,海关监管条件!$A$1:$B$2000,2,FALSE))</f>
        <v xml:space="preserve">A </v>
      </c>
    </row>
    <row r="646" spans="1:15" hidden="1">
      <c r="A646" s="45">
        <v>43571</v>
      </c>
      <c r="B646" s="20" t="s">
        <v>1608</v>
      </c>
      <c r="C646" s="20" t="s">
        <v>1609</v>
      </c>
      <c r="D646" s="20" t="s">
        <v>1610</v>
      </c>
      <c r="E646" s="20" t="s">
        <v>1612</v>
      </c>
      <c r="F646" s="20" t="s">
        <v>7</v>
      </c>
      <c r="G646" s="20" t="s">
        <v>1105</v>
      </c>
      <c r="H646" s="38">
        <v>26.04</v>
      </c>
      <c r="I646" s="38" t="s">
        <v>171</v>
      </c>
      <c r="J646" s="46">
        <v>16.53</v>
      </c>
      <c r="K646" s="46">
        <v>430.44</v>
      </c>
      <c r="L646" s="38" t="s">
        <v>143</v>
      </c>
      <c r="M646" s="38" t="s">
        <v>144</v>
      </c>
      <c r="N646" s="38" t="s">
        <v>145</v>
      </c>
      <c r="O646" s="105" t="str">
        <f>IF(F646="","",VLOOKUP(F646,海关监管条件!$A$1:$B$2000,2,FALSE))</f>
        <v xml:space="preserve">A </v>
      </c>
    </row>
    <row r="647" spans="1:15" hidden="1">
      <c r="A647" s="45">
        <v>43571</v>
      </c>
      <c r="B647" s="20" t="s">
        <v>1608</v>
      </c>
      <c r="C647" s="20" t="s">
        <v>1609</v>
      </c>
      <c r="D647" s="20" t="s">
        <v>1610</v>
      </c>
      <c r="E647" s="20" t="s">
        <v>1613</v>
      </c>
      <c r="F647" s="20" t="s">
        <v>7</v>
      </c>
      <c r="G647" s="20" t="s">
        <v>1105</v>
      </c>
      <c r="H647" s="38">
        <v>194.61</v>
      </c>
      <c r="I647" s="38" t="s">
        <v>171</v>
      </c>
      <c r="J647" s="46">
        <v>10.53</v>
      </c>
      <c r="K647" s="46">
        <v>2049.2399999999998</v>
      </c>
      <c r="L647" s="38" t="s">
        <v>143</v>
      </c>
      <c r="M647" s="38" t="s">
        <v>144</v>
      </c>
      <c r="N647" s="38" t="s">
        <v>145</v>
      </c>
      <c r="O647" s="105" t="str">
        <f>IF(F647="","",VLOOKUP(F647,海关监管条件!$A$1:$B$2000,2,FALSE))</f>
        <v xml:space="preserve">A </v>
      </c>
    </row>
    <row r="648" spans="1:15" hidden="1">
      <c r="A648" s="45">
        <v>43571</v>
      </c>
      <c r="B648" s="20" t="s">
        <v>1608</v>
      </c>
      <c r="C648" s="20" t="s">
        <v>1609</v>
      </c>
      <c r="D648" s="20" t="s">
        <v>1610</v>
      </c>
      <c r="E648" s="20" t="s">
        <v>1614</v>
      </c>
      <c r="F648" s="20" t="s">
        <v>5</v>
      </c>
      <c r="G648" s="20" t="s">
        <v>827</v>
      </c>
      <c r="H648" s="38">
        <v>66.34</v>
      </c>
      <c r="I648" s="38" t="s">
        <v>171</v>
      </c>
      <c r="J648" s="46">
        <v>10.76</v>
      </c>
      <c r="K648" s="46">
        <v>713.82</v>
      </c>
      <c r="L648" s="38" t="s">
        <v>143</v>
      </c>
      <c r="M648" s="38" t="s">
        <v>144</v>
      </c>
      <c r="N648" s="38" t="s">
        <v>145</v>
      </c>
      <c r="O648" s="105" t="str">
        <f>IF(F648="","",VLOOKUP(F648,海关监管条件!$A$1:$B$2000,2,FALSE))</f>
        <v xml:space="preserve">A </v>
      </c>
    </row>
    <row r="649" spans="1:15" hidden="1">
      <c r="A649" s="45">
        <v>43571</v>
      </c>
      <c r="B649" s="20" t="s">
        <v>1615</v>
      </c>
      <c r="C649" s="20" t="s">
        <v>1616</v>
      </c>
      <c r="D649" s="20" t="s">
        <v>1617</v>
      </c>
      <c r="E649" s="20" t="s">
        <v>1618</v>
      </c>
      <c r="F649" s="20" t="s">
        <v>7</v>
      </c>
      <c r="G649" s="20" t="s">
        <v>830</v>
      </c>
      <c r="H649" s="38">
        <v>38.21</v>
      </c>
      <c r="I649" s="38" t="s">
        <v>171</v>
      </c>
      <c r="J649" s="46">
        <v>5.79</v>
      </c>
      <c r="K649" s="46">
        <v>221.24</v>
      </c>
      <c r="L649" s="38" t="s">
        <v>143</v>
      </c>
      <c r="M649" s="38" t="s">
        <v>144</v>
      </c>
      <c r="N649" s="38" t="s">
        <v>145</v>
      </c>
      <c r="O649" s="105" t="str">
        <f>IF(F649="","",VLOOKUP(F649,海关监管条件!$A$1:$B$2000,2,FALSE))</f>
        <v xml:space="preserve">A </v>
      </c>
    </row>
    <row r="650" spans="1:15" hidden="1">
      <c r="A650" s="45">
        <v>43571</v>
      </c>
      <c r="B650" s="20" t="s">
        <v>1615</v>
      </c>
      <c r="C650" s="20" t="s">
        <v>1616</v>
      </c>
      <c r="D650" s="20" t="s">
        <v>1617</v>
      </c>
      <c r="E650" s="20" t="s">
        <v>1619</v>
      </c>
      <c r="F650" s="20" t="s">
        <v>7</v>
      </c>
      <c r="G650" s="20" t="s">
        <v>830</v>
      </c>
      <c r="H650" s="38">
        <v>11.88</v>
      </c>
      <c r="I650" s="38" t="s">
        <v>171</v>
      </c>
      <c r="J650" s="46">
        <v>50.45</v>
      </c>
      <c r="K650" s="46">
        <v>599.35</v>
      </c>
      <c r="L650" s="38" t="s">
        <v>143</v>
      </c>
      <c r="M650" s="38" t="s">
        <v>144</v>
      </c>
      <c r="N650" s="38" t="s">
        <v>145</v>
      </c>
      <c r="O650" s="105" t="str">
        <f>IF(F650="","",VLOOKUP(F650,海关监管条件!$A$1:$B$2000,2,FALSE))</f>
        <v xml:space="preserve">A </v>
      </c>
    </row>
    <row r="651" spans="1:15" hidden="1">
      <c r="A651" s="45">
        <v>43571</v>
      </c>
      <c r="B651" s="20" t="s">
        <v>1620</v>
      </c>
      <c r="C651" s="20" t="s">
        <v>1621</v>
      </c>
      <c r="D651" s="20" t="s">
        <v>1622</v>
      </c>
      <c r="E651" s="20" t="s">
        <v>1623</v>
      </c>
      <c r="F651" s="20" t="s">
        <v>86</v>
      </c>
      <c r="G651" s="20" t="s">
        <v>185</v>
      </c>
      <c r="H651" s="38">
        <v>36</v>
      </c>
      <c r="I651" s="38" t="s">
        <v>207</v>
      </c>
      <c r="J651" s="46">
        <v>1.8</v>
      </c>
      <c r="K651" s="46">
        <v>64.8</v>
      </c>
      <c r="L651" s="38" t="s">
        <v>143</v>
      </c>
      <c r="M651" s="38" t="s">
        <v>144</v>
      </c>
      <c r="N651" s="38" t="s">
        <v>145</v>
      </c>
      <c r="O651" s="105" t="str">
        <f>IF(F651="","",VLOOKUP(F651,海关监管条件!$A$1:$B$2000,2,FALSE))</f>
        <v>无</v>
      </c>
    </row>
    <row r="652" spans="1:15" hidden="1">
      <c r="A652" s="45">
        <v>43571</v>
      </c>
      <c r="B652" s="20" t="s">
        <v>1624</v>
      </c>
      <c r="C652" s="20" t="s">
        <v>1625</v>
      </c>
      <c r="D652" s="20" t="s">
        <v>1626</v>
      </c>
      <c r="E652" s="20" t="s">
        <v>1627</v>
      </c>
      <c r="F652" s="20" t="s">
        <v>7</v>
      </c>
      <c r="G652" s="20" t="s">
        <v>1628</v>
      </c>
      <c r="H652" s="38">
        <v>48</v>
      </c>
      <c r="I652" s="38" t="s">
        <v>154</v>
      </c>
      <c r="J652" s="46">
        <v>0.27</v>
      </c>
      <c r="K652" s="46">
        <v>12.96</v>
      </c>
      <c r="L652" s="38" t="s">
        <v>143</v>
      </c>
      <c r="M652" s="38" t="s">
        <v>144</v>
      </c>
      <c r="N652" s="38" t="s">
        <v>145</v>
      </c>
      <c r="O652" s="105" t="str">
        <f>IF(F652="","",VLOOKUP(F652,海关监管条件!$A$1:$B$2000,2,FALSE))</f>
        <v xml:space="preserve">A </v>
      </c>
    </row>
    <row r="653" spans="1:15" hidden="1">
      <c r="A653" s="45">
        <v>43571</v>
      </c>
      <c r="B653" s="20" t="s">
        <v>1624</v>
      </c>
      <c r="C653" s="20" t="s">
        <v>1625</v>
      </c>
      <c r="D653" s="20" t="s">
        <v>1626</v>
      </c>
      <c r="E653" s="20" t="s">
        <v>1629</v>
      </c>
      <c r="F653" s="20" t="s">
        <v>7</v>
      </c>
      <c r="G653" s="20" t="s">
        <v>731</v>
      </c>
      <c r="H653" s="38">
        <v>146</v>
      </c>
      <c r="I653" s="38" t="s">
        <v>154</v>
      </c>
      <c r="J653" s="46">
        <v>1.5</v>
      </c>
      <c r="K653" s="46">
        <v>219</v>
      </c>
      <c r="L653" s="38" t="s">
        <v>143</v>
      </c>
      <c r="M653" s="38" t="s">
        <v>144</v>
      </c>
      <c r="N653" s="38" t="s">
        <v>145</v>
      </c>
      <c r="O653" s="105" t="str">
        <f>IF(F653="","",VLOOKUP(F653,海关监管条件!$A$1:$B$2000,2,FALSE))</f>
        <v xml:space="preserve">A </v>
      </c>
    </row>
    <row r="654" spans="1:15" hidden="1">
      <c r="A654" s="45">
        <v>43571</v>
      </c>
      <c r="B654" s="20" t="s">
        <v>1630</v>
      </c>
      <c r="C654" s="20" t="s">
        <v>1631</v>
      </c>
      <c r="D654" s="20" t="s">
        <v>1632</v>
      </c>
      <c r="E654" s="20" t="s">
        <v>1633</v>
      </c>
      <c r="F654" s="20" t="s">
        <v>9</v>
      </c>
      <c r="G654" s="20" t="s">
        <v>1634</v>
      </c>
      <c r="H654" s="38">
        <v>1.6</v>
      </c>
      <c r="I654" s="38" t="s">
        <v>171</v>
      </c>
      <c r="J654" s="46">
        <v>5</v>
      </c>
      <c r="K654" s="46">
        <v>8</v>
      </c>
      <c r="L654" s="38" t="s">
        <v>143</v>
      </c>
      <c r="M654" s="38" t="s">
        <v>144</v>
      </c>
      <c r="N654" s="38" t="s">
        <v>145</v>
      </c>
      <c r="O654" s="105" t="str">
        <f>IF(F654="","",VLOOKUP(F654,海关监管条件!$A$1:$B$2000,2,FALSE))</f>
        <v xml:space="preserve">无 </v>
      </c>
    </row>
    <row r="655" spans="1:15" hidden="1">
      <c r="A655" s="45">
        <v>43571</v>
      </c>
      <c r="B655" s="20" t="s">
        <v>1630</v>
      </c>
      <c r="C655" s="20" t="s">
        <v>1631</v>
      </c>
      <c r="D655" s="20" t="s">
        <v>1632</v>
      </c>
      <c r="E655" s="20" t="s">
        <v>1635</v>
      </c>
      <c r="F655" s="20" t="s">
        <v>9</v>
      </c>
      <c r="G655" s="20" t="s">
        <v>388</v>
      </c>
      <c r="H655" s="38">
        <v>3.2</v>
      </c>
      <c r="I655" s="38" t="s">
        <v>171</v>
      </c>
      <c r="J655" s="46">
        <v>5</v>
      </c>
      <c r="K655" s="46">
        <v>16</v>
      </c>
      <c r="L655" s="38" t="s">
        <v>143</v>
      </c>
      <c r="M655" s="38" t="s">
        <v>144</v>
      </c>
      <c r="N655" s="38" t="s">
        <v>145</v>
      </c>
      <c r="O655" s="105" t="str">
        <f>IF(F655="","",VLOOKUP(F655,海关监管条件!$A$1:$B$2000,2,FALSE))</f>
        <v xml:space="preserve">无 </v>
      </c>
    </row>
    <row r="656" spans="1:15" hidden="1">
      <c r="A656" s="45">
        <v>43571</v>
      </c>
      <c r="B656" s="20" t="s">
        <v>1630</v>
      </c>
      <c r="C656" s="20" t="s">
        <v>1631</v>
      </c>
      <c r="D656" s="20" t="s">
        <v>1632</v>
      </c>
      <c r="E656" s="20" t="s">
        <v>1636</v>
      </c>
      <c r="F656" s="20" t="s">
        <v>9</v>
      </c>
      <c r="G656" s="20" t="s">
        <v>1637</v>
      </c>
      <c r="H656" s="38">
        <v>0.8</v>
      </c>
      <c r="I656" s="38" t="s">
        <v>171</v>
      </c>
      <c r="J656" s="46">
        <v>5</v>
      </c>
      <c r="K656" s="46">
        <v>4</v>
      </c>
      <c r="L656" s="38" t="s">
        <v>143</v>
      </c>
      <c r="M656" s="38" t="s">
        <v>144</v>
      </c>
      <c r="N656" s="38" t="s">
        <v>145</v>
      </c>
      <c r="O656" s="105" t="str">
        <f>IF(F656="","",VLOOKUP(F656,海关监管条件!$A$1:$B$2000,2,FALSE))</f>
        <v xml:space="preserve">无 </v>
      </c>
    </row>
    <row r="657" spans="1:15" hidden="1">
      <c r="A657" s="45">
        <v>43571</v>
      </c>
      <c r="B657" s="20" t="s">
        <v>1630</v>
      </c>
      <c r="C657" s="20" t="s">
        <v>1631</v>
      </c>
      <c r="D657" s="20" t="s">
        <v>1632</v>
      </c>
      <c r="E657" s="20" t="s">
        <v>1638</v>
      </c>
      <c r="F657" s="20" t="s">
        <v>9</v>
      </c>
      <c r="G657" s="20" t="s">
        <v>1639</v>
      </c>
      <c r="H657" s="38">
        <v>3.2</v>
      </c>
      <c r="I657" s="38" t="s">
        <v>171</v>
      </c>
      <c r="J657" s="46">
        <v>5</v>
      </c>
      <c r="K657" s="46">
        <v>16</v>
      </c>
      <c r="L657" s="38" t="s">
        <v>143</v>
      </c>
      <c r="M657" s="38" t="s">
        <v>144</v>
      </c>
      <c r="N657" s="38" t="s">
        <v>145</v>
      </c>
      <c r="O657" s="105" t="str">
        <f>IF(F657="","",VLOOKUP(F657,海关监管条件!$A$1:$B$2000,2,FALSE))</f>
        <v xml:space="preserve">无 </v>
      </c>
    </row>
    <row r="658" spans="1:15" hidden="1">
      <c r="A658" s="45">
        <v>43571</v>
      </c>
      <c r="B658" s="20" t="s">
        <v>1640</v>
      </c>
      <c r="C658" s="20" t="s">
        <v>1641</v>
      </c>
      <c r="D658" s="20" t="s">
        <v>1642</v>
      </c>
      <c r="E658" s="20" t="s">
        <v>1643</v>
      </c>
      <c r="F658" s="20" t="s">
        <v>55</v>
      </c>
      <c r="G658" s="20" t="s">
        <v>1083</v>
      </c>
      <c r="H658" s="38">
        <v>1344</v>
      </c>
      <c r="I658" s="38" t="s">
        <v>763</v>
      </c>
      <c r="J658" s="46">
        <v>0.43</v>
      </c>
      <c r="K658" s="46">
        <v>577.91999999999996</v>
      </c>
      <c r="L658" s="38" t="s">
        <v>143</v>
      </c>
      <c r="M658" s="38" t="s">
        <v>144</v>
      </c>
      <c r="N658" s="38" t="s">
        <v>145</v>
      </c>
      <c r="O658" s="105" t="str">
        <f>IF(F658="","",VLOOKUP(F658,海关监管条件!$A$1:$B$2000,2,FALSE))</f>
        <v>A</v>
      </c>
    </row>
    <row r="659" spans="1:15" hidden="1">
      <c r="A659" s="45">
        <v>43571</v>
      </c>
      <c r="B659" s="20" t="s">
        <v>1640</v>
      </c>
      <c r="C659" s="20" t="s">
        <v>1641</v>
      </c>
      <c r="D659" s="20" t="s">
        <v>1642</v>
      </c>
      <c r="E659" s="20" t="s">
        <v>1644</v>
      </c>
      <c r="F659" s="20" t="s">
        <v>19</v>
      </c>
      <c r="G659" s="20" t="s">
        <v>1645</v>
      </c>
      <c r="H659" s="38">
        <v>422</v>
      </c>
      <c r="I659" s="38" t="s">
        <v>154</v>
      </c>
      <c r="J659" s="46">
        <v>0.56000000000000005</v>
      </c>
      <c r="K659" s="46">
        <v>236.2</v>
      </c>
      <c r="L659" s="38" t="s">
        <v>143</v>
      </c>
      <c r="M659" s="38" t="s">
        <v>144</v>
      </c>
      <c r="N659" s="38" t="s">
        <v>145</v>
      </c>
      <c r="O659" s="105" t="str">
        <f>IF(F659="","",VLOOKUP(F659,海关监管条件!$A$1:$B$2000,2,FALSE))</f>
        <v xml:space="preserve">无 </v>
      </c>
    </row>
    <row r="660" spans="1:15" hidden="1">
      <c r="A660" s="45">
        <v>43571</v>
      </c>
      <c r="B660" s="20" t="s">
        <v>1646</v>
      </c>
      <c r="C660" s="20" t="s">
        <v>1647</v>
      </c>
      <c r="D660" s="20" t="s">
        <v>1648</v>
      </c>
      <c r="E660" s="20" t="s">
        <v>1649</v>
      </c>
      <c r="F660" s="20" t="s">
        <v>86</v>
      </c>
      <c r="G660" s="20" t="s">
        <v>800</v>
      </c>
      <c r="H660" s="38">
        <v>108</v>
      </c>
      <c r="I660" s="104" t="s">
        <v>142</v>
      </c>
      <c r="J660" s="46">
        <v>5.33</v>
      </c>
      <c r="K660" s="46">
        <v>575.64</v>
      </c>
      <c r="L660" s="38" t="s">
        <v>143</v>
      </c>
      <c r="M660" s="38" t="s">
        <v>144</v>
      </c>
      <c r="N660" s="38" t="s">
        <v>145</v>
      </c>
      <c r="O660" s="105" t="str">
        <f>IF(F660="","",VLOOKUP(F660,海关监管条件!$A$1:$B$2000,2,FALSE))</f>
        <v>无</v>
      </c>
    </row>
    <row r="661" spans="1:15" hidden="1">
      <c r="A661" s="45">
        <v>43571</v>
      </c>
      <c r="B661" s="20" t="s">
        <v>1650</v>
      </c>
      <c r="C661" s="20" t="s">
        <v>1651</v>
      </c>
      <c r="D661" s="20" t="s">
        <v>1652</v>
      </c>
      <c r="E661" s="20" t="s">
        <v>1653</v>
      </c>
      <c r="F661" s="20" t="s">
        <v>15</v>
      </c>
      <c r="G661" s="20" t="s">
        <v>249</v>
      </c>
      <c r="H661" s="38">
        <v>2052</v>
      </c>
      <c r="I661" s="104" t="s">
        <v>224</v>
      </c>
      <c r="J661" s="46">
        <v>0.66</v>
      </c>
      <c r="K661" s="46">
        <v>1354.32</v>
      </c>
      <c r="L661" s="38" t="s">
        <v>143</v>
      </c>
      <c r="M661" s="38" t="s">
        <v>144</v>
      </c>
      <c r="N661" s="38" t="s">
        <v>145</v>
      </c>
      <c r="O661" s="105" t="str">
        <f>IF(F661="","",VLOOKUP(F661,海关监管条件!$A$1:$B$2000,2,FALSE))</f>
        <v xml:space="preserve">A </v>
      </c>
    </row>
    <row r="662" spans="1:15" hidden="1">
      <c r="A662" s="45">
        <v>43571</v>
      </c>
      <c r="B662" s="20" t="s">
        <v>1650</v>
      </c>
      <c r="C662" s="20" t="s">
        <v>1651</v>
      </c>
      <c r="D662" s="20" t="s">
        <v>1652</v>
      </c>
      <c r="E662" s="20" t="s">
        <v>1654</v>
      </c>
      <c r="F662" s="20" t="s">
        <v>15</v>
      </c>
      <c r="G662" s="20" t="s">
        <v>249</v>
      </c>
      <c r="H662" s="38">
        <v>288</v>
      </c>
      <c r="I662" s="104" t="s">
        <v>224</v>
      </c>
      <c r="J662" s="46">
        <v>0.66</v>
      </c>
      <c r="K662" s="46">
        <v>190.08</v>
      </c>
      <c r="L662" s="38" t="s">
        <v>143</v>
      </c>
      <c r="M662" s="38" t="s">
        <v>144</v>
      </c>
      <c r="N662" s="38" t="s">
        <v>145</v>
      </c>
      <c r="O662" s="105" t="str">
        <f>IF(F662="","",VLOOKUP(F662,海关监管条件!$A$1:$B$2000,2,FALSE))</f>
        <v xml:space="preserve">A </v>
      </c>
    </row>
    <row r="663" spans="1:15" hidden="1">
      <c r="A663" s="45">
        <v>43571</v>
      </c>
      <c r="B663" s="20" t="s">
        <v>1655</v>
      </c>
      <c r="C663" s="20" t="s">
        <v>1656</v>
      </c>
      <c r="D663" s="20" t="s">
        <v>1657</v>
      </c>
      <c r="E663" s="20" t="s">
        <v>1658</v>
      </c>
      <c r="F663" s="20" t="s">
        <v>10</v>
      </c>
      <c r="G663" s="20" t="s">
        <v>170</v>
      </c>
      <c r="H663" s="38">
        <v>540</v>
      </c>
      <c r="I663" s="38" t="s">
        <v>171</v>
      </c>
      <c r="J663" s="46">
        <v>1</v>
      </c>
      <c r="K663" s="46">
        <v>540</v>
      </c>
      <c r="L663" s="38" t="s">
        <v>143</v>
      </c>
      <c r="M663" s="38" t="s">
        <v>144</v>
      </c>
      <c r="N663" s="38" t="s">
        <v>267</v>
      </c>
      <c r="O663" s="105" t="str">
        <f>IF(F663="","",VLOOKUP(F663,海关监管条件!$A$1:$B$2000,2,FALSE))</f>
        <v xml:space="preserve">A </v>
      </c>
    </row>
    <row r="664" spans="1:15" hidden="1">
      <c r="A664" s="45">
        <v>43571</v>
      </c>
      <c r="B664" s="20" t="s">
        <v>1659</v>
      </c>
      <c r="C664" s="20" t="s">
        <v>1660</v>
      </c>
      <c r="D664" s="20" t="s">
        <v>1661</v>
      </c>
      <c r="E664" s="20" t="s">
        <v>1662</v>
      </c>
      <c r="F664" s="20" t="s">
        <v>43</v>
      </c>
      <c r="G664" s="20" t="s">
        <v>1663</v>
      </c>
      <c r="H664" s="38">
        <v>60</v>
      </c>
      <c r="I664" s="38" t="s">
        <v>244</v>
      </c>
      <c r="J664" s="46">
        <v>4.22</v>
      </c>
      <c r="K664" s="46">
        <v>253.2</v>
      </c>
      <c r="L664" s="38" t="s">
        <v>143</v>
      </c>
      <c r="M664" s="38" t="s">
        <v>144</v>
      </c>
      <c r="N664" s="38" t="s">
        <v>145</v>
      </c>
      <c r="O664" s="105" t="str">
        <f>IF(F664="","",VLOOKUP(F664,海关监管条件!$A$1:$B$2000,2,FALSE))</f>
        <v xml:space="preserve">无 </v>
      </c>
    </row>
    <row r="665" spans="1:15" hidden="1">
      <c r="A665" s="45">
        <v>43571</v>
      </c>
      <c r="B665" s="20" t="s">
        <v>1659</v>
      </c>
      <c r="C665" s="20" t="s">
        <v>1660</v>
      </c>
      <c r="D665" s="20" t="s">
        <v>1661</v>
      </c>
      <c r="E665" s="20" t="s">
        <v>1664</v>
      </c>
      <c r="F665" s="20" t="s">
        <v>43</v>
      </c>
      <c r="G665" s="20" t="s">
        <v>1663</v>
      </c>
      <c r="H665" s="38">
        <v>60</v>
      </c>
      <c r="I665" s="38" t="s">
        <v>244</v>
      </c>
      <c r="J665" s="46">
        <v>3.91</v>
      </c>
      <c r="K665" s="46">
        <v>234.6</v>
      </c>
      <c r="L665" s="38" t="s">
        <v>143</v>
      </c>
      <c r="M665" s="38" t="s">
        <v>144</v>
      </c>
      <c r="N665" s="38" t="s">
        <v>145</v>
      </c>
      <c r="O665" s="105" t="str">
        <f>IF(F665="","",VLOOKUP(F665,海关监管条件!$A$1:$B$2000,2,FALSE))</f>
        <v xml:space="preserve">无 </v>
      </c>
    </row>
    <row r="666" spans="1:15" hidden="1">
      <c r="A666" s="45">
        <v>43571</v>
      </c>
      <c r="B666" s="20" t="s">
        <v>1659</v>
      </c>
      <c r="C666" s="20" t="s">
        <v>1660</v>
      </c>
      <c r="D666" s="20" t="s">
        <v>1661</v>
      </c>
      <c r="E666" s="20" t="s">
        <v>1665</v>
      </c>
      <c r="F666" s="20" t="s">
        <v>43</v>
      </c>
      <c r="G666" s="20" t="s">
        <v>1663</v>
      </c>
      <c r="H666" s="38">
        <v>60</v>
      </c>
      <c r="I666" s="38" t="s">
        <v>244</v>
      </c>
      <c r="J666" s="46">
        <v>5.8</v>
      </c>
      <c r="K666" s="46">
        <v>348</v>
      </c>
      <c r="L666" s="38" t="s">
        <v>143</v>
      </c>
      <c r="M666" s="38" t="s">
        <v>144</v>
      </c>
      <c r="N666" s="38" t="s">
        <v>145</v>
      </c>
      <c r="O666" s="105" t="str">
        <f>IF(F666="","",VLOOKUP(F666,海关监管条件!$A$1:$B$2000,2,FALSE))</f>
        <v xml:space="preserve">无 </v>
      </c>
    </row>
    <row r="667" spans="1:15" hidden="1">
      <c r="A667" s="45">
        <v>43571</v>
      </c>
      <c r="B667" s="20" t="s">
        <v>1666</v>
      </c>
      <c r="C667" s="20" t="s">
        <v>1667</v>
      </c>
      <c r="D667" s="20" t="s">
        <v>1668</v>
      </c>
      <c r="E667" s="20" t="s">
        <v>1669</v>
      </c>
      <c r="F667" s="20" t="s">
        <v>17</v>
      </c>
      <c r="G667" s="20" t="s">
        <v>1670</v>
      </c>
      <c r="H667" s="38">
        <v>15</v>
      </c>
      <c r="I667" s="38" t="s">
        <v>154</v>
      </c>
      <c r="J667" s="46">
        <v>6.57</v>
      </c>
      <c r="K667" s="46">
        <v>98.55</v>
      </c>
      <c r="L667" s="38" t="s">
        <v>143</v>
      </c>
      <c r="M667" s="38" t="s">
        <v>144</v>
      </c>
      <c r="N667" s="38" t="s">
        <v>145</v>
      </c>
      <c r="O667" s="105" t="str">
        <f>IF(F667="","",VLOOKUP(F667,海关监管条件!$A$1:$B$2000,2,FALSE))</f>
        <v xml:space="preserve">无 </v>
      </c>
    </row>
    <row r="668" spans="1:15" hidden="1">
      <c r="A668" s="45">
        <v>43571</v>
      </c>
      <c r="B668" s="20" t="s">
        <v>1666</v>
      </c>
      <c r="C668" s="20" t="s">
        <v>1667</v>
      </c>
      <c r="D668" s="20" t="s">
        <v>1668</v>
      </c>
      <c r="E668" s="20" t="s">
        <v>1671</v>
      </c>
      <c r="F668" s="20" t="s">
        <v>17</v>
      </c>
      <c r="G668" s="20" t="s">
        <v>1670</v>
      </c>
      <c r="H668" s="38">
        <v>40</v>
      </c>
      <c r="I668" s="38" t="s">
        <v>154</v>
      </c>
      <c r="J668" s="46">
        <v>4.0599999999999996</v>
      </c>
      <c r="K668" s="46">
        <v>162.4</v>
      </c>
      <c r="L668" s="38" t="s">
        <v>143</v>
      </c>
      <c r="M668" s="38" t="s">
        <v>144</v>
      </c>
      <c r="N668" s="38" t="s">
        <v>145</v>
      </c>
      <c r="O668" s="105" t="str">
        <f>IF(F668="","",VLOOKUP(F668,海关监管条件!$A$1:$B$2000,2,FALSE))</f>
        <v xml:space="preserve">无 </v>
      </c>
    </row>
    <row r="669" spans="1:15" hidden="1">
      <c r="A669" s="45">
        <v>43571</v>
      </c>
      <c r="B669" s="20" t="s">
        <v>1666</v>
      </c>
      <c r="C669" s="20" t="s">
        <v>1667</v>
      </c>
      <c r="D669" s="20" t="s">
        <v>1668</v>
      </c>
      <c r="E669" s="20" t="s">
        <v>1672</v>
      </c>
      <c r="F669" s="20" t="s">
        <v>10</v>
      </c>
      <c r="G669" s="20" t="s">
        <v>1673</v>
      </c>
      <c r="H669" s="38">
        <v>40</v>
      </c>
      <c r="I669" s="38" t="s">
        <v>154</v>
      </c>
      <c r="J669" s="46">
        <v>1.9790000000000001</v>
      </c>
      <c r="K669" s="46">
        <v>79.16</v>
      </c>
      <c r="L669" s="38" t="s">
        <v>143</v>
      </c>
      <c r="M669" s="38" t="s">
        <v>144</v>
      </c>
      <c r="N669" s="38" t="s">
        <v>145</v>
      </c>
      <c r="O669" s="105" t="str">
        <f>IF(F669="","",VLOOKUP(F669,海关监管条件!$A$1:$B$2000,2,FALSE))</f>
        <v xml:space="preserve">A </v>
      </c>
    </row>
    <row r="670" spans="1:15" hidden="1">
      <c r="A670" s="45">
        <v>43571</v>
      </c>
      <c r="B670" s="20" t="s">
        <v>1666</v>
      </c>
      <c r="C670" s="20" t="s">
        <v>1667</v>
      </c>
      <c r="D670" s="20" t="s">
        <v>1668</v>
      </c>
      <c r="E670" s="20" t="s">
        <v>1674</v>
      </c>
      <c r="F670" s="20" t="s">
        <v>17</v>
      </c>
      <c r="G670" s="20" t="s">
        <v>1670</v>
      </c>
      <c r="H670" s="38">
        <v>24</v>
      </c>
      <c r="I670" s="38" t="s">
        <v>154</v>
      </c>
      <c r="J670" s="46">
        <v>5.56</v>
      </c>
      <c r="K670" s="46">
        <v>133.44</v>
      </c>
      <c r="L670" s="38" t="s">
        <v>143</v>
      </c>
      <c r="M670" s="38" t="s">
        <v>144</v>
      </c>
      <c r="N670" s="38" t="s">
        <v>145</v>
      </c>
      <c r="O670" s="105" t="str">
        <f>IF(F670="","",VLOOKUP(F670,海关监管条件!$A$1:$B$2000,2,FALSE))</f>
        <v xml:space="preserve">无 </v>
      </c>
    </row>
    <row r="671" spans="1:15" hidden="1">
      <c r="A671" s="45">
        <v>43571</v>
      </c>
      <c r="B671" s="20" t="s">
        <v>1666</v>
      </c>
      <c r="C671" s="20" t="s">
        <v>1667</v>
      </c>
      <c r="D671" s="20" t="s">
        <v>1668</v>
      </c>
      <c r="E671" s="20" t="s">
        <v>1675</v>
      </c>
      <c r="F671" s="20" t="s">
        <v>10</v>
      </c>
      <c r="G671" s="20" t="s">
        <v>1673</v>
      </c>
      <c r="H671" s="38">
        <v>24</v>
      </c>
      <c r="I671" s="38" t="s">
        <v>154</v>
      </c>
      <c r="J671" s="46">
        <v>1.3640000000000001</v>
      </c>
      <c r="K671" s="46">
        <v>32.735999999999997</v>
      </c>
      <c r="L671" s="38" t="s">
        <v>143</v>
      </c>
      <c r="M671" s="38" t="s">
        <v>144</v>
      </c>
      <c r="N671" s="38" t="s">
        <v>145</v>
      </c>
      <c r="O671" s="105" t="str">
        <f>IF(F671="","",VLOOKUP(F671,海关监管条件!$A$1:$B$2000,2,FALSE))</f>
        <v xml:space="preserve">A </v>
      </c>
    </row>
    <row r="672" spans="1:15" hidden="1">
      <c r="A672" s="45">
        <v>43571</v>
      </c>
      <c r="B672" s="20" t="s">
        <v>1676</v>
      </c>
      <c r="C672" s="20" t="s">
        <v>1677</v>
      </c>
      <c r="D672" s="20" t="s">
        <v>1678</v>
      </c>
      <c r="E672" s="20" t="s">
        <v>1679</v>
      </c>
      <c r="F672" s="20" t="s">
        <v>84</v>
      </c>
      <c r="G672" s="20" t="s">
        <v>1680</v>
      </c>
      <c r="H672" s="38">
        <v>4.5</v>
      </c>
      <c r="I672" s="38" t="s">
        <v>171</v>
      </c>
      <c r="J672" s="46">
        <v>1</v>
      </c>
      <c r="K672" s="46">
        <v>4.5</v>
      </c>
      <c r="L672" s="38" t="s">
        <v>143</v>
      </c>
      <c r="M672" s="38" t="s">
        <v>144</v>
      </c>
      <c r="N672" s="38" t="s">
        <v>145</v>
      </c>
      <c r="O672" s="105" t="str">
        <f>IF(F672="","",VLOOKUP(F672,海关监管条件!$A$1:$B$2000,2,FALSE))</f>
        <v>AB</v>
      </c>
    </row>
    <row r="673" spans="1:15" hidden="1">
      <c r="A673" s="45">
        <v>43571</v>
      </c>
      <c r="B673" s="20" t="s">
        <v>1676</v>
      </c>
      <c r="C673" s="20" t="s">
        <v>1677</v>
      </c>
      <c r="D673" s="20" t="s">
        <v>1678</v>
      </c>
      <c r="E673" s="20" t="s">
        <v>1681</v>
      </c>
      <c r="F673" s="20" t="s">
        <v>84</v>
      </c>
      <c r="G673" s="20" t="s">
        <v>1680</v>
      </c>
      <c r="H673" s="38">
        <v>3.9</v>
      </c>
      <c r="I673" s="38" t="s">
        <v>171</v>
      </c>
      <c r="J673" s="46">
        <v>1</v>
      </c>
      <c r="K673" s="46">
        <v>3.9</v>
      </c>
      <c r="L673" s="38" t="s">
        <v>143</v>
      </c>
      <c r="M673" s="38" t="s">
        <v>144</v>
      </c>
      <c r="N673" s="38" t="s">
        <v>145</v>
      </c>
      <c r="O673" s="105" t="str">
        <f>IF(F673="","",VLOOKUP(F673,海关监管条件!$A$1:$B$2000,2,FALSE))</f>
        <v>AB</v>
      </c>
    </row>
    <row r="674" spans="1:15" hidden="1">
      <c r="A674" s="45">
        <v>43572</v>
      </c>
      <c r="B674" s="20" t="s">
        <v>1682</v>
      </c>
      <c r="C674" s="20" t="s">
        <v>1683</v>
      </c>
      <c r="D674" s="20" t="s">
        <v>1684</v>
      </c>
      <c r="E674" s="20" t="s">
        <v>1685</v>
      </c>
      <c r="F674" s="20" t="s">
        <v>7</v>
      </c>
      <c r="G674" s="20" t="s">
        <v>1407</v>
      </c>
      <c r="H674" s="38">
        <v>166</v>
      </c>
      <c r="I674" s="38" t="s">
        <v>154</v>
      </c>
      <c r="J674" s="46">
        <v>0.5</v>
      </c>
      <c r="K674" s="46">
        <v>83</v>
      </c>
      <c r="L674" s="38" t="s">
        <v>143</v>
      </c>
      <c r="M674" s="38" t="s">
        <v>144</v>
      </c>
      <c r="N674" s="38" t="s">
        <v>145</v>
      </c>
      <c r="O674" s="105" t="str">
        <f>IF(F674="","",VLOOKUP(F674,海关监管条件!$A$1:$B$2000,2,FALSE))</f>
        <v xml:space="preserve">A </v>
      </c>
    </row>
    <row r="675" spans="1:15" hidden="1">
      <c r="A675" s="45">
        <v>43572</v>
      </c>
      <c r="B675" s="20" t="s">
        <v>1682</v>
      </c>
      <c r="C675" s="20" t="s">
        <v>1683</v>
      </c>
      <c r="D675" s="20" t="s">
        <v>1684</v>
      </c>
      <c r="E675" s="20" t="s">
        <v>1686</v>
      </c>
      <c r="F675" s="20" t="s">
        <v>8</v>
      </c>
      <c r="G675" s="20" t="s">
        <v>1687</v>
      </c>
      <c r="H675" s="38">
        <v>30</v>
      </c>
      <c r="I675" s="38" t="s">
        <v>142</v>
      </c>
      <c r="J675" s="46">
        <v>1.1000000000000001</v>
      </c>
      <c r="K675" s="46">
        <v>33</v>
      </c>
      <c r="L675" s="38" t="s">
        <v>143</v>
      </c>
      <c r="M675" s="38" t="s">
        <v>144</v>
      </c>
      <c r="N675" s="38" t="s">
        <v>145</v>
      </c>
      <c r="O675" s="105" t="str">
        <f>IF(F675="","",VLOOKUP(F675,海关监管条件!$A$1:$B$2000,2,FALSE))</f>
        <v xml:space="preserve">A </v>
      </c>
    </row>
    <row r="676" spans="1:15" hidden="1">
      <c r="A676" s="45">
        <v>43572</v>
      </c>
      <c r="B676" s="20" t="s">
        <v>1682</v>
      </c>
      <c r="C676" s="20" t="s">
        <v>1683</v>
      </c>
      <c r="D676" s="20" t="s">
        <v>1684</v>
      </c>
      <c r="E676" s="20" t="s">
        <v>1688</v>
      </c>
      <c r="F676" s="20" t="s">
        <v>8</v>
      </c>
      <c r="G676" s="20" t="s">
        <v>1689</v>
      </c>
      <c r="H676" s="38">
        <v>56</v>
      </c>
      <c r="I676" s="38" t="s">
        <v>142</v>
      </c>
      <c r="J676" s="46">
        <v>1.5</v>
      </c>
      <c r="K676" s="46">
        <v>84</v>
      </c>
      <c r="L676" s="38" t="s">
        <v>143</v>
      </c>
      <c r="M676" s="38" t="s">
        <v>144</v>
      </c>
      <c r="N676" s="38" t="s">
        <v>145</v>
      </c>
      <c r="O676" s="105" t="str">
        <f>IF(F676="","",VLOOKUP(F676,海关监管条件!$A$1:$B$2000,2,FALSE))</f>
        <v xml:space="preserve">A </v>
      </c>
    </row>
    <row r="677" spans="1:15" hidden="1">
      <c r="A677" s="45">
        <v>43572</v>
      </c>
      <c r="B677" s="20" t="s">
        <v>1682</v>
      </c>
      <c r="C677" s="20" t="s">
        <v>1683</v>
      </c>
      <c r="D677" s="20" t="s">
        <v>1684</v>
      </c>
      <c r="E677" s="20" t="s">
        <v>1690</v>
      </c>
      <c r="F677" s="20" t="s">
        <v>7</v>
      </c>
      <c r="G677" s="20" t="s">
        <v>942</v>
      </c>
      <c r="H677" s="38">
        <v>60</v>
      </c>
      <c r="I677" s="38" t="s">
        <v>154</v>
      </c>
      <c r="J677" s="46">
        <v>0.4</v>
      </c>
      <c r="K677" s="46">
        <v>24</v>
      </c>
      <c r="L677" s="38" t="s">
        <v>143</v>
      </c>
      <c r="M677" s="38" t="s">
        <v>144</v>
      </c>
      <c r="N677" s="38" t="s">
        <v>145</v>
      </c>
      <c r="O677" s="105" t="str">
        <f>IF(F677="","",VLOOKUP(F677,海关监管条件!$A$1:$B$2000,2,FALSE))</f>
        <v xml:space="preserve">A </v>
      </c>
    </row>
    <row r="678" spans="1:15" hidden="1">
      <c r="A678" s="45">
        <v>43572</v>
      </c>
      <c r="B678" s="20" t="s">
        <v>1682</v>
      </c>
      <c r="C678" s="20" t="s">
        <v>1683</v>
      </c>
      <c r="D678" s="20" t="s">
        <v>1684</v>
      </c>
      <c r="E678" s="20" t="s">
        <v>1691</v>
      </c>
      <c r="F678" s="20" t="s">
        <v>7</v>
      </c>
      <c r="G678" s="20" t="s">
        <v>961</v>
      </c>
      <c r="H678" s="38">
        <v>76</v>
      </c>
      <c r="I678" s="38" t="s">
        <v>154</v>
      </c>
      <c r="J678" s="46">
        <v>1.2</v>
      </c>
      <c r="K678" s="46">
        <v>91.2</v>
      </c>
      <c r="L678" s="38" t="s">
        <v>143</v>
      </c>
      <c r="M678" s="38" t="s">
        <v>144</v>
      </c>
      <c r="N678" s="38" t="s">
        <v>145</v>
      </c>
      <c r="O678" s="105" t="str">
        <f>IF(F678="","",VLOOKUP(F678,海关监管条件!$A$1:$B$2000,2,FALSE))</f>
        <v xml:space="preserve">A </v>
      </c>
    </row>
    <row r="679" spans="1:15" hidden="1">
      <c r="A679" s="45">
        <v>43572</v>
      </c>
      <c r="B679" s="20" t="s">
        <v>1682</v>
      </c>
      <c r="C679" s="20" t="s">
        <v>1683</v>
      </c>
      <c r="D679" s="20" t="s">
        <v>1684</v>
      </c>
      <c r="E679" s="20" t="s">
        <v>1692</v>
      </c>
      <c r="F679" s="20" t="s">
        <v>7</v>
      </c>
      <c r="G679" s="20" t="s">
        <v>1693</v>
      </c>
      <c r="H679" s="38">
        <v>18</v>
      </c>
      <c r="I679" s="38" t="s">
        <v>154</v>
      </c>
      <c r="J679" s="46">
        <v>0.65</v>
      </c>
      <c r="K679" s="46">
        <v>11.7</v>
      </c>
      <c r="L679" s="38" t="s">
        <v>143</v>
      </c>
      <c r="M679" s="38" t="s">
        <v>144</v>
      </c>
      <c r="N679" s="38" t="s">
        <v>145</v>
      </c>
      <c r="O679" s="105" t="str">
        <f>IF(F679="","",VLOOKUP(F679,海关监管条件!$A$1:$B$2000,2,FALSE))</f>
        <v xml:space="preserve">A </v>
      </c>
    </row>
    <row r="680" spans="1:15" hidden="1">
      <c r="A680" s="45">
        <v>43572</v>
      </c>
      <c r="B680" s="20" t="s">
        <v>1682</v>
      </c>
      <c r="C680" s="20" t="s">
        <v>1683</v>
      </c>
      <c r="D680" s="20" t="s">
        <v>1684</v>
      </c>
      <c r="E680" s="20" t="s">
        <v>1694</v>
      </c>
      <c r="F680" s="20" t="s">
        <v>7</v>
      </c>
      <c r="G680" s="20" t="s">
        <v>1695</v>
      </c>
      <c r="H680" s="38">
        <v>140</v>
      </c>
      <c r="I680" s="38" t="s">
        <v>154</v>
      </c>
      <c r="J680" s="46">
        <v>0.9</v>
      </c>
      <c r="K680" s="46">
        <v>126</v>
      </c>
      <c r="L680" s="38" t="s">
        <v>143</v>
      </c>
      <c r="M680" s="38" t="s">
        <v>144</v>
      </c>
      <c r="N680" s="38" t="s">
        <v>145</v>
      </c>
      <c r="O680" s="105" t="str">
        <f>IF(F680="","",VLOOKUP(F680,海关监管条件!$A$1:$B$2000,2,FALSE))</f>
        <v xml:space="preserve">A </v>
      </c>
    </row>
    <row r="681" spans="1:15" hidden="1">
      <c r="A681" s="45">
        <v>43572</v>
      </c>
      <c r="B681" s="20" t="s">
        <v>1682</v>
      </c>
      <c r="C681" s="20" t="s">
        <v>1683</v>
      </c>
      <c r="D681" s="20" t="s">
        <v>1684</v>
      </c>
      <c r="E681" s="20" t="s">
        <v>1696</v>
      </c>
      <c r="F681" s="20" t="s">
        <v>7</v>
      </c>
      <c r="G681" s="20" t="s">
        <v>957</v>
      </c>
      <c r="H681" s="38">
        <v>116</v>
      </c>
      <c r="I681" s="38" t="s">
        <v>154</v>
      </c>
      <c r="J681" s="46">
        <v>1.1000000000000001</v>
      </c>
      <c r="K681" s="46">
        <v>127.6</v>
      </c>
      <c r="L681" s="38" t="s">
        <v>143</v>
      </c>
      <c r="M681" s="38" t="s">
        <v>144</v>
      </c>
      <c r="N681" s="38" t="s">
        <v>145</v>
      </c>
      <c r="O681" s="105" t="str">
        <f>IF(F681="","",VLOOKUP(F681,海关监管条件!$A$1:$B$2000,2,FALSE))</f>
        <v xml:space="preserve">A </v>
      </c>
    </row>
    <row r="682" spans="1:15" hidden="1">
      <c r="A682" s="45">
        <v>43572</v>
      </c>
      <c r="B682" s="20" t="s">
        <v>1682</v>
      </c>
      <c r="C682" s="20" t="s">
        <v>1683</v>
      </c>
      <c r="D682" s="20" t="s">
        <v>1684</v>
      </c>
      <c r="E682" s="20" t="s">
        <v>1697</v>
      </c>
      <c r="F682" s="20" t="s">
        <v>7</v>
      </c>
      <c r="G682" s="20" t="s">
        <v>1255</v>
      </c>
      <c r="H682" s="38">
        <v>778</v>
      </c>
      <c r="I682" s="38" t="s">
        <v>154</v>
      </c>
      <c r="J682" s="46">
        <v>0.5</v>
      </c>
      <c r="K682" s="46">
        <v>389</v>
      </c>
      <c r="L682" s="38" t="s">
        <v>143</v>
      </c>
      <c r="M682" s="38" t="s">
        <v>144</v>
      </c>
      <c r="N682" s="38" t="s">
        <v>145</v>
      </c>
      <c r="O682" s="105" t="str">
        <f>IF(F682="","",VLOOKUP(F682,海关监管条件!$A$1:$B$2000,2,FALSE))</f>
        <v xml:space="preserve">A </v>
      </c>
    </row>
    <row r="683" spans="1:15" hidden="1">
      <c r="A683" s="45">
        <v>43572</v>
      </c>
      <c r="B683" s="20" t="s">
        <v>1682</v>
      </c>
      <c r="C683" s="20" t="s">
        <v>1683</v>
      </c>
      <c r="D683" s="20" t="s">
        <v>1684</v>
      </c>
      <c r="E683" s="20" t="s">
        <v>1698</v>
      </c>
      <c r="F683" s="20" t="s">
        <v>7</v>
      </c>
      <c r="G683" s="20" t="s">
        <v>965</v>
      </c>
      <c r="H683" s="38">
        <v>168</v>
      </c>
      <c r="I683" s="38" t="s">
        <v>154</v>
      </c>
      <c r="J683" s="46">
        <v>0.6</v>
      </c>
      <c r="K683" s="46">
        <v>100.8</v>
      </c>
      <c r="L683" s="38" t="s">
        <v>143</v>
      </c>
      <c r="M683" s="38" t="s">
        <v>144</v>
      </c>
      <c r="N683" s="38" t="s">
        <v>145</v>
      </c>
      <c r="O683" s="105" t="str">
        <f>IF(F683="","",VLOOKUP(F683,海关监管条件!$A$1:$B$2000,2,FALSE))</f>
        <v xml:space="preserve">A </v>
      </c>
    </row>
    <row r="684" spans="1:15" hidden="1">
      <c r="A684" s="45">
        <v>43572</v>
      </c>
      <c r="B684" s="20" t="s">
        <v>1682</v>
      </c>
      <c r="C684" s="20" t="s">
        <v>1683</v>
      </c>
      <c r="D684" s="20" t="s">
        <v>1684</v>
      </c>
      <c r="E684" s="20" t="s">
        <v>1699</v>
      </c>
      <c r="F684" s="20" t="s">
        <v>7</v>
      </c>
      <c r="G684" s="20" t="s">
        <v>969</v>
      </c>
      <c r="H684" s="38">
        <v>152</v>
      </c>
      <c r="I684" s="38" t="s">
        <v>154</v>
      </c>
      <c r="J684" s="46">
        <v>0.6</v>
      </c>
      <c r="K684" s="46">
        <v>91.2</v>
      </c>
      <c r="L684" s="38" t="s">
        <v>143</v>
      </c>
      <c r="M684" s="38" t="s">
        <v>144</v>
      </c>
      <c r="N684" s="38" t="s">
        <v>145</v>
      </c>
      <c r="O684" s="105" t="str">
        <f>IF(F684="","",VLOOKUP(F684,海关监管条件!$A$1:$B$2000,2,FALSE))</f>
        <v xml:space="preserve">A </v>
      </c>
    </row>
    <row r="685" spans="1:15" hidden="1">
      <c r="A685" s="45">
        <v>43572</v>
      </c>
      <c r="B685" s="20" t="s">
        <v>1682</v>
      </c>
      <c r="C685" s="20" t="s">
        <v>1683</v>
      </c>
      <c r="D685" s="20" t="s">
        <v>1684</v>
      </c>
      <c r="E685" s="20" t="s">
        <v>1700</v>
      </c>
      <c r="F685" s="20" t="s">
        <v>7</v>
      </c>
      <c r="G685" s="20" t="s">
        <v>1701</v>
      </c>
      <c r="H685" s="38">
        <v>16</v>
      </c>
      <c r="I685" s="38" t="s">
        <v>154</v>
      </c>
      <c r="J685" s="46">
        <v>0.9</v>
      </c>
      <c r="K685" s="46">
        <v>14.4</v>
      </c>
      <c r="L685" s="38" t="s">
        <v>143</v>
      </c>
      <c r="M685" s="38" t="s">
        <v>144</v>
      </c>
      <c r="N685" s="38" t="s">
        <v>145</v>
      </c>
      <c r="O685" s="105" t="str">
        <f>IF(F685="","",VLOOKUP(F685,海关监管条件!$A$1:$B$2000,2,FALSE))</f>
        <v xml:space="preserve">A </v>
      </c>
    </row>
    <row r="686" spans="1:15" hidden="1">
      <c r="A686" s="45">
        <v>43572</v>
      </c>
      <c r="B686" s="20" t="s">
        <v>1682</v>
      </c>
      <c r="C686" s="20" t="s">
        <v>1683</v>
      </c>
      <c r="D686" s="20" t="s">
        <v>1684</v>
      </c>
      <c r="E686" s="20" t="s">
        <v>1702</v>
      </c>
      <c r="F686" s="20" t="s">
        <v>8</v>
      </c>
      <c r="G686" s="20" t="s">
        <v>669</v>
      </c>
      <c r="H686" s="38">
        <v>482</v>
      </c>
      <c r="I686" s="104" t="s">
        <v>142</v>
      </c>
      <c r="J686" s="46">
        <v>2.5</v>
      </c>
      <c r="K686" s="46">
        <v>1205</v>
      </c>
      <c r="L686" s="38" t="s">
        <v>143</v>
      </c>
      <c r="M686" s="38" t="s">
        <v>144</v>
      </c>
      <c r="N686" s="38" t="s">
        <v>145</v>
      </c>
      <c r="O686" s="105" t="str">
        <f>IF(F686="","",VLOOKUP(F686,海关监管条件!$A$1:$B$2000,2,FALSE))</f>
        <v xml:space="preserve">A </v>
      </c>
    </row>
    <row r="687" spans="1:15" hidden="1">
      <c r="A687" s="45">
        <v>43572</v>
      </c>
      <c r="B687" s="20" t="s">
        <v>1682</v>
      </c>
      <c r="C687" s="20" t="s">
        <v>1683</v>
      </c>
      <c r="D687" s="20" t="s">
        <v>1684</v>
      </c>
      <c r="E687" s="20" t="s">
        <v>1703</v>
      </c>
      <c r="F687" s="20" t="s">
        <v>7</v>
      </c>
      <c r="G687" s="20" t="s">
        <v>1704</v>
      </c>
      <c r="H687" s="38">
        <v>12</v>
      </c>
      <c r="I687" s="38" t="s">
        <v>154</v>
      </c>
      <c r="J687" s="46">
        <v>0.7</v>
      </c>
      <c r="K687" s="46">
        <v>8.4</v>
      </c>
      <c r="L687" s="38" t="s">
        <v>143</v>
      </c>
      <c r="M687" s="38" t="s">
        <v>144</v>
      </c>
      <c r="N687" s="38" t="s">
        <v>145</v>
      </c>
      <c r="O687" s="105" t="str">
        <f>IF(F687="","",VLOOKUP(F687,海关监管条件!$A$1:$B$2000,2,FALSE))</f>
        <v xml:space="preserve">A </v>
      </c>
    </row>
    <row r="688" spans="1:15" hidden="1">
      <c r="A688" s="45">
        <v>43572</v>
      </c>
      <c r="B688" s="20" t="s">
        <v>1682</v>
      </c>
      <c r="C688" s="20" t="s">
        <v>1683</v>
      </c>
      <c r="D688" s="20" t="s">
        <v>1684</v>
      </c>
      <c r="E688" s="20" t="s">
        <v>1705</v>
      </c>
      <c r="F688" s="20" t="s">
        <v>7</v>
      </c>
      <c r="G688" s="20" t="s">
        <v>1706</v>
      </c>
      <c r="H688" s="38">
        <v>12</v>
      </c>
      <c r="I688" s="38" t="s">
        <v>154</v>
      </c>
      <c r="J688" s="46">
        <v>0.9</v>
      </c>
      <c r="K688" s="46">
        <v>10.8</v>
      </c>
      <c r="L688" s="38" t="s">
        <v>143</v>
      </c>
      <c r="M688" s="38" t="s">
        <v>144</v>
      </c>
      <c r="N688" s="38" t="s">
        <v>145</v>
      </c>
      <c r="O688" s="105" t="str">
        <f>IF(F688="","",VLOOKUP(F688,海关监管条件!$A$1:$B$2000,2,FALSE))</f>
        <v xml:space="preserve">A </v>
      </c>
    </row>
    <row r="689" spans="1:15" hidden="1">
      <c r="A689" s="45">
        <v>43572</v>
      </c>
      <c r="B689" s="20" t="s">
        <v>1682</v>
      </c>
      <c r="C689" s="20" t="s">
        <v>1683</v>
      </c>
      <c r="D689" s="20" t="s">
        <v>1684</v>
      </c>
      <c r="E689" s="20" t="s">
        <v>1707</v>
      </c>
      <c r="F689" s="20" t="s">
        <v>7</v>
      </c>
      <c r="G689" s="20" t="s">
        <v>1708</v>
      </c>
      <c r="H689" s="38">
        <v>12</v>
      </c>
      <c r="I689" s="38" t="s">
        <v>154</v>
      </c>
      <c r="J689" s="46">
        <v>1</v>
      </c>
      <c r="K689" s="46">
        <v>12</v>
      </c>
      <c r="L689" s="38" t="s">
        <v>143</v>
      </c>
      <c r="M689" s="38" t="s">
        <v>144</v>
      </c>
      <c r="N689" s="38" t="s">
        <v>145</v>
      </c>
      <c r="O689" s="105" t="str">
        <f>IF(F689="","",VLOOKUP(F689,海关监管条件!$A$1:$B$2000,2,FALSE))</f>
        <v xml:space="preserve">A </v>
      </c>
    </row>
    <row r="690" spans="1:15" hidden="1">
      <c r="A690" s="45">
        <v>43572</v>
      </c>
      <c r="B690" s="20" t="s">
        <v>1682</v>
      </c>
      <c r="C690" s="20" t="s">
        <v>1683</v>
      </c>
      <c r="D690" s="20" t="s">
        <v>1684</v>
      </c>
      <c r="E690" s="20" t="s">
        <v>1709</v>
      </c>
      <c r="F690" s="20" t="s">
        <v>7</v>
      </c>
      <c r="G690" s="20" t="s">
        <v>1710</v>
      </c>
      <c r="H690" s="38">
        <v>12</v>
      </c>
      <c r="I690" s="38" t="s">
        <v>154</v>
      </c>
      <c r="J690" s="46">
        <v>1.2</v>
      </c>
      <c r="K690" s="46">
        <v>14.4</v>
      </c>
      <c r="L690" s="38" t="s">
        <v>143</v>
      </c>
      <c r="M690" s="38" t="s">
        <v>144</v>
      </c>
      <c r="N690" s="38" t="s">
        <v>145</v>
      </c>
      <c r="O690" s="105" t="str">
        <f>IF(F690="","",VLOOKUP(F690,海关监管条件!$A$1:$B$2000,2,FALSE))</f>
        <v xml:space="preserve">A </v>
      </c>
    </row>
    <row r="691" spans="1:15" hidden="1">
      <c r="A691" s="45">
        <v>43572</v>
      </c>
      <c r="B691" s="20" t="s">
        <v>1682</v>
      </c>
      <c r="C691" s="20" t="s">
        <v>1683</v>
      </c>
      <c r="D691" s="20" t="s">
        <v>1684</v>
      </c>
      <c r="E691" s="20" t="s">
        <v>1711</v>
      </c>
      <c r="F691" s="20" t="s">
        <v>7</v>
      </c>
      <c r="G691" s="20" t="s">
        <v>1712</v>
      </c>
      <c r="H691" s="38">
        <v>18</v>
      </c>
      <c r="I691" s="38" t="s">
        <v>154</v>
      </c>
      <c r="J691" s="46">
        <v>0.6</v>
      </c>
      <c r="K691" s="46">
        <v>10.8</v>
      </c>
      <c r="L691" s="38" t="s">
        <v>143</v>
      </c>
      <c r="M691" s="38" t="s">
        <v>144</v>
      </c>
      <c r="N691" s="38" t="s">
        <v>145</v>
      </c>
      <c r="O691" s="105" t="str">
        <f>IF(F691="","",VLOOKUP(F691,海关监管条件!$A$1:$B$2000,2,FALSE))</f>
        <v xml:space="preserve">A </v>
      </c>
    </row>
    <row r="692" spans="1:15" hidden="1">
      <c r="A692" s="45">
        <v>43572</v>
      </c>
      <c r="B692" s="20" t="s">
        <v>1682</v>
      </c>
      <c r="C692" s="20" t="s">
        <v>1683</v>
      </c>
      <c r="D692" s="20" t="s">
        <v>1684</v>
      </c>
      <c r="E692" s="20" t="s">
        <v>1713</v>
      </c>
      <c r="F692" s="20" t="s">
        <v>7</v>
      </c>
      <c r="G692" s="20" t="s">
        <v>418</v>
      </c>
      <c r="H692" s="38">
        <v>6</v>
      </c>
      <c r="I692" s="38" t="s">
        <v>154</v>
      </c>
      <c r="J692" s="46">
        <v>1.2</v>
      </c>
      <c r="K692" s="46">
        <v>7.2</v>
      </c>
      <c r="L692" s="38" t="s">
        <v>143</v>
      </c>
      <c r="M692" s="38" t="s">
        <v>144</v>
      </c>
      <c r="N692" s="38" t="s">
        <v>145</v>
      </c>
      <c r="O692" s="105" t="str">
        <f>IF(F692="","",VLOOKUP(F692,海关监管条件!$A$1:$B$2000,2,FALSE))</f>
        <v xml:space="preserve">A </v>
      </c>
    </row>
    <row r="693" spans="1:15" hidden="1">
      <c r="A693" s="45">
        <v>43572</v>
      </c>
      <c r="B693" s="20" t="s">
        <v>1682</v>
      </c>
      <c r="C693" s="20" t="s">
        <v>1683</v>
      </c>
      <c r="D693" s="20" t="s">
        <v>1684</v>
      </c>
      <c r="E693" s="20" t="s">
        <v>1714</v>
      </c>
      <c r="F693" s="20" t="s">
        <v>7</v>
      </c>
      <c r="G693" s="20" t="s">
        <v>1715</v>
      </c>
      <c r="H693" s="38">
        <v>6</v>
      </c>
      <c r="I693" s="38" t="s">
        <v>154</v>
      </c>
      <c r="J693" s="46">
        <v>1.25</v>
      </c>
      <c r="K693" s="46">
        <v>7.5</v>
      </c>
      <c r="L693" s="38" t="s">
        <v>143</v>
      </c>
      <c r="M693" s="38" t="s">
        <v>144</v>
      </c>
      <c r="N693" s="38" t="s">
        <v>145</v>
      </c>
      <c r="O693" s="105" t="str">
        <f>IF(F693="","",VLOOKUP(F693,海关监管条件!$A$1:$B$2000,2,FALSE))</f>
        <v xml:space="preserve">A </v>
      </c>
    </row>
    <row r="694" spans="1:15" hidden="1">
      <c r="A694" s="45">
        <v>43579</v>
      </c>
      <c r="B694" s="20" t="s">
        <v>1716</v>
      </c>
      <c r="C694" s="20" t="s">
        <v>1717</v>
      </c>
      <c r="D694" s="20" t="s">
        <v>1718</v>
      </c>
      <c r="E694" s="20" t="s">
        <v>1719</v>
      </c>
      <c r="F694" s="20" t="s">
        <v>24</v>
      </c>
      <c r="G694" s="20" t="s">
        <v>1720</v>
      </c>
      <c r="H694" s="38">
        <v>800</v>
      </c>
      <c r="I694" s="38" t="s">
        <v>224</v>
      </c>
      <c r="J694" s="46">
        <v>2.5298507462686599</v>
      </c>
      <c r="K694" s="46">
        <v>2023.8805970149299</v>
      </c>
      <c r="L694" s="38" t="s">
        <v>143</v>
      </c>
      <c r="M694" s="38" t="s">
        <v>144</v>
      </c>
      <c r="N694" s="38" t="s">
        <v>267</v>
      </c>
      <c r="O694" s="105" t="str">
        <f>IF(F694="","",VLOOKUP(F694,海关监管条件!$A$1:$B$2000,2,FALSE))</f>
        <v xml:space="preserve">无 </v>
      </c>
    </row>
    <row r="695" spans="1:15" hidden="1">
      <c r="A695" s="45">
        <v>43579</v>
      </c>
      <c r="B695" s="20" t="s">
        <v>1716</v>
      </c>
      <c r="C695" s="20" t="s">
        <v>1717</v>
      </c>
      <c r="D695" s="20" t="s">
        <v>1718</v>
      </c>
      <c r="E695" s="20" t="s">
        <v>1721</v>
      </c>
      <c r="F695" s="20" t="s">
        <v>24</v>
      </c>
      <c r="G695" s="20" t="s">
        <v>1720</v>
      </c>
      <c r="H695" s="38">
        <v>800</v>
      </c>
      <c r="I695" s="38" t="s">
        <v>224</v>
      </c>
      <c r="J695" s="46">
        <v>3.2352641554134101</v>
      </c>
      <c r="K695" s="46">
        <v>2588.2113243307299</v>
      </c>
      <c r="L695" s="38" t="s">
        <v>143</v>
      </c>
      <c r="M695" s="38" t="s">
        <v>144</v>
      </c>
      <c r="N695" s="38" t="s">
        <v>267</v>
      </c>
      <c r="O695" s="105" t="str">
        <f>IF(F695="","",VLOOKUP(F695,海关监管条件!$A$1:$B$2000,2,FALSE))</f>
        <v xml:space="preserve">无 </v>
      </c>
    </row>
    <row r="696" spans="1:15" hidden="1">
      <c r="A696" s="45">
        <v>43579</v>
      </c>
      <c r="B696" s="20" t="s">
        <v>1716</v>
      </c>
      <c r="C696" s="20" t="s">
        <v>1717</v>
      </c>
      <c r="D696" s="20" t="s">
        <v>1718</v>
      </c>
      <c r="E696" s="20" t="s">
        <v>1722</v>
      </c>
      <c r="F696" s="20" t="s">
        <v>24</v>
      </c>
      <c r="G696" s="20" t="s">
        <v>918</v>
      </c>
      <c r="H696" s="38">
        <v>904</v>
      </c>
      <c r="I696" s="38" t="s">
        <v>224</v>
      </c>
      <c r="J696" s="46">
        <v>0.82989812840559096</v>
      </c>
      <c r="K696" s="46">
        <v>750.22790807865397</v>
      </c>
      <c r="L696" s="38" t="s">
        <v>143</v>
      </c>
      <c r="M696" s="38" t="s">
        <v>144</v>
      </c>
      <c r="N696" s="38" t="s">
        <v>267</v>
      </c>
      <c r="O696" s="105" t="str">
        <f>IF(F696="","",VLOOKUP(F696,海关监管条件!$A$1:$B$2000,2,FALSE))</f>
        <v xml:space="preserve">无 </v>
      </c>
    </row>
    <row r="697" spans="1:15" hidden="1">
      <c r="A697" s="45">
        <v>43579</v>
      </c>
      <c r="B697" s="20" t="s">
        <v>1716</v>
      </c>
      <c r="C697" s="20" t="s">
        <v>1717</v>
      </c>
      <c r="D697" s="20" t="s">
        <v>1718</v>
      </c>
      <c r="E697" s="20" t="s">
        <v>1723</v>
      </c>
      <c r="F697" s="20" t="s">
        <v>24</v>
      </c>
      <c r="G697" s="20" t="s">
        <v>918</v>
      </c>
      <c r="H697" s="38">
        <v>808</v>
      </c>
      <c r="I697" s="38" t="s">
        <v>224</v>
      </c>
      <c r="J697" s="46">
        <v>1.59286898839138</v>
      </c>
      <c r="K697" s="46">
        <v>1287.03814262023</v>
      </c>
      <c r="L697" s="38" t="s">
        <v>143</v>
      </c>
      <c r="M697" s="38" t="s">
        <v>144</v>
      </c>
      <c r="N697" s="38" t="s">
        <v>267</v>
      </c>
      <c r="O697" s="105" t="str">
        <f>IF(F697="","",VLOOKUP(F697,海关监管条件!$A$1:$B$2000,2,FALSE))</f>
        <v xml:space="preserve">无 </v>
      </c>
    </row>
    <row r="698" spans="1:15" hidden="1">
      <c r="A698" s="45">
        <v>43579</v>
      </c>
      <c r="B698" s="20" t="s">
        <v>1716</v>
      </c>
      <c r="C698" s="20" t="s">
        <v>1717</v>
      </c>
      <c r="D698" s="20" t="s">
        <v>1718</v>
      </c>
      <c r="E698" s="20" t="s">
        <v>1724</v>
      </c>
      <c r="F698" s="20" t="s">
        <v>13</v>
      </c>
      <c r="G698" s="20" t="s">
        <v>1327</v>
      </c>
      <c r="H698" s="38">
        <v>1008</v>
      </c>
      <c r="I698" s="38" t="s">
        <v>224</v>
      </c>
      <c r="J698" s="46">
        <v>1.60625444207534</v>
      </c>
      <c r="K698" s="46">
        <v>1619.10447761194</v>
      </c>
      <c r="L698" s="38" t="s">
        <v>143</v>
      </c>
      <c r="M698" s="38" t="s">
        <v>144</v>
      </c>
      <c r="N698" s="38" t="s">
        <v>267</v>
      </c>
      <c r="O698" s="105" t="str">
        <f>IF(F698="","",VLOOKUP(F698,海关监管条件!$A$1:$B$2000,2,FALSE))</f>
        <v>A</v>
      </c>
    </row>
    <row r="699" spans="1:15" hidden="1">
      <c r="A699" s="45">
        <v>43578</v>
      </c>
      <c r="B699" s="20" t="s">
        <v>1716</v>
      </c>
      <c r="C699" s="20" t="s">
        <v>1725</v>
      </c>
      <c r="D699" s="20" t="s">
        <v>1726</v>
      </c>
      <c r="E699" s="20" t="s">
        <v>1727</v>
      </c>
      <c r="F699" s="20" t="s">
        <v>13</v>
      </c>
      <c r="G699" s="20" t="s">
        <v>1185</v>
      </c>
      <c r="H699" s="38">
        <v>1000</v>
      </c>
      <c r="I699" s="38" t="s">
        <v>224</v>
      </c>
      <c r="J699" s="46">
        <v>3.9620942904524998</v>
      </c>
      <c r="K699" s="46">
        <v>3962.0942904525</v>
      </c>
      <c r="L699" s="38" t="s">
        <v>143</v>
      </c>
      <c r="M699" s="38" t="s">
        <v>144</v>
      </c>
      <c r="N699" s="38" t="s">
        <v>267</v>
      </c>
      <c r="O699" s="105" t="str">
        <f>IF(F699="","",VLOOKUP(F699,海关监管条件!$A$1:$B$2000,2,FALSE))</f>
        <v>A</v>
      </c>
    </row>
    <row r="700" spans="1:15" hidden="1">
      <c r="A700" s="45">
        <v>43578</v>
      </c>
      <c r="B700" s="20" t="s">
        <v>1716</v>
      </c>
      <c r="C700" s="20" t="s">
        <v>1725</v>
      </c>
      <c r="D700" s="20" t="s">
        <v>1726</v>
      </c>
      <c r="E700" s="20" t="s">
        <v>1728</v>
      </c>
      <c r="F700" s="20" t="s">
        <v>13</v>
      </c>
      <c r="G700" s="20" t="s">
        <v>1729</v>
      </c>
      <c r="H700" s="38">
        <v>804</v>
      </c>
      <c r="I700" s="38" t="s">
        <v>224</v>
      </c>
      <c r="J700" s="46">
        <v>1.3452380952381</v>
      </c>
      <c r="K700" s="46">
        <v>1081.57142857143</v>
      </c>
      <c r="L700" s="38" t="s">
        <v>143</v>
      </c>
      <c r="M700" s="38" t="s">
        <v>144</v>
      </c>
      <c r="N700" s="38" t="s">
        <v>267</v>
      </c>
      <c r="O700" s="105" t="str">
        <f>IF(F700="","",VLOOKUP(F700,海关监管条件!$A$1:$B$2000,2,FALSE))</f>
        <v>A</v>
      </c>
    </row>
    <row r="701" spans="1:15" hidden="1">
      <c r="A701" s="45">
        <v>43578</v>
      </c>
      <c r="B701" s="20" t="s">
        <v>1716</v>
      </c>
      <c r="C701" s="20" t="s">
        <v>1725</v>
      </c>
      <c r="D701" s="20" t="s">
        <v>1726</v>
      </c>
      <c r="E701" s="20" t="s">
        <v>1730</v>
      </c>
      <c r="F701" s="20" t="s">
        <v>13</v>
      </c>
      <c r="G701" s="20" t="s">
        <v>318</v>
      </c>
      <c r="H701" s="38">
        <v>804</v>
      </c>
      <c r="I701" s="38" t="s">
        <v>224</v>
      </c>
      <c r="J701" s="46">
        <v>0.74289267945984405</v>
      </c>
      <c r="K701" s="46">
        <v>597.28571428571399</v>
      </c>
      <c r="L701" s="38" t="s">
        <v>143</v>
      </c>
      <c r="M701" s="38" t="s">
        <v>144</v>
      </c>
      <c r="N701" s="38" t="s">
        <v>267</v>
      </c>
      <c r="O701" s="105" t="str">
        <f>IF(F701="","",VLOOKUP(F701,海关监管条件!$A$1:$B$2000,2,FALSE))</f>
        <v>A</v>
      </c>
    </row>
    <row r="702" spans="1:15" hidden="1">
      <c r="A702" s="45">
        <v>43578</v>
      </c>
      <c r="B702" s="20" t="s">
        <v>1716</v>
      </c>
      <c r="C702" s="20" t="s">
        <v>1725</v>
      </c>
      <c r="D702" s="20" t="s">
        <v>1726</v>
      </c>
      <c r="E702" s="20" t="s">
        <v>1731</v>
      </c>
      <c r="F702" s="20" t="s">
        <v>13</v>
      </c>
      <c r="G702" s="20" t="s">
        <v>1053</v>
      </c>
      <c r="H702" s="38">
        <v>804</v>
      </c>
      <c r="I702" s="38" t="s">
        <v>224</v>
      </c>
      <c r="J702" s="46">
        <v>1.0708362947168899</v>
      </c>
      <c r="K702" s="46">
        <v>860.95238095238096</v>
      </c>
      <c r="L702" s="38" t="s">
        <v>143</v>
      </c>
      <c r="M702" s="38" t="s">
        <v>144</v>
      </c>
      <c r="N702" s="38" t="s">
        <v>267</v>
      </c>
      <c r="O702" s="105" t="str">
        <f>IF(F702="","",VLOOKUP(F702,海关监管条件!$A$1:$B$2000,2,FALSE))</f>
        <v>A</v>
      </c>
    </row>
    <row r="703" spans="1:15" hidden="1">
      <c r="A703" s="45">
        <v>43583</v>
      </c>
      <c r="B703" s="20" t="s">
        <v>1732</v>
      </c>
      <c r="C703" s="20" t="s">
        <v>1733</v>
      </c>
      <c r="D703" s="20" t="s">
        <v>1734</v>
      </c>
      <c r="E703" s="20" t="s">
        <v>1735</v>
      </c>
      <c r="F703" s="20" t="s">
        <v>50</v>
      </c>
      <c r="G703" s="20" t="s">
        <v>356</v>
      </c>
      <c r="H703" s="38">
        <v>3004</v>
      </c>
      <c r="I703" s="38" t="s">
        <v>224</v>
      </c>
      <c r="J703" s="46">
        <v>1</v>
      </c>
      <c r="K703" s="46">
        <v>3004</v>
      </c>
      <c r="L703" s="104" t="s">
        <v>151</v>
      </c>
      <c r="M703" s="38" t="s">
        <v>144</v>
      </c>
      <c r="N703" s="38" t="s">
        <v>267</v>
      </c>
      <c r="O703" s="105" t="str">
        <f>IF(F703="","",VLOOKUP(F703,海关监管条件!$A$1:$B$2000,2,FALSE))</f>
        <v>无</v>
      </c>
    </row>
    <row r="704" spans="1:15" hidden="1">
      <c r="A704" s="45">
        <v>43583</v>
      </c>
      <c r="B704" s="20" t="s">
        <v>1732</v>
      </c>
      <c r="C704" s="20" t="s">
        <v>1733</v>
      </c>
      <c r="D704" s="20" t="s">
        <v>1734</v>
      </c>
      <c r="E704" s="20" t="s">
        <v>1736</v>
      </c>
      <c r="F704" s="20" t="s">
        <v>45</v>
      </c>
      <c r="G704" s="20" t="s">
        <v>470</v>
      </c>
      <c r="H704" s="38">
        <v>1002</v>
      </c>
      <c r="I704" s="38" t="s">
        <v>224</v>
      </c>
      <c r="J704" s="46">
        <v>1</v>
      </c>
      <c r="K704" s="46">
        <v>1002</v>
      </c>
      <c r="L704" s="104" t="s">
        <v>151</v>
      </c>
      <c r="M704" s="38" t="s">
        <v>144</v>
      </c>
      <c r="N704" s="38" t="s">
        <v>267</v>
      </c>
      <c r="O704" s="105" t="str">
        <f>IF(F704="","",VLOOKUP(F704,海关监管条件!$A$1:$B$2000,2,FALSE))</f>
        <v xml:space="preserve">无 </v>
      </c>
    </row>
    <row r="705" spans="1:15" hidden="1">
      <c r="A705" s="45">
        <v>43584</v>
      </c>
      <c r="B705" s="20" t="s">
        <v>1737</v>
      </c>
      <c r="C705" s="20" t="s">
        <v>1738</v>
      </c>
      <c r="D705" s="20" t="s">
        <v>1739</v>
      </c>
      <c r="E705" s="20" t="s">
        <v>1740</v>
      </c>
      <c r="F705" s="20" t="s">
        <v>56</v>
      </c>
      <c r="G705" s="20" t="s">
        <v>1741</v>
      </c>
      <c r="H705" s="38">
        <v>8</v>
      </c>
      <c r="I705" s="38" t="s">
        <v>171</v>
      </c>
      <c r="J705" s="46">
        <v>3</v>
      </c>
      <c r="K705" s="46">
        <v>24</v>
      </c>
      <c r="L705" s="38" t="s">
        <v>143</v>
      </c>
      <c r="M705" s="38" t="s">
        <v>144</v>
      </c>
      <c r="N705" s="38" t="s">
        <v>145</v>
      </c>
      <c r="O705" s="105" t="str">
        <f>IF(F705="","",VLOOKUP(F705,海关监管条件!$A$1:$B$2000,2,FALSE))</f>
        <v>无</v>
      </c>
    </row>
    <row r="706" spans="1:15" hidden="1">
      <c r="A706" s="45">
        <v>43584</v>
      </c>
      <c r="B706" s="20" t="s">
        <v>1742</v>
      </c>
      <c r="C706" s="20" t="s">
        <v>1743</v>
      </c>
      <c r="D706" s="20" t="s">
        <v>1744</v>
      </c>
      <c r="E706" s="20" t="s">
        <v>1745</v>
      </c>
      <c r="F706" s="20" t="s">
        <v>5</v>
      </c>
      <c r="G706" s="20" t="s">
        <v>1746</v>
      </c>
      <c r="H706" s="38">
        <v>7</v>
      </c>
      <c r="I706" s="38" t="s">
        <v>171</v>
      </c>
      <c r="J706" s="46">
        <v>7.3</v>
      </c>
      <c r="K706" s="46">
        <v>51.1</v>
      </c>
      <c r="L706" s="38" t="s">
        <v>143</v>
      </c>
      <c r="M706" s="38" t="s">
        <v>144</v>
      </c>
      <c r="N706" s="38" t="s">
        <v>145</v>
      </c>
      <c r="O706" s="105" t="str">
        <f>IF(F706="","",VLOOKUP(F706,海关监管条件!$A$1:$B$2000,2,FALSE))</f>
        <v xml:space="preserve">A </v>
      </c>
    </row>
    <row r="707" spans="1:15" hidden="1">
      <c r="A707" s="45">
        <v>43584</v>
      </c>
      <c r="B707" s="20" t="s">
        <v>1742</v>
      </c>
      <c r="C707" s="20" t="s">
        <v>1743</v>
      </c>
      <c r="D707" s="20" t="s">
        <v>1744</v>
      </c>
      <c r="E707" s="20" t="s">
        <v>1747</v>
      </c>
      <c r="F707" s="20" t="s">
        <v>5</v>
      </c>
      <c r="G707" s="20" t="s">
        <v>1748</v>
      </c>
      <c r="H707" s="38">
        <v>7</v>
      </c>
      <c r="I707" s="38" t="s">
        <v>171</v>
      </c>
      <c r="J707" s="46">
        <v>7.1</v>
      </c>
      <c r="K707" s="46">
        <v>49.7</v>
      </c>
      <c r="L707" s="38" t="s">
        <v>143</v>
      </c>
      <c r="M707" s="38" t="s">
        <v>144</v>
      </c>
      <c r="N707" s="38" t="s">
        <v>145</v>
      </c>
      <c r="O707" s="105" t="str">
        <f>IF(F707="","",VLOOKUP(F707,海关监管条件!$A$1:$B$2000,2,FALSE))</f>
        <v xml:space="preserve">A </v>
      </c>
    </row>
    <row r="708" spans="1:15" hidden="1">
      <c r="A708" s="45">
        <v>43584</v>
      </c>
      <c r="B708" s="20" t="s">
        <v>1749</v>
      </c>
      <c r="C708" s="20" t="s">
        <v>1750</v>
      </c>
      <c r="D708" s="20" t="s">
        <v>1751</v>
      </c>
      <c r="E708" s="20" t="s">
        <v>1752</v>
      </c>
      <c r="F708" s="20" t="s">
        <v>5</v>
      </c>
      <c r="G708" s="20" t="s">
        <v>1753</v>
      </c>
      <c r="H708" s="38">
        <v>18</v>
      </c>
      <c r="I708" s="38" t="s">
        <v>142</v>
      </c>
      <c r="J708" s="46">
        <v>4.75</v>
      </c>
      <c r="K708" s="46">
        <v>85.5</v>
      </c>
      <c r="L708" s="38" t="s">
        <v>143</v>
      </c>
      <c r="M708" s="38" t="s">
        <v>144</v>
      </c>
      <c r="N708" s="38" t="s">
        <v>145</v>
      </c>
      <c r="O708" s="105" t="str">
        <f>IF(F708="","",VLOOKUP(F708,海关监管条件!$A$1:$B$2000,2,FALSE))</f>
        <v xml:space="preserve">A </v>
      </c>
    </row>
    <row r="709" spans="1:15" hidden="1">
      <c r="A709" s="45">
        <v>43584</v>
      </c>
      <c r="B709" s="20" t="s">
        <v>1749</v>
      </c>
      <c r="C709" s="20" t="s">
        <v>1750</v>
      </c>
      <c r="D709" s="20" t="s">
        <v>1751</v>
      </c>
      <c r="E709" s="20" t="s">
        <v>1754</v>
      </c>
      <c r="F709" s="20" t="s">
        <v>5</v>
      </c>
      <c r="G709" s="20" t="s">
        <v>1755</v>
      </c>
      <c r="H709" s="38">
        <v>40</v>
      </c>
      <c r="I709" s="38" t="s">
        <v>142</v>
      </c>
      <c r="J709" s="46">
        <v>2.7</v>
      </c>
      <c r="K709" s="46">
        <v>108</v>
      </c>
      <c r="L709" s="38" t="s">
        <v>143</v>
      </c>
      <c r="M709" s="38" t="s">
        <v>144</v>
      </c>
      <c r="N709" s="38" t="s">
        <v>145</v>
      </c>
      <c r="O709" s="105" t="str">
        <f>IF(F709="","",VLOOKUP(F709,海关监管条件!$A$1:$B$2000,2,FALSE))</f>
        <v xml:space="preserve">A </v>
      </c>
    </row>
    <row r="710" spans="1:15" hidden="1">
      <c r="A710" s="45">
        <v>43584</v>
      </c>
      <c r="B710" s="20" t="s">
        <v>1749</v>
      </c>
      <c r="C710" s="20" t="s">
        <v>1750</v>
      </c>
      <c r="D710" s="20" t="s">
        <v>1751</v>
      </c>
      <c r="E710" s="20" t="s">
        <v>1756</v>
      </c>
      <c r="F710" s="20" t="s">
        <v>5</v>
      </c>
      <c r="G710" s="20" t="s">
        <v>1757</v>
      </c>
      <c r="H710" s="38">
        <v>18</v>
      </c>
      <c r="I710" s="38" t="s">
        <v>142</v>
      </c>
      <c r="J710" s="46">
        <v>9.5</v>
      </c>
      <c r="K710" s="46">
        <v>171</v>
      </c>
      <c r="L710" s="38" t="s">
        <v>143</v>
      </c>
      <c r="M710" s="38" t="s">
        <v>144</v>
      </c>
      <c r="N710" s="38" t="s">
        <v>145</v>
      </c>
      <c r="O710" s="105" t="str">
        <f>IF(F710="","",VLOOKUP(F710,海关监管条件!$A$1:$B$2000,2,FALSE))</f>
        <v xml:space="preserve">A </v>
      </c>
    </row>
    <row r="711" spans="1:15" hidden="1">
      <c r="A711" s="45">
        <v>43584</v>
      </c>
      <c r="B711" s="20" t="s">
        <v>1749</v>
      </c>
      <c r="C711" s="20" t="s">
        <v>1750</v>
      </c>
      <c r="D711" s="20" t="s">
        <v>1751</v>
      </c>
      <c r="E711" s="20" t="s">
        <v>1758</v>
      </c>
      <c r="F711" s="20" t="s">
        <v>5</v>
      </c>
      <c r="G711" s="20" t="s">
        <v>1759</v>
      </c>
      <c r="H711" s="38">
        <v>18</v>
      </c>
      <c r="I711" s="38" t="s">
        <v>142</v>
      </c>
      <c r="J711" s="46">
        <v>9.5</v>
      </c>
      <c r="K711" s="46">
        <v>171</v>
      </c>
      <c r="L711" s="38" t="s">
        <v>143</v>
      </c>
      <c r="M711" s="38" t="s">
        <v>144</v>
      </c>
      <c r="N711" s="38" t="s">
        <v>145</v>
      </c>
      <c r="O711" s="105" t="str">
        <f>IF(F711="","",VLOOKUP(F711,海关监管条件!$A$1:$B$2000,2,FALSE))</f>
        <v xml:space="preserve">A </v>
      </c>
    </row>
    <row r="712" spans="1:15" hidden="1">
      <c r="A712" s="45">
        <v>43584</v>
      </c>
      <c r="B712" s="20" t="s">
        <v>1749</v>
      </c>
      <c r="C712" s="20" t="s">
        <v>1750</v>
      </c>
      <c r="D712" s="20" t="s">
        <v>1751</v>
      </c>
      <c r="E712" s="20" t="s">
        <v>1760</v>
      </c>
      <c r="F712" s="20" t="s">
        <v>5</v>
      </c>
      <c r="G712" s="20" t="s">
        <v>989</v>
      </c>
      <c r="H712" s="38">
        <v>126</v>
      </c>
      <c r="I712" s="38" t="s">
        <v>142</v>
      </c>
      <c r="J712" s="46">
        <v>7.57</v>
      </c>
      <c r="K712" s="46">
        <v>953.82</v>
      </c>
      <c r="L712" s="38" t="s">
        <v>143</v>
      </c>
      <c r="M712" s="38" t="s">
        <v>144</v>
      </c>
      <c r="N712" s="38" t="s">
        <v>145</v>
      </c>
      <c r="O712" s="105" t="str">
        <f>IF(F712="","",VLOOKUP(F712,海关监管条件!$A$1:$B$2000,2,FALSE))</f>
        <v xml:space="preserve">A </v>
      </c>
    </row>
    <row r="713" spans="1:15" hidden="1">
      <c r="A713" s="45">
        <v>43584</v>
      </c>
      <c r="B713" s="20" t="s">
        <v>1761</v>
      </c>
      <c r="C713" s="20" t="s">
        <v>1762</v>
      </c>
      <c r="D713" s="20" t="s">
        <v>1763</v>
      </c>
      <c r="E713" s="20" t="s">
        <v>1764</v>
      </c>
      <c r="F713" s="20" t="s">
        <v>51</v>
      </c>
      <c r="G713" s="20" t="s">
        <v>1065</v>
      </c>
      <c r="H713" s="38">
        <v>10</v>
      </c>
      <c r="I713" s="38" t="s">
        <v>171</v>
      </c>
      <c r="J713" s="46">
        <v>30</v>
      </c>
      <c r="K713" s="46">
        <v>300</v>
      </c>
      <c r="L713" s="104" t="s">
        <v>151</v>
      </c>
      <c r="M713" s="38" t="s">
        <v>144</v>
      </c>
      <c r="N713" s="38" t="s">
        <v>145</v>
      </c>
      <c r="O713" s="105" t="str">
        <f>IF(F713="","",VLOOKUP(F713,海关监管条件!$A$1:$B$2000,2,FALSE))</f>
        <v>无</v>
      </c>
    </row>
    <row r="714" spans="1:15" hidden="1">
      <c r="A714" s="45">
        <v>43584</v>
      </c>
      <c r="B714" s="20" t="s">
        <v>1761</v>
      </c>
      <c r="C714" s="20" t="s">
        <v>1762</v>
      </c>
      <c r="D714" s="20" t="s">
        <v>1763</v>
      </c>
      <c r="E714" s="20" t="s">
        <v>1765</v>
      </c>
      <c r="F714" s="20" t="s">
        <v>51</v>
      </c>
      <c r="G714" s="20" t="s">
        <v>1067</v>
      </c>
      <c r="H714" s="38">
        <v>8</v>
      </c>
      <c r="I714" s="38" t="s">
        <v>171</v>
      </c>
      <c r="J714" s="46">
        <v>30</v>
      </c>
      <c r="K714" s="46">
        <v>240</v>
      </c>
      <c r="L714" s="104" t="s">
        <v>151</v>
      </c>
      <c r="M714" s="38" t="s">
        <v>144</v>
      </c>
      <c r="N714" s="38" t="s">
        <v>145</v>
      </c>
      <c r="O714" s="105" t="str">
        <f>IF(F714="","",VLOOKUP(F714,海关监管条件!$A$1:$B$2000,2,FALSE))</f>
        <v>无</v>
      </c>
    </row>
    <row r="715" spans="1:15" hidden="1">
      <c r="A715" s="45">
        <v>43584</v>
      </c>
      <c r="B715" s="20" t="s">
        <v>1761</v>
      </c>
      <c r="C715" s="20" t="s">
        <v>1762</v>
      </c>
      <c r="D715" s="20" t="s">
        <v>1763</v>
      </c>
      <c r="E715" s="20" t="s">
        <v>1766</v>
      </c>
      <c r="F715" s="20" t="s">
        <v>4</v>
      </c>
      <c r="G715" s="20" t="s">
        <v>1069</v>
      </c>
      <c r="H715" s="38">
        <v>3</v>
      </c>
      <c r="I715" s="38" t="s">
        <v>171</v>
      </c>
      <c r="J715" s="46">
        <v>30</v>
      </c>
      <c r="K715" s="46">
        <v>90</v>
      </c>
      <c r="L715" s="104" t="s">
        <v>151</v>
      </c>
      <c r="M715" s="38" t="s">
        <v>144</v>
      </c>
      <c r="N715" s="38" t="s">
        <v>145</v>
      </c>
      <c r="O715" s="105" t="str">
        <f>IF(F715="","",VLOOKUP(F715,海关监管条件!$A$1:$B$2000,2,FALSE))</f>
        <v xml:space="preserve">无 </v>
      </c>
    </row>
    <row r="716" spans="1:15" hidden="1">
      <c r="A716" s="45">
        <v>43584</v>
      </c>
      <c r="B716" s="20" t="s">
        <v>1767</v>
      </c>
      <c r="C716" s="20" t="s">
        <v>1768</v>
      </c>
      <c r="D716" s="20" t="s">
        <v>1769</v>
      </c>
      <c r="E716" s="20" t="s">
        <v>1770</v>
      </c>
      <c r="F716" s="20" t="s">
        <v>2</v>
      </c>
      <c r="G716" s="20" t="s">
        <v>141</v>
      </c>
      <c r="H716" s="38">
        <v>138</v>
      </c>
      <c r="I716" s="38" t="s">
        <v>142</v>
      </c>
      <c r="J716" s="46" t="s">
        <v>1771</v>
      </c>
      <c r="K716" s="46">
        <v>269.10000000000002</v>
      </c>
      <c r="L716" s="38" t="s">
        <v>143</v>
      </c>
      <c r="M716" s="38" t="s">
        <v>144</v>
      </c>
      <c r="N716" s="38" t="s">
        <v>145</v>
      </c>
      <c r="O716" s="105" t="str">
        <f>IF(F716="","",VLOOKUP(F716,海关监管条件!$A$1:$B$2000,2,FALSE))</f>
        <v xml:space="preserve">无 </v>
      </c>
    </row>
    <row r="717" spans="1:15" hidden="1">
      <c r="A717" s="45">
        <v>43584</v>
      </c>
      <c r="B717" s="20" t="s">
        <v>1767</v>
      </c>
      <c r="C717" s="20" t="s">
        <v>1768</v>
      </c>
      <c r="D717" s="20" t="s">
        <v>1769</v>
      </c>
      <c r="E717" s="20" t="s">
        <v>1772</v>
      </c>
      <c r="F717" s="20" t="s">
        <v>2</v>
      </c>
      <c r="G717" s="20" t="s">
        <v>141</v>
      </c>
      <c r="H717" s="38">
        <v>54</v>
      </c>
      <c r="I717" s="38" t="s">
        <v>142</v>
      </c>
      <c r="J717" s="46" t="s">
        <v>1773</v>
      </c>
      <c r="K717" s="46">
        <v>76.680000000000007</v>
      </c>
      <c r="L717" s="38" t="s">
        <v>143</v>
      </c>
      <c r="M717" s="38" t="s">
        <v>144</v>
      </c>
      <c r="N717" s="38" t="s">
        <v>145</v>
      </c>
      <c r="O717" s="105" t="str">
        <f>IF(F717="","",VLOOKUP(F717,海关监管条件!$A$1:$B$2000,2,FALSE))</f>
        <v xml:space="preserve">无 </v>
      </c>
    </row>
    <row r="718" spans="1:15" hidden="1">
      <c r="A718" s="45">
        <v>43584</v>
      </c>
      <c r="B718" s="20" t="s">
        <v>1767</v>
      </c>
      <c r="C718" s="20" t="s">
        <v>1768</v>
      </c>
      <c r="D718" s="20" t="s">
        <v>1769</v>
      </c>
      <c r="E718" s="20" t="s">
        <v>1774</v>
      </c>
      <c r="F718" s="20" t="s">
        <v>2</v>
      </c>
      <c r="G718" s="20" t="s">
        <v>141</v>
      </c>
      <c r="H718" s="38">
        <v>42</v>
      </c>
      <c r="I718" s="38" t="s">
        <v>142</v>
      </c>
      <c r="J718" s="46" t="s">
        <v>1775</v>
      </c>
      <c r="K718" s="46">
        <v>42</v>
      </c>
      <c r="L718" s="38" t="s">
        <v>143</v>
      </c>
      <c r="M718" s="38" t="s">
        <v>144</v>
      </c>
      <c r="N718" s="38" t="s">
        <v>145</v>
      </c>
      <c r="O718" s="105" t="str">
        <f>IF(F718="","",VLOOKUP(F718,海关监管条件!$A$1:$B$2000,2,FALSE))</f>
        <v xml:space="preserve">无 </v>
      </c>
    </row>
    <row r="719" spans="1:15" hidden="1">
      <c r="A719" s="45">
        <v>43584</v>
      </c>
      <c r="B719" s="20" t="s">
        <v>1767</v>
      </c>
      <c r="C719" s="20" t="s">
        <v>1768</v>
      </c>
      <c r="D719" s="20" t="s">
        <v>1769</v>
      </c>
      <c r="E719" s="20" t="s">
        <v>1776</v>
      </c>
      <c r="F719" s="20" t="s">
        <v>2</v>
      </c>
      <c r="G719" s="20" t="s">
        <v>141</v>
      </c>
      <c r="H719" s="38">
        <v>54</v>
      </c>
      <c r="I719" s="38" t="s">
        <v>142</v>
      </c>
      <c r="J719" s="46" t="s">
        <v>1777</v>
      </c>
      <c r="K719" s="46">
        <v>109.08</v>
      </c>
      <c r="L719" s="38" t="s">
        <v>143</v>
      </c>
      <c r="M719" s="38" t="s">
        <v>144</v>
      </c>
      <c r="N719" s="38" t="s">
        <v>145</v>
      </c>
      <c r="O719" s="105" t="str">
        <f>IF(F719="","",VLOOKUP(F719,海关监管条件!$A$1:$B$2000,2,FALSE))</f>
        <v xml:space="preserve">无 </v>
      </c>
    </row>
    <row r="720" spans="1:15" hidden="1">
      <c r="A720" s="45">
        <v>43584</v>
      </c>
      <c r="B720" s="20" t="s">
        <v>1767</v>
      </c>
      <c r="C720" s="20" t="s">
        <v>1768</v>
      </c>
      <c r="D720" s="20" t="s">
        <v>1769</v>
      </c>
      <c r="E720" s="20" t="s">
        <v>1778</v>
      </c>
      <c r="F720" s="20" t="s">
        <v>2</v>
      </c>
      <c r="G720" s="20" t="s">
        <v>141</v>
      </c>
      <c r="H720" s="38">
        <v>18</v>
      </c>
      <c r="I720" s="38" t="s">
        <v>142</v>
      </c>
      <c r="J720" s="46" t="s">
        <v>1779</v>
      </c>
      <c r="K720" s="46">
        <v>30.96</v>
      </c>
      <c r="L720" s="38" t="s">
        <v>143</v>
      </c>
      <c r="M720" s="38" t="s">
        <v>144</v>
      </c>
      <c r="N720" s="38" t="s">
        <v>145</v>
      </c>
      <c r="O720" s="105" t="str">
        <f>IF(F720="","",VLOOKUP(F720,海关监管条件!$A$1:$B$2000,2,FALSE))</f>
        <v xml:space="preserve">无 </v>
      </c>
    </row>
    <row r="721" spans="1:15" hidden="1">
      <c r="A721" s="45">
        <v>43584</v>
      </c>
      <c r="B721" s="20" t="s">
        <v>1767</v>
      </c>
      <c r="C721" s="20" t="s">
        <v>1768</v>
      </c>
      <c r="D721" s="20" t="s">
        <v>1769</v>
      </c>
      <c r="E721" s="20" t="s">
        <v>1780</v>
      </c>
      <c r="F721" s="20" t="s">
        <v>2</v>
      </c>
      <c r="G721" s="20" t="s">
        <v>141</v>
      </c>
      <c r="H721" s="38">
        <v>12</v>
      </c>
      <c r="I721" s="38" t="s">
        <v>142</v>
      </c>
      <c r="J721" s="46" t="s">
        <v>1781</v>
      </c>
      <c r="K721" s="46">
        <v>60.24</v>
      </c>
      <c r="L721" s="38" t="s">
        <v>143</v>
      </c>
      <c r="M721" s="38" t="s">
        <v>144</v>
      </c>
      <c r="N721" s="38" t="s">
        <v>145</v>
      </c>
      <c r="O721" s="105" t="str">
        <f>IF(F721="","",VLOOKUP(F721,海关监管条件!$A$1:$B$2000,2,FALSE))</f>
        <v xml:space="preserve">无 </v>
      </c>
    </row>
    <row r="722" spans="1:15" hidden="1">
      <c r="A722" s="45">
        <v>43584</v>
      </c>
      <c r="B722" s="20" t="s">
        <v>1767</v>
      </c>
      <c r="C722" s="20" t="s">
        <v>1768</v>
      </c>
      <c r="D722" s="20" t="s">
        <v>1769</v>
      </c>
      <c r="E722" s="20" t="s">
        <v>1782</v>
      </c>
      <c r="F722" s="20" t="s">
        <v>2</v>
      </c>
      <c r="G722" s="20" t="s">
        <v>141</v>
      </c>
      <c r="H722" s="38">
        <v>18</v>
      </c>
      <c r="I722" s="38" t="s">
        <v>142</v>
      </c>
      <c r="J722" s="46" t="s">
        <v>1783</v>
      </c>
      <c r="K722" s="46">
        <v>52.56</v>
      </c>
      <c r="L722" s="38" t="s">
        <v>143</v>
      </c>
      <c r="M722" s="38" t="s">
        <v>144</v>
      </c>
      <c r="N722" s="38" t="s">
        <v>145</v>
      </c>
      <c r="O722" s="105" t="str">
        <f>IF(F722="","",VLOOKUP(F722,海关监管条件!$A$1:$B$2000,2,FALSE))</f>
        <v xml:space="preserve">无 </v>
      </c>
    </row>
    <row r="723" spans="1:15" hidden="1">
      <c r="A723" s="45">
        <v>43584</v>
      </c>
      <c r="B723" s="20" t="s">
        <v>1784</v>
      </c>
      <c r="C723" s="20" t="s">
        <v>1785</v>
      </c>
      <c r="D723" s="20" t="s">
        <v>1786</v>
      </c>
      <c r="E723" s="20" t="s">
        <v>1787</v>
      </c>
      <c r="F723" s="20" t="s">
        <v>7</v>
      </c>
      <c r="G723" s="20" t="s">
        <v>1788</v>
      </c>
      <c r="H723" s="38">
        <v>24</v>
      </c>
      <c r="I723" s="38" t="s">
        <v>154</v>
      </c>
      <c r="J723" s="46">
        <v>16.600000000000001</v>
      </c>
      <c r="K723" s="46">
        <v>398.4</v>
      </c>
      <c r="L723" s="38" t="s">
        <v>726</v>
      </c>
      <c r="M723" s="38" t="s">
        <v>144</v>
      </c>
      <c r="N723" s="38" t="s">
        <v>145</v>
      </c>
      <c r="O723" s="105" t="str">
        <f>IF(F723="","",VLOOKUP(F723,海关监管条件!$A$1:$B$2000,2,FALSE))</f>
        <v xml:space="preserve">A </v>
      </c>
    </row>
    <row r="724" spans="1:15" hidden="1">
      <c r="A724" s="45">
        <v>43584</v>
      </c>
      <c r="B724" s="20" t="s">
        <v>1784</v>
      </c>
      <c r="C724" s="20" t="s">
        <v>1785</v>
      </c>
      <c r="D724" s="20" t="s">
        <v>1786</v>
      </c>
      <c r="E724" s="20" t="s">
        <v>1789</v>
      </c>
      <c r="F724" s="20" t="s">
        <v>7</v>
      </c>
      <c r="G724" s="20" t="s">
        <v>1790</v>
      </c>
      <c r="H724" s="38">
        <v>18</v>
      </c>
      <c r="I724" s="38" t="s">
        <v>154</v>
      </c>
      <c r="J724" s="46">
        <v>67.400000000000006</v>
      </c>
      <c r="K724" s="46">
        <v>1213.2</v>
      </c>
      <c r="L724" s="38" t="s">
        <v>726</v>
      </c>
      <c r="M724" s="38" t="s">
        <v>144</v>
      </c>
      <c r="N724" s="38" t="s">
        <v>145</v>
      </c>
      <c r="O724" s="105" t="str">
        <f>IF(F724="","",VLOOKUP(F724,海关监管条件!$A$1:$B$2000,2,FALSE))</f>
        <v xml:space="preserve">A </v>
      </c>
    </row>
    <row r="725" spans="1:15" hidden="1">
      <c r="A725" s="45">
        <v>43584</v>
      </c>
      <c r="B725" s="20" t="s">
        <v>1791</v>
      </c>
      <c r="C725" s="20" t="s">
        <v>1792</v>
      </c>
      <c r="D725" s="20" t="s">
        <v>1793</v>
      </c>
      <c r="E725" s="20" t="s">
        <v>1794</v>
      </c>
      <c r="F725" s="20" t="s">
        <v>16</v>
      </c>
      <c r="G725" s="20" t="s">
        <v>188</v>
      </c>
      <c r="H725" s="38">
        <v>60</v>
      </c>
      <c r="I725" s="38" t="s">
        <v>154</v>
      </c>
      <c r="J725" s="46">
        <v>2.75</v>
      </c>
      <c r="K725" s="46">
        <v>165</v>
      </c>
      <c r="L725" s="38" t="s">
        <v>143</v>
      </c>
      <c r="M725" s="38" t="s">
        <v>144</v>
      </c>
      <c r="N725" s="38" t="s">
        <v>145</v>
      </c>
      <c r="O725" s="105" t="str">
        <f>IF(F725="","",VLOOKUP(F725,海关监管条件!$A$1:$B$2000,2,FALSE))</f>
        <v xml:space="preserve">无 </v>
      </c>
    </row>
    <row r="726" spans="1:15" hidden="1">
      <c r="A726" s="45">
        <v>43584</v>
      </c>
      <c r="B726" s="20" t="s">
        <v>1791</v>
      </c>
      <c r="C726" s="20" t="s">
        <v>1792</v>
      </c>
      <c r="D726" s="20" t="s">
        <v>1793</v>
      </c>
      <c r="E726" s="20" t="s">
        <v>1795</v>
      </c>
      <c r="F726" s="20" t="s">
        <v>16</v>
      </c>
      <c r="G726" s="20" t="s">
        <v>183</v>
      </c>
      <c r="H726" s="38">
        <v>78</v>
      </c>
      <c r="I726" s="38" t="s">
        <v>154</v>
      </c>
      <c r="J726" s="46">
        <v>6.3962000000000003</v>
      </c>
      <c r="K726" s="46">
        <v>498.9</v>
      </c>
      <c r="L726" s="38" t="s">
        <v>143</v>
      </c>
      <c r="M726" s="38" t="s">
        <v>144</v>
      </c>
      <c r="N726" s="38" t="s">
        <v>145</v>
      </c>
      <c r="O726" s="105" t="str">
        <f>IF(F726="","",VLOOKUP(F726,海关监管条件!$A$1:$B$2000,2,FALSE))</f>
        <v xml:space="preserve">无 </v>
      </c>
    </row>
    <row r="727" spans="1:15" hidden="1">
      <c r="A727" s="45">
        <v>43584</v>
      </c>
      <c r="B727" s="20" t="s">
        <v>1796</v>
      </c>
      <c r="C727" s="20" t="s">
        <v>1797</v>
      </c>
      <c r="D727" s="20" t="s">
        <v>1798</v>
      </c>
      <c r="E727" s="20" t="s">
        <v>1799</v>
      </c>
      <c r="F727" s="20" t="s">
        <v>7</v>
      </c>
      <c r="G727" s="20" t="s">
        <v>1800</v>
      </c>
      <c r="H727" s="38">
        <v>408</v>
      </c>
      <c r="I727" s="38" t="s">
        <v>154</v>
      </c>
      <c r="J727" s="46">
        <v>3</v>
      </c>
      <c r="K727" s="46">
        <v>1224</v>
      </c>
      <c r="L727" s="104" t="s">
        <v>151</v>
      </c>
      <c r="M727" s="38" t="s">
        <v>144</v>
      </c>
      <c r="N727" s="38" t="s">
        <v>145</v>
      </c>
      <c r="O727" s="105" t="str">
        <f>IF(F727="","",VLOOKUP(F727,海关监管条件!$A$1:$B$2000,2,FALSE))</f>
        <v xml:space="preserve">A </v>
      </c>
    </row>
    <row r="728" spans="1:15" hidden="1">
      <c r="A728" s="45">
        <v>43584</v>
      </c>
      <c r="B728" s="20" t="s">
        <v>1801</v>
      </c>
      <c r="C728" s="20" t="s">
        <v>1802</v>
      </c>
      <c r="D728" s="20" t="s">
        <v>1803</v>
      </c>
      <c r="E728" s="20" t="s">
        <v>1804</v>
      </c>
      <c r="F728" s="20" t="s">
        <v>32</v>
      </c>
      <c r="G728" s="20" t="s">
        <v>742</v>
      </c>
      <c r="H728" s="38">
        <v>5.0599999999999996</v>
      </c>
      <c r="I728" s="38" t="s">
        <v>171</v>
      </c>
      <c r="J728" s="46">
        <v>7</v>
      </c>
      <c r="K728" s="46">
        <v>35.42</v>
      </c>
      <c r="L728" s="104" t="s">
        <v>151</v>
      </c>
      <c r="M728" s="38" t="s">
        <v>144</v>
      </c>
      <c r="N728" s="38" t="s">
        <v>145</v>
      </c>
      <c r="O728" s="105" t="str">
        <f>IF(F728="","",VLOOKUP(F728,海关监管条件!$A$1:$B$2000,2,FALSE))</f>
        <v xml:space="preserve">A </v>
      </c>
    </row>
    <row r="729" spans="1:15" hidden="1">
      <c r="A729" s="45">
        <v>43584</v>
      </c>
      <c r="B729" s="20" t="s">
        <v>1801</v>
      </c>
      <c r="C729" s="20" t="s">
        <v>1802</v>
      </c>
      <c r="D729" s="20" t="s">
        <v>1803</v>
      </c>
      <c r="E729" s="20" t="s">
        <v>1805</v>
      </c>
      <c r="F729" s="20" t="s">
        <v>9</v>
      </c>
      <c r="G729" s="20" t="s">
        <v>1806</v>
      </c>
      <c r="H729" s="38">
        <v>1.98</v>
      </c>
      <c r="I729" s="38" t="s">
        <v>171</v>
      </c>
      <c r="J729" s="46">
        <v>7</v>
      </c>
      <c r="K729" s="46">
        <v>13.86</v>
      </c>
      <c r="L729" s="104" t="s">
        <v>151</v>
      </c>
      <c r="M729" s="38" t="s">
        <v>144</v>
      </c>
      <c r="N729" s="38" t="s">
        <v>145</v>
      </c>
      <c r="O729" s="105" t="str">
        <f>IF(F729="","",VLOOKUP(F729,海关监管条件!$A$1:$B$2000,2,FALSE))</f>
        <v xml:space="preserve">无 </v>
      </c>
    </row>
    <row r="730" spans="1:15" hidden="1">
      <c r="A730" s="45">
        <v>43584</v>
      </c>
      <c r="B730" s="20" t="s">
        <v>1801</v>
      </c>
      <c r="C730" s="20" t="s">
        <v>1802</v>
      </c>
      <c r="D730" s="20" t="s">
        <v>1803</v>
      </c>
      <c r="E730" s="20" t="s">
        <v>1807</v>
      </c>
      <c r="F730" s="20">
        <v>4819400000</v>
      </c>
      <c r="G730" s="20" t="s">
        <v>1440</v>
      </c>
      <c r="H730" s="38">
        <v>5.34</v>
      </c>
      <c r="I730" s="38" t="s">
        <v>171</v>
      </c>
      <c r="J730" s="46">
        <v>7</v>
      </c>
      <c r="K730" s="46">
        <v>37.380000000000003</v>
      </c>
      <c r="L730" s="104" t="s">
        <v>151</v>
      </c>
      <c r="M730" s="38" t="s">
        <v>144</v>
      </c>
      <c r="N730" s="38" t="s">
        <v>145</v>
      </c>
      <c r="O730" s="105" t="str">
        <f>IF(F730="","",VLOOKUP(F730,海关监管条件!$A$1:$B$2000,2,FALSE))</f>
        <v>无</v>
      </c>
    </row>
    <row r="731" spans="1:15" hidden="1">
      <c r="A731" s="45">
        <v>43584</v>
      </c>
      <c r="B731" s="20" t="s">
        <v>1808</v>
      </c>
      <c r="C731" s="20" t="s">
        <v>1809</v>
      </c>
      <c r="D731" s="20" t="s">
        <v>1810</v>
      </c>
      <c r="E731" s="20" t="s">
        <v>1811</v>
      </c>
      <c r="F731" s="20" t="s">
        <v>15</v>
      </c>
      <c r="G731" s="20" t="s">
        <v>1812</v>
      </c>
      <c r="H731" s="38">
        <v>504</v>
      </c>
      <c r="I731" s="38" t="s">
        <v>154</v>
      </c>
      <c r="J731" s="46">
        <v>0.55700000000000005</v>
      </c>
      <c r="K731" s="46">
        <v>280.72800000000001</v>
      </c>
      <c r="L731" s="38" t="s">
        <v>143</v>
      </c>
      <c r="M731" s="38" t="s">
        <v>144</v>
      </c>
      <c r="N731" s="38" t="s">
        <v>145</v>
      </c>
      <c r="O731" s="105" t="str">
        <f>IF(F731="","",VLOOKUP(F731,海关监管条件!$A$1:$B$2000,2,FALSE))</f>
        <v xml:space="preserve">A </v>
      </c>
    </row>
    <row r="732" spans="1:15" hidden="1">
      <c r="A732" s="45">
        <v>43584</v>
      </c>
      <c r="B732" s="20" t="s">
        <v>1808</v>
      </c>
      <c r="C732" s="20" t="s">
        <v>1809</v>
      </c>
      <c r="D732" s="20" t="s">
        <v>1810</v>
      </c>
      <c r="E732" s="20" t="s">
        <v>1813</v>
      </c>
      <c r="F732" s="20" t="s">
        <v>42</v>
      </c>
      <c r="G732" s="20" t="s">
        <v>1167</v>
      </c>
      <c r="H732" s="38">
        <v>312</v>
      </c>
      <c r="I732" s="38" t="s">
        <v>154</v>
      </c>
      <c r="J732" s="46">
        <v>0.17899999999999999</v>
      </c>
      <c r="K732" s="46">
        <v>55.847999999999999</v>
      </c>
      <c r="L732" s="38" t="s">
        <v>143</v>
      </c>
      <c r="M732" s="38" t="s">
        <v>144</v>
      </c>
      <c r="N732" s="38" t="s">
        <v>145</v>
      </c>
      <c r="O732" s="105" t="str">
        <f>IF(F732="","",VLOOKUP(F732,海关监管条件!$A$1:$B$2000,2,FALSE))</f>
        <v xml:space="preserve">无 </v>
      </c>
    </row>
    <row r="733" spans="1:15" hidden="1">
      <c r="A733" s="45">
        <v>43584</v>
      </c>
      <c r="B733" s="20" t="s">
        <v>1808</v>
      </c>
      <c r="C733" s="20" t="s">
        <v>1809</v>
      </c>
      <c r="D733" s="20" t="s">
        <v>1810</v>
      </c>
      <c r="E733" s="20" t="s">
        <v>1814</v>
      </c>
      <c r="F733" s="20" t="s">
        <v>15</v>
      </c>
      <c r="G733" s="20" t="s">
        <v>1815</v>
      </c>
      <c r="H733" s="38">
        <v>168</v>
      </c>
      <c r="I733" s="38" t="s">
        <v>154</v>
      </c>
      <c r="J733" s="46">
        <v>0.154</v>
      </c>
      <c r="K733" s="46">
        <v>25.872</v>
      </c>
      <c r="L733" s="38" t="s">
        <v>143</v>
      </c>
      <c r="M733" s="38" t="s">
        <v>144</v>
      </c>
      <c r="N733" s="38" t="s">
        <v>145</v>
      </c>
      <c r="O733" s="105" t="str">
        <f>IF(F733="","",VLOOKUP(F733,海关监管条件!$A$1:$B$2000,2,FALSE))</f>
        <v xml:space="preserve">A </v>
      </c>
    </row>
    <row r="734" spans="1:15" hidden="1">
      <c r="A734" s="45">
        <v>43584</v>
      </c>
      <c r="B734" s="20" t="s">
        <v>1808</v>
      </c>
      <c r="C734" s="20" t="s">
        <v>1809</v>
      </c>
      <c r="D734" s="20" t="s">
        <v>1810</v>
      </c>
      <c r="E734" s="20" t="s">
        <v>1816</v>
      </c>
      <c r="F734" s="20" t="s">
        <v>15</v>
      </c>
      <c r="G734" s="20" t="s">
        <v>1817</v>
      </c>
      <c r="H734" s="38">
        <v>624</v>
      </c>
      <c r="I734" s="38" t="s">
        <v>154</v>
      </c>
      <c r="J734" s="46">
        <v>0.629</v>
      </c>
      <c r="K734" s="46">
        <v>392.49599999999998</v>
      </c>
      <c r="L734" s="38" t="s">
        <v>143</v>
      </c>
      <c r="M734" s="38" t="s">
        <v>144</v>
      </c>
      <c r="N734" s="38" t="s">
        <v>145</v>
      </c>
      <c r="O734" s="105" t="str">
        <f>IF(F734="","",VLOOKUP(F734,海关监管条件!$A$1:$B$2000,2,FALSE))</f>
        <v xml:space="preserve">A </v>
      </c>
    </row>
    <row r="735" spans="1:15" hidden="1">
      <c r="A735" s="45">
        <v>43584</v>
      </c>
      <c r="B735" s="20" t="s">
        <v>1808</v>
      </c>
      <c r="C735" s="20" t="s">
        <v>1809</v>
      </c>
      <c r="D735" s="20" t="s">
        <v>1810</v>
      </c>
      <c r="E735" s="20" t="s">
        <v>1818</v>
      </c>
      <c r="F735" s="20" t="s">
        <v>58</v>
      </c>
      <c r="G735" s="20" t="s">
        <v>1819</v>
      </c>
      <c r="H735" s="38">
        <v>528</v>
      </c>
      <c r="I735" s="38" t="s">
        <v>142</v>
      </c>
      <c r="J735" s="46">
        <v>0.46400000000000002</v>
      </c>
      <c r="K735" s="46">
        <v>244.99199999999999</v>
      </c>
      <c r="L735" s="38" t="s">
        <v>143</v>
      </c>
      <c r="M735" s="38" t="s">
        <v>144</v>
      </c>
      <c r="N735" s="38" t="s">
        <v>145</v>
      </c>
      <c r="O735" s="105" t="str">
        <f>IF(F735="","",VLOOKUP(F735,海关监管条件!$A$1:$B$2000,2,FALSE))</f>
        <v>无</v>
      </c>
    </row>
    <row r="736" spans="1:15" hidden="1">
      <c r="A736" s="45">
        <v>43584</v>
      </c>
      <c r="B736" s="20" t="s">
        <v>1820</v>
      </c>
      <c r="C736" s="20" t="s">
        <v>1821</v>
      </c>
      <c r="D736" s="20" t="s">
        <v>1822</v>
      </c>
      <c r="E736" s="20" t="s">
        <v>1823</v>
      </c>
      <c r="F736" s="20" t="s">
        <v>7</v>
      </c>
      <c r="G736" s="20" t="s">
        <v>655</v>
      </c>
      <c r="H736" s="38">
        <v>84</v>
      </c>
      <c r="I736" s="38" t="s">
        <v>154</v>
      </c>
      <c r="J736" s="46">
        <v>0.7</v>
      </c>
      <c r="K736" s="46">
        <v>58.8</v>
      </c>
      <c r="L736" s="38" t="s">
        <v>143</v>
      </c>
      <c r="M736" s="38" t="s">
        <v>144</v>
      </c>
      <c r="N736" s="38" t="s">
        <v>145</v>
      </c>
      <c r="O736" s="105" t="str">
        <f>IF(F736="","",VLOOKUP(F736,海关监管条件!$A$1:$B$2000,2,FALSE))</f>
        <v xml:space="preserve">A </v>
      </c>
    </row>
    <row r="737" spans="1:15" hidden="1">
      <c r="A737" s="45">
        <v>43584</v>
      </c>
      <c r="B737" s="20" t="s">
        <v>1820</v>
      </c>
      <c r="C737" s="20" t="s">
        <v>1821</v>
      </c>
      <c r="D737" s="20" t="s">
        <v>1822</v>
      </c>
      <c r="E737" s="20" t="s">
        <v>1824</v>
      </c>
      <c r="F737" s="20" t="s">
        <v>7</v>
      </c>
      <c r="G737" s="20" t="s">
        <v>657</v>
      </c>
      <c r="H737" s="38">
        <v>92</v>
      </c>
      <c r="I737" s="38" t="s">
        <v>154</v>
      </c>
      <c r="J737" s="46">
        <v>0.65</v>
      </c>
      <c r="K737" s="46">
        <v>59.8</v>
      </c>
      <c r="L737" s="38" t="s">
        <v>143</v>
      </c>
      <c r="M737" s="38" t="s">
        <v>144</v>
      </c>
      <c r="N737" s="38" t="s">
        <v>145</v>
      </c>
      <c r="O737" s="105" t="str">
        <f>IF(F737="","",VLOOKUP(F737,海关监管条件!$A$1:$B$2000,2,FALSE))</f>
        <v xml:space="preserve">A </v>
      </c>
    </row>
    <row r="738" spans="1:15" hidden="1">
      <c r="A738" s="45">
        <v>43584</v>
      </c>
      <c r="B738" s="20" t="s">
        <v>1820</v>
      </c>
      <c r="C738" s="20" t="s">
        <v>1821</v>
      </c>
      <c r="D738" s="20" t="s">
        <v>1822</v>
      </c>
      <c r="E738" s="20" t="s">
        <v>1825</v>
      </c>
      <c r="F738" s="20" t="s">
        <v>7</v>
      </c>
      <c r="G738" s="20" t="s">
        <v>659</v>
      </c>
      <c r="H738" s="38">
        <v>234</v>
      </c>
      <c r="I738" s="38" t="s">
        <v>154</v>
      </c>
      <c r="J738" s="46">
        <v>0.6</v>
      </c>
      <c r="K738" s="46">
        <v>140.4</v>
      </c>
      <c r="L738" s="38" t="s">
        <v>143</v>
      </c>
      <c r="M738" s="38" t="s">
        <v>144</v>
      </c>
      <c r="N738" s="38" t="s">
        <v>145</v>
      </c>
      <c r="O738" s="105" t="str">
        <f>IF(F738="","",VLOOKUP(F738,海关监管条件!$A$1:$B$2000,2,FALSE))</f>
        <v xml:space="preserve">A </v>
      </c>
    </row>
    <row r="739" spans="1:15" hidden="1">
      <c r="A739" s="45">
        <v>43584</v>
      </c>
      <c r="B739" s="20" t="s">
        <v>1820</v>
      </c>
      <c r="C739" s="20" t="s">
        <v>1821</v>
      </c>
      <c r="D739" s="20" t="s">
        <v>1822</v>
      </c>
      <c r="E739" s="20" t="s">
        <v>1826</v>
      </c>
      <c r="F739" s="20" t="s">
        <v>8</v>
      </c>
      <c r="G739" s="20" t="s">
        <v>1827</v>
      </c>
      <c r="H739" s="38">
        <v>80</v>
      </c>
      <c r="I739" s="38" t="s">
        <v>142</v>
      </c>
      <c r="J739" s="46">
        <v>0.9</v>
      </c>
      <c r="K739" s="46">
        <v>72</v>
      </c>
      <c r="L739" s="38" t="s">
        <v>143</v>
      </c>
      <c r="M739" s="38" t="s">
        <v>144</v>
      </c>
      <c r="N739" s="38" t="s">
        <v>145</v>
      </c>
      <c r="O739" s="105" t="str">
        <f>IF(F739="","",VLOOKUP(F739,海关监管条件!$A$1:$B$2000,2,FALSE))</f>
        <v xml:space="preserve">A </v>
      </c>
    </row>
    <row r="740" spans="1:15" hidden="1">
      <c r="A740" s="45">
        <v>43584</v>
      </c>
      <c r="B740" s="20" t="s">
        <v>1820</v>
      </c>
      <c r="C740" s="20" t="s">
        <v>1821</v>
      </c>
      <c r="D740" s="20" t="s">
        <v>1822</v>
      </c>
      <c r="E740" s="20" t="s">
        <v>1828</v>
      </c>
      <c r="F740" s="20" t="s">
        <v>7</v>
      </c>
      <c r="G740" s="20" t="s">
        <v>1829</v>
      </c>
      <c r="H740" s="38">
        <v>10</v>
      </c>
      <c r="I740" s="38" t="s">
        <v>154</v>
      </c>
      <c r="J740" s="46">
        <v>2.75</v>
      </c>
      <c r="K740" s="46">
        <v>27.5</v>
      </c>
      <c r="L740" s="38" t="s">
        <v>143</v>
      </c>
      <c r="M740" s="38" t="s">
        <v>144</v>
      </c>
      <c r="N740" s="38" t="s">
        <v>145</v>
      </c>
      <c r="O740" s="105" t="str">
        <f>IF(F740="","",VLOOKUP(F740,海关监管条件!$A$1:$B$2000,2,FALSE))</f>
        <v xml:space="preserve">A </v>
      </c>
    </row>
    <row r="741" spans="1:15" hidden="1">
      <c r="A741" s="45">
        <v>43584</v>
      </c>
      <c r="B741" s="20" t="s">
        <v>1820</v>
      </c>
      <c r="C741" s="20" t="s">
        <v>1821</v>
      </c>
      <c r="D741" s="20" t="s">
        <v>1822</v>
      </c>
      <c r="E741" s="20" t="s">
        <v>1830</v>
      </c>
      <c r="F741" s="20" t="s">
        <v>5</v>
      </c>
      <c r="G741" s="20" t="s">
        <v>1831</v>
      </c>
      <c r="H741" s="38">
        <v>30</v>
      </c>
      <c r="I741" s="38" t="s">
        <v>142</v>
      </c>
      <c r="J741" s="46">
        <v>2.2000000000000002</v>
      </c>
      <c r="K741" s="46">
        <v>66</v>
      </c>
      <c r="L741" s="38" t="s">
        <v>143</v>
      </c>
      <c r="M741" s="38" t="s">
        <v>144</v>
      </c>
      <c r="N741" s="38" t="s">
        <v>145</v>
      </c>
      <c r="O741" s="105" t="str">
        <f>IF(F741="","",VLOOKUP(F741,海关监管条件!$A$1:$B$2000,2,FALSE))</f>
        <v xml:space="preserve">A </v>
      </c>
    </row>
    <row r="742" spans="1:15" hidden="1">
      <c r="A742" s="45">
        <v>43584</v>
      </c>
      <c r="B742" s="20" t="s">
        <v>1820</v>
      </c>
      <c r="C742" s="20" t="s">
        <v>1821</v>
      </c>
      <c r="D742" s="20" t="s">
        <v>1822</v>
      </c>
      <c r="E742" s="20" t="s">
        <v>1832</v>
      </c>
      <c r="F742" s="20" t="s">
        <v>7</v>
      </c>
      <c r="G742" s="20" t="s">
        <v>957</v>
      </c>
      <c r="H742" s="38">
        <v>72</v>
      </c>
      <c r="I742" s="38" t="s">
        <v>154</v>
      </c>
      <c r="J742" s="46">
        <v>0.1</v>
      </c>
      <c r="K742" s="46">
        <v>7.2</v>
      </c>
      <c r="L742" s="38" t="s">
        <v>143</v>
      </c>
      <c r="M742" s="38" t="s">
        <v>144</v>
      </c>
      <c r="N742" s="38" t="s">
        <v>145</v>
      </c>
      <c r="O742" s="105" t="str">
        <f>IF(F742="","",VLOOKUP(F742,海关监管条件!$A$1:$B$2000,2,FALSE))</f>
        <v xml:space="preserve">A </v>
      </c>
    </row>
    <row r="743" spans="1:15" hidden="1">
      <c r="A743" s="45">
        <v>43584</v>
      </c>
      <c r="B743" s="20" t="s">
        <v>1820</v>
      </c>
      <c r="C743" s="20" t="s">
        <v>1821</v>
      </c>
      <c r="D743" s="20" t="s">
        <v>1822</v>
      </c>
      <c r="E743" s="20" t="s">
        <v>1833</v>
      </c>
      <c r="F743" s="20" t="s">
        <v>7</v>
      </c>
      <c r="G743" s="20" t="s">
        <v>1407</v>
      </c>
      <c r="H743" s="38">
        <v>12</v>
      </c>
      <c r="I743" s="38" t="s">
        <v>154</v>
      </c>
      <c r="J743" s="46">
        <v>0.2</v>
      </c>
      <c r="K743" s="46">
        <v>2.4</v>
      </c>
      <c r="L743" s="38" t="s">
        <v>143</v>
      </c>
      <c r="M743" s="38" t="s">
        <v>144</v>
      </c>
      <c r="N743" s="38" t="s">
        <v>145</v>
      </c>
      <c r="O743" s="105" t="str">
        <f>IF(F743="","",VLOOKUP(F743,海关监管条件!$A$1:$B$2000,2,FALSE))</f>
        <v xml:space="preserve">A </v>
      </c>
    </row>
    <row r="744" spans="1:15" hidden="1">
      <c r="A744" s="45">
        <v>43584</v>
      </c>
      <c r="B744" s="20" t="s">
        <v>1820</v>
      </c>
      <c r="C744" s="20" t="s">
        <v>1821</v>
      </c>
      <c r="D744" s="20" t="s">
        <v>1822</v>
      </c>
      <c r="E744" s="20" t="s">
        <v>1834</v>
      </c>
      <c r="F744" s="20" t="s">
        <v>7</v>
      </c>
      <c r="G744" s="20" t="s">
        <v>1835</v>
      </c>
      <c r="H744" s="38">
        <v>12</v>
      </c>
      <c r="I744" s="38" t="s">
        <v>154</v>
      </c>
      <c r="J744" s="46">
        <v>0.15</v>
      </c>
      <c r="K744" s="46">
        <v>1.8</v>
      </c>
      <c r="L744" s="38" t="s">
        <v>143</v>
      </c>
      <c r="M744" s="38" t="s">
        <v>144</v>
      </c>
      <c r="N744" s="38" t="s">
        <v>145</v>
      </c>
      <c r="O744" s="105" t="str">
        <f>IF(F744="","",VLOOKUP(F744,海关监管条件!$A$1:$B$2000,2,FALSE))</f>
        <v xml:space="preserve">A </v>
      </c>
    </row>
    <row r="745" spans="1:15" hidden="1">
      <c r="A745" s="45">
        <v>43584</v>
      </c>
      <c r="B745" s="20" t="s">
        <v>1820</v>
      </c>
      <c r="C745" s="20" t="s">
        <v>1821</v>
      </c>
      <c r="D745" s="20" t="s">
        <v>1822</v>
      </c>
      <c r="E745" s="20" t="s">
        <v>1836</v>
      </c>
      <c r="F745" s="20" t="s">
        <v>7</v>
      </c>
      <c r="G745" s="20" t="s">
        <v>1255</v>
      </c>
      <c r="H745" s="38">
        <v>24</v>
      </c>
      <c r="I745" s="38" t="s">
        <v>154</v>
      </c>
      <c r="J745" s="46">
        <v>0.15</v>
      </c>
      <c r="K745" s="46">
        <v>3.6</v>
      </c>
      <c r="L745" s="38" t="s">
        <v>143</v>
      </c>
      <c r="M745" s="38" t="s">
        <v>144</v>
      </c>
      <c r="N745" s="38" t="s">
        <v>145</v>
      </c>
      <c r="O745" s="105" t="str">
        <f>IF(F745="","",VLOOKUP(F745,海关监管条件!$A$1:$B$2000,2,FALSE))</f>
        <v xml:space="preserve">A </v>
      </c>
    </row>
    <row r="746" spans="1:15" hidden="1">
      <c r="A746" s="45">
        <v>43584</v>
      </c>
      <c r="B746" s="20" t="s">
        <v>1820</v>
      </c>
      <c r="C746" s="20" t="s">
        <v>1821</v>
      </c>
      <c r="D746" s="20" t="s">
        <v>1822</v>
      </c>
      <c r="E746" s="20" t="s">
        <v>1837</v>
      </c>
      <c r="F746" s="20" t="s">
        <v>8</v>
      </c>
      <c r="G746" s="20" t="s">
        <v>1838</v>
      </c>
      <c r="H746" s="38">
        <v>24</v>
      </c>
      <c r="I746" s="38" t="s">
        <v>142</v>
      </c>
      <c r="J746" s="46">
        <v>1</v>
      </c>
      <c r="K746" s="46">
        <v>24</v>
      </c>
      <c r="L746" s="38" t="s">
        <v>143</v>
      </c>
      <c r="M746" s="38" t="s">
        <v>144</v>
      </c>
      <c r="N746" s="38" t="s">
        <v>145</v>
      </c>
      <c r="O746" s="105" t="str">
        <f>IF(F746="","",VLOOKUP(F746,海关监管条件!$A$1:$B$2000,2,FALSE))</f>
        <v xml:space="preserve">A </v>
      </c>
    </row>
    <row r="747" spans="1:15" hidden="1">
      <c r="A747" s="45">
        <v>43584</v>
      </c>
      <c r="B747" s="20" t="s">
        <v>1820</v>
      </c>
      <c r="C747" s="20" t="s">
        <v>1821</v>
      </c>
      <c r="D747" s="20" t="s">
        <v>1822</v>
      </c>
      <c r="E747" s="20" t="s">
        <v>1839</v>
      </c>
      <c r="F747" s="20" t="s">
        <v>7</v>
      </c>
      <c r="G747" s="20" t="s">
        <v>1840</v>
      </c>
      <c r="H747" s="38">
        <v>18</v>
      </c>
      <c r="I747" s="38" t="s">
        <v>154</v>
      </c>
      <c r="J747" s="46">
        <v>0.3</v>
      </c>
      <c r="K747" s="46">
        <v>5.4</v>
      </c>
      <c r="L747" s="38" t="s">
        <v>143</v>
      </c>
      <c r="M747" s="38" t="s">
        <v>144</v>
      </c>
      <c r="N747" s="38" t="s">
        <v>145</v>
      </c>
      <c r="O747" s="105" t="str">
        <f>IF(F747="","",VLOOKUP(F747,海关监管条件!$A$1:$B$2000,2,FALSE))</f>
        <v xml:space="preserve">A </v>
      </c>
    </row>
    <row r="748" spans="1:15" hidden="1">
      <c r="A748" s="45">
        <v>43584</v>
      </c>
      <c r="B748" s="20" t="s">
        <v>1288</v>
      </c>
      <c r="C748" s="20" t="s">
        <v>1841</v>
      </c>
      <c r="D748" s="20" t="s">
        <v>1842</v>
      </c>
      <c r="E748" s="20" t="s">
        <v>1843</v>
      </c>
      <c r="F748" s="20" t="s">
        <v>20</v>
      </c>
      <c r="G748" s="20" t="s">
        <v>206</v>
      </c>
      <c r="H748" s="38">
        <v>20</v>
      </c>
      <c r="I748" s="38" t="s">
        <v>154</v>
      </c>
      <c r="J748" s="46">
        <v>10.78</v>
      </c>
      <c r="K748" s="46">
        <v>215.6</v>
      </c>
      <c r="L748" s="38" t="s">
        <v>143</v>
      </c>
      <c r="M748" s="38" t="s">
        <v>144</v>
      </c>
      <c r="N748" s="38" t="s">
        <v>145</v>
      </c>
      <c r="O748" s="105" t="str">
        <f>IF(F748="","",VLOOKUP(F748,海关监管条件!$A$1:$B$2000,2,FALSE))</f>
        <v xml:space="preserve">无 </v>
      </c>
    </row>
    <row r="749" spans="1:15" hidden="1">
      <c r="A749" s="45">
        <v>43584</v>
      </c>
      <c r="B749" s="20" t="s">
        <v>1288</v>
      </c>
      <c r="C749" s="20" t="s">
        <v>1844</v>
      </c>
      <c r="D749" s="20" t="s">
        <v>1845</v>
      </c>
      <c r="E749" s="20" t="s">
        <v>1846</v>
      </c>
      <c r="F749" s="20" t="s">
        <v>20</v>
      </c>
      <c r="G749" s="20" t="s">
        <v>210</v>
      </c>
      <c r="H749" s="38">
        <v>52</v>
      </c>
      <c r="I749" s="38" t="s">
        <v>207</v>
      </c>
      <c r="J749" s="46">
        <v>6.04</v>
      </c>
      <c r="K749" s="46">
        <v>314.08</v>
      </c>
      <c r="L749" s="38" t="s">
        <v>143</v>
      </c>
      <c r="M749" s="38" t="s">
        <v>144</v>
      </c>
      <c r="N749" s="38" t="s">
        <v>145</v>
      </c>
      <c r="O749" s="105" t="str">
        <f>IF(F749="","",VLOOKUP(F749,海关监管条件!$A$1:$B$2000,2,FALSE))</f>
        <v xml:space="preserve">无 </v>
      </c>
    </row>
    <row r="750" spans="1:15" hidden="1">
      <c r="A750" s="45">
        <v>43584</v>
      </c>
      <c r="B750" s="20" t="s">
        <v>1847</v>
      </c>
      <c r="C750" s="20" t="s">
        <v>1848</v>
      </c>
      <c r="D750" s="20" t="s">
        <v>1849</v>
      </c>
      <c r="E750" s="20" t="s">
        <v>1850</v>
      </c>
      <c r="F750" s="20" t="s">
        <v>52</v>
      </c>
      <c r="G750" s="20" t="s">
        <v>932</v>
      </c>
      <c r="H750" s="38">
        <v>32</v>
      </c>
      <c r="I750" s="38" t="s">
        <v>142</v>
      </c>
      <c r="J750" s="46">
        <v>1</v>
      </c>
      <c r="K750" s="46">
        <v>32</v>
      </c>
      <c r="L750" s="38" t="s">
        <v>143</v>
      </c>
      <c r="M750" s="38" t="s">
        <v>144</v>
      </c>
      <c r="N750" s="38" t="s">
        <v>145</v>
      </c>
      <c r="O750" s="105" t="str">
        <f>IF(F750="","",VLOOKUP(F750,海关监管条件!$A$1:$B$2000,2,FALSE))</f>
        <v>无</v>
      </c>
    </row>
    <row r="751" spans="1:15" hidden="1">
      <c r="A751" s="45">
        <v>43584</v>
      </c>
      <c r="B751" s="20" t="s">
        <v>1847</v>
      </c>
      <c r="C751" s="20" t="s">
        <v>1848</v>
      </c>
      <c r="D751" s="20" t="s">
        <v>1849</v>
      </c>
      <c r="E751" s="20" t="s">
        <v>1851</v>
      </c>
      <c r="F751" s="20" t="s">
        <v>15</v>
      </c>
      <c r="G751" s="20" t="s">
        <v>1577</v>
      </c>
      <c r="H751" s="38">
        <v>234</v>
      </c>
      <c r="I751" s="38" t="s">
        <v>142</v>
      </c>
      <c r="J751" s="46">
        <v>2.8</v>
      </c>
      <c r="K751" s="46">
        <v>655.20000000000005</v>
      </c>
      <c r="L751" s="38" t="s">
        <v>143</v>
      </c>
      <c r="M751" s="38" t="s">
        <v>144</v>
      </c>
      <c r="N751" s="38" t="s">
        <v>145</v>
      </c>
      <c r="O751" s="105" t="str">
        <f>IF(F751="","",VLOOKUP(F751,海关监管条件!$A$1:$B$2000,2,FALSE))</f>
        <v xml:space="preserve">A </v>
      </c>
    </row>
    <row r="752" spans="1:15" hidden="1">
      <c r="A752" s="45">
        <v>43585</v>
      </c>
      <c r="B752" s="20" t="s">
        <v>1852</v>
      </c>
      <c r="C752" s="20" t="s">
        <v>1853</v>
      </c>
      <c r="D752" s="20" t="s">
        <v>1854</v>
      </c>
      <c r="E752" s="20" t="s">
        <v>1855</v>
      </c>
      <c r="F752" s="20" t="s">
        <v>83</v>
      </c>
      <c r="G752" s="20" t="s">
        <v>1331</v>
      </c>
      <c r="H752" s="38">
        <v>88</v>
      </c>
      <c r="I752" s="38" t="s">
        <v>224</v>
      </c>
      <c r="J752" s="46">
        <v>3</v>
      </c>
      <c r="K752" s="46">
        <f>J752*H752</f>
        <v>264</v>
      </c>
      <c r="L752" s="38" t="s">
        <v>143</v>
      </c>
      <c r="M752" s="38" t="s">
        <v>144</v>
      </c>
      <c r="N752" s="38" t="s">
        <v>145</v>
      </c>
      <c r="O752" s="105" t="str">
        <f>IF(F752="","",VLOOKUP(F752,海关监管条件!$A$1:$B$2000,2,FALSE))</f>
        <v>无</v>
      </c>
    </row>
    <row r="753" spans="1:15" hidden="1">
      <c r="A753" s="45">
        <v>43585</v>
      </c>
      <c r="B753" s="20" t="s">
        <v>1852</v>
      </c>
      <c r="C753" s="20" t="s">
        <v>1853</v>
      </c>
      <c r="D753" s="20" t="s">
        <v>1854</v>
      </c>
      <c r="E753" s="20" t="s">
        <v>1856</v>
      </c>
      <c r="F753" s="20" t="s">
        <v>13</v>
      </c>
      <c r="G753" s="20" t="s">
        <v>1479</v>
      </c>
      <c r="H753" s="38">
        <v>144</v>
      </c>
      <c r="I753" s="38" t="s">
        <v>224</v>
      </c>
      <c r="J753" s="46">
        <v>2.77</v>
      </c>
      <c r="K753" s="46">
        <f t="shared" ref="K753:K759" si="0">J753*H753</f>
        <v>398.88</v>
      </c>
      <c r="L753" s="38" t="s">
        <v>143</v>
      </c>
      <c r="M753" s="38" t="s">
        <v>144</v>
      </c>
      <c r="N753" s="38" t="s">
        <v>145</v>
      </c>
      <c r="O753" s="105" t="str">
        <f>IF(F753="","",VLOOKUP(F753,海关监管条件!$A$1:$B$2000,2,FALSE))</f>
        <v>A</v>
      </c>
    </row>
    <row r="754" spans="1:15" hidden="1">
      <c r="A754" s="45">
        <v>43585</v>
      </c>
      <c r="B754" s="20" t="s">
        <v>1852</v>
      </c>
      <c r="C754" s="20" t="s">
        <v>1853</v>
      </c>
      <c r="D754" s="20" t="s">
        <v>1854</v>
      </c>
      <c r="E754" s="20" t="s">
        <v>1857</v>
      </c>
      <c r="F754" s="20" t="s">
        <v>15</v>
      </c>
      <c r="G754" s="20" t="s">
        <v>320</v>
      </c>
      <c r="H754" s="38">
        <v>144</v>
      </c>
      <c r="I754" s="38" t="s">
        <v>142</v>
      </c>
      <c r="J754" s="46">
        <v>1.33</v>
      </c>
      <c r="K754" s="46">
        <f t="shared" si="0"/>
        <v>191.52</v>
      </c>
      <c r="L754" s="38" t="s">
        <v>143</v>
      </c>
      <c r="M754" s="38" t="s">
        <v>144</v>
      </c>
      <c r="N754" s="38" t="s">
        <v>145</v>
      </c>
      <c r="O754" s="105" t="str">
        <f>IF(F754="","",VLOOKUP(F754,海关监管条件!$A$1:$B$2000,2,FALSE))</f>
        <v xml:space="preserve">A </v>
      </c>
    </row>
    <row r="755" spans="1:15" hidden="1">
      <c r="A755" s="45">
        <v>43585</v>
      </c>
      <c r="B755" s="20" t="s">
        <v>1852</v>
      </c>
      <c r="C755" s="20" t="s">
        <v>1853</v>
      </c>
      <c r="D755" s="20" t="s">
        <v>1854</v>
      </c>
      <c r="E755" s="20" t="s">
        <v>1858</v>
      </c>
      <c r="F755" s="20" t="s">
        <v>13</v>
      </c>
      <c r="G755" s="20" t="s">
        <v>318</v>
      </c>
      <c r="H755" s="38">
        <v>902</v>
      </c>
      <c r="I755" s="38" t="s">
        <v>224</v>
      </c>
      <c r="J755" s="46">
        <v>0.89</v>
      </c>
      <c r="K755" s="46">
        <f t="shared" si="0"/>
        <v>802.78</v>
      </c>
      <c r="L755" s="38" t="s">
        <v>143</v>
      </c>
      <c r="M755" s="38" t="s">
        <v>144</v>
      </c>
      <c r="N755" s="38" t="s">
        <v>145</v>
      </c>
      <c r="O755" s="105" t="str">
        <f>IF(F755="","",VLOOKUP(F755,海关监管条件!$A$1:$B$2000,2,FALSE))</f>
        <v>A</v>
      </c>
    </row>
    <row r="756" spans="1:15" hidden="1">
      <c r="A756" s="45">
        <v>43585</v>
      </c>
      <c r="B756" s="20" t="s">
        <v>1852</v>
      </c>
      <c r="C756" s="20" t="s">
        <v>1853</v>
      </c>
      <c r="D756" s="20" t="s">
        <v>1854</v>
      </c>
      <c r="E756" s="20" t="s">
        <v>1859</v>
      </c>
      <c r="F756" s="20" t="s">
        <v>13</v>
      </c>
      <c r="G756" s="20" t="s">
        <v>1860</v>
      </c>
      <c r="H756" s="38">
        <v>84</v>
      </c>
      <c r="I756" s="38" t="s">
        <v>224</v>
      </c>
      <c r="J756" s="46">
        <v>4.75</v>
      </c>
      <c r="K756" s="46">
        <f t="shared" si="0"/>
        <v>399</v>
      </c>
      <c r="L756" s="38" t="s">
        <v>143</v>
      </c>
      <c r="M756" s="38" t="s">
        <v>144</v>
      </c>
      <c r="N756" s="38" t="s">
        <v>145</v>
      </c>
      <c r="O756" s="105" t="str">
        <f>IF(F756="","",VLOOKUP(F756,海关监管条件!$A$1:$B$2000,2,FALSE))</f>
        <v>A</v>
      </c>
    </row>
    <row r="757" spans="1:15" hidden="1">
      <c r="A757" s="45">
        <v>43585</v>
      </c>
      <c r="B757" s="20" t="s">
        <v>1852</v>
      </c>
      <c r="C757" s="20" t="s">
        <v>1853</v>
      </c>
      <c r="D757" s="20" t="s">
        <v>1854</v>
      </c>
      <c r="E757" s="20" t="s">
        <v>1861</v>
      </c>
      <c r="F757" s="20" t="s">
        <v>22</v>
      </c>
      <c r="G757" s="20" t="s">
        <v>1862</v>
      </c>
      <c r="H757" s="38">
        <v>210</v>
      </c>
      <c r="I757" s="38" t="s">
        <v>142</v>
      </c>
      <c r="J757" s="46">
        <v>3.35</v>
      </c>
      <c r="K757" s="46">
        <f t="shared" si="0"/>
        <v>703.5</v>
      </c>
      <c r="L757" s="38" t="s">
        <v>143</v>
      </c>
      <c r="M757" s="38" t="s">
        <v>144</v>
      </c>
      <c r="N757" s="38" t="s">
        <v>145</v>
      </c>
      <c r="O757" s="105" t="str">
        <f>IF(F757="","",VLOOKUP(F757,海关监管条件!$A$1:$B$2000,2,FALSE))</f>
        <v xml:space="preserve">A </v>
      </c>
    </row>
    <row r="758" spans="1:15" hidden="1">
      <c r="A758" s="45">
        <v>43585</v>
      </c>
      <c r="B758" s="20" t="s">
        <v>1852</v>
      </c>
      <c r="C758" s="20" t="s">
        <v>1853</v>
      </c>
      <c r="D758" s="20" t="s">
        <v>1854</v>
      </c>
      <c r="E758" s="20" t="s">
        <v>1863</v>
      </c>
      <c r="F758" s="20" t="s">
        <v>13</v>
      </c>
      <c r="G758" s="20" t="s">
        <v>1864</v>
      </c>
      <c r="H758" s="38">
        <v>180</v>
      </c>
      <c r="I758" s="38" t="s">
        <v>224</v>
      </c>
      <c r="J758" s="46">
        <v>0.42</v>
      </c>
      <c r="K758" s="46">
        <f t="shared" si="0"/>
        <v>75.599999999999994</v>
      </c>
      <c r="L758" s="38" t="s">
        <v>143</v>
      </c>
      <c r="M758" s="38" t="s">
        <v>144</v>
      </c>
      <c r="N758" s="38" t="s">
        <v>145</v>
      </c>
      <c r="O758" s="105" t="str">
        <f>IF(F758="","",VLOOKUP(F758,海关监管条件!$A$1:$B$2000,2,FALSE))</f>
        <v>A</v>
      </c>
    </row>
    <row r="759" spans="1:15" hidden="1">
      <c r="A759" s="45">
        <v>43585</v>
      </c>
      <c r="B759" s="20" t="s">
        <v>1852</v>
      </c>
      <c r="C759" s="20" t="s">
        <v>1853</v>
      </c>
      <c r="D759" s="20" t="s">
        <v>1854</v>
      </c>
      <c r="E759" s="20" t="s">
        <v>1865</v>
      </c>
      <c r="F759" s="20" t="s">
        <v>10</v>
      </c>
      <c r="G759" s="20" t="s">
        <v>924</v>
      </c>
      <c r="H759" s="38">
        <v>72</v>
      </c>
      <c r="I759" s="38" t="s">
        <v>224</v>
      </c>
      <c r="J759" s="46">
        <v>1.5</v>
      </c>
      <c r="K759" s="46">
        <f t="shared" si="0"/>
        <v>108</v>
      </c>
      <c r="L759" s="38" t="s">
        <v>143</v>
      </c>
      <c r="M759" s="38" t="s">
        <v>144</v>
      </c>
      <c r="N759" s="38" t="s">
        <v>145</v>
      </c>
      <c r="O759" s="105" t="str">
        <f>IF(F759="","",VLOOKUP(F759,海关监管条件!$A$1:$B$2000,2,FALSE))</f>
        <v xml:space="preserve">A </v>
      </c>
    </row>
    <row r="760" spans="1:15" hidden="1">
      <c r="A760" s="45">
        <v>43593</v>
      </c>
      <c r="B760" s="20" t="s">
        <v>1866</v>
      </c>
      <c r="C760" s="20" t="s">
        <v>1867</v>
      </c>
      <c r="D760" s="20" t="s">
        <v>1868</v>
      </c>
      <c r="E760" s="20" t="s">
        <v>1869</v>
      </c>
      <c r="F760" s="20" t="s">
        <v>7</v>
      </c>
      <c r="G760" s="20" t="s">
        <v>1105</v>
      </c>
      <c r="H760" s="38">
        <v>52.82</v>
      </c>
      <c r="I760" s="38" t="s">
        <v>171</v>
      </c>
      <c r="J760" s="46">
        <v>16.8</v>
      </c>
      <c r="K760" s="46">
        <v>887.38</v>
      </c>
      <c r="L760" s="38" t="s">
        <v>143</v>
      </c>
      <c r="M760" s="38" t="s">
        <v>144</v>
      </c>
      <c r="N760" s="38" t="s">
        <v>145</v>
      </c>
      <c r="O760" s="105" t="str">
        <f>IF(F760="","",VLOOKUP(F760,海关监管条件!$A$1:$B$2000,2,FALSE))</f>
        <v xml:space="preserve">A </v>
      </c>
    </row>
    <row r="761" spans="1:15" hidden="1">
      <c r="A761" s="45">
        <v>43593</v>
      </c>
      <c r="B761" s="20" t="s">
        <v>1866</v>
      </c>
      <c r="C761" s="20" t="s">
        <v>1867</v>
      </c>
      <c r="D761" s="20" t="s">
        <v>1868</v>
      </c>
      <c r="E761" s="20" t="s">
        <v>1870</v>
      </c>
      <c r="F761" s="20" t="s">
        <v>7</v>
      </c>
      <c r="G761" s="20" t="s">
        <v>775</v>
      </c>
      <c r="H761" s="38">
        <v>24.11</v>
      </c>
      <c r="I761" s="38" t="s">
        <v>171</v>
      </c>
      <c r="J761" s="46">
        <v>4.07</v>
      </c>
      <c r="K761" s="46">
        <v>98.13</v>
      </c>
      <c r="L761" s="38" t="s">
        <v>143</v>
      </c>
      <c r="M761" s="38" t="s">
        <v>144</v>
      </c>
      <c r="N761" s="38" t="s">
        <v>145</v>
      </c>
      <c r="O761" s="105" t="str">
        <f>IF(F761="","",VLOOKUP(F761,海关监管条件!$A$1:$B$2000,2,FALSE))</f>
        <v xml:space="preserve">A </v>
      </c>
    </row>
    <row r="762" spans="1:15" hidden="1">
      <c r="A762" s="45">
        <v>43593</v>
      </c>
      <c r="B762" s="20" t="s">
        <v>1871</v>
      </c>
      <c r="C762" s="20" t="s">
        <v>1872</v>
      </c>
      <c r="D762" s="20" t="s">
        <v>1873</v>
      </c>
      <c r="E762" s="20" t="s">
        <v>1874</v>
      </c>
      <c r="F762" s="20" t="s">
        <v>46</v>
      </c>
      <c r="G762" s="20" t="s">
        <v>1875</v>
      </c>
      <c r="H762" s="38">
        <v>1.02</v>
      </c>
      <c r="I762" s="38" t="s">
        <v>171</v>
      </c>
      <c r="J762" s="46">
        <v>1.5</v>
      </c>
      <c r="K762" s="46">
        <v>1.53</v>
      </c>
      <c r="L762" s="38" t="s">
        <v>143</v>
      </c>
      <c r="M762" s="38" t="s">
        <v>144</v>
      </c>
      <c r="N762" s="38" t="s">
        <v>145</v>
      </c>
      <c r="O762" s="105" t="str">
        <f>IF(F762="","",VLOOKUP(F762,海关监管条件!$A$1:$B$2000,2,FALSE))</f>
        <v>A</v>
      </c>
    </row>
    <row r="763" spans="1:15" hidden="1">
      <c r="A763" s="45">
        <v>43593</v>
      </c>
      <c r="B763" s="20" t="s">
        <v>1871</v>
      </c>
      <c r="C763" s="20" t="s">
        <v>1872</v>
      </c>
      <c r="D763" s="20" t="s">
        <v>1873</v>
      </c>
      <c r="E763" s="20" t="s">
        <v>1876</v>
      </c>
      <c r="F763" s="20" t="s">
        <v>46</v>
      </c>
      <c r="G763" s="20" t="s">
        <v>778</v>
      </c>
      <c r="H763" s="38">
        <v>3.78</v>
      </c>
      <c r="I763" s="38" t="s">
        <v>171</v>
      </c>
      <c r="J763" s="46">
        <v>2.11</v>
      </c>
      <c r="K763" s="46">
        <v>7.98</v>
      </c>
      <c r="L763" s="38" t="s">
        <v>143</v>
      </c>
      <c r="M763" s="38" t="s">
        <v>144</v>
      </c>
      <c r="N763" s="38" t="s">
        <v>145</v>
      </c>
      <c r="O763" s="105" t="str">
        <f>IF(F763="","",VLOOKUP(F763,海关监管条件!$A$1:$B$2000,2,FALSE))</f>
        <v>A</v>
      </c>
    </row>
    <row r="764" spans="1:15" hidden="1">
      <c r="A764" s="45">
        <v>43593</v>
      </c>
      <c r="B764" s="20" t="s">
        <v>1871</v>
      </c>
      <c r="C764" s="20" t="s">
        <v>1872</v>
      </c>
      <c r="D764" s="20" t="s">
        <v>1873</v>
      </c>
      <c r="E764" s="20" t="s">
        <v>1877</v>
      </c>
      <c r="F764" s="20" t="s">
        <v>44</v>
      </c>
      <c r="G764" s="20" t="s">
        <v>773</v>
      </c>
      <c r="H764" s="38">
        <v>103.68</v>
      </c>
      <c r="I764" s="38" t="s">
        <v>171</v>
      </c>
      <c r="J764" s="46">
        <v>1.89</v>
      </c>
      <c r="K764" s="46">
        <v>195.96</v>
      </c>
      <c r="L764" s="38" t="s">
        <v>143</v>
      </c>
      <c r="M764" s="38" t="s">
        <v>144</v>
      </c>
      <c r="N764" s="38" t="s">
        <v>145</v>
      </c>
      <c r="O764" s="105" t="str">
        <f>IF(F764="","",VLOOKUP(F764,海关监管条件!$A$1:$B$2000,2,FALSE))</f>
        <v xml:space="preserve">A </v>
      </c>
    </row>
    <row r="765" spans="1:15" hidden="1">
      <c r="A765" s="45">
        <v>43593</v>
      </c>
      <c r="B765" s="20" t="s">
        <v>1871</v>
      </c>
      <c r="C765" s="20" t="s">
        <v>1872</v>
      </c>
      <c r="D765" s="20" t="s">
        <v>1873</v>
      </c>
      <c r="E765" s="20" t="s">
        <v>1878</v>
      </c>
      <c r="F765" s="20" t="s">
        <v>7</v>
      </c>
      <c r="G765" s="20" t="s">
        <v>1879</v>
      </c>
      <c r="H765" s="38">
        <v>25.2</v>
      </c>
      <c r="I765" s="38" t="s">
        <v>171</v>
      </c>
      <c r="J765" s="46">
        <v>1.6</v>
      </c>
      <c r="K765" s="46">
        <v>40.32</v>
      </c>
      <c r="L765" s="38" t="s">
        <v>143</v>
      </c>
      <c r="M765" s="38" t="s">
        <v>144</v>
      </c>
      <c r="N765" s="38" t="s">
        <v>145</v>
      </c>
      <c r="O765" s="105" t="str">
        <f>IF(F765="","",VLOOKUP(F765,海关监管条件!$A$1:$B$2000,2,FALSE))</f>
        <v xml:space="preserve">A </v>
      </c>
    </row>
    <row r="766" spans="1:15" hidden="1">
      <c r="A766" s="45">
        <v>43593</v>
      </c>
      <c r="B766" s="20" t="s">
        <v>1871</v>
      </c>
      <c r="C766" s="20" t="s">
        <v>1872</v>
      </c>
      <c r="D766" s="20" t="s">
        <v>1873</v>
      </c>
      <c r="E766" s="20" t="s">
        <v>1880</v>
      </c>
      <c r="F766" s="20" t="s">
        <v>7</v>
      </c>
      <c r="G766" s="20" t="s">
        <v>1879</v>
      </c>
      <c r="H766" s="38">
        <v>89.6</v>
      </c>
      <c r="I766" s="38" t="s">
        <v>171</v>
      </c>
      <c r="J766" s="46">
        <v>1.86</v>
      </c>
      <c r="K766" s="46">
        <v>166.66</v>
      </c>
      <c r="L766" s="38" t="s">
        <v>143</v>
      </c>
      <c r="M766" s="38" t="s">
        <v>144</v>
      </c>
      <c r="N766" s="38" t="s">
        <v>145</v>
      </c>
      <c r="O766" s="105" t="str">
        <f>IF(F766="","",VLOOKUP(F766,海关监管条件!$A$1:$B$2000,2,FALSE))</f>
        <v xml:space="preserve">A </v>
      </c>
    </row>
    <row r="767" spans="1:15" hidden="1">
      <c r="A767" s="45">
        <v>43593</v>
      </c>
      <c r="B767" s="20" t="s">
        <v>1871</v>
      </c>
      <c r="C767" s="20" t="s">
        <v>1881</v>
      </c>
      <c r="D767" s="20" t="s">
        <v>1882</v>
      </c>
      <c r="E767" s="20" t="s">
        <v>1883</v>
      </c>
      <c r="F767" s="20" t="s">
        <v>46</v>
      </c>
      <c r="G767" s="20" t="s">
        <v>1884</v>
      </c>
      <c r="H767" s="38">
        <v>2.25</v>
      </c>
      <c r="I767" s="38" t="s">
        <v>171</v>
      </c>
      <c r="J767" s="46">
        <v>2</v>
      </c>
      <c r="K767" s="46">
        <v>4.5</v>
      </c>
      <c r="L767" s="38" t="s">
        <v>143</v>
      </c>
      <c r="M767" s="38" t="s">
        <v>144</v>
      </c>
      <c r="N767" s="38" t="s">
        <v>145</v>
      </c>
      <c r="O767" s="105" t="str">
        <f>IF(F767="","",VLOOKUP(F767,海关监管条件!$A$1:$B$2000,2,FALSE))</f>
        <v>A</v>
      </c>
    </row>
    <row r="768" spans="1:15" hidden="1">
      <c r="A768" s="45">
        <v>43593</v>
      </c>
      <c r="B768" s="20" t="s">
        <v>1885</v>
      </c>
      <c r="C768" s="20" t="s">
        <v>1886</v>
      </c>
      <c r="D768" s="20" t="s">
        <v>1887</v>
      </c>
      <c r="E768" s="20" t="s">
        <v>1888</v>
      </c>
      <c r="F768" s="20" t="s">
        <v>20</v>
      </c>
      <c r="G768" s="20" t="s">
        <v>1508</v>
      </c>
      <c r="H768" s="38">
        <v>28</v>
      </c>
      <c r="I768" s="38" t="s">
        <v>207</v>
      </c>
      <c r="J768" s="46">
        <v>9.14</v>
      </c>
      <c r="K768" s="46">
        <v>255.92</v>
      </c>
      <c r="L768" s="38" t="s">
        <v>143</v>
      </c>
      <c r="M768" s="38" t="s">
        <v>144</v>
      </c>
      <c r="N768" s="38" t="s">
        <v>145</v>
      </c>
      <c r="O768" s="105" t="str">
        <f>IF(F768="","",VLOOKUP(F768,海关监管条件!$A$1:$B$2000,2,FALSE))</f>
        <v xml:space="preserve">无 </v>
      </c>
    </row>
    <row r="769" spans="1:15" hidden="1">
      <c r="A769" s="45">
        <v>43593</v>
      </c>
      <c r="B769" s="20" t="s">
        <v>1889</v>
      </c>
      <c r="C769" s="20" t="s">
        <v>1890</v>
      </c>
      <c r="D769" s="20" t="s">
        <v>1891</v>
      </c>
      <c r="E769" s="20" t="s">
        <v>1892</v>
      </c>
      <c r="F769" s="20" t="s">
        <v>40</v>
      </c>
      <c r="G769" s="20" t="s">
        <v>223</v>
      </c>
      <c r="H769" s="38">
        <v>264</v>
      </c>
      <c r="I769" s="38" t="s">
        <v>224</v>
      </c>
      <c r="J769" s="46">
        <v>2.95</v>
      </c>
      <c r="K769" s="46">
        <v>778.8</v>
      </c>
      <c r="L769" s="38" t="s">
        <v>143</v>
      </c>
      <c r="M769" s="38" t="s">
        <v>144</v>
      </c>
      <c r="N769" s="38" t="s">
        <v>145</v>
      </c>
      <c r="O769" s="105" t="str">
        <f>IF(F769="","",VLOOKUP(F769,海关监管条件!$A$1:$B$2000,2,FALSE))</f>
        <v xml:space="preserve">无 </v>
      </c>
    </row>
    <row r="770" spans="1:15" hidden="1">
      <c r="A770" s="45">
        <v>43593</v>
      </c>
      <c r="B770" s="20" t="s">
        <v>1893</v>
      </c>
      <c r="C770" s="20" t="s">
        <v>1894</v>
      </c>
      <c r="D770" s="20" t="s">
        <v>1895</v>
      </c>
      <c r="E770" s="20" t="s">
        <v>1896</v>
      </c>
      <c r="F770" s="20" t="s">
        <v>43</v>
      </c>
      <c r="G770" s="20" t="s">
        <v>1663</v>
      </c>
      <c r="H770" s="38">
        <v>84</v>
      </c>
      <c r="I770" s="38" t="s">
        <v>244</v>
      </c>
      <c r="J770" s="46">
        <v>2.68</v>
      </c>
      <c r="K770" s="46">
        <v>225.12</v>
      </c>
      <c r="L770" s="38" t="s">
        <v>143</v>
      </c>
      <c r="M770" s="38" t="s">
        <v>144</v>
      </c>
      <c r="N770" s="38" t="s">
        <v>145</v>
      </c>
      <c r="O770" s="105" t="str">
        <f>IF(F770="","",VLOOKUP(F770,海关监管条件!$A$1:$B$2000,2,FALSE))</f>
        <v xml:space="preserve">无 </v>
      </c>
    </row>
    <row r="771" spans="1:15" hidden="1">
      <c r="A771" s="45">
        <v>43599</v>
      </c>
      <c r="B771" s="20" t="s">
        <v>1897</v>
      </c>
      <c r="C771" s="20" t="s">
        <v>1898</v>
      </c>
      <c r="D771" s="20" t="s">
        <v>1899</v>
      </c>
      <c r="E771" s="20" t="s">
        <v>1900</v>
      </c>
      <c r="F771" s="20" t="s">
        <v>13</v>
      </c>
      <c r="G771" s="20" t="s">
        <v>1479</v>
      </c>
      <c r="H771" s="38">
        <v>1890</v>
      </c>
      <c r="I771" s="38" t="s">
        <v>224</v>
      </c>
      <c r="J771" s="46">
        <v>3.9814221652786701</v>
      </c>
      <c r="K771" s="46">
        <v>7524.8878923766797</v>
      </c>
      <c r="L771" s="38" t="s">
        <v>143</v>
      </c>
      <c r="M771" s="38" t="s">
        <v>144</v>
      </c>
      <c r="N771" s="38" t="s">
        <v>267</v>
      </c>
      <c r="O771" s="105" t="str">
        <f>IF(F771="","",VLOOKUP(F771,海关监管条件!$A$1:$B$2000,2,FALSE))</f>
        <v>A</v>
      </c>
    </row>
    <row r="772" spans="1:15" hidden="1">
      <c r="A772" s="45">
        <v>43599</v>
      </c>
      <c r="B772" s="20" t="s">
        <v>1897</v>
      </c>
      <c r="C772" s="20" t="s">
        <v>1901</v>
      </c>
      <c r="D772" s="20" t="s">
        <v>1902</v>
      </c>
      <c r="E772" s="20" t="s">
        <v>1903</v>
      </c>
      <c r="F772" s="20" t="s">
        <v>13</v>
      </c>
      <c r="G772" s="20" t="s">
        <v>318</v>
      </c>
      <c r="H772" s="38">
        <v>1040</v>
      </c>
      <c r="I772" s="38" t="s">
        <v>224</v>
      </c>
      <c r="J772" s="46">
        <v>2.6944978290269801</v>
      </c>
      <c r="K772" s="46">
        <v>2802.2777421880601</v>
      </c>
      <c r="L772" s="38" t="s">
        <v>143</v>
      </c>
      <c r="M772" s="38" t="s">
        <v>144</v>
      </c>
      <c r="N772" s="38" t="s">
        <v>267</v>
      </c>
      <c r="O772" s="105" t="str">
        <f>IF(F772="","",VLOOKUP(F772,海关监管条件!$A$1:$B$2000,2,FALSE))</f>
        <v>A</v>
      </c>
    </row>
    <row r="773" spans="1:15" hidden="1">
      <c r="A773" s="45">
        <v>43599</v>
      </c>
      <c r="B773" s="20" t="s">
        <v>1897</v>
      </c>
      <c r="C773" s="20" t="s">
        <v>1901</v>
      </c>
      <c r="D773" s="20" t="s">
        <v>1902</v>
      </c>
      <c r="E773" s="20" t="s">
        <v>1904</v>
      </c>
      <c r="F773" s="20" t="s">
        <v>15</v>
      </c>
      <c r="G773" s="20" t="s">
        <v>320</v>
      </c>
      <c r="H773" s="38">
        <v>1040</v>
      </c>
      <c r="I773" s="38" t="s">
        <v>142</v>
      </c>
      <c r="J773" s="46">
        <v>1.7802453318148399</v>
      </c>
      <c r="K773" s="46">
        <v>1851.4551450874301</v>
      </c>
      <c r="L773" s="38" t="s">
        <v>143</v>
      </c>
      <c r="M773" s="38" t="s">
        <v>144</v>
      </c>
      <c r="N773" s="38" t="s">
        <v>267</v>
      </c>
      <c r="O773" s="105" t="str">
        <f>IF(F773="","",VLOOKUP(F773,海关监管条件!$A$1:$B$2000,2,FALSE))</f>
        <v xml:space="preserve">A </v>
      </c>
    </row>
    <row r="774" spans="1:15" hidden="1">
      <c r="A774" s="45">
        <v>43599</v>
      </c>
      <c r="B774" s="20" t="s">
        <v>1897</v>
      </c>
      <c r="C774" s="20" t="s">
        <v>1901</v>
      </c>
      <c r="D774" s="20" t="s">
        <v>1902</v>
      </c>
      <c r="E774" s="20" t="s">
        <v>1905</v>
      </c>
      <c r="F774" s="20" t="s">
        <v>24</v>
      </c>
      <c r="G774" s="20" t="s">
        <v>918</v>
      </c>
      <c r="H774" s="38">
        <v>504</v>
      </c>
      <c r="I774" s="38" t="s">
        <v>224</v>
      </c>
      <c r="J774" s="46">
        <v>0.83113863382921704</v>
      </c>
      <c r="K774" s="46">
        <v>418.89387144992497</v>
      </c>
      <c r="L774" s="38" t="s">
        <v>143</v>
      </c>
      <c r="M774" s="38" t="s">
        <v>144</v>
      </c>
      <c r="N774" s="38" t="s">
        <v>267</v>
      </c>
      <c r="O774" s="105" t="str">
        <f>IF(F774="","",VLOOKUP(F774,海关监管条件!$A$1:$B$2000,2,FALSE))</f>
        <v xml:space="preserve">无 </v>
      </c>
    </row>
    <row r="775" spans="1:15" hidden="1">
      <c r="A775" s="45">
        <v>43599</v>
      </c>
      <c r="B775" s="20" t="s">
        <v>1897</v>
      </c>
      <c r="C775" s="20" t="s">
        <v>1901</v>
      </c>
      <c r="D775" s="20" t="s">
        <v>1902</v>
      </c>
      <c r="E775" s="20" t="s">
        <v>1906</v>
      </c>
      <c r="F775" s="20" t="s">
        <v>24</v>
      </c>
      <c r="G775" s="20" t="s">
        <v>918</v>
      </c>
      <c r="H775" s="38">
        <v>568</v>
      </c>
      <c r="I775" s="38" t="s">
        <v>224</v>
      </c>
      <c r="J775" s="46">
        <v>1.5952499584786599</v>
      </c>
      <c r="K775" s="46">
        <v>906.10197641587797</v>
      </c>
      <c r="L775" s="38" t="s">
        <v>143</v>
      </c>
      <c r="M775" s="38" t="s">
        <v>144</v>
      </c>
      <c r="N775" s="38" t="s">
        <v>267</v>
      </c>
      <c r="O775" s="105" t="str">
        <f>IF(F775="","",VLOOKUP(F775,海关监管条件!$A$1:$B$2000,2,FALSE))</f>
        <v xml:space="preserve">无 </v>
      </c>
    </row>
    <row r="776" spans="1:15" hidden="1">
      <c r="A776" s="45">
        <v>43599</v>
      </c>
      <c r="B776" s="20" t="s">
        <v>1897</v>
      </c>
      <c r="C776" s="20" t="s">
        <v>1901</v>
      </c>
      <c r="D776" s="20" t="s">
        <v>1902</v>
      </c>
      <c r="E776" s="20" t="s">
        <v>1907</v>
      </c>
      <c r="F776" s="20" t="s">
        <v>24</v>
      </c>
      <c r="G776" s="20" t="s">
        <v>1720</v>
      </c>
      <c r="H776" s="38">
        <v>300</v>
      </c>
      <c r="I776" s="38" t="s">
        <v>224</v>
      </c>
      <c r="J776" s="46">
        <v>2.7990604313474301</v>
      </c>
      <c r="K776" s="46">
        <v>839.71812940422797</v>
      </c>
      <c r="L776" s="38" t="s">
        <v>143</v>
      </c>
      <c r="M776" s="38" t="s">
        <v>144</v>
      </c>
      <c r="N776" s="38" t="s">
        <v>267</v>
      </c>
      <c r="O776" s="105" t="str">
        <f>IF(F776="","",VLOOKUP(F776,海关监管条件!$A$1:$B$2000,2,FALSE))</f>
        <v xml:space="preserve">无 </v>
      </c>
    </row>
    <row r="777" spans="1:15" hidden="1">
      <c r="A777" s="45">
        <v>43599</v>
      </c>
      <c r="B777" s="20" t="s">
        <v>1897</v>
      </c>
      <c r="C777" s="20" t="s">
        <v>1901</v>
      </c>
      <c r="D777" s="20" t="s">
        <v>1902</v>
      </c>
      <c r="E777" s="20" t="s">
        <v>1908</v>
      </c>
      <c r="F777" s="20" t="s">
        <v>24</v>
      </c>
      <c r="G777" s="20" t="s">
        <v>1720</v>
      </c>
      <c r="H777" s="38">
        <v>400</v>
      </c>
      <c r="I777" s="38" t="s">
        <v>224</v>
      </c>
      <c r="J777" s="46">
        <v>3.78168078392294</v>
      </c>
      <c r="K777" s="46">
        <v>1512.67231356917</v>
      </c>
      <c r="L777" s="38" t="s">
        <v>143</v>
      </c>
      <c r="M777" s="38" t="s">
        <v>144</v>
      </c>
      <c r="N777" s="38" t="s">
        <v>267</v>
      </c>
      <c r="O777" s="105" t="str">
        <f>IF(F777="","",VLOOKUP(F777,海关监管条件!$A$1:$B$2000,2,FALSE))</f>
        <v xml:space="preserve">无 </v>
      </c>
    </row>
    <row r="778" spans="1:15" hidden="1">
      <c r="A778" s="45">
        <v>43599</v>
      </c>
      <c r="B778" s="20" t="s">
        <v>1897</v>
      </c>
      <c r="C778" s="20" t="s">
        <v>1901</v>
      </c>
      <c r="D778" s="20" t="s">
        <v>1902</v>
      </c>
      <c r="E778" s="20" t="s">
        <v>1909</v>
      </c>
      <c r="F778" s="20" t="s">
        <v>20</v>
      </c>
      <c r="G778" s="20" t="s">
        <v>920</v>
      </c>
      <c r="H778" s="38">
        <v>300</v>
      </c>
      <c r="I778" s="38" t="s">
        <v>207</v>
      </c>
      <c r="J778" s="46">
        <v>3.7535293140674302</v>
      </c>
      <c r="K778" s="46">
        <v>1126.0587942202301</v>
      </c>
      <c r="L778" s="38" t="s">
        <v>143</v>
      </c>
      <c r="M778" s="38" t="s">
        <v>144</v>
      </c>
      <c r="N778" s="38" t="s">
        <v>267</v>
      </c>
      <c r="O778" s="105" t="str">
        <f>IF(F778="","",VLOOKUP(F778,海关监管条件!$A$1:$B$2000,2,FALSE))</f>
        <v xml:space="preserve">无 </v>
      </c>
    </row>
    <row r="779" spans="1:15" hidden="1">
      <c r="A779" s="45">
        <v>43599</v>
      </c>
      <c r="B779" s="20" t="s">
        <v>1897</v>
      </c>
      <c r="C779" s="20" t="s">
        <v>1910</v>
      </c>
      <c r="D779" s="20" t="s">
        <v>1911</v>
      </c>
      <c r="E779" s="20" t="s">
        <v>1912</v>
      </c>
      <c r="F779" s="20" t="s">
        <v>13</v>
      </c>
      <c r="G779" s="20" t="s">
        <v>318</v>
      </c>
      <c r="H779" s="38">
        <v>504</v>
      </c>
      <c r="I779" s="38" t="s">
        <v>224</v>
      </c>
      <c r="J779" s="46">
        <v>1.2708377820485399</v>
      </c>
      <c r="K779" s="46">
        <v>640.50224215246601</v>
      </c>
      <c r="L779" s="38" t="s">
        <v>143</v>
      </c>
      <c r="M779" s="38" t="s">
        <v>144</v>
      </c>
      <c r="N779" s="38" t="s">
        <v>267</v>
      </c>
      <c r="O779" s="105" t="str">
        <f>IF(F779="","",VLOOKUP(F779,海关监管条件!$A$1:$B$2000,2,FALSE))</f>
        <v>A</v>
      </c>
    </row>
    <row r="780" spans="1:15" hidden="1">
      <c r="A780" s="45">
        <v>43599</v>
      </c>
      <c r="B780" s="20" t="s">
        <v>1897</v>
      </c>
      <c r="C780" s="20" t="s">
        <v>1910</v>
      </c>
      <c r="D780" s="20" t="s">
        <v>1911</v>
      </c>
      <c r="E780" s="20" t="s">
        <v>1913</v>
      </c>
      <c r="F780" s="20" t="s">
        <v>20</v>
      </c>
      <c r="G780" s="20" t="s">
        <v>920</v>
      </c>
      <c r="H780" s="38">
        <v>501</v>
      </c>
      <c r="I780" s="38" t="s">
        <v>207</v>
      </c>
      <c r="J780" s="46">
        <v>3.0162289130899</v>
      </c>
      <c r="K780" s="46">
        <v>1511.13068545804</v>
      </c>
      <c r="L780" s="38" t="s">
        <v>143</v>
      </c>
      <c r="M780" s="38" t="s">
        <v>144</v>
      </c>
      <c r="N780" s="38" t="s">
        <v>267</v>
      </c>
      <c r="O780" s="105" t="str">
        <f>IF(F780="","",VLOOKUP(F780,海关监管条件!$A$1:$B$2000,2,FALSE))</f>
        <v xml:space="preserve">无 </v>
      </c>
    </row>
    <row r="781" spans="1:15" hidden="1">
      <c r="A781" s="45">
        <v>43599</v>
      </c>
      <c r="B781" s="20" t="s">
        <v>1897</v>
      </c>
      <c r="C781" s="20" t="s">
        <v>1910</v>
      </c>
      <c r="D781" s="20" t="s">
        <v>1911</v>
      </c>
      <c r="E781" s="20" t="s">
        <v>1914</v>
      </c>
      <c r="F781" s="20" t="s">
        <v>13</v>
      </c>
      <c r="G781" s="20" t="s">
        <v>1046</v>
      </c>
      <c r="H781" s="38">
        <v>1536</v>
      </c>
      <c r="I781" s="38" t="s">
        <v>224</v>
      </c>
      <c r="J781" s="46">
        <v>1.30032979808765</v>
      </c>
      <c r="K781" s="46">
        <v>1997.3065698626201</v>
      </c>
      <c r="L781" s="38" t="s">
        <v>143</v>
      </c>
      <c r="M781" s="38" t="s">
        <v>144</v>
      </c>
      <c r="N781" s="38" t="s">
        <v>267</v>
      </c>
      <c r="O781" s="105" t="str">
        <f>IF(F781="","",VLOOKUP(F781,海关监管条件!$A$1:$B$2000,2,FALSE))</f>
        <v>A</v>
      </c>
    </row>
    <row r="782" spans="1:15" hidden="1">
      <c r="A782" s="45">
        <v>43599</v>
      </c>
      <c r="B782" s="20" t="s">
        <v>1897</v>
      </c>
      <c r="C782" s="20" t="s">
        <v>1910</v>
      </c>
      <c r="D782" s="20" t="s">
        <v>1911</v>
      </c>
      <c r="E782" s="20" t="s">
        <v>1915</v>
      </c>
      <c r="F782" s="20" t="s">
        <v>13</v>
      </c>
      <c r="G782" s="20" t="s">
        <v>1860</v>
      </c>
      <c r="H782" s="38">
        <v>408</v>
      </c>
      <c r="I782" s="38" t="s">
        <v>142</v>
      </c>
      <c r="J782" s="46">
        <v>4.4801053455761997</v>
      </c>
      <c r="K782" s="46">
        <v>1827.8829809950901</v>
      </c>
      <c r="L782" s="38" t="s">
        <v>143</v>
      </c>
      <c r="M782" s="38" t="s">
        <v>144</v>
      </c>
      <c r="N782" s="38" t="s">
        <v>267</v>
      </c>
      <c r="O782" s="105" t="str">
        <f>IF(F782="","",VLOOKUP(F782,海关监管条件!$A$1:$B$2000,2,FALSE))</f>
        <v>A</v>
      </c>
    </row>
    <row r="783" spans="1:15" hidden="1">
      <c r="A783" s="45">
        <v>43599</v>
      </c>
      <c r="B783" s="20" t="s">
        <v>1897</v>
      </c>
      <c r="C783" s="20" t="s">
        <v>1910</v>
      </c>
      <c r="D783" s="20" t="s">
        <v>1911</v>
      </c>
      <c r="E783" s="20" t="s">
        <v>1916</v>
      </c>
      <c r="F783" s="20" t="s">
        <v>13</v>
      </c>
      <c r="G783" s="20" t="s">
        <v>1479</v>
      </c>
      <c r="H783" s="38">
        <v>177</v>
      </c>
      <c r="I783" s="38" t="s">
        <v>224</v>
      </c>
      <c r="J783" s="46">
        <v>3.9814221652786701</v>
      </c>
      <c r="K783" s="46">
        <v>704.71172325432406</v>
      </c>
      <c r="L783" s="38" t="s">
        <v>143</v>
      </c>
      <c r="M783" s="38" t="s">
        <v>144</v>
      </c>
      <c r="N783" s="38" t="s">
        <v>267</v>
      </c>
      <c r="O783" s="105" t="str">
        <f>IF(F783="","",VLOOKUP(F783,海关监管条件!$A$1:$B$2000,2,FALSE))</f>
        <v>A</v>
      </c>
    </row>
    <row r="784" spans="1:15" hidden="1">
      <c r="A784" s="45">
        <v>43599</v>
      </c>
      <c r="B784" s="20" t="s">
        <v>1897</v>
      </c>
      <c r="C784" s="20" t="s">
        <v>1910</v>
      </c>
      <c r="D784" s="20" t="s">
        <v>1911</v>
      </c>
      <c r="E784" s="20" t="s">
        <v>1917</v>
      </c>
      <c r="F784" s="20" t="s">
        <v>13</v>
      </c>
      <c r="G784" s="20" t="s">
        <v>318</v>
      </c>
      <c r="H784" s="38">
        <v>1632</v>
      </c>
      <c r="I784" s="38" t="s">
        <v>224</v>
      </c>
      <c r="J784" s="46">
        <v>2.7896766080622601</v>
      </c>
      <c r="K784" s="46">
        <v>4552.7522243576004</v>
      </c>
      <c r="L784" s="38" t="s">
        <v>143</v>
      </c>
      <c r="M784" s="38" t="s">
        <v>144</v>
      </c>
      <c r="N784" s="38" t="s">
        <v>267</v>
      </c>
      <c r="O784" s="105" t="str">
        <f>IF(F784="","",VLOOKUP(F784,海关监管条件!$A$1:$B$2000,2,FALSE))</f>
        <v>A</v>
      </c>
    </row>
    <row r="785" spans="1:15" hidden="1">
      <c r="A785" s="45">
        <v>43599</v>
      </c>
      <c r="B785" s="20" t="s">
        <v>1897</v>
      </c>
      <c r="C785" s="20" t="s">
        <v>1910</v>
      </c>
      <c r="D785" s="20" t="s">
        <v>1911</v>
      </c>
      <c r="E785" s="20" t="s">
        <v>1918</v>
      </c>
      <c r="F785" s="20" t="s">
        <v>15</v>
      </c>
      <c r="G785" s="20" t="s">
        <v>320</v>
      </c>
      <c r="H785" s="38">
        <v>1632</v>
      </c>
      <c r="I785" s="38" t="s">
        <v>142</v>
      </c>
      <c r="J785" s="46">
        <v>0.69440292310247498</v>
      </c>
      <c r="K785" s="46">
        <v>1133.26557050324</v>
      </c>
      <c r="L785" s="38" t="s">
        <v>143</v>
      </c>
      <c r="M785" s="38" t="s">
        <v>144</v>
      </c>
      <c r="N785" s="38" t="s">
        <v>267</v>
      </c>
      <c r="O785" s="105" t="str">
        <f>IF(F785="","",VLOOKUP(F785,海关监管条件!$A$1:$B$2000,2,FALSE))</f>
        <v xml:space="preserve">A </v>
      </c>
    </row>
    <row r="786" spans="1:15" hidden="1">
      <c r="A786" s="45">
        <v>43599</v>
      </c>
      <c r="B786" s="20" t="s">
        <v>1897</v>
      </c>
      <c r="C786" s="20" t="s">
        <v>1919</v>
      </c>
      <c r="D786" s="20" t="s">
        <v>1920</v>
      </c>
      <c r="E786" s="20" t="s">
        <v>1921</v>
      </c>
      <c r="F786" s="20" t="s">
        <v>22</v>
      </c>
      <c r="G786" s="20" t="s">
        <v>1862</v>
      </c>
      <c r="H786" s="38">
        <v>1536</v>
      </c>
      <c r="I786" s="38" t="s">
        <v>142</v>
      </c>
      <c r="J786" s="46">
        <v>3.3513654589887798</v>
      </c>
      <c r="K786" s="46">
        <v>5147.6973450067599</v>
      </c>
      <c r="L786" s="38" t="s">
        <v>143</v>
      </c>
      <c r="M786" s="38" t="s">
        <v>144</v>
      </c>
      <c r="N786" s="38" t="s">
        <v>267</v>
      </c>
      <c r="O786" s="105" t="str">
        <f>IF(F786="","",VLOOKUP(F786,海关监管条件!$A$1:$B$2000,2,FALSE))</f>
        <v xml:space="preserve">A </v>
      </c>
    </row>
    <row r="787" spans="1:15" hidden="1">
      <c r="A787" s="45">
        <v>43599</v>
      </c>
      <c r="B787" s="20" t="s">
        <v>1897</v>
      </c>
      <c r="C787" s="20" t="s">
        <v>1919</v>
      </c>
      <c r="D787" s="20" t="s">
        <v>1920</v>
      </c>
      <c r="E787" s="20" t="s">
        <v>1922</v>
      </c>
      <c r="F787" s="20" t="s">
        <v>13</v>
      </c>
      <c r="G787" s="20" t="s">
        <v>318</v>
      </c>
      <c r="H787" s="38">
        <v>1440</v>
      </c>
      <c r="I787" s="38" t="s">
        <v>224</v>
      </c>
      <c r="J787" s="46">
        <v>0.63273779865708102</v>
      </c>
      <c r="K787" s="46">
        <v>911.14243006619699</v>
      </c>
      <c r="L787" s="38" t="s">
        <v>143</v>
      </c>
      <c r="M787" s="38" t="s">
        <v>144</v>
      </c>
      <c r="N787" s="38" t="s">
        <v>267</v>
      </c>
      <c r="O787" s="105" t="str">
        <f>IF(F787="","",VLOOKUP(F787,海关监管条件!$A$1:$B$2000,2,FALSE))</f>
        <v>A</v>
      </c>
    </row>
    <row r="788" spans="1:15" hidden="1">
      <c r="A788" s="45">
        <v>43599</v>
      </c>
      <c r="B788" s="20" t="s">
        <v>1897</v>
      </c>
      <c r="C788" s="20" t="s">
        <v>1919</v>
      </c>
      <c r="D788" s="20" t="s">
        <v>1920</v>
      </c>
      <c r="E788" s="20" t="s">
        <v>1923</v>
      </c>
      <c r="F788" s="20" t="s">
        <v>13</v>
      </c>
      <c r="G788" s="20" t="s">
        <v>1185</v>
      </c>
      <c r="H788" s="38">
        <v>492</v>
      </c>
      <c r="I788" s="38" t="s">
        <v>224</v>
      </c>
      <c r="J788" s="46">
        <v>1.6756827294943899</v>
      </c>
      <c r="K788" s="46">
        <v>824.43590291123905</v>
      </c>
      <c r="L788" s="38" t="s">
        <v>143</v>
      </c>
      <c r="M788" s="38" t="s">
        <v>144</v>
      </c>
      <c r="N788" s="38" t="s">
        <v>267</v>
      </c>
      <c r="O788" s="105" t="str">
        <f>IF(F788="","",VLOOKUP(F788,海关监管条件!$A$1:$B$2000,2,FALSE))</f>
        <v>A</v>
      </c>
    </row>
    <row r="789" spans="1:15" hidden="1">
      <c r="A789" s="45">
        <v>43599</v>
      </c>
      <c r="B789" s="20" t="s">
        <v>1897</v>
      </c>
      <c r="C789" s="20" t="s">
        <v>1919</v>
      </c>
      <c r="D789" s="20" t="s">
        <v>1920</v>
      </c>
      <c r="E789" s="20" t="s">
        <v>1924</v>
      </c>
      <c r="F789" s="20" t="s">
        <v>13</v>
      </c>
      <c r="G789" s="20" t="s">
        <v>318</v>
      </c>
      <c r="H789" s="38">
        <v>1656</v>
      </c>
      <c r="I789" s="38" t="s">
        <v>224</v>
      </c>
      <c r="J789" s="46">
        <v>2.8821742947303499</v>
      </c>
      <c r="K789" s="46">
        <v>4772.8806320734602</v>
      </c>
      <c r="L789" s="38" t="s">
        <v>143</v>
      </c>
      <c r="M789" s="38" t="s">
        <v>144</v>
      </c>
      <c r="N789" s="38" t="s">
        <v>267</v>
      </c>
      <c r="O789" s="105" t="str">
        <f>IF(F789="","",VLOOKUP(F789,海关监管条件!$A$1:$B$2000,2,FALSE))</f>
        <v>A</v>
      </c>
    </row>
    <row r="790" spans="1:15" hidden="1">
      <c r="A790" s="45">
        <v>43599</v>
      </c>
      <c r="B790" s="20" t="s">
        <v>1897</v>
      </c>
      <c r="C790" s="20" t="s">
        <v>1919</v>
      </c>
      <c r="D790" s="20" t="s">
        <v>1920</v>
      </c>
      <c r="E790" s="20" t="s">
        <v>1925</v>
      </c>
      <c r="F790" s="20" t="s">
        <v>15</v>
      </c>
      <c r="G790" s="20" t="s">
        <v>320</v>
      </c>
      <c r="H790" s="38">
        <v>1656</v>
      </c>
      <c r="I790" s="38" t="s">
        <v>142</v>
      </c>
      <c r="J790" s="46">
        <v>1.0389232922865199</v>
      </c>
      <c r="K790" s="46">
        <v>1720.4569720264799</v>
      </c>
      <c r="L790" s="38" t="s">
        <v>143</v>
      </c>
      <c r="M790" s="38" t="s">
        <v>144</v>
      </c>
      <c r="N790" s="38" t="s">
        <v>267</v>
      </c>
      <c r="O790" s="105" t="str">
        <f>IF(F790="","",VLOOKUP(F790,海关监管条件!$A$1:$B$2000,2,FALSE))</f>
        <v xml:space="preserve">A </v>
      </c>
    </row>
    <row r="791" spans="1:15" hidden="1">
      <c r="A791" s="45">
        <v>43600</v>
      </c>
      <c r="B791" s="20" t="s">
        <v>1926</v>
      </c>
      <c r="C791" s="20" t="s">
        <v>1927</v>
      </c>
      <c r="D791" s="20" t="s">
        <v>1928</v>
      </c>
      <c r="E791" s="20" t="s">
        <v>1929</v>
      </c>
      <c r="F791" s="20" t="s">
        <v>55</v>
      </c>
      <c r="G791" s="20" t="s">
        <v>1083</v>
      </c>
      <c r="H791" s="38">
        <v>372252</v>
      </c>
      <c r="I791" s="104" t="s">
        <v>763</v>
      </c>
      <c r="J791" s="46">
        <v>0.08</v>
      </c>
      <c r="K791" s="46">
        <v>29780.16</v>
      </c>
      <c r="L791" s="38" t="s">
        <v>143</v>
      </c>
      <c r="M791" s="38" t="s">
        <v>144</v>
      </c>
      <c r="N791" s="38" t="s">
        <v>267</v>
      </c>
      <c r="O791" s="105" t="str">
        <f>IF(F791="","",VLOOKUP(F791,海关监管条件!$A$1:$B$2000,2,FALSE))</f>
        <v>A</v>
      </c>
    </row>
    <row r="792" spans="1:15" hidden="1">
      <c r="A792" s="45">
        <v>43600</v>
      </c>
      <c r="B792" s="20" t="s">
        <v>1926</v>
      </c>
      <c r="C792" s="20" t="s">
        <v>1927</v>
      </c>
      <c r="D792" s="20" t="s">
        <v>1928</v>
      </c>
      <c r="E792" s="20" t="s">
        <v>1930</v>
      </c>
      <c r="F792" s="20" t="s">
        <v>55</v>
      </c>
      <c r="G792" s="20" t="s">
        <v>1083</v>
      </c>
      <c r="H792" s="38">
        <v>28544</v>
      </c>
      <c r="I792" s="104" t="s">
        <v>763</v>
      </c>
      <c r="J792" s="46">
        <v>0.16</v>
      </c>
      <c r="K792" s="46">
        <v>4567.04</v>
      </c>
      <c r="L792" s="38" t="s">
        <v>143</v>
      </c>
      <c r="M792" s="38" t="s">
        <v>144</v>
      </c>
      <c r="N792" s="38" t="s">
        <v>267</v>
      </c>
      <c r="O792" s="105" t="str">
        <f>IF(F792="","",VLOOKUP(F792,海关监管条件!$A$1:$B$2000,2,FALSE))</f>
        <v>A</v>
      </c>
    </row>
    <row r="793" spans="1:15" hidden="1">
      <c r="A793" s="45">
        <v>43600</v>
      </c>
      <c r="B793" s="20" t="s">
        <v>1926</v>
      </c>
      <c r="C793" s="20" t="s">
        <v>1927</v>
      </c>
      <c r="D793" s="20" t="s">
        <v>1928</v>
      </c>
      <c r="E793" s="20" t="s">
        <v>1931</v>
      </c>
      <c r="F793" s="20" t="s">
        <v>55</v>
      </c>
      <c r="G793" s="20" t="s">
        <v>1083</v>
      </c>
      <c r="H793" s="38">
        <v>2592</v>
      </c>
      <c r="I793" s="104" t="s">
        <v>763</v>
      </c>
      <c r="J793" s="46">
        <v>0.16</v>
      </c>
      <c r="K793" s="46">
        <v>414.72</v>
      </c>
      <c r="L793" s="38" t="s">
        <v>143</v>
      </c>
      <c r="M793" s="38" t="s">
        <v>144</v>
      </c>
      <c r="N793" s="38" t="s">
        <v>267</v>
      </c>
      <c r="O793" s="105" t="str">
        <f>IF(F793="","",VLOOKUP(F793,海关监管条件!$A$1:$B$2000,2,FALSE))</f>
        <v>A</v>
      </c>
    </row>
    <row r="794" spans="1:15" hidden="1">
      <c r="A794" s="45">
        <v>43600</v>
      </c>
      <c r="B794" s="20" t="s">
        <v>1932</v>
      </c>
      <c r="C794" s="20" t="s">
        <v>1933</v>
      </c>
      <c r="D794" s="20" t="s">
        <v>1934</v>
      </c>
      <c r="E794" s="20" t="s">
        <v>1935</v>
      </c>
      <c r="F794" s="20" t="s">
        <v>37</v>
      </c>
      <c r="G794" s="20" t="s">
        <v>998</v>
      </c>
      <c r="H794" s="38">
        <v>2000</v>
      </c>
      <c r="I794" s="38" t="s">
        <v>154</v>
      </c>
      <c r="J794" s="46">
        <v>0.5</v>
      </c>
      <c r="K794" s="46">
        <v>1000</v>
      </c>
      <c r="L794" s="38" t="s">
        <v>143</v>
      </c>
      <c r="M794" s="38" t="s">
        <v>144</v>
      </c>
      <c r="N794" s="38" t="s">
        <v>267</v>
      </c>
      <c r="O794" s="105" t="str">
        <f>IF(F794="","",VLOOKUP(F794,海关监管条件!$A$1:$B$2000,2,FALSE))</f>
        <v>AB</v>
      </c>
    </row>
    <row r="795" spans="1:15" hidden="1">
      <c r="A795" s="45">
        <v>43600</v>
      </c>
      <c r="B795" s="20" t="s">
        <v>1932</v>
      </c>
      <c r="C795" s="20" t="s">
        <v>1933</v>
      </c>
      <c r="D795" s="20" t="s">
        <v>1934</v>
      </c>
      <c r="E795" s="20" t="s">
        <v>1936</v>
      </c>
      <c r="F795" s="20" t="s">
        <v>52</v>
      </c>
      <c r="G795" s="20" t="s">
        <v>1937</v>
      </c>
      <c r="H795" s="38">
        <v>2000</v>
      </c>
      <c r="I795" s="38" t="s">
        <v>142</v>
      </c>
      <c r="J795" s="46">
        <v>1.1000000000000001</v>
      </c>
      <c r="K795" s="46">
        <v>2200</v>
      </c>
      <c r="L795" s="38" t="s">
        <v>143</v>
      </c>
      <c r="M795" s="38" t="s">
        <v>144</v>
      </c>
      <c r="N795" s="38" t="s">
        <v>267</v>
      </c>
      <c r="O795" s="105" t="str">
        <f>IF(F795="","",VLOOKUP(F795,海关监管条件!$A$1:$B$2000,2,FALSE))</f>
        <v>无</v>
      </c>
    </row>
    <row r="796" spans="1:15" hidden="1">
      <c r="A796" s="45">
        <v>43600</v>
      </c>
      <c r="B796" s="20" t="s">
        <v>1932</v>
      </c>
      <c r="C796" s="20" t="s">
        <v>1933</v>
      </c>
      <c r="D796" s="20" t="s">
        <v>1934</v>
      </c>
      <c r="E796" s="20" t="s">
        <v>1938</v>
      </c>
      <c r="F796" s="20" t="s">
        <v>42</v>
      </c>
      <c r="G796" s="20" t="s">
        <v>1939</v>
      </c>
      <c r="H796" s="38">
        <v>1008</v>
      </c>
      <c r="I796" s="38" t="s">
        <v>154</v>
      </c>
      <c r="J796" s="46">
        <v>0.6</v>
      </c>
      <c r="K796" s="46">
        <v>604.79999999999995</v>
      </c>
      <c r="L796" s="38" t="s">
        <v>143</v>
      </c>
      <c r="M796" s="38" t="s">
        <v>144</v>
      </c>
      <c r="N796" s="38" t="s">
        <v>267</v>
      </c>
      <c r="O796" s="105" t="str">
        <f>IF(F796="","",VLOOKUP(F796,海关监管条件!$A$1:$B$2000,2,FALSE))</f>
        <v xml:space="preserve">无 </v>
      </c>
    </row>
    <row r="797" spans="1:15" hidden="1">
      <c r="A797" s="45">
        <v>43600</v>
      </c>
      <c r="B797" s="20" t="s">
        <v>1932</v>
      </c>
      <c r="C797" s="20" t="s">
        <v>1933</v>
      </c>
      <c r="D797" s="20" t="s">
        <v>1934</v>
      </c>
      <c r="E797" s="20" t="s">
        <v>1940</v>
      </c>
      <c r="F797" s="20" t="s">
        <v>52</v>
      </c>
      <c r="G797" s="20" t="s">
        <v>932</v>
      </c>
      <c r="H797" s="38">
        <v>1504</v>
      </c>
      <c r="I797" s="38" t="s">
        <v>142</v>
      </c>
      <c r="J797" s="46">
        <v>1</v>
      </c>
      <c r="K797" s="46">
        <v>1504</v>
      </c>
      <c r="L797" s="38" t="s">
        <v>143</v>
      </c>
      <c r="M797" s="38" t="s">
        <v>144</v>
      </c>
      <c r="N797" s="38" t="s">
        <v>267</v>
      </c>
      <c r="O797" s="105" t="str">
        <f>IF(F797="","",VLOOKUP(F797,海关监管条件!$A$1:$B$2000,2,FALSE))</f>
        <v>无</v>
      </c>
    </row>
    <row r="798" spans="1:15" hidden="1">
      <c r="A798" s="45">
        <v>43600</v>
      </c>
      <c r="B798" s="20" t="s">
        <v>1932</v>
      </c>
      <c r="C798" s="20" t="s">
        <v>1933</v>
      </c>
      <c r="D798" s="20" t="s">
        <v>1934</v>
      </c>
      <c r="E798" s="20" t="s">
        <v>1941</v>
      </c>
      <c r="F798" s="20" t="s">
        <v>52</v>
      </c>
      <c r="G798" s="20" t="s">
        <v>932</v>
      </c>
      <c r="H798" s="38">
        <v>1504</v>
      </c>
      <c r="I798" s="38" t="s">
        <v>142</v>
      </c>
      <c r="J798" s="46">
        <v>1</v>
      </c>
      <c r="K798" s="46">
        <v>1504</v>
      </c>
      <c r="L798" s="38" t="s">
        <v>143</v>
      </c>
      <c r="M798" s="38" t="s">
        <v>144</v>
      </c>
      <c r="N798" s="38" t="s">
        <v>267</v>
      </c>
      <c r="O798" s="105" t="str">
        <f>IF(F798="","",VLOOKUP(F798,海关监管条件!$A$1:$B$2000,2,FALSE))</f>
        <v>无</v>
      </c>
    </row>
    <row r="799" spans="1:15" hidden="1">
      <c r="A799" s="45">
        <v>43601</v>
      </c>
      <c r="B799" s="20" t="s">
        <v>1942</v>
      </c>
      <c r="C799" s="20" t="s">
        <v>1943</v>
      </c>
      <c r="D799" s="20" t="s">
        <v>1944</v>
      </c>
      <c r="E799" s="20" t="s">
        <v>1945</v>
      </c>
      <c r="F799" s="20" t="s">
        <v>29</v>
      </c>
      <c r="G799" s="20" t="s">
        <v>406</v>
      </c>
      <c r="H799" s="38">
        <v>40</v>
      </c>
      <c r="I799" s="38" t="s">
        <v>224</v>
      </c>
      <c r="J799" s="46">
        <v>7.79</v>
      </c>
      <c r="K799" s="46">
        <v>311.60000000000002</v>
      </c>
      <c r="L799" s="38" t="s">
        <v>143</v>
      </c>
      <c r="M799" s="38" t="s">
        <v>144</v>
      </c>
      <c r="N799" s="38" t="s">
        <v>145</v>
      </c>
      <c r="O799" s="105" t="str">
        <f>IF(F799="","",VLOOKUP(F799,海关监管条件!$A$1:$B$2000,2,FALSE))</f>
        <v xml:space="preserve">A </v>
      </c>
    </row>
    <row r="800" spans="1:15" hidden="1">
      <c r="A800" s="45">
        <v>43601</v>
      </c>
      <c r="B800" s="20" t="s">
        <v>1942</v>
      </c>
      <c r="C800" s="20" t="s">
        <v>1943</v>
      </c>
      <c r="D800" s="20" t="s">
        <v>1944</v>
      </c>
      <c r="E800" s="20" t="s">
        <v>1946</v>
      </c>
      <c r="F800" s="20" t="s">
        <v>29</v>
      </c>
      <c r="G800" s="20" t="s">
        <v>406</v>
      </c>
      <c r="H800" s="38">
        <v>90</v>
      </c>
      <c r="I800" s="38" t="s">
        <v>224</v>
      </c>
      <c r="J800" s="46">
        <v>2.5099999999999998</v>
      </c>
      <c r="K800" s="46">
        <v>225.9</v>
      </c>
      <c r="L800" s="38" t="s">
        <v>143</v>
      </c>
      <c r="M800" s="38" t="s">
        <v>144</v>
      </c>
      <c r="N800" s="38" t="s">
        <v>145</v>
      </c>
      <c r="O800" s="105" t="str">
        <f>IF(F800="","",VLOOKUP(F800,海关监管条件!$A$1:$B$2000,2,FALSE))</f>
        <v xml:space="preserve">A </v>
      </c>
    </row>
    <row r="801" spans="1:15" hidden="1">
      <c r="A801" s="45">
        <v>43601</v>
      </c>
      <c r="B801" s="20" t="s">
        <v>1942</v>
      </c>
      <c r="C801" s="20" t="s">
        <v>1943</v>
      </c>
      <c r="D801" s="20" t="s">
        <v>1944</v>
      </c>
      <c r="E801" s="20" t="s">
        <v>1947</v>
      </c>
      <c r="F801" s="20" t="s">
        <v>23</v>
      </c>
      <c r="G801" s="20" t="s">
        <v>272</v>
      </c>
      <c r="H801" s="38">
        <v>80</v>
      </c>
      <c r="I801" s="38" t="s">
        <v>224</v>
      </c>
      <c r="J801" s="46">
        <v>2.67</v>
      </c>
      <c r="K801" s="46">
        <v>213.6</v>
      </c>
      <c r="L801" s="38" t="s">
        <v>143</v>
      </c>
      <c r="M801" s="38" t="s">
        <v>144</v>
      </c>
      <c r="N801" s="38" t="s">
        <v>145</v>
      </c>
      <c r="O801" s="105" t="str">
        <f>IF(F801="","",VLOOKUP(F801,海关监管条件!$A$1:$B$2000,2,FALSE))</f>
        <v xml:space="preserve">无 </v>
      </c>
    </row>
    <row r="802" spans="1:15" hidden="1">
      <c r="A802" s="45">
        <v>43601</v>
      </c>
      <c r="B802" s="20" t="s">
        <v>1942</v>
      </c>
      <c r="C802" s="20" t="s">
        <v>1943</v>
      </c>
      <c r="D802" s="20" t="s">
        <v>1944</v>
      </c>
      <c r="E802" s="20" t="s">
        <v>1948</v>
      </c>
      <c r="F802" s="20" t="s">
        <v>23</v>
      </c>
      <c r="G802" s="20" t="s">
        <v>272</v>
      </c>
      <c r="H802" s="38">
        <v>48</v>
      </c>
      <c r="I802" s="38" t="s">
        <v>224</v>
      </c>
      <c r="J802" s="46">
        <v>1.71</v>
      </c>
      <c r="K802" s="46">
        <v>82.08</v>
      </c>
      <c r="L802" s="38" t="s">
        <v>143</v>
      </c>
      <c r="M802" s="38" t="s">
        <v>144</v>
      </c>
      <c r="N802" s="38" t="s">
        <v>145</v>
      </c>
      <c r="O802" s="105" t="str">
        <f>IF(F802="","",VLOOKUP(F802,海关监管条件!$A$1:$B$2000,2,FALSE))</f>
        <v xml:space="preserve">无 </v>
      </c>
    </row>
    <row r="803" spans="1:15" hidden="1">
      <c r="A803" s="45">
        <v>43601</v>
      </c>
      <c r="B803" s="20" t="s">
        <v>1942</v>
      </c>
      <c r="C803" s="20" t="s">
        <v>1949</v>
      </c>
      <c r="D803" s="20" t="s">
        <v>1950</v>
      </c>
      <c r="E803" s="20" t="s">
        <v>1951</v>
      </c>
      <c r="F803" s="20" t="s">
        <v>60</v>
      </c>
      <c r="G803" s="20" t="s">
        <v>637</v>
      </c>
      <c r="H803" s="38">
        <v>104</v>
      </c>
      <c r="I803" s="38" t="s">
        <v>224</v>
      </c>
      <c r="J803" s="46">
        <v>2.2599999999999998</v>
      </c>
      <c r="K803" s="46">
        <v>235.04</v>
      </c>
      <c r="L803" s="38" t="s">
        <v>143</v>
      </c>
      <c r="M803" s="38" t="s">
        <v>144</v>
      </c>
      <c r="N803" s="38" t="s">
        <v>145</v>
      </c>
      <c r="O803" s="105" t="str">
        <f>IF(F803="","",VLOOKUP(F803,海关监管条件!$A$1:$B$2000,2,FALSE))</f>
        <v>无</v>
      </c>
    </row>
    <row r="804" spans="1:15" hidden="1">
      <c r="A804" s="45">
        <v>43601</v>
      </c>
      <c r="B804" s="20" t="s">
        <v>1942</v>
      </c>
      <c r="C804" s="20" t="s">
        <v>1949</v>
      </c>
      <c r="D804" s="20" t="s">
        <v>1950</v>
      </c>
      <c r="E804" s="20" t="s">
        <v>1952</v>
      </c>
      <c r="F804" s="20" t="s">
        <v>60</v>
      </c>
      <c r="G804" s="20" t="s">
        <v>637</v>
      </c>
      <c r="H804" s="38">
        <v>240</v>
      </c>
      <c r="I804" s="38" t="s">
        <v>224</v>
      </c>
      <c r="J804" s="46">
        <v>2.2599999999999998</v>
      </c>
      <c r="K804" s="46">
        <v>542.4</v>
      </c>
      <c r="L804" s="38" t="s">
        <v>143</v>
      </c>
      <c r="M804" s="38" t="s">
        <v>144</v>
      </c>
      <c r="N804" s="38" t="s">
        <v>145</v>
      </c>
      <c r="O804" s="105" t="str">
        <f>IF(F804="","",VLOOKUP(F804,海关监管条件!$A$1:$B$2000,2,FALSE))</f>
        <v>无</v>
      </c>
    </row>
    <row r="805" spans="1:15" hidden="1">
      <c r="A805" s="45">
        <v>43601</v>
      </c>
      <c r="B805" s="20" t="s">
        <v>1942</v>
      </c>
      <c r="C805" s="20" t="s">
        <v>1949</v>
      </c>
      <c r="D805" s="20" t="s">
        <v>1950</v>
      </c>
      <c r="E805" s="20" t="s">
        <v>1953</v>
      </c>
      <c r="F805" s="20" t="s">
        <v>13</v>
      </c>
      <c r="G805" s="20" t="s">
        <v>1051</v>
      </c>
      <c r="H805" s="38">
        <v>64</v>
      </c>
      <c r="I805" s="38" t="s">
        <v>224</v>
      </c>
      <c r="J805" s="46">
        <v>3.41</v>
      </c>
      <c r="K805" s="46">
        <v>218.24</v>
      </c>
      <c r="L805" s="38" t="s">
        <v>143</v>
      </c>
      <c r="M805" s="38" t="s">
        <v>144</v>
      </c>
      <c r="N805" s="38" t="s">
        <v>145</v>
      </c>
      <c r="O805" s="105" t="str">
        <f>IF(F805="","",VLOOKUP(F805,海关监管条件!$A$1:$B$2000,2,FALSE))</f>
        <v>A</v>
      </c>
    </row>
    <row r="806" spans="1:15" hidden="1">
      <c r="A806" s="45">
        <v>43601</v>
      </c>
      <c r="B806" s="20" t="s">
        <v>1942</v>
      </c>
      <c r="C806" s="20" t="s">
        <v>1949</v>
      </c>
      <c r="D806" s="20" t="s">
        <v>1950</v>
      </c>
      <c r="E806" s="20" t="s">
        <v>1954</v>
      </c>
      <c r="F806" s="20" t="s">
        <v>13</v>
      </c>
      <c r="G806" s="20" t="s">
        <v>398</v>
      </c>
      <c r="H806" s="38">
        <v>18</v>
      </c>
      <c r="I806" s="38" t="s">
        <v>224</v>
      </c>
      <c r="J806" s="46">
        <v>4.82</v>
      </c>
      <c r="K806" s="46">
        <v>86.76</v>
      </c>
      <c r="L806" s="38" t="s">
        <v>143</v>
      </c>
      <c r="M806" s="38" t="s">
        <v>144</v>
      </c>
      <c r="N806" s="38" t="s">
        <v>145</v>
      </c>
      <c r="O806" s="105" t="str">
        <f>IF(F806="","",VLOOKUP(F806,海关监管条件!$A$1:$B$2000,2,FALSE))</f>
        <v>A</v>
      </c>
    </row>
    <row r="807" spans="1:15" hidden="1">
      <c r="A807" s="45">
        <v>43601</v>
      </c>
      <c r="B807" s="20" t="s">
        <v>1942</v>
      </c>
      <c r="C807" s="20" t="s">
        <v>1949</v>
      </c>
      <c r="D807" s="20" t="s">
        <v>1950</v>
      </c>
      <c r="E807" s="20" t="s">
        <v>1955</v>
      </c>
      <c r="F807" s="20" t="s">
        <v>13</v>
      </c>
      <c r="G807" s="20" t="s">
        <v>398</v>
      </c>
      <c r="H807" s="38">
        <v>18</v>
      </c>
      <c r="I807" s="38" t="s">
        <v>224</v>
      </c>
      <c r="J807" s="46">
        <v>3.12</v>
      </c>
      <c r="K807" s="46">
        <v>56.16</v>
      </c>
      <c r="L807" s="38" t="s">
        <v>143</v>
      </c>
      <c r="M807" s="38" t="s">
        <v>144</v>
      </c>
      <c r="N807" s="38" t="s">
        <v>145</v>
      </c>
      <c r="O807" s="105" t="str">
        <f>IF(F807="","",VLOOKUP(F807,海关监管条件!$A$1:$B$2000,2,FALSE))</f>
        <v>A</v>
      </c>
    </row>
    <row r="808" spans="1:15" hidden="1">
      <c r="A808" s="45">
        <v>43601</v>
      </c>
      <c r="B808" s="20" t="s">
        <v>1942</v>
      </c>
      <c r="C808" s="20" t="s">
        <v>1949</v>
      </c>
      <c r="D808" s="20" t="s">
        <v>1950</v>
      </c>
      <c r="E808" s="20" t="s">
        <v>1956</v>
      </c>
      <c r="F808" s="20" t="s">
        <v>13</v>
      </c>
      <c r="G808" s="20" t="s">
        <v>398</v>
      </c>
      <c r="H808" s="38">
        <v>18</v>
      </c>
      <c r="I808" s="38" t="s">
        <v>224</v>
      </c>
      <c r="J808" s="46">
        <v>1.78</v>
      </c>
      <c r="K808" s="46">
        <v>32.04</v>
      </c>
      <c r="L808" s="38" t="s">
        <v>143</v>
      </c>
      <c r="M808" s="38" t="s">
        <v>144</v>
      </c>
      <c r="N808" s="38" t="s">
        <v>145</v>
      </c>
      <c r="O808" s="105" t="str">
        <f>IF(F808="","",VLOOKUP(F808,海关监管条件!$A$1:$B$2000,2,FALSE))</f>
        <v>A</v>
      </c>
    </row>
    <row r="809" spans="1:15" hidden="1">
      <c r="A809" s="45">
        <v>43601</v>
      </c>
      <c r="B809" s="20" t="s">
        <v>1942</v>
      </c>
      <c r="C809" s="20" t="s">
        <v>1949</v>
      </c>
      <c r="D809" s="20" t="s">
        <v>1950</v>
      </c>
      <c r="E809" s="20" t="s">
        <v>1957</v>
      </c>
      <c r="F809" s="20" t="s">
        <v>13</v>
      </c>
      <c r="G809" s="20" t="s">
        <v>1329</v>
      </c>
      <c r="H809" s="38">
        <v>78</v>
      </c>
      <c r="I809" s="38" t="s">
        <v>224</v>
      </c>
      <c r="J809" s="46">
        <v>4.24</v>
      </c>
      <c r="K809" s="46">
        <v>330.72</v>
      </c>
      <c r="L809" s="38" t="s">
        <v>143</v>
      </c>
      <c r="M809" s="38" t="s">
        <v>144</v>
      </c>
      <c r="N809" s="38" t="s">
        <v>145</v>
      </c>
      <c r="O809" s="105" t="str">
        <f>IF(F809="","",VLOOKUP(F809,海关监管条件!$A$1:$B$2000,2,FALSE))</f>
        <v>A</v>
      </c>
    </row>
    <row r="810" spans="1:15" hidden="1">
      <c r="A810" s="45">
        <v>43601</v>
      </c>
      <c r="B810" s="20" t="s">
        <v>1958</v>
      </c>
      <c r="C810" s="20" t="s">
        <v>1959</v>
      </c>
      <c r="D810" s="20" t="s">
        <v>1960</v>
      </c>
      <c r="E810" s="20" t="s">
        <v>1961</v>
      </c>
      <c r="F810" s="20" t="s">
        <v>29</v>
      </c>
      <c r="G810" s="20" t="s">
        <v>1962</v>
      </c>
      <c r="H810" s="38">
        <v>138</v>
      </c>
      <c r="I810" s="38" t="s">
        <v>224</v>
      </c>
      <c r="J810" s="46">
        <v>3.59</v>
      </c>
      <c r="K810" s="46">
        <v>495.42</v>
      </c>
      <c r="L810" s="38" t="s">
        <v>143</v>
      </c>
      <c r="M810" s="38" t="s">
        <v>144</v>
      </c>
      <c r="N810" s="38" t="s">
        <v>145</v>
      </c>
      <c r="O810" s="105" t="str">
        <f>IF(F810="","",VLOOKUP(F810,海关监管条件!$A$1:$B$2000,2,FALSE))</f>
        <v xml:space="preserve">A </v>
      </c>
    </row>
    <row r="811" spans="1:15" hidden="1">
      <c r="A811" s="45">
        <v>43601</v>
      </c>
      <c r="B811" s="20" t="s">
        <v>1958</v>
      </c>
      <c r="C811" s="20" t="s">
        <v>1959</v>
      </c>
      <c r="D811" s="20" t="s">
        <v>1960</v>
      </c>
      <c r="E811" s="20" t="s">
        <v>1963</v>
      </c>
      <c r="F811" s="20" t="s">
        <v>29</v>
      </c>
      <c r="G811" s="20" t="s">
        <v>1962</v>
      </c>
      <c r="H811" s="38">
        <v>276</v>
      </c>
      <c r="I811" s="38" t="s">
        <v>224</v>
      </c>
      <c r="J811" s="46">
        <v>3.59</v>
      </c>
      <c r="K811" s="46">
        <v>990.84</v>
      </c>
      <c r="L811" s="38" t="s">
        <v>143</v>
      </c>
      <c r="M811" s="38" t="s">
        <v>144</v>
      </c>
      <c r="N811" s="38" t="s">
        <v>145</v>
      </c>
      <c r="O811" s="105" t="str">
        <f>IF(F811="","",VLOOKUP(F811,海关监管条件!$A$1:$B$2000,2,FALSE))</f>
        <v xml:space="preserve">A </v>
      </c>
    </row>
    <row r="812" spans="1:15" hidden="1">
      <c r="A812" s="45">
        <v>43601</v>
      </c>
      <c r="B812" s="20" t="s">
        <v>1958</v>
      </c>
      <c r="C812" s="20" t="s">
        <v>1959</v>
      </c>
      <c r="D812" s="20" t="s">
        <v>1960</v>
      </c>
      <c r="E812" s="20" t="s">
        <v>1964</v>
      </c>
      <c r="F812" s="20" t="s">
        <v>20</v>
      </c>
      <c r="G812" s="20" t="s">
        <v>1965</v>
      </c>
      <c r="H812" s="38">
        <v>84</v>
      </c>
      <c r="I812" s="38" t="s">
        <v>142</v>
      </c>
      <c r="J812" s="46">
        <v>3.59</v>
      </c>
      <c r="K812" s="46">
        <v>301.56</v>
      </c>
      <c r="L812" s="38" t="s">
        <v>143</v>
      </c>
      <c r="M812" s="38" t="s">
        <v>144</v>
      </c>
      <c r="N812" s="38" t="s">
        <v>145</v>
      </c>
      <c r="O812" s="105" t="str">
        <f>IF(F812="","",VLOOKUP(F812,海关监管条件!$A$1:$B$2000,2,FALSE))</f>
        <v xml:space="preserve">无 </v>
      </c>
    </row>
    <row r="813" spans="1:15" hidden="1">
      <c r="A813" s="45">
        <v>43601</v>
      </c>
      <c r="B813" s="20" t="s">
        <v>1966</v>
      </c>
      <c r="C813" s="20" t="s">
        <v>1967</v>
      </c>
      <c r="D813" s="20" t="s">
        <v>1968</v>
      </c>
      <c r="E813" s="20" t="s">
        <v>1969</v>
      </c>
      <c r="F813" s="20" t="s">
        <v>20</v>
      </c>
      <c r="G813" s="20" t="s">
        <v>1970</v>
      </c>
      <c r="H813" s="38">
        <v>1500</v>
      </c>
      <c r="I813" s="38" t="s">
        <v>224</v>
      </c>
      <c r="J813" s="46">
        <v>4.33</v>
      </c>
      <c r="K813" s="46">
        <v>6495</v>
      </c>
      <c r="L813" s="38" t="s">
        <v>143</v>
      </c>
      <c r="M813" s="38" t="s">
        <v>144</v>
      </c>
      <c r="N813" s="38" t="s">
        <v>267</v>
      </c>
      <c r="O813" s="105" t="str">
        <f>IF(F813="","",VLOOKUP(F813,海关监管条件!$A$1:$B$2000,2,FALSE))</f>
        <v xml:space="preserve">无 </v>
      </c>
    </row>
    <row r="814" spans="1:15" hidden="1">
      <c r="A814" s="45">
        <v>43601</v>
      </c>
      <c r="B814" s="20" t="s">
        <v>1966</v>
      </c>
      <c r="C814" s="20" t="s">
        <v>1967</v>
      </c>
      <c r="D814" s="20" t="s">
        <v>1968</v>
      </c>
      <c r="E814" s="20" t="s">
        <v>1971</v>
      </c>
      <c r="F814" s="20" t="s">
        <v>20</v>
      </c>
      <c r="G814" s="20" t="s">
        <v>1970</v>
      </c>
      <c r="H814" s="38">
        <v>1500</v>
      </c>
      <c r="I814" s="38" t="s">
        <v>224</v>
      </c>
      <c r="J814" s="46">
        <v>5.49</v>
      </c>
      <c r="K814" s="46">
        <v>8235</v>
      </c>
      <c r="L814" s="38" t="s">
        <v>143</v>
      </c>
      <c r="M814" s="38" t="s">
        <v>144</v>
      </c>
      <c r="N814" s="38" t="s">
        <v>267</v>
      </c>
      <c r="O814" s="105" t="str">
        <f>IF(F814="","",VLOOKUP(F814,海关监管条件!$A$1:$B$2000,2,FALSE))</f>
        <v xml:space="preserve">无 </v>
      </c>
    </row>
    <row r="815" spans="1:15" hidden="1">
      <c r="A815" s="45">
        <v>43601</v>
      </c>
      <c r="B815" s="20" t="s">
        <v>1966</v>
      </c>
      <c r="C815" s="20" t="s">
        <v>1967</v>
      </c>
      <c r="D815" s="20" t="s">
        <v>1968</v>
      </c>
      <c r="E815" s="20" t="s">
        <v>1972</v>
      </c>
      <c r="F815" s="20" t="s">
        <v>23</v>
      </c>
      <c r="G815" s="20" t="s">
        <v>272</v>
      </c>
      <c r="H815" s="38">
        <v>576</v>
      </c>
      <c r="I815" s="38" t="s">
        <v>224</v>
      </c>
      <c r="J815" s="46">
        <v>1.82</v>
      </c>
      <c r="K815" s="46">
        <v>1048.32</v>
      </c>
      <c r="L815" s="38" t="s">
        <v>143</v>
      </c>
      <c r="M815" s="38" t="s">
        <v>144</v>
      </c>
      <c r="N815" s="38" t="s">
        <v>267</v>
      </c>
      <c r="O815" s="105" t="str">
        <f>IF(F815="","",VLOOKUP(F815,海关监管条件!$A$1:$B$2000,2,FALSE))</f>
        <v xml:space="preserve">无 </v>
      </c>
    </row>
    <row r="816" spans="1:15" hidden="1">
      <c r="A816" s="45">
        <v>43601</v>
      </c>
      <c r="B816" s="20" t="s">
        <v>1966</v>
      </c>
      <c r="C816" s="20" t="s">
        <v>1967</v>
      </c>
      <c r="D816" s="20" t="s">
        <v>1968</v>
      </c>
      <c r="E816" s="20" t="s">
        <v>1973</v>
      </c>
      <c r="F816" s="20" t="s">
        <v>23</v>
      </c>
      <c r="G816" s="20" t="s">
        <v>272</v>
      </c>
      <c r="H816" s="38">
        <v>576</v>
      </c>
      <c r="I816" s="38" t="s">
        <v>224</v>
      </c>
      <c r="J816" s="46">
        <v>1.77</v>
      </c>
      <c r="K816" s="46">
        <v>1019.52</v>
      </c>
      <c r="L816" s="38" t="s">
        <v>143</v>
      </c>
      <c r="M816" s="38" t="s">
        <v>144</v>
      </c>
      <c r="N816" s="38" t="s">
        <v>267</v>
      </c>
      <c r="O816" s="105" t="str">
        <f>IF(F816="","",VLOOKUP(F816,海关监管条件!$A$1:$B$2000,2,FALSE))</f>
        <v xml:space="preserve">无 </v>
      </c>
    </row>
    <row r="817" spans="1:15" hidden="1">
      <c r="A817" s="45">
        <v>43601</v>
      </c>
      <c r="B817" s="20" t="s">
        <v>1966</v>
      </c>
      <c r="C817" s="20" t="s">
        <v>1967</v>
      </c>
      <c r="D817" s="20" t="s">
        <v>1968</v>
      </c>
      <c r="E817" s="20" t="s">
        <v>1974</v>
      </c>
      <c r="F817" s="20" t="s">
        <v>20</v>
      </c>
      <c r="G817" s="20" t="s">
        <v>1970</v>
      </c>
      <c r="H817" s="38">
        <v>1500</v>
      </c>
      <c r="I817" s="38" t="s">
        <v>224</v>
      </c>
      <c r="J817" s="46">
        <v>5.49</v>
      </c>
      <c r="K817" s="46">
        <v>8235</v>
      </c>
      <c r="L817" s="38" t="s">
        <v>143</v>
      </c>
      <c r="M817" s="38" t="s">
        <v>144</v>
      </c>
      <c r="N817" s="38" t="s">
        <v>267</v>
      </c>
      <c r="O817" s="105" t="str">
        <f>IF(F817="","",VLOOKUP(F817,海关监管条件!$A$1:$B$2000,2,FALSE))</f>
        <v xml:space="preserve">无 </v>
      </c>
    </row>
    <row r="818" spans="1:15" hidden="1">
      <c r="A818" s="45">
        <v>43601</v>
      </c>
      <c r="B818" s="20" t="s">
        <v>1966</v>
      </c>
      <c r="C818" s="20" t="s">
        <v>1967</v>
      </c>
      <c r="D818" s="20" t="s">
        <v>1968</v>
      </c>
      <c r="E818" s="20" t="s">
        <v>1975</v>
      </c>
      <c r="F818" s="20" t="s">
        <v>18</v>
      </c>
      <c r="G818" s="20" t="s">
        <v>1976</v>
      </c>
      <c r="H818" s="38">
        <v>1068</v>
      </c>
      <c r="I818" s="38" t="s">
        <v>142</v>
      </c>
      <c r="J818" s="46">
        <v>2.6</v>
      </c>
      <c r="K818" s="46">
        <v>2776.8</v>
      </c>
      <c r="L818" s="38" t="s">
        <v>143</v>
      </c>
      <c r="M818" s="38" t="s">
        <v>144</v>
      </c>
      <c r="N818" s="38" t="s">
        <v>267</v>
      </c>
      <c r="O818" s="105" t="str">
        <f>IF(F818="","",VLOOKUP(F818,海关监管条件!$A$1:$B$2000,2,FALSE))</f>
        <v xml:space="preserve">A </v>
      </c>
    </row>
    <row r="819" spans="1:15" hidden="1">
      <c r="A819" s="45">
        <v>43602</v>
      </c>
      <c r="B819" s="20" t="s">
        <v>1977</v>
      </c>
      <c r="C819" s="20" t="s">
        <v>1978</v>
      </c>
      <c r="D819" s="20" t="s">
        <v>1979</v>
      </c>
      <c r="E819" s="20" t="s">
        <v>1980</v>
      </c>
      <c r="F819" s="20" t="s">
        <v>15</v>
      </c>
      <c r="G819" s="20" t="s">
        <v>869</v>
      </c>
      <c r="H819" s="38">
        <v>1071</v>
      </c>
      <c r="I819" s="104" t="s">
        <v>171</v>
      </c>
      <c r="J819" s="46">
        <v>2</v>
      </c>
      <c r="K819" s="46">
        <v>2142</v>
      </c>
      <c r="L819" s="38" t="s">
        <v>143</v>
      </c>
      <c r="M819" s="38" t="s">
        <v>144</v>
      </c>
      <c r="N819" s="38" t="s">
        <v>267</v>
      </c>
      <c r="O819" s="105" t="str">
        <f>IF(F819="","",VLOOKUP(F819,海关监管条件!$A$1:$B$2000,2,FALSE))</f>
        <v xml:space="preserve">A </v>
      </c>
    </row>
    <row r="820" spans="1:15" hidden="1">
      <c r="A820" s="45">
        <v>43602</v>
      </c>
      <c r="B820" s="20" t="s">
        <v>1977</v>
      </c>
      <c r="C820" s="20" t="s">
        <v>1978</v>
      </c>
      <c r="D820" s="20" t="s">
        <v>1979</v>
      </c>
      <c r="E820" s="20" t="s">
        <v>1981</v>
      </c>
      <c r="F820" s="20" t="s">
        <v>10</v>
      </c>
      <c r="G820" s="20" t="s">
        <v>287</v>
      </c>
      <c r="H820" s="38">
        <v>136</v>
      </c>
      <c r="I820" s="104" t="s">
        <v>171</v>
      </c>
      <c r="J820" s="46">
        <v>2</v>
      </c>
      <c r="K820" s="46">
        <v>272</v>
      </c>
      <c r="L820" s="38" t="s">
        <v>143</v>
      </c>
      <c r="M820" s="38" t="s">
        <v>144</v>
      </c>
      <c r="N820" s="38" t="s">
        <v>267</v>
      </c>
      <c r="O820" s="105" t="str">
        <f>IF(F820="","",VLOOKUP(F820,海关监管条件!$A$1:$B$2000,2,FALSE))</f>
        <v xml:space="preserve">A </v>
      </c>
    </row>
    <row r="821" spans="1:15" hidden="1">
      <c r="A821" s="45">
        <v>43602</v>
      </c>
      <c r="B821" s="20" t="s">
        <v>1977</v>
      </c>
      <c r="C821" s="20" t="s">
        <v>1978</v>
      </c>
      <c r="D821" s="20" t="s">
        <v>1979</v>
      </c>
      <c r="E821" s="20" t="s">
        <v>1982</v>
      </c>
      <c r="F821" s="20" t="s">
        <v>10</v>
      </c>
      <c r="G821" s="20" t="s">
        <v>1426</v>
      </c>
      <c r="H821" s="38">
        <v>1272</v>
      </c>
      <c r="I821" s="104" t="s">
        <v>171</v>
      </c>
      <c r="J821" s="46">
        <v>2</v>
      </c>
      <c r="K821" s="46">
        <v>2544</v>
      </c>
      <c r="L821" s="38" t="s">
        <v>143</v>
      </c>
      <c r="M821" s="38" t="s">
        <v>144</v>
      </c>
      <c r="N821" s="38" t="s">
        <v>267</v>
      </c>
      <c r="O821" s="105" t="str">
        <f>IF(F821="","",VLOOKUP(F821,海关监管条件!$A$1:$B$2000,2,FALSE))</f>
        <v xml:space="preserve">A </v>
      </c>
    </row>
    <row r="822" spans="1:15" hidden="1">
      <c r="A822" s="45">
        <v>43602</v>
      </c>
      <c r="B822" s="20" t="s">
        <v>1977</v>
      </c>
      <c r="C822" s="20" t="s">
        <v>1978</v>
      </c>
      <c r="D822" s="20" t="s">
        <v>1979</v>
      </c>
      <c r="E822" s="20" t="s">
        <v>1983</v>
      </c>
      <c r="F822" s="20" t="s">
        <v>63</v>
      </c>
      <c r="G822" s="20" t="s">
        <v>292</v>
      </c>
      <c r="H822" s="38">
        <v>182</v>
      </c>
      <c r="I822" s="104" t="s">
        <v>171</v>
      </c>
      <c r="J822" s="46">
        <v>2</v>
      </c>
      <c r="K822" s="46">
        <v>364</v>
      </c>
      <c r="L822" s="38" t="s">
        <v>143</v>
      </c>
      <c r="M822" s="38" t="s">
        <v>144</v>
      </c>
      <c r="N822" s="38" t="s">
        <v>267</v>
      </c>
      <c r="O822" s="105" t="str">
        <f>IF(F822="","",VLOOKUP(F822,海关监管条件!$A$1:$B$2000,2,FALSE))</f>
        <v>无</v>
      </c>
    </row>
    <row r="823" spans="1:15" hidden="1">
      <c r="A823" s="45">
        <v>43605</v>
      </c>
      <c r="B823" s="20" t="s">
        <v>1984</v>
      </c>
      <c r="C823" s="20" t="s">
        <v>1985</v>
      </c>
      <c r="D823" s="20" t="s">
        <v>1986</v>
      </c>
      <c r="E823" s="20" t="s">
        <v>1987</v>
      </c>
      <c r="F823" s="20" t="s">
        <v>51</v>
      </c>
      <c r="G823" s="20" t="s">
        <v>1063</v>
      </c>
      <c r="H823" s="38">
        <v>592</v>
      </c>
      <c r="I823" s="104" t="s">
        <v>171</v>
      </c>
      <c r="J823" s="46">
        <v>18</v>
      </c>
      <c r="K823" s="46">
        <v>10656</v>
      </c>
      <c r="L823" s="104" t="s">
        <v>151</v>
      </c>
      <c r="M823" s="38" t="s">
        <v>144</v>
      </c>
      <c r="N823" s="38" t="s">
        <v>267</v>
      </c>
      <c r="O823" s="105" t="str">
        <f>IF(F823="","",VLOOKUP(F823,海关监管条件!$A$1:$B$2000,2,FALSE))</f>
        <v>无</v>
      </c>
    </row>
    <row r="824" spans="1:15" hidden="1">
      <c r="A824" s="45">
        <v>43605</v>
      </c>
      <c r="B824" s="20" t="s">
        <v>1984</v>
      </c>
      <c r="C824" s="20" t="s">
        <v>1985</v>
      </c>
      <c r="D824" s="20" t="s">
        <v>1986</v>
      </c>
      <c r="E824" s="20" t="s">
        <v>1988</v>
      </c>
      <c r="F824" s="20" t="s">
        <v>51</v>
      </c>
      <c r="G824" s="20" t="s">
        <v>1063</v>
      </c>
      <c r="H824" s="38">
        <v>185</v>
      </c>
      <c r="I824" s="104" t="s">
        <v>171</v>
      </c>
      <c r="J824" s="46">
        <v>18</v>
      </c>
      <c r="K824" s="46">
        <v>3330</v>
      </c>
      <c r="L824" s="104" t="s">
        <v>151</v>
      </c>
      <c r="M824" s="38" t="s">
        <v>144</v>
      </c>
      <c r="N824" s="38" t="s">
        <v>267</v>
      </c>
      <c r="O824" s="105" t="str">
        <f>IF(F824="","",VLOOKUP(F824,海关监管条件!$A$1:$B$2000,2,FALSE))</f>
        <v>无</v>
      </c>
    </row>
    <row r="825" spans="1:15" hidden="1">
      <c r="A825" s="45">
        <v>43605</v>
      </c>
      <c r="B825" s="20" t="s">
        <v>1984</v>
      </c>
      <c r="C825" s="20" t="s">
        <v>1985</v>
      </c>
      <c r="D825" s="20" t="s">
        <v>1986</v>
      </c>
      <c r="E825" s="20" t="s">
        <v>1989</v>
      </c>
      <c r="F825" s="20" t="s">
        <v>51</v>
      </c>
      <c r="G825" s="20" t="s">
        <v>1067</v>
      </c>
      <c r="H825" s="38">
        <v>46</v>
      </c>
      <c r="I825" s="104" t="s">
        <v>171</v>
      </c>
      <c r="J825" s="46">
        <v>18</v>
      </c>
      <c r="K825" s="46">
        <v>828</v>
      </c>
      <c r="L825" s="104" t="s">
        <v>151</v>
      </c>
      <c r="M825" s="38" t="s">
        <v>144</v>
      </c>
      <c r="N825" s="38" t="s">
        <v>267</v>
      </c>
      <c r="O825" s="105" t="str">
        <f>IF(F825="","",VLOOKUP(F825,海关监管条件!$A$1:$B$2000,2,FALSE))</f>
        <v>无</v>
      </c>
    </row>
    <row r="826" spans="1:15" hidden="1">
      <c r="A826" s="45">
        <v>43605</v>
      </c>
      <c r="B826" s="20" t="s">
        <v>1984</v>
      </c>
      <c r="C826" s="20" t="s">
        <v>1985</v>
      </c>
      <c r="D826" s="20" t="s">
        <v>1986</v>
      </c>
      <c r="E826" s="20" t="s">
        <v>1990</v>
      </c>
      <c r="F826" s="20" t="s">
        <v>4</v>
      </c>
      <c r="G826" s="20" t="s">
        <v>1069</v>
      </c>
      <c r="H826" s="38">
        <v>12</v>
      </c>
      <c r="I826" s="104" t="s">
        <v>171</v>
      </c>
      <c r="J826" s="46">
        <v>18</v>
      </c>
      <c r="K826" s="46">
        <v>216</v>
      </c>
      <c r="L826" s="104" t="s">
        <v>151</v>
      </c>
      <c r="M826" s="38" t="s">
        <v>144</v>
      </c>
      <c r="N826" s="38" t="s">
        <v>267</v>
      </c>
      <c r="O826" s="105" t="str">
        <f>IF(F826="","",VLOOKUP(F826,海关监管条件!$A$1:$B$2000,2,FALSE))</f>
        <v xml:space="preserve">无 </v>
      </c>
    </row>
    <row r="827" spans="1:15" hidden="1">
      <c r="A827" s="45">
        <v>43606</v>
      </c>
      <c r="B827" s="20" t="s">
        <v>1991</v>
      </c>
      <c r="C827" s="20" t="s">
        <v>1992</v>
      </c>
      <c r="D827" s="20" t="s">
        <v>1993</v>
      </c>
      <c r="E827" s="20" t="s">
        <v>1994</v>
      </c>
      <c r="F827" s="20" t="s">
        <v>13</v>
      </c>
      <c r="G827" s="20" t="s">
        <v>1995</v>
      </c>
      <c r="H827" s="38">
        <v>1008</v>
      </c>
      <c r="I827" s="104" t="s">
        <v>154</v>
      </c>
      <c r="J827" s="46">
        <v>0.83</v>
      </c>
      <c r="K827" s="46">
        <v>836.64</v>
      </c>
      <c r="L827" s="38" t="s">
        <v>143</v>
      </c>
      <c r="M827" s="38" t="s">
        <v>144</v>
      </c>
      <c r="N827" s="38" t="s">
        <v>267</v>
      </c>
      <c r="O827" s="105" t="str">
        <f>IF(F827="","",VLOOKUP(F827,海关监管条件!$A$1:$B$2000,2,FALSE))</f>
        <v>A</v>
      </c>
    </row>
    <row r="828" spans="1:15" hidden="1">
      <c r="A828" s="45">
        <v>43606</v>
      </c>
      <c r="B828" s="20" t="s">
        <v>1996</v>
      </c>
      <c r="C828" s="20" t="s">
        <v>1997</v>
      </c>
      <c r="D828" s="20" t="s">
        <v>1998</v>
      </c>
      <c r="E828" s="20" t="s">
        <v>1999</v>
      </c>
      <c r="F828" s="20" t="s">
        <v>8</v>
      </c>
      <c r="G828" s="20" t="s">
        <v>2000</v>
      </c>
      <c r="H828" s="38">
        <v>52</v>
      </c>
      <c r="I828" s="38" t="s">
        <v>142</v>
      </c>
      <c r="J828" s="46">
        <v>0.51</v>
      </c>
      <c r="K828" s="46">
        <v>26.52</v>
      </c>
      <c r="L828" s="38" t="s">
        <v>143</v>
      </c>
      <c r="M828" s="38" t="s">
        <v>144</v>
      </c>
      <c r="N828" s="38" t="s">
        <v>145</v>
      </c>
      <c r="O828" s="105" t="str">
        <f>IF(F828="","",VLOOKUP(F828,海关监管条件!$A$1:$B$2000,2,FALSE))</f>
        <v xml:space="preserve">A </v>
      </c>
    </row>
    <row r="829" spans="1:15" hidden="1">
      <c r="A829" s="45">
        <v>43606</v>
      </c>
      <c r="B829" s="20" t="s">
        <v>2001</v>
      </c>
      <c r="C829" s="20" t="s">
        <v>2002</v>
      </c>
      <c r="D829" s="20" t="s">
        <v>2003</v>
      </c>
      <c r="E829" s="20" t="s">
        <v>2004</v>
      </c>
      <c r="F829" s="20" t="s">
        <v>43</v>
      </c>
      <c r="G829" s="20" t="s">
        <v>1663</v>
      </c>
      <c r="H829" s="38">
        <v>720</v>
      </c>
      <c r="I829" s="38" t="s">
        <v>244</v>
      </c>
      <c r="J829" s="46">
        <v>4.22</v>
      </c>
      <c r="K829" s="46">
        <v>3038.4</v>
      </c>
      <c r="L829" s="38" t="s">
        <v>143</v>
      </c>
      <c r="M829" s="38" t="s">
        <v>144</v>
      </c>
      <c r="N829" s="38" t="s">
        <v>267</v>
      </c>
      <c r="O829" s="105" t="str">
        <f>IF(F829="","",VLOOKUP(F829,海关监管条件!$A$1:$B$2000,2,FALSE))</f>
        <v xml:space="preserve">无 </v>
      </c>
    </row>
    <row r="830" spans="1:15" hidden="1">
      <c r="A830" s="45">
        <v>43606</v>
      </c>
      <c r="B830" s="20" t="s">
        <v>2001</v>
      </c>
      <c r="C830" s="20" t="s">
        <v>2002</v>
      </c>
      <c r="D830" s="20" t="s">
        <v>2003</v>
      </c>
      <c r="E830" s="20" t="s">
        <v>2005</v>
      </c>
      <c r="F830" s="20" t="s">
        <v>43</v>
      </c>
      <c r="G830" s="20" t="s">
        <v>1663</v>
      </c>
      <c r="H830" s="38">
        <v>720</v>
      </c>
      <c r="I830" s="38" t="s">
        <v>244</v>
      </c>
      <c r="J830" s="46">
        <v>3.91</v>
      </c>
      <c r="K830" s="46">
        <v>2815.2</v>
      </c>
      <c r="L830" s="38" t="s">
        <v>143</v>
      </c>
      <c r="M830" s="38" t="s">
        <v>144</v>
      </c>
      <c r="N830" s="38" t="s">
        <v>267</v>
      </c>
      <c r="O830" s="105" t="str">
        <f>IF(F830="","",VLOOKUP(F830,海关监管条件!$A$1:$B$2000,2,FALSE))</f>
        <v xml:space="preserve">无 </v>
      </c>
    </row>
    <row r="831" spans="1:15" hidden="1">
      <c r="A831" s="45">
        <v>43606</v>
      </c>
      <c r="B831" s="20" t="s">
        <v>2001</v>
      </c>
      <c r="C831" s="20" t="s">
        <v>2002</v>
      </c>
      <c r="D831" s="20" t="s">
        <v>2003</v>
      </c>
      <c r="E831" s="20" t="s">
        <v>2006</v>
      </c>
      <c r="F831" s="20" t="s">
        <v>43</v>
      </c>
      <c r="G831" s="20" t="s">
        <v>1663</v>
      </c>
      <c r="H831" s="38">
        <v>720</v>
      </c>
      <c r="I831" s="38" t="s">
        <v>244</v>
      </c>
      <c r="J831" s="46">
        <v>2.68</v>
      </c>
      <c r="K831" s="46">
        <v>1929.6</v>
      </c>
      <c r="L831" s="38" t="s">
        <v>143</v>
      </c>
      <c r="M831" s="38" t="s">
        <v>144</v>
      </c>
      <c r="N831" s="38" t="s">
        <v>267</v>
      </c>
      <c r="O831" s="105" t="str">
        <f>IF(F831="","",VLOOKUP(F831,海关监管条件!$A$1:$B$2000,2,FALSE))</f>
        <v xml:space="preserve">无 </v>
      </c>
    </row>
    <row r="832" spans="1:15" hidden="1">
      <c r="A832" s="45">
        <v>43606</v>
      </c>
      <c r="B832" s="20" t="s">
        <v>2001</v>
      </c>
      <c r="C832" s="20" t="s">
        <v>2002</v>
      </c>
      <c r="D832" s="20" t="s">
        <v>2003</v>
      </c>
      <c r="E832" s="20" t="s">
        <v>2007</v>
      </c>
      <c r="F832" s="20" t="s">
        <v>43</v>
      </c>
      <c r="G832" s="20" t="s">
        <v>1663</v>
      </c>
      <c r="H832" s="38">
        <v>504</v>
      </c>
      <c r="I832" s="38" t="s">
        <v>244</v>
      </c>
      <c r="J832" s="46">
        <v>6.91</v>
      </c>
      <c r="K832" s="46">
        <v>3482.64</v>
      </c>
      <c r="L832" s="38" t="s">
        <v>143</v>
      </c>
      <c r="M832" s="38" t="s">
        <v>144</v>
      </c>
      <c r="N832" s="38" t="s">
        <v>267</v>
      </c>
      <c r="O832" s="105" t="str">
        <f>IF(F832="","",VLOOKUP(F832,海关监管条件!$A$1:$B$2000,2,FALSE))</f>
        <v xml:space="preserve">无 </v>
      </c>
    </row>
    <row r="833" spans="1:15" hidden="1">
      <c r="A833" s="45">
        <v>43606</v>
      </c>
      <c r="B833" s="20" t="s">
        <v>2008</v>
      </c>
      <c r="C833" s="20" t="s">
        <v>2009</v>
      </c>
      <c r="D833" s="20" t="s">
        <v>2010</v>
      </c>
      <c r="E833" s="20" t="s">
        <v>2011</v>
      </c>
      <c r="F833" s="20" t="s">
        <v>64</v>
      </c>
      <c r="G833" s="20" t="s">
        <v>2012</v>
      </c>
      <c r="H833" s="38">
        <v>56.4</v>
      </c>
      <c r="I833" s="38" t="s">
        <v>171</v>
      </c>
      <c r="J833" s="46">
        <v>20</v>
      </c>
      <c r="K833" s="46">
        <v>1128</v>
      </c>
      <c r="L833" s="104" t="s">
        <v>151</v>
      </c>
      <c r="M833" s="38" t="s">
        <v>144</v>
      </c>
      <c r="N833" s="38" t="s">
        <v>145</v>
      </c>
      <c r="O833" s="105" t="str">
        <f>IF(F833="","",VLOOKUP(F833,海关监管条件!$A$1:$B$2000,2,FALSE))</f>
        <v>无</v>
      </c>
    </row>
    <row r="834" spans="1:15" hidden="1">
      <c r="A834" s="45">
        <v>43606</v>
      </c>
      <c r="B834" s="20" t="s">
        <v>2008</v>
      </c>
      <c r="C834" s="20" t="s">
        <v>2009</v>
      </c>
      <c r="D834" s="20" t="s">
        <v>2010</v>
      </c>
      <c r="E834" s="20" t="s">
        <v>2013</v>
      </c>
      <c r="F834" s="20" t="s">
        <v>7</v>
      </c>
      <c r="G834" s="20" t="s">
        <v>1800</v>
      </c>
      <c r="H834" s="38">
        <v>114</v>
      </c>
      <c r="I834" s="38" t="s">
        <v>154</v>
      </c>
      <c r="J834" s="46">
        <v>3</v>
      </c>
      <c r="K834" s="46">
        <v>342</v>
      </c>
      <c r="L834" s="104" t="s">
        <v>151</v>
      </c>
      <c r="M834" s="38" t="s">
        <v>144</v>
      </c>
      <c r="N834" s="38" t="s">
        <v>145</v>
      </c>
      <c r="O834" s="105" t="str">
        <f>IF(F834="","",VLOOKUP(F834,海关监管条件!$A$1:$B$2000,2,FALSE))</f>
        <v xml:space="preserve">A </v>
      </c>
    </row>
    <row r="835" spans="1:15" hidden="1">
      <c r="A835" s="45">
        <v>43606</v>
      </c>
      <c r="B835" s="20" t="s">
        <v>2014</v>
      </c>
      <c r="C835" s="20" t="s">
        <v>2015</v>
      </c>
      <c r="D835" s="20" t="s">
        <v>2016</v>
      </c>
      <c r="E835" s="20" t="s">
        <v>2017</v>
      </c>
      <c r="F835" s="20" t="s">
        <v>10</v>
      </c>
      <c r="G835" s="20" t="s">
        <v>170</v>
      </c>
      <c r="H835" s="38">
        <v>157.5</v>
      </c>
      <c r="I835" s="38" t="s">
        <v>171</v>
      </c>
      <c r="J835" s="46">
        <v>1</v>
      </c>
      <c r="K835" s="46">
        <v>157.5</v>
      </c>
      <c r="L835" s="38" t="s">
        <v>143</v>
      </c>
      <c r="M835" s="38" t="s">
        <v>144</v>
      </c>
      <c r="N835" s="38" t="s">
        <v>145</v>
      </c>
      <c r="O835" s="105" t="str">
        <f>IF(F835="","",VLOOKUP(F835,海关监管条件!$A$1:$B$2000,2,FALSE))</f>
        <v xml:space="preserve">A </v>
      </c>
    </row>
    <row r="836" spans="1:15" hidden="1">
      <c r="A836" s="45">
        <v>43606</v>
      </c>
      <c r="B836" s="20" t="s">
        <v>2018</v>
      </c>
      <c r="C836" s="20" t="s">
        <v>2019</v>
      </c>
      <c r="D836" s="20" t="s">
        <v>2020</v>
      </c>
      <c r="E836" s="20" t="s">
        <v>2021</v>
      </c>
      <c r="F836" s="20" t="s">
        <v>15</v>
      </c>
      <c r="G836" s="20" t="s">
        <v>2022</v>
      </c>
      <c r="H836" s="38">
        <v>6540</v>
      </c>
      <c r="I836" s="38" t="s">
        <v>207</v>
      </c>
      <c r="J836" s="46">
        <v>0.8</v>
      </c>
      <c r="K836" s="46">
        <v>5232</v>
      </c>
      <c r="L836" s="38" t="s">
        <v>143</v>
      </c>
      <c r="M836" s="38" t="s">
        <v>144</v>
      </c>
      <c r="N836" s="38" t="s">
        <v>267</v>
      </c>
      <c r="O836" s="105" t="str">
        <f>IF(F836="","",VLOOKUP(F836,海关监管条件!$A$1:$B$2000,2,FALSE))</f>
        <v xml:space="preserve">A </v>
      </c>
    </row>
    <row r="837" spans="1:15" hidden="1">
      <c r="A837" s="45">
        <v>43606</v>
      </c>
      <c r="B837" s="20" t="s">
        <v>2018</v>
      </c>
      <c r="C837" s="20" t="s">
        <v>2019</v>
      </c>
      <c r="D837" s="20" t="s">
        <v>2020</v>
      </c>
      <c r="E837" s="20" t="s">
        <v>2023</v>
      </c>
      <c r="F837" s="20" t="s">
        <v>15</v>
      </c>
      <c r="G837" s="20" t="s">
        <v>720</v>
      </c>
      <c r="H837" s="38">
        <v>5448</v>
      </c>
      <c r="I837" s="38" t="s">
        <v>207</v>
      </c>
      <c r="J837" s="46">
        <v>0.5</v>
      </c>
      <c r="K837" s="46">
        <v>2724</v>
      </c>
      <c r="L837" s="38" t="s">
        <v>143</v>
      </c>
      <c r="M837" s="38" t="s">
        <v>144</v>
      </c>
      <c r="N837" s="38" t="s">
        <v>267</v>
      </c>
      <c r="O837" s="105" t="str">
        <f>IF(F837="","",VLOOKUP(F837,海关监管条件!$A$1:$B$2000,2,FALSE))</f>
        <v xml:space="preserve">A </v>
      </c>
    </row>
    <row r="838" spans="1:15" hidden="1">
      <c r="A838" s="45">
        <v>43606</v>
      </c>
      <c r="B838" s="20" t="s">
        <v>2024</v>
      </c>
      <c r="C838" s="20" t="s">
        <v>2025</v>
      </c>
      <c r="D838" s="20" t="s">
        <v>2026</v>
      </c>
      <c r="E838" s="20" t="s">
        <v>2027</v>
      </c>
      <c r="F838" s="20" t="s">
        <v>15</v>
      </c>
      <c r="G838" s="20" t="s">
        <v>2028</v>
      </c>
      <c r="H838" s="38">
        <v>960</v>
      </c>
      <c r="I838" s="38" t="s">
        <v>154</v>
      </c>
      <c r="J838" s="46">
        <v>0.63600000000000001</v>
      </c>
      <c r="K838" s="46">
        <v>610.55999999999995</v>
      </c>
      <c r="L838" s="38" t="s">
        <v>143</v>
      </c>
      <c r="M838" s="38" t="s">
        <v>144</v>
      </c>
      <c r="N838" s="38" t="s">
        <v>267</v>
      </c>
      <c r="O838" s="105" t="str">
        <f>IF(F838="","",VLOOKUP(F838,海关监管条件!$A$1:$B$2000,2,FALSE))</f>
        <v xml:space="preserve">A </v>
      </c>
    </row>
    <row r="839" spans="1:15" hidden="1">
      <c r="A839" s="45">
        <v>43606</v>
      </c>
      <c r="B839" s="20" t="s">
        <v>2024</v>
      </c>
      <c r="C839" s="20" t="s">
        <v>2025</v>
      </c>
      <c r="D839" s="20" t="s">
        <v>2026</v>
      </c>
      <c r="E839" s="20" t="s">
        <v>2029</v>
      </c>
      <c r="F839" s="20" t="s">
        <v>15</v>
      </c>
      <c r="G839" s="20" t="s">
        <v>2030</v>
      </c>
      <c r="H839" s="38">
        <v>480</v>
      </c>
      <c r="I839" s="38" t="s">
        <v>154</v>
      </c>
      <c r="J839" s="46">
        <v>0.95699999999999996</v>
      </c>
      <c r="K839" s="46">
        <v>459.36</v>
      </c>
      <c r="L839" s="38" t="s">
        <v>143</v>
      </c>
      <c r="M839" s="38" t="s">
        <v>144</v>
      </c>
      <c r="N839" s="38" t="s">
        <v>267</v>
      </c>
      <c r="O839" s="105" t="str">
        <f>IF(F839="","",VLOOKUP(F839,海关监管条件!$A$1:$B$2000,2,FALSE))</f>
        <v xml:space="preserve">A </v>
      </c>
    </row>
    <row r="840" spans="1:15" hidden="1">
      <c r="A840" s="45">
        <v>43606</v>
      </c>
      <c r="B840" s="20" t="s">
        <v>2024</v>
      </c>
      <c r="C840" s="20" t="s">
        <v>2025</v>
      </c>
      <c r="D840" s="20" t="s">
        <v>2026</v>
      </c>
      <c r="E840" s="20" t="s">
        <v>2031</v>
      </c>
      <c r="F840" s="20" t="s">
        <v>15</v>
      </c>
      <c r="G840" s="20" t="s">
        <v>2032</v>
      </c>
      <c r="H840" s="38">
        <v>960</v>
      </c>
      <c r="I840" s="38" t="s">
        <v>154</v>
      </c>
      <c r="J840" s="46">
        <v>0.63600000000000001</v>
      </c>
      <c r="K840" s="46">
        <v>610.55999999999995</v>
      </c>
      <c r="L840" s="38" t="s">
        <v>143</v>
      </c>
      <c r="M840" s="38" t="s">
        <v>144</v>
      </c>
      <c r="N840" s="38" t="s">
        <v>267</v>
      </c>
      <c r="O840" s="105" t="str">
        <f>IF(F840="","",VLOOKUP(F840,海关监管条件!$A$1:$B$2000,2,FALSE))</f>
        <v xml:space="preserve">A </v>
      </c>
    </row>
    <row r="841" spans="1:15" hidden="1">
      <c r="A841" s="45">
        <v>43606</v>
      </c>
      <c r="B841" s="20" t="s">
        <v>2024</v>
      </c>
      <c r="C841" s="20" t="s">
        <v>2025</v>
      </c>
      <c r="D841" s="20" t="s">
        <v>2026</v>
      </c>
      <c r="E841" s="20" t="s">
        <v>2033</v>
      </c>
      <c r="F841" s="20" t="s">
        <v>15</v>
      </c>
      <c r="G841" s="20" t="s">
        <v>2034</v>
      </c>
      <c r="H841" s="38">
        <v>480</v>
      </c>
      <c r="I841" s="38" t="s">
        <v>154</v>
      </c>
      <c r="J841" s="46">
        <v>0.629</v>
      </c>
      <c r="K841" s="46">
        <v>301.92</v>
      </c>
      <c r="L841" s="38" t="s">
        <v>143</v>
      </c>
      <c r="M841" s="38" t="s">
        <v>144</v>
      </c>
      <c r="N841" s="38" t="s">
        <v>267</v>
      </c>
      <c r="O841" s="105" t="str">
        <f>IF(F841="","",VLOOKUP(F841,海关监管条件!$A$1:$B$2000,2,FALSE))</f>
        <v xml:space="preserve">A </v>
      </c>
    </row>
    <row r="842" spans="1:15" hidden="1">
      <c r="A842" s="45">
        <v>43606</v>
      </c>
      <c r="B842" s="20" t="s">
        <v>2024</v>
      </c>
      <c r="C842" s="20" t="s">
        <v>2025</v>
      </c>
      <c r="D842" s="20" t="s">
        <v>2026</v>
      </c>
      <c r="E842" s="20" t="s">
        <v>2035</v>
      </c>
      <c r="F842" s="20" t="s">
        <v>15</v>
      </c>
      <c r="G842" s="20" t="s">
        <v>2036</v>
      </c>
      <c r="H842" s="38">
        <v>480</v>
      </c>
      <c r="I842" s="38" t="s">
        <v>154</v>
      </c>
      <c r="J842" s="46">
        <v>0.629</v>
      </c>
      <c r="K842" s="46">
        <v>301.92</v>
      </c>
      <c r="L842" s="38" t="s">
        <v>143</v>
      </c>
      <c r="M842" s="38" t="s">
        <v>144</v>
      </c>
      <c r="N842" s="38" t="s">
        <v>267</v>
      </c>
      <c r="O842" s="105" t="str">
        <f>IF(F842="","",VLOOKUP(F842,海关监管条件!$A$1:$B$2000,2,FALSE))</f>
        <v xml:space="preserve">A </v>
      </c>
    </row>
    <row r="843" spans="1:15" hidden="1">
      <c r="A843" s="45">
        <v>43606</v>
      </c>
      <c r="B843" s="20" t="s">
        <v>2037</v>
      </c>
      <c r="C843" s="20" t="s">
        <v>2038</v>
      </c>
      <c r="D843" s="20" t="s">
        <v>2039</v>
      </c>
      <c r="E843" s="20" t="s">
        <v>2040</v>
      </c>
      <c r="F843" s="20" t="s">
        <v>55</v>
      </c>
      <c r="G843" s="20" t="s">
        <v>2041</v>
      </c>
      <c r="H843" s="38">
        <v>704</v>
      </c>
      <c r="I843" s="38" t="s">
        <v>154</v>
      </c>
      <c r="J843" s="46">
        <v>0.379</v>
      </c>
      <c r="K843" s="46">
        <v>266.81599999999997</v>
      </c>
      <c r="L843" s="38" t="s">
        <v>143</v>
      </c>
      <c r="M843" s="38" t="s">
        <v>144</v>
      </c>
      <c r="N843" s="38" t="s">
        <v>267</v>
      </c>
      <c r="O843" s="105" t="str">
        <f>IF(F843="","",VLOOKUP(F843,海关监管条件!$A$1:$B$2000,2,FALSE))</f>
        <v>A</v>
      </c>
    </row>
    <row r="844" spans="1:15" hidden="1">
      <c r="A844" s="45">
        <v>43612</v>
      </c>
      <c r="B844" s="20" t="s">
        <v>2042</v>
      </c>
      <c r="C844" s="20" t="s">
        <v>2043</v>
      </c>
      <c r="D844" s="20" t="s">
        <v>2044</v>
      </c>
      <c r="E844" s="20" t="s">
        <v>2045</v>
      </c>
      <c r="F844" s="20" t="s">
        <v>5</v>
      </c>
      <c r="G844" s="20" t="s">
        <v>2046</v>
      </c>
      <c r="H844" s="38">
        <v>88</v>
      </c>
      <c r="I844" s="38" t="s">
        <v>142</v>
      </c>
      <c r="J844" s="46">
        <v>0.6</v>
      </c>
      <c r="K844" s="46">
        <v>52.8</v>
      </c>
      <c r="L844" s="38" t="s">
        <v>143</v>
      </c>
      <c r="M844" s="38" t="s">
        <v>144</v>
      </c>
      <c r="N844" s="38" t="s">
        <v>145</v>
      </c>
      <c r="O844" s="105" t="str">
        <f>IF(F844="","",VLOOKUP(F844,海关监管条件!$A$1:$B$2000,2,FALSE))</f>
        <v xml:space="preserve">A </v>
      </c>
    </row>
    <row r="845" spans="1:15" hidden="1">
      <c r="A845" s="45">
        <v>43612</v>
      </c>
      <c r="B845" s="20" t="s">
        <v>2042</v>
      </c>
      <c r="C845" s="20" t="s">
        <v>2043</v>
      </c>
      <c r="D845" s="20" t="s">
        <v>2044</v>
      </c>
      <c r="E845" s="20" t="s">
        <v>2047</v>
      </c>
      <c r="F845" s="20" t="s">
        <v>7</v>
      </c>
      <c r="G845" s="20" t="s">
        <v>2048</v>
      </c>
      <c r="H845" s="38">
        <v>54</v>
      </c>
      <c r="I845" s="38" t="s">
        <v>154</v>
      </c>
      <c r="J845" s="46">
        <v>0.5</v>
      </c>
      <c r="K845" s="46">
        <v>27</v>
      </c>
      <c r="L845" s="38" t="s">
        <v>143</v>
      </c>
      <c r="M845" s="38" t="s">
        <v>144</v>
      </c>
      <c r="N845" s="38" t="s">
        <v>145</v>
      </c>
      <c r="O845" s="105" t="str">
        <f>IF(F845="","",VLOOKUP(F845,海关监管条件!$A$1:$B$2000,2,FALSE))</f>
        <v xml:space="preserve">A </v>
      </c>
    </row>
    <row r="846" spans="1:15" hidden="1">
      <c r="A846" s="45">
        <v>43612</v>
      </c>
      <c r="B846" s="20" t="s">
        <v>2042</v>
      </c>
      <c r="C846" s="20" t="s">
        <v>2043</v>
      </c>
      <c r="D846" s="20" t="s">
        <v>2044</v>
      </c>
      <c r="E846" s="20" t="s">
        <v>2049</v>
      </c>
      <c r="F846" s="20" t="s">
        <v>7</v>
      </c>
      <c r="G846" s="20" t="s">
        <v>2050</v>
      </c>
      <c r="H846" s="38">
        <v>36</v>
      </c>
      <c r="I846" s="38" t="s">
        <v>154</v>
      </c>
      <c r="J846" s="46">
        <v>0.5</v>
      </c>
      <c r="K846" s="46">
        <v>18</v>
      </c>
      <c r="L846" s="38" t="s">
        <v>143</v>
      </c>
      <c r="M846" s="38" t="s">
        <v>144</v>
      </c>
      <c r="N846" s="38" t="s">
        <v>145</v>
      </c>
      <c r="O846" s="105" t="str">
        <f>IF(F846="","",VLOOKUP(F846,海关监管条件!$A$1:$B$2000,2,FALSE))</f>
        <v xml:space="preserve">A </v>
      </c>
    </row>
    <row r="847" spans="1:15" hidden="1">
      <c r="A847" s="45">
        <v>43612</v>
      </c>
      <c r="B847" s="20" t="s">
        <v>2042</v>
      </c>
      <c r="C847" s="20" t="s">
        <v>2043</v>
      </c>
      <c r="D847" s="20" t="s">
        <v>2044</v>
      </c>
      <c r="E847" s="20" t="s">
        <v>2051</v>
      </c>
      <c r="F847" s="20" t="s">
        <v>7</v>
      </c>
      <c r="G847" s="20" t="s">
        <v>2052</v>
      </c>
      <c r="H847" s="38">
        <v>54</v>
      </c>
      <c r="I847" s="38" t="s">
        <v>154</v>
      </c>
      <c r="J847" s="46">
        <v>0.5</v>
      </c>
      <c r="K847" s="46">
        <v>27</v>
      </c>
      <c r="L847" s="38" t="s">
        <v>143</v>
      </c>
      <c r="M847" s="38" t="s">
        <v>144</v>
      </c>
      <c r="N847" s="38" t="s">
        <v>145</v>
      </c>
      <c r="O847" s="105" t="str">
        <f>IF(F847="","",VLOOKUP(F847,海关监管条件!$A$1:$B$2000,2,FALSE))</f>
        <v xml:space="preserve">A </v>
      </c>
    </row>
    <row r="848" spans="1:15" hidden="1">
      <c r="A848" s="45">
        <v>43612</v>
      </c>
      <c r="B848" s="20" t="s">
        <v>2042</v>
      </c>
      <c r="C848" s="20" t="s">
        <v>2043</v>
      </c>
      <c r="D848" s="20" t="s">
        <v>2044</v>
      </c>
      <c r="E848" s="20" t="s">
        <v>2053</v>
      </c>
      <c r="F848" s="20" t="s">
        <v>7</v>
      </c>
      <c r="G848" s="20" t="s">
        <v>2054</v>
      </c>
      <c r="H848" s="38">
        <v>28</v>
      </c>
      <c r="I848" s="38" t="s">
        <v>154</v>
      </c>
      <c r="J848" s="46">
        <v>0.5</v>
      </c>
      <c r="K848" s="46">
        <v>14</v>
      </c>
      <c r="L848" s="38" t="s">
        <v>143</v>
      </c>
      <c r="M848" s="38" t="s">
        <v>144</v>
      </c>
      <c r="N848" s="38" t="s">
        <v>145</v>
      </c>
      <c r="O848" s="105" t="str">
        <f>IF(F848="","",VLOOKUP(F848,海关监管条件!$A$1:$B$2000,2,FALSE))</f>
        <v xml:space="preserve">A </v>
      </c>
    </row>
    <row r="849" spans="1:15" hidden="1">
      <c r="A849" s="45">
        <v>43612</v>
      </c>
      <c r="B849" s="20" t="s">
        <v>2042</v>
      </c>
      <c r="C849" s="20" t="s">
        <v>2055</v>
      </c>
      <c r="D849" s="20" t="s">
        <v>2056</v>
      </c>
      <c r="E849" s="20" t="s">
        <v>2057</v>
      </c>
      <c r="F849" s="20" t="s">
        <v>7</v>
      </c>
      <c r="G849" s="20" t="s">
        <v>775</v>
      </c>
      <c r="H849" s="38">
        <v>8</v>
      </c>
      <c r="I849" s="38" t="s">
        <v>171</v>
      </c>
      <c r="J849" s="46">
        <v>24.135000000000002</v>
      </c>
      <c r="K849" s="46">
        <v>193.08</v>
      </c>
      <c r="L849" s="38" t="s">
        <v>143</v>
      </c>
      <c r="M849" s="38" t="s">
        <v>144</v>
      </c>
      <c r="N849" s="38" t="s">
        <v>145</v>
      </c>
      <c r="O849" s="105" t="str">
        <f>IF(F849="","",VLOOKUP(F849,海关监管条件!$A$1:$B$2000,2,FALSE))</f>
        <v xml:space="preserve">A </v>
      </c>
    </row>
    <row r="850" spans="1:15" hidden="1">
      <c r="A850" s="45">
        <v>43612</v>
      </c>
      <c r="B850" s="20" t="s">
        <v>2042</v>
      </c>
      <c r="C850" s="20" t="s">
        <v>2055</v>
      </c>
      <c r="D850" s="20" t="s">
        <v>2056</v>
      </c>
      <c r="E850" s="20" t="s">
        <v>2058</v>
      </c>
      <c r="F850" s="20" t="s">
        <v>7</v>
      </c>
      <c r="G850" s="20" t="s">
        <v>775</v>
      </c>
      <c r="H850" s="38">
        <v>45</v>
      </c>
      <c r="I850" s="38" t="s">
        <v>171</v>
      </c>
      <c r="J850" s="46">
        <v>12.375999999999999</v>
      </c>
      <c r="K850" s="46">
        <v>556.91999999999996</v>
      </c>
      <c r="L850" s="38" t="s">
        <v>143</v>
      </c>
      <c r="M850" s="38" t="s">
        <v>144</v>
      </c>
      <c r="N850" s="38" t="s">
        <v>145</v>
      </c>
      <c r="O850" s="105" t="str">
        <f>IF(F850="","",VLOOKUP(F850,海关监管条件!$A$1:$B$2000,2,FALSE))</f>
        <v xml:space="preserve">A </v>
      </c>
    </row>
    <row r="851" spans="1:15" hidden="1">
      <c r="A851" s="45">
        <v>43612</v>
      </c>
      <c r="B851" s="20" t="s">
        <v>2042</v>
      </c>
      <c r="C851" s="20" t="s">
        <v>2055</v>
      </c>
      <c r="D851" s="20" t="s">
        <v>2056</v>
      </c>
      <c r="E851" s="20" t="s">
        <v>2059</v>
      </c>
      <c r="F851" s="20" t="s">
        <v>7</v>
      </c>
      <c r="G851" s="20" t="s">
        <v>775</v>
      </c>
      <c r="H851" s="38">
        <v>23</v>
      </c>
      <c r="I851" s="38" t="s">
        <v>171</v>
      </c>
      <c r="J851" s="46">
        <v>58.113478260869599</v>
      </c>
      <c r="K851" s="46">
        <v>1336.61</v>
      </c>
      <c r="L851" s="38" t="s">
        <v>143</v>
      </c>
      <c r="M851" s="38" t="s">
        <v>144</v>
      </c>
      <c r="N851" s="38" t="s">
        <v>145</v>
      </c>
      <c r="O851" s="105" t="str">
        <f>IF(F851="","",VLOOKUP(F851,海关监管条件!$A$1:$B$2000,2,FALSE))</f>
        <v xml:space="preserve">A </v>
      </c>
    </row>
    <row r="852" spans="1:15" hidden="1">
      <c r="A852" s="45">
        <v>43612</v>
      </c>
      <c r="B852" s="20" t="s">
        <v>2042</v>
      </c>
      <c r="C852" s="20" t="s">
        <v>2055</v>
      </c>
      <c r="D852" s="20" t="s">
        <v>2056</v>
      </c>
      <c r="E852" s="20" t="s">
        <v>2060</v>
      </c>
      <c r="F852" s="20" t="s">
        <v>5</v>
      </c>
      <c r="G852" s="20" t="s">
        <v>827</v>
      </c>
      <c r="H852" s="38">
        <v>236</v>
      </c>
      <c r="I852" s="38" t="s">
        <v>142</v>
      </c>
      <c r="J852" s="46">
        <v>46.5075</v>
      </c>
      <c r="K852" s="46">
        <v>10975.77</v>
      </c>
      <c r="L852" s="38" t="s">
        <v>143</v>
      </c>
      <c r="M852" s="38" t="s">
        <v>144</v>
      </c>
      <c r="N852" s="38" t="s">
        <v>145</v>
      </c>
      <c r="O852" s="105" t="str">
        <f>IF(F852="","",VLOOKUP(F852,海关监管条件!$A$1:$B$2000,2,FALSE))</f>
        <v xml:space="preserve">A </v>
      </c>
    </row>
    <row r="853" spans="1:15" hidden="1">
      <c r="A853" s="45">
        <v>43612</v>
      </c>
      <c r="B853" s="20" t="s">
        <v>2042</v>
      </c>
      <c r="C853" s="20" t="s">
        <v>2055</v>
      </c>
      <c r="D853" s="20" t="s">
        <v>2056</v>
      </c>
      <c r="E853" s="20" t="s">
        <v>2061</v>
      </c>
      <c r="F853" s="20" t="s">
        <v>7</v>
      </c>
      <c r="G853" s="20" t="s">
        <v>830</v>
      </c>
      <c r="H853" s="38">
        <v>48</v>
      </c>
      <c r="I853" s="38" t="s">
        <v>154</v>
      </c>
      <c r="J853" s="46">
        <v>14.2154166666667</v>
      </c>
      <c r="K853" s="46">
        <v>682.34</v>
      </c>
      <c r="L853" s="38" t="s">
        <v>143</v>
      </c>
      <c r="M853" s="38" t="s">
        <v>144</v>
      </c>
      <c r="N853" s="38" t="s">
        <v>145</v>
      </c>
      <c r="O853" s="105" t="str">
        <f>IF(F853="","",VLOOKUP(F853,海关监管条件!$A$1:$B$2000,2,FALSE))</f>
        <v xml:space="preserve">A </v>
      </c>
    </row>
    <row r="854" spans="1:15" hidden="1">
      <c r="A854" s="45">
        <v>43612</v>
      </c>
      <c r="B854" s="20" t="s">
        <v>2042</v>
      </c>
      <c r="C854" s="20" t="s">
        <v>2055</v>
      </c>
      <c r="D854" s="20" t="s">
        <v>2056</v>
      </c>
      <c r="E854" s="20" t="s">
        <v>2062</v>
      </c>
      <c r="F854" s="20" t="s">
        <v>7</v>
      </c>
      <c r="G854" s="20" t="s">
        <v>775</v>
      </c>
      <c r="H854" s="38">
        <v>3</v>
      </c>
      <c r="I854" s="38" t="s">
        <v>171</v>
      </c>
      <c r="J854" s="46">
        <v>17.066666666666698</v>
      </c>
      <c r="K854" s="46">
        <v>51.2</v>
      </c>
      <c r="L854" s="38" t="s">
        <v>143</v>
      </c>
      <c r="M854" s="38" t="s">
        <v>144</v>
      </c>
      <c r="N854" s="38" t="s">
        <v>145</v>
      </c>
      <c r="O854" s="105" t="str">
        <f>IF(F854="","",VLOOKUP(F854,海关监管条件!$A$1:$B$2000,2,FALSE))</f>
        <v xml:space="preserve">A </v>
      </c>
    </row>
    <row r="855" spans="1:15" hidden="1">
      <c r="A855" s="45">
        <v>43612</v>
      </c>
      <c r="B855" s="20" t="s">
        <v>2042</v>
      </c>
      <c r="C855" s="20" t="s">
        <v>2055</v>
      </c>
      <c r="D855" s="20" t="s">
        <v>2056</v>
      </c>
      <c r="E855" s="20" t="s">
        <v>2063</v>
      </c>
      <c r="F855" s="20" t="s">
        <v>7</v>
      </c>
      <c r="G855" s="20" t="s">
        <v>775</v>
      </c>
      <c r="H855" s="38">
        <v>3</v>
      </c>
      <c r="I855" s="38" t="s">
        <v>171</v>
      </c>
      <c r="J855" s="46">
        <v>86.58</v>
      </c>
      <c r="K855" s="46">
        <v>259.74</v>
      </c>
      <c r="L855" s="38" t="s">
        <v>143</v>
      </c>
      <c r="M855" s="38" t="s">
        <v>144</v>
      </c>
      <c r="N855" s="38" t="s">
        <v>145</v>
      </c>
      <c r="O855" s="105" t="str">
        <f>IF(F855="","",VLOOKUP(F855,海关监管条件!$A$1:$B$2000,2,FALSE))</f>
        <v xml:space="preserve">A </v>
      </c>
    </row>
    <row r="856" spans="1:15" hidden="1">
      <c r="A856" s="45">
        <v>43612</v>
      </c>
      <c r="B856" s="20" t="s">
        <v>2042</v>
      </c>
      <c r="C856" s="20" t="s">
        <v>2055</v>
      </c>
      <c r="D856" s="20" t="s">
        <v>2056</v>
      </c>
      <c r="E856" s="20" t="s">
        <v>2064</v>
      </c>
      <c r="F856" s="20" t="s">
        <v>7</v>
      </c>
      <c r="G856" s="20" t="s">
        <v>179</v>
      </c>
      <c r="H856" s="38">
        <v>5</v>
      </c>
      <c r="I856" s="38" t="s">
        <v>171</v>
      </c>
      <c r="J856" s="46">
        <v>44.225999999999999</v>
      </c>
      <c r="K856" s="46">
        <v>221.13</v>
      </c>
      <c r="L856" s="38" t="s">
        <v>143</v>
      </c>
      <c r="M856" s="38" t="s">
        <v>144</v>
      </c>
      <c r="N856" s="38" t="s">
        <v>145</v>
      </c>
      <c r="O856" s="105" t="str">
        <f>IF(F856="","",VLOOKUP(F856,海关监管条件!$A$1:$B$2000,2,FALSE))</f>
        <v xml:space="preserve">A </v>
      </c>
    </row>
    <row r="857" spans="1:15" hidden="1">
      <c r="A857" s="45">
        <v>43612</v>
      </c>
      <c r="B857" s="20" t="s">
        <v>2042</v>
      </c>
      <c r="C857" s="20" t="s">
        <v>2055</v>
      </c>
      <c r="D857" s="20" t="s">
        <v>2056</v>
      </c>
      <c r="E857" s="20" t="s">
        <v>2065</v>
      </c>
      <c r="F857" s="20" t="s">
        <v>7</v>
      </c>
      <c r="G857" s="20" t="s">
        <v>775</v>
      </c>
      <c r="H857" s="38">
        <v>7</v>
      </c>
      <c r="I857" s="38" t="s">
        <v>171</v>
      </c>
      <c r="J857" s="46">
        <v>38.108571428571402</v>
      </c>
      <c r="K857" s="46">
        <v>266.76</v>
      </c>
      <c r="L857" s="38" t="s">
        <v>143</v>
      </c>
      <c r="M857" s="38" t="s">
        <v>144</v>
      </c>
      <c r="N857" s="38" t="s">
        <v>145</v>
      </c>
      <c r="O857" s="105" t="str">
        <f>IF(F857="","",VLOOKUP(F857,海关监管条件!$A$1:$B$2000,2,FALSE))</f>
        <v xml:space="preserve">A </v>
      </c>
    </row>
    <row r="858" spans="1:15" hidden="1">
      <c r="A858" s="45">
        <v>43612</v>
      </c>
      <c r="B858" s="20" t="s">
        <v>2042</v>
      </c>
      <c r="C858" s="20" t="s">
        <v>2055</v>
      </c>
      <c r="D858" s="20" t="s">
        <v>2056</v>
      </c>
      <c r="E858" s="20" t="s">
        <v>2066</v>
      </c>
      <c r="F858" s="20" t="s">
        <v>7</v>
      </c>
      <c r="G858" s="20" t="s">
        <v>2067</v>
      </c>
      <c r="H858" s="38">
        <v>6</v>
      </c>
      <c r="I858" s="38" t="s">
        <v>154</v>
      </c>
      <c r="J858" s="46">
        <v>66.105000000000004</v>
      </c>
      <c r="K858" s="46">
        <v>396.63</v>
      </c>
      <c r="L858" s="38" t="s">
        <v>143</v>
      </c>
      <c r="M858" s="38" t="s">
        <v>144</v>
      </c>
      <c r="N858" s="38" t="s">
        <v>145</v>
      </c>
      <c r="O858" s="105" t="str">
        <f>IF(F858="","",VLOOKUP(F858,海关监管条件!$A$1:$B$2000,2,FALSE))</f>
        <v xml:space="preserve">A </v>
      </c>
    </row>
    <row r="859" spans="1:15" hidden="1">
      <c r="A859" s="45">
        <v>43612</v>
      </c>
      <c r="B859" s="20" t="s">
        <v>2042</v>
      </c>
      <c r="C859" s="20" t="s">
        <v>2055</v>
      </c>
      <c r="D859" s="20" t="s">
        <v>2056</v>
      </c>
      <c r="E859" s="20" t="s">
        <v>2068</v>
      </c>
      <c r="F859" s="20" t="s">
        <v>7</v>
      </c>
      <c r="G859" s="20" t="s">
        <v>775</v>
      </c>
      <c r="H859" s="38">
        <v>6</v>
      </c>
      <c r="I859" s="38" t="s">
        <v>171</v>
      </c>
      <c r="J859" s="46">
        <v>64.349999999999994</v>
      </c>
      <c r="K859" s="46">
        <v>386.1</v>
      </c>
      <c r="L859" s="38" t="s">
        <v>143</v>
      </c>
      <c r="M859" s="38" t="s">
        <v>144</v>
      </c>
      <c r="N859" s="38" t="s">
        <v>145</v>
      </c>
      <c r="O859" s="105" t="str">
        <f>IF(F859="","",VLOOKUP(F859,海关监管条件!$A$1:$B$2000,2,FALSE))</f>
        <v xml:space="preserve">A </v>
      </c>
    </row>
    <row r="860" spans="1:15" hidden="1">
      <c r="A860" s="45">
        <v>43612</v>
      </c>
      <c r="B860" s="20" t="s">
        <v>2042</v>
      </c>
      <c r="C860" s="20" t="s">
        <v>2055</v>
      </c>
      <c r="D860" s="20" t="s">
        <v>2056</v>
      </c>
      <c r="E860" s="20" t="s">
        <v>2069</v>
      </c>
      <c r="F860" s="20" t="s">
        <v>7</v>
      </c>
      <c r="G860" s="20" t="s">
        <v>775</v>
      </c>
      <c r="H860" s="38">
        <v>2</v>
      </c>
      <c r="I860" s="38" t="s">
        <v>171</v>
      </c>
      <c r="J860" s="46">
        <v>70.2</v>
      </c>
      <c r="K860" s="46">
        <v>140.4</v>
      </c>
      <c r="L860" s="38" t="s">
        <v>143</v>
      </c>
      <c r="M860" s="38" t="s">
        <v>144</v>
      </c>
      <c r="N860" s="38" t="s">
        <v>145</v>
      </c>
      <c r="O860" s="105" t="str">
        <f>IF(F860="","",VLOOKUP(F860,海关监管条件!$A$1:$B$2000,2,FALSE))</f>
        <v xml:space="preserve">A </v>
      </c>
    </row>
    <row r="861" spans="1:15" hidden="1">
      <c r="A861" s="45">
        <v>43612</v>
      </c>
      <c r="B861" s="20" t="s">
        <v>2042</v>
      </c>
      <c r="C861" s="20" t="s">
        <v>2055</v>
      </c>
      <c r="D861" s="20" t="s">
        <v>2056</v>
      </c>
      <c r="E861" s="20" t="s">
        <v>2070</v>
      </c>
      <c r="F861" s="20" t="s">
        <v>7</v>
      </c>
      <c r="G861" s="20" t="s">
        <v>775</v>
      </c>
      <c r="H861" s="38">
        <v>10</v>
      </c>
      <c r="I861" s="38" t="s">
        <v>171</v>
      </c>
      <c r="J861" s="46">
        <v>50.543999999999997</v>
      </c>
      <c r="K861" s="46">
        <v>505.44</v>
      </c>
      <c r="L861" s="38" t="s">
        <v>143</v>
      </c>
      <c r="M861" s="38" t="s">
        <v>144</v>
      </c>
      <c r="N861" s="38" t="s">
        <v>145</v>
      </c>
      <c r="O861" s="105" t="str">
        <f>IF(F861="","",VLOOKUP(F861,海关监管条件!$A$1:$B$2000,2,FALSE))</f>
        <v xml:space="preserve">A </v>
      </c>
    </row>
    <row r="862" spans="1:15" hidden="1">
      <c r="A862" s="45">
        <v>43612</v>
      </c>
      <c r="B862" s="20" t="s">
        <v>2042</v>
      </c>
      <c r="C862" s="20" t="s">
        <v>2055</v>
      </c>
      <c r="D862" s="20" t="s">
        <v>2056</v>
      </c>
      <c r="E862" s="20" t="s">
        <v>2071</v>
      </c>
      <c r="F862" s="20" t="s">
        <v>7</v>
      </c>
      <c r="G862" s="20" t="s">
        <v>775</v>
      </c>
      <c r="H862" s="38">
        <v>3</v>
      </c>
      <c r="I862" s="38" t="s">
        <v>171</v>
      </c>
      <c r="J862" s="46">
        <v>73.709999999999994</v>
      </c>
      <c r="K862" s="46">
        <v>221.13</v>
      </c>
      <c r="L862" s="38" t="s">
        <v>143</v>
      </c>
      <c r="M862" s="38" t="s">
        <v>144</v>
      </c>
      <c r="N862" s="38" t="s">
        <v>145</v>
      </c>
      <c r="O862" s="105" t="str">
        <f>IF(F862="","",VLOOKUP(F862,海关监管条件!$A$1:$B$2000,2,FALSE))</f>
        <v xml:space="preserve">A </v>
      </c>
    </row>
    <row r="863" spans="1:15" hidden="1">
      <c r="A863" s="45">
        <v>43612</v>
      </c>
      <c r="B863" s="20" t="s">
        <v>2072</v>
      </c>
      <c r="C863" s="20" t="s">
        <v>2073</v>
      </c>
      <c r="D863" s="20" t="s">
        <v>2074</v>
      </c>
      <c r="E863" s="20" t="s">
        <v>2075</v>
      </c>
      <c r="F863" s="20" t="s">
        <v>89</v>
      </c>
      <c r="G863" s="20" t="s">
        <v>2076</v>
      </c>
      <c r="H863" s="38">
        <v>60</v>
      </c>
      <c r="I863" s="38" t="s">
        <v>207</v>
      </c>
      <c r="J863" s="46">
        <v>4.8</v>
      </c>
      <c r="K863" s="46">
        <v>288</v>
      </c>
      <c r="L863" s="38" t="s">
        <v>143</v>
      </c>
      <c r="M863" s="38" t="s">
        <v>144</v>
      </c>
      <c r="N863" s="38" t="s">
        <v>145</v>
      </c>
      <c r="O863" s="105" t="str">
        <f>IF(F863="","",VLOOKUP(F863,海关监管条件!$A$1:$B$2000,2,FALSE))</f>
        <v>无</v>
      </c>
    </row>
    <row r="864" spans="1:15" hidden="1">
      <c r="A864" s="45">
        <v>43614</v>
      </c>
      <c r="B864" s="20" t="s">
        <v>1966</v>
      </c>
      <c r="C864" s="20" t="s">
        <v>2077</v>
      </c>
      <c r="D864" s="20" t="s">
        <v>2078</v>
      </c>
      <c r="E864" s="20" t="s">
        <v>2079</v>
      </c>
      <c r="F864" s="20" t="s">
        <v>20</v>
      </c>
      <c r="G864" s="20" t="s">
        <v>1481</v>
      </c>
      <c r="H864" s="38">
        <v>3000</v>
      </c>
      <c r="I864" s="38" t="s">
        <v>224</v>
      </c>
      <c r="J864" s="46">
        <v>4.1500000000000004</v>
      </c>
      <c r="K864" s="46">
        <v>12450</v>
      </c>
      <c r="L864" s="38" t="s">
        <v>143</v>
      </c>
      <c r="M864" s="38" t="s">
        <v>144</v>
      </c>
      <c r="N864" s="38" t="s">
        <v>267</v>
      </c>
      <c r="O864" s="105" t="str">
        <f>IF(F864="","",VLOOKUP(F864,海关监管条件!$A$1:$B$2000,2,FALSE))</f>
        <v xml:space="preserve">无 </v>
      </c>
    </row>
    <row r="865" spans="1:15" hidden="1">
      <c r="A865" s="45">
        <v>43621</v>
      </c>
      <c r="B865" s="20" t="s">
        <v>2080</v>
      </c>
      <c r="C865" s="20" t="s">
        <v>2081</v>
      </c>
      <c r="D865" s="20" t="s">
        <v>2082</v>
      </c>
      <c r="E865" s="20" t="s">
        <v>2083</v>
      </c>
      <c r="F865" s="20" t="s">
        <v>29</v>
      </c>
      <c r="G865" s="20" t="s">
        <v>406</v>
      </c>
      <c r="H865" s="38">
        <v>504</v>
      </c>
      <c r="I865" s="38" t="s">
        <v>224</v>
      </c>
      <c r="J865" s="46">
        <v>1.75</v>
      </c>
      <c r="K865" s="46">
        <v>882</v>
      </c>
      <c r="L865" s="38" t="s">
        <v>143</v>
      </c>
      <c r="M865" s="38" t="s">
        <v>144</v>
      </c>
      <c r="N865" s="38" t="s">
        <v>267</v>
      </c>
      <c r="O865" s="105" t="str">
        <f>IF(F865="","",VLOOKUP(F865,海关监管条件!$A$1:$B$2000,2,FALSE))</f>
        <v xml:space="preserve">A </v>
      </c>
    </row>
    <row r="866" spans="1:15" hidden="1">
      <c r="A866" s="45">
        <v>43621</v>
      </c>
      <c r="B866" s="20" t="s">
        <v>2080</v>
      </c>
      <c r="C866" s="20" t="s">
        <v>2081</v>
      </c>
      <c r="D866" s="20" t="s">
        <v>2082</v>
      </c>
      <c r="E866" s="20" t="s">
        <v>2084</v>
      </c>
      <c r="F866" s="20" t="s">
        <v>29</v>
      </c>
      <c r="G866" s="20" t="s">
        <v>2085</v>
      </c>
      <c r="H866" s="38">
        <v>900</v>
      </c>
      <c r="I866" s="38" t="s">
        <v>224</v>
      </c>
      <c r="J866" s="46">
        <v>1.82</v>
      </c>
      <c r="K866" s="46">
        <v>1638</v>
      </c>
      <c r="L866" s="38" t="s">
        <v>143</v>
      </c>
      <c r="M866" s="38" t="s">
        <v>144</v>
      </c>
      <c r="N866" s="38" t="s">
        <v>267</v>
      </c>
      <c r="O866" s="105" t="str">
        <f>IF(F866="","",VLOOKUP(F866,海关监管条件!$A$1:$B$2000,2,FALSE))</f>
        <v xml:space="preserve">A </v>
      </c>
    </row>
    <row r="867" spans="1:15" hidden="1">
      <c r="A867" s="45">
        <v>43621</v>
      </c>
      <c r="B867" s="20" t="s">
        <v>2080</v>
      </c>
      <c r="C867" s="20" t="s">
        <v>2081</v>
      </c>
      <c r="D867" s="20" t="s">
        <v>2082</v>
      </c>
      <c r="E867" s="20" t="s">
        <v>2086</v>
      </c>
      <c r="F867" s="20" t="s">
        <v>13</v>
      </c>
      <c r="G867" s="20" t="s">
        <v>2087</v>
      </c>
      <c r="H867" s="38">
        <v>402</v>
      </c>
      <c r="I867" s="38" t="s">
        <v>224</v>
      </c>
      <c r="J867" s="46">
        <v>1.25</v>
      </c>
      <c r="K867" s="46">
        <v>502.5</v>
      </c>
      <c r="L867" s="38" t="s">
        <v>143</v>
      </c>
      <c r="M867" s="38" t="s">
        <v>144</v>
      </c>
      <c r="N867" s="38" t="s">
        <v>267</v>
      </c>
      <c r="O867" s="105" t="str">
        <f>IF(F867="","",VLOOKUP(F867,海关监管条件!$A$1:$B$2000,2,FALSE))</f>
        <v>A</v>
      </c>
    </row>
    <row r="868" spans="1:15" hidden="1">
      <c r="A868" s="45">
        <v>43621</v>
      </c>
      <c r="B868" s="20" t="s">
        <v>2080</v>
      </c>
      <c r="C868" s="20" t="s">
        <v>2081</v>
      </c>
      <c r="D868" s="20" t="s">
        <v>2082</v>
      </c>
      <c r="E868" s="20" t="s">
        <v>2088</v>
      </c>
      <c r="F868" s="20" t="s">
        <v>23</v>
      </c>
      <c r="G868" s="20" t="s">
        <v>272</v>
      </c>
      <c r="H868" s="38">
        <v>384</v>
      </c>
      <c r="I868" s="38" t="s">
        <v>224</v>
      </c>
      <c r="J868" s="46">
        <v>1.82</v>
      </c>
      <c r="K868" s="46">
        <v>698.88</v>
      </c>
      <c r="L868" s="38" t="s">
        <v>143</v>
      </c>
      <c r="M868" s="38" t="s">
        <v>144</v>
      </c>
      <c r="N868" s="38" t="s">
        <v>267</v>
      </c>
      <c r="O868" s="105" t="str">
        <f>IF(F868="","",VLOOKUP(F868,海关监管条件!$A$1:$B$2000,2,FALSE))</f>
        <v xml:space="preserve">无 </v>
      </c>
    </row>
    <row r="869" spans="1:15" hidden="1">
      <c r="A869" s="45">
        <v>43621</v>
      </c>
      <c r="B869" s="20" t="s">
        <v>2080</v>
      </c>
      <c r="C869" s="20" t="s">
        <v>2081</v>
      </c>
      <c r="D869" s="20" t="s">
        <v>2082</v>
      </c>
      <c r="E869" s="20" t="s">
        <v>2089</v>
      </c>
      <c r="F869" s="20" t="s">
        <v>23</v>
      </c>
      <c r="G869" s="20" t="s">
        <v>272</v>
      </c>
      <c r="H869" s="38">
        <v>384</v>
      </c>
      <c r="I869" s="38" t="s">
        <v>224</v>
      </c>
      <c r="J869" s="46">
        <v>1.76</v>
      </c>
      <c r="K869" s="46">
        <v>675.84</v>
      </c>
      <c r="L869" s="38" t="s">
        <v>143</v>
      </c>
      <c r="M869" s="38" t="s">
        <v>144</v>
      </c>
      <c r="N869" s="38" t="s">
        <v>267</v>
      </c>
      <c r="O869" s="105" t="str">
        <f>IF(F869="","",VLOOKUP(F869,海关监管条件!$A$1:$B$2000,2,FALSE))</f>
        <v xml:space="preserve">无 </v>
      </c>
    </row>
    <row r="870" spans="1:15" hidden="1">
      <c r="A870" s="45">
        <v>43621</v>
      </c>
      <c r="B870" s="20" t="s">
        <v>2080</v>
      </c>
      <c r="C870" s="20" t="s">
        <v>2081</v>
      </c>
      <c r="D870" s="20" t="s">
        <v>2082</v>
      </c>
      <c r="E870" s="20" t="s">
        <v>2090</v>
      </c>
      <c r="F870" s="20" t="s">
        <v>13</v>
      </c>
      <c r="G870" s="20" t="s">
        <v>1479</v>
      </c>
      <c r="H870" s="38">
        <v>354</v>
      </c>
      <c r="I870" s="38" t="s">
        <v>224</v>
      </c>
      <c r="J870" s="46">
        <v>1.66</v>
      </c>
      <c r="K870" s="46">
        <v>587.64</v>
      </c>
      <c r="L870" s="38" t="s">
        <v>143</v>
      </c>
      <c r="M870" s="38" t="s">
        <v>144</v>
      </c>
      <c r="N870" s="38" t="s">
        <v>267</v>
      </c>
      <c r="O870" s="105" t="str">
        <f>IF(F870="","",VLOOKUP(F870,海关监管条件!$A$1:$B$2000,2,FALSE))</f>
        <v>A</v>
      </c>
    </row>
    <row r="871" spans="1:15" hidden="1">
      <c r="A871" s="45">
        <v>43621</v>
      </c>
      <c r="B871" s="20" t="s">
        <v>2080</v>
      </c>
      <c r="C871" s="20" t="s">
        <v>2081</v>
      </c>
      <c r="D871" s="20" t="s">
        <v>2082</v>
      </c>
      <c r="E871" s="20" t="s">
        <v>2091</v>
      </c>
      <c r="F871" s="20" t="s">
        <v>23</v>
      </c>
      <c r="G871" s="20" t="s">
        <v>272</v>
      </c>
      <c r="H871" s="38">
        <v>576</v>
      </c>
      <c r="I871" s="38" t="s">
        <v>224</v>
      </c>
      <c r="J871" s="46">
        <v>1.82</v>
      </c>
      <c r="K871" s="46">
        <v>1048.32</v>
      </c>
      <c r="L871" s="38" t="s">
        <v>143</v>
      </c>
      <c r="M871" s="38" t="s">
        <v>144</v>
      </c>
      <c r="N871" s="38" t="s">
        <v>267</v>
      </c>
      <c r="O871" s="105" t="str">
        <f>IF(F871="","",VLOOKUP(F871,海关监管条件!$A$1:$B$2000,2,FALSE))</f>
        <v xml:space="preserve">无 </v>
      </c>
    </row>
    <row r="872" spans="1:15" hidden="1">
      <c r="A872" s="45">
        <v>43621</v>
      </c>
      <c r="B872" s="20" t="s">
        <v>2080</v>
      </c>
      <c r="C872" s="20" t="s">
        <v>2081</v>
      </c>
      <c r="D872" s="20" t="s">
        <v>2082</v>
      </c>
      <c r="E872" s="20" t="s">
        <v>2092</v>
      </c>
      <c r="F872" s="20" t="s">
        <v>23</v>
      </c>
      <c r="G872" s="20" t="s">
        <v>272</v>
      </c>
      <c r="H872" s="38">
        <v>576</v>
      </c>
      <c r="I872" s="38" t="s">
        <v>224</v>
      </c>
      <c r="J872" s="46">
        <v>1.76</v>
      </c>
      <c r="K872" s="46">
        <v>1013.76</v>
      </c>
      <c r="L872" s="38" t="s">
        <v>143</v>
      </c>
      <c r="M872" s="38" t="s">
        <v>144</v>
      </c>
      <c r="N872" s="38" t="s">
        <v>267</v>
      </c>
      <c r="O872" s="105" t="str">
        <f>IF(F872="","",VLOOKUP(F872,海关监管条件!$A$1:$B$2000,2,FALSE))</f>
        <v xml:space="preserve">无 </v>
      </c>
    </row>
    <row r="873" spans="1:15" hidden="1">
      <c r="A873" s="45">
        <v>43621</v>
      </c>
      <c r="B873" s="20" t="s">
        <v>2080</v>
      </c>
      <c r="C873" s="20" t="s">
        <v>2081</v>
      </c>
      <c r="D873" s="20" t="s">
        <v>2082</v>
      </c>
      <c r="E873" s="20" t="s">
        <v>2093</v>
      </c>
      <c r="F873" s="20" t="s">
        <v>20</v>
      </c>
      <c r="G873" s="20" t="s">
        <v>1970</v>
      </c>
      <c r="H873" s="38">
        <v>1500</v>
      </c>
      <c r="I873" s="38" t="s">
        <v>224</v>
      </c>
      <c r="J873" s="46">
        <v>5.48</v>
      </c>
      <c r="K873" s="46">
        <v>8220</v>
      </c>
      <c r="L873" s="38" t="s">
        <v>143</v>
      </c>
      <c r="M873" s="38" t="s">
        <v>144</v>
      </c>
      <c r="N873" s="38" t="s">
        <v>267</v>
      </c>
      <c r="O873" s="105" t="str">
        <f>IF(F873="","",VLOOKUP(F873,海关监管条件!$A$1:$B$2000,2,FALSE))</f>
        <v xml:space="preserve">无 </v>
      </c>
    </row>
    <row r="874" spans="1:15" hidden="1">
      <c r="A874" s="45">
        <v>43621</v>
      </c>
      <c r="B874" s="20" t="s">
        <v>2080</v>
      </c>
      <c r="C874" s="20" t="s">
        <v>2081</v>
      </c>
      <c r="D874" s="20" t="s">
        <v>2082</v>
      </c>
      <c r="E874" s="20" t="s">
        <v>2094</v>
      </c>
      <c r="F874" s="20" t="s">
        <v>18</v>
      </c>
      <c r="G874" s="20" t="s">
        <v>1976</v>
      </c>
      <c r="H874" s="38">
        <v>1068</v>
      </c>
      <c r="I874" s="38" t="s">
        <v>142</v>
      </c>
      <c r="J874" s="46">
        <v>2.59</v>
      </c>
      <c r="K874" s="46">
        <v>2766.12</v>
      </c>
      <c r="L874" s="38" t="s">
        <v>143</v>
      </c>
      <c r="M874" s="38" t="s">
        <v>144</v>
      </c>
      <c r="N874" s="38" t="s">
        <v>267</v>
      </c>
      <c r="O874" s="105" t="str">
        <f>IF(F874="","",VLOOKUP(F874,海关监管条件!$A$1:$B$2000,2,FALSE))</f>
        <v xml:space="preserve">A </v>
      </c>
    </row>
    <row r="875" spans="1:15" hidden="1">
      <c r="A875" s="45">
        <v>43628</v>
      </c>
      <c r="B875" s="20" t="s">
        <v>2095</v>
      </c>
      <c r="C875" s="20" t="s">
        <v>2096</v>
      </c>
      <c r="D875" s="20" t="s">
        <v>2097</v>
      </c>
      <c r="E875" s="20" t="s">
        <v>2098</v>
      </c>
      <c r="F875" s="20" t="s">
        <v>108</v>
      </c>
      <c r="G875" s="20" t="s">
        <v>2099</v>
      </c>
      <c r="H875" s="38">
        <v>24</v>
      </c>
      <c r="I875" s="38" t="s">
        <v>154</v>
      </c>
      <c r="J875" s="46">
        <v>2.35</v>
      </c>
      <c r="K875" s="46">
        <v>56.4</v>
      </c>
      <c r="L875" s="38" t="s">
        <v>143</v>
      </c>
      <c r="M875" s="38" t="s">
        <v>144</v>
      </c>
      <c r="N875" s="38" t="s">
        <v>145</v>
      </c>
      <c r="O875" s="105" t="str">
        <f>IF(F875="","",VLOOKUP(F875,海关监管条件!$A$1:$B$2000,2,FALSE))</f>
        <v>无</v>
      </c>
    </row>
    <row r="876" spans="1:15" hidden="1">
      <c r="A876" s="45">
        <v>43628</v>
      </c>
      <c r="B876" s="20" t="s">
        <v>2095</v>
      </c>
      <c r="C876" s="20" t="s">
        <v>2096</v>
      </c>
      <c r="D876" s="20" t="s">
        <v>2097</v>
      </c>
      <c r="E876" s="20" t="s">
        <v>2100</v>
      </c>
      <c r="F876" s="20" t="s">
        <v>86</v>
      </c>
      <c r="G876" s="20" t="s">
        <v>2101</v>
      </c>
      <c r="H876" s="38">
        <v>15</v>
      </c>
      <c r="I876" s="38" t="s">
        <v>154</v>
      </c>
      <c r="J876" s="46">
        <v>7.15</v>
      </c>
      <c r="K876" s="46">
        <v>107.25</v>
      </c>
      <c r="L876" s="38" t="s">
        <v>143</v>
      </c>
      <c r="M876" s="38" t="s">
        <v>144</v>
      </c>
      <c r="N876" s="38" t="s">
        <v>145</v>
      </c>
      <c r="O876" s="105" t="str">
        <f>IF(F876="","",VLOOKUP(F876,海关监管条件!$A$1:$B$2000,2,FALSE))</f>
        <v>无</v>
      </c>
    </row>
    <row r="877" spans="1:15" hidden="1">
      <c r="A877" s="45">
        <v>43628</v>
      </c>
      <c r="B877" s="20" t="s">
        <v>2102</v>
      </c>
      <c r="C877" s="20" t="s">
        <v>2103</v>
      </c>
      <c r="D877" s="20" t="s">
        <v>2104</v>
      </c>
      <c r="E877" s="20" t="s">
        <v>2105</v>
      </c>
      <c r="F877" s="20" t="s">
        <v>42</v>
      </c>
      <c r="G877" s="20" t="s">
        <v>2106</v>
      </c>
      <c r="H877" s="38">
        <v>1152</v>
      </c>
      <c r="I877" s="38" t="s">
        <v>154</v>
      </c>
      <c r="J877" s="46">
        <v>1</v>
      </c>
      <c r="K877" s="46">
        <v>1152</v>
      </c>
      <c r="L877" s="104" t="s">
        <v>151</v>
      </c>
      <c r="M877" s="38" t="s">
        <v>144</v>
      </c>
      <c r="N877" s="38" t="s">
        <v>267</v>
      </c>
      <c r="O877" s="105" t="str">
        <f>IF(F877="","",VLOOKUP(F877,海关监管条件!$A$1:$B$2000,2,FALSE))</f>
        <v xml:space="preserve">无 </v>
      </c>
    </row>
    <row r="878" spans="1:15" hidden="1">
      <c r="A878" s="45">
        <v>43628</v>
      </c>
      <c r="B878" s="20" t="s">
        <v>2102</v>
      </c>
      <c r="C878" s="20" t="s">
        <v>2103</v>
      </c>
      <c r="D878" s="20" t="s">
        <v>2104</v>
      </c>
      <c r="E878" s="20" t="s">
        <v>2107</v>
      </c>
      <c r="F878" s="20" t="s">
        <v>42</v>
      </c>
      <c r="G878" s="20" t="s">
        <v>2106</v>
      </c>
      <c r="H878" s="38">
        <v>768</v>
      </c>
      <c r="I878" s="38" t="s">
        <v>154</v>
      </c>
      <c r="J878" s="46">
        <v>1</v>
      </c>
      <c r="K878" s="46">
        <v>768</v>
      </c>
      <c r="L878" s="104" t="s">
        <v>151</v>
      </c>
      <c r="M878" s="38" t="s">
        <v>144</v>
      </c>
      <c r="N878" s="38" t="s">
        <v>267</v>
      </c>
      <c r="O878" s="105" t="str">
        <f>IF(F878="","",VLOOKUP(F878,海关监管条件!$A$1:$B$2000,2,FALSE))</f>
        <v xml:space="preserve">无 </v>
      </c>
    </row>
    <row r="879" spans="1:15" hidden="1">
      <c r="A879" s="45">
        <v>43628</v>
      </c>
      <c r="B879" s="20" t="s">
        <v>2102</v>
      </c>
      <c r="C879" s="20" t="s">
        <v>2103</v>
      </c>
      <c r="D879" s="20" t="s">
        <v>2104</v>
      </c>
      <c r="E879" s="20" t="s">
        <v>2108</v>
      </c>
      <c r="F879" s="20" t="s">
        <v>72</v>
      </c>
      <c r="G879" s="20" t="s">
        <v>2109</v>
      </c>
      <c r="H879" s="38">
        <v>204</v>
      </c>
      <c r="I879" s="38" t="s">
        <v>154</v>
      </c>
      <c r="J879" s="46">
        <v>1</v>
      </c>
      <c r="K879" s="46">
        <v>204</v>
      </c>
      <c r="L879" s="104" t="s">
        <v>151</v>
      </c>
      <c r="M879" s="38" t="s">
        <v>144</v>
      </c>
      <c r="N879" s="38" t="s">
        <v>267</v>
      </c>
      <c r="O879" s="105" t="str">
        <f>IF(F879="","",VLOOKUP(F879,海关监管条件!$A$1:$B$2000,2,FALSE))</f>
        <v>无</v>
      </c>
    </row>
    <row r="880" spans="1:15" hidden="1">
      <c r="A880" s="45">
        <v>43628</v>
      </c>
      <c r="B880" s="20" t="s">
        <v>2102</v>
      </c>
      <c r="C880" s="20" t="s">
        <v>2103</v>
      </c>
      <c r="D880" s="20" t="s">
        <v>2104</v>
      </c>
      <c r="E880" s="20" t="s">
        <v>2110</v>
      </c>
      <c r="F880" s="20" t="s">
        <v>72</v>
      </c>
      <c r="G880" s="20" t="s">
        <v>2109</v>
      </c>
      <c r="H880" s="38">
        <v>210</v>
      </c>
      <c r="I880" s="38" t="s">
        <v>154</v>
      </c>
      <c r="J880" s="46">
        <v>0.6</v>
      </c>
      <c r="K880" s="46">
        <v>126</v>
      </c>
      <c r="L880" s="104" t="s">
        <v>151</v>
      </c>
      <c r="M880" s="38" t="s">
        <v>144</v>
      </c>
      <c r="N880" s="38" t="s">
        <v>267</v>
      </c>
      <c r="O880" s="105" t="str">
        <f>IF(F880="","",VLOOKUP(F880,海关监管条件!$A$1:$B$2000,2,FALSE))</f>
        <v>无</v>
      </c>
    </row>
    <row r="881" spans="1:15" hidden="1">
      <c r="A881" s="45">
        <v>43628</v>
      </c>
      <c r="B881" s="20" t="s">
        <v>2102</v>
      </c>
      <c r="C881" s="20" t="s">
        <v>2103</v>
      </c>
      <c r="D881" s="20" t="s">
        <v>2104</v>
      </c>
      <c r="E881" s="20" t="s">
        <v>2111</v>
      </c>
      <c r="F881" s="20" t="s">
        <v>72</v>
      </c>
      <c r="G881" s="20" t="s">
        <v>2109</v>
      </c>
      <c r="H881" s="38">
        <v>216</v>
      </c>
      <c r="I881" s="38" t="s">
        <v>154</v>
      </c>
      <c r="J881" s="46">
        <v>0.6</v>
      </c>
      <c r="K881" s="46">
        <v>129.6</v>
      </c>
      <c r="L881" s="104" t="s">
        <v>151</v>
      </c>
      <c r="M881" s="38" t="s">
        <v>144</v>
      </c>
      <c r="N881" s="38" t="s">
        <v>267</v>
      </c>
      <c r="O881" s="105" t="str">
        <f>IF(F881="","",VLOOKUP(F881,海关监管条件!$A$1:$B$2000,2,FALSE))</f>
        <v>无</v>
      </c>
    </row>
    <row r="882" spans="1:15" hidden="1">
      <c r="A882" s="45">
        <v>43628</v>
      </c>
      <c r="B882" s="20" t="s">
        <v>2112</v>
      </c>
      <c r="C882" s="20" t="s">
        <v>2113</v>
      </c>
      <c r="D882" s="20" t="s">
        <v>2114</v>
      </c>
      <c r="E882" s="20" t="s">
        <v>2115</v>
      </c>
      <c r="F882" s="20" t="s">
        <v>15</v>
      </c>
      <c r="G882" s="20" t="s">
        <v>249</v>
      </c>
      <c r="H882" s="38">
        <v>288</v>
      </c>
      <c r="I882" s="38" t="s">
        <v>142</v>
      </c>
      <c r="J882" s="46">
        <v>1.32</v>
      </c>
      <c r="K882" s="46">
        <v>380.16</v>
      </c>
      <c r="L882" s="38" t="s">
        <v>143</v>
      </c>
      <c r="M882" s="38" t="s">
        <v>144</v>
      </c>
      <c r="N882" s="38" t="s">
        <v>145</v>
      </c>
      <c r="O882" s="105" t="str">
        <f>IF(F882="","",VLOOKUP(F882,海关监管条件!$A$1:$B$2000,2,FALSE))</f>
        <v xml:space="preserve">A </v>
      </c>
    </row>
    <row r="883" spans="1:15" hidden="1">
      <c r="A883" s="45">
        <v>43628</v>
      </c>
      <c r="B883" s="20" t="s">
        <v>2116</v>
      </c>
      <c r="C883" s="20" t="s">
        <v>2117</v>
      </c>
      <c r="D883" s="20" t="s">
        <v>2118</v>
      </c>
      <c r="E883" s="20" t="s">
        <v>2119</v>
      </c>
      <c r="F883" s="20" t="s">
        <v>58</v>
      </c>
      <c r="G883" s="20" t="s">
        <v>1819</v>
      </c>
      <c r="H883" s="38">
        <v>4632</v>
      </c>
      <c r="I883" s="38" t="s">
        <v>142</v>
      </c>
      <c r="J883" s="46">
        <v>0.46400000000000002</v>
      </c>
      <c r="K883" s="46">
        <v>2149.248</v>
      </c>
      <c r="L883" s="38" t="s">
        <v>143</v>
      </c>
      <c r="M883" s="38" t="s">
        <v>144</v>
      </c>
      <c r="N883" s="38" t="s">
        <v>267</v>
      </c>
      <c r="O883" s="105" t="str">
        <f>IF(F883="","",VLOOKUP(F883,海关监管条件!$A$1:$B$2000,2,FALSE))</f>
        <v>无</v>
      </c>
    </row>
    <row r="884" spans="1:15" hidden="1">
      <c r="A884" s="45">
        <v>43628</v>
      </c>
      <c r="B884" s="20" t="s">
        <v>2116</v>
      </c>
      <c r="C884" s="20" t="s">
        <v>2117</v>
      </c>
      <c r="D884" s="20" t="s">
        <v>2118</v>
      </c>
      <c r="E884" s="20" t="s">
        <v>2120</v>
      </c>
      <c r="F884" s="20" t="s">
        <v>15</v>
      </c>
      <c r="G884" s="20" t="s">
        <v>2121</v>
      </c>
      <c r="H884" s="38">
        <v>1320</v>
      </c>
      <c r="I884" s="38" t="s">
        <v>142</v>
      </c>
      <c r="J884" s="46">
        <v>1.0209999999999999</v>
      </c>
      <c r="K884" s="46">
        <v>1347.72</v>
      </c>
      <c r="L884" s="38" t="s">
        <v>143</v>
      </c>
      <c r="M884" s="38" t="s">
        <v>144</v>
      </c>
      <c r="N884" s="38" t="s">
        <v>267</v>
      </c>
      <c r="O884" s="105" t="str">
        <f>IF(F884="","",VLOOKUP(F884,海关监管条件!$A$1:$B$2000,2,FALSE))</f>
        <v xml:space="preserve">A </v>
      </c>
    </row>
    <row r="885" spans="1:15" hidden="1">
      <c r="A885" s="45">
        <v>43635</v>
      </c>
      <c r="B885" s="20" t="s">
        <v>2122</v>
      </c>
      <c r="C885" s="20" t="s">
        <v>2123</v>
      </c>
      <c r="D885" s="20" t="s">
        <v>2124</v>
      </c>
      <c r="E885" s="20" t="s">
        <v>2125</v>
      </c>
      <c r="F885" s="20" t="s">
        <v>55</v>
      </c>
      <c r="G885" s="20" t="s">
        <v>1083</v>
      </c>
      <c r="H885" s="38">
        <v>138432</v>
      </c>
      <c r="I885" s="38" t="s">
        <v>763</v>
      </c>
      <c r="J885" s="46">
        <v>0.11</v>
      </c>
      <c r="K885" s="46">
        <v>15227.52</v>
      </c>
      <c r="L885" s="38" t="s">
        <v>143</v>
      </c>
      <c r="M885" s="38" t="s">
        <v>144</v>
      </c>
      <c r="N885" s="38" t="s">
        <v>267</v>
      </c>
      <c r="O885" s="105" t="str">
        <f>IF(F885="","",VLOOKUP(F885,海关监管条件!$A$1:$B$2000,2,FALSE))</f>
        <v>A</v>
      </c>
    </row>
    <row r="886" spans="1:15" hidden="1">
      <c r="A886" s="45">
        <v>43635</v>
      </c>
      <c r="B886" s="20" t="s">
        <v>2122</v>
      </c>
      <c r="C886" s="20" t="s">
        <v>2123</v>
      </c>
      <c r="D886" s="20" t="s">
        <v>2124</v>
      </c>
      <c r="E886" s="20" t="s">
        <v>2126</v>
      </c>
      <c r="F886" s="20" t="s">
        <v>55</v>
      </c>
      <c r="G886" s="20" t="s">
        <v>1083</v>
      </c>
      <c r="H886" s="38">
        <v>6984</v>
      </c>
      <c r="I886" s="38" t="s">
        <v>763</v>
      </c>
      <c r="J886" s="46">
        <v>0.11</v>
      </c>
      <c r="K886" s="46">
        <v>768.24</v>
      </c>
      <c r="L886" s="38" t="s">
        <v>143</v>
      </c>
      <c r="M886" s="38" t="s">
        <v>144</v>
      </c>
      <c r="N886" s="38" t="s">
        <v>267</v>
      </c>
      <c r="O886" s="105" t="str">
        <f>IF(F886="","",VLOOKUP(F886,海关监管条件!$A$1:$B$2000,2,FALSE))</f>
        <v>A</v>
      </c>
    </row>
    <row r="887" spans="1:15" hidden="1">
      <c r="A887" s="45">
        <v>43635</v>
      </c>
      <c r="B887" s="20" t="s">
        <v>2127</v>
      </c>
      <c r="C887" s="20" t="s">
        <v>2128</v>
      </c>
      <c r="D887" s="20" t="s">
        <v>2129</v>
      </c>
      <c r="E887" s="20" t="s">
        <v>2130</v>
      </c>
      <c r="F887" s="20" t="s">
        <v>20</v>
      </c>
      <c r="G887" s="20" t="s">
        <v>2131</v>
      </c>
      <c r="H887" s="38">
        <v>30</v>
      </c>
      <c r="I887" s="38" t="s">
        <v>154</v>
      </c>
      <c r="J887" s="46">
        <v>10.5</v>
      </c>
      <c r="K887" s="46">
        <v>315</v>
      </c>
      <c r="L887" s="38" t="s">
        <v>143</v>
      </c>
      <c r="M887" s="38" t="s">
        <v>144</v>
      </c>
      <c r="N887" s="38" t="s">
        <v>145</v>
      </c>
      <c r="O887" s="105" t="str">
        <f>IF(F887="","",VLOOKUP(F887,海关监管条件!$A$1:$B$2000,2,FALSE))</f>
        <v xml:space="preserve">无 </v>
      </c>
    </row>
    <row r="888" spans="1:15" hidden="1">
      <c r="A888" s="45">
        <v>43635</v>
      </c>
      <c r="B888" s="20" t="s">
        <v>2132</v>
      </c>
      <c r="C888" s="20" t="s">
        <v>2133</v>
      </c>
      <c r="D888" s="20" t="s">
        <v>2134</v>
      </c>
      <c r="E888" s="20" t="s">
        <v>2135</v>
      </c>
      <c r="F888" s="20" t="s">
        <v>7</v>
      </c>
      <c r="G888" s="20" t="s">
        <v>2136</v>
      </c>
      <c r="H888" s="38">
        <v>16</v>
      </c>
      <c r="I888" s="38" t="s">
        <v>142</v>
      </c>
      <c r="J888" s="46">
        <v>77.3</v>
      </c>
      <c r="K888" s="46">
        <v>1236.8</v>
      </c>
      <c r="L888" s="104" t="s">
        <v>151</v>
      </c>
      <c r="M888" s="38" t="s">
        <v>144</v>
      </c>
      <c r="N888" s="38" t="s">
        <v>145</v>
      </c>
      <c r="O888" s="105" t="str">
        <f>IF(F888="","",VLOOKUP(F888,海关监管条件!$A$1:$B$2000,2,FALSE))</f>
        <v xml:space="preserve">A </v>
      </c>
    </row>
    <row r="889" spans="1:15" hidden="1">
      <c r="A889" s="45">
        <v>43635</v>
      </c>
      <c r="B889" s="20" t="s">
        <v>2132</v>
      </c>
      <c r="C889" s="20" t="s">
        <v>2133</v>
      </c>
      <c r="D889" s="20" t="s">
        <v>2134</v>
      </c>
      <c r="E889" s="20" t="s">
        <v>2137</v>
      </c>
      <c r="F889" s="20" t="s">
        <v>7</v>
      </c>
      <c r="G889" s="20" t="s">
        <v>2138</v>
      </c>
      <c r="H889" s="38">
        <v>48</v>
      </c>
      <c r="I889" s="38" t="s">
        <v>142</v>
      </c>
      <c r="J889" s="46">
        <v>16</v>
      </c>
      <c r="K889" s="46">
        <v>768</v>
      </c>
      <c r="L889" s="104" t="s">
        <v>151</v>
      </c>
      <c r="M889" s="38" t="s">
        <v>144</v>
      </c>
      <c r="N889" s="38" t="s">
        <v>145</v>
      </c>
      <c r="O889" s="105" t="str">
        <f>IF(F889="","",VLOOKUP(F889,海关监管条件!$A$1:$B$2000,2,FALSE))</f>
        <v xml:space="preserve">A </v>
      </c>
    </row>
    <row r="890" spans="1:15" hidden="1">
      <c r="A890" s="45">
        <v>43635</v>
      </c>
      <c r="B890" s="20" t="s">
        <v>2132</v>
      </c>
      <c r="C890" s="20" t="s">
        <v>2133</v>
      </c>
      <c r="D890" s="20" t="s">
        <v>2134</v>
      </c>
      <c r="E890" s="20" t="s">
        <v>2139</v>
      </c>
      <c r="F890" s="20" t="s">
        <v>44</v>
      </c>
      <c r="G890" s="20" t="s">
        <v>2140</v>
      </c>
      <c r="H890" s="38">
        <v>16</v>
      </c>
      <c r="I890" s="38" t="s">
        <v>2141</v>
      </c>
      <c r="J890" s="46">
        <v>17.8</v>
      </c>
      <c r="K890" s="46">
        <v>284.8</v>
      </c>
      <c r="L890" s="104" t="s">
        <v>151</v>
      </c>
      <c r="M890" s="38" t="s">
        <v>144</v>
      </c>
      <c r="N890" s="38" t="s">
        <v>145</v>
      </c>
      <c r="O890" s="105" t="str">
        <f>IF(F890="","",VLOOKUP(F890,海关监管条件!$A$1:$B$2000,2,FALSE))</f>
        <v xml:space="preserve">A </v>
      </c>
    </row>
    <row r="891" spans="1:15" hidden="1">
      <c r="A891" s="45">
        <v>43635</v>
      </c>
      <c r="B891" s="20" t="s">
        <v>2132</v>
      </c>
      <c r="C891" s="20" t="s">
        <v>2133</v>
      </c>
      <c r="D891" s="20" t="s">
        <v>2134</v>
      </c>
      <c r="E891" s="20" t="s">
        <v>2142</v>
      </c>
      <c r="F891" s="20" t="s">
        <v>44</v>
      </c>
      <c r="G891" s="20" t="s">
        <v>2143</v>
      </c>
      <c r="H891" s="38">
        <v>32</v>
      </c>
      <c r="I891" s="38" t="s">
        <v>2141</v>
      </c>
      <c r="J891" s="46">
        <v>26</v>
      </c>
      <c r="K891" s="46">
        <v>832</v>
      </c>
      <c r="L891" s="104" t="s">
        <v>151</v>
      </c>
      <c r="M891" s="38" t="s">
        <v>144</v>
      </c>
      <c r="N891" s="38" t="s">
        <v>145</v>
      </c>
      <c r="O891" s="105" t="str">
        <f>IF(F891="","",VLOOKUP(F891,海关监管条件!$A$1:$B$2000,2,FALSE))</f>
        <v xml:space="preserve">A </v>
      </c>
    </row>
    <row r="892" spans="1:15" hidden="1">
      <c r="A892" s="45">
        <v>43635</v>
      </c>
      <c r="B892" s="20" t="s">
        <v>2132</v>
      </c>
      <c r="C892" s="20" t="s">
        <v>2133</v>
      </c>
      <c r="D892" s="20" t="s">
        <v>2134</v>
      </c>
      <c r="E892" s="20" t="s">
        <v>2144</v>
      </c>
      <c r="F892" s="20" t="s">
        <v>44</v>
      </c>
      <c r="G892" s="20" t="s">
        <v>2145</v>
      </c>
      <c r="H892" s="38">
        <v>45</v>
      </c>
      <c r="I892" s="38" t="s">
        <v>2141</v>
      </c>
      <c r="J892" s="46">
        <v>14.2</v>
      </c>
      <c r="K892" s="46">
        <v>639</v>
      </c>
      <c r="L892" s="104" t="s">
        <v>151</v>
      </c>
      <c r="M892" s="38" t="s">
        <v>144</v>
      </c>
      <c r="N892" s="38" t="s">
        <v>145</v>
      </c>
      <c r="O892" s="105" t="str">
        <f>IF(F892="","",VLOOKUP(F892,海关监管条件!$A$1:$B$2000,2,FALSE))</f>
        <v xml:space="preserve">A </v>
      </c>
    </row>
    <row r="893" spans="1:15" hidden="1">
      <c r="A893" s="45">
        <v>43635</v>
      </c>
      <c r="B893" s="20" t="s">
        <v>2146</v>
      </c>
      <c r="C893" s="20" t="s">
        <v>2147</v>
      </c>
      <c r="D893" s="20" t="s">
        <v>2148</v>
      </c>
      <c r="E893" s="20" t="s">
        <v>2149</v>
      </c>
      <c r="F893" s="20" t="s">
        <v>66</v>
      </c>
      <c r="G893" s="20" t="s">
        <v>507</v>
      </c>
      <c r="H893" s="38">
        <v>450</v>
      </c>
      <c r="I893" s="38" t="s">
        <v>171</v>
      </c>
      <c r="J893" s="46">
        <v>2.7332999999999998</v>
      </c>
      <c r="K893" s="46">
        <v>1230</v>
      </c>
      <c r="L893" s="38" t="s">
        <v>143</v>
      </c>
      <c r="M893" s="38" t="s">
        <v>144</v>
      </c>
      <c r="N893" s="38" t="s">
        <v>145</v>
      </c>
      <c r="O893" s="105" t="str">
        <f>IF(F893="","",VLOOKUP(F893,海关监管条件!$A$1:$B$2000,2,FALSE))</f>
        <v>无</v>
      </c>
    </row>
    <row r="894" spans="1:15" hidden="1">
      <c r="A894" s="45">
        <v>43635</v>
      </c>
      <c r="B894" s="20" t="s">
        <v>2150</v>
      </c>
      <c r="C894" s="20" t="s">
        <v>2151</v>
      </c>
      <c r="D894" s="20" t="s">
        <v>2152</v>
      </c>
      <c r="E894" s="20" t="s">
        <v>2153</v>
      </c>
      <c r="F894" s="20" t="s">
        <v>116</v>
      </c>
      <c r="G894" s="20" t="s">
        <v>2154</v>
      </c>
      <c r="H894" s="38">
        <v>96.56</v>
      </c>
      <c r="I894" s="38" t="s">
        <v>171</v>
      </c>
      <c r="J894" s="46">
        <v>3.2</v>
      </c>
      <c r="K894" s="46">
        <v>308.99200000000002</v>
      </c>
      <c r="L894" s="38" t="s">
        <v>143</v>
      </c>
      <c r="M894" s="38" t="s">
        <v>144</v>
      </c>
      <c r="N894" s="38" t="s">
        <v>267</v>
      </c>
      <c r="O894" s="105" t="str">
        <f>IF(F894="","",VLOOKUP(F894,海关监管条件!$A$1:$B$2000,2,FALSE))</f>
        <v>无</v>
      </c>
    </row>
    <row r="895" spans="1:15" hidden="1">
      <c r="A895" s="45">
        <v>43635</v>
      </c>
      <c r="B895" s="20" t="s">
        <v>2150</v>
      </c>
      <c r="C895" s="20" t="s">
        <v>2151</v>
      </c>
      <c r="D895" s="20" t="s">
        <v>2152</v>
      </c>
      <c r="E895" s="20" t="s">
        <v>2155</v>
      </c>
      <c r="F895" s="20" t="s">
        <v>116</v>
      </c>
      <c r="G895" s="20" t="s">
        <v>2156</v>
      </c>
      <c r="H895" s="38">
        <v>159.80000000000001</v>
      </c>
      <c r="I895" s="38" t="s">
        <v>171</v>
      </c>
      <c r="J895" s="46">
        <v>3.2</v>
      </c>
      <c r="K895" s="46">
        <v>511.36</v>
      </c>
      <c r="L895" s="38" t="s">
        <v>143</v>
      </c>
      <c r="M895" s="38" t="s">
        <v>144</v>
      </c>
      <c r="N895" s="38" t="s">
        <v>267</v>
      </c>
      <c r="O895" s="105" t="str">
        <f>IF(F895="","",VLOOKUP(F895,海关监管条件!$A$1:$B$2000,2,FALSE))</f>
        <v>无</v>
      </c>
    </row>
    <row r="896" spans="1:15" hidden="1">
      <c r="A896" s="45">
        <v>43635</v>
      </c>
      <c r="B896" s="20" t="s">
        <v>2150</v>
      </c>
      <c r="C896" s="20" t="s">
        <v>2151</v>
      </c>
      <c r="D896" s="20" t="s">
        <v>2152</v>
      </c>
      <c r="E896" s="20" t="s">
        <v>2157</v>
      </c>
      <c r="F896" s="20" t="s">
        <v>116</v>
      </c>
      <c r="G896" s="20" t="s">
        <v>2158</v>
      </c>
      <c r="H896" s="38">
        <v>86.7</v>
      </c>
      <c r="I896" s="38" t="s">
        <v>171</v>
      </c>
      <c r="J896" s="46">
        <v>3.2</v>
      </c>
      <c r="K896" s="46">
        <v>277.44</v>
      </c>
      <c r="L896" s="38" t="s">
        <v>143</v>
      </c>
      <c r="M896" s="38" t="s">
        <v>144</v>
      </c>
      <c r="N896" s="38" t="s">
        <v>267</v>
      </c>
      <c r="O896" s="105" t="str">
        <f>IF(F896="","",VLOOKUP(F896,海关监管条件!$A$1:$B$2000,2,FALSE))</f>
        <v>无</v>
      </c>
    </row>
    <row r="897" spans="1:15" hidden="1">
      <c r="A897" s="45">
        <v>43635</v>
      </c>
      <c r="B897" s="20" t="s">
        <v>2159</v>
      </c>
      <c r="C897" s="20" t="s">
        <v>2160</v>
      </c>
      <c r="D897" s="20" t="s">
        <v>2161</v>
      </c>
      <c r="E897" s="20" t="s">
        <v>2162</v>
      </c>
      <c r="F897" s="20" t="s">
        <v>7</v>
      </c>
      <c r="G897" s="20" t="s">
        <v>2163</v>
      </c>
      <c r="H897" s="38">
        <v>24</v>
      </c>
      <c r="I897" s="38" t="s">
        <v>154</v>
      </c>
      <c r="J897" s="46">
        <v>1</v>
      </c>
      <c r="K897" s="46">
        <v>24</v>
      </c>
      <c r="L897" s="38" t="s">
        <v>143</v>
      </c>
      <c r="M897" s="38" t="s">
        <v>144</v>
      </c>
      <c r="N897" s="38" t="s">
        <v>145</v>
      </c>
      <c r="O897" s="105" t="str">
        <f>IF(F897="","",VLOOKUP(F897,海关监管条件!$A$1:$B$2000,2,FALSE))</f>
        <v xml:space="preserve">A </v>
      </c>
    </row>
    <row r="898" spans="1:15" hidden="1">
      <c r="A898" s="45">
        <v>43635</v>
      </c>
      <c r="B898" s="20" t="s">
        <v>2159</v>
      </c>
      <c r="C898" s="20" t="s">
        <v>2160</v>
      </c>
      <c r="D898" s="20" t="s">
        <v>2161</v>
      </c>
      <c r="E898" s="20" t="s">
        <v>2164</v>
      </c>
      <c r="F898" s="20" t="s">
        <v>5</v>
      </c>
      <c r="G898" s="20" t="s">
        <v>2165</v>
      </c>
      <c r="H898" s="38">
        <v>12</v>
      </c>
      <c r="I898" s="38" t="s">
        <v>142</v>
      </c>
      <c r="J898" s="46">
        <v>2</v>
      </c>
      <c r="K898" s="46">
        <v>24</v>
      </c>
      <c r="L898" s="38" t="s">
        <v>143</v>
      </c>
      <c r="M898" s="38" t="s">
        <v>144</v>
      </c>
      <c r="N898" s="38" t="s">
        <v>145</v>
      </c>
      <c r="O898" s="105" t="str">
        <f>IF(F898="","",VLOOKUP(F898,海关监管条件!$A$1:$B$2000,2,FALSE))</f>
        <v xml:space="preserve">A </v>
      </c>
    </row>
    <row r="899" spans="1:15" hidden="1">
      <c r="A899" s="45">
        <v>43641</v>
      </c>
      <c r="B899" s="20" t="s">
        <v>2166</v>
      </c>
      <c r="C899" s="20" t="s">
        <v>2167</v>
      </c>
      <c r="D899" s="20" t="s">
        <v>2168</v>
      </c>
      <c r="E899" s="20" t="s">
        <v>2169</v>
      </c>
      <c r="F899" s="20" t="s">
        <v>9</v>
      </c>
      <c r="G899" s="20" t="s">
        <v>2170</v>
      </c>
      <c r="H899" s="38">
        <v>6</v>
      </c>
      <c r="I899" s="38" t="s">
        <v>207</v>
      </c>
      <c r="J899" s="46">
        <v>4.38</v>
      </c>
      <c r="K899" s="46">
        <v>26.28</v>
      </c>
      <c r="L899" s="38" t="s">
        <v>143</v>
      </c>
      <c r="M899" s="38" t="s">
        <v>144</v>
      </c>
      <c r="N899" s="38" t="s">
        <v>145</v>
      </c>
      <c r="O899" s="105" t="str">
        <f>IF(F899="","",VLOOKUP(F899,海关监管条件!$A$1:$B$2000,2,FALSE))</f>
        <v xml:space="preserve">无 </v>
      </c>
    </row>
    <row r="900" spans="1:15" hidden="1">
      <c r="A900" s="45">
        <v>43641</v>
      </c>
      <c r="B900" s="20" t="s">
        <v>2171</v>
      </c>
      <c r="C900" s="20" t="s">
        <v>2172</v>
      </c>
      <c r="D900" s="20" t="s">
        <v>2173</v>
      </c>
      <c r="E900" s="20" t="s">
        <v>2174</v>
      </c>
      <c r="F900" s="20" t="s">
        <v>13</v>
      </c>
      <c r="G900" s="20" t="s">
        <v>1185</v>
      </c>
      <c r="H900" s="38">
        <v>72</v>
      </c>
      <c r="I900" s="38" t="s">
        <v>224</v>
      </c>
      <c r="J900" s="46">
        <v>1.62944444444444</v>
      </c>
      <c r="K900" s="46">
        <v>117.32</v>
      </c>
      <c r="L900" s="38" t="s">
        <v>143</v>
      </c>
      <c r="M900" s="38" t="s">
        <v>144</v>
      </c>
      <c r="N900" s="38" t="s">
        <v>145</v>
      </c>
      <c r="O900" s="105" t="str">
        <f>IF(F900="","",VLOOKUP(F900,海关监管条件!$A$1:$B$2000,2,FALSE))</f>
        <v>A</v>
      </c>
    </row>
    <row r="901" spans="1:15" hidden="1">
      <c r="A901" s="45">
        <v>43641</v>
      </c>
      <c r="B901" s="20" t="s">
        <v>2171</v>
      </c>
      <c r="C901" s="20" t="s">
        <v>2172</v>
      </c>
      <c r="D901" s="20" t="s">
        <v>2173</v>
      </c>
      <c r="E901" s="20" t="s">
        <v>2175</v>
      </c>
      <c r="F901" s="20" t="s">
        <v>24</v>
      </c>
      <c r="G901" s="20" t="s">
        <v>1720</v>
      </c>
      <c r="H901" s="38">
        <v>56</v>
      </c>
      <c r="I901" s="38" t="s">
        <v>224</v>
      </c>
      <c r="J901" s="46">
        <v>2.9055</v>
      </c>
      <c r="K901" s="46">
        <v>162.71</v>
      </c>
      <c r="L901" s="38" t="s">
        <v>143</v>
      </c>
      <c r="M901" s="38" t="s">
        <v>144</v>
      </c>
      <c r="N901" s="38" t="s">
        <v>145</v>
      </c>
      <c r="O901" s="105" t="str">
        <f>IF(F901="","",VLOOKUP(F901,海关监管条件!$A$1:$B$2000,2,FALSE))</f>
        <v xml:space="preserve">无 </v>
      </c>
    </row>
    <row r="902" spans="1:15" hidden="1">
      <c r="A902" s="45">
        <v>43641</v>
      </c>
      <c r="B902" s="20" t="s">
        <v>2176</v>
      </c>
      <c r="C902" s="20" t="s">
        <v>2177</v>
      </c>
      <c r="D902" s="20" t="s">
        <v>2178</v>
      </c>
      <c r="E902" s="20" t="s">
        <v>2179</v>
      </c>
      <c r="F902" s="20" t="s">
        <v>88</v>
      </c>
      <c r="G902" s="20" t="s">
        <v>2180</v>
      </c>
      <c r="H902" s="38">
        <v>96</v>
      </c>
      <c r="I902" s="38" t="s">
        <v>207</v>
      </c>
      <c r="J902" s="46">
        <v>5</v>
      </c>
      <c r="K902" s="46">
        <v>480</v>
      </c>
      <c r="L902" s="104" t="s">
        <v>151</v>
      </c>
      <c r="M902" s="38" t="s">
        <v>144</v>
      </c>
      <c r="N902" s="38" t="s">
        <v>145</v>
      </c>
      <c r="O902" s="105" t="str">
        <f>IF(F902="","",VLOOKUP(F902,海关监管条件!$A$1:$B$2000,2,FALSE))</f>
        <v>A</v>
      </c>
    </row>
    <row r="903" spans="1:15" hidden="1">
      <c r="A903" s="45">
        <v>43641</v>
      </c>
      <c r="B903" s="20" t="s">
        <v>2176</v>
      </c>
      <c r="C903" s="20" t="s">
        <v>2177</v>
      </c>
      <c r="D903" s="20" t="s">
        <v>2178</v>
      </c>
      <c r="E903" s="20" t="s">
        <v>2181</v>
      </c>
      <c r="F903" s="20" t="s">
        <v>88</v>
      </c>
      <c r="G903" s="20" t="s">
        <v>2180</v>
      </c>
      <c r="H903" s="38">
        <v>72</v>
      </c>
      <c r="I903" s="38" t="s">
        <v>207</v>
      </c>
      <c r="J903" s="46">
        <v>5</v>
      </c>
      <c r="K903" s="46">
        <v>360</v>
      </c>
      <c r="L903" s="104" t="s">
        <v>151</v>
      </c>
      <c r="M903" s="38" t="s">
        <v>144</v>
      </c>
      <c r="N903" s="38" t="s">
        <v>145</v>
      </c>
      <c r="O903" s="105" t="str">
        <f>IF(F903="","",VLOOKUP(F903,海关监管条件!$A$1:$B$2000,2,FALSE))</f>
        <v>A</v>
      </c>
    </row>
    <row r="904" spans="1:15" hidden="1">
      <c r="A904" s="45">
        <v>43641</v>
      </c>
      <c r="B904" s="20" t="s">
        <v>2176</v>
      </c>
      <c r="C904" s="20" t="s">
        <v>2177</v>
      </c>
      <c r="D904" s="20" t="s">
        <v>2178</v>
      </c>
      <c r="E904" s="20" t="s">
        <v>2182</v>
      </c>
      <c r="F904" s="20" t="s">
        <v>82</v>
      </c>
      <c r="G904" s="20" t="s">
        <v>2183</v>
      </c>
      <c r="H904" s="38">
        <v>48</v>
      </c>
      <c r="I904" s="38" t="s">
        <v>207</v>
      </c>
      <c r="J904" s="46">
        <v>2</v>
      </c>
      <c r="K904" s="46">
        <v>96</v>
      </c>
      <c r="L904" s="104" t="s">
        <v>151</v>
      </c>
      <c r="M904" s="38" t="s">
        <v>144</v>
      </c>
      <c r="N904" s="38" t="s">
        <v>145</v>
      </c>
      <c r="O904" s="105" t="str">
        <f>IF(F904="","",VLOOKUP(F904,海关监管条件!$A$1:$B$2000,2,FALSE))</f>
        <v>A</v>
      </c>
    </row>
    <row r="905" spans="1:15" hidden="1">
      <c r="A905" s="45">
        <v>43641</v>
      </c>
      <c r="B905" s="20" t="s">
        <v>2184</v>
      </c>
      <c r="C905" s="20" t="s">
        <v>2185</v>
      </c>
      <c r="D905" s="20" t="s">
        <v>2186</v>
      </c>
      <c r="E905" s="20" t="s">
        <v>2187</v>
      </c>
      <c r="F905" s="20" t="s">
        <v>15</v>
      </c>
      <c r="G905" s="20" t="s">
        <v>249</v>
      </c>
      <c r="H905" s="38">
        <v>3760</v>
      </c>
      <c r="I905" s="38" t="s">
        <v>224</v>
      </c>
      <c r="J905" s="46">
        <v>0.88</v>
      </c>
      <c r="K905" s="46">
        <v>3308.8</v>
      </c>
      <c r="L905" s="38" t="s">
        <v>143</v>
      </c>
      <c r="M905" s="38" t="s">
        <v>144</v>
      </c>
      <c r="N905" s="38" t="s">
        <v>267</v>
      </c>
      <c r="O905" s="105" t="str">
        <f>IF(F905="","",VLOOKUP(F905,海关监管条件!$A$1:$B$2000,2,FALSE))</f>
        <v xml:space="preserve">A </v>
      </c>
    </row>
    <row r="906" spans="1:15" hidden="1">
      <c r="A906" s="45">
        <v>43641</v>
      </c>
      <c r="B906" s="20" t="s">
        <v>2188</v>
      </c>
      <c r="C906" s="20" t="s">
        <v>2189</v>
      </c>
      <c r="D906" s="20" t="s">
        <v>2190</v>
      </c>
      <c r="E906" s="20" t="s">
        <v>2191</v>
      </c>
      <c r="F906" s="20" t="s">
        <v>7</v>
      </c>
      <c r="G906" s="20" t="s">
        <v>1105</v>
      </c>
      <c r="H906" s="38">
        <v>14.34</v>
      </c>
      <c r="I906" s="38" t="s">
        <v>171</v>
      </c>
      <c r="J906" s="46">
        <v>25.18</v>
      </c>
      <c r="K906" s="46">
        <v>361.08</v>
      </c>
      <c r="L906" s="38" t="s">
        <v>143</v>
      </c>
      <c r="M906" s="38" t="s">
        <v>144</v>
      </c>
      <c r="N906" s="38" t="s">
        <v>145</v>
      </c>
      <c r="O906" s="105" t="str">
        <f>IF(F906="","",VLOOKUP(F906,海关监管条件!$A$1:$B$2000,2,FALSE))</f>
        <v xml:space="preserve">A </v>
      </c>
    </row>
    <row r="907" spans="1:15" hidden="1">
      <c r="A907" s="45">
        <v>43650</v>
      </c>
      <c r="B907" s="20" t="s">
        <v>2192</v>
      </c>
      <c r="C907" s="20" t="s">
        <v>2193</v>
      </c>
      <c r="D907" s="20" t="s">
        <v>2194</v>
      </c>
      <c r="E907" s="20" t="s">
        <v>2195</v>
      </c>
      <c r="F907" s="20" t="s">
        <v>10</v>
      </c>
      <c r="G907" s="20" t="s">
        <v>1426</v>
      </c>
      <c r="H907" s="38">
        <v>36</v>
      </c>
      <c r="I907" s="38" t="s">
        <v>171</v>
      </c>
      <c r="J907" s="46">
        <v>3.5</v>
      </c>
      <c r="K907" s="46">
        <v>126</v>
      </c>
      <c r="L907" s="38" t="s">
        <v>143</v>
      </c>
      <c r="M907" s="38" t="s">
        <v>144</v>
      </c>
      <c r="N907" s="38" t="s">
        <v>145</v>
      </c>
      <c r="O907" s="105" t="str">
        <f>IF(F907="","",VLOOKUP(F907,海关监管条件!$A$1:$B$2000,2,FALSE))</f>
        <v xml:space="preserve">A </v>
      </c>
    </row>
    <row r="908" spans="1:15" hidden="1">
      <c r="A908" s="45">
        <v>43650</v>
      </c>
      <c r="B908" s="20" t="s">
        <v>2196</v>
      </c>
      <c r="C908" s="20" t="s">
        <v>2197</v>
      </c>
      <c r="D908" s="20" t="s">
        <v>2198</v>
      </c>
      <c r="E908" s="20" t="s">
        <v>2199</v>
      </c>
      <c r="F908" s="20" t="s">
        <v>13</v>
      </c>
      <c r="G908" s="20" t="s">
        <v>1327</v>
      </c>
      <c r="H908" s="38">
        <v>108</v>
      </c>
      <c r="I908" s="38" t="s">
        <v>224</v>
      </c>
      <c r="J908" s="46">
        <v>1.75</v>
      </c>
      <c r="K908" s="46">
        <v>189</v>
      </c>
      <c r="L908" s="38" t="s">
        <v>143</v>
      </c>
      <c r="M908" s="38" t="s">
        <v>144</v>
      </c>
      <c r="N908" s="38" t="s">
        <v>145</v>
      </c>
      <c r="O908" s="105" t="str">
        <f>IF(F908="","",VLOOKUP(F908,海关监管条件!$A$1:$B$2000,2,FALSE))</f>
        <v>A</v>
      </c>
    </row>
    <row r="909" spans="1:15" hidden="1">
      <c r="A909" s="45">
        <v>43650</v>
      </c>
      <c r="B909" s="20" t="s">
        <v>2196</v>
      </c>
      <c r="C909" s="20" t="s">
        <v>2197</v>
      </c>
      <c r="D909" s="20" t="s">
        <v>2198</v>
      </c>
      <c r="E909" s="20" t="s">
        <v>2200</v>
      </c>
      <c r="F909" s="20" t="s">
        <v>56</v>
      </c>
      <c r="G909" s="20" t="s">
        <v>490</v>
      </c>
      <c r="H909" s="38">
        <v>88</v>
      </c>
      <c r="I909" s="38" t="s">
        <v>142</v>
      </c>
      <c r="J909" s="46">
        <v>1.29</v>
      </c>
      <c r="K909" s="46">
        <v>113.52</v>
      </c>
      <c r="L909" s="38" t="s">
        <v>143</v>
      </c>
      <c r="M909" s="38" t="s">
        <v>144</v>
      </c>
      <c r="N909" s="38" t="s">
        <v>145</v>
      </c>
      <c r="O909" s="105" t="str">
        <f>IF(F909="","",VLOOKUP(F909,海关监管条件!$A$1:$B$2000,2,FALSE))</f>
        <v>无</v>
      </c>
    </row>
    <row r="910" spans="1:15" hidden="1">
      <c r="A910" s="45">
        <v>43650</v>
      </c>
      <c r="B910" s="20" t="s">
        <v>2196</v>
      </c>
      <c r="C910" s="20" t="s">
        <v>2197</v>
      </c>
      <c r="D910" s="20" t="s">
        <v>2198</v>
      </c>
      <c r="E910" s="20" t="s">
        <v>2201</v>
      </c>
      <c r="F910" s="20" t="s">
        <v>23</v>
      </c>
      <c r="G910" s="20" t="s">
        <v>2202</v>
      </c>
      <c r="H910" s="38">
        <v>40</v>
      </c>
      <c r="I910" s="38" t="s">
        <v>224</v>
      </c>
      <c r="J910" s="46">
        <v>1.52</v>
      </c>
      <c r="K910" s="46">
        <v>60.8</v>
      </c>
      <c r="L910" s="38" t="s">
        <v>143</v>
      </c>
      <c r="M910" s="38" t="s">
        <v>144</v>
      </c>
      <c r="N910" s="38" t="s">
        <v>145</v>
      </c>
      <c r="O910" s="105" t="str">
        <f>IF(F910="","",VLOOKUP(F910,海关监管条件!$A$1:$B$2000,2,FALSE))</f>
        <v xml:space="preserve">无 </v>
      </c>
    </row>
    <row r="911" spans="1:15" hidden="1">
      <c r="A911" s="45">
        <v>43650</v>
      </c>
      <c r="B911" s="20" t="s">
        <v>2196</v>
      </c>
      <c r="C911" s="20" t="s">
        <v>2197</v>
      </c>
      <c r="D911" s="20" t="s">
        <v>2198</v>
      </c>
      <c r="E911" s="20" t="s">
        <v>2203</v>
      </c>
      <c r="F911" s="20" t="s">
        <v>23</v>
      </c>
      <c r="G911" s="20" t="s">
        <v>2202</v>
      </c>
      <c r="H911" s="38">
        <v>48</v>
      </c>
      <c r="I911" s="38" t="s">
        <v>224</v>
      </c>
      <c r="J911" s="46">
        <v>1.52</v>
      </c>
      <c r="K911" s="46">
        <v>72.959999999999994</v>
      </c>
      <c r="L911" s="38" t="s">
        <v>143</v>
      </c>
      <c r="M911" s="38" t="s">
        <v>144</v>
      </c>
      <c r="N911" s="38" t="s">
        <v>145</v>
      </c>
      <c r="O911" s="105" t="str">
        <f>IF(F911="","",VLOOKUP(F911,海关监管条件!$A$1:$B$2000,2,FALSE))</f>
        <v xml:space="preserve">无 </v>
      </c>
    </row>
    <row r="912" spans="1:15" hidden="1">
      <c r="A912" s="45">
        <v>43650</v>
      </c>
      <c r="B912" s="20" t="s">
        <v>2196</v>
      </c>
      <c r="C912" s="20" t="s">
        <v>2197</v>
      </c>
      <c r="D912" s="20" t="s">
        <v>2198</v>
      </c>
      <c r="E912" s="20" t="s">
        <v>2204</v>
      </c>
      <c r="F912" s="20" t="s">
        <v>20</v>
      </c>
      <c r="G912" s="20" t="s">
        <v>1481</v>
      </c>
      <c r="H912" s="38">
        <v>102</v>
      </c>
      <c r="I912" s="38" t="s">
        <v>224</v>
      </c>
      <c r="J912" s="46">
        <v>5.07</v>
      </c>
      <c r="K912" s="46">
        <v>517.14</v>
      </c>
      <c r="L912" s="38" t="s">
        <v>143</v>
      </c>
      <c r="M912" s="38" t="s">
        <v>144</v>
      </c>
      <c r="N912" s="38" t="s">
        <v>145</v>
      </c>
      <c r="O912" s="105" t="str">
        <f>IF(F912="","",VLOOKUP(F912,海关监管条件!$A$1:$B$2000,2,FALSE))</f>
        <v xml:space="preserve">无 </v>
      </c>
    </row>
    <row r="913" spans="1:15" hidden="1">
      <c r="A913" s="45">
        <v>43650</v>
      </c>
      <c r="B913" s="20" t="s">
        <v>2196</v>
      </c>
      <c r="C913" s="20" t="s">
        <v>2197</v>
      </c>
      <c r="D913" s="20" t="s">
        <v>2198</v>
      </c>
      <c r="E913" s="20" t="s">
        <v>2205</v>
      </c>
      <c r="F913" s="20" t="s">
        <v>60</v>
      </c>
      <c r="G913" s="20" t="s">
        <v>637</v>
      </c>
      <c r="H913" s="38">
        <v>44</v>
      </c>
      <c r="I913" s="38" t="s">
        <v>224</v>
      </c>
      <c r="J913" s="46">
        <v>2.0499999999999998</v>
      </c>
      <c r="K913" s="46">
        <v>90.2</v>
      </c>
      <c r="L913" s="38" t="s">
        <v>143</v>
      </c>
      <c r="M913" s="38" t="s">
        <v>144</v>
      </c>
      <c r="N913" s="38" t="s">
        <v>145</v>
      </c>
      <c r="O913" s="105" t="str">
        <f>IF(F913="","",VLOOKUP(F913,海关监管条件!$A$1:$B$2000,2,FALSE))</f>
        <v>无</v>
      </c>
    </row>
    <row r="914" spans="1:15" hidden="1">
      <c r="A914" s="45">
        <v>43650</v>
      </c>
      <c r="B914" s="20" t="s">
        <v>2196</v>
      </c>
      <c r="C914" s="20" t="s">
        <v>2197</v>
      </c>
      <c r="D914" s="20" t="s">
        <v>2198</v>
      </c>
      <c r="E914" s="20" t="s">
        <v>2206</v>
      </c>
      <c r="F914" s="20" t="s">
        <v>23</v>
      </c>
      <c r="G914" s="20" t="s">
        <v>1131</v>
      </c>
      <c r="H914" s="38">
        <v>138</v>
      </c>
      <c r="I914" s="38" t="s">
        <v>224</v>
      </c>
      <c r="J914" s="46">
        <v>1.23</v>
      </c>
      <c r="K914" s="46">
        <v>169.74</v>
      </c>
      <c r="L914" s="38" t="s">
        <v>143</v>
      </c>
      <c r="M914" s="38" t="s">
        <v>144</v>
      </c>
      <c r="N914" s="38" t="s">
        <v>145</v>
      </c>
      <c r="O914" s="105" t="str">
        <f>IF(F914="","",VLOOKUP(F914,海关监管条件!$A$1:$B$2000,2,FALSE))</f>
        <v xml:space="preserve">无 </v>
      </c>
    </row>
    <row r="915" spans="1:15" hidden="1">
      <c r="A915" s="45">
        <v>43650</v>
      </c>
      <c r="B915" s="20" t="s">
        <v>2207</v>
      </c>
      <c r="C915" s="20" t="s">
        <v>2208</v>
      </c>
      <c r="D915" s="20" t="s">
        <v>2209</v>
      </c>
      <c r="E915" s="20" t="s">
        <v>2210</v>
      </c>
      <c r="F915" s="20" t="s">
        <v>7</v>
      </c>
      <c r="G915" s="20" t="s">
        <v>2211</v>
      </c>
      <c r="H915" s="38">
        <v>24</v>
      </c>
      <c r="I915" s="38" t="s">
        <v>154</v>
      </c>
      <c r="J915" s="46">
        <v>0.62</v>
      </c>
      <c r="K915" s="46">
        <v>14.88</v>
      </c>
      <c r="L915" s="38" t="s">
        <v>143</v>
      </c>
      <c r="M915" s="38" t="s">
        <v>144</v>
      </c>
      <c r="N915" s="38" t="s">
        <v>145</v>
      </c>
      <c r="O915" s="105" t="str">
        <f>IF(F915="","",VLOOKUP(F915,海关监管条件!$A$1:$B$2000,2,FALSE))</f>
        <v xml:space="preserve">A </v>
      </c>
    </row>
    <row r="916" spans="1:15" hidden="1">
      <c r="A916" s="45">
        <v>43650</v>
      </c>
      <c r="B916" s="20" t="s">
        <v>2207</v>
      </c>
      <c r="C916" s="20" t="s">
        <v>2208</v>
      </c>
      <c r="D916" s="20" t="s">
        <v>2209</v>
      </c>
      <c r="E916" s="20" t="s">
        <v>2212</v>
      </c>
      <c r="F916" s="20" t="s">
        <v>7</v>
      </c>
      <c r="G916" s="20" t="s">
        <v>2211</v>
      </c>
      <c r="H916" s="38">
        <v>12</v>
      </c>
      <c r="I916" s="38" t="s">
        <v>154</v>
      </c>
      <c r="J916" s="46">
        <v>0.68</v>
      </c>
      <c r="K916" s="46">
        <v>8.16</v>
      </c>
      <c r="L916" s="38" t="s">
        <v>143</v>
      </c>
      <c r="M916" s="38" t="s">
        <v>144</v>
      </c>
      <c r="N916" s="38" t="s">
        <v>145</v>
      </c>
      <c r="O916" s="105" t="str">
        <f>IF(F916="","",VLOOKUP(F916,海关监管条件!$A$1:$B$2000,2,FALSE))</f>
        <v xml:space="preserve">A </v>
      </c>
    </row>
    <row r="917" spans="1:15" hidden="1">
      <c r="A917" s="45">
        <v>43650</v>
      </c>
      <c r="B917" s="20" t="s">
        <v>2207</v>
      </c>
      <c r="C917" s="20" t="s">
        <v>2208</v>
      </c>
      <c r="D917" s="20" t="s">
        <v>2209</v>
      </c>
      <c r="E917" s="20" t="s">
        <v>2213</v>
      </c>
      <c r="F917" s="20" t="s">
        <v>7</v>
      </c>
      <c r="G917" s="20" t="s">
        <v>2211</v>
      </c>
      <c r="H917" s="38">
        <v>12</v>
      </c>
      <c r="I917" s="38" t="s">
        <v>154</v>
      </c>
      <c r="J917" s="46">
        <v>0.47</v>
      </c>
      <c r="K917" s="46">
        <v>5.64</v>
      </c>
      <c r="L917" s="38" t="s">
        <v>143</v>
      </c>
      <c r="M917" s="38" t="s">
        <v>144</v>
      </c>
      <c r="N917" s="38" t="s">
        <v>145</v>
      </c>
      <c r="O917" s="105" t="str">
        <f>IF(F917="","",VLOOKUP(F917,海关监管条件!$A$1:$B$2000,2,FALSE))</f>
        <v xml:space="preserve">A </v>
      </c>
    </row>
    <row r="918" spans="1:15" hidden="1">
      <c r="A918" s="45">
        <v>43650</v>
      </c>
      <c r="B918" s="20" t="s">
        <v>2214</v>
      </c>
      <c r="C918" s="20" t="s">
        <v>2215</v>
      </c>
      <c r="D918" s="20" t="s">
        <v>2216</v>
      </c>
      <c r="E918" s="20" t="s">
        <v>2217</v>
      </c>
      <c r="F918" s="20" t="s">
        <v>76</v>
      </c>
      <c r="G918" s="20" t="s">
        <v>2218</v>
      </c>
      <c r="H918" s="38">
        <v>18</v>
      </c>
      <c r="I918" s="38" t="s">
        <v>224</v>
      </c>
      <c r="J918" s="46">
        <v>0.25</v>
      </c>
      <c r="K918" s="46">
        <v>4.5</v>
      </c>
      <c r="L918" s="38" t="s">
        <v>143</v>
      </c>
      <c r="M918" s="38" t="s">
        <v>144</v>
      </c>
      <c r="N918" s="38" t="s">
        <v>145</v>
      </c>
      <c r="O918" s="105" t="str">
        <f>IF(F918="","",VLOOKUP(F918,海关监管条件!$A$1:$B$2000,2,FALSE))</f>
        <v>AB</v>
      </c>
    </row>
    <row r="919" spans="1:15" hidden="1">
      <c r="A919" s="45">
        <v>43650</v>
      </c>
      <c r="B919" s="20" t="s">
        <v>2214</v>
      </c>
      <c r="C919" s="20" t="s">
        <v>2215</v>
      </c>
      <c r="D919" s="20" t="s">
        <v>2216</v>
      </c>
      <c r="E919" s="20" t="s">
        <v>2219</v>
      </c>
      <c r="F919" s="20" t="s">
        <v>74</v>
      </c>
      <c r="G919" s="20" t="s">
        <v>2220</v>
      </c>
      <c r="H919" s="38">
        <v>1000</v>
      </c>
      <c r="I919" s="38" t="s">
        <v>224</v>
      </c>
      <c r="J919" s="46">
        <v>0.12</v>
      </c>
      <c r="K919" s="46">
        <v>120</v>
      </c>
      <c r="L919" s="38" t="s">
        <v>143</v>
      </c>
      <c r="M919" s="38" t="s">
        <v>144</v>
      </c>
      <c r="N919" s="38" t="s">
        <v>145</v>
      </c>
      <c r="O919" s="105" t="str">
        <f>IF(F919="","",VLOOKUP(F919,海关监管条件!$A$1:$B$2000,2,FALSE))</f>
        <v>AB</v>
      </c>
    </row>
    <row r="920" spans="1:15" hidden="1">
      <c r="A920" s="45">
        <v>43650</v>
      </c>
      <c r="B920" s="20" t="s">
        <v>2214</v>
      </c>
      <c r="C920" s="20" t="s">
        <v>2215</v>
      </c>
      <c r="D920" s="20" t="s">
        <v>2216</v>
      </c>
      <c r="E920" s="20" t="s">
        <v>2221</v>
      </c>
      <c r="F920" s="20" t="s">
        <v>69</v>
      </c>
      <c r="G920" s="20" t="s">
        <v>360</v>
      </c>
      <c r="H920" s="38">
        <v>244</v>
      </c>
      <c r="I920" s="38" t="s">
        <v>224</v>
      </c>
      <c r="J920" s="46">
        <v>0.13</v>
      </c>
      <c r="K920" s="46">
        <v>31.72</v>
      </c>
      <c r="L920" s="38" t="s">
        <v>143</v>
      </c>
      <c r="M920" s="38" t="s">
        <v>144</v>
      </c>
      <c r="N920" s="38" t="s">
        <v>145</v>
      </c>
      <c r="O920" s="105" t="str">
        <f>IF(F920="","",VLOOKUP(F920,海关监管条件!$A$1:$B$2000,2,FALSE))</f>
        <v>AB</v>
      </c>
    </row>
    <row r="921" spans="1:15" hidden="1">
      <c r="A921" s="45">
        <v>43650</v>
      </c>
      <c r="B921" s="20" t="s">
        <v>2214</v>
      </c>
      <c r="C921" s="20" t="s">
        <v>2215</v>
      </c>
      <c r="D921" s="20" t="s">
        <v>2216</v>
      </c>
      <c r="E921" s="20" t="s">
        <v>2222</v>
      </c>
      <c r="F921" s="20" t="s">
        <v>69</v>
      </c>
      <c r="G921" s="20" t="s">
        <v>2223</v>
      </c>
      <c r="H921" s="38">
        <v>456</v>
      </c>
      <c r="I921" s="38" t="s">
        <v>224</v>
      </c>
      <c r="J921" s="46">
        <v>0.39</v>
      </c>
      <c r="K921" s="46">
        <v>177.84</v>
      </c>
      <c r="L921" s="38" t="s">
        <v>143</v>
      </c>
      <c r="M921" s="38" t="s">
        <v>144</v>
      </c>
      <c r="N921" s="38" t="s">
        <v>145</v>
      </c>
      <c r="O921" s="105" t="str">
        <f>IF(F921="","",VLOOKUP(F921,海关监管条件!$A$1:$B$2000,2,FALSE))</f>
        <v>AB</v>
      </c>
    </row>
    <row r="922" spans="1:15" hidden="1">
      <c r="A922" s="45">
        <v>43650</v>
      </c>
      <c r="B922" s="20" t="s">
        <v>2214</v>
      </c>
      <c r="C922" s="20" t="s">
        <v>2215</v>
      </c>
      <c r="D922" s="20" t="s">
        <v>2216</v>
      </c>
      <c r="E922" s="20" t="s">
        <v>2224</v>
      </c>
      <c r="F922" s="20" t="s">
        <v>72</v>
      </c>
      <c r="G922" s="20" t="s">
        <v>2225</v>
      </c>
      <c r="H922" s="38">
        <v>994</v>
      </c>
      <c r="I922" s="38" t="s">
        <v>224</v>
      </c>
      <c r="J922" s="46">
        <v>0.3</v>
      </c>
      <c r="K922" s="46">
        <v>298.2</v>
      </c>
      <c r="L922" s="38" t="s">
        <v>143</v>
      </c>
      <c r="M922" s="38" t="s">
        <v>144</v>
      </c>
      <c r="N922" s="38" t="s">
        <v>145</v>
      </c>
      <c r="O922" s="105" t="str">
        <f>IF(F922="","",VLOOKUP(F922,海关监管条件!$A$1:$B$2000,2,FALSE))</f>
        <v>无</v>
      </c>
    </row>
    <row r="923" spans="1:15" hidden="1">
      <c r="A923" s="45">
        <v>43650</v>
      </c>
      <c r="B923" s="20" t="s">
        <v>2214</v>
      </c>
      <c r="C923" s="20" t="s">
        <v>2215</v>
      </c>
      <c r="D923" s="20" t="s">
        <v>2216</v>
      </c>
      <c r="E923" s="20" t="s">
        <v>2226</v>
      </c>
      <c r="F923" s="20" t="s">
        <v>45</v>
      </c>
      <c r="G923" s="20" t="s">
        <v>470</v>
      </c>
      <c r="H923" s="38">
        <v>164</v>
      </c>
      <c r="I923" s="38" t="s">
        <v>224</v>
      </c>
      <c r="J923" s="46">
        <v>0.1</v>
      </c>
      <c r="K923" s="46">
        <v>16.399999999999999</v>
      </c>
      <c r="L923" s="38" t="s">
        <v>143</v>
      </c>
      <c r="M923" s="38" t="s">
        <v>144</v>
      </c>
      <c r="N923" s="38" t="s">
        <v>145</v>
      </c>
      <c r="O923" s="105" t="str">
        <f>IF(F923="","",VLOOKUP(F923,海关监管条件!$A$1:$B$2000,2,FALSE))</f>
        <v xml:space="preserve">无 </v>
      </c>
    </row>
    <row r="924" spans="1:15" hidden="1">
      <c r="A924" s="45">
        <v>43650</v>
      </c>
      <c r="B924" s="20" t="s">
        <v>2214</v>
      </c>
      <c r="C924" s="20" t="s">
        <v>2215</v>
      </c>
      <c r="D924" s="20" t="s">
        <v>2216</v>
      </c>
      <c r="E924" s="20" t="s">
        <v>2227</v>
      </c>
      <c r="F924" s="20" t="s">
        <v>50</v>
      </c>
      <c r="G924" s="20" t="s">
        <v>2228</v>
      </c>
      <c r="H924" s="38">
        <v>588</v>
      </c>
      <c r="I924" s="38" t="s">
        <v>224</v>
      </c>
      <c r="J924" s="46">
        <v>0.3</v>
      </c>
      <c r="K924" s="46">
        <v>176.4</v>
      </c>
      <c r="L924" s="38" t="s">
        <v>143</v>
      </c>
      <c r="M924" s="38" t="s">
        <v>144</v>
      </c>
      <c r="N924" s="38" t="s">
        <v>145</v>
      </c>
      <c r="O924" s="105" t="str">
        <f>IF(F924="","",VLOOKUP(F924,海关监管条件!$A$1:$B$2000,2,FALSE))</f>
        <v>无</v>
      </c>
    </row>
    <row r="925" spans="1:15" hidden="1">
      <c r="A925" s="45">
        <v>43650</v>
      </c>
      <c r="B925" s="20" t="s">
        <v>2214</v>
      </c>
      <c r="C925" s="20" t="s">
        <v>2215</v>
      </c>
      <c r="D925" s="20" t="s">
        <v>2216</v>
      </c>
      <c r="E925" s="20" t="s">
        <v>2229</v>
      </c>
      <c r="F925" s="20" t="s">
        <v>27</v>
      </c>
      <c r="G925" s="20" t="s">
        <v>362</v>
      </c>
      <c r="H925" s="38">
        <v>244</v>
      </c>
      <c r="I925" s="38" t="s">
        <v>224</v>
      </c>
      <c r="J925" s="46">
        <v>0.3</v>
      </c>
      <c r="K925" s="46">
        <v>73.2</v>
      </c>
      <c r="L925" s="38" t="s">
        <v>143</v>
      </c>
      <c r="M925" s="38" t="s">
        <v>144</v>
      </c>
      <c r="N925" s="38" t="s">
        <v>145</v>
      </c>
      <c r="O925" s="105" t="str">
        <f>IF(F925="","",VLOOKUP(F925,海关监管条件!$A$1:$B$2000,2,FALSE))</f>
        <v>A</v>
      </c>
    </row>
    <row r="926" spans="1:15" hidden="1">
      <c r="A926" s="45">
        <v>43650</v>
      </c>
      <c r="B926" s="20" t="s">
        <v>2214</v>
      </c>
      <c r="C926" s="20" t="s">
        <v>2215</v>
      </c>
      <c r="D926" s="20" t="s">
        <v>2216</v>
      </c>
      <c r="E926" s="20" t="s">
        <v>2230</v>
      </c>
      <c r="F926" s="20" t="s">
        <v>27</v>
      </c>
      <c r="G926" s="20" t="s">
        <v>2231</v>
      </c>
      <c r="H926" s="38">
        <v>1000</v>
      </c>
      <c r="I926" s="38" t="s">
        <v>224</v>
      </c>
      <c r="J926" s="46">
        <v>0.3</v>
      </c>
      <c r="K926" s="46">
        <v>300</v>
      </c>
      <c r="L926" s="38" t="s">
        <v>143</v>
      </c>
      <c r="M926" s="38" t="s">
        <v>144</v>
      </c>
      <c r="N926" s="38" t="s">
        <v>145</v>
      </c>
      <c r="O926" s="105" t="str">
        <f>IF(F926="","",VLOOKUP(F926,海关监管条件!$A$1:$B$2000,2,FALSE))</f>
        <v>A</v>
      </c>
    </row>
    <row r="927" spans="1:15" hidden="1">
      <c r="A927" s="45">
        <v>43650</v>
      </c>
      <c r="B927" s="20" t="s">
        <v>2214</v>
      </c>
      <c r="C927" s="20" t="s">
        <v>2215</v>
      </c>
      <c r="D927" s="20" t="s">
        <v>2216</v>
      </c>
      <c r="E927" s="20" t="s">
        <v>2232</v>
      </c>
      <c r="F927" s="20" t="s">
        <v>117</v>
      </c>
      <c r="G927" s="20" t="s">
        <v>2233</v>
      </c>
      <c r="H927" s="38">
        <v>205</v>
      </c>
      <c r="I927" s="38" t="s">
        <v>224</v>
      </c>
      <c r="J927" s="46">
        <v>0.2</v>
      </c>
      <c r="K927" s="46">
        <v>41</v>
      </c>
      <c r="L927" s="38" t="s">
        <v>143</v>
      </c>
      <c r="M927" s="38" t="s">
        <v>144</v>
      </c>
      <c r="N927" s="38" t="s">
        <v>145</v>
      </c>
      <c r="O927" s="105" t="str">
        <f>IF(F927="","",VLOOKUP(F927,海关监管条件!$A$1:$B$2000,2,FALSE))</f>
        <v>无</v>
      </c>
    </row>
    <row r="928" spans="1:15" hidden="1">
      <c r="A928" s="45">
        <v>43650</v>
      </c>
      <c r="B928" s="20" t="s">
        <v>2234</v>
      </c>
      <c r="C928" s="20" t="s">
        <v>2235</v>
      </c>
      <c r="D928" s="20" t="s">
        <v>2236</v>
      </c>
      <c r="E928" s="20" t="s">
        <v>2237</v>
      </c>
      <c r="F928" s="20" t="s">
        <v>81</v>
      </c>
      <c r="G928" s="20" t="s">
        <v>1445</v>
      </c>
      <c r="H928" s="38">
        <v>49</v>
      </c>
      <c r="I928" s="104" t="s">
        <v>171</v>
      </c>
      <c r="J928" s="46">
        <v>20</v>
      </c>
      <c r="K928" s="46">
        <v>980</v>
      </c>
      <c r="L928" s="104" t="s">
        <v>151</v>
      </c>
      <c r="M928" s="38" t="s">
        <v>144</v>
      </c>
      <c r="N928" s="38" t="s">
        <v>145</v>
      </c>
      <c r="O928" s="105" t="str">
        <f>IF(F928="","",VLOOKUP(F928,海关监管条件!$A$1:$B$2000,2,FALSE))</f>
        <v>无</v>
      </c>
    </row>
    <row r="929" spans="1:15" hidden="1">
      <c r="A929" s="45">
        <v>43652</v>
      </c>
      <c r="B929" s="20" t="s">
        <v>2238</v>
      </c>
      <c r="C929" s="20" t="s">
        <v>2239</v>
      </c>
      <c r="D929" s="20" t="s">
        <v>2240</v>
      </c>
      <c r="E929" s="20" t="s">
        <v>2241</v>
      </c>
      <c r="F929" s="20" t="s">
        <v>27</v>
      </c>
      <c r="G929" s="20" t="s">
        <v>2242</v>
      </c>
      <c r="H929" s="38">
        <v>1008</v>
      </c>
      <c r="I929" s="38" t="s">
        <v>142</v>
      </c>
      <c r="J929" s="46">
        <v>0.63</v>
      </c>
      <c r="K929" s="46">
        <v>635.04</v>
      </c>
      <c r="L929" s="38" t="s">
        <v>143</v>
      </c>
      <c r="M929" s="38" t="s">
        <v>144</v>
      </c>
      <c r="N929" s="38" t="s">
        <v>267</v>
      </c>
      <c r="O929" s="105" t="str">
        <f>IF(F929="","",VLOOKUP(F929,海关监管条件!$A$1:$B$2000,2,FALSE))</f>
        <v>A</v>
      </c>
    </row>
    <row r="930" spans="1:15" hidden="1">
      <c r="A930" s="45">
        <v>43652</v>
      </c>
      <c r="B930" s="20" t="s">
        <v>2238</v>
      </c>
      <c r="C930" s="20" t="s">
        <v>2239</v>
      </c>
      <c r="D930" s="20" t="s">
        <v>2240</v>
      </c>
      <c r="E930" s="20" t="s">
        <v>2243</v>
      </c>
      <c r="F930" s="20" t="s">
        <v>27</v>
      </c>
      <c r="G930" s="20" t="s">
        <v>2244</v>
      </c>
      <c r="H930" s="38">
        <v>702</v>
      </c>
      <c r="I930" s="38" t="s">
        <v>224</v>
      </c>
      <c r="J930" s="46">
        <v>2.2999999999999998</v>
      </c>
      <c r="K930" s="46">
        <v>1614.6</v>
      </c>
      <c r="L930" s="38" t="s">
        <v>143</v>
      </c>
      <c r="M930" s="38" t="s">
        <v>144</v>
      </c>
      <c r="N930" s="38" t="s">
        <v>267</v>
      </c>
      <c r="O930" s="105" t="str">
        <f>IF(F930="","",VLOOKUP(F930,海关监管条件!$A$1:$B$2000,2,FALSE))</f>
        <v>A</v>
      </c>
    </row>
    <row r="931" spans="1:15" hidden="1">
      <c r="A931" s="45">
        <v>43656</v>
      </c>
      <c r="B931" s="20" t="s">
        <v>2245</v>
      </c>
      <c r="C931" s="20" t="s">
        <v>2246</v>
      </c>
      <c r="D931" s="20" t="s">
        <v>2247</v>
      </c>
      <c r="E931" s="20" t="s">
        <v>2248</v>
      </c>
      <c r="F931" s="20" t="s">
        <v>9</v>
      </c>
      <c r="G931" s="20" t="s">
        <v>388</v>
      </c>
      <c r="H931" s="38">
        <v>3</v>
      </c>
      <c r="I931" s="38" t="s">
        <v>171</v>
      </c>
      <c r="J931" s="46">
        <v>5</v>
      </c>
      <c r="K931" s="46">
        <v>15</v>
      </c>
      <c r="L931" s="38" t="s">
        <v>143</v>
      </c>
      <c r="M931" s="38" t="s">
        <v>144</v>
      </c>
      <c r="N931" s="38" t="s">
        <v>145</v>
      </c>
      <c r="O931" s="105" t="str">
        <f>IF(F931="","",VLOOKUP(F931,海关监管条件!$A$1:$B$2000,2,FALSE))</f>
        <v xml:space="preserve">无 </v>
      </c>
    </row>
    <row r="932" spans="1:15" hidden="1">
      <c r="A932" s="45">
        <v>43656</v>
      </c>
      <c r="B932" s="20" t="s">
        <v>2249</v>
      </c>
      <c r="C932" s="20" t="s">
        <v>2250</v>
      </c>
      <c r="D932" s="20" t="s">
        <v>2251</v>
      </c>
      <c r="E932" s="20" t="s">
        <v>2252</v>
      </c>
      <c r="F932" s="20" t="s">
        <v>28</v>
      </c>
      <c r="G932" s="20" t="s">
        <v>2253</v>
      </c>
      <c r="H932" s="38">
        <v>7</v>
      </c>
      <c r="I932" s="38" t="s">
        <v>171</v>
      </c>
      <c r="J932" s="46">
        <v>5</v>
      </c>
      <c r="K932" s="46">
        <v>35</v>
      </c>
      <c r="L932" s="38" t="s">
        <v>143</v>
      </c>
      <c r="M932" s="38" t="s">
        <v>144</v>
      </c>
      <c r="N932" s="38" t="s">
        <v>145</v>
      </c>
      <c r="O932" s="105" t="str">
        <f>IF(F932="","",VLOOKUP(F932,海关监管条件!$A$1:$B$2000,2,FALSE))</f>
        <v xml:space="preserve">无 </v>
      </c>
    </row>
    <row r="933" spans="1:15" hidden="1">
      <c r="A933" s="45">
        <v>43656</v>
      </c>
      <c r="B933" s="20" t="s">
        <v>2249</v>
      </c>
      <c r="C933" s="20" t="s">
        <v>2250</v>
      </c>
      <c r="D933" s="20" t="s">
        <v>2251</v>
      </c>
      <c r="E933" s="20" t="s">
        <v>2254</v>
      </c>
      <c r="F933" s="20" t="s">
        <v>28</v>
      </c>
      <c r="G933" s="20" t="s">
        <v>2253</v>
      </c>
      <c r="H933" s="38">
        <v>0.6</v>
      </c>
      <c r="I933" s="38" t="s">
        <v>171</v>
      </c>
      <c r="J933" s="46">
        <v>5.5</v>
      </c>
      <c r="K933" s="46">
        <v>3.3</v>
      </c>
      <c r="L933" s="38" t="s">
        <v>143</v>
      </c>
      <c r="M933" s="38" t="s">
        <v>144</v>
      </c>
      <c r="N933" s="38" t="s">
        <v>145</v>
      </c>
      <c r="O933" s="105" t="str">
        <f>IF(F933="","",VLOOKUP(F933,海关监管条件!$A$1:$B$2000,2,FALSE))</f>
        <v xml:space="preserve">无 </v>
      </c>
    </row>
    <row r="934" spans="1:15" hidden="1">
      <c r="A934" s="45">
        <v>43656</v>
      </c>
      <c r="B934" s="20" t="s">
        <v>2255</v>
      </c>
      <c r="C934" s="20" t="s">
        <v>2256</v>
      </c>
      <c r="D934" s="20" t="s">
        <v>2257</v>
      </c>
      <c r="E934" s="20" t="s">
        <v>2258</v>
      </c>
      <c r="F934" s="20" t="s">
        <v>52</v>
      </c>
      <c r="G934" s="20" t="s">
        <v>2259</v>
      </c>
      <c r="H934" s="38">
        <v>30</v>
      </c>
      <c r="I934" s="38" t="s">
        <v>142</v>
      </c>
      <c r="J934" s="46">
        <v>8.0500000000000007</v>
      </c>
      <c r="K934" s="46">
        <v>241.5</v>
      </c>
      <c r="L934" s="38" t="s">
        <v>143</v>
      </c>
      <c r="M934" s="38" t="s">
        <v>144</v>
      </c>
      <c r="N934" s="38" t="s">
        <v>145</v>
      </c>
      <c r="O934" s="105" t="str">
        <f>IF(F934="","",VLOOKUP(F934,海关监管条件!$A$1:$B$2000,2,FALSE))</f>
        <v>无</v>
      </c>
    </row>
    <row r="935" spans="1:15" hidden="1">
      <c r="A935" s="45">
        <v>43656</v>
      </c>
      <c r="B935" s="20" t="s">
        <v>2255</v>
      </c>
      <c r="C935" s="20" t="s">
        <v>2256</v>
      </c>
      <c r="D935" s="20" t="s">
        <v>2257</v>
      </c>
      <c r="E935" s="20" t="s">
        <v>2260</v>
      </c>
      <c r="F935" s="20" t="s">
        <v>56</v>
      </c>
      <c r="G935" s="20" t="s">
        <v>2261</v>
      </c>
      <c r="H935" s="38">
        <v>192</v>
      </c>
      <c r="I935" s="38" t="s">
        <v>154</v>
      </c>
      <c r="J935" s="46">
        <v>0.45</v>
      </c>
      <c r="K935" s="46">
        <v>86.4</v>
      </c>
      <c r="L935" s="38" t="s">
        <v>143</v>
      </c>
      <c r="M935" s="38" t="s">
        <v>144</v>
      </c>
      <c r="N935" s="38" t="s">
        <v>145</v>
      </c>
      <c r="O935" s="105" t="str">
        <f>IF(F935="","",VLOOKUP(F935,海关监管条件!$A$1:$B$2000,2,FALSE))</f>
        <v>无</v>
      </c>
    </row>
    <row r="936" spans="1:15" hidden="1">
      <c r="A936" s="45">
        <v>43656</v>
      </c>
      <c r="B936" s="20" t="s">
        <v>2255</v>
      </c>
      <c r="C936" s="20" t="s">
        <v>2256</v>
      </c>
      <c r="D936" s="20" t="s">
        <v>2257</v>
      </c>
      <c r="E936" s="20" t="s">
        <v>2262</v>
      </c>
      <c r="F936" s="20" t="s">
        <v>56</v>
      </c>
      <c r="G936" s="20" t="s">
        <v>2263</v>
      </c>
      <c r="H936" s="38">
        <v>256</v>
      </c>
      <c r="I936" s="38" t="s">
        <v>154</v>
      </c>
      <c r="J936" s="46">
        <v>0.56000000000000005</v>
      </c>
      <c r="K936" s="46">
        <v>143.36000000000001</v>
      </c>
      <c r="L936" s="38" t="s">
        <v>143</v>
      </c>
      <c r="M936" s="38" t="s">
        <v>144</v>
      </c>
      <c r="N936" s="38" t="s">
        <v>145</v>
      </c>
      <c r="O936" s="105" t="str">
        <f>IF(F936="","",VLOOKUP(F936,海关监管条件!$A$1:$B$2000,2,FALSE))</f>
        <v>无</v>
      </c>
    </row>
    <row r="937" spans="1:15" hidden="1">
      <c r="A937" s="45">
        <v>43656</v>
      </c>
      <c r="B937" s="20" t="s">
        <v>2255</v>
      </c>
      <c r="C937" s="20" t="s">
        <v>2256</v>
      </c>
      <c r="D937" s="20" t="s">
        <v>2257</v>
      </c>
      <c r="E937" s="20" t="s">
        <v>2264</v>
      </c>
      <c r="F937" s="20" t="s">
        <v>15</v>
      </c>
      <c r="G937" s="20" t="s">
        <v>2265</v>
      </c>
      <c r="H937" s="38">
        <v>96</v>
      </c>
      <c r="I937" s="38" t="s">
        <v>154</v>
      </c>
      <c r="J937" s="46">
        <v>0.45</v>
      </c>
      <c r="K937" s="46">
        <v>43.2</v>
      </c>
      <c r="L937" s="38" t="s">
        <v>143</v>
      </c>
      <c r="M937" s="38" t="s">
        <v>144</v>
      </c>
      <c r="N937" s="38" t="s">
        <v>145</v>
      </c>
      <c r="O937" s="105" t="str">
        <f>IF(F937="","",VLOOKUP(F937,海关监管条件!$A$1:$B$2000,2,FALSE))</f>
        <v xml:space="preserve">A </v>
      </c>
    </row>
    <row r="938" spans="1:15" hidden="1">
      <c r="A938" s="45">
        <v>43656</v>
      </c>
      <c r="B938" s="20" t="s">
        <v>2255</v>
      </c>
      <c r="C938" s="20" t="s">
        <v>2256</v>
      </c>
      <c r="D938" s="20" t="s">
        <v>2257</v>
      </c>
      <c r="E938" s="20" t="s">
        <v>2266</v>
      </c>
      <c r="F938" s="20" t="s">
        <v>15</v>
      </c>
      <c r="G938" s="20" t="s">
        <v>2267</v>
      </c>
      <c r="H938" s="38">
        <v>126</v>
      </c>
      <c r="I938" s="38" t="s">
        <v>154</v>
      </c>
      <c r="J938" s="46">
        <v>0.48</v>
      </c>
      <c r="K938" s="46">
        <v>60.48</v>
      </c>
      <c r="L938" s="38" t="s">
        <v>143</v>
      </c>
      <c r="M938" s="38" t="s">
        <v>144</v>
      </c>
      <c r="N938" s="38" t="s">
        <v>145</v>
      </c>
      <c r="O938" s="105" t="str">
        <f>IF(F938="","",VLOOKUP(F938,海关监管条件!$A$1:$B$2000,2,FALSE))</f>
        <v xml:space="preserve">A </v>
      </c>
    </row>
    <row r="939" spans="1:15" hidden="1">
      <c r="A939" s="45">
        <v>43656</v>
      </c>
      <c r="B939" s="20" t="s">
        <v>2268</v>
      </c>
      <c r="C939" s="20" t="s">
        <v>2269</v>
      </c>
      <c r="D939" s="20" t="s">
        <v>2270</v>
      </c>
      <c r="E939" s="20" t="s">
        <v>2271</v>
      </c>
      <c r="F939" s="20" t="s">
        <v>27</v>
      </c>
      <c r="G939" s="20" t="s">
        <v>2272</v>
      </c>
      <c r="H939" s="38">
        <v>111.8</v>
      </c>
      <c r="I939" s="38" t="s">
        <v>171</v>
      </c>
      <c r="J939" s="46">
        <v>1.34</v>
      </c>
      <c r="K939" s="46">
        <v>149.76</v>
      </c>
      <c r="L939" s="38" t="s">
        <v>143</v>
      </c>
      <c r="M939" s="38" t="s">
        <v>144</v>
      </c>
      <c r="N939" s="38" t="s">
        <v>145</v>
      </c>
      <c r="O939" s="105" t="str">
        <f>IF(F939="","",VLOOKUP(F939,海关监管条件!$A$1:$B$2000,2,FALSE))</f>
        <v>A</v>
      </c>
    </row>
    <row r="940" spans="1:15" hidden="1">
      <c r="A940" s="45">
        <v>43656</v>
      </c>
      <c r="B940" s="20" t="s">
        <v>2273</v>
      </c>
      <c r="C940" s="20" t="s">
        <v>2274</v>
      </c>
      <c r="D940" s="20" t="s">
        <v>2275</v>
      </c>
      <c r="E940" s="20" t="s">
        <v>2276</v>
      </c>
      <c r="F940" s="20" t="s">
        <v>82</v>
      </c>
      <c r="G940" s="20" t="s">
        <v>1536</v>
      </c>
      <c r="H940" s="38">
        <v>432</v>
      </c>
      <c r="I940" s="38" t="s">
        <v>207</v>
      </c>
      <c r="J940" s="46">
        <v>1.3</v>
      </c>
      <c r="K940" s="46">
        <v>561.6</v>
      </c>
      <c r="L940" s="38" t="s">
        <v>143</v>
      </c>
      <c r="M940" s="38" t="s">
        <v>144</v>
      </c>
      <c r="N940" s="38" t="s">
        <v>145</v>
      </c>
      <c r="O940" s="105" t="str">
        <f>IF(F940="","",VLOOKUP(F940,海关监管条件!$A$1:$B$2000,2,FALSE))</f>
        <v>A</v>
      </c>
    </row>
    <row r="941" spans="1:15" hidden="1">
      <c r="A941" s="45">
        <v>43656</v>
      </c>
      <c r="B941" s="20" t="s">
        <v>2277</v>
      </c>
      <c r="C941" s="20" t="s">
        <v>2278</v>
      </c>
      <c r="D941" s="20" t="s">
        <v>2279</v>
      </c>
      <c r="E941" s="20" t="s">
        <v>2280</v>
      </c>
      <c r="F941" s="20" t="s">
        <v>7</v>
      </c>
      <c r="G941" s="20" t="s">
        <v>731</v>
      </c>
      <c r="H941" s="38">
        <v>120</v>
      </c>
      <c r="I941" s="38" t="s">
        <v>154</v>
      </c>
      <c r="J941" s="46">
        <v>2.1269999999999998</v>
      </c>
      <c r="K941" s="46">
        <v>255.24</v>
      </c>
      <c r="L941" s="38" t="s">
        <v>143</v>
      </c>
      <c r="M941" s="38" t="s">
        <v>144</v>
      </c>
      <c r="N941" s="38" t="s">
        <v>145</v>
      </c>
      <c r="O941" s="105" t="str">
        <f>IF(F941="","",VLOOKUP(F941,海关监管条件!$A$1:$B$2000,2,FALSE))</f>
        <v xml:space="preserve">A </v>
      </c>
    </row>
    <row r="942" spans="1:15" hidden="1">
      <c r="A942" s="45">
        <v>43656</v>
      </c>
      <c r="B942" s="20" t="s">
        <v>2281</v>
      </c>
      <c r="C942" s="20" t="s">
        <v>2282</v>
      </c>
      <c r="D942" s="20" t="s">
        <v>2283</v>
      </c>
      <c r="E942" s="20" t="s">
        <v>2284</v>
      </c>
      <c r="F942" s="20" t="s">
        <v>5</v>
      </c>
      <c r="G942" s="20" t="s">
        <v>2285</v>
      </c>
      <c r="H942" s="38">
        <v>10.92</v>
      </c>
      <c r="I942" s="38" t="s">
        <v>171</v>
      </c>
      <c r="J942" s="46">
        <v>12</v>
      </c>
      <c r="K942" s="46">
        <v>131.04</v>
      </c>
      <c r="L942" s="104" t="s">
        <v>151</v>
      </c>
      <c r="M942" s="38" t="s">
        <v>144</v>
      </c>
      <c r="N942" s="38" t="s">
        <v>145</v>
      </c>
      <c r="O942" s="105" t="str">
        <f>IF(F942="","",VLOOKUP(F942,海关监管条件!$A$1:$B$2000,2,FALSE))</f>
        <v xml:space="preserve">A </v>
      </c>
    </row>
    <row r="943" spans="1:15" hidden="1">
      <c r="A943" s="45">
        <v>43656</v>
      </c>
      <c r="B943" s="20" t="s">
        <v>2286</v>
      </c>
      <c r="C943" s="20" t="s">
        <v>2287</v>
      </c>
      <c r="D943" s="20" t="s">
        <v>2288</v>
      </c>
      <c r="E943" s="20" t="s">
        <v>2289</v>
      </c>
      <c r="F943" s="20" t="s">
        <v>2</v>
      </c>
      <c r="G943" s="20" t="s">
        <v>141</v>
      </c>
      <c r="H943" s="38">
        <v>24</v>
      </c>
      <c r="I943" s="38" t="s">
        <v>142</v>
      </c>
      <c r="J943" s="46">
        <v>1.66</v>
      </c>
      <c r="K943" s="46">
        <v>39.840000000000003</v>
      </c>
      <c r="L943" s="38" t="s">
        <v>143</v>
      </c>
      <c r="M943" s="38" t="s">
        <v>144</v>
      </c>
      <c r="N943" s="38" t="s">
        <v>145</v>
      </c>
      <c r="O943" s="105" t="str">
        <f>IF(F943="","",VLOOKUP(F943,海关监管条件!$A$1:$B$2000,2,FALSE))</f>
        <v xml:space="preserve">无 </v>
      </c>
    </row>
    <row r="944" spans="1:15" hidden="1">
      <c r="A944" s="45">
        <v>43656</v>
      </c>
      <c r="B944" s="20" t="s">
        <v>2286</v>
      </c>
      <c r="C944" s="20" t="s">
        <v>2287</v>
      </c>
      <c r="D944" s="20" t="s">
        <v>2288</v>
      </c>
      <c r="E944" s="20" t="s">
        <v>2290</v>
      </c>
      <c r="F944" s="20" t="s">
        <v>2</v>
      </c>
      <c r="G944" s="20" t="s">
        <v>141</v>
      </c>
      <c r="H944" s="38">
        <v>16</v>
      </c>
      <c r="I944" s="38" t="s">
        <v>142</v>
      </c>
      <c r="J944" s="46">
        <v>5.0199999999999996</v>
      </c>
      <c r="K944" s="46">
        <v>80.319999999999993</v>
      </c>
      <c r="L944" s="38" t="s">
        <v>143</v>
      </c>
      <c r="M944" s="38" t="s">
        <v>144</v>
      </c>
      <c r="N944" s="38" t="s">
        <v>145</v>
      </c>
      <c r="O944" s="105" t="str">
        <f>IF(F944="","",VLOOKUP(F944,海关监管条件!$A$1:$B$2000,2,FALSE))</f>
        <v xml:space="preserve">无 </v>
      </c>
    </row>
    <row r="945" spans="1:15" hidden="1">
      <c r="A945" s="45">
        <v>43656</v>
      </c>
      <c r="B945" s="20" t="s">
        <v>2286</v>
      </c>
      <c r="C945" s="20" t="s">
        <v>2287</v>
      </c>
      <c r="D945" s="20" t="s">
        <v>2288</v>
      </c>
      <c r="E945" s="20" t="s">
        <v>2291</v>
      </c>
      <c r="F945" s="20" t="s">
        <v>2</v>
      </c>
      <c r="G945" s="20" t="s">
        <v>141</v>
      </c>
      <c r="H945" s="38">
        <v>16</v>
      </c>
      <c r="I945" s="38" t="s">
        <v>142</v>
      </c>
      <c r="J945" s="46">
        <v>2.86</v>
      </c>
      <c r="K945" s="46">
        <v>45.76</v>
      </c>
      <c r="L945" s="38" t="s">
        <v>143</v>
      </c>
      <c r="M945" s="38" t="s">
        <v>144</v>
      </c>
      <c r="N945" s="38" t="s">
        <v>145</v>
      </c>
      <c r="O945" s="105" t="str">
        <f>IF(F945="","",VLOOKUP(F945,海关监管条件!$A$1:$B$2000,2,FALSE))</f>
        <v xml:space="preserve">无 </v>
      </c>
    </row>
    <row r="946" spans="1:15" hidden="1">
      <c r="A946" s="45">
        <v>43656</v>
      </c>
      <c r="B946" s="20" t="s">
        <v>2286</v>
      </c>
      <c r="C946" s="20" t="s">
        <v>2287</v>
      </c>
      <c r="D946" s="20" t="s">
        <v>2288</v>
      </c>
      <c r="E946" s="20" t="s">
        <v>2292</v>
      </c>
      <c r="F946" s="20" t="s">
        <v>2</v>
      </c>
      <c r="G946" s="20" t="s">
        <v>141</v>
      </c>
      <c r="H946" s="38">
        <v>24</v>
      </c>
      <c r="I946" s="38" t="s">
        <v>142</v>
      </c>
      <c r="J946" s="46">
        <v>1.59</v>
      </c>
      <c r="K946" s="46">
        <v>38.159999999999997</v>
      </c>
      <c r="L946" s="38" t="s">
        <v>143</v>
      </c>
      <c r="M946" s="38" t="s">
        <v>144</v>
      </c>
      <c r="N946" s="38" t="s">
        <v>145</v>
      </c>
      <c r="O946" s="105" t="str">
        <f>IF(F946="","",VLOOKUP(F946,海关监管条件!$A$1:$B$2000,2,FALSE))</f>
        <v xml:space="preserve">无 </v>
      </c>
    </row>
    <row r="947" spans="1:15" hidden="1">
      <c r="A947" s="45">
        <v>43656</v>
      </c>
      <c r="B947" s="20" t="s">
        <v>2286</v>
      </c>
      <c r="C947" s="20" t="s">
        <v>2287</v>
      </c>
      <c r="D947" s="20" t="s">
        <v>2288</v>
      </c>
      <c r="E947" s="20" t="s">
        <v>2293</v>
      </c>
      <c r="F947" s="20" t="s">
        <v>2</v>
      </c>
      <c r="G947" s="20" t="s">
        <v>141</v>
      </c>
      <c r="H947" s="38">
        <v>12</v>
      </c>
      <c r="I947" s="38" t="s">
        <v>142</v>
      </c>
      <c r="J947" s="46">
        <v>1.1000000000000001</v>
      </c>
      <c r="K947" s="46">
        <v>13.2</v>
      </c>
      <c r="L947" s="38" t="s">
        <v>143</v>
      </c>
      <c r="M947" s="38" t="s">
        <v>144</v>
      </c>
      <c r="N947" s="38" t="s">
        <v>145</v>
      </c>
      <c r="O947" s="105" t="str">
        <f>IF(F947="","",VLOOKUP(F947,海关监管条件!$A$1:$B$2000,2,FALSE))</f>
        <v xml:space="preserve">无 </v>
      </c>
    </row>
    <row r="948" spans="1:15" hidden="1">
      <c r="A948" s="45">
        <v>43656</v>
      </c>
      <c r="B948" s="20" t="s">
        <v>2286</v>
      </c>
      <c r="C948" s="20" t="s">
        <v>2287</v>
      </c>
      <c r="D948" s="20" t="s">
        <v>2288</v>
      </c>
      <c r="E948" s="20" t="s">
        <v>2294</v>
      </c>
      <c r="F948" s="20" t="s">
        <v>2</v>
      </c>
      <c r="G948" s="20" t="s">
        <v>141</v>
      </c>
      <c r="H948" s="38">
        <v>12</v>
      </c>
      <c r="I948" s="38" t="s">
        <v>142</v>
      </c>
      <c r="J948" s="46">
        <v>2.08</v>
      </c>
      <c r="K948" s="46">
        <v>24.96</v>
      </c>
      <c r="L948" s="38" t="s">
        <v>143</v>
      </c>
      <c r="M948" s="38" t="s">
        <v>144</v>
      </c>
      <c r="N948" s="38" t="s">
        <v>145</v>
      </c>
      <c r="O948" s="105" t="str">
        <f>IF(F948="","",VLOOKUP(F948,海关监管条件!$A$1:$B$2000,2,FALSE))</f>
        <v xml:space="preserve">无 </v>
      </c>
    </row>
    <row r="949" spans="1:15" hidden="1">
      <c r="A949" s="45">
        <v>43656</v>
      </c>
      <c r="B949" s="20" t="s">
        <v>2286</v>
      </c>
      <c r="C949" s="20" t="s">
        <v>2287</v>
      </c>
      <c r="D949" s="20" t="s">
        <v>2288</v>
      </c>
      <c r="E949" s="20" t="s">
        <v>2295</v>
      </c>
      <c r="F949" s="20" t="s">
        <v>2</v>
      </c>
      <c r="G949" s="20" t="s">
        <v>141</v>
      </c>
      <c r="H949" s="38">
        <v>40</v>
      </c>
      <c r="I949" s="38" t="s">
        <v>142</v>
      </c>
      <c r="J949" s="46">
        <v>1.98</v>
      </c>
      <c r="K949" s="46">
        <v>79.2</v>
      </c>
      <c r="L949" s="38" t="s">
        <v>143</v>
      </c>
      <c r="M949" s="38" t="s">
        <v>144</v>
      </c>
      <c r="N949" s="38" t="s">
        <v>145</v>
      </c>
      <c r="O949" s="105" t="str">
        <f>IF(F949="","",VLOOKUP(F949,海关监管条件!$A$1:$B$2000,2,FALSE))</f>
        <v xml:space="preserve">无 </v>
      </c>
    </row>
    <row r="950" spans="1:15" hidden="1">
      <c r="A950" s="45">
        <v>43656</v>
      </c>
      <c r="B950" s="20" t="s">
        <v>2286</v>
      </c>
      <c r="C950" s="20" t="s">
        <v>2287</v>
      </c>
      <c r="D950" s="20" t="s">
        <v>2288</v>
      </c>
      <c r="E950" s="20" t="s">
        <v>2296</v>
      </c>
      <c r="F950" s="20" t="s">
        <v>2</v>
      </c>
      <c r="G950" s="20" t="s">
        <v>141</v>
      </c>
      <c r="H950" s="38">
        <v>36</v>
      </c>
      <c r="I950" s="38" t="s">
        <v>142</v>
      </c>
      <c r="J950" s="46">
        <v>1.2</v>
      </c>
      <c r="K950" s="46">
        <v>43.2</v>
      </c>
      <c r="L950" s="38" t="s">
        <v>143</v>
      </c>
      <c r="M950" s="38" t="s">
        <v>144</v>
      </c>
      <c r="N950" s="38" t="s">
        <v>145</v>
      </c>
      <c r="O950" s="105" t="str">
        <f>IF(F950="","",VLOOKUP(F950,海关监管条件!$A$1:$B$2000,2,FALSE))</f>
        <v xml:space="preserve">无 </v>
      </c>
    </row>
    <row r="951" spans="1:15" hidden="1">
      <c r="A951" s="45">
        <v>43656</v>
      </c>
      <c r="B951" s="20" t="s">
        <v>2286</v>
      </c>
      <c r="C951" s="20" t="s">
        <v>2287</v>
      </c>
      <c r="D951" s="20" t="s">
        <v>2288</v>
      </c>
      <c r="E951" s="20" t="s">
        <v>2297</v>
      </c>
      <c r="F951" s="20" t="s">
        <v>2</v>
      </c>
      <c r="G951" s="20" t="s">
        <v>141</v>
      </c>
      <c r="H951" s="38">
        <v>36</v>
      </c>
      <c r="I951" s="38" t="s">
        <v>142</v>
      </c>
      <c r="J951" s="46">
        <v>2.13</v>
      </c>
      <c r="K951" s="46">
        <v>76.680000000000007</v>
      </c>
      <c r="L951" s="38" t="s">
        <v>143</v>
      </c>
      <c r="M951" s="38" t="s">
        <v>144</v>
      </c>
      <c r="N951" s="38" t="s">
        <v>145</v>
      </c>
      <c r="O951" s="105" t="str">
        <f>IF(F951="","",VLOOKUP(F951,海关监管条件!$A$1:$B$2000,2,FALSE))</f>
        <v xml:space="preserve">无 </v>
      </c>
    </row>
    <row r="952" spans="1:15" hidden="1">
      <c r="A952" s="45">
        <v>43656</v>
      </c>
      <c r="B952" s="20" t="s">
        <v>2286</v>
      </c>
      <c r="C952" s="20" t="s">
        <v>2287</v>
      </c>
      <c r="D952" s="20" t="s">
        <v>2288</v>
      </c>
      <c r="E952" s="20" t="s">
        <v>2298</v>
      </c>
      <c r="F952" s="20" t="s">
        <v>2</v>
      </c>
      <c r="G952" s="20" t="s">
        <v>141</v>
      </c>
      <c r="H952" s="38">
        <v>12</v>
      </c>
      <c r="I952" s="38" t="s">
        <v>142</v>
      </c>
      <c r="J952" s="46">
        <v>3.94</v>
      </c>
      <c r="K952" s="46">
        <v>47.28</v>
      </c>
      <c r="L952" s="38" t="s">
        <v>143</v>
      </c>
      <c r="M952" s="38" t="s">
        <v>144</v>
      </c>
      <c r="N952" s="38" t="s">
        <v>145</v>
      </c>
      <c r="O952" s="105" t="str">
        <f>IF(F952="","",VLOOKUP(F952,海关监管条件!$A$1:$B$2000,2,FALSE))</f>
        <v xml:space="preserve">无 </v>
      </c>
    </row>
    <row r="953" spans="1:15" hidden="1">
      <c r="A953" s="45">
        <v>43656</v>
      </c>
      <c r="B953" s="20" t="s">
        <v>2299</v>
      </c>
      <c r="C953" s="20" t="s">
        <v>2300</v>
      </c>
      <c r="D953" s="20" t="s">
        <v>2301</v>
      </c>
      <c r="E953" s="20" t="s">
        <v>2302</v>
      </c>
      <c r="F953" s="20" t="s">
        <v>15</v>
      </c>
      <c r="G953" s="20" t="s">
        <v>975</v>
      </c>
      <c r="H953" s="38">
        <v>56</v>
      </c>
      <c r="I953" s="38" t="s">
        <v>154</v>
      </c>
      <c r="J953" s="46">
        <v>0.98599999999999999</v>
      </c>
      <c r="K953" s="46">
        <v>55.216000000000001</v>
      </c>
      <c r="L953" s="38" t="s">
        <v>143</v>
      </c>
      <c r="M953" s="38" t="s">
        <v>144</v>
      </c>
      <c r="N953" s="38" t="s">
        <v>145</v>
      </c>
      <c r="O953" s="105" t="str">
        <f>IF(F953="","",VLOOKUP(F953,海关监管条件!$A$1:$B$2000,2,FALSE))</f>
        <v xml:space="preserve">A </v>
      </c>
    </row>
    <row r="954" spans="1:15" hidden="1">
      <c r="A954" s="45">
        <v>43656</v>
      </c>
      <c r="B954" s="20" t="s">
        <v>2299</v>
      </c>
      <c r="C954" s="20" t="s">
        <v>2300</v>
      </c>
      <c r="D954" s="20" t="s">
        <v>2301</v>
      </c>
      <c r="E954" s="20" t="s">
        <v>2303</v>
      </c>
      <c r="F954" s="20" t="s">
        <v>15</v>
      </c>
      <c r="G954" s="20" t="s">
        <v>2304</v>
      </c>
      <c r="H954" s="38">
        <v>40</v>
      </c>
      <c r="I954" s="38" t="s">
        <v>154</v>
      </c>
      <c r="J954" s="46">
        <v>1.079</v>
      </c>
      <c r="K954" s="46">
        <v>43.16</v>
      </c>
      <c r="L954" s="38" t="s">
        <v>143</v>
      </c>
      <c r="M954" s="38" t="s">
        <v>144</v>
      </c>
      <c r="N954" s="38" t="s">
        <v>145</v>
      </c>
      <c r="O954" s="105" t="str">
        <f>IF(F954="","",VLOOKUP(F954,海关监管条件!$A$1:$B$2000,2,FALSE))</f>
        <v xml:space="preserve">A </v>
      </c>
    </row>
    <row r="955" spans="1:15" hidden="1">
      <c r="A955" s="45">
        <v>43657</v>
      </c>
      <c r="B955" s="20" t="s">
        <v>2305</v>
      </c>
      <c r="C955" s="20" t="s">
        <v>2306</v>
      </c>
      <c r="D955" s="20" t="s">
        <v>2307</v>
      </c>
      <c r="E955" s="20" t="s">
        <v>2308</v>
      </c>
      <c r="F955" s="20" t="s">
        <v>27</v>
      </c>
      <c r="G955" s="20" t="s">
        <v>2309</v>
      </c>
      <c r="H955" s="38">
        <v>8000</v>
      </c>
      <c r="I955" s="38" t="s">
        <v>224</v>
      </c>
      <c r="J955" s="46">
        <v>0.62</v>
      </c>
      <c r="K955" s="46">
        <v>4960</v>
      </c>
      <c r="L955" s="38" t="s">
        <v>143</v>
      </c>
      <c r="M955" s="38" t="s">
        <v>144</v>
      </c>
      <c r="N955" s="104" t="s">
        <v>267</v>
      </c>
      <c r="O955" s="105" t="str">
        <f>IF(F955="","",VLOOKUP(F955,海关监管条件!$A$1:$B$2000,2,FALSE))</f>
        <v>A</v>
      </c>
    </row>
    <row r="956" spans="1:15" hidden="1">
      <c r="A956" s="45">
        <v>43657</v>
      </c>
      <c r="B956" s="20" t="s">
        <v>2305</v>
      </c>
      <c r="C956" s="20" t="s">
        <v>2306</v>
      </c>
      <c r="D956" s="20" t="s">
        <v>2307</v>
      </c>
      <c r="E956" s="20" t="s">
        <v>2310</v>
      </c>
      <c r="F956" s="20" t="s">
        <v>27</v>
      </c>
      <c r="G956" s="20" t="s">
        <v>2309</v>
      </c>
      <c r="H956" s="38">
        <v>3924</v>
      </c>
      <c r="I956" s="38" t="s">
        <v>142</v>
      </c>
      <c r="J956" s="46">
        <v>1.53</v>
      </c>
      <c r="K956" s="46">
        <v>6003.72</v>
      </c>
      <c r="L956" s="38" t="s">
        <v>143</v>
      </c>
      <c r="M956" s="38" t="s">
        <v>144</v>
      </c>
      <c r="N956" s="104" t="s">
        <v>267</v>
      </c>
      <c r="O956" s="105" t="str">
        <f>IF(F956="","",VLOOKUP(F956,海关监管条件!$A$1:$B$2000,2,FALSE))</f>
        <v>A</v>
      </c>
    </row>
    <row r="957" spans="1:15" hidden="1">
      <c r="A957" s="45">
        <v>43663</v>
      </c>
      <c r="B957" s="20" t="s">
        <v>2311</v>
      </c>
      <c r="C957" s="20" t="s">
        <v>2312</v>
      </c>
      <c r="D957" s="19" t="s">
        <v>2313</v>
      </c>
      <c r="E957" s="19" t="s">
        <v>2314</v>
      </c>
      <c r="F957" s="20" t="s">
        <v>44</v>
      </c>
      <c r="G957" s="20" t="s">
        <v>2315</v>
      </c>
      <c r="H957" s="38">
        <v>16</v>
      </c>
      <c r="I957" s="38" t="s">
        <v>154</v>
      </c>
      <c r="J957" s="46">
        <v>2.2000000000000002</v>
      </c>
      <c r="K957" s="46">
        <v>35.200000000000003</v>
      </c>
      <c r="L957" s="38" t="s">
        <v>143</v>
      </c>
      <c r="M957" s="38" t="s">
        <v>144</v>
      </c>
      <c r="N957" s="38" t="s">
        <v>145</v>
      </c>
      <c r="O957" s="105" t="str">
        <f>IF(F957="","",VLOOKUP(F957,海关监管条件!$A$1:$B$2000,2,FALSE))</f>
        <v xml:space="preserve">A </v>
      </c>
    </row>
    <row r="958" spans="1:15" hidden="1">
      <c r="A958" s="45">
        <v>43663</v>
      </c>
      <c r="B958" s="19" t="s">
        <v>2316</v>
      </c>
      <c r="C958" s="20" t="s">
        <v>2317</v>
      </c>
      <c r="D958" s="19" t="s">
        <v>2318</v>
      </c>
      <c r="E958" s="19" t="s">
        <v>2319</v>
      </c>
      <c r="F958" s="20" t="s">
        <v>88</v>
      </c>
      <c r="G958" s="20" t="s">
        <v>2320</v>
      </c>
      <c r="H958" s="38">
        <v>360</v>
      </c>
      <c r="I958" s="38" t="s">
        <v>207</v>
      </c>
      <c r="J958" s="46">
        <v>2.4500000000000002</v>
      </c>
      <c r="K958" s="46">
        <v>882</v>
      </c>
      <c r="L958" s="38" t="s">
        <v>143</v>
      </c>
      <c r="M958" s="38" t="s">
        <v>144</v>
      </c>
      <c r="N958" s="38" t="s">
        <v>145</v>
      </c>
      <c r="O958" s="105" t="str">
        <f>IF(F958="","",VLOOKUP(F958,海关监管条件!$A$1:$B$2000,2,FALSE))</f>
        <v>A</v>
      </c>
    </row>
    <row r="959" spans="1:15" hidden="1">
      <c r="A959" s="45">
        <v>43663</v>
      </c>
      <c r="B959" s="20" t="s">
        <v>2316</v>
      </c>
      <c r="C959" s="20" t="s">
        <v>2317</v>
      </c>
      <c r="D959" s="19" t="s">
        <v>2318</v>
      </c>
      <c r="E959" s="19" t="s">
        <v>2321</v>
      </c>
      <c r="F959" s="20" t="s">
        <v>82</v>
      </c>
      <c r="G959" s="20" t="s">
        <v>2322</v>
      </c>
      <c r="H959" s="38">
        <v>48</v>
      </c>
      <c r="I959" s="38" t="s">
        <v>207</v>
      </c>
      <c r="J959" s="46">
        <v>1.3</v>
      </c>
      <c r="K959" s="46">
        <v>62.4</v>
      </c>
      <c r="L959" s="38" t="s">
        <v>143</v>
      </c>
      <c r="M959" s="38" t="s">
        <v>144</v>
      </c>
      <c r="N959" s="38" t="s">
        <v>145</v>
      </c>
      <c r="O959" s="105" t="str">
        <f>IF(F959="","",VLOOKUP(F959,海关监管条件!$A$1:$B$2000,2,FALSE))</f>
        <v>A</v>
      </c>
    </row>
    <row r="960" spans="1:15" hidden="1">
      <c r="A960" s="45">
        <v>43663</v>
      </c>
      <c r="B960" s="20" t="s">
        <v>2316</v>
      </c>
      <c r="C960" s="20" t="s">
        <v>2317</v>
      </c>
      <c r="D960" s="19" t="s">
        <v>2318</v>
      </c>
      <c r="E960" s="19" t="s">
        <v>2323</v>
      </c>
      <c r="F960" s="20" t="s">
        <v>88</v>
      </c>
      <c r="G960" s="20" t="s">
        <v>2320</v>
      </c>
      <c r="H960" s="38">
        <v>96</v>
      </c>
      <c r="I960" s="38" t="s">
        <v>207</v>
      </c>
      <c r="J960" s="46">
        <v>3.4</v>
      </c>
      <c r="K960" s="46">
        <v>326.39999999999998</v>
      </c>
      <c r="L960" s="38" t="s">
        <v>143</v>
      </c>
      <c r="M960" s="38" t="s">
        <v>144</v>
      </c>
      <c r="N960" s="38" t="s">
        <v>145</v>
      </c>
      <c r="O960" s="105" t="str">
        <f>IF(F960="","",VLOOKUP(F960,海关监管条件!$A$1:$B$2000,2,FALSE))</f>
        <v>A</v>
      </c>
    </row>
    <row r="961" spans="1:15" hidden="1">
      <c r="A961" s="45">
        <v>43663</v>
      </c>
      <c r="B961" s="20" t="s">
        <v>2316</v>
      </c>
      <c r="C961" s="20" t="s">
        <v>2317</v>
      </c>
      <c r="D961" s="19" t="s">
        <v>2318</v>
      </c>
      <c r="E961" s="19" t="s">
        <v>2324</v>
      </c>
      <c r="F961" s="20" t="s">
        <v>82</v>
      </c>
      <c r="G961" s="20" t="s">
        <v>2322</v>
      </c>
      <c r="H961" s="38">
        <v>48</v>
      </c>
      <c r="I961" s="38" t="s">
        <v>207</v>
      </c>
      <c r="J961" s="46">
        <v>1.85</v>
      </c>
      <c r="K961" s="46">
        <v>88.8</v>
      </c>
      <c r="L961" s="38" t="s">
        <v>143</v>
      </c>
      <c r="M961" s="38" t="s">
        <v>144</v>
      </c>
      <c r="N961" s="38" t="s">
        <v>145</v>
      </c>
      <c r="O961" s="105" t="str">
        <f>IF(F961="","",VLOOKUP(F961,海关监管条件!$A$1:$B$2000,2,FALSE))</f>
        <v>A</v>
      </c>
    </row>
    <row r="962" spans="1:15" hidden="1">
      <c r="A962" s="45">
        <v>43663</v>
      </c>
      <c r="B962" s="20" t="s">
        <v>2325</v>
      </c>
      <c r="C962" s="20" t="s">
        <v>2326</v>
      </c>
      <c r="D962" s="19" t="s">
        <v>2327</v>
      </c>
      <c r="E962" s="19" t="s">
        <v>2328</v>
      </c>
      <c r="F962" s="20" t="s">
        <v>9</v>
      </c>
      <c r="G962" s="20" t="s">
        <v>736</v>
      </c>
      <c r="H962" s="38">
        <v>1.68</v>
      </c>
      <c r="I962" s="38" t="s">
        <v>171</v>
      </c>
      <c r="J962" s="46">
        <v>7</v>
      </c>
      <c r="K962" s="46">
        <v>11.76</v>
      </c>
      <c r="L962" s="104" t="s">
        <v>151</v>
      </c>
      <c r="M962" s="38" t="s">
        <v>144</v>
      </c>
      <c r="N962" s="38" t="s">
        <v>145</v>
      </c>
      <c r="O962" s="105" t="str">
        <f>IF(F962="","",VLOOKUP(F962,海关监管条件!$A$1:$B$2000,2,FALSE))</f>
        <v xml:space="preserve">无 </v>
      </c>
    </row>
    <row r="963" spans="1:15" hidden="1">
      <c r="A963" s="45">
        <v>43663</v>
      </c>
      <c r="B963" s="20" t="s">
        <v>2325</v>
      </c>
      <c r="C963" s="20" t="s">
        <v>2326</v>
      </c>
      <c r="D963" s="20" t="s">
        <v>2327</v>
      </c>
      <c r="E963" s="19" t="s">
        <v>2329</v>
      </c>
      <c r="F963" s="20" t="s">
        <v>9</v>
      </c>
      <c r="G963" s="20" t="s">
        <v>2330</v>
      </c>
      <c r="H963" s="38">
        <v>0.76</v>
      </c>
      <c r="I963" s="38" t="s">
        <v>171</v>
      </c>
      <c r="J963" s="46">
        <v>7</v>
      </c>
      <c r="K963" s="46">
        <v>5.32</v>
      </c>
      <c r="L963" s="104" t="s">
        <v>151</v>
      </c>
      <c r="M963" s="38" t="s">
        <v>144</v>
      </c>
      <c r="N963" s="38" t="s">
        <v>145</v>
      </c>
      <c r="O963" s="105" t="str">
        <f>IF(F963="","",VLOOKUP(F963,海关监管条件!$A$1:$B$2000,2,FALSE))</f>
        <v xml:space="preserve">无 </v>
      </c>
    </row>
    <row r="964" spans="1:15" hidden="1">
      <c r="A964" s="45">
        <v>43663</v>
      </c>
      <c r="B964" s="20" t="s">
        <v>2325</v>
      </c>
      <c r="C964" s="20" t="s">
        <v>2326</v>
      </c>
      <c r="D964" s="20" t="s">
        <v>2327</v>
      </c>
      <c r="E964" s="19" t="s">
        <v>2331</v>
      </c>
      <c r="F964" s="20" t="s">
        <v>9</v>
      </c>
      <c r="G964" s="20" t="s">
        <v>2332</v>
      </c>
      <c r="H964" s="38">
        <v>0.94</v>
      </c>
      <c r="I964" s="38" t="s">
        <v>171</v>
      </c>
      <c r="J964" s="46">
        <v>7</v>
      </c>
      <c r="K964" s="46">
        <v>6.58</v>
      </c>
      <c r="L964" s="104" t="s">
        <v>151</v>
      </c>
      <c r="M964" s="38" t="s">
        <v>144</v>
      </c>
      <c r="N964" s="38" t="s">
        <v>145</v>
      </c>
      <c r="O964" s="105" t="str">
        <f>IF(F964="","",VLOOKUP(F964,海关监管条件!$A$1:$B$2000,2,FALSE))</f>
        <v xml:space="preserve">无 </v>
      </c>
    </row>
    <row r="965" spans="1:15" hidden="1">
      <c r="A965" s="45">
        <v>43663</v>
      </c>
      <c r="B965" s="20" t="s">
        <v>2325</v>
      </c>
      <c r="C965" s="20" t="s">
        <v>2326</v>
      </c>
      <c r="D965" s="20" t="s">
        <v>2327</v>
      </c>
      <c r="E965" s="19" t="s">
        <v>2333</v>
      </c>
      <c r="F965" s="20" t="s">
        <v>118</v>
      </c>
      <c r="G965" s="20" t="s">
        <v>2334</v>
      </c>
      <c r="H965" s="38">
        <v>2.8</v>
      </c>
      <c r="I965" s="38" t="s">
        <v>171</v>
      </c>
      <c r="J965" s="46">
        <v>7</v>
      </c>
      <c r="K965" s="46">
        <v>19.600000000000001</v>
      </c>
      <c r="L965" s="104" t="s">
        <v>151</v>
      </c>
      <c r="M965" s="38" t="s">
        <v>144</v>
      </c>
      <c r="N965" s="38" t="s">
        <v>145</v>
      </c>
      <c r="O965" s="105" t="str">
        <f>IF(F965="","",VLOOKUP(F965,海关监管条件!$A$1:$B$2000,2,FALSE))</f>
        <v>无</v>
      </c>
    </row>
    <row r="966" spans="1:15" hidden="1">
      <c r="A966" s="45">
        <v>43663</v>
      </c>
      <c r="B966" s="20" t="s">
        <v>2325</v>
      </c>
      <c r="C966" s="20" t="s">
        <v>2326</v>
      </c>
      <c r="D966" s="20" t="s">
        <v>2327</v>
      </c>
      <c r="E966" s="19" t="s">
        <v>2335</v>
      </c>
      <c r="F966" s="20" t="s">
        <v>7</v>
      </c>
      <c r="G966" s="20" t="s">
        <v>2336</v>
      </c>
      <c r="H966" s="38">
        <v>36</v>
      </c>
      <c r="I966" s="38" t="s">
        <v>154</v>
      </c>
      <c r="J966" s="46">
        <v>5</v>
      </c>
      <c r="K966" s="46">
        <v>180</v>
      </c>
      <c r="L966" s="104" t="s">
        <v>151</v>
      </c>
      <c r="M966" s="38" t="s">
        <v>144</v>
      </c>
      <c r="N966" s="38" t="s">
        <v>145</v>
      </c>
      <c r="O966" s="105" t="str">
        <f>IF(F966="","",VLOOKUP(F966,海关监管条件!$A$1:$B$2000,2,FALSE))</f>
        <v xml:space="preserve">A </v>
      </c>
    </row>
    <row r="967" spans="1:15" hidden="1">
      <c r="A967" s="45">
        <v>43663</v>
      </c>
      <c r="B967" s="20" t="s">
        <v>2325</v>
      </c>
      <c r="C967" s="20" t="s">
        <v>2326</v>
      </c>
      <c r="D967" s="20" t="s">
        <v>2327</v>
      </c>
      <c r="E967" s="19" t="s">
        <v>2337</v>
      </c>
      <c r="F967" s="20" t="s">
        <v>119</v>
      </c>
      <c r="G967" s="20" t="s">
        <v>2338</v>
      </c>
      <c r="H967" s="38">
        <v>1.72</v>
      </c>
      <c r="I967" s="38" t="s">
        <v>171</v>
      </c>
      <c r="J967" s="46">
        <v>7</v>
      </c>
      <c r="K967" s="46">
        <v>12.04</v>
      </c>
      <c r="L967" s="104" t="s">
        <v>151</v>
      </c>
      <c r="M967" s="38" t="s">
        <v>144</v>
      </c>
      <c r="N967" s="38" t="s">
        <v>145</v>
      </c>
      <c r="O967" s="105" t="str">
        <f>IF(F967="","",VLOOKUP(F967,海关监管条件!$A$1:$B$2000,2,FALSE))</f>
        <v>无</v>
      </c>
    </row>
    <row r="968" spans="1:15" hidden="1">
      <c r="A968" s="45">
        <v>43663</v>
      </c>
      <c r="B968" s="20" t="s">
        <v>2339</v>
      </c>
      <c r="C968" s="20" t="s">
        <v>2340</v>
      </c>
      <c r="D968" s="20" t="s">
        <v>2341</v>
      </c>
      <c r="E968" s="20" t="s">
        <v>2342</v>
      </c>
      <c r="F968" s="20" t="s">
        <v>4</v>
      </c>
      <c r="G968" s="20" t="s">
        <v>282</v>
      </c>
      <c r="H968" s="38">
        <v>130</v>
      </c>
      <c r="I968" s="38" t="s">
        <v>171</v>
      </c>
      <c r="J968" s="46">
        <v>18</v>
      </c>
      <c r="K968" s="46">
        <v>2340</v>
      </c>
      <c r="L968" s="104" t="s">
        <v>151</v>
      </c>
      <c r="M968" s="38" t="s">
        <v>144</v>
      </c>
      <c r="N968" s="38" t="s">
        <v>145</v>
      </c>
      <c r="O968" s="105" t="str">
        <f>IF(F968="","",VLOOKUP(F968,海关监管条件!$A$1:$B$2000,2,FALSE))</f>
        <v xml:space="preserve">无 </v>
      </c>
    </row>
    <row r="969" spans="1:15" hidden="1">
      <c r="A969" s="45">
        <v>43663</v>
      </c>
      <c r="B969" s="20" t="s">
        <v>2339</v>
      </c>
      <c r="C969" s="20" t="s">
        <v>2340</v>
      </c>
      <c r="D969" s="20" t="s">
        <v>2341</v>
      </c>
      <c r="E969" s="20" t="s">
        <v>2343</v>
      </c>
      <c r="F969" s="20" t="s">
        <v>4</v>
      </c>
      <c r="G969" s="20" t="s">
        <v>2344</v>
      </c>
      <c r="H969" s="38">
        <v>5</v>
      </c>
      <c r="I969" s="38" t="s">
        <v>171</v>
      </c>
      <c r="J969" s="46">
        <v>18</v>
      </c>
      <c r="K969" s="46">
        <v>90</v>
      </c>
      <c r="L969" s="104" t="s">
        <v>151</v>
      </c>
      <c r="M969" s="38" t="s">
        <v>144</v>
      </c>
      <c r="N969" s="38" t="s">
        <v>145</v>
      </c>
      <c r="O969" s="105" t="str">
        <f>IF(F969="","",VLOOKUP(F969,海关监管条件!$A$1:$B$2000,2,FALSE))</f>
        <v xml:space="preserve">无 </v>
      </c>
    </row>
    <row r="970" spans="1:15" hidden="1">
      <c r="A970" s="45">
        <v>43663</v>
      </c>
      <c r="B970" s="20" t="s">
        <v>2345</v>
      </c>
      <c r="C970" s="20" t="s">
        <v>2346</v>
      </c>
      <c r="D970" s="20" t="s">
        <v>2347</v>
      </c>
      <c r="E970" s="20" t="s">
        <v>2348</v>
      </c>
      <c r="F970" s="20" t="s">
        <v>82</v>
      </c>
      <c r="G970" s="20" t="s">
        <v>2349</v>
      </c>
      <c r="H970" s="38">
        <v>216</v>
      </c>
      <c r="I970" s="38" t="s">
        <v>207</v>
      </c>
      <c r="J970" s="46">
        <v>1.24</v>
      </c>
      <c r="K970" s="46">
        <v>267.83999999999997</v>
      </c>
      <c r="L970" s="38" t="s">
        <v>143</v>
      </c>
      <c r="M970" s="38" t="s">
        <v>144</v>
      </c>
      <c r="N970" s="38" t="s">
        <v>145</v>
      </c>
      <c r="O970" s="105" t="str">
        <f>IF(F970="","",VLOOKUP(F970,海关监管条件!$A$1:$B$2000,2,FALSE))</f>
        <v>A</v>
      </c>
    </row>
    <row r="971" spans="1:15" hidden="1">
      <c r="A971" s="45">
        <v>43663</v>
      </c>
      <c r="B971" s="20" t="s">
        <v>2345</v>
      </c>
      <c r="C971" s="20" t="s">
        <v>2346</v>
      </c>
      <c r="D971" s="20" t="s">
        <v>2347</v>
      </c>
      <c r="E971" s="20" t="s">
        <v>2350</v>
      </c>
      <c r="F971" s="20" t="s">
        <v>120</v>
      </c>
      <c r="G971" s="20" t="s">
        <v>2351</v>
      </c>
      <c r="H971" s="38">
        <v>144</v>
      </c>
      <c r="I971" s="38" t="s">
        <v>207</v>
      </c>
      <c r="J971" s="46">
        <v>1.79</v>
      </c>
      <c r="K971" s="46">
        <v>257.76</v>
      </c>
      <c r="L971" s="38" t="s">
        <v>143</v>
      </c>
      <c r="M971" s="38" t="s">
        <v>144</v>
      </c>
      <c r="N971" s="38" t="s">
        <v>145</v>
      </c>
      <c r="O971" s="105" t="str">
        <f>IF(F971="","",VLOOKUP(F971,海关监管条件!$A$1:$B$2000,2,FALSE))</f>
        <v>无</v>
      </c>
    </row>
    <row r="972" spans="1:15" hidden="1">
      <c r="A972" s="45">
        <v>43663</v>
      </c>
      <c r="B972" s="20" t="s">
        <v>2352</v>
      </c>
      <c r="C972" s="20" t="s">
        <v>2353</v>
      </c>
      <c r="D972" s="20" t="s">
        <v>2354</v>
      </c>
      <c r="E972" s="20" t="s">
        <v>2355</v>
      </c>
      <c r="F972" s="20" t="s">
        <v>29</v>
      </c>
      <c r="G972" s="20" t="s">
        <v>795</v>
      </c>
      <c r="H972" s="38">
        <v>1848</v>
      </c>
      <c r="I972" s="38" t="s">
        <v>224</v>
      </c>
      <c r="J972" s="46">
        <v>0.68</v>
      </c>
      <c r="K972" s="46">
        <v>1256.6400000000001</v>
      </c>
      <c r="L972" s="38" t="s">
        <v>143</v>
      </c>
      <c r="M972" s="38" t="s">
        <v>144</v>
      </c>
      <c r="N972" s="104" t="s">
        <v>267</v>
      </c>
      <c r="O972" s="105" t="str">
        <f>IF(F972="","",VLOOKUP(F972,海关监管条件!$A$1:$B$2000,2,FALSE))</f>
        <v xml:space="preserve">A </v>
      </c>
    </row>
    <row r="973" spans="1:15" hidden="1">
      <c r="A973" s="45">
        <v>43663</v>
      </c>
      <c r="B973" s="20" t="s">
        <v>2356</v>
      </c>
      <c r="C973" s="20" t="s">
        <v>2357</v>
      </c>
      <c r="D973" s="20" t="s">
        <v>2358</v>
      </c>
      <c r="E973" s="20" t="s">
        <v>2359</v>
      </c>
      <c r="F973" s="20" t="s">
        <v>82</v>
      </c>
      <c r="G973" s="20" t="s">
        <v>1536</v>
      </c>
      <c r="H973" s="38">
        <v>216</v>
      </c>
      <c r="I973" s="38" t="s">
        <v>207</v>
      </c>
      <c r="J973" s="46">
        <v>0.6</v>
      </c>
      <c r="K973" s="46">
        <v>129.6</v>
      </c>
      <c r="L973" s="38" t="s">
        <v>143</v>
      </c>
      <c r="M973" s="38" t="s">
        <v>144</v>
      </c>
      <c r="N973" s="38" t="s">
        <v>145</v>
      </c>
      <c r="O973" s="105" t="str">
        <f>IF(F973="","",VLOOKUP(F973,海关监管条件!$A$1:$B$2000,2,FALSE))</f>
        <v>A</v>
      </c>
    </row>
    <row r="974" spans="1:15" hidden="1">
      <c r="A974" s="45">
        <v>43664</v>
      </c>
      <c r="B974" s="20" t="s">
        <v>2360</v>
      </c>
      <c r="C974" s="20" t="s">
        <v>2361</v>
      </c>
      <c r="D974" s="19" t="s">
        <v>2362</v>
      </c>
      <c r="E974" s="19" t="s">
        <v>2363</v>
      </c>
      <c r="F974" s="20" t="s">
        <v>37</v>
      </c>
      <c r="G974" s="20" t="s">
        <v>998</v>
      </c>
      <c r="H974" s="38">
        <v>2000</v>
      </c>
      <c r="I974" s="38" t="s">
        <v>154</v>
      </c>
      <c r="J974" s="46">
        <v>0.5</v>
      </c>
      <c r="K974" s="46">
        <v>1000</v>
      </c>
      <c r="L974" s="38" t="s">
        <v>143</v>
      </c>
      <c r="M974" s="38" t="s">
        <v>144</v>
      </c>
      <c r="N974" s="104" t="s">
        <v>267</v>
      </c>
      <c r="O974" s="105" t="str">
        <f>IF(F974="","",VLOOKUP(F974,海关监管条件!$A$1:$B$2000,2,FALSE))</f>
        <v>AB</v>
      </c>
    </row>
    <row r="975" spans="1:15" hidden="1">
      <c r="A975" s="45">
        <v>43664</v>
      </c>
      <c r="B975" s="20" t="s">
        <v>2360</v>
      </c>
      <c r="C975" s="20" t="s">
        <v>2361</v>
      </c>
      <c r="D975" s="19" t="s">
        <v>2362</v>
      </c>
      <c r="E975" s="19" t="s">
        <v>2364</v>
      </c>
      <c r="F975" s="20" t="s">
        <v>52</v>
      </c>
      <c r="G975" s="20" t="s">
        <v>1937</v>
      </c>
      <c r="H975" s="38">
        <v>2000</v>
      </c>
      <c r="I975" s="38" t="s">
        <v>142</v>
      </c>
      <c r="J975" s="46">
        <v>1.1000000000000001</v>
      </c>
      <c r="K975" s="46">
        <v>2200</v>
      </c>
      <c r="L975" s="38" t="s">
        <v>143</v>
      </c>
      <c r="M975" s="38" t="s">
        <v>144</v>
      </c>
      <c r="N975" s="104" t="s">
        <v>267</v>
      </c>
      <c r="O975" s="105" t="str">
        <f>IF(F975="","",VLOOKUP(F975,海关监管条件!$A$1:$B$2000,2,FALSE))</f>
        <v>无</v>
      </c>
    </row>
    <row r="976" spans="1:15" hidden="1">
      <c r="A976" s="45">
        <v>43664</v>
      </c>
      <c r="B976" s="20" t="s">
        <v>2360</v>
      </c>
      <c r="C976" s="20" t="s">
        <v>2361</v>
      </c>
      <c r="D976" s="19" t="s">
        <v>2362</v>
      </c>
      <c r="E976" s="19" t="s">
        <v>2365</v>
      </c>
      <c r="F976" s="20" t="s">
        <v>42</v>
      </c>
      <c r="G976" s="20" t="s">
        <v>1939</v>
      </c>
      <c r="H976" s="38">
        <v>1008</v>
      </c>
      <c r="I976" s="38" t="s">
        <v>154</v>
      </c>
      <c r="J976" s="46">
        <v>0.55000000000000004</v>
      </c>
      <c r="K976" s="46">
        <v>554.4</v>
      </c>
      <c r="L976" s="38" t="s">
        <v>143</v>
      </c>
      <c r="M976" s="38" t="s">
        <v>144</v>
      </c>
      <c r="N976" s="104" t="s">
        <v>267</v>
      </c>
      <c r="O976" s="105" t="str">
        <f>IF(F976="","",VLOOKUP(F976,海关监管条件!$A$1:$B$2000,2,FALSE))</f>
        <v xml:space="preserve">无 </v>
      </c>
    </row>
    <row r="977" spans="1:15" hidden="1">
      <c r="A977" s="45">
        <v>43664</v>
      </c>
      <c r="B977" s="20" t="s">
        <v>2360</v>
      </c>
      <c r="C977" s="20" t="s">
        <v>2361</v>
      </c>
      <c r="D977" s="19" t="s">
        <v>2362</v>
      </c>
      <c r="E977" s="19" t="s">
        <v>2366</v>
      </c>
      <c r="F977" s="20" t="s">
        <v>52</v>
      </c>
      <c r="G977" s="20" t="s">
        <v>932</v>
      </c>
      <c r="H977" s="38">
        <v>1504</v>
      </c>
      <c r="I977" s="38" t="s">
        <v>142</v>
      </c>
      <c r="J977" s="46">
        <v>1.2</v>
      </c>
      <c r="K977" s="46">
        <v>1804.8</v>
      </c>
      <c r="L977" s="38" t="s">
        <v>143</v>
      </c>
      <c r="M977" s="38" t="s">
        <v>144</v>
      </c>
      <c r="N977" s="104" t="s">
        <v>267</v>
      </c>
      <c r="O977" s="105" t="str">
        <f>IF(F977="","",VLOOKUP(F977,海关监管条件!$A$1:$B$2000,2,FALSE))</f>
        <v>无</v>
      </c>
    </row>
    <row r="978" spans="1:15" hidden="1">
      <c r="A978" s="45">
        <v>43664</v>
      </c>
      <c r="B978" s="20" t="s">
        <v>2360</v>
      </c>
      <c r="C978" s="20" t="s">
        <v>2361</v>
      </c>
      <c r="D978" s="19" t="s">
        <v>2362</v>
      </c>
      <c r="E978" s="19" t="s">
        <v>2367</v>
      </c>
      <c r="F978" s="20" t="s">
        <v>15</v>
      </c>
      <c r="G978" s="20" t="s">
        <v>930</v>
      </c>
      <c r="H978" s="38">
        <v>1008</v>
      </c>
      <c r="I978" s="38" t="s">
        <v>154</v>
      </c>
      <c r="J978" s="46">
        <v>0.45</v>
      </c>
      <c r="K978" s="46">
        <v>453.6</v>
      </c>
      <c r="L978" s="38" t="s">
        <v>143</v>
      </c>
      <c r="M978" s="38" t="s">
        <v>144</v>
      </c>
      <c r="N978" s="104" t="s">
        <v>267</v>
      </c>
      <c r="O978" s="105" t="str">
        <f>IF(F978="","",VLOOKUP(F978,海关监管条件!$A$1:$B$2000,2,FALSE))</f>
        <v xml:space="preserve">A </v>
      </c>
    </row>
    <row r="979" spans="1:15" hidden="1">
      <c r="A979" s="45">
        <v>43664</v>
      </c>
      <c r="B979" s="20" t="s">
        <v>2360</v>
      </c>
      <c r="C979" s="20" t="s">
        <v>2361</v>
      </c>
      <c r="D979" s="19" t="s">
        <v>2362</v>
      </c>
      <c r="E979" s="19" t="s">
        <v>2368</v>
      </c>
      <c r="F979" s="20" t="s">
        <v>15</v>
      </c>
      <c r="G979" s="20" t="s">
        <v>930</v>
      </c>
      <c r="H979" s="38">
        <v>1008</v>
      </c>
      <c r="I979" s="38" t="s">
        <v>154</v>
      </c>
      <c r="J979" s="46">
        <v>0.45</v>
      </c>
      <c r="K979" s="46">
        <v>453.6</v>
      </c>
      <c r="L979" s="38" t="s">
        <v>143</v>
      </c>
      <c r="M979" s="38" t="s">
        <v>144</v>
      </c>
      <c r="N979" s="104" t="s">
        <v>267</v>
      </c>
      <c r="O979" s="105" t="str">
        <f>IF(F979="","",VLOOKUP(F979,海关监管条件!$A$1:$B$2000,2,FALSE))</f>
        <v xml:space="preserve">A </v>
      </c>
    </row>
    <row r="980" spans="1:15" hidden="1">
      <c r="A980" s="45">
        <v>43664</v>
      </c>
      <c r="B980" s="20" t="s">
        <v>2360</v>
      </c>
      <c r="C980" s="20" t="s">
        <v>2361</v>
      </c>
      <c r="D980" s="19" t="s">
        <v>2362</v>
      </c>
      <c r="E980" s="19" t="s">
        <v>2369</v>
      </c>
      <c r="F980" s="20" t="s">
        <v>53</v>
      </c>
      <c r="G980" s="20" t="s">
        <v>934</v>
      </c>
      <c r="H980" s="38">
        <v>600</v>
      </c>
      <c r="I980" s="38" t="s">
        <v>763</v>
      </c>
      <c r="J980" s="46">
        <v>0.5</v>
      </c>
      <c r="K980" s="46">
        <v>300</v>
      </c>
      <c r="L980" s="38" t="s">
        <v>143</v>
      </c>
      <c r="M980" s="38" t="s">
        <v>144</v>
      </c>
      <c r="N980" s="104" t="s">
        <v>267</v>
      </c>
      <c r="O980" s="105" t="str">
        <f>IF(F980="","",VLOOKUP(F980,海关监管条件!$A$1:$B$2000,2,FALSE))</f>
        <v>无</v>
      </c>
    </row>
    <row r="981" spans="1:15" hidden="1">
      <c r="A981" s="45">
        <v>43664</v>
      </c>
      <c r="B981" s="20" t="s">
        <v>2360</v>
      </c>
      <c r="C981" s="20" t="s">
        <v>2361</v>
      </c>
      <c r="D981" s="19" t="s">
        <v>2362</v>
      </c>
      <c r="E981" s="19" t="s">
        <v>2370</v>
      </c>
      <c r="F981" s="20" t="s">
        <v>52</v>
      </c>
      <c r="G981" s="20" t="s">
        <v>2371</v>
      </c>
      <c r="H981" s="38">
        <v>204</v>
      </c>
      <c r="I981" s="38" t="s">
        <v>142</v>
      </c>
      <c r="J981" s="46">
        <v>0.75</v>
      </c>
      <c r="K981" s="46">
        <v>153</v>
      </c>
      <c r="L981" s="38" t="s">
        <v>143</v>
      </c>
      <c r="M981" s="38" t="s">
        <v>144</v>
      </c>
      <c r="N981" s="104" t="s">
        <v>267</v>
      </c>
      <c r="O981" s="105" t="str">
        <f>IF(F981="","",VLOOKUP(F981,海关监管条件!$A$1:$B$2000,2,FALSE))</f>
        <v>无</v>
      </c>
    </row>
    <row r="982" spans="1:15" hidden="1">
      <c r="A982" s="45">
        <v>43669</v>
      </c>
      <c r="B982" s="20" t="s">
        <v>2372</v>
      </c>
      <c r="C982" s="20" t="s">
        <v>2373</v>
      </c>
      <c r="D982" s="20" t="s">
        <v>2374</v>
      </c>
      <c r="E982" s="20" t="s">
        <v>2375</v>
      </c>
      <c r="F982" s="20" t="s">
        <v>44</v>
      </c>
      <c r="G982" s="20" t="s">
        <v>2376</v>
      </c>
      <c r="H982" s="38">
        <v>24</v>
      </c>
      <c r="I982" s="38" t="s">
        <v>154</v>
      </c>
      <c r="J982" s="46">
        <v>1</v>
      </c>
      <c r="K982" s="46">
        <v>24</v>
      </c>
      <c r="L982" s="38" t="s">
        <v>143</v>
      </c>
      <c r="M982" s="38" t="s">
        <v>144</v>
      </c>
      <c r="N982" s="38" t="s">
        <v>145</v>
      </c>
      <c r="O982" s="105" t="str">
        <f>IF(F982="","",VLOOKUP(F982,海关监管条件!$A$1:$B$2000,2,FALSE))</f>
        <v xml:space="preserve">A </v>
      </c>
    </row>
    <row r="983" spans="1:15" hidden="1">
      <c r="A983" s="45">
        <v>43669</v>
      </c>
      <c r="B983" s="20" t="s">
        <v>2372</v>
      </c>
      <c r="C983" s="20" t="s">
        <v>2373</v>
      </c>
      <c r="D983" s="20" t="s">
        <v>2374</v>
      </c>
      <c r="E983" s="20" t="s">
        <v>2377</v>
      </c>
      <c r="F983" s="20" t="s">
        <v>5</v>
      </c>
      <c r="G983" s="20" t="s">
        <v>2376</v>
      </c>
      <c r="H983" s="38">
        <v>12</v>
      </c>
      <c r="I983" s="38" t="s">
        <v>154</v>
      </c>
      <c r="J983" s="46">
        <v>2</v>
      </c>
      <c r="K983" s="46">
        <v>24</v>
      </c>
      <c r="L983" s="38" t="s">
        <v>143</v>
      </c>
      <c r="M983" s="38" t="s">
        <v>144</v>
      </c>
      <c r="N983" s="38" t="s">
        <v>145</v>
      </c>
      <c r="O983" s="105" t="str">
        <f>IF(F983="","",VLOOKUP(F983,海关监管条件!$A$1:$B$2000,2,FALSE))</f>
        <v xml:space="preserve">A </v>
      </c>
    </row>
    <row r="984" spans="1:15" hidden="1">
      <c r="A984" s="45">
        <v>43669</v>
      </c>
      <c r="B984" s="20" t="s">
        <v>2372</v>
      </c>
      <c r="C984" s="20" t="s">
        <v>2373</v>
      </c>
      <c r="D984" s="20" t="s">
        <v>2374</v>
      </c>
      <c r="E984" s="20" t="s">
        <v>2378</v>
      </c>
      <c r="F984" s="20" t="s">
        <v>5</v>
      </c>
      <c r="G984" s="20" t="s">
        <v>2379</v>
      </c>
      <c r="H984" s="38">
        <v>9</v>
      </c>
      <c r="I984" s="38" t="s">
        <v>142</v>
      </c>
      <c r="J984" s="46">
        <v>3.5</v>
      </c>
      <c r="K984" s="46">
        <v>31.5</v>
      </c>
      <c r="L984" s="38" t="s">
        <v>143</v>
      </c>
      <c r="M984" s="38" t="s">
        <v>144</v>
      </c>
      <c r="N984" s="38" t="s">
        <v>145</v>
      </c>
      <c r="O984" s="105" t="str">
        <f>IF(F984="","",VLOOKUP(F984,海关监管条件!$A$1:$B$2000,2,FALSE))</f>
        <v xml:space="preserve">A </v>
      </c>
    </row>
    <row r="985" spans="1:15" hidden="1">
      <c r="A985" s="45">
        <v>43669</v>
      </c>
      <c r="B985" s="20" t="s">
        <v>2372</v>
      </c>
      <c r="C985" s="20" t="s">
        <v>2373</v>
      </c>
      <c r="D985" s="20" t="s">
        <v>2374</v>
      </c>
      <c r="E985" s="20" t="s">
        <v>2380</v>
      </c>
      <c r="F985" s="20" t="s">
        <v>44</v>
      </c>
      <c r="G985" s="20" t="s">
        <v>2376</v>
      </c>
      <c r="H985" s="38">
        <v>12</v>
      </c>
      <c r="I985" s="38" t="s">
        <v>154</v>
      </c>
      <c r="J985" s="46">
        <v>2</v>
      </c>
      <c r="K985" s="46">
        <v>24</v>
      </c>
      <c r="L985" s="38" t="s">
        <v>143</v>
      </c>
      <c r="M985" s="38" t="s">
        <v>144</v>
      </c>
      <c r="N985" s="38" t="s">
        <v>145</v>
      </c>
      <c r="O985" s="105" t="str">
        <f>IF(F985="","",VLOOKUP(F985,海关监管条件!$A$1:$B$2000,2,FALSE))</f>
        <v xml:space="preserve">A </v>
      </c>
    </row>
    <row r="986" spans="1:15" hidden="1">
      <c r="A986" s="45">
        <v>43669</v>
      </c>
      <c r="B986" s="20" t="s">
        <v>2381</v>
      </c>
      <c r="C986" s="20" t="s">
        <v>2382</v>
      </c>
      <c r="D986" s="20" t="s">
        <v>2383</v>
      </c>
      <c r="E986" s="20" t="s">
        <v>2384</v>
      </c>
      <c r="F986" s="20" t="s">
        <v>66</v>
      </c>
      <c r="G986" s="20" t="s">
        <v>507</v>
      </c>
      <c r="H986" s="38">
        <v>327</v>
      </c>
      <c r="I986" s="38" t="s">
        <v>171</v>
      </c>
      <c r="J986" s="46">
        <v>3.12</v>
      </c>
      <c r="K986" s="46">
        <v>1020.24</v>
      </c>
      <c r="L986" s="38" t="s">
        <v>143</v>
      </c>
      <c r="M986" s="38" t="s">
        <v>144</v>
      </c>
      <c r="N986" s="38" t="s">
        <v>145</v>
      </c>
      <c r="O986" s="105" t="str">
        <f>IF(F986="","",VLOOKUP(F986,海关监管条件!$A$1:$B$2000,2,FALSE))</f>
        <v>无</v>
      </c>
    </row>
    <row r="987" spans="1:15" hidden="1">
      <c r="A987" s="45">
        <v>43669</v>
      </c>
      <c r="B987" s="20" t="s">
        <v>2385</v>
      </c>
      <c r="C987" s="20" t="s">
        <v>2386</v>
      </c>
      <c r="D987" s="20" t="s">
        <v>2387</v>
      </c>
      <c r="E987" s="20" t="s">
        <v>2388</v>
      </c>
      <c r="F987" s="20" t="s">
        <v>62</v>
      </c>
      <c r="G987" s="20" t="s">
        <v>2389</v>
      </c>
      <c r="H987" s="38">
        <v>2016</v>
      </c>
      <c r="I987" s="38" t="s">
        <v>154</v>
      </c>
      <c r="J987" s="46">
        <v>0.68</v>
      </c>
      <c r="K987" s="46">
        <v>1370.88</v>
      </c>
      <c r="L987" s="38" t="s">
        <v>143</v>
      </c>
      <c r="M987" s="38" t="s">
        <v>144</v>
      </c>
      <c r="N987" s="104" t="s">
        <v>267</v>
      </c>
      <c r="O987" s="105" t="str">
        <f>IF(F987="","",VLOOKUP(F987,海关监管条件!$A$1:$B$2000,2,FALSE))</f>
        <v>AB</v>
      </c>
    </row>
    <row r="988" spans="1:15" hidden="1">
      <c r="A988" s="45">
        <v>43669</v>
      </c>
      <c r="B988" s="20" t="s">
        <v>2385</v>
      </c>
      <c r="C988" s="20" t="s">
        <v>2386</v>
      </c>
      <c r="D988" s="20" t="s">
        <v>2387</v>
      </c>
      <c r="E988" s="20" t="s">
        <v>2390</v>
      </c>
      <c r="F988" s="20" t="s">
        <v>55</v>
      </c>
      <c r="G988" s="20" t="s">
        <v>2391</v>
      </c>
      <c r="H988" s="38">
        <v>1500</v>
      </c>
      <c r="I988" s="38" t="s">
        <v>224</v>
      </c>
      <c r="J988" s="46">
        <v>1.1599999999999999</v>
      </c>
      <c r="K988" s="46">
        <v>1740</v>
      </c>
      <c r="L988" s="38" t="s">
        <v>143</v>
      </c>
      <c r="M988" s="38" t="s">
        <v>144</v>
      </c>
      <c r="N988" s="104" t="s">
        <v>267</v>
      </c>
      <c r="O988" s="105" t="str">
        <f>IF(F988="","",VLOOKUP(F988,海关监管条件!$A$1:$B$2000,2,FALSE))</f>
        <v>A</v>
      </c>
    </row>
    <row r="989" spans="1:15" hidden="1">
      <c r="A989" s="45">
        <v>43669</v>
      </c>
      <c r="B989" s="20" t="s">
        <v>2392</v>
      </c>
      <c r="C989" s="20" t="s">
        <v>2393</v>
      </c>
      <c r="D989" s="20" t="s">
        <v>2394</v>
      </c>
      <c r="E989" s="20" t="s">
        <v>2395</v>
      </c>
      <c r="F989" s="20" t="s">
        <v>62</v>
      </c>
      <c r="G989" s="20" t="s">
        <v>2389</v>
      </c>
      <c r="H989" s="38">
        <v>2016</v>
      </c>
      <c r="I989" s="38" t="s">
        <v>154</v>
      </c>
      <c r="J989" s="46">
        <v>0.68</v>
      </c>
      <c r="K989" s="46">
        <v>1370.88</v>
      </c>
      <c r="L989" s="38" t="s">
        <v>143</v>
      </c>
      <c r="M989" s="38" t="s">
        <v>144</v>
      </c>
      <c r="N989" s="104" t="s">
        <v>267</v>
      </c>
      <c r="O989" s="105" t="str">
        <f>IF(F989="","",VLOOKUP(F989,海关监管条件!$A$1:$B$2000,2,FALSE))</f>
        <v>AB</v>
      </c>
    </row>
    <row r="990" spans="1:15" hidden="1">
      <c r="A990" s="45">
        <v>43669</v>
      </c>
      <c r="B990" s="20" t="s">
        <v>2392</v>
      </c>
      <c r="C990" s="20" t="s">
        <v>2393</v>
      </c>
      <c r="D990" s="20" t="s">
        <v>2394</v>
      </c>
      <c r="E990" s="20" t="s">
        <v>2396</v>
      </c>
      <c r="F990" s="20" t="s">
        <v>55</v>
      </c>
      <c r="G990" s="20" t="s">
        <v>2391</v>
      </c>
      <c r="H990" s="38">
        <v>1500</v>
      </c>
      <c r="I990" s="38" t="s">
        <v>224</v>
      </c>
      <c r="J990" s="46">
        <v>1.1599999999999999</v>
      </c>
      <c r="K990" s="46">
        <v>1740</v>
      </c>
      <c r="L990" s="38" t="s">
        <v>143</v>
      </c>
      <c r="M990" s="38" t="s">
        <v>144</v>
      </c>
      <c r="N990" s="104" t="s">
        <v>267</v>
      </c>
      <c r="O990" s="105" t="str">
        <f>IF(F990="","",VLOOKUP(F990,海关监管条件!$A$1:$B$2000,2,FALSE))</f>
        <v>A</v>
      </c>
    </row>
    <row r="991" spans="1:15" hidden="1">
      <c r="A991" s="45">
        <v>43669</v>
      </c>
      <c r="B991" s="20" t="s">
        <v>2397</v>
      </c>
      <c r="C991" s="20" t="s">
        <v>2398</v>
      </c>
      <c r="D991" s="20" t="s">
        <v>2399</v>
      </c>
      <c r="E991" s="20" t="s">
        <v>2400</v>
      </c>
      <c r="F991" s="20" t="s">
        <v>87</v>
      </c>
      <c r="G991" s="20" t="s">
        <v>806</v>
      </c>
      <c r="H991" s="38">
        <v>180</v>
      </c>
      <c r="I991" s="38" t="s">
        <v>154</v>
      </c>
      <c r="J991" s="46">
        <v>1.8</v>
      </c>
      <c r="K991" s="46">
        <v>324</v>
      </c>
      <c r="L991" s="38" t="s">
        <v>143</v>
      </c>
      <c r="M991" s="38" t="s">
        <v>144</v>
      </c>
      <c r="N991" s="38" t="s">
        <v>145</v>
      </c>
      <c r="O991" s="105" t="str">
        <f>IF(F991="","",VLOOKUP(F991,海关监管条件!$A$1:$B$2000,2,FALSE))</f>
        <v>无</v>
      </c>
    </row>
    <row r="992" spans="1:15" hidden="1">
      <c r="A992" s="45">
        <v>43669</v>
      </c>
      <c r="B992" s="20" t="s">
        <v>2397</v>
      </c>
      <c r="C992" s="20" t="s">
        <v>2398</v>
      </c>
      <c r="D992" s="20" t="s">
        <v>2399</v>
      </c>
      <c r="E992" s="20" t="s">
        <v>2401</v>
      </c>
      <c r="F992" s="20" t="s">
        <v>81</v>
      </c>
      <c r="G992" s="20" t="s">
        <v>1228</v>
      </c>
      <c r="H992" s="38">
        <v>90</v>
      </c>
      <c r="I992" s="38" t="s">
        <v>154</v>
      </c>
      <c r="J992" s="46">
        <v>2.97</v>
      </c>
      <c r="K992" s="46">
        <v>267.3</v>
      </c>
      <c r="L992" s="38" t="s">
        <v>143</v>
      </c>
      <c r="M992" s="38" t="s">
        <v>144</v>
      </c>
      <c r="N992" s="38" t="s">
        <v>145</v>
      </c>
      <c r="O992" s="105" t="str">
        <f>IF(F992="","",VLOOKUP(F992,海关监管条件!$A$1:$B$2000,2,FALSE))</f>
        <v>无</v>
      </c>
    </row>
    <row r="993" spans="1:15" hidden="1">
      <c r="A993" s="45">
        <v>43669</v>
      </c>
      <c r="B993" s="20" t="s">
        <v>2402</v>
      </c>
      <c r="C993" s="20" t="s">
        <v>2403</v>
      </c>
      <c r="D993" s="20" t="s">
        <v>2404</v>
      </c>
      <c r="E993" s="20" t="s">
        <v>2405</v>
      </c>
      <c r="F993" s="20" t="s">
        <v>88</v>
      </c>
      <c r="G993" s="20" t="s">
        <v>2406</v>
      </c>
      <c r="H993" s="38">
        <v>48</v>
      </c>
      <c r="I993" s="38" t="s">
        <v>207</v>
      </c>
      <c r="J993" s="46">
        <v>4</v>
      </c>
      <c r="K993" s="46">
        <v>192</v>
      </c>
      <c r="L993" s="38" t="s">
        <v>143</v>
      </c>
      <c r="M993" s="38" t="s">
        <v>144</v>
      </c>
      <c r="N993" s="38" t="s">
        <v>145</v>
      </c>
      <c r="O993" s="105" t="str">
        <f>IF(F993="","",VLOOKUP(F993,海关监管条件!$A$1:$B$2000,2,FALSE))</f>
        <v>A</v>
      </c>
    </row>
    <row r="994" spans="1:15" hidden="1">
      <c r="A994" s="45">
        <v>43677</v>
      </c>
      <c r="B994" s="20" t="s">
        <v>2407</v>
      </c>
      <c r="C994" s="20" t="s">
        <v>2408</v>
      </c>
      <c r="D994" s="20" t="s">
        <v>2409</v>
      </c>
      <c r="E994" s="20" t="s">
        <v>2410</v>
      </c>
      <c r="F994" s="20" t="s">
        <v>5</v>
      </c>
      <c r="G994" s="20" t="s">
        <v>1746</v>
      </c>
      <c r="H994" s="38">
        <v>7</v>
      </c>
      <c r="I994" s="38" t="s">
        <v>171</v>
      </c>
      <c r="J994" s="46">
        <v>7.3</v>
      </c>
      <c r="K994" s="46">
        <v>51.1</v>
      </c>
      <c r="L994" s="38" t="s">
        <v>143</v>
      </c>
      <c r="M994" s="38" t="s">
        <v>144</v>
      </c>
      <c r="N994" s="38" t="s">
        <v>145</v>
      </c>
      <c r="O994" s="105" t="str">
        <f>IF(F994="","",VLOOKUP(F994,海关监管条件!$A$1:$B$2000,2,FALSE))</f>
        <v xml:space="preserve">A </v>
      </c>
    </row>
    <row r="995" spans="1:15" hidden="1">
      <c r="A995" s="45">
        <v>43677</v>
      </c>
      <c r="B995" s="20" t="s">
        <v>2407</v>
      </c>
      <c r="C995" s="20" t="s">
        <v>2408</v>
      </c>
      <c r="D995" s="20" t="s">
        <v>2409</v>
      </c>
      <c r="E995" s="20" t="s">
        <v>2411</v>
      </c>
      <c r="F995" s="20" t="s">
        <v>5</v>
      </c>
      <c r="G995" s="20" t="s">
        <v>1748</v>
      </c>
      <c r="H995" s="38">
        <v>7</v>
      </c>
      <c r="I995" s="38" t="s">
        <v>171</v>
      </c>
      <c r="J995" s="46">
        <v>7.1</v>
      </c>
      <c r="K995" s="46">
        <v>49.7</v>
      </c>
      <c r="L995" s="38" t="s">
        <v>143</v>
      </c>
      <c r="M995" s="38" t="s">
        <v>144</v>
      </c>
      <c r="N995" s="38" t="s">
        <v>145</v>
      </c>
      <c r="O995" s="105" t="str">
        <f>IF(F995="","",VLOOKUP(F995,海关监管条件!$A$1:$B$2000,2,FALSE))</f>
        <v xml:space="preserve">A </v>
      </c>
    </row>
    <row r="996" spans="1:15" hidden="1">
      <c r="A996" s="45">
        <v>43677</v>
      </c>
      <c r="B996" s="20" t="s">
        <v>2412</v>
      </c>
      <c r="C996" s="20" t="s">
        <v>2413</v>
      </c>
      <c r="D996" s="20" t="s">
        <v>2414</v>
      </c>
      <c r="E996" s="20" t="s">
        <v>2415</v>
      </c>
      <c r="F996" s="20" t="s">
        <v>46</v>
      </c>
      <c r="G996" s="20" t="s">
        <v>1875</v>
      </c>
      <c r="H996" s="38">
        <v>2.96</v>
      </c>
      <c r="I996" s="38" t="s">
        <v>171</v>
      </c>
      <c r="J996" s="46">
        <v>1.5</v>
      </c>
      <c r="K996" s="46">
        <v>4.4400000000000004</v>
      </c>
      <c r="L996" s="38" t="s">
        <v>143</v>
      </c>
      <c r="M996" s="38" t="s">
        <v>144</v>
      </c>
      <c r="N996" s="38" t="s">
        <v>145</v>
      </c>
      <c r="O996" s="105" t="str">
        <f>IF(F996="","",VLOOKUP(F996,海关监管条件!$A$1:$B$2000,2,FALSE))</f>
        <v>A</v>
      </c>
    </row>
    <row r="997" spans="1:15" hidden="1">
      <c r="A997" s="45">
        <v>43677</v>
      </c>
      <c r="B997" s="20" t="s">
        <v>2412</v>
      </c>
      <c r="C997" s="20" t="s">
        <v>2413</v>
      </c>
      <c r="D997" s="20" t="s">
        <v>2414</v>
      </c>
      <c r="E997" s="20" t="s">
        <v>2416</v>
      </c>
      <c r="F997" s="20" t="s">
        <v>7</v>
      </c>
      <c r="G997" s="20" t="s">
        <v>2417</v>
      </c>
      <c r="H997" s="38">
        <v>3.24</v>
      </c>
      <c r="I997" s="38" t="s">
        <v>171</v>
      </c>
      <c r="J997" s="46">
        <v>1.5988</v>
      </c>
      <c r="K997" s="46">
        <v>5.18</v>
      </c>
      <c r="L997" s="38" t="s">
        <v>143</v>
      </c>
      <c r="M997" s="38" t="s">
        <v>144</v>
      </c>
      <c r="N997" s="38" t="s">
        <v>145</v>
      </c>
      <c r="O997" s="105" t="str">
        <f>IF(F997="","",VLOOKUP(F997,海关监管条件!$A$1:$B$2000,2,FALSE))</f>
        <v xml:space="preserve">A </v>
      </c>
    </row>
    <row r="998" spans="1:15" hidden="1">
      <c r="A998" s="45">
        <v>43677</v>
      </c>
      <c r="B998" s="20" t="s">
        <v>2412</v>
      </c>
      <c r="C998" s="20" t="s">
        <v>2413</v>
      </c>
      <c r="D998" s="20" t="s">
        <v>2414</v>
      </c>
      <c r="E998" s="20" t="s">
        <v>2418</v>
      </c>
      <c r="F998" s="20" t="s">
        <v>7</v>
      </c>
      <c r="G998" s="20" t="s">
        <v>2417</v>
      </c>
      <c r="H998" s="38">
        <v>4.8</v>
      </c>
      <c r="I998" s="38" t="s">
        <v>171</v>
      </c>
      <c r="J998" s="46">
        <v>1.6</v>
      </c>
      <c r="K998" s="46">
        <v>7.68</v>
      </c>
      <c r="L998" s="38" t="s">
        <v>143</v>
      </c>
      <c r="M998" s="38" t="s">
        <v>144</v>
      </c>
      <c r="N998" s="38" t="s">
        <v>145</v>
      </c>
      <c r="O998" s="105" t="str">
        <f>IF(F998="","",VLOOKUP(F998,海关监管条件!$A$1:$B$2000,2,FALSE))</f>
        <v xml:space="preserve">A </v>
      </c>
    </row>
    <row r="999" spans="1:15" hidden="1">
      <c r="A999" s="45">
        <v>43677</v>
      </c>
      <c r="B999" s="20" t="s">
        <v>2412</v>
      </c>
      <c r="C999" s="20" t="s">
        <v>2413</v>
      </c>
      <c r="D999" s="20" t="s">
        <v>2414</v>
      </c>
      <c r="E999" s="20" t="s">
        <v>2419</v>
      </c>
      <c r="F999" s="20" t="s">
        <v>7</v>
      </c>
      <c r="G999" s="20" t="s">
        <v>2417</v>
      </c>
      <c r="H999" s="38">
        <v>30.4</v>
      </c>
      <c r="I999" s="38" t="s">
        <v>171</v>
      </c>
      <c r="J999" s="46">
        <v>1.8599000000000001</v>
      </c>
      <c r="K999" s="46">
        <v>56.54</v>
      </c>
      <c r="L999" s="38" t="s">
        <v>143</v>
      </c>
      <c r="M999" s="38" t="s">
        <v>144</v>
      </c>
      <c r="N999" s="38" t="s">
        <v>145</v>
      </c>
      <c r="O999" s="105" t="str">
        <f>IF(F999="","",VLOOKUP(F999,海关监管条件!$A$1:$B$2000,2,FALSE))</f>
        <v xml:space="preserve">A </v>
      </c>
    </row>
    <row r="1000" spans="1:15" hidden="1">
      <c r="A1000" s="45">
        <v>43677</v>
      </c>
      <c r="B1000" s="20" t="s">
        <v>2420</v>
      </c>
      <c r="C1000" s="20" t="s">
        <v>2421</v>
      </c>
      <c r="D1000" s="20" t="s">
        <v>2422</v>
      </c>
      <c r="E1000" s="20" t="s">
        <v>2423</v>
      </c>
      <c r="F1000" s="20" t="s">
        <v>7</v>
      </c>
      <c r="G1000" s="20" t="s">
        <v>2424</v>
      </c>
      <c r="H1000" s="38">
        <v>263</v>
      </c>
      <c r="I1000" s="38" t="s">
        <v>171</v>
      </c>
      <c r="J1000" s="46">
        <v>102.42</v>
      </c>
      <c r="K1000" s="46">
        <v>26936.46</v>
      </c>
      <c r="L1000" s="104" t="s">
        <v>151</v>
      </c>
      <c r="M1000" s="38" t="s">
        <v>144</v>
      </c>
      <c r="N1000" s="38" t="s">
        <v>145</v>
      </c>
      <c r="O1000" s="105" t="str">
        <f>IF(F1000="","",VLOOKUP(F1000,海关监管条件!$A$1:$B$2000,2,FALSE))</f>
        <v xml:space="preserve">A </v>
      </c>
    </row>
    <row r="1001" spans="1:15" hidden="1">
      <c r="A1001" s="45">
        <v>43677</v>
      </c>
      <c r="B1001" s="20" t="s">
        <v>2425</v>
      </c>
      <c r="C1001" s="20" t="s">
        <v>2426</v>
      </c>
      <c r="D1001" s="20" t="s">
        <v>2427</v>
      </c>
      <c r="E1001" s="20" t="s">
        <v>2428</v>
      </c>
      <c r="F1001" s="20" t="s">
        <v>44</v>
      </c>
      <c r="G1001" s="20" t="s">
        <v>2429</v>
      </c>
      <c r="H1001" s="38">
        <v>20</v>
      </c>
      <c r="I1001" s="38" t="s">
        <v>154</v>
      </c>
      <c r="J1001" s="46">
        <v>3.72</v>
      </c>
      <c r="K1001" s="46">
        <v>74.400000000000006</v>
      </c>
      <c r="L1001" s="38" t="s">
        <v>143</v>
      </c>
      <c r="M1001" s="38" t="s">
        <v>144</v>
      </c>
      <c r="N1001" s="38" t="s">
        <v>145</v>
      </c>
      <c r="O1001" s="105" t="str">
        <f>IF(F1001="","",VLOOKUP(F1001,海关监管条件!$A$1:$B$2000,2,FALSE))</f>
        <v xml:space="preserve">A </v>
      </c>
    </row>
    <row r="1002" spans="1:15" hidden="1">
      <c r="A1002" s="45">
        <v>43677</v>
      </c>
      <c r="B1002" s="20" t="s">
        <v>2430</v>
      </c>
      <c r="C1002" s="20" t="s">
        <v>2431</v>
      </c>
      <c r="D1002" s="20" t="s">
        <v>2432</v>
      </c>
      <c r="E1002" s="20" t="s">
        <v>2433</v>
      </c>
      <c r="F1002" s="20" t="s">
        <v>7</v>
      </c>
      <c r="G1002" s="20" t="s">
        <v>677</v>
      </c>
      <c r="H1002" s="38">
        <v>24</v>
      </c>
      <c r="I1002" s="38" t="s">
        <v>154</v>
      </c>
      <c r="J1002" s="46">
        <v>0.9</v>
      </c>
      <c r="K1002" s="46">
        <v>21.6</v>
      </c>
      <c r="L1002" s="38" t="s">
        <v>143</v>
      </c>
      <c r="M1002" s="38" t="s">
        <v>144</v>
      </c>
      <c r="N1002" s="38" t="s">
        <v>145</v>
      </c>
      <c r="O1002" s="105" t="str">
        <f>IF(F1002="","",VLOOKUP(F1002,海关监管条件!$A$1:$B$2000,2,FALSE))</f>
        <v xml:space="preserve">A </v>
      </c>
    </row>
    <row r="1003" spans="1:15" hidden="1">
      <c r="A1003" s="45">
        <v>43677</v>
      </c>
      <c r="B1003" s="20" t="s">
        <v>2430</v>
      </c>
      <c r="C1003" s="20" t="s">
        <v>2431</v>
      </c>
      <c r="D1003" s="20" t="s">
        <v>2432</v>
      </c>
      <c r="E1003" s="20" t="s">
        <v>2434</v>
      </c>
      <c r="F1003" s="20" t="s">
        <v>7</v>
      </c>
      <c r="G1003" s="20" t="s">
        <v>1706</v>
      </c>
      <c r="H1003" s="38">
        <v>24</v>
      </c>
      <c r="I1003" s="38" t="s">
        <v>154</v>
      </c>
      <c r="J1003" s="46">
        <v>0.9</v>
      </c>
      <c r="K1003" s="46">
        <v>21.6</v>
      </c>
      <c r="L1003" s="38" t="s">
        <v>143</v>
      </c>
      <c r="M1003" s="38" t="s">
        <v>144</v>
      </c>
      <c r="N1003" s="38" t="s">
        <v>145</v>
      </c>
      <c r="O1003" s="105" t="str">
        <f>IF(F1003="","",VLOOKUP(F1003,海关监管条件!$A$1:$B$2000,2,FALSE))</f>
        <v xml:space="preserve">A </v>
      </c>
    </row>
    <row r="1004" spans="1:15" hidden="1">
      <c r="A1004" s="45">
        <v>43677</v>
      </c>
      <c r="B1004" s="20" t="s">
        <v>2430</v>
      </c>
      <c r="C1004" s="20" t="s">
        <v>2431</v>
      </c>
      <c r="D1004" s="20" t="s">
        <v>2432</v>
      </c>
      <c r="E1004" s="20" t="s">
        <v>2435</v>
      </c>
      <c r="F1004" s="20" t="s">
        <v>7</v>
      </c>
      <c r="G1004" s="20" t="s">
        <v>2436</v>
      </c>
      <c r="H1004" s="38">
        <v>48</v>
      </c>
      <c r="I1004" s="38" t="s">
        <v>154</v>
      </c>
      <c r="J1004" s="46">
        <v>0.2</v>
      </c>
      <c r="K1004" s="46">
        <v>9.6</v>
      </c>
      <c r="L1004" s="38" t="s">
        <v>143</v>
      </c>
      <c r="M1004" s="38" t="s">
        <v>144</v>
      </c>
      <c r="N1004" s="38" t="s">
        <v>145</v>
      </c>
      <c r="O1004" s="105" t="str">
        <f>IF(F1004="","",VLOOKUP(F1004,海关监管条件!$A$1:$B$2000,2,FALSE))</f>
        <v xml:space="preserve">A </v>
      </c>
    </row>
    <row r="1005" spans="1:15" hidden="1">
      <c r="A1005" s="45">
        <v>43677</v>
      </c>
      <c r="B1005" s="20" t="s">
        <v>2430</v>
      </c>
      <c r="C1005" s="20" t="s">
        <v>2431</v>
      </c>
      <c r="D1005" s="20" t="s">
        <v>2432</v>
      </c>
      <c r="E1005" s="20" t="s">
        <v>2437</v>
      </c>
      <c r="F1005" s="20" t="s">
        <v>5</v>
      </c>
      <c r="G1005" s="20" t="s">
        <v>2438</v>
      </c>
      <c r="H1005" s="38">
        <v>40</v>
      </c>
      <c r="I1005" s="38" t="s">
        <v>142</v>
      </c>
      <c r="J1005" s="46">
        <v>3.9</v>
      </c>
      <c r="K1005" s="46">
        <v>156</v>
      </c>
      <c r="L1005" s="38" t="s">
        <v>143</v>
      </c>
      <c r="M1005" s="38" t="s">
        <v>144</v>
      </c>
      <c r="N1005" s="38" t="s">
        <v>145</v>
      </c>
      <c r="O1005" s="105" t="str">
        <f>IF(F1005="","",VLOOKUP(F1005,海关监管条件!$A$1:$B$2000,2,FALSE))</f>
        <v xml:space="preserve">A </v>
      </c>
    </row>
    <row r="1006" spans="1:15" hidden="1">
      <c r="A1006" s="45">
        <v>43677</v>
      </c>
      <c r="B1006" s="20" t="s">
        <v>2430</v>
      </c>
      <c r="C1006" s="20" t="s">
        <v>2431</v>
      </c>
      <c r="D1006" s="20" t="s">
        <v>2432</v>
      </c>
      <c r="E1006" s="20" t="s">
        <v>2439</v>
      </c>
      <c r="F1006" s="20" t="s">
        <v>5</v>
      </c>
      <c r="G1006" s="20" t="s">
        <v>1831</v>
      </c>
      <c r="H1006" s="38">
        <v>36</v>
      </c>
      <c r="I1006" s="38" t="s">
        <v>142</v>
      </c>
      <c r="J1006" s="46">
        <v>2.1</v>
      </c>
      <c r="K1006" s="46">
        <v>75.599999999999994</v>
      </c>
      <c r="L1006" s="38" t="s">
        <v>143</v>
      </c>
      <c r="M1006" s="38" t="s">
        <v>144</v>
      </c>
      <c r="N1006" s="38" t="s">
        <v>145</v>
      </c>
      <c r="O1006" s="105" t="str">
        <f>IF(F1006="","",VLOOKUP(F1006,海关监管条件!$A$1:$B$2000,2,FALSE))</f>
        <v xml:space="preserve">A </v>
      </c>
    </row>
    <row r="1007" spans="1:15" hidden="1">
      <c r="A1007" s="45">
        <v>43677</v>
      </c>
      <c r="B1007" s="20" t="s">
        <v>2430</v>
      </c>
      <c r="C1007" s="20" t="s">
        <v>2431</v>
      </c>
      <c r="D1007" s="20" t="s">
        <v>2432</v>
      </c>
      <c r="E1007" s="20" t="s">
        <v>2440</v>
      </c>
      <c r="F1007" s="20" t="s">
        <v>7</v>
      </c>
      <c r="G1007" s="20" t="s">
        <v>2441</v>
      </c>
      <c r="H1007" s="38">
        <v>16</v>
      </c>
      <c r="I1007" s="38" t="s">
        <v>154</v>
      </c>
      <c r="J1007" s="46">
        <v>2.2999999999999998</v>
      </c>
      <c r="K1007" s="46">
        <v>36.799999999999997</v>
      </c>
      <c r="L1007" s="38" t="s">
        <v>143</v>
      </c>
      <c r="M1007" s="38" t="s">
        <v>144</v>
      </c>
      <c r="N1007" s="38" t="s">
        <v>145</v>
      </c>
      <c r="O1007" s="105" t="str">
        <f>IF(F1007="","",VLOOKUP(F1007,海关监管条件!$A$1:$B$2000,2,FALSE))</f>
        <v xml:space="preserve">A </v>
      </c>
    </row>
    <row r="1008" spans="1:15" hidden="1">
      <c r="A1008" s="45">
        <v>43677</v>
      </c>
      <c r="B1008" s="20" t="s">
        <v>2430</v>
      </c>
      <c r="C1008" s="20" t="s">
        <v>2431</v>
      </c>
      <c r="D1008" s="20" t="s">
        <v>2432</v>
      </c>
      <c r="E1008" s="20" t="s">
        <v>2442</v>
      </c>
      <c r="F1008" s="20" t="s">
        <v>7</v>
      </c>
      <c r="G1008" s="20" t="s">
        <v>2443</v>
      </c>
      <c r="H1008" s="38">
        <v>36</v>
      </c>
      <c r="I1008" s="38" t="s">
        <v>154</v>
      </c>
      <c r="J1008" s="46">
        <v>0.6</v>
      </c>
      <c r="K1008" s="46">
        <v>21.6</v>
      </c>
      <c r="L1008" s="38" t="s">
        <v>143</v>
      </c>
      <c r="M1008" s="38" t="s">
        <v>144</v>
      </c>
      <c r="N1008" s="38" t="s">
        <v>145</v>
      </c>
      <c r="O1008" s="105" t="str">
        <f>IF(F1008="","",VLOOKUP(F1008,海关监管条件!$A$1:$B$2000,2,FALSE))</f>
        <v xml:space="preserve">A </v>
      </c>
    </row>
    <row r="1009" spans="1:15" hidden="1">
      <c r="A1009" s="45">
        <v>43677</v>
      </c>
      <c r="B1009" s="20" t="s">
        <v>2430</v>
      </c>
      <c r="C1009" s="20" t="s">
        <v>2431</v>
      </c>
      <c r="D1009" s="20" t="s">
        <v>2432</v>
      </c>
      <c r="E1009" s="20" t="s">
        <v>2444</v>
      </c>
      <c r="F1009" s="20" t="s">
        <v>7</v>
      </c>
      <c r="G1009" s="20" t="s">
        <v>1407</v>
      </c>
      <c r="H1009" s="38">
        <v>36</v>
      </c>
      <c r="I1009" s="38" t="s">
        <v>154</v>
      </c>
      <c r="J1009" s="46">
        <v>0.7</v>
      </c>
      <c r="K1009" s="46">
        <v>25.2</v>
      </c>
      <c r="L1009" s="38" t="s">
        <v>143</v>
      </c>
      <c r="M1009" s="38" t="s">
        <v>144</v>
      </c>
      <c r="N1009" s="38" t="s">
        <v>145</v>
      </c>
      <c r="O1009" s="105" t="str">
        <f>IF(F1009="","",VLOOKUP(F1009,海关监管条件!$A$1:$B$2000,2,FALSE))</f>
        <v xml:space="preserve">A </v>
      </c>
    </row>
    <row r="1010" spans="1:15" hidden="1">
      <c r="A1010" s="45">
        <v>43677</v>
      </c>
      <c r="B1010" s="20" t="s">
        <v>2430</v>
      </c>
      <c r="C1010" s="20" t="s">
        <v>2431</v>
      </c>
      <c r="D1010" s="20" t="s">
        <v>2432</v>
      </c>
      <c r="E1010" s="20" t="s">
        <v>2445</v>
      </c>
      <c r="F1010" s="20" t="s">
        <v>7</v>
      </c>
      <c r="G1010" s="20" t="s">
        <v>965</v>
      </c>
      <c r="H1010" s="38">
        <v>16</v>
      </c>
      <c r="I1010" s="38" t="s">
        <v>154</v>
      </c>
      <c r="J1010" s="46">
        <v>0.5</v>
      </c>
      <c r="K1010" s="46">
        <v>8</v>
      </c>
      <c r="L1010" s="38" t="s">
        <v>143</v>
      </c>
      <c r="M1010" s="38" t="s">
        <v>144</v>
      </c>
      <c r="N1010" s="38" t="s">
        <v>145</v>
      </c>
      <c r="O1010" s="105" t="str">
        <f>IF(F1010="","",VLOOKUP(F1010,海关监管条件!$A$1:$B$2000,2,FALSE))</f>
        <v xml:space="preserve">A </v>
      </c>
    </row>
    <row r="1011" spans="1:15" hidden="1">
      <c r="A1011" s="45">
        <v>43677</v>
      </c>
      <c r="B1011" s="20" t="s">
        <v>2430</v>
      </c>
      <c r="C1011" s="20" t="s">
        <v>2431</v>
      </c>
      <c r="D1011" s="20" t="s">
        <v>2432</v>
      </c>
      <c r="E1011" s="20" t="s">
        <v>2446</v>
      </c>
      <c r="F1011" s="20" t="s">
        <v>7</v>
      </c>
      <c r="G1011" s="97" t="s">
        <v>1407</v>
      </c>
      <c r="H1011" s="38">
        <v>16</v>
      </c>
      <c r="I1011" s="38" t="s">
        <v>154</v>
      </c>
      <c r="J1011" s="46">
        <v>0.5</v>
      </c>
      <c r="K1011" s="46">
        <v>8</v>
      </c>
      <c r="L1011" s="38" t="s">
        <v>143</v>
      </c>
      <c r="M1011" s="38" t="s">
        <v>144</v>
      </c>
      <c r="N1011" s="38" t="s">
        <v>145</v>
      </c>
      <c r="O1011" s="105" t="str">
        <f>IF(F1011="","",VLOOKUP(F1011,海关监管条件!$A$1:$B$2000,2,FALSE))</f>
        <v xml:space="preserve">A </v>
      </c>
    </row>
    <row r="1012" spans="1:15" hidden="1">
      <c r="A1012" s="45">
        <v>43677</v>
      </c>
      <c r="B1012" s="20" t="s">
        <v>2430</v>
      </c>
      <c r="C1012" s="20" t="s">
        <v>2431</v>
      </c>
      <c r="D1012" s="20" t="s">
        <v>2432</v>
      </c>
      <c r="E1012" s="20" t="s">
        <v>2447</v>
      </c>
      <c r="F1012" s="20" t="s">
        <v>7</v>
      </c>
      <c r="G1012" s="97" t="s">
        <v>953</v>
      </c>
      <c r="H1012" s="38">
        <v>18</v>
      </c>
      <c r="I1012" s="38" t="s">
        <v>154</v>
      </c>
      <c r="J1012" s="46">
        <v>0.8</v>
      </c>
      <c r="K1012" s="46">
        <v>14.4</v>
      </c>
      <c r="L1012" s="38" t="s">
        <v>143</v>
      </c>
      <c r="M1012" s="38" t="s">
        <v>144</v>
      </c>
      <c r="N1012" s="38" t="s">
        <v>145</v>
      </c>
      <c r="O1012" s="105" t="str">
        <f>IF(F1012="","",VLOOKUP(F1012,海关监管条件!$A$1:$B$2000,2,FALSE))</f>
        <v xml:space="preserve">A </v>
      </c>
    </row>
    <row r="1013" spans="1:15" hidden="1">
      <c r="A1013" s="45">
        <v>43677</v>
      </c>
      <c r="B1013" s="20" t="s">
        <v>2430</v>
      </c>
      <c r="C1013" s="20" t="s">
        <v>2431</v>
      </c>
      <c r="D1013" s="20" t="s">
        <v>2432</v>
      </c>
      <c r="E1013" s="20" t="s">
        <v>2448</v>
      </c>
      <c r="F1013" s="20" t="s">
        <v>8</v>
      </c>
      <c r="G1013" s="20" t="s">
        <v>669</v>
      </c>
      <c r="H1013" s="38">
        <v>16</v>
      </c>
      <c r="I1013" s="38" t="s">
        <v>142</v>
      </c>
      <c r="J1013" s="46">
        <v>4</v>
      </c>
      <c r="K1013" s="46">
        <v>64</v>
      </c>
      <c r="L1013" s="38" t="s">
        <v>143</v>
      </c>
      <c r="M1013" s="38" t="s">
        <v>144</v>
      </c>
      <c r="N1013" s="38" t="s">
        <v>145</v>
      </c>
      <c r="O1013" s="105" t="str">
        <f>IF(F1013="","",VLOOKUP(F1013,海关监管条件!$A$1:$B$2000,2,FALSE))</f>
        <v xml:space="preserve">A </v>
      </c>
    </row>
    <row r="1014" spans="1:15" hidden="1">
      <c r="A1014" s="45">
        <v>43677</v>
      </c>
      <c r="B1014" s="20" t="s">
        <v>2430</v>
      </c>
      <c r="C1014" s="20" t="s">
        <v>2431</v>
      </c>
      <c r="D1014" s="20" t="s">
        <v>2432</v>
      </c>
      <c r="E1014" s="20" t="s">
        <v>2449</v>
      </c>
      <c r="F1014" s="20" t="s">
        <v>7</v>
      </c>
      <c r="G1014" s="20" t="s">
        <v>2450</v>
      </c>
      <c r="H1014" s="38">
        <v>18</v>
      </c>
      <c r="I1014" s="38" t="s">
        <v>154</v>
      </c>
      <c r="J1014" s="46">
        <v>1.7</v>
      </c>
      <c r="K1014" s="46">
        <v>30.6</v>
      </c>
      <c r="L1014" s="38" t="s">
        <v>143</v>
      </c>
      <c r="M1014" s="38" t="s">
        <v>144</v>
      </c>
      <c r="N1014" s="38" t="s">
        <v>145</v>
      </c>
      <c r="O1014" s="105" t="str">
        <f>IF(F1014="","",VLOOKUP(F1014,海关监管条件!$A$1:$B$2000,2,FALSE))</f>
        <v xml:space="preserve">A </v>
      </c>
    </row>
    <row r="1015" spans="1:15" hidden="1">
      <c r="A1015" s="45">
        <v>43677</v>
      </c>
      <c r="B1015" s="20" t="s">
        <v>2430</v>
      </c>
      <c r="C1015" s="20" t="s">
        <v>2431</v>
      </c>
      <c r="D1015" s="20" t="s">
        <v>2432</v>
      </c>
      <c r="E1015" s="20" t="s">
        <v>2451</v>
      </c>
      <c r="F1015" s="20" t="s">
        <v>7</v>
      </c>
      <c r="G1015" s="20" t="s">
        <v>2452</v>
      </c>
      <c r="H1015" s="38">
        <v>28</v>
      </c>
      <c r="I1015" s="38" t="s">
        <v>154</v>
      </c>
      <c r="J1015" s="46">
        <v>1.1000000000000001</v>
      </c>
      <c r="K1015" s="46">
        <v>30.8</v>
      </c>
      <c r="L1015" s="38" t="s">
        <v>143</v>
      </c>
      <c r="M1015" s="38" t="s">
        <v>144</v>
      </c>
      <c r="N1015" s="38" t="s">
        <v>145</v>
      </c>
      <c r="O1015" s="105" t="str">
        <f>IF(F1015="","",VLOOKUP(F1015,海关监管条件!$A$1:$B$2000,2,FALSE))</f>
        <v xml:space="preserve">A </v>
      </c>
    </row>
    <row r="1016" spans="1:15" hidden="1">
      <c r="A1016" s="45">
        <v>43677</v>
      </c>
      <c r="B1016" s="20" t="s">
        <v>2430</v>
      </c>
      <c r="C1016" s="20" t="s">
        <v>2431</v>
      </c>
      <c r="D1016" s="20" t="s">
        <v>2432</v>
      </c>
      <c r="E1016" s="20" t="s">
        <v>2453</v>
      </c>
      <c r="F1016" s="20" t="s">
        <v>7</v>
      </c>
      <c r="G1016" s="20" t="s">
        <v>2454</v>
      </c>
      <c r="H1016" s="38">
        <v>20</v>
      </c>
      <c r="I1016" s="38" t="s">
        <v>154</v>
      </c>
      <c r="J1016" s="46">
        <v>1.1000000000000001</v>
      </c>
      <c r="K1016" s="46">
        <v>22</v>
      </c>
      <c r="L1016" s="38" t="s">
        <v>143</v>
      </c>
      <c r="M1016" s="38" t="s">
        <v>144</v>
      </c>
      <c r="N1016" s="38" t="s">
        <v>145</v>
      </c>
      <c r="O1016" s="105" t="str">
        <f>IF(F1016="","",VLOOKUP(F1016,海关监管条件!$A$1:$B$2000,2,FALSE))</f>
        <v xml:space="preserve">A </v>
      </c>
    </row>
    <row r="1017" spans="1:15" hidden="1">
      <c r="A1017" s="45">
        <v>43677</v>
      </c>
      <c r="B1017" s="20" t="s">
        <v>2430</v>
      </c>
      <c r="C1017" s="20" t="s">
        <v>2431</v>
      </c>
      <c r="D1017" s="20" t="s">
        <v>2432</v>
      </c>
      <c r="E1017" s="20" t="s">
        <v>2455</v>
      </c>
      <c r="F1017" s="20" t="s">
        <v>7</v>
      </c>
      <c r="G1017" s="20" t="s">
        <v>2456</v>
      </c>
      <c r="H1017" s="38">
        <v>56</v>
      </c>
      <c r="I1017" s="38" t="s">
        <v>154</v>
      </c>
      <c r="J1017" s="46">
        <v>0.8</v>
      </c>
      <c r="K1017" s="46">
        <v>44.8</v>
      </c>
      <c r="L1017" s="38" t="s">
        <v>143</v>
      </c>
      <c r="M1017" s="38" t="s">
        <v>144</v>
      </c>
      <c r="N1017" s="38" t="s">
        <v>145</v>
      </c>
      <c r="O1017" s="105" t="str">
        <f>IF(F1017="","",VLOOKUP(F1017,海关监管条件!$A$1:$B$2000,2,FALSE))</f>
        <v xml:space="preserve">A </v>
      </c>
    </row>
    <row r="1018" spans="1:15" hidden="1">
      <c r="A1018" s="45">
        <v>43677</v>
      </c>
      <c r="B1018" s="20" t="s">
        <v>2457</v>
      </c>
      <c r="C1018" s="20" t="s">
        <v>2458</v>
      </c>
      <c r="D1018" s="20" t="s">
        <v>2459</v>
      </c>
      <c r="E1018" s="20" t="s">
        <v>2460</v>
      </c>
      <c r="F1018" s="20" t="s">
        <v>7</v>
      </c>
      <c r="G1018" s="20" t="s">
        <v>2461</v>
      </c>
      <c r="H1018" s="38">
        <v>144</v>
      </c>
      <c r="I1018" s="38" t="s">
        <v>154</v>
      </c>
      <c r="J1018" s="46">
        <v>7.98</v>
      </c>
      <c r="K1018" s="46">
        <v>1149.1199999999999</v>
      </c>
      <c r="L1018" s="104" t="s">
        <v>151</v>
      </c>
      <c r="M1018" s="38" t="s">
        <v>144</v>
      </c>
      <c r="N1018" s="38" t="s">
        <v>145</v>
      </c>
      <c r="O1018" s="105" t="str">
        <f>IF(F1018="","",VLOOKUP(F1018,海关监管条件!$A$1:$B$2000,2,FALSE))</f>
        <v xml:space="preserve">A </v>
      </c>
    </row>
    <row r="1019" spans="1:15" hidden="1">
      <c r="A1019" s="45">
        <v>43677</v>
      </c>
      <c r="B1019" s="20" t="s">
        <v>2457</v>
      </c>
      <c r="C1019" s="20" t="s">
        <v>2458</v>
      </c>
      <c r="D1019" s="20" t="s">
        <v>2459</v>
      </c>
      <c r="E1019" s="20" t="s">
        <v>2462</v>
      </c>
      <c r="F1019" s="20" t="s">
        <v>7</v>
      </c>
      <c r="G1019" s="20" t="s">
        <v>775</v>
      </c>
      <c r="H1019" s="38">
        <v>96</v>
      </c>
      <c r="I1019" s="38" t="s">
        <v>154</v>
      </c>
      <c r="J1019" s="46">
        <v>27.8</v>
      </c>
      <c r="K1019" s="46">
        <v>2668.8</v>
      </c>
      <c r="L1019" s="104" t="s">
        <v>151</v>
      </c>
      <c r="M1019" s="38" t="s">
        <v>144</v>
      </c>
      <c r="N1019" s="38" t="s">
        <v>145</v>
      </c>
      <c r="O1019" s="105" t="str">
        <f>IF(F1019="","",VLOOKUP(F1019,海关监管条件!$A$1:$B$2000,2,FALSE))</f>
        <v xml:space="preserve">A </v>
      </c>
    </row>
    <row r="1020" spans="1:15" hidden="1">
      <c r="A1020" s="45">
        <v>43677</v>
      </c>
      <c r="B1020" s="20" t="s">
        <v>2457</v>
      </c>
      <c r="C1020" s="20" t="s">
        <v>2458</v>
      </c>
      <c r="D1020" s="20" t="s">
        <v>2459</v>
      </c>
      <c r="E1020" s="20" t="s">
        <v>2463</v>
      </c>
      <c r="F1020" s="20" t="s">
        <v>7</v>
      </c>
      <c r="G1020" s="20" t="s">
        <v>775</v>
      </c>
      <c r="H1020" s="38">
        <v>96</v>
      </c>
      <c r="I1020" s="38" t="s">
        <v>154</v>
      </c>
      <c r="J1020" s="46">
        <v>20.45</v>
      </c>
      <c r="K1020" s="46">
        <v>1963.2</v>
      </c>
      <c r="L1020" s="104" t="s">
        <v>151</v>
      </c>
      <c r="M1020" s="38" t="s">
        <v>144</v>
      </c>
      <c r="N1020" s="38" t="s">
        <v>145</v>
      </c>
      <c r="O1020" s="105" t="str">
        <f>IF(F1020="","",VLOOKUP(F1020,海关监管条件!$A$1:$B$2000,2,FALSE))</f>
        <v xml:space="preserve">A </v>
      </c>
    </row>
    <row r="1021" spans="1:15" hidden="1">
      <c r="A1021" s="45">
        <v>43677</v>
      </c>
      <c r="B1021" s="20" t="s">
        <v>2457</v>
      </c>
      <c r="C1021" s="20" t="s">
        <v>2458</v>
      </c>
      <c r="D1021" s="20" t="s">
        <v>2459</v>
      </c>
      <c r="E1021" s="20" t="s">
        <v>2464</v>
      </c>
      <c r="F1021" s="20" t="s">
        <v>7</v>
      </c>
      <c r="G1021" s="20" t="s">
        <v>775</v>
      </c>
      <c r="H1021" s="38">
        <v>96</v>
      </c>
      <c r="I1021" s="38" t="s">
        <v>154</v>
      </c>
      <c r="J1021" s="46">
        <v>31.2</v>
      </c>
      <c r="K1021" s="46">
        <v>2995.2</v>
      </c>
      <c r="L1021" s="104" t="s">
        <v>151</v>
      </c>
      <c r="M1021" s="38" t="s">
        <v>144</v>
      </c>
      <c r="N1021" s="38" t="s">
        <v>145</v>
      </c>
      <c r="O1021" s="105" t="str">
        <f>IF(F1021="","",VLOOKUP(F1021,海关监管条件!$A$1:$B$2000,2,FALSE))</f>
        <v xml:space="preserve">A </v>
      </c>
    </row>
    <row r="1022" spans="1:15" hidden="1">
      <c r="A1022" s="45">
        <v>43677</v>
      </c>
      <c r="B1022" s="20" t="s">
        <v>2465</v>
      </c>
      <c r="C1022" s="20" t="s">
        <v>2466</v>
      </c>
      <c r="D1022" s="20" t="s">
        <v>2467</v>
      </c>
      <c r="E1022" s="20" t="s">
        <v>2468</v>
      </c>
      <c r="F1022" s="20" t="s">
        <v>5</v>
      </c>
      <c r="G1022" s="20" t="s">
        <v>2469</v>
      </c>
      <c r="H1022" s="38">
        <v>12</v>
      </c>
      <c r="I1022" s="38" t="s">
        <v>142</v>
      </c>
      <c r="J1022" s="46">
        <v>18.5</v>
      </c>
      <c r="K1022" s="46">
        <v>222</v>
      </c>
      <c r="L1022" s="38" t="s">
        <v>726</v>
      </c>
      <c r="M1022" s="38" t="s">
        <v>144</v>
      </c>
      <c r="N1022" s="38" t="s">
        <v>145</v>
      </c>
      <c r="O1022" s="105" t="str">
        <f>IF(F1022="","",VLOOKUP(F1022,海关监管条件!$A$1:$B$2000,2,FALSE))</f>
        <v xml:space="preserve">A </v>
      </c>
    </row>
    <row r="1023" spans="1:15" hidden="1">
      <c r="A1023" s="45">
        <v>43677</v>
      </c>
      <c r="B1023" s="20" t="s">
        <v>2465</v>
      </c>
      <c r="C1023" s="20" t="s">
        <v>2466</v>
      </c>
      <c r="D1023" s="20" t="s">
        <v>2467</v>
      </c>
      <c r="E1023" s="20" t="s">
        <v>2470</v>
      </c>
      <c r="F1023" s="20" t="s">
        <v>7</v>
      </c>
      <c r="G1023" s="20" t="s">
        <v>2471</v>
      </c>
      <c r="H1023" s="38">
        <v>16</v>
      </c>
      <c r="I1023" s="38" t="s">
        <v>154</v>
      </c>
      <c r="J1023" s="46">
        <v>12.5</v>
      </c>
      <c r="K1023" s="46">
        <v>200</v>
      </c>
      <c r="L1023" s="38" t="s">
        <v>726</v>
      </c>
      <c r="M1023" s="38" t="s">
        <v>144</v>
      </c>
      <c r="N1023" s="38" t="s">
        <v>145</v>
      </c>
      <c r="O1023" s="105" t="str">
        <f>IF(F1023="","",VLOOKUP(F1023,海关监管条件!$A$1:$B$2000,2,FALSE))</f>
        <v xml:space="preserve">A </v>
      </c>
    </row>
    <row r="1024" spans="1:15" hidden="1">
      <c r="A1024" s="45">
        <v>43677</v>
      </c>
      <c r="B1024" s="20" t="s">
        <v>2472</v>
      </c>
      <c r="C1024" s="20" t="s">
        <v>2473</v>
      </c>
      <c r="D1024" s="20" t="s">
        <v>2474</v>
      </c>
      <c r="E1024" s="20" t="s">
        <v>2475</v>
      </c>
      <c r="F1024" s="20" t="s">
        <v>78</v>
      </c>
      <c r="G1024" s="20" t="s">
        <v>2476</v>
      </c>
      <c r="H1024" s="38">
        <v>60</v>
      </c>
      <c r="I1024" s="38" t="s">
        <v>227</v>
      </c>
      <c r="J1024" s="46">
        <v>3.23</v>
      </c>
      <c r="K1024" s="46">
        <v>193.8</v>
      </c>
      <c r="L1024" s="38" t="s">
        <v>143</v>
      </c>
      <c r="M1024" s="38" t="s">
        <v>144</v>
      </c>
      <c r="N1024" s="38" t="s">
        <v>145</v>
      </c>
      <c r="O1024" s="105" t="str">
        <f>IF(F1024="","",VLOOKUP(F1024,海关监管条件!$A$1:$B$2000,2,FALSE))</f>
        <v>无</v>
      </c>
    </row>
    <row r="1025" spans="1:15" hidden="1">
      <c r="A1025" s="45">
        <v>43677</v>
      </c>
      <c r="B1025" s="20" t="s">
        <v>2472</v>
      </c>
      <c r="C1025" s="20" t="s">
        <v>2473</v>
      </c>
      <c r="D1025" s="20" t="s">
        <v>2474</v>
      </c>
      <c r="E1025" s="20" t="s">
        <v>2477</v>
      </c>
      <c r="F1025" s="20" t="s">
        <v>78</v>
      </c>
      <c r="G1025" s="20" t="s">
        <v>2476</v>
      </c>
      <c r="H1025" s="38">
        <v>60</v>
      </c>
      <c r="I1025" s="38" t="s">
        <v>227</v>
      </c>
      <c r="J1025" s="46">
        <v>3.23</v>
      </c>
      <c r="K1025" s="46">
        <v>193.8</v>
      </c>
      <c r="L1025" s="38" t="s">
        <v>143</v>
      </c>
      <c r="M1025" s="38" t="s">
        <v>144</v>
      </c>
      <c r="N1025" s="38" t="s">
        <v>145</v>
      </c>
      <c r="O1025" s="105" t="str">
        <f>IF(F1025="","",VLOOKUP(F1025,海关监管条件!$A$1:$B$2000,2,FALSE))</f>
        <v>无</v>
      </c>
    </row>
    <row r="1026" spans="1:15" hidden="1">
      <c r="A1026" s="45">
        <v>43677</v>
      </c>
      <c r="B1026" s="20" t="s">
        <v>2472</v>
      </c>
      <c r="C1026" s="20" t="s">
        <v>2473</v>
      </c>
      <c r="D1026" s="20" t="s">
        <v>2474</v>
      </c>
      <c r="E1026" s="20" t="s">
        <v>2478</v>
      </c>
      <c r="F1026" s="20" t="s">
        <v>78</v>
      </c>
      <c r="G1026" s="20" t="s">
        <v>2479</v>
      </c>
      <c r="H1026" s="38">
        <v>108</v>
      </c>
      <c r="I1026" s="38" t="s">
        <v>227</v>
      </c>
      <c r="J1026" s="46">
        <v>5.18</v>
      </c>
      <c r="K1026" s="46">
        <v>559.44000000000005</v>
      </c>
      <c r="L1026" s="38" t="s">
        <v>143</v>
      </c>
      <c r="M1026" s="38" t="s">
        <v>144</v>
      </c>
      <c r="N1026" s="38" t="s">
        <v>145</v>
      </c>
      <c r="O1026" s="105" t="str">
        <f>IF(F1026="","",VLOOKUP(F1026,海关监管条件!$A$1:$B$2000,2,FALSE))</f>
        <v>无</v>
      </c>
    </row>
    <row r="1027" spans="1:15" hidden="1">
      <c r="A1027" s="45">
        <v>43677</v>
      </c>
      <c r="B1027" s="20" t="s">
        <v>2472</v>
      </c>
      <c r="C1027" s="20" t="s">
        <v>2473</v>
      </c>
      <c r="D1027" s="20" t="s">
        <v>2474</v>
      </c>
      <c r="E1027" s="20" t="s">
        <v>2480</v>
      </c>
      <c r="F1027" s="20" t="s">
        <v>78</v>
      </c>
      <c r="G1027" s="20" t="s">
        <v>2479</v>
      </c>
      <c r="H1027" s="38">
        <v>108</v>
      </c>
      <c r="I1027" s="38" t="s">
        <v>227</v>
      </c>
      <c r="J1027" s="46">
        <v>5.54</v>
      </c>
      <c r="K1027" s="46">
        <v>598.32000000000005</v>
      </c>
      <c r="L1027" s="38" t="s">
        <v>143</v>
      </c>
      <c r="M1027" s="38" t="s">
        <v>144</v>
      </c>
      <c r="N1027" s="38" t="s">
        <v>145</v>
      </c>
      <c r="O1027" s="105" t="str">
        <f>IF(F1027="","",VLOOKUP(F1027,海关监管条件!$A$1:$B$2000,2,FALSE))</f>
        <v>无</v>
      </c>
    </row>
    <row r="1028" spans="1:15" hidden="1">
      <c r="A1028" s="45">
        <v>43677</v>
      </c>
      <c r="B1028" s="20" t="s">
        <v>2472</v>
      </c>
      <c r="C1028" s="20" t="s">
        <v>2473</v>
      </c>
      <c r="D1028" s="20" t="s">
        <v>2474</v>
      </c>
      <c r="E1028" s="20" t="s">
        <v>2481</v>
      </c>
      <c r="F1028" s="20" t="s">
        <v>78</v>
      </c>
      <c r="G1028" s="20" t="s">
        <v>2479</v>
      </c>
      <c r="H1028" s="38">
        <v>81</v>
      </c>
      <c r="I1028" s="38" t="s">
        <v>227</v>
      </c>
      <c r="J1028" s="46">
        <v>5.03</v>
      </c>
      <c r="K1028" s="46">
        <v>407.43</v>
      </c>
      <c r="L1028" s="38" t="s">
        <v>143</v>
      </c>
      <c r="M1028" s="38" t="s">
        <v>144</v>
      </c>
      <c r="N1028" s="38" t="s">
        <v>145</v>
      </c>
      <c r="O1028" s="105" t="str">
        <f>IF(F1028="","",VLOOKUP(F1028,海关监管条件!$A$1:$B$2000,2,FALSE))</f>
        <v>无</v>
      </c>
    </row>
    <row r="1029" spans="1:15" hidden="1">
      <c r="A1029" s="45">
        <v>43677</v>
      </c>
      <c r="B1029" s="20" t="s">
        <v>2472</v>
      </c>
      <c r="C1029" s="20" t="s">
        <v>2473</v>
      </c>
      <c r="D1029" s="20" t="s">
        <v>2474</v>
      </c>
      <c r="E1029" s="20" t="s">
        <v>2482</v>
      </c>
      <c r="F1029" s="20" t="s">
        <v>78</v>
      </c>
      <c r="G1029" s="20" t="s">
        <v>2479</v>
      </c>
      <c r="H1029" s="38">
        <v>81</v>
      </c>
      <c r="I1029" s="38" t="s">
        <v>227</v>
      </c>
      <c r="J1029" s="46">
        <v>5.69</v>
      </c>
      <c r="K1029" s="46">
        <v>460.89</v>
      </c>
      <c r="L1029" s="38" t="s">
        <v>143</v>
      </c>
      <c r="M1029" s="38" t="s">
        <v>144</v>
      </c>
      <c r="N1029" s="38" t="s">
        <v>145</v>
      </c>
      <c r="O1029" s="105" t="str">
        <f>IF(F1029="","",VLOOKUP(F1029,海关监管条件!$A$1:$B$2000,2,FALSE))</f>
        <v>无</v>
      </c>
    </row>
    <row r="1030" spans="1:15" hidden="1">
      <c r="A1030" s="45">
        <v>43677</v>
      </c>
      <c r="B1030" s="20" t="s">
        <v>2472</v>
      </c>
      <c r="C1030" s="20" t="s">
        <v>2473</v>
      </c>
      <c r="D1030" s="20" t="s">
        <v>2474</v>
      </c>
      <c r="E1030" s="20" t="s">
        <v>2483</v>
      </c>
      <c r="F1030" s="20" t="s">
        <v>78</v>
      </c>
      <c r="G1030" s="20" t="s">
        <v>2484</v>
      </c>
      <c r="H1030" s="38">
        <v>30</v>
      </c>
      <c r="I1030" s="38" t="s">
        <v>227</v>
      </c>
      <c r="J1030" s="46">
        <v>3.79</v>
      </c>
      <c r="K1030" s="46">
        <v>113.7</v>
      </c>
      <c r="L1030" s="38" t="s">
        <v>143</v>
      </c>
      <c r="M1030" s="38" t="s">
        <v>144</v>
      </c>
      <c r="N1030" s="38" t="s">
        <v>145</v>
      </c>
      <c r="O1030" s="105" t="str">
        <f>IF(F1030="","",VLOOKUP(F1030,海关监管条件!$A$1:$B$2000,2,FALSE))</f>
        <v>无</v>
      </c>
    </row>
    <row r="1031" spans="1:15" hidden="1">
      <c r="A1031" s="45">
        <v>43677</v>
      </c>
      <c r="B1031" s="20" t="s">
        <v>2472</v>
      </c>
      <c r="C1031" s="20" t="s">
        <v>2473</v>
      </c>
      <c r="D1031" s="20" t="s">
        <v>2474</v>
      </c>
      <c r="E1031" s="20" t="s">
        <v>2485</v>
      </c>
      <c r="F1031" s="20" t="s">
        <v>78</v>
      </c>
      <c r="G1031" s="20" t="s">
        <v>2486</v>
      </c>
      <c r="H1031" s="38">
        <v>60</v>
      </c>
      <c r="I1031" s="38" t="s">
        <v>227</v>
      </c>
      <c r="J1031" s="46">
        <v>5.21</v>
      </c>
      <c r="K1031" s="46">
        <v>312.60000000000002</v>
      </c>
      <c r="L1031" s="38" t="s">
        <v>143</v>
      </c>
      <c r="M1031" s="38" t="s">
        <v>144</v>
      </c>
      <c r="N1031" s="38" t="s">
        <v>145</v>
      </c>
      <c r="O1031" s="105" t="str">
        <f>IF(F1031="","",VLOOKUP(F1031,海关监管条件!$A$1:$B$2000,2,FALSE))</f>
        <v>无</v>
      </c>
    </row>
    <row r="1032" spans="1:15" hidden="1">
      <c r="A1032" s="45">
        <v>43677</v>
      </c>
      <c r="B1032" s="20" t="s">
        <v>2472</v>
      </c>
      <c r="C1032" s="20" t="s">
        <v>2473</v>
      </c>
      <c r="D1032" s="20" t="s">
        <v>2474</v>
      </c>
      <c r="E1032" s="20" t="s">
        <v>2487</v>
      </c>
      <c r="F1032" s="20" t="s">
        <v>77</v>
      </c>
      <c r="G1032" s="20" t="s">
        <v>2488</v>
      </c>
      <c r="H1032" s="38">
        <v>60</v>
      </c>
      <c r="I1032" s="38" t="s">
        <v>207</v>
      </c>
      <c r="J1032" s="46">
        <v>5.01</v>
      </c>
      <c r="K1032" s="46">
        <v>300.60000000000002</v>
      </c>
      <c r="L1032" s="38" t="s">
        <v>143</v>
      </c>
      <c r="M1032" s="38" t="s">
        <v>144</v>
      </c>
      <c r="N1032" s="38" t="s">
        <v>145</v>
      </c>
      <c r="O1032" s="105" t="str">
        <f>IF(F1032="","",VLOOKUP(F1032,海关监管条件!$A$1:$B$2000,2,FALSE))</f>
        <v>无</v>
      </c>
    </row>
    <row r="1033" spans="1:15" hidden="1">
      <c r="A1033" s="45">
        <v>43677</v>
      </c>
      <c r="B1033" s="20" t="s">
        <v>2472</v>
      </c>
      <c r="C1033" s="20" t="s">
        <v>2473</v>
      </c>
      <c r="D1033" s="20" t="s">
        <v>2474</v>
      </c>
      <c r="E1033" s="20" t="s">
        <v>2489</v>
      </c>
      <c r="F1033" s="20" t="s">
        <v>78</v>
      </c>
      <c r="G1033" s="20" t="s">
        <v>2479</v>
      </c>
      <c r="H1033" s="38">
        <v>108</v>
      </c>
      <c r="I1033" s="38" t="s">
        <v>227</v>
      </c>
      <c r="J1033" s="46">
        <v>5.61</v>
      </c>
      <c r="K1033" s="46">
        <v>605.88</v>
      </c>
      <c r="L1033" s="38" t="s">
        <v>143</v>
      </c>
      <c r="M1033" s="38" t="s">
        <v>144</v>
      </c>
      <c r="N1033" s="38" t="s">
        <v>145</v>
      </c>
      <c r="O1033" s="105" t="str">
        <f>IF(F1033="","",VLOOKUP(F1033,海关监管条件!$A$1:$B$2000,2,FALSE))</f>
        <v>无</v>
      </c>
    </row>
    <row r="1034" spans="1:15" hidden="1">
      <c r="A1034" s="45">
        <v>43677</v>
      </c>
      <c r="B1034" s="20" t="s">
        <v>2472</v>
      </c>
      <c r="C1034" s="20" t="s">
        <v>2473</v>
      </c>
      <c r="D1034" s="20" t="s">
        <v>2474</v>
      </c>
      <c r="E1034" s="20" t="s">
        <v>2490</v>
      </c>
      <c r="F1034" s="20" t="s">
        <v>78</v>
      </c>
      <c r="G1034" s="20" t="s">
        <v>2479</v>
      </c>
      <c r="H1034" s="38">
        <v>108</v>
      </c>
      <c r="I1034" s="38" t="s">
        <v>227</v>
      </c>
      <c r="J1034" s="46">
        <v>5.54</v>
      </c>
      <c r="K1034" s="46">
        <v>598.32000000000005</v>
      </c>
      <c r="L1034" s="38" t="s">
        <v>143</v>
      </c>
      <c r="M1034" s="38" t="s">
        <v>144</v>
      </c>
      <c r="N1034" s="38" t="s">
        <v>145</v>
      </c>
      <c r="O1034" s="105" t="str">
        <f>IF(F1034="","",VLOOKUP(F1034,海关监管条件!$A$1:$B$2000,2,FALSE))</f>
        <v>无</v>
      </c>
    </row>
    <row r="1035" spans="1:15" hidden="1">
      <c r="A1035" s="45">
        <v>43677</v>
      </c>
      <c r="B1035" s="20" t="s">
        <v>2491</v>
      </c>
      <c r="C1035" s="20" t="s">
        <v>2492</v>
      </c>
      <c r="D1035" s="20" t="s">
        <v>2493</v>
      </c>
      <c r="E1035" s="20" t="s">
        <v>2494</v>
      </c>
      <c r="F1035" s="20" t="s">
        <v>27</v>
      </c>
      <c r="G1035" s="20" t="s">
        <v>2309</v>
      </c>
      <c r="H1035" s="38">
        <v>576</v>
      </c>
      <c r="I1035" s="38" t="s">
        <v>224</v>
      </c>
      <c r="J1035" s="46">
        <v>0.28999999999999998</v>
      </c>
      <c r="K1035" s="46">
        <v>167.04</v>
      </c>
      <c r="L1035" s="38" t="s">
        <v>143</v>
      </c>
      <c r="M1035" s="38" t="s">
        <v>144</v>
      </c>
      <c r="N1035" s="38" t="s">
        <v>145</v>
      </c>
      <c r="O1035" s="105" t="str">
        <f>IF(F1035="","",VLOOKUP(F1035,海关监管条件!$A$1:$B$2000,2,FALSE))</f>
        <v>A</v>
      </c>
    </row>
    <row r="1036" spans="1:15" hidden="1">
      <c r="A1036" s="45">
        <v>43677</v>
      </c>
      <c r="B1036" s="20" t="s">
        <v>2491</v>
      </c>
      <c r="C1036" s="20" t="s">
        <v>2492</v>
      </c>
      <c r="D1036" s="20" t="s">
        <v>2493</v>
      </c>
      <c r="E1036" s="20" t="s">
        <v>2495</v>
      </c>
      <c r="F1036" s="20" t="s">
        <v>27</v>
      </c>
      <c r="G1036" s="20" t="s">
        <v>2309</v>
      </c>
      <c r="H1036" s="38">
        <v>330</v>
      </c>
      <c r="I1036" s="38" t="s">
        <v>224</v>
      </c>
      <c r="J1036" s="46">
        <v>0.28999999999999998</v>
      </c>
      <c r="K1036" s="46">
        <v>95.7</v>
      </c>
      <c r="L1036" s="38" t="s">
        <v>143</v>
      </c>
      <c r="M1036" s="38" t="s">
        <v>144</v>
      </c>
      <c r="N1036" s="38" t="s">
        <v>145</v>
      </c>
      <c r="O1036" s="105" t="str">
        <f>IF(F1036="","",VLOOKUP(F1036,海关监管条件!$A$1:$B$2000,2,FALSE))</f>
        <v>A</v>
      </c>
    </row>
    <row r="1037" spans="1:15" hidden="1">
      <c r="A1037" s="45">
        <v>43677</v>
      </c>
      <c r="B1037" s="20" t="s">
        <v>2491</v>
      </c>
      <c r="C1037" s="20" t="s">
        <v>2492</v>
      </c>
      <c r="D1037" s="20" t="s">
        <v>2493</v>
      </c>
      <c r="E1037" s="20" t="s">
        <v>2496</v>
      </c>
      <c r="F1037" s="20" t="s">
        <v>27</v>
      </c>
      <c r="G1037" s="20" t="s">
        <v>2309</v>
      </c>
      <c r="H1037" s="38">
        <v>320</v>
      </c>
      <c r="I1037" s="38" t="s">
        <v>224</v>
      </c>
      <c r="J1037" s="46">
        <v>0.28999999999999998</v>
      </c>
      <c r="K1037" s="46">
        <v>92.8</v>
      </c>
      <c r="L1037" s="38" t="s">
        <v>143</v>
      </c>
      <c r="M1037" s="38" t="s">
        <v>144</v>
      </c>
      <c r="N1037" s="38" t="s">
        <v>145</v>
      </c>
      <c r="O1037" s="105" t="str">
        <f>IF(F1037="","",VLOOKUP(F1037,海关监管条件!$A$1:$B$2000,2,FALSE))</f>
        <v>A</v>
      </c>
    </row>
    <row r="1038" spans="1:15" hidden="1">
      <c r="A1038" s="45">
        <v>43677</v>
      </c>
      <c r="B1038" s="20" t="s">
        <v>2491</v>
      </c>
      <c r="C1038" s="20" t="s">
        <v>2492</v>
      </c>
      <c r="D1038" s="20" t="s">
        <v>2493</v>
      </c>
      <c r="E1038" s="20" t="s">
        <v>2497</v>
      </c>
      <c r="F1038" s="20" t="s">
        <v>27</v>
      </c>
      <c r="G1038" s="20" t="s">
        <v>2309</v>
      </c>
      <c r="H1038" s="38">
        <v>144</v>
      </c>
      <c r="I1038" s="38" t="s">
        <v>142</v>
      </c>
      <c r="J1038" s="46">
        <v>0.28999999999999998</v>
      </c>
      <c r="K1038" s="46">
        <v>41.76</v>
      </c>
      <c r="L1038" s="38" t="s">
        <v>143</v>
      </c>
      <c r="M1038" s="38" t="s">
        <v>144</v>
      </c>
      <c r="N1038" s="38" t="s">
        <v>145</v>
      </c>
      <c r="O1038" s="105" t="str">
        <f>IF(F1038="","",VLOOKUP(F1038,海关监管条件!$A$1:$B$2000,2,FALSE))</f>
        <v>A</v>
      </c>
    </row>
    <row r="1039" spans="1:15" hidden="1">
      <c r="A1039" s="45">
        <v>43677</v>
      </c>
      <c r="B1039" s="20" t="s">
        <v>2491</v>
      </c>
      <c r="C1039" s="20" t="s">
        <v>2492</v>
      </c>
      <c r="D1039" s="20" t="s">
        <v>2493</v>
      </c>
      <c r="E1039" s="20" t="s">
        <v>2498</v>
      </c>
      <c r="F1039" s="20" t="s">
        <v>27</v>
      </c>
      <c r="G1039" s="20" t="s">
        <v>2309</v>
      </c>
      <c r="H1039" s="38">
        <v>96</v>
      </c>
      <c r="I1039" s="38" t="s">
        <v>224</v>
      </c>
      <c r="J1039" s="46">
        <v>0.28999999999999998</v>
      </c>
      <c r="K1039" s="46">
        <v>27.84</v>
      </c>
      <c r="L1039" s="38" t="s">
        <v>143</v>
      </c>
      <c r="M1039" s="38" t="s">
        <v>144</v>
      </c>
      <c r="N1039" s="38" t="s">
        <v>145</v>
      </c>
      <c r="O1039" s="105" t="str">
        <f>IF(F1039="","",VLOOKUP(F1039,海关监管条件!$A$1:$B$2000,2,FALSE))</f>
        <v>A</v>
      </c>
    </row>
    <row r="1040" spans="1:15" hidden="1">
      <c r="A1040" s="45">
        <v>43677</v>
      </c>
      <c r="B1040" s="20" t="s">
        <v>2499</v>
      </c>
      <c r="C1040" s="20" t="s">
        <v>2500</v>
      </c>
      <c r="D1040" s="20" t="s">
        <v>2501</v>
      </c>
      <c r="E1040" s="20" t="s">
        <v>2502</v>
      </c>
      <c r="F1040" s="20" t="s">
        <v>27</v>
      </c>
      <c r="G1040" s="20" t="s">
        <v>2503</v>
      </c>
      <c r="H1040" s="38">
        <v>264</v>
      </c>
      <c r="I1040" s="38" t="s">
        <v>224</v>
      </c>
      <c r="J1040" s="46">
        <v>0.65</v>
      </c>
      <c r="K1040" s="46">
        <v>171.6</v>
      </c>
      <c r="L1040" s="38" t="s">
        <v>143</v>
      </c>
      <c r="M1040" s="38" t="s">
        <v>144</v>
      </c>
      <c r="N1040" s="38" t="s">
        <v>145</v>
      </c>
      <c r="O1040" s="105" t="str">
        <f>IF(F1040="","",VLOOKUP(F1040,海关监管条件!$A$1:$B$2000,2,FALSE))</f>
        <v>A</v>
      </c>
    </row>
    <row r="1041" spans="1:15" hidden="1">
      <c r="A1041" s="45">
        <v>43677</v>
      </c>
      <c r="B1041" s="20" t="s">
        <v>2499</v>
      </c>
      <c r="C1041" s="20" t="s">
        <v>2500</v>
      </c>
      <c r="D1041" s="20" t="s">
        <v>2501</v>
      </c>
      <c r="E1041" s="20" t="s">
        <v>2504</v>
      </c>
      <c r="F1041" s="20" t="s">
        <v>27</v>
      </c>
      <c r="G1041" s="20" t="s">
        <v>2505</v>
      </c>
      <c r="H1041" s="38">
        <v>192</v>
      </c>
      <c r="I1041" s="38" t="s">
        <v>224</v>
      </c>
      <c r="J1041" s="46">
        <v>0.57499999999999996</v>
      </c>
      <c r="K1041" s="46">
        <v>110.4</v>
      </c>
      <c r="L1041" s="38" t="s">
        <v>143</v>
      </c>
      <c r="M1041" s="38" t="s">
        <v>144</v>
      </c>
      <c r="N1041" s="38" t="s">
        <v>145</v>
      </c>
      <c r="O1041" s="105" t="str">
        <f>IF(F1041="","",VLOOKUP(F1041,海关监管条件!$A$1:$B$2000,2,FALSE))</f>
        <v>A</v>
      </c>
    </row>
    <row r="1042" spans="1:15" hidden="1">
      <c r="A1042" s="45">
        <v>43677</v>
      </c>
      <c r="B1042" s="20" t="s">
        <v>2499</v>
      </c>
      <c r="C1042" s="20" t="s">
        <v>2500</v>
      </c>
      <c r="D1042" s="20" t="s">
        <v>2501</v>
      </c>
      <c r="E1042" s="20" t="s">
        <v>2506</v>
      </c>
      <c r="F1042" s="20" t="s">
        <v>27</v>
      </c>
      <c r="G1042" s="20" t="s">
        <v>2507</v>
      </c>
      <c r="H1042" s="38">
        <v>240</v>
      </c>
      <c r="I1042" s="38" t="s">
        <v>224</v>
      </c>
      <c r="J1042" s="46">
        <v>0.38500000000000001</v>
      </c>
      <c r="K1042" s="46">
        <v>92.4</v>
      </c>
      <c r="L1042" s="38" t="s">
        <v>143</v>
      </c>
      <c r="M1042" s="38" t="s">
        <v>144</v>
      </c>
      <c r="N1042" s="38" t="s">
        <v>145</v>
      </c>
      <c r="O1042" s="105" t="str">
        <f>IF(F1042="","",VLOOKUP(F1042,海关监管条件!$A$1:$B$2000,2,FALSE))</f>
        <v>A</v>
      </c>
    </row>
    <row r="1043" spans="1:15" hidden="1">
      <c r="A1043" s="45">
        <v>43677</v>
      </c>
      <c r="B1043" s="20" t="s">
        <v>2499</v>
      </c>
      <c r="C1043" s="20" t="s">
        <v>2500</v>
      </c>
      <c r="D1043" s="20" t="s">
        <v>2501</v>
      </c>
      <c r="E1043" s="20" t="s">
        <v>2508</v>
      </c>
      <c r="F1043" s="20" t="s">
        <v>27</v>
      </c>
      <c r="G1043" s="20" t="s">
        <v>2509</v>
      </c>
      <c r="H1043" s="38">
        <v>228</v>
      </c>
      <c r="I1043" s="38" t="s">
        <v>224</v>
      </c>
      <c r="J1043" s="46">
        <v>0.44500000000000001</v>
      </c>
      <c r="K1043" s="46">
        <v>101.46</v>
      </c>
      <c r="L1043" s="38" t="s">
        <v>143</v>
      </c>
      <c r="M1043" s="38" t="s">
        <v>144</v>
      </c>
      <c r="N1043" s="38" t="s">
        <v>145</v>
      </c>
      <c r="O1043" s="105" t="str">
        <f>IF(F1043="","",VLOOKUP(F1043,海关监管条件!$A$1:$B$2000,2,FALSE))</f>
        <v>A</v>
      </c>
    </row>
    <row r="1044" spans="1:15" hidden="1">
      <c r="A1044" s="45">
        <v>43677</v>
      </c>
      <c r="B1044" s="20" t="s">
        <v>2499</v>
      </c>
      <c r="C1044" s="20" t="s">
        <v>2500</v>
      </c>
      <c r="D1044" s="20" t="s">
        <v>2501</v>
      </c>
      <c r="E1044" s="20" t="s">
        <v>2510</v>
      </c>
      <c r="F1044" s="20" t="s">
        <v>27</v>
      </c>
      <c r="G1044" s="20" t="s">
        <v>2511</v>
      </c>
      <c r="H1044" s="38">
        <v>240</v>
      </c>
      <c r="I1044" s="38" t="s">
        <v>224</v>
      </c>
      <c r="J1044" s="46">
        <v>0.59499999999999997</v>
      </c>
      <c r="K1044" s="46">
        <v>142.80000000000001</v>
      </c>
      <c r="L1044" s="38" t="s">
        <v>143</v>
      </c>
      <c r="M1044" s="38" t="s">
        <v>144</v>
      </c>
      <c r="N1044" s="38" t="s">
        <v>145</v>
      </c>
      <c r="O1044" s="105" t="str">
        <f>IF(F1044="","",VLOOKUP(F1044,海关监管条件!$A$1:$B$2000,2,FALSE))</f>
        <v>A</v>
      </c>
    </row>
    <row r="1045" spans="1:15" hidden="1">
      <c r="A1045" s="45">
        <v>43677</v>
      </c>
      <c r="B1045" s="20" t="s">
        <v>2512</v>
      </c>
      <c r="C1045" s="20" t="s">
        <v>2513</v>
      </c>
      <c r="D1045" s="20" t="s">
        <v>2514</v>
      </c>
      <c r="E1045" s="20" t="s">
        <v>2515</v>
      </c>
      <c r="F1045" s="20" t="s">
        <v>7</v>
      </c>
      <c r="G1045" s="20" t="s">
        <v>2211</v>
      </c>
      <c r="H1045" s="38">
        <v>12</v>
      </c>
      <c r="I1045" s="38" t="s">
        <v>154</v>
      </c>
      <c r="J1045" s="46">
        <v>0.82</v>
      </c>
      <c r="K1045" s="46">
        <v>9.84</v>
      </c>
      <c r="L1045" s="38" t="s">
        <v>143</v>
      </c>
      <c r="M1045" s="38" t="s">
        <v>144</v>
      </c>
      <c r="N1045" s="38" t="s">
        <v>145</v>
      </c>
      <c r="O1045" s="105" t="str">
        <f>IF(F1045="","",VLOOKUP(F1045,海关监管条件!$A$1:$B$2000,2,FALSE))</f>
        <v xml:space="preserve">A </v>
      </c>
    </row>
    <row r="1046" spans="1:15" hidden="1">
      <c r="A1046" s="45">
        <v>43677</v>
      </c>
      <c r="B1046" s="20" t="s">
        <v>2512</v>
      </c>
      <c r="C1046" s="20" t="s">
        <v>2513</v>
      </c>
      <c r="D1046" s="20" t="s">
        <v>2514</v>
      </c>
      <c r="E1046" s="20" t="s">
        <v>2516</v>
      </c>
      <c r="F1046" s="20" t="s">
        <v>7</v>
      </c>
      <c r="G1046" s="20" t="s">
        <v>2211</v>
      </c>
      <c r="H1046" s="38">
        <v>24</v>
      </c>
      <c r="I1046" s="38" t="s">
        <v>142</v>
      </c>
      <c r="J1046" s="46">
        <v>0.23</v>
      </c>
      <c r="K1046" s="46">
        <v>5.52</v>
      </c>
      <c r="L1046" s="38" t="s">
        <v>143</v>
      </c>
      <c r="M1046" s="38" t="s">
        <v>144</v>
      </c>
      <c r="N1046" s="38" t="s">
        <v>145</v>
      </c>
      <c r="O1046" s="105" t="str">
        <f>IF(F1046="","",VLOOKUP(F1046,海关监管条件!$A$1:$B$2000,2,FALSE))</f>
        <v xml:space="preserve">A </v>
      </c>
    </row>
    <row r="1047" spans="1:15" hidden="1">
      <c r="A1047" s="45">
        <v>43684</v>
      </c>
      <c r="B1047" s="20" t="s">
        <v>2517</v>
      </c>
      <c r="C1047" s="113" t="s">
        <v>2518</v>
      </c>
      <c r="D1047" s="20" t="s">
        <v>2519</v>
      </c>
      <c r="E1047" s="20" t="s">
        <v>2520</v>
      </c>
      <c r="F1047" s="20" t="s">
        <v>121</v>
      </c>
      <c r="G1047" s="20" t="s">
        <v>2521</v>
      </c>
      <c r="H1047" s="38">
        <v>20</v>
      </c>
      <c r="I1047" s="38" t="s">
        <v>154</v>
      </c>
      <c r="J1047" s="46">
        <v>9.4</v>
      </c>
      <c r="K1047" s="46">
        <v>188</v>
      </c>
      <c r="L1047" s="38" t="s">
        <v>143</v>
      </c>
      <c r="M1047" s="38" t="s">
        <v>144</v>
      </c>
      <c r="N1047" s="38" t="s">
        <v>145</v>
      </c>
      <c r="O1047" s="105" t="str">
        <f>IF(F1047="","",VLOOKUP(F1047,海关监管条件!$A$1:$B$2000,2,FALSE))</f>
        <v>无</v>
      </c>
    </row>
    <row r="1048" spans="1:15" hidden="1">
      <c r="A1048" s="45">
        <v>43684</v>
      </c>
      <c r="B1048" s="20" t="s">
        <v>2522</v>
      </c>
      <c r="C1048" s="20" t="s">
        <v>2523</v>
      </c>
      <c r="D1048" s="20" t="s">
        <v>2524</v>
      </c>
      <c r="E1048" s="20" t="s">
        <v>2525</v>
      </c>
      <c r="F1048" s="20" t="s">
        <v>9</v>
      </c>
      <c r="G1048" s="20" t="s">
        <v>2526</v>
      </c>
      <c r="H1048" s="38">
        <v>4.8</v>
      </c>
      <c r="I1048" s="38" t="s">
        <v>171</v>
      </c>
      <c r="J1048" s="46">
        <v>7</v>
      </c>
      <c r="K1048" s="46">
        <v>33.6</v>
      </c>
      <c r="L1048" s="38" t="s">
        <v>151</v>
      </c>
      <c r="M1048" s="38" t="s">
        <v>144</v>
      </c>
      <c r="N1048" s="38" t="s">
        <v>145</v>
      </c>
      <c r="O1048" s="105" t="str">
        <f>IF(F1048="","",VLOOKUP(F1048,海关监管条件!$A$1:$B$2000,2,FALSE))</f>
        <v xml:space="preserve">无 </v>
      </c>
    </row>
    <row r="1049" spans="1:15" hidden="1">
      <c r="A1049" s="45">
        <v>43684</v>
      </c>
      <c r="B1049" s="20" t="s">
        <v>2527</v>
      </c>
      <c r="C1049" s="20" t="s">
        <v>2528</v>
      </c>
      <c r="D1049" s="20" t="s">
        <v>2529</v>
      </c>
      <c r="E1049" s="20" t="s">
        <v>2530</v>
      </c>
      <c r="F1049" s="20" t="s">
        <v>86</v>
      </c>
      <c r="G1049" s="20" t="s">
        <v>2531</v>
      </c>
      <c r="H1049" s="38">
        <v>276</v>
      </c>
      <c r="I1049" s="38" t="s">
        <v>142</v>
      </c>
      <c r="J1049" s="46">
        <v>3.49</v>
      </c>
      <c r="K1049" s="46">
        <v>963.24</v>
      </c>
      <c r="L1049" s="38" t="s">
        <v>143</v>
      </c>
      <c r="M1049" s="38" t="s">
        <v>144</v>
      </c>
      <c r="N1049" s="38" t="s">
        <v>145</v>
      </c>
      <c r="O1049" s="105" t="str">
        <f>IF(F1049="","",VLOOKUP(F1049,海关监管条件!$A$1:$B$2000,2,FALSE))</f>
        <v>无</v>
      </c>
    </row>
    <row r="1050" spans="1:15" hidden="1">
      <c r="A1050" s="45">
        <v>43684</v>
      </c>
      <c r="B1050" s="20" t="s">
        <v>2527</v>
      </c>
      <c r="C1050" s="20" t="s">
        <v>2528</v>
      </c>
      <c r="D1050" s="20" t="s">
        <v>2529</v>
      </c>
      <c r="E1050" s="20" t="s">
        <v>2532</v>
      </c>
      <c r="F1050" s="20" t="s">
        <v>86</v>
      </c>
      <c r="G1050" s="20" t="s">
        <v>800</v>
      </c>
      <c r="H1050" s="38">
        <v>72</v>
      </c>
      <c r="I1050" s="38" t="s">
        <v>154</v>
      </c>
      <c r="J1050" s="46">
        <v>3.59</v>
      </c>
      <c r="K1050" s="46">
        <v>258.48</v>
      </c>
      <c r="L1050" s="38" t="s">
        <v>143</v>
      </c>
      <c r="M1050" s="38" t="s">
        <v>144</v>
      </c>
      <c r="N1050" s="38" t="s">
        <v>145</v>
      </c>
      <c r="O1050" s="105" t="str">
        <f>IF(F1050="","",VLOOKUP(F1050,海关监管条件!$A$1:$B$2000,2,FALSE))</f>
        <v>无</v>
      </c>
    </row>
    <row r="1051" spans="1:15" hidden="1">
      <c r="A1051" s="45">
        <v>43684</v>
      </c>
      <c r="B1051" s="20" t="s">
        <v>2527</v>
      </c>
      <c r="C1051" s="20" t="s">
        <v>2528</v>
      </c>
      <c r="D1051" s="20" t="s">
        <v>2529</v>
      </c>
      <c r="E1051" s="20" t="s">
        <v>2533</v>
      </c>
      <c r="F1051" s="20" t="s">
        <v>48</v>
      </c>
      <c r="G1051" s="20" t="s">
        <v>800</v>
      </c>
      <c r="H1051" s="38">
        <v>96</v>
      </c>
      <c r="I1051" s="38" t="s">
        <v>142</v>
      </c>
      <c r="J1051" s="46">
        <v>5.81</v>
      </c>
      <c r="K1051" s="46">
        <v>557.76</v>
      </c>
      <c r="L1051" s="38" t="s">
        <v>143</v>
      </c>
      <c r="M1051" s="38" t="s">
        <v>144</v>
      </c>
      <c r="N1051" s="38" t="s">
        <v>145</v>
      </c>
      <c r="O1051" s="105" t="str">
        <f>IF(F1051="","",VLOOKUP(F1051,海关监管条件!$A$1:$B$2000,2,FALSE))</f>
        <v>无</v>
      </c>
    </row>
    <row r="1052" spans="1:15" hidden="1">
      <c r="A1052" s="45">
        <v>43684</v>
      </c>
      <c r="B1052" s="20" t="s">
        <v>2534</v>
      </c>
      <c r="C1052" s="20" t="s">
        <v>2535</v>
      </c>
      <c r="D1052" s="20" t="s">
        <v>2536</v>
      </c>
      <c r="E1052" s="20" t="s">
        <v>2537</v>
      </c>
      <c r="F1052" s="20" t="s">
        <v>13</v>
      </c>
      <c r="G1052" s="20" t="s">
        <v>1479</v>
      </c>
      <c r="H1052" s="38">
        <v>64</v>
      </c>
      <c r="I1052" s="38" t="s">
        <v>224</v>
      </c>
      <c r="J1052" s="46">
        <v>1.9609375</v>
      </c>
      <c r="K1052" s="46">
        <v>125.5</v>
      </c>
      <c r="L1052" s="38" t="s">
        <v>143</v>
      </c>
      <c r="M1052" s="38" t="s">
        <v>144</v>
      </c>
      <c r="N1052" s="38" t="s">
        <v>145</v>
      </c>
      <c r="O1052" s="105" t="str">
        <f>IF(F1052="","",VLOOKUP(F1052,海关监管条件!$A$1:$B$2000,2,FALSE))</f>
        <v>A</v>
      </c>
    </row>
    <row r="1053" spans="1:15" hidden="1">
      <c r="A1053" s="45">
        <v>43684</v>
      </c>
      <c r="B1053" s="20" t="s">
        <v>2534</v>
      </c>
      <c r="C1053" s="20" t="s">
        <v>2535</v>
      </c>
      <c r="D1053" s="20" t="s">
        <v>2536</v>
      </c>
      <c r="E1053" s="20" t="s">
        <v>2538</v>
      </c>
      <c r="F1053" s="20" t="s">
        <v>15</v>
      </c>
      <c r="G1053" s="20" t="s">
        <v>320</v>
      </c>
      <c r="H1053" s="38">
        <v>64</v>
      </c>
      <c r="I1053" s="38" t="s">
        <v>142</v>
      </c>
      <c r="J1053" s="46">
        <v>2.0276562500000002</v>
      </c>
      <c r="K1053" s="46">
        <v>129.77000000000001</v>
      </c>
      <c r="L1053" s="38" t="s">
        <v>143</v>
      </c>
      <c r="M1053" s="38" t="s">
        <v>144</v>
      </c>
      <c r="N1053" s="38" t="s">
        <v>145</v>
      </c>
      <c r="O1053" s="105" t="str">
        <f>IF(F1053="","",VLOOKUP(F1053,海关监管条件!$A$1:$B$2000,2,FALSE))</f>
        <v xml:space="preserve">A </v>
      </c>
    </row>
    <row r="1054" spans="1:15" hidden="1">
      <c r="A1054" s="45">
        <v>43684</v>
      </c>
      <c r="B1054" s="20" t="s">
        <v>2539</v>
      </c>
      <c r="C1054" s="20" t="s">
        <v>2540</v>
      </c>
      <c r="D1054" s="20" t="s">
        <v>2541</v>
      </c>
      <c r="E1054" s="20" t="s">
        <v>2542</v>
      </c>
      <c r="F1054" s="20" t="s">
        <v>69</v>
      </c>
      <c r="G1054" s="20" t="s">
        <v>360</v>
      </c>
      <c r="H1054" s="38">
        <v>300</v>
      </c>
      <c r="I1054" s="38" t="s">
        <v>224</v>
      </c>
      <c r="J1054" s="46">
        <v>0.13</v>
      </c>
      <c r="K1054" s="46">
        <v>96</v>
      </c>
      <c r="L1054" s="38" t="s">
        <v>143</v>
      </c>
      <c r="M1054" s="38" t="s">
        <v>144</v>
      </c>
      <c r="N1054" s="38" t="s">
        <v>145</v>
      </c>
      <c r="O1054" s="105" t="str">
        <f>IF(F1054="","",VLOOKUP(F1054,海关监管条件!$A$1:$B$2000,2,FALSE))</f>
        <v>AB</v>
      </c>
    </row>
    <row r="1055" spans="1:15" hidden="1">
      <c r="A1055" s="45">
        <v>43684</v>
      </c>
      <c r="B1055" s="20" t="s">
        <v>2539</v>
      </c>
      <c r="C1055" s="20" t="s">
        <v>2540</v>
      </c>
      <c r="D1055" s="20" t="s">
        <v>2541</v>
      </c>
      <c r="E1055" s="20" t="s">
        <v>2543</v>
      </c>
      <c r="F1055" s="20" t="s">
        <v>69</v>
      </c>
      <c r="G1055" s="20" t="s">
        <v>998</v>
      </c>
      <c r="H1055" s="38">
        <v>40</v>
      </c>
      <c r="I1055" s="38" t="s">
        <v>224</v>
      </c>
      <c r="J1055" s="46">
        <v>0.62</v>
      </c>
      <c r="K1055" s="46">
        <v>96</v>
      </c>
      <c r="L1055" s="38" t="s">
        <v>143</v>
      </c>
      <c r="M1055" s="38" t="s">
        <v>144</v>
      </c>
      <c r="N1055" s="38" t="s">
        <v>145</v>
      </c>
      <c r="O1055" s="105" t="str">
        <f>IF(F1055="","",VLOOKUP(F1055,海关监管条件!$A$1:$B$2000,2,FALSE))</f>
        <v>AB</v>
      </c>
    </row>
    <row r="1056" spans="1:15" hidden="1">
      <c r="A1056" s="45">
        <v>43684</v>
      </c>
      <c r="B1056" s="20" t="s">
        <v>2539</v>
      </c>
      <c r="C1056" s="20" t="s">
        <v>2540</v>
      </c>
      <c r="D1056" s="20" t="s">
        <v>2541</v>
      </c>
      <c r="E1056" s="20" t="s">
        <v>2544</v>
      </c>
      <c r="F1056" s="20" t="s">
        <v>27</v>
      </c>
      <c r="G1056" s="20" t="s">
        <v>362</v>
      </c>
      <c r="H1056" s="38">
        <v>112</v>
      </c>
      <c r="I1056" s="38" t="s">
        <v>224</v>
      </c>
      <c r="J1056" s="46">
        <v>1</v>
      </c>
      <c r="K1056" s="46">
        <v>112</v>
      </c>
      <c r="L1056" s="38" t="s">
        <v>143</v>
      </c>
      <c r="M1056" s="38" t="s">
        <v>144</v>
      </c>
      <c r="N1056" s="38" t="s">
        <v>145</v>
      </c>
      <c r="O1056" s="105" t="str">
        <f>IF(F1056="","",VLOOKUP(F1056,海关监管条件!$A$1:$B$2000,2,FALSE))</f>
        <v>A</v>
      </c>
    </row>
    <row r="1057" spans="1:15" hidden="1">
      <c r="A1057" s="45">
        <v>43684</v>
      </c>
      <c r="B1057" s="20" t="s">
        <v>2539</v>
      </c>
      <c r="C1057" s="20" t="s">
        <v>2540</v>
      </c>
      <c r="D1057" s="20" t="s">
        <v>2541</v>
      </c>
      <c r="E1057" s="20" t="s">
        <v>2545</v>
      </c>
      <c r="F1057" s="20" t="s">
        <v>72</v>
      </c>
      <c r="G1057" s="20" t="s">
        <v>2546</v>
      </c>
      <c r="H1057" s="38">
        <v>40</v>
      </c>
      <c r="I1057" s="38" t="s">
        <v>224</v>
      </c>
      <c r="J1057" s="46">
        <v>0.8</v>
      </c>
      <c r="K1057" s="46">
        <v>32</v>
      </c>
      <c r="L1057" s="38" t="s">
        <v>143</v>
      </c>
      <c r="M1057" s="38" t="s">
        <v>144</v>
      </c>
      <c r="N1057" s="38" t="s">
        <v>145</v>
      </c>
      <c r="O1057" s="105" t="str">
        <f>IF(F1057="","",VLOOKUP(F1057,海关监管条件!$A$1:$B$2000,2,FALSE))</f>
        <v>无</v>
      </c>
    </row>
    <row r="1058" spans="1:15" hidden="1">
      <c r="A1058" s="45">
        <v>43684</v>
      </c>
      <c r="B1058" s="20" t="s">
        <v>2539</v>
      </c>
      <c r="C1058" s="20" t="s">
        <v>2540</v>
      </c>
      <c r="D1058" s="20" t="s">
        <v>2541</v>
      </c>
      <c r="E1058" s="20" t="s">
        <v>2547</v>
      </c>
      <c r="F1058" s="20" t="s">
        <v>27</v>
      </c>
      <c r="G1058" s="20" t="s">
        <v>2548</v>
      </c>
      <c r="H1058" s="38">
        <v>60</v>
      </c>
      <c r="I1058" s="38" t="s">
        <v>224</v>
      </c>
      <c r="J1058" s="46">
        <v>1.5</v>
      </c>
      <c r="K1058" s="46">
        <v>90</v>
      </c>
      <c r="L1058" s="38" t="s">
        <v>143</v>
      </c>
      <c r="M1058" s="38" t="s">
        <v>144</v>
      </c>
      <c r="N1058" s="38" t="s">
        <v>145</v>
      </c>
      <c r="O1058" s="105" t="str">
        <f>IF(F1058="","",VLOOKUP(F1058,海关监管条件!$A$1:$B$2000,2,FALSE))</f>
        <v>A</v>
      </c>
    </row>
    <row r="1059" spans="1:15" hidden="1">
      <c r="A1059" s="45">
        <v>43684</v>
      </c>
      <c r="B1059" s="20" t="s">
        <v>2539</v>
      </c>
      <c r="C1059" s="20" t="s">
        <v>2540</v>
      </c>
      <c r="D1059" s="20" t="s">
        <v>2541</v>
      </c>
      <c r="E1059" s="20" t="s">
        <v>2549</v>
      </c>
      <c r="F1059" s="20" t="s">
        <v>50</v>
      </c>
      <c r="G1059" s="20" t="s">
        <v>2550</v>
      </c>
      <c r="H1059" s="38">
        <v>132</v>
      </c>
      <c r="I1059" s="38" t="s">
        <v>224</v>
      </c>
      <c r="J1059" s="46">
        <v>1.8</v>
      </c>
      <c r="K1059" s="46">
        <v>237.6</v>
      </c>
      <c r="L1059" s="38" t="s">
        <v>143</v>
      </c>
      <c r="M1059" s="38" t="s">
        <v>144</v>
      </c>
      <c r="N1059" s="38" t="s">
        <v>145</v>
      </c>
      <c r="O1059" s="105" t="str">
        <f>IF(F1059="","",VLOOKUP(F1059,海关监管条件!$A$1:$B$2000,2,FALSE))</f>
        <v>无</v>
      </c>
    </row>
    <row r="1060" spans="1:15" hidden="1">
      <c r="A1060" s="45">
        <v>43684</v>
      </c>
      <c r="B1060" s="20" t="s">
        <v>2539</v>
      </c>
      <c r="C1060" s="20" t="s">
        <v>2540</v>
      </c>
      <c r="D1060" s="20" t="s">
        <v>2541</v>
      </c>
      <c r="E1060" s="20" t="s">
        <v>2551</v>
      </c>
      <c r="F1060" s="20" t="s">
        <v>4</v>
      </c>
      <c r="G1060" s="20" t="s">
        <v>2233</v>
      </c>
      <c r="H1060" s="38">
        <v>180</v>
      </c>
      <c r="I1060" s="38" t="s">
        <v>224</v>
      </c>
      <c r="J1060" s="46">
        <v>0.8</v>
      </c>
      <c r="K1060" s="46">
        <v>144</v>
      </c>
      <c r="L1060" s="38" t="s">
        <v>143</v>
      </c>
      <c r="M1060" s="38" t="s">
        <v>144</v>
      </c>
      <c r="N1060" s="38" t="s">
        <v>145</v>
      </c>
      <c r="O1060" s="105" t="str">
        <f>IF(F1060="","",VLOOKUP(F1060,海关监管条件!$A$1:$B$2000,2,FALSE))</f>
        <v xml:space="preserve">无 </v>
      </c>
    </row>
    <row r="1061" spans="1:15" hidden="1">
      <c r="A1061" s="45">
        <v>43684</v>
      </c>
      <c r="B1061" s="20" t="s">
        <v>2539</v>
      </c>
      <c r="C1061" s="20" t="s">
        <v>2540</v>
      </c>
      <c r="D1061" s="20" t="s">
        <v>2541</v>
      </c>
      <c r="E1061" s="20" t="s">
        <v>2552</v>
      </c>
      <c r="F1061" s="20" t="s">
        <v>29</v>
      </c>
      <c r="G1061" s="20" t="s">
        <v>2553</v>
      </c>
      <c r="H1061" s="38">
        <v>90</v>
      </c>
      <c r="I1061" s="38" t="s">
        <v>224</v>
      </c>
      <c r="J1061" s="46">
        <v>2.5</v>
      </c>
      <c r="K1061" s="46">
        <v>225</v>
      </c>
      <c r="L1061" s="38" t="s">
        <v>143</v>
      </c>
      <c r="M1061" s="38" t="s">
        <v>144</v>
      </c>
      <c r="N1061" s="38" t="s">
        <v>145</v>
      </c>
      <c r="O1061" s="105" t="str">
        <f>IF(F1061="","",VLOOKUP(F1061,海关监管条件!$A$1:$B$2000,2,FALSE))</f>
        <v xml:space="preserve">A </v>
      </c>
    </row>
    <row r="1062" spans="1:15" hidden="1">
      <c r="A1062" s="45">
        <v>43690</v>
      </c>
      <c r="B1062" s="20" t="s">
        <v>2554</v>
      </c>
      <c r="C1062" s="20" t="s">
        <v>2555</v>
      </c>
      <c r="D1062" s="20" t="s">
        <v>2556</v>
      </c>
      <c r="E1062" s="20" t="s">
        <v>2557</v>
      </c>
      <c r="F1062" s="20" t="s">
        <v>37</v>
      </c>
      <c r="G1062" s="20" t="s">
        <v>998</v>
      </c>
      <c r="H1062" s="38">
        <v>222</v>
      </c>
      <c r="I1062" s="38" t="s">
        <v>154</v>
      </c>
      <c r="J1062" s="46">
        <v>2.2000000000000002</v>
      </c>
      <c r="K1062" s="46">
        <v>488.4</v>
      </c>
      <c r="L1062" s="38" t="s">
        <v>143</v>
      </c>
      <c r="M1062" s="38" t="s">
        <v>144</v>
      </c>
      <c r="N1062" s="104" t="s">
        <v>267</v>
      </c>
      <c r="O1062" s="105" t="str">
        <f>IF(F1062="","",VLOOKUP(F1062,海关监管条件!$A$1:$B$2000,2,FALSE))</f>
        <v>AB</v>
      </c>
    </row>
    <row r="1063" spans="1:15" hidden="1">
      <c r="A1063" s="45">
        <v>43690</v>
      </c>
      <c r="B1063" s="20" t="s">
        <v>2554</v>
      </c>
      <c r="C1063" s="20" t="s">
        <v>2555</v>
      </c>
      <c r="D1063" s="20" t="s">
        <v>2556</v>
      </c>
      <c r="E1063" s="20" t="s">
        <v>2558</v>
      </c>
      <c r="F1063" s="20" t="s">
        <v>52</v>
      </c>
      <c r="G1063" s="20" t="s">
        <v>1000</v>
      </c>
      <c r="H1063" s="38">
        <v>222</v>
      </c>
      <c r="I1063" s="38" t="s">
        <v>142</v>
      </c>
      <c r="J1063" s="46">
        <v>3.8</v>
      </c>
      <c r="K1063" s="46">
        <v>843.6</v>
      </c>
      <c r="L1063" s="38" t="s">
        <v>143</v>
      </c>
      <c r="M1063" s="38" t="s">
        <v>144</v>
      </c>
      <c r="N1063" s="104" t="s">
        <v>267</v>
      </c>
      <c r="O1063" s="105" t="str">
        <f>IF(F1063="","",VLOOKUP(F1063,海关监管条件!$A$1:$B$2000,2,FALSE))</f>
        <v>无</v>
      </c>
    </row>
    <row r="1064" spans="1:15" hidden="1">
      <c r="A1064" s="45">
        <v>43690</v>
      </c>
      <c r="B1064" s="20" t="s">
        <v>2554</v>
      </c>
      <c r="C1064" s="20" t="s">
        <v>2555</v>
      </c>
      <c r="D1064" s="20" t="s">
        <v>2556</v>
      </c>
      <c r="E1064" s="20" t="s">
        <v>2559</v>
      </c>
      <c r="F1064" s="20" t="s">
        <v>15</v>
      </c>
      <c r="G1064" s="20" t="s">
        <v>249</v>
      </c>
      <c r="H1064" s="38">
        <v>576</v>
      </c>
      <c r="I1064" s="38" t="s">
        <v>142</v>
      </c>
      <c r="J1064" s="46">
        <v>0.7</v>
      </c>
      <c r="K1064" s="46">
        <v>403.2</v>
      </c>
      <c r="L1064" s="38" t="s">
        <v>143</v>
      </c>
      <c r="M1064" s="38" t="s">
        <v>144</v>
      </c>
      <c r="N1064" s="104" t="s">
        <v>267</v>
      </c>
      <c r="O1064" s="105" t="str">
        <f>IF(F1064="","",VLOOKUP(F1064,海关监管条件!$A$1:$B$2000,2,FALSE))</f>
        <v xml:space="preserve">A </v>
      </c>
    </row>
    <row r="1065" spans="1:15" hidden="1">
      <c r="A1065" s="45">
        <v>43690</v>
      </c>
      <c r="B1065" s="20" t="s">
        <v>2554</v>
      </c>
      <c r="C1065" s="20" t="s">
        <v>2555</v>
      </c>
      <c r="D1065" s="20" t="s">
        <v>2556</v>
      </c>
      <c r="E1065" s="20" t="s">
        <v>2560</v>
      </c>
      <c r="F1065" s="20" t="s">
        <v>15</v>
      </c>
      <c r="G1065" s="20" t="s">
        <v>249</v>
      </c>
      <c r="H1065" s="38">
        <v>3240</v>
      </c>
      <c r="I1065" s="38" t="s">
        <v>224</v>
      </c>
      <c r="J1065" s="46">
        <v>0.61</v>
      </c>
      <c r="K1065" s="46">
        <v>1976.4</v>
      </c>
      <c r="L1065" s="38" t="s">
        <v>143</v>
      </c>
      <c r="M1065" s="38" t="s">
        <v>144</v>
      </c>
      <c r="N1065" s="104" t="s">
        <v>267</v>
      </c>
      <c r="O1065" s="105" t="str">
        <f>IF(F1065="","",VLOOKUP(F1065,海关监管条件!$A$1:$B$2000,2,FALSE))</f>
        <v xml:space="preserve">A </v>
      </c>
    </row>
    <row r="1066" spans="1:15" hidden="1">
      <c r="A1066" s="45">
        <v>43690</v>
      </c>
      <c r="B1066" s="20" t="s">
        <v>2561</v>
      </c>
      <c r="C1066" s="20" t="s">
        <v>2562</v>
      </c>
      <c r="D1066" s="20" t="s">
        <v>2563</v>
      </c>
      <c r="E1066" s="20" t="s">
        <v>2564</v>
      </c>
      <c r="F1066" s="20" t="s">
        <v>9</v>
      </c>
      <c r="G1066" s="20" t="s">
        <v>2565</v>
      </c>
      <c r="H1066" s="38">
        <v>6</v>
      </c>
      <c r="I1066" s="38" t="s">
        <v>171</v>
      </c>
      <c r="J1066" s="46">
        <v>5.5</v>
      </c>
      <c r="K1066" s="46">
        <v>33</v>
      </c>
      <c r="L1066" s="38" t="s">
        <v>143</v>
      </c>
      <c r="M1066" s="38" t="s">
        <v>144</v>
      </c>
      <c r="N1066" s="38" t="s">
        <v>145</v>
      </c>
      <c r="O1066" s="105" t="str">
        <f>IF(F1066="","",VLOOKUP(F1066,海关监管条件!$A$1:$B$2000,2,FALSE))</f>
        <v xml:space="preserve">无 </v>
      </c>
    </row>
    <row r="1067" spans="1:15" hidden="1">
      <c r="A1067" s="45">
        <v>43690</v>
      </c>
      <c r="B1067" s="20" t="s">
        <v>2561</v>
      </c>
      <c r="C1067" s="20" t="s">
        <v>2562</v>
      </c>
      <c r="D1067" s="20" t="s">
        <v>2563</v>
      </c>
      <c r="E1067" s="20" t="s">
        <v>2566</v>
      </c>
      <c r="F1067" s="20" t="s">
        <v>9</v>
      </c>
      <c r="G1067" s="20" t="s">
        <v>2567</v>
      </c>
      <c r="H1067" s="38">
        <v>14</v>
      </c>
      <c r="I1067" s="38" t="s">
        <v>171</v>
      </c>
      <c r="J1067" s="46">
        <v>5.5</v>
      </c>
      <c r="K1067" s="46">
        <v>77</v>
      </c>
      <c r="L1067" s="38" t="s">
        <v>143</v>
      </c>
      <c r="M1067" s="38" t="s">
        <v>144</v>
      </c>
      <c r="N1067" s="38" t="s">
        <v>145</v>
      </c>
      <c r="O1067" s="105" t="str">
        <f>IF(F1067="","",VLOOKUP(F1067,海关监管条件!$A$1:$B$2000,2,FALSE))</f>
        <v xml:space="preserve">无 </v>
      </c>
    </row>
    <row r="1068" spans="1:15" hidden="1">
      <c r="A1068" s="45">
        <v>43690</v>
      </c>
      <c r="B1068" s="20" t="s">
        <v>2561</v>
      </c>
      <c r="C1068" s="20" t="s">
        <v>2562</v>
      </c>
      <c r="D1068" s="20" t="s">
        <v>2563</v>
      </c>
      <c r="E1068" s="20" t="s">
        <v>2568</v>
      </c>
      <c r="F1068" s="20" t="s">
        <v>9</v>
      </c>
      <c r="G1068" s="20" t="s">
        <v>2569</v>
      </c>
      <c r="H1068" s="38">
        <v>18</v>
      </c>
      <c r="I1068" s="38" t="s">
        <v>171</v>
      </c>
      <c r="J1068" s="46">
        <v>5.5</v>
      </c>
      <c r="K1068" s="46">
        <v>99</v>
      </c>
      <c r="L1068" s="38" t="s">
        <v>143</v>
      </c>
      <c r="M1068" s="38" t="s">
        <v>144</v>
      </c>
      <c r="N1068" s="38" t="s">
        <v>145</v>
      </c>
      <c r="O1068" s="105" t="str">
        <f>IF(F1068="","",VLOOKUP(F1068,海关监管条件!$A$1:$B$2000,2,FALSE))</f>
        <v xml:space="preserve">无 </v>
      </c>
    </row>
    <row r="1069" spans="1:15" hidden="1">
      <c r="A1069" s="45">
        <v>43690</v>
      </c>
      <c r="B1069" s="20" t="s">
        <v>2570</v>
      </c>
      <c r="C1069" s="20" t="s">
        <v>2571</v>
      </c>
      <c r="D1069" s="20" t="s">
        <v>2572</v>
      </c>
      <c r="E1069" s="20" t="s">
        <v>2573</v>
      </c>
      <c r="F1069" s="20" t="s">
        <v>15</v>
      </c>
      <c r="G1069" s="20" t="s">
        <v>2121</v>
      </c>
      <c r="H1069" s="38">
        <v>252</v>
      </c>
      <c r="I1069" s="38" t="s">
        <v>142</v>
      </c>
      <c r="J1069" s="46">
        <v>1.0209999999999999</v>
      </c>
      <c r="K1069" s="46">
        <v>257.29199999999997</v>
      </c>
      <c r="L1069" s="38" t="s">
        <v>143</v>
      </c>
      <c r="M1069" s="38" t="s">
        <v>144</v>
      </c>
      <c r="N1069" s="104" t="s">
        <v>267</v>
      </c>
      <c r="O1069" s="105" t="str">
        <f>IF(F1069="","",VLOOKUP(F1069,海关监管条件!$A$1:$B$2000,2,FALSE))</f>
        <v xml:space="preserve">A </v>
      </c>
    </row>
    <row r="1070" spans="1:15" hidden="1">
      <c r="A1070" s="45">
        <v>43690</v>
      </c>
      <c r="B1070" s="20" t="s">
        <v>2570</v>
      </c>
      <c r="C1070" s="20" t="s">
        <v>2571</v>
      </c>
      <c r="D1070" s="20" t="s">
        <v>2572</v>
      </c>
      <c r="E1070" s="20" t="s">
        <v>2574</v>
      </c>
      <c r="F1070" s="20" t="s">
        <v>122</v>
      </c>
      <c r="G1070" s="97" t="s">
        <v>2575</v>
      </c>
      <c r="H1070" s="38">
        <v>1002</v>
      </c>
      <c r="I1070" s="38" t="s">
        <v>154</v>
      </c>
      <c r="J1070" s="46">
        <v>0.61399999999999999</v>
      </c>
      <c r="K1070" s="46">
        <v>615.22799999999995</v>
      </c>
      <c r="L1070" s="38" t="s">
        <v>143</v>
      </c>
      <c r="M1070" s="38" t="s">
        <v>144</v>
      </c>
      <c r="N1070" s="104" t="s">
        <v>267</v>
      </c>
      <c r="O1070" s="105" t="str">
        <f>IF(F1070="","",VLOOKUP(F1070,海关监管条件!$A$1:$B$2000,2,FALSE))</f>
        <v>A</v>
      </c>
    </row>
    <row r="1071" spans="1:15" hidden="1">
      <c r="A1071" s="45">
        <v>43690</v>
      </c>
      <c r="B1071" s="20" t="s">
        <v>2576</v>
      </c>
      <c r="C1071" s="20" t="s">
        <v>2577</v>
      </c>
      <c r="D1071" s="20" t="s">
        <v>2578</v>
      </c>
      <c r="E1071" s="20" t="s">
        <v>2579</v>
      </c>
      <c r="F1071" s="20" t="s">
        <v>27</v>
      </c>
      <c r="G1071" s="20" t="s">
        <v>2242</v>
      </c>
      <c r="H1071" s="38">
        <v>96</v>
      </c>
      <c r="I1071" s="38" t="s">
        <v>142</v>
      </c>
      <c r="J1071" s="46">
        <v>1.1399999999999999</v>
      </c>
      <c r="K1071" s="46">
        <v>109.44</v>
      </c>
      <c r="L1071" s="38" t="s">
        <v>143</v>
      </c>
      <c r="M1071" s="38" t="s">
        <v>144</v>
      </c>
      <c r="N1071" s="38" t="s">
        <v>145</v>
      </c>
      <c r="O1071" s="105" t="str">
        <f>IF(F1071="","",VLOOKUP(F1071,海关监管条件!$A$1:$B$2000,2,FALSE))</f>
        <v>A</v>
      </c>
    </row>
    <row r="1072" spans="1:15" hidden="1">
      <c r="A1072" s="45">
        <v>43690</v>
      </c>
      <c r="B1072" s="20" t="s">
        <v>2576</v>
      </c>
      <c r="C1072" s="20" t="s">
        <v>2577</v>
      </c>
      <c r="D1072" s="20" t="s">
        <v>2578</v>
      </c>
      <c r="E1072" s="20" t="s">
        <v>2580</v>
      </c>
      <c r="F1072" s="20" t="s">
        <v>27</v>
      </c>
      <c r="G1072" s="20" t="s">
        <v>2244</v>
      </c>
      <c r="H1072" s="38">
        <v>72</v>
      </c>
      <c r="I1072" s="38" t="s">
        <v>224</v>
      </c>
      <c r="J1072" s="46">
        <v>2.5299999999999998</v>
      </c>
      <c r="K1072" s="46">
        <v>182.16</v>
      </c>
      <c r="L1072" s="38" t="s">
        <v>143</v>
      </c>
      <c r="M1072" s="38" t="s">
        <v>144</v>
      </c>
      <c r="N1072" s="38" t="s">
        <v>145</v>
      </c>
      <c r="O1072" s="105" t="str">
        <f>IF(F1072="","",VLOOKUP(F1072,海关监管条件!$A$1:$B$2000,2,FALSE))</f>
        <v>A</v>
      </c>
    </row>
    <row r="1073" spans="1:15" hidden="1">
      <c r="A1073" s="45">
        <v>43690</v>
      </c>
      <c r="B1073" s="20" t="s">
        <v>2581</v>
      </c>
      <c r="C1073" s="20" t="s">
        <v>2582</v>
      </c>
      <c r="D1073" s="20" t="s">
        <v>2583</v>
      </c>
      <c r="E1073" s="20" t="s">
        <v>2584</v>
      </c>
      <c r="F1073" s="20" t="s">
        <v>27</v>
      </c>
      <c r="G1073" s="20" t="s">
        <v>2585</v>
      </c>
      <c r="H1073" s="38">
        <v>18</v>
      </c>
      <c r="I1073" s="38" t="s">
        <v>224</v>
      </c>
      <c r="J1073" s="46">
        <v>2.91</v>
      </c>
      <c r="K1073" s="46">
        <v>52.38</v>
      </c>
      <c r="L1073" s="38" t="s">
        <v>143</v>
      </c>
      <c r="M1073" s="38" t="s">
        <v>144</v>
      </c>
      <c r="N1073" s="38" t="s">
        <v>145</v>
      </c>
      <c r="O1073" s="105" t="str">
        <f>IF(F1073="","",VLOOKUP(F1073,海关监管条件!$A$1:$B$2000,2,FALSE))</f>
        <v>A</v>
      </c>
    </row>
    <row r="1074" spans="1:15" hidden="1">
      <c r="A1074" s="45">
        <v>43690</v>
      </c>
      <c r="B1074" s="20" t="s">
        <v>2581</v>
      </c>
      <c r="C1074" s="20" t="s">
        <v>2582</v>
      </c>
      <c r="D1074" s="20" t="s">
        <v>2583</v>
      </c>
      <c r="E1074" s="20" t="s">
        <v>2586</v>
      </c>
      <c r="F1074" s="20" t="s">
        <v>27</v>
      </c>
      <c r="G1074" s="20" t="s">
        <v>2242</v>
      </c>
      <c r="H1074" s="38">
        <v>36</v>
      </c>
      <c r="I1074" s="38" t="s">
        <v>142</v>
      </c>
      <c r="J1074" s="46">
        <v>1.02</v>
      </c>
      <c r="K1074" s="46">
        <v>36.72</v>
      </c>
      <c r="L1074" s="38" t="s">
        <v>143</v>
      </c>
      <c r="M1074" s="38" t="s">
        <v>144</v>
      </c>
      <c r="N1074" s="38" t="s">
        <v>145</v>
      </c>
      <c r="O1074" s="105" t="str">
        <f>IF(F1074="","",VLOOKUP(F1074,海关监管条件!$A$1:$B$2000,2,FALSE))</f>
        <v>A</v>
      </c>
    </row>
    <row r="1075" spans="1:15" hidden="1">
      <c r="O1075" s="105" t="str">
        <f>IF(F1075="","",VLOOKUP(F1075,海关监管条件!$A$1:$B$2000,2,FALSE))</f>
        <v/>
      </c>
    </row>
    <row r="1076" spans="1:15" hidden="1">
      <c r="O1076" s="105" t="str">
        <f>IF(F1076="","",VLOOKUP(F1076,海关监管条件!$A$1:$B$2000,2,FALSE))</f>
        <v/>
      </c>
    </row>
    <row r="1077" spans="1:15" hidden="1">
      <c r="O1077" s="105" t="str">
        <f>IF(F1077="","",VLOOKUP(F1077,海关监管条件!$A$1:$B$2000,2,FALSE))</f>
        <v/>
      </c>
    </row>
    <row r="1078" spans="1:15" hidden="1">
      <c r="O1078" s="105" t="str">
        <f>IF(F1078="","",VLOOKUP(F1078,海关监管条件!$A$1:$B$2000,2,FALSE))</f>
        <v/>
      </c>
    </row>
    <row r="1079" spans="1:15" hidden="1">
      <c r="O1079" s="105" t="str">
        <f>IF(F1079="","",VLOOKUP(F1079,海关监管条件!$A$1:$B$2000,2,FALSE))</f>
        <v/>
      </c>
    </row>
    <row r="1080" spans="1:15" hidden="1">
      <c r="O1080" s="105" t="str">
        <f>IF(F1080="","",VLOOKUP(F1080,海关监管条件!$A$1:$B$2000,2,FALSE))</f>
        <v/>
      </c>
    </row>
    <row r="1081" spans="1:15" hidden="1">
      <c r="O1081" s="105" t="str">
        <f>IF(F1081="","",VLOOKUP(F1081,海关监管条件!$A$1:$B$2000,2,FALSE))</f>
        <v/>
      </c>
    </row>
    <row r="1082" spans="1:15" hidden="1">
      <c r="O1082" s="105" t="str">
        <f>IF(F1082="","",VLOOKUP(F1082,海关监管条件!$A$1:$B$2000,2,FALSE))</f>
        <v/>
      </c>
    </row>
    <row r="1083" spans="1:15" hidden="1">
      <c r="O1083" s="105" t="str">
        <f>IF(F1083="","",VLOOKUP(F1083,海关监管条件!$A$1:$B$2000,2,FALSE))</f>
        <v/>
      </c>
    </row>
    <row r="1084" spans="1:15" hidden="1">
      <c r="O1084" s="105" t="str">
        <f>IF(F1084="","",VLOOKUP(F1084,海关监管条件!$A$1:$B$2000,2,FALSE))</f>
        <v/>
      </c>
    </row>
    <row r="1085" spans="1:15" hidden="1">
      <c r="O1085" s="105" t="str">
        <f>IF(F1085="","",VLOOKUP(F1085,海关监管条件!$A$1:$B$2000,2,FALSE))</f>
        <v/>
      </c>
    </row>
    <row r="1086" spans="1:15" hidden="1">
      <c r="O1086" s="105" t="str">
        <f>IF(F1086="","",VLOOKUP(F1086,海关监管条件!$A$1:$B$2000,2,FALSE))</f>
        <v/>
      </c>
    </row>
    <row r="1087" spans="1:15" hidden="1">
      <c r="O1087" s="105" t="str">
        <f>IF(F1087="","",VLOOKUP(F1087,海关监管条件!$A$1:$B$2000,2,FALSE))</f>
        <v/>
      </c>
    </row>
    <row r="1088" spans="1:15" hidden="1">
      <c r="O1088" s="105" t="str">
        <f>IF(F1088="","",VLOOKUP(F1088,海关监管条件!$A$1:$B$2000,2,FALSE))</f>
        <v/>
      </c>
    </row>
    <row r="1089" spans="15:15" hidden="1">
      <c r="O1089" s="105" t="str">
        <f>IF(F1089="","",VLOOKUP(F1089,海关监管条件!$A$1:$B$2000,2,FALSE))</f>
        <v/>
      </c>
    </row>
    <row r="1090" spans="15:15" hidden="1">
      <c r="O1090" s="105" t="str">
        <f>IF(F1090="","",VLOOKUP(F1090,海关监管条件!$A$1:$B$2000,2,FALSE))</f>
        <v/>
      </c>
    </row>
    <row r="1091" spans="15:15" hidden="1">
      <c r="O1091" s="105" t="str">
        <f>IF(F1091="","",VLOOKUP(F1091,海关监管条件!$A$1:$B$2000,2,FALSE))</f>
        <v/>
      </c>
    </row>
    <row r="1092" spans="15:15" hidden="1">
      <c r="O1092" s="105" t="str">
        <f>IF(F1092="","",VLOOKUP(F1092,海关监管条件!$A$1:$B$2000,2,FALSE))</f>
        <v/>
      </c>
    </row>
    <row r="1093" spans="15:15" hidden="1">
      <c r="O1093" s="105" t="str">
        <f>IF(F1093="","",VLOOKUP(F1093,海关监管条件!$A$1:$B$2000,2,FALSE))</f>
        <v/>
      </c>
    </row>
    <row r="1094" spans="15:15" hidden="1">
      <c r="O1094" s="105" t="str">
        <f>IF(F1094="","",VLOOKUP(F1094,海关监管条件!$A$1:$B$2000,2,FALSE))</f>
        <v/>
      </c>
    </row>
    <row r="1095" spans="15:15" hidden="1">
      <c r="O1095" s="105" t="str">
        <f>IF(F1095="","",VLOOKUP(F1095,海关监管条件!$A$1:$B$2000,2,FALSE))</f>
        <v/>
      </c>
    </row>
    <row r="1096" spans="15:15" hidden="1">
      <c r="O1096" s="105" t="str">
        <f>IF(F1096="","",VLOOKUP(F1096,海关监管条件!$A$1:$B$2000,2,FALSE))</f>
        <v/>
      </c>
    </row>
    <row r="1097" spans="15:15" hidden="1">
      <c r="O1097" s="105" t="str">
        <f>IF(F1097="","",VLOOKUP(F1097,海关监管条件!$A$1:$B$2000,2,FALSE))</f>
        <v/>
      </c>
    </row>
    <row r="1098" spans="15:15" hidden="1">
      <c r="O1098" s="105" t="str">
        <f>IF(F1098="","",VLOOKUP(F1098,海关监管条件!$A$1:$B$2000,2,FALSE))</f>
        <v/>
      </c>
    </row>
    <row r="1099" spans="15:15" hidden="1">
      <c r="O1099" s="105" t="str">
        <f>IF(F1099="","",VLOOKUP(F1099,海关监管条件!$A$1:$B$2000,2,FALSE))</f>
        <v/>
      </c>
    </row>
    <row r="1100" spans="15:15" hidden="1">
      <c r="O1100" s="105" t="str">
        <f>IF(F1100="","",VLOOKUP(F1100,海关监管条件!$A$1:$B$2000,2,FALSE))</f>
        <v/>
      </c>
    </row>
    <row r="1101" spans="15:15" hidden="1">
      <c r="O1101" s="105" t="str">
        <f>IF(F1101="","",VLOOKUP(F1101,海关监管条件!$A$1:$B$2000,2,FALSE))</f>
        <v/>
      </c>
    </row>
    <row r="1102" spans="15:15" hidden="1">
      <c r="O1102" s="105" t="str">
        <f>IF(F1102="","",VLOOKUP(F1102,海关监管条件!$A$1:$B$2000,2,FALSE))</f>
        <v/>
      </c>
    </row>
    <row r="1103" spans="15:15" hidden="1">
      <c r="O1103" s="105" t="str">
        <f>IF(F1103="","",VLOOKUP(F1103,海关监管条件!$A$1:$B$2000,2,FALSE))</f>
        <v/>
      </c>
    </row>
    <row r="1104" spans="15:15" hidden="1">
      <c r="O1104" s="105" t="str">
        <f>IF(F1104="","",VLOOKUP(F1104,海关监管条件!$A$1:$B$2000,2,FALSE))</f>
        <v/>
      </c>
    </row>
    <row r="1105" spans="15:15" hidden="1">
      <c r="O1105" s="105" t="str">
        <f>IF(F1105="","",VLOOKUP(F1105,海关监管条件!$A$1:$B$2000,2,FALSE))</f>
        <v/>
      </c>
    </row>
    <row r="1106" spans="15:15" hidden="1">
      <c r="O1106" s="105" t="str">
        <f>IF(F1106="","",VLOOKUP(F1106,海关监管条件!$A$1:$B$2000,2,FALSE))</f>
        <v/>
      </c>
    </row>
    <row r="1107" spans="15:15" hidden="1">
      <c r="O1107" s="105" t="str">
        <f>IF(F1107="","",VLOOKUP(F1107,海关监管条件!$A$1:$B$2000,2,FALSE))</f>
        <v/>
      </c>
    </row>
    <row r="1108" spans="15:15" hidden="1">
      <c r="O1108" s="105" t="str">
        <f>IF(F1108="","",VLOOKUP(F1108,海关监管条件!$A$1:$B$2000,2,FALSE))</f>
        <v/>
      </c>
    </row>
    <row r="1109" spans="15:15" hidden="1">
      <c r="O1109" s="105" t="str">
        <f>IF(F1109="","",VLOOKUP(F1109,海关监管条件!$A$1:$B$2000,2,FALSE))</f>
        <v/>
      </c>
    </row>
    <row r="1110" spans="15:15" hidden="1">
      <c r="O1110" s="105" t="str">
        <f>IF(F1110="","",VLOOKUP(F1110,海关监管条件!$A$1:$B$2000,2,FALSE))</f>
        <v/>
      </c>
    </row>
    <row r="1111" spans="15:15" hidden="1">
      <c r="O1111" s="105" t="str">
        <f>IF(F1111="","",VLOOKUP(F1111,海关监管条件!$A$1:$B$2000,2,FALSE))</f>
        <v/>
      </c>
    </row>
    <row r="1112" spans="15:15" hidden="1">
      <c r="O1112" s="105" t="str">
        <f>IF(F1112="","",VLOOKUP(F1112,海关监管条件!$A$1:$B$2000,2,FALSE))</f>
        <v/>
      </c>
    </row>
    <row r="1113" spans="15:15" hidden="1">
      <c r="O1113" s="105" t="str">
        <f>IF(F1113="","",VLOOKUP(F1113,海关监管条件!$A$1:$B$2000,2,FALSE))</f>
        <v/>
      </c>
    </row>
    <row r="1114" spans="15:15" hidden="1">
      <c r="O1114" s="105" t="str">
        <f>IF(F1114="","",VLOOKUP(F1114,海关监管条件!$A$1:$B$2000,2,FALSE))</f>
        <v/>
      </c>
    </row>
    <row r="1115" spans="15:15" hidden="1">
      <c r="O1115" s="105" t="str">
        <f>IF(F1115="","",VLOOKUP(F1115,海关监管条件!$A$1:$B$2000,2,FALSE))</f>
        <v/>
      </c>
    </row>
    <row r="1116" spans="15:15" hidden="1">
      <c r="O1116" s="105" t="str">
        <f>IF(F1116="","",VLOOKUP(F1116,海关监管条件!$A$1:$B$2000,2,FALSE))</f>
        <v/>
      </c>
    </row>
    <row r="1117" spans="15:15" hidden="1">
      <c r="O1117" s="105" t="str">
        <f>IF(F1117="","",VLOOKUP(F1117,海关监管条件!$A$1:$B$2000,2,FALSE))</f>
        <v/>
      </c>
    </row>
    <row r="1118" spans="15:15" hidden="1">
      <c r="O1118" s="105" t="str">
        <f>IF(F1118="","",VLOOKUP(F1118,海关监管条件!$A$1:$B$2000,2,FALSE))</f>
        <v/>
      </c>
    </row>
    <row r="1119" spans="15:15" hidden="1">
      <c r="O1119" s="105" t="str">
        <f>IF(F1119="","",VLOOKUP(F1119,海关监管条件!$A$1:$B$2000,2,FALSE))</f>
        <v/>
      </c>
    </row>
    <row r="1120" spans="15:15" hidden="1">
      <c r="O1120" s="105" t="str">
        <f>IF(F1120="","",VLOOKUP(F1120,海关监管条件!$A$1:$B$2000,2,FALSE))</f>
        <v/>
      </c>
    </row>
    <row r="1121" spans="15:15" hidden="1">
      <c r="O1121" s="105" t="str">
        <f>IF(F1121="","",VLOOKUP(F1121,海关监管条件!$A$1:$B$2000,2,FALSE))</f>
        <v/>
      </c>
    </row>
    <row r="1122" spans="15:15" hidden="1">
      <c r="O1122" s="105" t="str">
        <f>IF(F1122="","",VLOOKUP(F1122,海关监管条件!$A$1:$B$2000,2,FALSE))</f>
        <v/>
      </c>
    </row>
    <row r="1123" spans="15:15" hidden="1">
      <c r="O1123" s="105" t="str">
        <f>IF(F1123="","",VLOOKUP(F1123,海关监管条件!$A$1:$B$2000,2,FALSE))</f>
        <v/>
      </c>
    </row>
    <row r="1124" spans="15:15" hidden="1">
      <c r="O1124" s="105" t="str">
        <f>IF(F1124="","",VLOOKUP(F1124,海关监管条件!$A$1:$B$2000,2,FALSE))</f>
        <v/>
      </c>
    </row>
    <row r="1125" spans="15:15" hidden="1">
      <c r="O1125" s="105" t="str">
        <f>IF(F1125="","",VLOOKUP(F1125,海关监管条件!$A$1:$B$2000,2,FALSE))</f>
        <v/>
      </c>
    </row>
    <row r="1126" spans="15:15" hidden="1">
      <c r="O1126" s="105" t="str">
        <f>IF(F1126="","",VLOOKUP(F1126,海关监管条件!$A$1:$B$2000,2,FALSE))</f>
        <v/>
      </c>
    </row>
    <row r="1127" spans="15:15" hidden="1">
      <c r="O1127" s="105" t="str">
        <f>IF(F1127="","",VLOOKUP(F1127,海关监管条件!$A$1:$B$2000,2,FALSE))</f>
        <v/>
      </c>
    </row>
    <row r="1128" spans="15:15" hidden="1">
      <c r="O1128" s="105" t="str">
        <f>IF(F1128="","",VLOOKUP(F1128,海关监管条件!$A$1:$B$2000,2,FALSE))</f>
        <v/>
      </c>
    </row>
    <row r="1129" spans="15:15" hidden="1">
      <c r="O1129" s="105" t="str">
        <f>IF(F1129="","",VLOOKUP(F1129,海关监管条件!$A$1:$B$2000,2,FALSE))</f>
        <v/>
      </c>
    </row>
    <row r="1130" spans="15:15" hidden="1">
      <c r="O1130" s="105" t="str">
        <f>IF(F1130="","",VLOOKUP(F1130,海关监管条件!$A$1:$B$2000,2,FALSE))</f>
        <v/>
      </c>
    </row>
    <row r="1131" spans="15:15" hidden="1">
      <c r="O1131" s="105" t="str">
        <f>IF(F1131="","",VLOOKUP(F1131,海关监管条件!$A$1:$B$2000,2,FALSE))</f>
        <v/>
      </c>
    </row>
    <row r="1132" spans="15:15" hidden="1">
      <c r="O1132" s="105" t="str">
        <f>IF(F1132="","",VLOOKUP(F1132,海关监管条件!$A$1:$B$2000,2,FALSE))</f>
        <v/>
      </c>
    </row>
    <row r="1133" spans="15:15" hidden="1">
      <c r="O1133" s="105" t="str">
        <f>IF(F1133="","",VLOOKUP(F1133,海关监管条件!$A$1:$B$2000,2,FALSE))</f>
        <v/>
      </c>
    </row>
    <row r="1134" spans="15:15" hidden="1">
      <c r="O1134" s="105" t="str">
        <f>IF(F1134="","",VLOOKUP(F1134,海关监管条件!$A$1:$B$2000,2,FALSE))</f>
        <v/>
      </c>
    </row>
    <row r="1135" spans="15:15" hidden="1">
      <c r="O1135" s="105" t="str">
        <f>IF(F1135="","",VLOOKUP(F1135,海关监管条件!$A$1:$B$2000,2,FALSE))</f>
        <v/>
      </c>
    </row>
    <row r="1136" spans="15:15" hidden="1">
      <c r="O1136" s="105" t="str">
        <f>IF(F1136="","",VLOOKUP(F1136,海关监管条件!$A$1:$B$2000,2,FALSE))</f>
        <v/>
      </c>
    </row>
    <row r="1137" spans="15:15" hidden="1">
      <c r="O1137" s="105" t="str">
        <f>IF(F1137="","",VLOOKUP(F1137,海关监管条件!$A$1:$B$2000,2,FALSE))</f>
        <v/>
      </c>
    </row>
    <row r="1138" spans="15:15" hidden="1">
      <c r="O1138" s="105" t="str">
        <f>IF(F1138="","",VLOOKUP(F1138,海关监管条件!$A$1:$B$2000,2,FALSE))</f>
        <v/>
      </c>
    </row>
    <row r="1139" spans="15:15" hidden="1">
      <c r="O1139" s="105" t="str">
        <f>IF(F1139="","",VLOOKUP(F1139,海关监管条件!$A$1:$B$2000,2,FALSE))</f>
        <v/>
      </c>
    </row>
    <row r="1140" spans="15:15" hidden="1">
      <c r="O1140" s="105" t="str">
        <f>IF(F1140="","",VLOOKUP(F1140,海关监管条件!$A$1:$B$2000,2,FALSE))</f>
        <v/>
      </c>
    </row>
    <row r="1141" spans="15:15" hidden="1">
      <c r="O1141" s="105" t="str">
        <f>IF(F1141="","",VLOOKUP(F1141,海关监管条件!$A$1:$B$2000,2,FALSE))</f>
        <v/>
      </c>
    </row>
    <row r="1142" spans="15:15" hidden="1">
      <c r="O1142" s="105" t="str">
        <f>IF(F1142="","",VLOOKUP(F1142,海关监管条件!$A$1:$B$2000,2,FALSE))</f>
        <v/>
      </c>
    </row>
    <row r="1143" spans="15:15" hidden="1">
      <c r="O1143" s="105" t="str">
        <f>IF(F1143="","",VLOOKUP(F1143,海关监管条件!$A$1:$B$2000,2,FALSE))</f>
        <v/>
      </c>
    </row>
    <row r="1144" spans="15:15" hidden="1">
      <c r="O1144" s="105" t="str">
        <f>IF(F1144="","",VLOOKUP(F1144,海关监管条件!$A$1:$B$2000,2,FALSE))</f>
        <v/>
      </c>
    </row>
    <row r="1145" spans="15:15" hidden="1">
      <c r="O1145" s="105" t="str">
        <f>IF(F1145="","",VLOOKUP(F1145,海关监管条件!$A$1:$B$2000,2,FALSE))</f>
        <v/>
      </c>
    </row>
    <row r="1146" spans="15:15" hidden="1">
      <c r="O1146" s="105" t="str">
        <f>IF(F1146="","",VLOOKUP(F1146,海关监管条件!$A$1:$B$2000,2,FALSE))</f>
        <v/>
      </c>
    </row>
    <row r="1147" spans="15:15" hidden="1">
      <c r="O1147" s="105" t="str">
        <f>IF(F1147="","",VLOOKUP(F1147,海关监管条件!$A$1:$B$2000,2,FALSE))</f>
        <v/>
      </c>
    </row>
    <row r="1148" spans="15:15" hidden="1">
      <c r="O1148" s="105" t="str">
        <f>IF(F1148="","",VLOOKUP(F1148,海关监管条件!$A$1:$B$2000,2,FALSE))</f>
        <v/>
      </c>
    </row>
    <row r="1149" spans="15:15" hidden="1">
      <c r="O1149" s="105" t="str">
        <f>IF(F1149="","",VLOOKUP(F1149,海关监管条件!$A$1:$B$2000,2,FALSE))</f>
        <v/>
      </c>
    </row>
    <row r="1150" spans="15:15" hidden="1">
      <c r="O1150" s="105" t="str">
        <f>IF(F1150="","",VLOOKUP(F1150,海关监管条件!$A$1:$B$2000,2,FALSE))</f>
        <v/>
      </c>
    </row>
    <row r="1151" spans="15:15" hidden="1">
      <c r="O1151" s="105" t="str">
        <f>IF(F1151="","",VLOOKUP(F1151,海关监管条件!$A$1:$B$2000,2,FALSE))</f>
        <v/>
      </c>
    </row>
    <row r="1152" spans="15:15" hidden="1">
      <c r="O1152" s="105" t="str">
        <f>IF(F1152="","",VLOOKUP(F1152,海关监管条件!$A$1:$B$2000,2,FALSE))</f>
        <v/>
      </c>
    </row>
    <row r="1153" spans="15:15" hidden="1">
      <c r="O1153" s="105" t="str">
        <f>IF(F1153="","",VLOOKUP(F1153,海关监管条件!$A$1:$B$2000,2,FALSE))</f>
        <v/>
      </c>
    </row>
    <row r="1154" spans="15:15" hidden="1">
      <c r="O1154" s="105" t="str">
        <f>IF(F1154="","",VLOOKUP(F1154,海关监管条件!$A$1:$B$2000,2,FALSE))</f>
        <v/>
      </c>
    </row>
    <row r="1155" spans="15:15" hidden="1">
      <c r="O1155" s="105" t="str">
        <f>IF(F1155="","",VLOOKUP(F1155,海关监管条件!$A$1:$B$2000,2,FALSE))</f>
        <v/>
      </c>
    </row>
    <row r="1156" spans="15:15" hidden="1">
      <c r="O1156" s="105" t="str">
        <f>IF(F1156="","",VLOOKUP(F1156,海关监管条件!$A$1:$B$2000,2,FALSE))</f>
        <v/>
      </c>
    </row>
    <row r="1157" spans="15:15" hidden="1">
      <c r="O1157" s="105" t="str">
        <f>IF(F1157="","",VLOOKUP(F1157,海关监管条件!$A$1:$B$2000,2,FALSE))</f>
        <v/>
      </c>
    </row>
    <row r="1158" spans="15:15" hidden="1">
      <c r="O1158" s="105" t="str">
        <f>IF(F1158="","",VLOOKUP(F1158,海关监管条件!$A$1:$B$2000,2,FALSE))</f>
        <v/>
      </c>
    </row>
    <row r="1159" spans="15:15" hidden="1">
      <c r="O1159" s="105" t="str">
        <f>IF(F1159="","",VLOOKUP(F1159,海关监管条件!$A$1:$B$2000,2,FALSE))</f>
        <v/>
      </c>
    </row>
    <row r="1160" spans="15:15" hidden="1">
      <c r="O1160" s="105" t="str">
        <f>IF(F1160="","",VLOOKUP(F1160,海关监管条件!$A$1:$B$2000,2,FALSE))</f>
        <v/>
      </c>
    </row>
    <row r="1161" spans="15:15" hidden="1">
      <c r="O1161" s="105" t="str">
        <f>IF(F1161="","",VLOOKUP(F1161,海关监管条件!$A$1:$B$2000,2,FALSE))</f>
        <v/>
      </c>
    </row>
    <row r="1162" spans="15:15" hidden="1">
      <c r="O1162" s="105" t="str">
        <f>IF(F1162="","",VLOOKUP(F1162,海关监管条件!$A$1:$B$2000,2,FALSE))</f>
        <v/>
      </c>
    </row>
    <row r="1163" spans="15:15" hidden="1">
      <c r="O1163" s="105" t="str">
        <f>IF(F1163="","",VLOOKUP(F1163,海关监管条件!$A$1:$B$2000,2,FALSE))</f>
        <v/>
      </c>
    </row>
    <row r="1164" spans="15:15" hidden="1">
      <c r="O1164" s="105" t="str">
        <f>IF(F1164="","",VLOOKUP(F1164,海关监管条件!$A$1:$B$2000,2,FALSE))</f>
        <v/>
      </c>
    </row>
    <row r="1165" spans="15:15" hidden="1">
      <c r="O1165" s="105" t="str">
        <f>IF(F1165="","",VLOOKUP(F1165,海关监管条件!$A$1:$B$2000,2,FALSE))</f>
        <v/>
      </c>
    </row>
    <row r="1166" spans="15:15" hidden="1">
      <c r="O1166" s="105" t="str">
        <f>IF(F1166="","",VLOOKUP(F1166,海关监管条件!$A$1:$B$2000,2,FALSE))</f>
        <v/>
      </c>
    </row>
    <row r="1167" spans="15:15" hidden="1">
      <c r="O1167" s="105" t="str">
        <f>IF(F1167="","",VLOOKUP(F1167,海关监管条件!$A$1:$B$2000,2,FALSE))</f>
        <v/>
      </c>
    </row>
    <row r="1168" spans="15:15" hidden="1">
      <c r="O1168" s="105" t="str">
        <f>IF(F1168="","",VLOOKUP(F1168,海关监管条件!$A$1:$B$2000,2,FALSE))</f>
        <v/>
      </c>
    </row>
    <row r="1169" spans="15:15" hidden="1">
      <c r="O1169" s="105" t="str">
        <f>IF(F1169="","",VLOOKUP(F1169,海关监管条件!$A$1:$B$2000,2,FALSE))</f>
        <v/>
      </c>
    </row>
    <row r="1170" spans="15:15" hidden="1">
      <c r="O1170" s="105" t="str">
        <f>IF(F1170="","",VLOOKUP(F1170,海关监管条件!$A$1:$B$2000,2,FALSE))</f>
        <v/>
      </c>
    </row>
    <row r="1171" spans="15:15" hidden="1">
      <c r="O1171" s="105" t="str">
        <f>IF(F1171="","",VLOOKUP(F1171,海关监管条件!$A$1:$B$2000,2,FALSE))</f>
        <v/>
      </c>
    </row>
    <row r="1172" spans="15:15" hidden="1">
      <c r="O1172" s="105" t="str">
        <f>IF(F1172="","",VLOOKUP(F1172,海关监管条件!$A$1:$B$2000,2,FALSE))</f>
        <v/>
      </c>
    </row>
    <row r="1173" spans="15:15" hidden="1">
      <c r="O1173" s="105" t="str">
        <f>IF(F1173="","",VLOOKUP(F1173,海关监管条件!$A$1:$B$2000,2,FALSE))</f>
        <v/>
      </c>
    </row>
    <row r="1174" spans="15:15" hidden="1">
      <c r="O1174" s="105" t="str">
        <f>IF(F1174="","",VLOOKUP(F1174,海关监管条件!$A$1:$B$2000,2,FALSE))</f>
        <v/>
      </c>
    </row>
    <row r="1175" spans="15:15" hidden="1">
      <c r="O1175" s="105" t="str">
        <f>IF(F1175="","",VLOOKUP(F1175,海关监管条件!$A$1:$B$2000,2,FALSE))</f>
        <v/>
      </c>
    </row>
    <row r="1176" spans="15:15" hidden="1">
      <c r="O1176" s="105" t="str">
        <f>IF(F1176="","",VLOOKUP(F1176,海关监管条件!$A$1:$B$2000,2,FALSE))</f>
        <v/>
      </c>
    </row>
    <row r="1177" spans="15:15" hidden="1">
      <c r="O1177" s="105" t="str">
        <f>IF(F1177="","",VLOOKUP(F1177,海关监管条件!$A$1:$B$2000,2,FALSE))</f>
        <v/>
      </c>
    </row>
    <row r="1178" spans="15:15" hidden="1">
      <c r="O1178" s="105" t="str">
        <f>IF(F1178="","",VLOOKUP(F1178,海关监管条件!$A$1:$B$2000,2,FALSE))</f>
        <v/>
      </c>
    </row>
    <row r="1179" spans="15:15" hidden="1">
      <c r="O1179" s="105" t="str">
        <f>IF(F1179="","",VLOOKUP(F1179,海关监管条件!$A$1:$B$2000,2,FALSE))</f>
        <v/>
      </c>
    </row>
    <row r="1180" spans="15:15" hidden="1">
      <c r="O1180" s="105" t="str">
        <f>IF(F1180="","",VLOOKUP(F1180,海关监管条件!$A$1:$B$2000,2,FALSE))</f>
        <v/>
      </c>
    </row>
    <row r="1181" spans="15:15" hidden="1">
      <c r="O1181" s="105" t="str">
        <f>IF(F1181="","",VLOOKUP(F1181,海关监管条件!$A$1:$B$2000,2,FALSE))</f>
        <v/>
      </c>
    </row>
    <row r="1182" spans="15:15" hidden="1">
      <c r="O1182" s="105" t="str">
        <f>IF(F1182="","",VLOOKUP(F1182,海关监管条件!$A$1:$B$2000,2,FALSE))</f>
        <v/>
      </c>
    </row>
    <row r="1183" spans="15:15" hidden="1">
      <c r="O1183" s="105" t="str">
        <f>IF(F1183="","",VLOOKUP(F1183,海关监管条件!$A$1:$B$2000,2,FALSE))</f>
        <v/>
      </c>
    </row>
    <row r="1184" spans="15:15" hidden="1">
      <c r="O1184" s="105" t="str">
        <f>IF(F1184="","",VLOOKUP(F1184,海关监管条件!$A$1:$B$2000,2,FALSE))</f>
        <v/>
      </c>
    </row>
    <row r="1185" spans="15:15" hidden="1">
      <c r="O1185" s="105" t="str">
        <f>IF(F1185="","",VLOOKUP(F1185,海关监管条件!$A$1:$B$2000,2,FALSE))</f>
        <v/>
      </c>
    </row>
    <row r="1186" spans="15:15" hidden="1">
      <c r="O1186" s="105" t="str">
        <f>IF(F1186="","",VLOOKUP(F1186,海关监管条件!$A$1:$B$2000,2,FALSE))</f>
        <v/>
      </c>
    </row>
    <row r="1187" spans="15:15" hidden="1">
      <c r="O1187" s="105" t="str">
        <f>IF(F1187="","",VLOOKUP(F1187,海关监管条件!$A$1:$B$2000,2,FALSE))</f>
        <v/>
      </c>
    </row>
    <row r="1188" spans="15:15" hidden="1">
      <c r="O1188" s="105" t="str">
        <f>IF(F1188="","",VLOOKUP(F1188,海关监管条件!$A$1:$B$2000,2,FALSE))</f>
        <v/>
      </c>
    </row>
    <row r="1189" spans="15:15" hidden="1">
      <c r="O1189" s="105" t="str">
        <f>IF(F1189="","",VLOOKUP(F1189,海关监管条件!$A$1:$B$2000,2,FALSE))</f>
        <v/>
      </c>
    </row>
    <row r="1190" spans="15:15" hidden="1">
      <c r="O1190" s="105" t="str">
        <f>IF(F1190="","",VLOOKUP(F1190,海关监管条件!$A$1:$B$2000,2,FALSE))</f>
        <v/>
      </c>
    </row>
    <row r="1191" spans="15:15" hidden="1">
      <c r="O1191" s="105" t="str">
        <f>IF(F1191="","",VLOOKUP(F1191,海关监管条件!$A$1:$B$2000,2,FALSE))</f>
        <v/>
      </c>
    </row>
    <row r="1192" spans="15:15" hidden="1">
      <c r="O1192" s="105" t="str">
        <f>IF(F1192="","",VLOOKUP(F1192,海关监管条件!$A$1:$B$2000,2,FALSE))</f>
        <v/>
      </c>
    </row>
    <row r="1193" spans="15:15" hidden="1">
      <c r="O1193" s="105" t="str">
        <f>IF(F1193="","",VLOOKUP(F1193,海关监管条件!$A$1:$B$2000,2,FALSE))</f>
        <v/>
      </c>
    </row>
    <row r="1194" spans="15:15" hidden="1">
      <c r="O1194" s="105" t="str">
        <f>IF(F1194="","",VLOOKUP(F1194,海关监管条件!$A$1:$B$2000,2,FALSE))</f>
        <v/>
      </c>
    </row>
    <row r="1195" spans="15:15" hidden="1">
      <c r="O1195" s="105" t="str">
        <f>IF(F1195="","",VLOOKUP(F1195,海关监管条件!$A$1:$B$2000,2,FALSE))</f>
        <v/>
      </c>
    </row>
    <row r="1196" spans="15:15" hidden="1">
      <c r="O1196" s="105" t="str">
        <f>IF(F1196="","",VLOOKUP(F1196,海关监管条件!$A$1:$B$2000,2,FALSE))</f>
        <v/>
      </c>
    </row>
    <row r="1197" spans="15:15" hidden="1">
      <c r="O1197" s="105" t="str">
        <f>IF(F1197="","",VLOOKUP(F1197,海关监管条件!$A$1:$B$2000,2,FALSE))</f>
        <v/>
      </c>
    </row>
    <row r="1198" spans="15:15" hidden="1">
      <c r="O1198" s="105" t="str">
        <f>IF(F1198="","",VLOOKUP(F1198,海关监管条件!$A$1:$B$2000,2,FALSE))</f>
        <v/>
      </c>
    </row>
    <row r="1199" spans="15:15" hidden="1">
      <c r="O1199" s="105" t="str">
        <f>IF(F1199="","",VLOOKUP(F1199,海关监管条件!$A$1:$B$2000,2,FALSE))</f>
        <v/>
      </c>
    </row>
    <row r="1200" spans="15:15" hidden="1">
      <c r="O1200" s="105" t="str">
        <f>IF(F1200="","",VLOOKUP(F1200,海关监管条件!$A$1:$B$2000,2,FALSE))</f>
        <v/>
      </c>
    </row>
    <row r="1201" spans="15:15" hidden="1">
      <c r="O1201" s="105" t="str">
        <f>IF(F1201="","",VLOOKUP(F1201,海关监管条件!$A$1:$B$2000,2,FALSE))</f>
        <v/>
      </c>
    </row>
    <row r="1202" spans="15:15" hidden="1">
      <c r="O1202" s="105" t="str">
        <f>IF(F1202="","",VLOOKUP(F1202,海关监管条件!$A$1:$B$2000,2,FALSE))</f>
        <v/>
      </c>
    </row>
    <row r="1203" spans="15:15" hidden="1">
      <c r="O1203" s="105" t="str">
        <f>IF(F1203="","",VLOOKUP(F1203,海关监管条件!$A$1:$B$2000,2,FALSE))</f>
        <v/>
      </c>
    </row>
    <row r="1204" spans="15:15" hidden="1">
      <c r="O1204" s="105" t="str">
        <f>IF(F1204="","",VLOOKUP(F1204,海关监管条件!$A$1:$B$2000,2,FALSE))</f>
        <v/>
      </c>
    </row>
    <row r="1205" spans="15:15" hidden="1">
      <c r="O1205" s="105" t="str">
        <f>IF(F1205="","",VLOOKUP(F1205,海关监管条件!$A$1:$B$2000,2,FALSE))</f>
        <v/>
      </c>
    </row>
    <row r="1206" spans="15:15" hidden="1">
      <c r="O1206" s="105" t="str">
        <f>IF(F1206="","",VLOOKUP(F1206,海关监管条件!$A$1:$B$2000,2,FALSE))</f>
        <v/>
      </c>
    </row>
    <row r="1207" spans="15:15" hidden="1">
      <c r="O1207" s="105" t="str">
        <f>IF(F1207="","",VLOOKUP(F1207,海关监管条件!$A$1:$B$2000,2,FALSE))</f>
        <v/>
      </c>
    </row>
    <row r="1208" spans="15:15" hidden="1">
      <c r="O1208" s="105" t="str">
        <f>IF(F1208="","",VLOOKUP(F1208,海关监管条件!$A$1:$B$2000,2,FALSE))</f>
        <v/>
      </c>
    </row>
    <row r="1209" spans="15:15" hidden="1">
      <c r="O1209" s="105" t="str">
        <f>IF(F1209="","",VLOOKUP(F1209,海关监管条件!$A$1:$B$2000,2,FALSE))</f>
        <v/>
      </c>
    </row>
    <row r="1210" spans="15:15" hidden="1">
      <c r="O1210" s="105" t="str">
        <f>IF(F1210="","",VLOOKUP(F1210,海关监管条件!$A$1:$B$2000,2,FALSE))</f>
        <v/>
      </c>
    </row>
    <row r="1211" spans="15:15" hidden="1">
      <c r="O1211" s="105" t="str">
        <f>IF(F1211="","",VLOOKUP(F1211,海关监管条件!$A$1:$B$2000,2,FALSE))</f>
        <v/>
      </c>
    </row>
    <row r="1212" spans="15:15" hidden="1">
      <c r="O1212" s="105" t="str">
        <f>IF(F1212="","",VLOOKUP(F1212,海关监管条件!$A$1:$B$2000,2,FALSE))</f>
        <v/>
      </c>
    </row>
    <row r="1213" spans="15:15" hidden="1">
      <c r="O1213" s="105" t="str">
        <f>IF(F1213="","",VLOOKUP(F1213,海关监管条件!$A$1:$B$2000,2,FALSE))</f>
        <v/>
      </c>
    </row>
    <row r="1214" spans="15:15" hidden="1">
      <c r="O1214" s="105" t="str">
        <f>IF(F1214="","",VLOOKUP(F1214,海关监管条件!$A$1:$B$2000,2,FALSE))</f>
        <v/>
      </c>
    </row>
    <row r="1215" spans="15:15" hidden="1">
      <c r="O1215" s="105" t="str">
        <f>IF(F1215="","",VLOOKUP(F1215,海关监管条件!$A$1:$B$2000,2,FALSE))</f>
        <v/>
      </c>
    </row>
    <row r="1216" spans="15:15" hidden="1">
      <c r="O1216" s="105" t="str">
        <f>IF(F1216="","",VLOOKUP(F1216,海关监管条件!$A$1:$B$2000,2,FALSE))</f>
        <v/>
      </c>
    </row>
    <row r="1217" spans="15:15" hidden="1">
      <c r="O1217" s="105" t="str">
        <f>IF(F1217="","",VLOOKUP(F1217,海关监管条件!$A$1:$B$2000,2,FALSE))</f>
        <v/>
      </c>
    </row>
    <row r="1218" spans="15:15" hidden="1">
      <c r="O1218" s="105" t="str">
        <f>IF(F1218="","",VLOOKUP(F1218,海关监管条件!$A$1:$B$2000,2,FALSE))</f>
        <v/>
      </c>
    </row>
    <row r="1219" spans="15:15" hidden="1">
      <c r="O1219" s="105" t="str">
        <f>IF(F1219="","",VLOOKUP(F1219,海关监管条件!$A$1:$B$2000,2,FALSE))</f>
        <v/>
      </c>
    </row>
    <row r="1220" spans="15:15" hidden="1">
      <c r="O1220" s="105" t="str">
        <f>IF(F1220="","",VLOOKUP(F1220,海关监管条件!$A$1:$B$2000,2,FALSE))</f>
        <v/>
      </c>
    </row>
    <row r="1221" spans="15:15" hidden="1">
      <c r="O1221" s="105" t="str">
        <f>IF(F1221="","",VLOOKUP(F1221,海关监管条件!$A$1:$B$2000,2,FALSE))</f>
        <v/>
      </c>
    </row>
    <row r="1222" spans="15:15" hidden="1">
      <c r="O1222" s="105" t="str">
        <f>IF(F1222="","",VLOOKUP(F1222,海关监管条件!$A$1:$B$2000,2,FALSE))</f>
        <v/>
      </c>
    </row>
    <row r="1223" spans="15:15" hidden="1">
      <c r="O1223" s="105" t="str">
        <f>IF(F1223="","",VLOOKUP(F1223,海关监管条件!$A$1:$B$2000,2,FALSE))</f>
        <v/>
      </c>
    </row>
    <row r="1224" spans="15:15" hidden="1">
      <c r="O1224" s="105" t="str">
        <f>IF(F1224="","",VLOOKUP(F1224,海关监管条件!$A$1:$B$2000,2,FALSE))</f>
        <v/>
      </c>
    </row>
    <row r="1225" spans="15:15" hidden="1">
      <c r="O1225" s="105" t="str">
        <f>IF(F1225="","",VLOOKUP(F1225,海关监管条件!$A$1:$B$2000,2,FALSE))</f>
        <v/>
      </c>
    </row>
    <row r="1226" spans="15:15" hidden="1">
      <c r="O1226" s="105" t="str">
        <f>IF(F1226="","",VLOOKUP(F1226,海关监管条件!$A$1:$B$2000,2,FALSE))</f>
        <v/>
      </c>
    </row>
    <row r="1227" spans="15:15" hidden="1">
      <c r="O1227" s="105" t="str">
        <f>IF(F1227="","",VLOOKUP(F1227,海关监管条件!$A$1:$B$2000,2,FALSE))</f>
        <v/>
      </c>
    </row>
    <row r="1228" spans="15:15" hidden="1">
      <c r="O1228" s="105" t="str">
        <f>IF(F1228="","",VLOOKUP(F1228,海关监管条件!$A$1:$B$2000,2,FALSE))</f>
        <v/>
      </c>
    </row>
    <row r="1229" spans="15:15" hidden="1">
      <c r="O1229" s="105" t="str">
        <f>IF(F1229="","",VLOOKUP(F1229,海关监管条件!$A$1:$B$2000,2,FALSE))</f>
        <v/>
      </c>
    </row>
    <row r="1230" spans="15:15" hidden="1">
      <c r="O1230" s="105" t="str">
        <f>IF(F1230="","",VLOOKUP(F1230,海关监管条件!$A$1:$B$2000,2,FALSE))</f>
        <v/>
      </c>
    </row>
    <row r="1231" spans="15:15" hidden="1">
      <c r="O1231" s="105" t="str">
        <f>IF(F1231="","",VLOOKUP(F1231,海关监管条件!$A$1:$B$2000,2,FALSE))</f>
        <v/>
      </c>
    </row>
    <row r="1232" spans="15:15" hidden="1">
      <c r="O1232" s="105" t="str">
        <f>IF(F1232="","",VLOOKUP(F1232,海关监管条件!$A$1:$B$2000,2,FALSE))</f>
        <v/>
      </c>
    </row>
    <row r="1233" spans="15:15" hidden="1">
      <c r="O1233" s="105" t="str">
        <f>IF(F1233="","",VLOOKUP(F1233,海关监管条件!$A$1:$B$2000,2,FALSE))</f>
        <v/>
      </c>
    </row>
    <row r="1234" spans="15:15" hidden="1">
      <c r="O1234" s="105" t="str">
        <f>IF(F1234="","",VLOOKUP(F1234,海关监管条件!$A$1:$B$2000,2,FALSE))</f>
        <v/>
      </c>
    </row>
    <row r="1235" spans="15:15" hidden="1">
      <c r="O1235" s="105" t="str">
        <f>IF(F1235="","",VLOOKUP(F1235,海关监管条件!$A$1:$B$2000,2,FALSE))</f>
        <v/>
      </c>
    </row>
    <row r="1236" spans="15:15" hidden="1">
      <c r="O1236" s="105" t="str">
        <f>IF(F1236="","",VLOOKUP(F1236,海关监管条件!$A$1:$B$2000,2,FALSE))</f>
        <v/>
      </c>
    </row>
    <row r="1237" spans="15:15" hidden="1">
      <c r="O1237" s="105" t="str">
        <f>IF(F1237="","",VLOOKUP(F1237,海关监管条件!$A$1:$B$2000,2,FALSE))</f>
        <v/>
      </c>
    </row>
    <row r="1238" spans="15:15" hidden="1">
      <c r="O1238" s="105" t="str">
        <f>IF(F1238="","",VLOOKUP(F1238,海关监管条件!$A$1:$B$2000,2,FALSE))</f>
        <v/>
      </c>
    </row>
    <row r="1239" spans="15:15" hidden="1">
      <c r="O1239" s="105" t="str">
        <f>IF(F1239="","",VLOOKUP(F1239,海关监管条件!$A$1:$B$2000,2,FALSE))</f>
        <v/>
      </c>
    </row>
    <row r="1240" spans="15:15" hidden="1">
      <c r="O1240" s="105" t="str">
        <f>IF(F1240="","",VLOOKUP(F1240,海关监管条件!$A$1:$B$2000,2,FALSE))</f>
        <v/>
      </c>
    </row>
    <row r="1241" spans="15:15" hidden="1">
      <c r="O1241" s="105" t="str">
        <f>IF(F1241="","",VLOOKUP(F1241,海关监管条件!$A$1:$B$2000,2,FALSE))</f>
        <v/>
      </c>
    </row>
    <row r="1242" spans="15:15" hidden="1">
      <c r="O1242" s="105" t="str">
        <f>IF(F1242="","",VLOOKUP(F1242,海关监管条件!$A$1:$B$2000,2,FALSE))</f>
        <v/>
      </c>
    </row>
    <row r="1243" spans="15:15" hidden="1">
      <c r="O1243" s="105" t="str">
        <f>IF(F1243="","",VLOOKUP(F1243,海关监管条件!$A$1:$B$2000,2,FALSE))</f>
        <v/>
      </c>
    </row>
    <row r="1244" spans="15:15" hidden="1">
      <c r="O1244" s="105" t="str">
        <f>IF(F1244="","",VLOOKUP(F1244,海关监管条件!$A$1:$B$2000,2,FALSE))</f>
        <v/>
      </c>
    </row>
    <row r="1245" spans="15:15" hidden="1">
      <c r="O1245" s="105" t="str">
        <f>IF(F1245="","",VLOOKUP(F1245,海关监管条件!$A$1:$B$2000,2,FALSE))</f>
        <v/>
      </c>
    </row>
    <row r="1246" spans="15:15" hidden="1">
      <c r="O1246" s="105" t="str">
        <f>IF(F1246="","",VLOOKUP(F1246,海关监管条件!$A$1:$B$2000,2,FALSE))</f>
        <v/>
      </c>
    </row>
    <row r="1247" spans="15:15" hidden="1">
      <c r="O1247" s="105" t="str">
        <f>IF(F1247="","",VLOOKUP(F1247,海关监管条件!$A$1:$B$2000,2,FALSE))</f>
        <v/>
      </c>
    </row>
    <row r="1248" spans="15:15" hidden="1">
      <c r="O1248" s="105" t="str">
        <f>IF(F1248="","",VLOOKUP(F1248,海关监管条件!$A$1:$B$2000,2,FALSE))</f>
        <v/>
      </c>
    </row>
    <row r="1249" spans="15:15" hidden="1">
      <c r="O1249" s="105" t="str">
        <f>IF(F1249="","",VLOOKUP(F1249,海关监管条件!$A$1:$B$2000,2,FALSE))</f>
        <v/>
      </c>
    </row>
    <row r="1250" spans="15:15" hidden="1">
      <c r="O1250" s="105" t="str">
        <f>IF(F1250="","",VLOOKUP(F1250,海关监管条件!$A$1:$B$2000,2,FALSE))</f>
        <v/>
      </c>
    </row>
    <row r="1251" spans="15:15" hidden="1">
      <c r="O1251" s="105" t="str">
        <f>IF(F1251="","",VLOOKUP(F1251,海关监管条件!$A$1:$B$2000,2,FALSE))</f>
        <v/>
      </c>
    </row>
    <row r="1252" spans="15:15" hidden="1">
      <c r="O1252" s="105" t="str">
        <f>IF(F1252="","",VLOOKUP(F1252,海关监管条件!$A$1:$B$2000,2,FALSE))</f>
        <v/>
      </c>
    </row>
    <row r="1253" spans="15:15" hidden="1">
      <c r="O1253" s="105" t="str">
        <f>IF(F1253="","",VLOOKUP(F1253,海关监管条件!$A$1:$B$2000,2,FALSE))</f>
        <v/>
      </c>
    </row>
    <row r="1254" spans="15:15" hidden="1">
      <c r="O1254" s="105" t="str">
        <f>IF(F1254="","",VLOOKUP(F1254,海关监管条件!$A$1:$B$2000,2,FALSE))</f>
        <v/>
      </c>
    </row>
    <row r="1255" spans="15:15" hidden="1">
      <c r="O1255" s="105" t="str">
        <f>IF(F1255="","",VLOOKUP(F1255,海关监管条件!$A$1:$B$2000,2,FALSE))</f>
        <v/>
      </c>
    </row>
    <row r="1256" spans="15:15" hidden="1">
      <c r="O1256" s="105" t="str">
        <f>IF(F1256="","",VLOOKUP(F1256,海关监管条件!$A$1:$B$2000,2,FALSE))</f>
        <v/>
      </c>
    </row>
    <row r="1257" spans="15:15" hidden="1">
      <c r="O1257" s="105" t="str">
        <f>IF(F1257="","",VLOOKUP(F1257,海关监管条件!$A$1:$B$2000,2,FALSE))</f>
        <v/>
      </c>
    </row>
    <row r="1258" spans="15:15" hidden="1">
      <c r="O1258" s="105" t="str">
        <f>IF(F1258="","",VLOOKUP(F1258,海关监管条件!$A$1:$B$2000,2,FALSE))</f>
        <v/>
      </c>
    </row>
    <row r="1259" spans="15:15" hidden="1">
      <c r="O1259" s="105" t="str">
        <f>IF(F1259="","",VLOOKUP(F1259,海关监管条件!$A$1:$B$2000,2,FALSE))</f>
        <v/>
      </c>
    </row>
    <row r="1260" spans="15:15" hidden="1">
      <c r="O1260" s="105" t="str">
        <f>IF(F1260="","",VLOOKUP(F1260,海关监管条件!$A$1:$B$2000,2,FALSE))</f>
        <v/>
      </c>
    </row>
    <row r="1261" spans="15:15" hidden="1">
      <c r="O1261" s="105" t="str">
        <f>IF(F1261="","",VLOOKUP(F1261,海关监管条件!$A$1:$B$2000,2,FALSE))</f>
        <v/>
      </c>
    </row>
    <row r="1262" spans="15:15" hidden="1">
      <c r="O1262" s="105" t="str">
        <f>IF(F1262="","",VLOOKUP(F1262,海关监管条件!$A$1:$B$2000,2,FALSE))</f>
        <v/>
      </c>
    </row>
    <row r="1263" spans="15:15" hidden="1">
      <c r="O1263" s="105" t="str">
        <f>IF(F1263="","",VLOOKUP(F1263,海关监管条件!$A$1:$B$2000,2,FALSE))</f>
        <v/>
      </c>
    </row>
    <row r="1264" spans="15:15" hidden="1">
      <c r="O1264" s="105" t="str">
        <f>IF(F1264="","",VLOOKUP(F1264,海关监管条件!$A$1:$B$2000,2,FALSE))</f>
        <v/>
      </c>
    </row>
    <row r="1265" spans="15:15" hidden="1">
      <c r="O1265" s="105" t="str">
        <f>IF(F1265="","",VLOOKUP(F1265,海关监管条件!$A$1:$B$2000,2,FALSE))</f>
        <v/>
      </c>
    </row>
    <row r="1266" spans="15:15" hidden="1">
      <c r="O1266" s="105" t="str">
        <f>IF(F1266="","",VLOOKUP(F1266,海关监管条件!$A$1:$B$2000,2,FALSE))</f>
        <v/>
      </c>
    </row>
    <row r="1267" spans="15:15" hidden="1">
      <c r="O1267" s="105" t="str">
        <f>IF(F1267="","",VLOOKUP(F1267,海关监管条件!$A$1:$B$2000,2,FALSE))</f>
        <v/>
      </c>
    </row>
    <row r="1268" spans="15:15" hidden="1">
      <c r="O1268" s="105" t="str">
        <f>IF(F1268="","",VLOOKUP(F1268,海关监管条件!$A$1:$B$2000,2,FALSE))</f>
        <v/>
      </c>
    </row>
    <row r="1269" spans="15:15" hidden="1">
      <c r="O1269" s="105" t="str">
        <f>IF(F1269="","",VLOOKUP(F1269,海关监管条件!$A$1:$B$2000,2,FALSE))</f>
        <v/>
      </c>
    </row>
    <row r="1270" spans="15:15" hidden="1">
      <c r="O1270" s="105" t="str">
        <f>IF(F1270="","",VLOOKUP(F1270,海关监管条件!$A$1:$B$2000,2,FALSE))</f>
        <v/>
      </c>
    </row>
    <row r="1271" spans="15:15" hidden="1">
      <c r="O1271" s="105" t="str">
        <f>IF(F1271="","",VLOOKUP(F1271,海关监管条件!$A$1:$B$2000,2,FALSE))</f>
        <v/>
      </c>
    </row>
    <row r="1272" spans="15:15" hidden="1">
      <c r="O1272" s="105" t="str">
        <f>IF(F1272="","",VLOOKUP(F1272,海关监管条件!$A$1:$B$2000,2,FALSE))</f>
        <v/>
      </c>
    </row>
    <row r="1273" spans="15:15" hidden="1">
      <c r="O1273" s="105" t="str">
        <f>IF(F1273="","",VLOOKUP(F1273,海关监管条件!$A$1:$B$2000,2,FALSE))</f>
        <v/>
      </c>
    </row>
    <row r="1274" spans="15:15" hidden="1">
      <c r="O1274" s="105" t="str">
        <f>IF(F1274="","",VLOOKUP(F1274,海关监管条件!$A$1:$B$2000,2,FALSE))</f>
        <v/>
      </c>
    </row>
    <row r="1275" spans="15:15" hidden="1">
      <c r="O1275" s="105" t="str">
        <f>IF(F1275="","",VLOOKUP(F1275,海关监管条件!$A$1:$B$2000,2,FALSE))</f>
        <v/>
      </c>
    </row>
    <row r="1276" spans="15:15" hidden="1">
      <c r="O1276" s="105" t="str">
        <f>IF(F1276="","",VLOOKUP(F1276,海关监管条件!$A$1:$B$2000,2,FALSE))</f>
        <v/>
      </c>
    </row>
    <row r="1277" spans="15:15" hidden="1">
      <c r="O1277" s="105" t="str">
        <f>IF(F1277="","",VLOOKUP(F1277,海关监管条件!$A$1:$B$2000,2,FALSE))</f>
        <v/>
      </c>
    </row>
    <row r="1278" spans="15:15" hidden="1">
      <c r="O1278" s="105" t="str">
        <f>IF(F1278="","",VLOOKUP(F1278,海关监管条件!$A$1:$B$2000,2,FALSE))</f>
        <v/>
      </c>
    </row>
    <row r="1279" spans="15:15" hidden="1">
      <c r="O1279" s="105" t="str">
        <f>IF(F1279="","",VLOOKUP(F1279,海关监管条件!$A$1:$B$2000,2,FALSE))</f>
        <v/>
      </c>
    </row>
    <row r="1280" spans="15:15" hidden="1">
      <c r="O1280" s="105" t="str">
        <f>IF(F1280="","",VLOOKUP(F1280,海关监管条件!$A$1:$B$2000,2,FALSE))</f>
        <v/>
      </c>
    </row>
    <row r="1281" spans="15:15" hidden="1">
      <c r="O1281" s="105" t="str">
        <f>IF(F1281="","",VLOOKUP(F1281,海关监管条件!$A$1:$B$2000,2,FALSE))</f>
        <v/>
      </c>
    </row>
    <row r="1282" spans="15:15" hidden="1">
      <c r="O1282" s="105" t="str">
        <f>IF(F1282="","",VLOOKUP(F1282,海关监管条件!$A$1:$B$2000,2,FALSE))</f>
        <v/>
      </c>
    </row>
    <row r="1283" spans="15:15" hidden="1">
      <c r="O1283" s="105" t="str">
        <f>IF(F1283="","",VLOOKUP(F1283,海关监管条件!$A$1:$B$2000,2,FALSE))</f>
        <v/>
      </c>
    </row>
    <row r="1284" spans="15:15" hidden="1">
      <c r="O1284" s="105" t="str">
        <f>IF(F1284="","",VLOOKUP(F1284,海关监管条件!$A$1:$B$2000,2,FALSE))</f>
        <v/>
      </c>
    </row>
    <row r="1285" spans="15:15" hidden="1">
      <c r="O1285" s="105" t="str">
        <f>IF(F1285="","",VLOOKUP(F1285,海关监管条件!$A$1:$B$2000,2,FALSE))</f>
        <v/>
      </c>
    </row>
    <row r="1286" spans="15:15" hidden="1">
      <c r="O1286" s="105" t="str">
        <f>IF(F1286="","",VLOOKUP(F1286,海关监管条件!$A$1:$B$2000,2,FALSE))</f>
        <v/>
      </c>
    </row>
    <row r="1287" spans="15:15" hidden="1">
      <c r="O1287" s="105" t="str">
        <f>IF(F1287="","",VLOOKUP(F1287,海关监管条件!$A$1:$B$2000,2,FALSE))</f>
        <v/>
      </c>
    </row>
    <row r="1288" spans="15:15" hidden="1">
      <c r="O1288" s="105" t="str">
        <f>IF(F1288="","",VLOOKUP(F1288,海关监管条件!$A$1:$B$2000,2,FALSE))</f>
        <v/>
      </c>
    </row>
    <row r="1289" spans="15:15" hidden="1">
      <c r="O1289" s="105" t="str">
        <f>IF(F1289="","",VLOOKUP(F1289,海关监管条件!$A$1:$B$2000,2,FALSE))</f>
        <v/>
      </c>
    </row>
    <row r="1290" spans="15:15" hidden="1">
      <c r="O1290" s="105" t="str">
        <f>IF(F1290="","",VLOOKUP(F1290,海关监管条件!$A$1:$B$2000,2,FALSE))</f>
        <v/>
      </c>
    </row>
    <row r="1291" spans="15:15" hidden="1">
      <c r="O1291" s="105" t="str">
        <f>IF(F1291="","",VLOOKUP(F1291,海关监管条件!$A$1:$B$2000,2,FALSE))</f>
        <v/>
      </c>
    </row>
    <row r="1292" spans="15:15" hidden="1">
      <c r="O1292" s="105" t="str">
        <f>IF(F1292="","",VLOOKUP(F1292,海关监管条件!$A$1:$B$2000,2,FALSE))</f>
        <v/>
      </c>
    </row>
    <row r="1293" spans="15:15" hidden="1">
      <c r="O1293" s="105" t="str">
        <f>IF(F1293="","",VLOOKUP(F1293,海关监管条件!$A$1:$B$2000,2,FALSE))</f>
        <v/>
      </c>
    </row>
    <row r="1294" spans="15:15" hidden="1">
      <c r="O1294" s="105" t="str">
        <f>IF(F1294="","",VLOOKUP(F1294,海关监管条件!$A$1:$B$2000,2,FALSE))</f>
        <v/>
      </c>
    </row>
    <row r="1295" spans="15:15" hidden="1">
      <c r="O1295" s="105" t="str">
        <f>IF(F1295="","",VLOOKUP(F1295,海关监管条件!$A$1:$B$2000,2,FALSE))</f>
        <v/>
      </c>
    </row>
    <row r="1296" spans="15:15" hidden="1">
      <c r="O1296" s="105" t="str">
        <f>IF(F1296="","",VLOOKUP(F1296,海关监管条件!$A$1:$B$2000,2,FALSE))</f>
        <v/>
      </c>
    </row>
    <row r="1297" spans="15:15" hidden="1">
      <c r="O1297" s="105" t="str">
        <f>IF(F1297="","",VLOOKUP(F1297,海关监管条件!$A$1:$B$2000,2,FALSE))</f>
        <v/>
      </c>
    </row>
    <row r="1298" spans="15:15" hidden="1">
      <c r="O1298" s="105" t="str">
        <f>IF(F1298="","",VLOOKUP(F1298,海关监管条件!$A$1:$B$2000,2,FALSE))</f>
        <v/>
      </c>
    </row>
    <row r="1299" spans="15:15" hidden="1">
      <c r="O1299" s="105" t="str">
        <f>IF(F1299="","",VLOOKUP(F1299,海关监管条件!$A$1:$B$2000,2,FALSE))</f>
        <v/>
      </c>
    </row>
    <row r="1300" spans="15:15" hidden="1">
      <c r="O1300" s="105" t="str">
        <f>IF(F1300="","",VLOOKUP(F1300,海关监管条件!$A$1:$B$2000,2,FALSE))</f>
        <v/>
      </c>
    </row>
    <row r="1301" spans="15:15" hidden="1">
      <c r="O1301" s="105" t="str">
        <f>IF(F1301="","",VLOOKUP(F1301,海关监管条件!$A$1:$B$2000,2,FALSE))</f>
        <v/>
      </c>
    </row>
    <row r="1302" spans="15:15" hidden="1">
      <c r="O1302" s="105" t="str">
        <f>IF(F1302="","",VLOOKUP(F1302,海关监管条件!$A$1:$B$2000,2,FALSE))</f>
        <v/>
      </c>
    </row>
    <row r="1303" spans="15:15" hidden="1">
      <c r="O1303" s="105" t="str">
        <f>IF(F1303="","",VLOOKUP(F1303,海关监管条件!$A$1:$B$2000,2,FALSE))</f>
        <v/>
      </c>
    </row>
    <row r="1304" spans="15:15" hidden="1">
      <c r="O1304" s="105" t="str">
        <f>IF(F1304="","",VLOOKUP(F1304,海关监管条件!$A$1:$B$2000,2,FALSE))</f>
        <v/>
      </c>
    </row>
    <row r="1305" spans="15:15" hidden="1">
      <c r="O1305" s="105" t="str">
        <f>IF(F1305="","",VLOOKUP(F1305,海关监管条件!$A$1:$B$2000,2,FALSE))</f>
        <v/>
      </c>
    </row>
    <row r="1306" spans="15:15" hidden="1">
      <c r="O1306" s="105" t="str">
        <f>IF(F1306="","",VLOOKUP(F1306,海关监管条件!$A$1:$B$2000,2,FALSE))</f>
        <v/>
      </c>
    </row>
    <row r="1307" spans="15:15" hidden="1">
      <c r="O1307" s="105" t="str">
        <f>IF(F1307="","",VLOOKUP(F1307,海关监管条件!$A$1:$B$2000,2,FALSE))</f>
        <v/>
      </c>
    </row>
    <row r="1308" spans="15:15" hidden="1">
      <c r="O1308" s="105" t="str">
        <f>IF(F1308="","",VLOOKUP(F1308,海关监管条件!$A$1:$B$2000,2,FALSE))</f>
        <v/>
      </c>
    </row>
    <row r="1309" spans="15:15" hidden="1">
      <c r="O1309" s="105" t="str">
        <f>IF(F1309="","",VLOOKUP(F1309,海关监管条件!$A$1:$B$2000,2,FALSE))</f>
        <v/>
      </c>
    </row>
    <row r="1310" spans="15:15" hidden="1">
      <c r="O1310" s="105" t="str">
        <f>IF(F1310="","",VLOOKUP(F1310,海关监管条件!$A$1:$B$2000,2,FALSE))</f>
        <v/>
      </c>
    </row>
    <row r="1311" spans="15:15" hidden="1">
      <c r="O1311" s="105" t="str">
        <f>IF(F1311="","",VLOOKUP(F1311,海关监管条件!$A$1:$B$2000,2,FALSE))</f>
        <v/>
      </c>
    </row>
    <row r="1312" spans="15:15" hidden="1">
      <c r="O1312" s="105" t="str">
        <f>IF(F1312="","",VLOOKUP(F1312,海关监管条件!$A$1:$B$2000,2,FALSE))</f>
        <v/>
      </c>
    </row>
    <row r="1313" spans="15:15" hidden="1">
      <c r="O1313" s="105" t="str">
        <f>IF(F1313="","",VLOOKUP(F1313,海关监管条件!$A$1:$B$2000,2,FALSE))</f>
        <v/>
      </c>
    </row>
    <row r="1314" spans="15:15" hidden="1">
      <c r="O1314" s="105" t="str">
        <f>IF(F1314="","",VLOOKUP(F1314,海关监管条件!$A$1:$B$2000,2,FALSE))</f>
        <v/>
      </c>
    </row>
    <row r="1315" spans="15:15" hidden="1">
      <c r="O1315" s="105" t="str">
        <f>IF(F1315="","",VLOOKUP(F1315,海关监管条件!$A$1:$B$2000,2,FALSE))</f>
        <v/>
      </c>
    </row>
    <row r="1316" spans="15:15" hidden="1">
      <c r="O1316" s="105" t="str">
        <f>IF(F1316="","",VLOOKUP(F1316,海关监管条件!$A$1:$B$2000,2,FALSE))</f>
        <v/>
      </c>
    </row>
    <row r="1317" spans="15:15" hidden="1">
      <c r="O1317" s="105" t="str">
        <f>IF(F1317="","",VLOOKUP(F1317,海关监管条件!$A$1:$B$2000,2,FALSE))</f>
        <v/>
      </c>
    </row>
    <row r="1318" spans="15:15" hidden="1">
      <c r="O1318" s="105" t="str">
        <f>IF(F1318="","",VLOOKUP(F1318,海关监管条件!$A$1:$B$2000,2,FALSE))</f>
        <v/>
      </c>
    </row>
    <row r="1319" spans="15:15" hidden="1">
      <c r="O1319" s="105" t="str">
        <f>IF(F1319="","",VLOOKUP(F1319,海关监管条件!$A$1:$B$2000,2,FALSE))</f>
        <v/>
      </c>
    </row>
    <row r="1320" spans="15:15" hidden="1">
      <c r="O1320" s="105" t="str">
        <f>IF(F1320="","",VLOOKUP(F1320,海关监管条件!$A$1:$B$2000,2,FALSE))</f>
        <v/>
      </c>
    </row>
    <row r="1321" spans="15:15" hidden="1">
      <c r="O1321" s="105" t="str">
        <f>IF(F1321="","",VLOOKUP(F1321,海关监管条件!$A$1:$B$2000,2,FALSE))</f>
        <v/>
      </c>
    </row>
    <row r="1322" spans="15:15" hidden="1">
      <c r="O1322" s="105" t="str">
        <f>IF(F1322="","",VLOOKUP(F1322,海关监管条件!$A$1:$B$2000,2,FALSE))</f>
        <v/>
      </c>
    </row>
    <row r="1323" spans="15:15" hidden="1">
      <c r="O1323" s="105" t="str">
        <f>IF(F1323="","",VLOOKUP(F1323,海关监管条件!$A$1:$B$2000,2,FALSE))</f>
        <v/>
      </c>
    </row>
    <row r="1324" spans="15:15" hidden="1">
      <c r="O1324" s="105" t="str">
        <f>IF(F1324="","",VLOOKUP(F1324,海关监管条件!$A$1:$B$2000,2,FALSE))</f>
        <v/>
      </c>
    </row>
    <row r="1325" spans="15:15" hidden="1">
      <c r="O1325" s="105" t="str">
        <f>IF(F1325="","",VLOOKUP(F1325,海关监管条件!$A$1:$B$2000,2,FALSE))</f>
        <v/>
      </c>
    </row>
    <row r="1326" spans="15:15" hidden="1">
      <c r="O1326" s="105" t="str">
        <f>IF(F1326="","",VLOOKUP(F1326,海关监管条件!$A$1:$B$2000,2,FALSE))</f>
        <v/>
      </c>
    </row>
    <row r="1327" spans="15:15" hidden="1">
      <c r="O1327" s="105" t="str">
        <f>IF(F1327="","",VLOOKUP(F1327,海关监管条件!$A$1:$B$2000,2,FALSE))</f>
        <v/>
      </c>
    </row>
    <row r="1328" spans="15:15" hidden="1">
      <c r="O1328" s="105" t="str">
        <f>IF(F1328="","",VLOOKUP(F1328,海关监管条件!$A$1:$B$2000,2,FALSE))</f>
        <v/>
      </c>
    </row>
    <row r="1329" spans="15:15" hidden="1">
      <c r="O1329" s="105" t="str">
        <f>IF(F1329="","",VLOOKUP(F1329,海关监管条件!$A$1:$B$2000,2,FALSE))</f>
        <v/>
      </c>
    </row>
    <row r="1330" spans="15:15" hidden="1">
      <c r="O1330" s="105" t="str">
        <f>IF(F1330="","",VLOOKUP(F1330,海关监管条件!$A$1:$B$2000,2,FALSE))</f>
        <v/>
      </c>
    </row>
    <row r="1331" spans="15:15" hidden="1">
      <c r="O1331" s="105" t="str">
        <f>IF(F1331="","",VLOOKUP(F1331,海关监管条件!$A$1:$B$2000,2,FALSE))</f>
        <v/>
      </c>
    </row>
    <row r="1332" spans="15:15" hidden="1">
      <c r="O1332" s="105" t="str">
        <f>IF(F1332="","",VLOOKUP(F1332,海关监管条件!$A$1:$B$2000,2,FALSE))</f>
        <v/>
      </c>
    </row>
    <row r="1333" spans="15:15" hidden="1">
      <c r="O1333" s="105" t="str">
        <f>IF(F1333="","",VLOOKUP(F1333,海关监管条件!$A$1:$B$2000,2,FALSE))</f>
        <v/>
      </c>
    </row>
    <row r="1334" spans="15:15" hidden="1">
      <c r="O1334" s="105" t="str">
        <f>IF(F1334="","",VLOOKUP(F1334,海关监管条件!$A$1:$B$2000,2,FALSE))</f>
        <v/>
      </c>
    </row>
    <row r="1335" spans="15:15" hidden="1">
      <c r="O1335" s="105" t="str">
        <f>IF(F1335="","",VLOOKUP(F1335,海关监管条件!$A$1:$B$2000,2,FALSE))</f>
        <v/>
      </c>
    </row>
    <row r="1336" spans="15:15" hidden="1">
      <c r="O1336" s="105" t="str">
        <f>IF(F1336="","",VLOOKUP(F1336,海关监管条件!$A$1:$B$2000,2,FALSE))</f>
        <v/>
      </c>
    </row>
    <row r="1337" spans="15:15" hidden="1">
      <c r="O1337" s="105" t="str">
        <f>IF(F1337="","",VLOOKUP(F1337,海关监管条件!$A$1:$B$2000,2,FALSE))</f>
        <v/>
      </c>
    </row>
    <row r="1338" spans="15:15" hidden="1">
      <c r="O1338" s="105" t="str">
        <f>IF(F1338="","",VLOOKUP(F1338,海关监管条件!$A$1:$B$2000,2,FALSE))</f>
        <v/>
      </c>
    </row>
    <row r="1339" spans="15:15" hidden="1">
      <c r="O1339" s="105" t="str">
        <f>IF(F1339="","",VLOOKUP(F1339,海关监管条件!$A$1:$B$2000,2,FALSE))</f>
        <v/>
      </c>
    </row>
    <row r="1340" spans="15:15" hidden="1">
      <c r="O1340" s="105" t="str">
        <f>IF(F1340="","",VLOOKUP(F1340,海关监管条件!$A$1:$B$2000,2,FALSE))</f>
        <v/>
      </c>
    </row>
    <row r="1341" spans="15:15" hidden="1">
      <c r="O1341" s="105" t="str">
        <f>IF(F1341="","",VLOOKUP(F1341,海关监管条件!$A$1:$B$2000,2,FALSE))</f>
        <v/>
      </c>
    </row>
    <row r="1342" spans="15:15" hidden="1">
      <c r="O1342" s="105" t="str">
        <f>IF(F1342="","",VLOOKUP(F1342,海关监管条件!$A$1:$B$2000,2,FALSE))</f>
        <v/>
      </c>
    </row>
    <row r="1343" spans="15:15" hidden="1">
      <c r="O1343" s="105" t="str">
        <f>IF(F1343="","",VLOOKUP(F1343,海关监管条件!$A$1:$B$2000,2,FALSE))</f>
        <v/>
      </c>
    </row>
    <row r="1344" spans="15:15" hidden="1">
      <c r="O1344" s="105" t="str">
        <f>IF(F1344="","",VLOOKUP(F1344,海关监管条件!$A$1:$B$2000,2,FALSE))</f>
        <v/>
      </c>
    </row>
    <row r="1345" spans="15:15" hidden="1">
      <c r="O1345" s="105" t="str">
        <f>IF(F1345="","",VLOOKUP(F1345,海关监管条件!$A$1:$B$2000,2,FALSE))</f>
        <v/>
      </c>
    </row>
    <row r="1346" spans="15:15" hidden="1">
      <c r="O1346" s="105" t="str">
        <f>IF(F1346="","",VLOOKUP(F1346,海关监管条件!$A$1:$B$2000,2,FALSE))</f>
        <v/>
      </c>
    </row>
    <row r="1347" spans="15:15" hidden="1">
      <c r="O1347" s="105" t="str">
        <f>IF(F1347="","",VLOOKUP(F1347,海关监管条件!$A$1:$B$2000,2,FALSE))</f>
        <v/>
      </c>
    </row>
    <row r="1348" spans="15:15" hidden="1">
      <c r="O1348" s="105" t="str">
        <f>IF(F1348="","",VLOOKUP(F1348,海关监管条件!$A$1:$B$2000,2,FALSE))</f>
        <v/>
      </c>
    </row>
    <row r="1349" spans="15:15" hidden="1">
      <c r="O1349" s="105" t="str">
        <f>IF(F1349="","",VLOOKUP(F1349,海关监管条件!$A$1:$B$2000,2,FALSE))</f>
        <v/>
      </c>
    </row>
    <row r="1350" spans="15:15" hidden="1">
      <c r="O1350" s="105" t="str">
        <f>IF(F1350="","",VLOOKUP(F1350,海关监管条件!$A$1:$B$2000,2,FALSE))</f>
        <v/>
      </c>
    </row>
    <row r="1351" spans="15:15" hidden="1">
      <c r="O1351" s="105" t="str">
        <f>IF(F1351="","",VLOOKUP(F1351,海关监管条件!$A$1:$B$2000,2,FALSE))</f>
        <v/>
      </c>
    </row>
    <row r="1352" spans="15:15" hidden="1">
      <c r="O1352" s="105" t="str">
        <f>IF(F1352="","",VLOOKUP(F1352,海关监管条件!$A$1:$B$2000,2,FALSE))</f>
        <v/>
      </c>
    </row>
    <row r="1353" spans="15:15" hidden="1">
      <c r="O1353" s="105" t="str">
        <f>IF(F1353="","",VLOOKUP(F1353,海关监管条件!$A$1:$B$2000,2,FALSE))</f>
        <v/>
      </c>
    </row>
    <row r="1354" spans="15:15" hidden="1">
      <c r="O1354" s="105" t="str">
        <f>IF(F1354="","",VLOOKUP(F1354,海关监管条件!$A$1:$B$2000,2,FALSE))</f>
        <v/>
      </c>
    </row>
    <row r="1355" spans="15:15" hidden="1">
      <c r="O1355" s="105" t="str">
        <f>IF(F1355="","",VLOOKUP(F1355,海关监管条件!$A$1:$B$2000,2,FALSE))</f>
        <v/>
      </c>
    </row>
    <row r="1356" spans="15:15" hidden="1">
      <c r="O1356" s="105" t="str">
        <f>IF(F1356="","",VLOOKUP(F1356,海关监管条件!$A$1:$B$2000,2,FALSE))</f>
        <v/>
      </c>
    </row>
    <row r="1357" spans="15:15" hidden="1">
      <c r="O1357" s="105" t="str">
        <f>IF(F1357="","",VLOOKUP(F1357,海关监管条件!$A$1:$B$2000,2,FALSE))</f>
        <v/>
      </c>
    </row>
    <row r="1358" spans="15:15" hidden="1">
      <c r="O1358" s="105" t="str">
        <f>IF(F1358="","",VLOOKUP(F1358,海关监管条件!$A$1:$B$2000,2,FALSE))</f>
        <v/>
      </c>
    </row>
    <row r="1359" spans="15:15" hidden="1">
      <c r="O1359" s="105" t="str">
        <f>IF(F1359="","",VLOOKUP(F1359,海关监管条件!$A$1:$B$2000,2,FALSE))</f>
        <v/>
      </c>
    </row>
    <row r="1360" spans="15:15" hidden="1">
      <c r="O1360" s="105" t="str">
        <f>IF(F1360="","",VLOOKUP(F1360,海关监管条件!$A$1:$B$2000,2,FALSE))</f>
        <v/>
      </c>
    </row>
    <row r="1361" spans="15:15" hidden="1">
      <c r="O1361" s="105" t="str">
        <f>IF(F1361="","",VLOOKUP(F1361,海关监管条件!$A$1:$B$2000,2,FALSE))</f>
        <v/>
      </c>
    </row>
    <row r="1362" spans="15:15" hidden="1">
      <c r="O1362" s="105" t="str">
        <f>IF(F1362="","",VLOOKUP(F1362,海关监管条件!$A$1:$B$2000,2,FALSE))</f>
        <v/>
      </c>
    </row>
    <row r="1363" spans="15:15" hidden="1">
      <c r="O1363" s="105" t="str">
        <f>IF(F1363="","",VLOOKUP(F1363,海关监管条件!$A$1:$B$2000,2,FALSE))</f>
        <v/>
      </c>
    </row>
    <row r="1364" spans="15:15" hidden="1">
      <c r="O1364" s="105" t="str">
        <f>IF(F1364="","",VLOOKUP(F1364,海关监管条件!$A$1:$B$2000,2,FALSE))</f>
        <v/>
      </c>
    </row>
    <row r="1365" spans="15:15" hidden="1">
      <c r="O1365" s="105" t="str">
        <f>IF(F1365="","",VLOOKUP(F1365,海关监管条件!$A$1:$B$2000,2,FALSE))</f>
        <v/>
      </c>
    </row>
    <row r="1366" spans="15:15" hidden="1">
      <c r="O1366" s="105" t="str">
        <f>IF(F1366="","",VLOOKUP(F1366,海关监管条件!$A$1:$B$2000,2,FALSE))</f>
        <v/>
      </c>
    </row>
    <row r="1367" spans="15:15" hidden="1">
      <c r="O1367" s="105" t="str">
        <f>IF(F1367="","",VLOOKUP(F1367,海关监管条件!$A$1:$B$2000,2,FALSE))</f>
        <v/>
      </c>
    </row>
    <row r="1368" spans="15:15" hidden="1">
      <c r="O1368" s="105" t="str">
        <f>IF(F1368="","",VLOOKUP(F1368,海关监管条件!$A$1:$B$2000,2,FALSE))</f>
        <v/>
      </c>
    </row>
    <row r="1369" spans="15:15" hidden="1">
      <c r="O1369" s="105" t="str">
        <f>IF(F1369="","",VLOOKUP(F1369,海关监管条件!$A$1:$B$2000,2,FALSE))</f>
        <v/>
      </c>
    </row>
    <row r="1370" spans="15:15" hidden="1">
      <c r="O1370" s="105" t="str">
        <f>IF(F1370="","",VLOOKUP(F1370,海关监管条件!$A$1:$B$2000,2,FALSE))</f>
        <v/>
      </c>
    </row>
    <row r="1371" spans="15:15" hidden="1">
      <c r="O1371" s="105" t="str">
        <f>IF(F1371="","",VLOOKUP(F1371,海关监管条件!$A$1:$B$2000,2,FALSE))</f>
        <v/>
      </c>
    </row>
    <row r="1372" spans="15:15" hidden="1">
      <c r="O1372" s="105" t="str">
        <f>IF(F1372="","",VLOOKUP(F1372,海关监管条件!$A$1:$B$2000,2,FALSE))</f>
        <v/>
      </c>
    </row>
    <row r="1373" spans="15:15" hidden="1">
      <c r="O1373" s="105" t="str">
        <f>IF(F1373="","",VLOOKUP(F1373,海关监管条件!$A$1:$B$2000,2,FALSE))</f>
        <v/>
      </c>
    </row>
    <row r="1374" spans="15:15" hidden="1">
      <c r="O1374" s="105" t="str">
        <f>IF(F1374="","",VLOOKUP(F1374,海关监管条件!$A$1:$B$2000,2,FALSE))</f>
        <v/>
      </c>
    </row>
    <row r="1375" spans="15:15" hidden="1">
      <c r="O1375" s="105" t="str">
        <f>IF(F1375="","",VLOOKUP(F1375,海关监管条件!$A$1:$B$2000,2,FALSE))</f>
        <v/>
      </c>
    </row>
    <row r="1376" spans="15:15" hidden="1">
      <c r="O1376" s="105" t="str">
        <f>IF(F1376="","",VLOOKUP(F1376,海关监管条件!$A$1:$B$2000,2,FALSE))</f>
        <v/>
      </c>
    </row>
    <row r="1377" spans="15:15" hidden="1">
      <c r="O1377" s="105" t="str">
        <f>IF(F1377="","",VLOOKUP(F1377,海关监管条件!$A$1:$B$2000,2,FALSE))</f>
        <v/>
      </c>
    </row>
    <row r="1378" spans="15:15" hidden="1">
      <c r="O1378" s="105" t="str">
        <f>IF(F1378="","",VLOOKUP(F1378,海关监管条件!$A$1:$B$2000,2,FALSE))</f>
        <v/>
      </c>
    </row>
    <row r="1379" spans="15:15" hidden="1">
      <c r="O1379" s="105" t="str">
        <f>IF(F1379="","",VLOOKUP(F1379,海关监管条件!$A$1:$B$2000,2,FALSE))</f>
        <v/>
      </c>
    </row>
    <row r="1380" spans="15:15" hidden="1">
      <c r="O1380" s="105" t="str">
        <f>IF(F1380="","",VLOOKUP(F1380,海关监管条件!$A$1:$B$2000,2,FALSE))</f>
        <v/>
      </c>
    </row>
    <row r="1381" spans="15:15" hidden="1">
      <c r="O1381" s="105" t="str">
        <f>IF(F1381="","",VLOOKUP(F1381,海关监管条件!$A$1:$B$2000,2,FALSE))</f>
        <v/>
      </c>
    </row>
    <row r="1382" spans="15:15" hidden="1">
      <c r="O1382" s="105" t="str">
        <f>IF(F1382="","",VLOOKUP(F1382,海关监管条件!$A$1:$B$2000,2,FALSE))</f>
        <v/>
      </c>
    </row>
    <row r="1383" spans="15:15" hidden="1">
      <c r="O1383" s="105" t="str">
        <f>IF(F1383="","",VLOOKUP(F1383,海关监管条件!$A$1:$B$2000,2,FALSE))</f>
        <v/>
      </c>
    </row>
    <row r="1384" spans="15:15" hidden="1">
      <c r="O1384" s="105" t="str">
        <f>IF(F1384="","",VLOOKUP(F1384,海关监管条件!$A$1:$B$2000,2,FALSE))</f>
        <v/>
      </c>
    </row>
    <row r="1385" spans="15:15" hidden="1">
      <c r="O1385" s="105" t="str">
        <f>IF(F1385="","",VLOOKUP(F1385,海关监管条件!$A$1:$B$2000,2,FALSE))</f>
        <v/>
      </c>
    </row>
    <row r="1386" spans="15:15" hidden="1">
      <c r="O1386" s="105" t="str">
        <f>IF(F1386="","",VLOOKUP(F1386,海关监管条件!$A$1:$B$2000,2,FALSE))</f>
        <v/>
      </c>
    </row>
    <row r="1387" spans="15:15" hidden="1">
      <c r="O1387" s="105" t="str">
        <f>IF(F1387="","",VLOOKUP(F1387,海关监管条件!$A$1:$B$2000,2,FALSE))</f>
        <v/>
      </c>
    </row>
    <row r="1388" spans="15:15" hidden="1">
      <c r="O1388" s="105" t="str">
        <f>IF(F1388="","",VLOOKUP(F1388,海关监管条件!$A$1:$B$2000,2,FALSE))</f>
        <v/>
      </c>
    </row>
    <row r="1389" spans="15:15" hidden="1">
      <c r="O1389" s="105" t="str">
        <f>IF(F1389="","",VLOOKUP(F1389,海关监管条件!$A$1:$B$2000,2,FALSE))</f>
        <v/>
      </c>
    </row>
    <row r="1390" spans="15:15" hidden="1">
      <c r="O1390" s="105" t="str">
        <f>IF(F1390="","",VLOOKUP(F1390,海关监管条件!$A$1:$B$2000,2,FALSE))</f>
        <v/>
      </c>
    </row>
    <row r="1391" spans="15:15" hidden="1">
      <c r="O1391" s="105" t="str">
        <f>IF(F1391="","",VLOOKUP(F1391,海关监管条件!$A$1:$B$2000,2,FALSE))</f>
        <v/>
      </c>
    </row>
    <row r="1392" spans="15:15" hidden="1">
      <c r="O1392" s="105" t="str">
        <f>IF(F1392="","",VLOOKUP(F1392,海关监管条件!$A$1:$B$2000,2,FALSE))</f>
        <v/>
      </c>
    </row>
    <row r="1393" spans="15:15" hidden="1">
      <c r="O1393" s="105" t="str">
        <f>IF(F1393="","",VLOOKUP(F1393,海关监管条件!$A$1:$B$2000,2,FALSE))</f>
        <v/>
      </c>
    </row>
    <row r="1394" spans="15:15" hidden="1">
      <c r="O1394" s="105" t="str">
        <f>IF(F1394="","",VLOOKUP(F1394,海关监管条件!$A$1:$B$2000,2,FALSE))</f>
        <v/>
      </c>
    </row>
    <row r="1395" spans="15:15" hidden="1">
      <c r="O1395" s="105" t="str">
        <f>IF(F1395="","",VLOOKUP(F1395,海关监管条件!$A$1:$B$2000,2,FALSE))</f>
        <v/>
      </c>
    </row>
    <row r="1396" spans="15:15" hidden="1">
      <c r="O1396" s="105" t="str">
        <f>IF(F1396="","",VLOOKUP(F1396,海关监管条件!$A$1:$B$2000,2,FALSE))</f>
        <v/>
      </c>
    </row>
    <row r="1397" spans="15:15" hidden="1">
      <c r="O1397" s="105" t="str">
        <f>IF(F1397="","",VLOOKUP(F1397,海关监管条件!$A$1:$B$2000,2,FALSE))</f>
        <v/>
      </c>
    </row>
    <row r="1398" spans="15:15" hidden="1">
      <c r="O1398" s="105" t="str">
        <f>IF(F1398="","",VLOOKUP(F1398,海关监管条件!$A$1:$B$2000,2,FALSE))</f>
        <v/>
      </c>
    </row>
    <row r="1399" spans="15:15" hidden="1">
      <c r="O1399" s="105" t="str">
        <f>IF(F1399="","",VLOOKUP(F1399,海关监管条件!$A$1:$B$2000,2,FALSE))</f>
        <v/>
      </c>
    </row>
    <row r="1400" spans="15:15" hidden="1">
      <c r="O1400" s="105" t="str">
        <f>IF(F1400="","",VLOOKUP(F1400,海关监管条件!$A$1:$B$2000,2,FALSE))</f>
        <v/>
      </c>
    </row>
    <row r="1401" spans="15:15" hidden="1">
      <c r="O1401" s="105" t="str">
        <f>IF(F1401="","",VLOOKUP(F1401,海关监管条件!$A$1:$B$2000,2,FALSE))</f>
        <v/>
      </c>
    </row>
    <row r="1402" spans="15:15" hidden="1">
      <c r="O1402" s="105" t="str">
        <f>IF(F1402="","",VLOOKUP(F1402,海关监管条件!$A$1:$B$2000,2,FALSE))</f>
        <v/>
      </c>
    </row>
    <row r="1403" spans="15:15" hidden="1">
      <c r="O1403" s="105" t="str">
        <f>IF(F1403="","",VLOOKUP(F1403,海关监管条件!$A$1:$B$2000,2,FALSE))</f>
        <v/>
      </c>
    </row>
    <row r="1404" spans="15:15" hidden="1">
      <c r="O1404" s="105" t="str">
        <f>IF(F1404="","",VLOOKUP(F1404,海关监管条件!$A$1:$B$2000,2,FALSE))</f>
        <v/>
      </c>
    </row>
    <row r="1405" spans="15:15" hidden="1">
      <c r="O1405" s="105" t="str">
        <f>IF(F1405="","",VLOOKUP(F1405,海关监管条件!$A$1:$B$2000,2,FALSE))</f>
        <v/>
      </c>
    </row>
    <row r="1406" spans="15:15" hidden="1">
      <c r="O1406" s="105" t="str">
        <f>IF(F1406="","",VLOOKUP(F1406,海关监管条件!$A$1:$B$2000,2,FALSE))</f>
        <v/>
      </c>
    </row>
    <row r="1407" spans="15:15" hidden="1">
      <c r="O1407" s="105" t="str">
        <f>IF(F1407="","",VLOOKUP(F1407,海关监管条件!$A$1:$B$2000,2,FALSE))</f>
        <v/>
      </c>
    </row>
    <row r="1408" spans="15:15" hidden="1">
      <c r="O1408" s="105" t="str">
        <f>IF(F1408="","",VLOOKUP(F1408,海关监管条件!$A$1:$B$2000,2,FALSE))</f>
        <v/>
      </c>
    </row>
    <row r="1409" spans="15:15" hidden="1">
      <c r="O1409" s="105" t="str">
        <f>IF(F1409="","",VLOOKUP(F1409,海关监管条件!$A$1:$B$2000,2,FALSE))</f>
        <v/>
      </c>
    </row>
    <row r="1410" spans="15:15" hidden="1">
      <c r="O1410" s="105" t="str">
        <f>IF(F1410="","",VLOOKUP(F1410,海关监管条件!$A$1:$B$2000,2,FALSE))</f>
        <v/>
      </c>
    </row>
    <row r="1411" spans="15:15" hidden="1">
      <c r="O1411" s="105" t="str">
        <f>IF(F1411="","",VLOOKUP(F1411,海关监管条件!$A$1:$B$2000,2,FALSE))</f>
        <v/>
      </c>
    </row>
    <row r="1412" spans="15:15" hidden="1">
      <c r="O1412" s="105" t="str">
        <f>IF(F1412="","",VLOOKUP(F1412,海关监管条件!$A$1:$B$2000,2,FALSE))</f>
        <v/>
      </c>
    </row>
    <row r="1413" spans="15:15" hidden="1">
      <c r="O1413" s="105" t="str">
        <f>IF(F1413="","",VLOOKUP(F1413,海关监管条件!$A$1:$B$2000,2,FALSE))</f>
        <v/>
      </c>
    </row>
    <row r="1414" spans="15:15" hidden="1">
      <c r="O1414" s="105" t="str">
        <f>IF(F1414="","",VLOOKUP(F1414,海关监管条件!$A$1:$B$2000,2,FALSE))</f>
        <v/>
      </c>
    </row>
    <row r="1415" spans="15:15" hidden="1">
      <c r="O1415" s="105" t="str">
        <f>IF(F1415="","",VLOOKUP(F1415,海关监管条件!$A$1:$B$2000,2,FALSE))</f>
        <v/>
      </c>
    </row>
    <row r="1416" spans="15:15" hidden="1">
      <c r="O1416" s="105" t="str">
        <f>IF(F1416="","",VLOOKUP(F1416,海关监管条件!$A$1:$B$2000,2,FALSE))</f>
        <v/>
      </c>
    </row>
    <row r="1417" spans="15:15" hidden="1">
      <c r="O1417" s="105" t="str">
        <f>IF(F1417="","",VLOOKUP(F1417,海关监管条件!$A$1:$B$2000,2,FALSE))</f>
        <v/>
      </c>
    </row>
    <row r="1418" spans="15:15" hidden="1">
      <c r="O1418" s="105" t="str">
        <f>IF(F1418="","",VLOOKUP(F1418,海关监管条件!$A$1:$B$2000,2,FALSE))</f>
        <v/>
      </c>
    </row>
    <row r="1419" spans="15:15" hidden="1">
      <c r="O1419" s="105" t="str">
        <f>IF(F1419="","",VLOOKUP(F1419,海关监管条件!$A$1:$B$2000,2,FALSE))</f>
        <v/>
      </c>
    </row>
    <row r="1420" spans="15:15" hidden="1">
      <c r="O1420" s="105" t="str">
        <f>IF(F1420="","",VLOOKUP(F1420,海关监管条件!$A$1:$B$2000,2,FALSE))</f>
        <v/>
      </c>
    </row>
    <row r="1421" spans="15:15" hidden="1">
      <c r="O1421" s="105" t="str">
        <f>IF(F1421="","",VLOOKUP(F1421,海关监管条件!$A$1:$B$2000,2,FALSE))</f>
        <v/>
      </c>
    </row>
    <row r="1422" spans="15:15" hidden="1">
      <c r="O1422" s="105" t="str">
        <f>IF(F1422="","",VLOOKUP(F1422,海关监管条件!$A$1:$B$2000,2,FALSE))</f>
        <v/>
      </c>
    </row>
    <row r="1423" spans="15:15" hidden="1">
      <c r="O1423" s="105" t="str">
        <f>IF(F1423="","",VLOOKUP(F1423,海关监管条件!$A$1:$B$2000,2,FALSE))</f>
        <v/>
      </c>
    </row>
    <row r="1424" spans="15:15" hidden="1">
      <c r="O1424" s="105" t="str">
        <f>IF(F1424="","",VLOOKUP(F1424,海关监管条件!$A$1:$B$2000,2,FALSE))</f>
        <v/>
      </c>
    </row>
    <row r="1425" spans="15:15" hidden="1">
      <c r="O1425" s="105" t="str">
        <f>IF(F1425="","",VLOOKUP(F1425,海关监管条件!$A$1:$B$2000,2,FALSE))</f>
        <v/>
      </c>
    </row>
    <row r="1426" spans="15:15" hidden="1">
      <c r="O1426" s="105" t="str">
        <f>IF(F1426="","",VLOOKUP(F1426,海关监管条件!$A$1:$B$2000,2,FALSE))</f>
        <v/>
      </c>
    </row>
    <row r="1427" spans="15:15" hidden="1">
      <c r="O1427" s="105" t="str">
        <f>IF(F1427="","",VLOOKUP(F1427,海关监管条件!$A$1:$B$2000,2,FALSE))</f>
        <v/>
      </c>
    </row>
    <row r="1428" spans="15:15" hidden="1">
      <c r="O1428" s="105" t="str">
        <f>IF(F1428="","",VLOOKUP(F1428,海关监管条件!$A$1:$B$2000,2,FALSE))</f>
        <v/>
      </c>
    </row>
    <row r="1429" spans="15:15" hidden="1">
      <c r="O1429" s="105" t="str">
        <f>IF(F1429="","",VLOOKUP(F1429,海关监管条件!$A$1:$B$2000,2,FALSE))</f>
        <v/>
      </c>
    </row>
    <row r="1430" spans="15:15" hidden="1">
      <c r="O1430" s="105" t="str">
        <f>IF(F1430="","",VLOOKUP(F1430,海关监管条件!$A$1:$B$2000,2,FALSE))</f>
        <v/>
      </c>
    </row>
    <row r="1431" spans="15:15" hidden="1">
      <c r="O1431" s="105" t="str">
        <f>IF(F1431="","",VLOOKUP(F1431,海关监管条件!$A$1:$B$2000,2,FALSE))</f>
        <v/>
      </c>
    </row>
    <row r="1432" spans="15:15" hidden="1">
      <c r="O1432" s="105" t="str">
        <f>IF(F1432="","",VLOOKUP(F1432,海关监管条件!$A$1:$B$2000,2,FALSE))</f>
        <v/>
      </c>
    </row>
    <row r="1433" spans="15:15" hidden="1">
      <c r="O1433" s="105" t="str">
        <f>IF(F1433="","",VLOOKUP(F1433,海关监管条件!$A$1:$B$2000,2,FALSE))</f>
        <v/>
      </c>
    </row>
    <row r="1434" spans="15:15" hidden="1">
      <c r="O1434" s="105" t="str">
        <f>IF(F1434="","",VLOOKUP(F1434,海关监管条件!$A$1:$B$2000,2,FALSE))</f>
        <v/>
      </c>
    </row>
    <row r="1435" spans="15:15" hidden="1">
      <c r="O1435" s="105" t="str">
        <f>IF(F1435="","",VLOOKUP(F1435,海关监管条件!$A$1:$B$2000,2,FALSE))</f>
        <v/>
      </c>
    </row>
    <row r="1436" spans="15:15" hidden="1">
      <c r="O1436" s="105" t="str">
        <f>IF(F1436="","",VLOOKUP(F1436,海关监管条件!$A$1:$B$2000,2,FALSE))</f>
        <v/>
      </c>
    </row>
    <row r="1437" spans="15:15" hidden="1">
      <c r="O1437" s="105" t="str">
        <f>IF(F1437="","",VLOOKUP(F1437,海关监管条件!$A$1:$B$2000,2,FALSE))</f>
        <v/>
      </c>
    </row>
    <row r="1438" spans="15:15" hidden="1">
      <c r="O1438" s="105" t="str">
        <f>IF(F1438="","",VLOOKUP(F1438,海关监管条件!$A$1:$B$2000,2,FALSE))</f>
        <v/>
      </c>
    </row>
    <row r="1439" spans="15:15" hidden="1">
      <c r="O1439" s="105" t="str">
        <f>IF(F1439="","",VLOOKUP(F1439,海关监管条件!$A$1:$B$2000,2,FALSE))</f>
        <v/>
      </c>
    </row>
    <row r="1440" spans="15:15" hidden="1">
      <c r="O1440" s="105" t="str">
        <f>IF(F1440="","",VLOOKUP(F1440,海关监管条件!$A$1:$B$2000,2,FALSE))</f>
        <v/>
      </c>
    </row>
    <row r="1441" spans="15:15" hidden="1">
      <c r="O1441" s="105" t="str">
        <f>IF(F1441="","",VLOOKUP(F1441,海关监管条件!$A$1:$B$2000,2,FALSE))</f>
        <v/>
      </c>
    </row>
    <row r="1442" spans="15:15" hidden="1">
      <c r="O1442" s="105" t="str">
        <f>IF(F1442="","",VLOOKUP(F1442,海关监管条件!$A$1:$B$2000,2,FALSE))</f>
        <v/>
      </c>
    </row>
    <row r="1443" spans="15:15" hidden="1">
      <c r="O1443" s="105" t="str">
        <f>IF(F1443="","",VLOOKUP(F1443,海关监管条件!$A$1:$B$2000,2,FALSE))</f>
        <v/>
      </c>
    </row>
    <row r="1444" spans="15:15" hidden="1">
      <c r="O1444" s="105" t="str">
        <f>IF(F1444="","",VLOOKUP(F1444,海关监管条件!$A$1:$B$2000,2,FALSE))</f>
        <v/>
      </c>
    </row>
    <row r="1445" spans="15:15" hidden="1">
      <c r="O1445" s="105" t="str">
        <f>IF(F1445="","",VLOOKUP(F1445,海关监管条件!$A$1:$B$2000,2,FALSE))</f>
        <v/>
      </c>
    </row>
    <row r="1446" spans="15:15" hidden="1">
      <c r="O1446" s="105" t="str">
        <f>IF(F1446="","",VLOOKUP(F1446,海关监管条件!$A$1:$B$2000,2,FALSE))</f>
        <v/>
      </c>
    </row>
    <row r="1447" spans="15:15" hidden="1">
      <c r="O1447" s="105" t="str">
        <f>IF(F1447="","",VLOOKUP(F1447,海关监管条件!$A$1:$B$2000,2,FALSE))</f>
        <v/>
      </c>
    </row>
    <row r="1448" spans="15:15" hidden="1">
      <c r="O1448" s="105" t="str">
        <f>IF(F1448="","",VLOOKUP(F1448,海关监管条件!$A$1:$B$2000,2,FALSE))</f>
        <v/>
      </c>
    </row>
    <row r="1449" spans="15:15" hidden="1">
      <c r="O1449" s="105" t="str">
        <f>IF(F1449="","",VLOOKUP(F1449,海关监管条件!$A$1:$B$2000,2,FALSE))</f>
        <v/>
      </c>
    </row>
    <row r="1450" spans="15:15" hidden="1">
      <c r="O1450" s="105" t="str">
        <f>IF(F1450="","",VLOOKUP(F1450,海关监管条件!$A$1:$B$2000,2,FALSE))</f>
        <v/>
      </c>
    </row>
    <row r="1451" spans="15:15" hidden="1">
      <c r="O1451" s="105" t="str">
        <f>IF(F1451="","",VLOOKUP(F1451,海关监管条件!$A$1:$B$2000,2,FALSE))</f>
        <v/>
      </c>
    </row>
    <row r="1452" spans="15:15" hidden="1">
      <c r="O1452" s="105" t="str">
        <f>IF(F1452="","",VLOOKUP(F1452,海关监管条件!$A$1:$B$2000,2,FALSE))</f>
        <v/>
      </c>
    </row>
    <row r="1453" spans="15:15" hidden="1">
      <c r="O1453" s="105" t="str">
        <f>IF(F1453="","",VLOOKUP(F1453,海关监管条件!$A$1:$B$2000,2,FALSE))</f>
        <v/>
      </c>
    </row>
    <row r="1454" spans="15:15" hidden="1">
      <c r="O1454" s="105" t="str">
        <f>IF(F1454="","",VLOOKUP(F1454,海关监管条件!$A$1:$B$2000,2,FALSE))</f>
        <v/>
      </c>
    </row>
    <row r="1455" spans="15:15" hidden="1">
      <c r="O1455" s="105" t="str">
        <f>IF(F1455="","",VLOOKUP(F1455,海关监管条件!$A$1:$B$2000,2,FALSE))</f>
        <v/>
      </c>
    </row>
    <row r="1456" spans="15:15" hidden="1">
      <c r="O1456" s="105" t="str">
        <f>IF(F1456="","",VLOOKUP(F1456,海关监管条件!$A$1:$B$2000,2,FALSE))</f>
        <v/>
      </c>
    </row>
    <row r="1457" spans="15:15" hidden="1">
      <c r="O1457" s="105" t="str">
        <f>IF(F1457="","",VLOOKUP(F1457,海关监管条件!$A$1:$B$2000,2,FALSE))</f>
        <v/>
      </c>
    </row>
    <row r="1458" spans="15:15" hidden="1">
      <c r="O1458" s="105" t="str">
        <f>IF(F1458="","",VLOOKUP(F1458,海关监管条件!$A$1:$B$2000,2,FALSE))</f>
        <v/>
      </c>
    </row>
    <row r="1459" spans="15:15" hidden="1">
      <c r="O1459" s="105" t="str">
        <f>IF(F1459="","",VLOOKUP(F1459,海关监管条件!$A$1:$B$2000,2,FALSE))</f>
        <v/>
      </c>
    </row>
    <row r="1460" spans="15:15" hidden="1">
      <c r="O1460" s="105" t="str">
        <f>IF(F1460="","",VLOOKUP(F1460,海关监管条件!$A$1:$B$2000,2,FALSE))</f>
        <v/>
      </c>
    </row>
    <row r="1461" spans="15:15" hidden="1">
      <c r="O1461" s="105" t="str">
        <f>IF(F1461="","",VLOOKUP(F1461,海关监管条件!$A$1:$B$2000,2,FALSE))</f>
        <v/>
      </c>
    </row>
    <row r="1462" spans="15:15" hidden="1">
      <c r="O1462" s="105" t="str">
        <f>IF(F1462="","",VLOOKUP(F1462,海关监管条件!$A$1:$B$2000,2,FALSE))</f>
        <v/>
      </c>
    </row>
    <row r="1463" spans="15:15" hidden="1">
      <c r="O1463" s="105" t="str">
        <f>IF(F1463="","",VLOOKUP(F1463,海关监管条件!$A$1:$B$2000,2,FALSE))</f>
        <v/>
      </c>
    </row>
    <row r="1464" spans="15:15" hidden="1">
      <c r="O1464" s="105" t="str">
        <f>IF(F1464="","",VLOOKUP(F1464,海关监管条件!$A$1:$B$2000,2,FALSE))</f>
        <v/>
      </c>
    </row>
    <row r="1465" spans="15:15" hidden="1">
      <c r="O1465" s="105" t="str">
        <f>IF(F1465="","",VLOOKUP(F1465,海关监管条件!$A$1:$B$2000,2,FALSE))</f>
        <v/>
      </c>
    </row>
    <row r="1466" spans="15:15" hidden="1">
      <c r="O1466" s="105" t="str">
        <f>IF(F1466="","",VLOOKUP(F1466,海关监管条件!$A$1:$B$2000,2,FALSE))</f>
        <v/>
      </c>
    </row>
    <row r="1467" spans="15:15" hidden="1">
      <c r="O1467" s="105" t="str">
        <f>IF(F1467="","",VLOOKUP(F1467,海关监管条件!$A$1:$B$2000,2,FALSE))</f>
        <v/>
      </c>
    </row>
    <row r="1468" spans="15:15" hidden="1">
      <c r="O1468" s="105" t="str">
        <f>IF(F1468="","",VLOOKUP(F1468,海关监管条件!$A$1:$B$2000,2,FALSE))</f>
        <v/>
      </c>
    </row>
    <row r="1469" spans="15:15" hidden="1">
      <c r="O1469" s="105" t="str">
        <f>IF(F1469="","",VLOOKUP(F1469,海关监管条件!$A$1:$B$2000,2,FALSE))</f>
        <v/>
      </c>
    </row>
    <row r="1470" spans="15:15" hidden="1">
      <c r="O1470" s="105" t="str">
        <f>IF(F1470="","",VLOOKUP(F1470,海关监管条件!$A$1:$B$2000,2,FALSE))</f>
        <v/>
      </c>
    </row>
    <row r="1471" spans="15:15" hidden="1">
      <c r="O1471" s="105" t="str">
        <f>IF(F1471="","",VLOOKUP(F1471,海关监管条件!$A$1:$B$2000,2,FALSE))</f>
        <v/>
      </c>
    </row>
    <row r="1472" spans="15:15" hidden="1">
      <c r="O1472" s="105" t="str">
        <f>IF(F1472="","",VLOOKUP(F1472,海关监管条件!$A$1:$B$2000,2,FALSE))</f>
        <v/>
      </c>
    </row>
    <row r="1473" spans="15:15" hidden="1">
      <c r="O1473" s="105" t="str">
        <f>IF(F1473="","",VLOOKUP(F1473,海关监管条件!$A$1:$B$2000,2,FALSE))</f>
        <v/>
      </c>
    </row>
    <row r="1474" spans="15:15" hidden="1">
      <c r="O1474" s="105" t="str">
        <f>IF(F1474="","",VLOOKUP(F1474,海关监管条件!$A$1:$B$2000,2,FALSE))</f>
        <v/>
      </c>
    </row>
    <row r="1475" spans="15:15" hidden="1">
      <c r="O1475" s="105" t="str">
        <f>IF(F1475="","",VLOOKUP(F1475,海关监管条件!$A$1:$B$2000,2,FALSE))</f>
        <v/>
      </c>
    </row>
    <row r="1476" spans="15:15" hidden="1">
      <c r="O1476" s="105" t="str">
        <f>IF(F1476="","",VLOOKUP(F1476,海关监管条件!$A$1:$B$2000,2,FALSE))</f>
        <v/>
      </c>
    </row>
    <row r="1477" spans="15:15" hidden="1">
      <c r="O1477" s="105" t="str">
        <f>IF(F1477="","",VLOOKUP(F1477,海关监管条件!$A$1:$B$2000,2,FALSE))</f>
        <v/>
      </c>
    </row>
    <row r="1478" spans="15:15" hidden="1">
      <c r="O1478" s="105" t="str">
        <f>IF(F1478="","",VLOOKUP(F1478,海关监管条件!$A$1:$B$2000,2,FALSE))</f>
        <v/>
      </c>
    </row>
    <row r="1479" spans="15:15" hidden="1">
      <c r="O1479" s="105" t="str">
        <f>IF(F1479="","",VLOOKUP(F1479,海关监管条件!$A$1:$B$2000,2,FALSE))</f>
        <v/>
      </c>
    </row>
    <row r="1480" spans="15:15" hidden="1">
      <c r="O1480" s="105" t="str">
        <f>IF(F1480="","",VLOOKUP(F1480,海关监管条件!$A$1:$B$2000,2,FALSE))</f>
        <v/>
      </c>
    </row>
    <row r="1481" spans="15:15" hidden="1">
      <c r="O1481" s="105" t="str">
        <f>IF(F1481="","",VLOOKUP(F1481,海关监管条件!$A$1:$B$2000,2,FALSE))</f>
        <v/>
      </c>
    </row>
    <row r="1482" spans="15:15" hidden="1">
      <c r="O1482" s="105" t="str">
        <f>IF(F1482="","",VLOOKUP(F1482,海关监管条件!$A$1:$B$2000,2,FALSE))</f>
        <v/>
      </c>
    </row>
    <row r="1483" spans="15:15" hidden="1">
      <c r="O1483" s="105" t="str">
        <f>IF(F1483="","",VLOOKUP(F1483,海关监管条件!$A$1:$B$2000,2,FALSE))</f>
        <v/>
      </c>
    </row>
    <row r="1484" spans="15:15" hidden="1">
      <c r="O1484" s="105" t="str">
        <f>IF(F1484="","",VLOOKUP(F1484,海关监管条件!$A$1:$B$2000,2,FALSE))</f>
        <v/>
      </c>
    </row>
    <row r="1485" spans="15:15" hidden="1">
      <c r="O1485" s="105" t="str">
        <f>IF(F1485="","",VLOOKUP(F1485,海关监管条件!$A$1:$B$2000,2,FALSE))</f>
        <v/>
      </c>
    </row>
    <row r="1486" spans="15:15" hidden="1">
      <c r="O1486" s="105" t="str">
        <f>IF(F1486="","",VLOOKUP(F1486,海关监管条件!$A$1:$B$2000,2,FALSE))</f>
        <v/>
      </c>
    </row>
    <row r="1487" spans="15:15" hidden="1">
      <c r="O1487" s="105" t="str">
        <f>IF(F1487="","",VLOOKUP(F1487,海关监管条件!$A$1:$B$2000,2,FALSE))</f>
        <v/>
      </c>
    </row>
    <row r="1488" spans="15:15" hidden="1">
      <c r="O1488" s="105" t="str">
        <f>IF(F1488="","",VLOOKUP(F1488,海关监管条件!$A$1:$B$2000,2,FALSE))</f>
        <v/>
      </c>
    </row>
    <row r="1489" spans="15:15" hidden="1">
      <c r="O1489" s="105" t="str">
        <f>IF(F1489="","",VLOOKUP(F1489,海关监管条件!$A$1:$B$2000,2,FALSE))</f>
        <v/>
      </c>
    </row>
    <row r="1490" spans="15:15" hidden="1">
      <c r="O1490" s="105" t="str">
        <f>IF(F1490="","",VLOOKUP(F1490,海关监管条件!$A$1:$B$2000,2,FALSE))</f>
        <v/>
      </c>
    </row>
    <row r="1491" spans="15:15" hidden="1">
      <c r="O1491" s="105" t="str">
        <f>IF(F1491="","",VLOOKUP(F1491,海关监管条件!$A$1:$B$2000,2,FALSE))</f>
        <v/>
      </c>
    </row>
    <row r="1492" spans="15:15" hidden="1">
      <c r="O1492" s="105" t="str">
        <f>IF(F1492="","",VLOOKUP(F1492,海关监管条件!$A$1:$B$2000,2,FALSE))</f>
        <v/>
      </c>
    </row>
    <row r="1493" spans="15:15" hidden="1">
      <c r="O1493" s="105" t="str">
        <f>IF(F1493="","",VLOOKUP(F1493,海关监管条件!$A$1:$B$2000,2,FALSE))</f>
        <v/>
      </c>
    </row>
    <row r="1494" spans="15:15" hidden="1">
      <c r="O1494" s="105" t="str">
        <f>IF(F1494="","",VLOOKUP(F1494,海关监管条件!$A$1:$B$2000,2,FALSE))</f>
        <v/>
      </c>
    </row>
    <row r="1495" spans="15:15" hidden="1">
      <c r="O1495" s="105" t="str">
        <f>IF(F1495="","",VLOOKUP(F1495,海关监管条件!$A$1:$B$2000,2,FALSE))</f>
        <v/>
      </c>
    </row>
    <row r="1496" spans="15:15" hidden="1">
      <c r="O1496" s="105" t="str">
        <f>IF(F1496="","",VLOOKUP(F1496,海关监管条件!$A$1:$B$2000,2,FALSE))</f>
        <v/>
      </c>
    </row>
    <row r="1497" spans="15:15" hidden="1">
      <c r="O1497" s="105" t="str">
        <f>IF(F1497="","",VLOOKUP(F1497,海关监管条件!$A$1:$B$2000,2,FALSE))</f>
        <v/>
      </c>
    </row>
    <row r="1498" spans="15:15" hidden="1">
      <c r="O1498" s="105" t="str">
        <f>IF(F1498="","",VLOOKUP(F1498,海关监管条件!$A$1:$B$2000,2,FALSE))</f>
        <v/>
      </c>
    </row>
    <row r="1499" spans="15:15" hidden="1">
      <c r="O1499" s="105" t="str">
        <f>IF(F1499="","",VLOOKUP(F1499,海关监管条件!$A$1:$B$2000,2,FALSE))</f>
        <v/>
      </c>
    </row>
    <row r="1500" spans="15:15" hidden="1">
      <c r="O1500" s="105" t="str">
        <f>IF(F1500="","",VLOOKUP(F1500,海关监管条件!$A$1:$B$2000,2,FALSE))</f>
        <v/>
      </c>
    </row>
    <row r="1501" spans="15:15" hidden="1"/>
    <row r="1502" spans="15:15" hidden="1"/>
    <row r="1503" spans="15:15" hidden="1"/>
    <row r="1504" spans="15:15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</sheetData>
  <sheetProtection password="E1A4" sheet="1" objects="1" formatCells="0" formatRows="0" insertRows="0" deleteRows="0" autoFilter="0" pivotTables="0"/>
  <autoFilter ref="A2:O1860">
    <filterColumn colId="4">
      <filters>
        <filter val="KAS1901110104"/>
      </filters>
    </filterColumn>
  </autoFilter>
  <phoneticPr fontId="17" type="noConversion"/>
  <conditionalFormatting sqref="O1:O1048576">
    <cfRule type="containsText" dxfId="2" priority="1" operator="containsText" text="B">
      <formula>NOT(ISERROR(SEARCH("B",O1)))</formula>
    </cfRule>
  </conditionalFormatting>
  <conditionalFormatting sqref="E1:E930 E972 E1002:E1017 E1035:E1039 E1075:E1048576">
    <cfRule type="duplicateValues" dxfId="1" priority="5"/>
  </conditionalFormatting>
  <printOptions horizontalCentered="1"/>
  <pageMargins left="0.39305555555555599" right="0.39305555555555599" top="0.39305555555555599" bottom="0.39305555555555599" header="0.196527777777778" footer="0.196527777777778"/>
  <pageSetup paperSize="9" scale="71" fitToHeight="10" orientation="landscape"/>
  <headerFooter>
    <oddHeader>&amp;C&amp;A</oddHeader>
    <oddFooter>&amp;C第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2:AG2000"/>
  <sheetViews>
    <sheetView tabSelected="1" workbookViewId="0">
      <pane xSplit="4" ySplit="2" topLeftCell="G532" activePane="bottomRight" state="frozen"/>
      <selection pane="topRight"/>
      <selection pane="bottomLeft"/>
      <selection pane="bottomRight" activeCell="G535" sqref="G535"/>
    </sheetView>
  </sheetViews>
  <sheetFormatPr defaultColWidth="9.140625" defaultRowHeight="10.199999999999999"/>
  <cols>
    <col min="1" max="1" width="47.42578125" style="43" customWidth="1"/>
    <col min="2" max="2" width="18.7109375" style="19" customWidth="1"/>
    <col min="3" max="3" width="29.42578125" style="19" customWidth="1"/>
    <col min="4" max="4" width="21.7109375" style="19" customWidth="1"/>
    <col min="5" max="5" width="28.28515625" style="44" customWidth="1"/>
    <col min="6" max="6" width="18.28515625" style="19" customWidth="1"/>
    <col min="7" max="7" width="20.42578125" style="19" customWidth="1"/>
    <col min="8" max="8" width="14" style="45" customWidth="1"/>
    <col min="9" max="9" width="11.28515625" style="38" customWidth="1"/>
    <col min="10" max="10" width="9.85546875" style="38" customWidth="1"/>
    <col min="11" max="11" width="9.85546875" style="7" customWidth="1"/>
    <col min="12" max="12" width="11.85546875" style="46" customWidth="1"/>
    <col min="13" max="13" width="13.7109375" style="47" customWidth="1"/>
    <col min="14" max="15" width="11.140625" style="38" customWidth="1"/>
    <col min="16" max="16" width="12.42578125" style="38" customWidth="1"/>
    <col min="17" max="18" width="11.85546875" style="48" customWidth="1"/>
    <col min="19" max="19" width="17.42578125" style="49" customWidth="1"/>
    <col min="20" max="20" width="15.28515625" style="50" customWidth="1"/>
    <col min="21" max="21" width="35.7109375" style="51" customWidth="1"/>
    <col min="22" max="22" width="17.42578125" style="7" customWidth="1"/>
    <col min="23" max="23" width="17.7109375" style="7" customWidth="1"/>
    <col min="24" max="24" width="18.7109375" style="47" customWidth="1"/>
    <col min="25" max="26" width="17.140625" style="47" customWidth="1"/>
    <col min="27" max="27" width="18.7109375" style="52" customWidth="1"/>
    <col min="28" max="28" width="17.42578125" style="52" customWidth="1"/>
    <col min="29" max="30" width="18.7109375" style="47" customWidth="1"/>
    <col min="31" max="31" width="25" style="47" customWidth="1"/>
    <col min="32" max="32" width="14.7109375" style="52" customWidth="1"/>
    <col min="33" max="33" width="42.85546875" style="43" customWidth="1"/>
    <col min="34" max="16384" width="9.140625" style="53"/>
  </cols>
  <sheetData>
    <row r="2" spans="1:33" s="42" customFormat="1" ht="40.950000000000003" customHeight="1">
      <c r="A2" s="54" t="s">
        <v>2587</v>
      </c>
      <c r="B2" s="54" t="s">
        <v>2588</v>
      </c>
      <c r="C2" s="54" t="s">
        <v>2589</v>
      </c>
      <c r="D2" s="54" t="s">
        <v>2590</v>
      </c>
      <c r="E2" s="55" t="s">
        <v>2591</v>
      </c>
      <c r="F2" s="54" t="s">
        <v>2592</v>
      </c>
      <c r="G2" s="54" t="s">
        <v>2593</v>
      </c>
      <c r="H2" s="56" t="s">
        <v>2594</v>
      </c>
      <c r="I2" s="61" t="s">
        <v>2595</v>
      </c>
      <c r="J2" s="61" t="s">
        <v>2596</v>
      </c>
      <c r="K2" s="62" t="s">
        <v>2597</v>
      </c>
      <c r="L2" s="63" t="s">
        <v>2598</v>
      </c>
      <c r="M2" s="64" t="s">
        <v>2599</v>
      </c>
      <c r="N2" s="61" t="s">
        <v>2600</v>
      </c>
      <c r="O2" s="61" t="s">
        <v>2601</v>
      </c>
      <c r="P2" s="61" t="s">
        <v>2602</v>
      </c>
      <c r="Q2" s="64" t="s">
        <v>2603</v>
      </c>
      <c r="R2" s="64" t="s">
        <v>2604</v>
      </c>
      <c r="S2" s="55" t="s">
        <v>2605</v>
      </c>
      <c r="T2" s="67" t="s">
        <v>2606</v>
      </c>
      <c r="U2" s="68" t="s">
        <v>2607</v>
      </c>
      <c r="V2" s="69" t="s">
        <v>2608</v>
      </c>
      <c r="W2" s="69" t="s">
        <v>2609</v>
      </c>
      <c r="X2" s="70" t="s">
        <v>2610</v>
      </c>
      <c r="Y2" s="70" t="s">
        <v>2611</v>
      </c>
      <c r="Z2" s="70" t="s">
        <v>2612</v>
      </c>
      <c r="AA2" s="78" t="s">
        <v>2613</v>
      </c>
      <c r="AB2" s="78" t="s">
        <v>2614</v>
      </c>
      <c r="AC2" s="79" t="s">
        <v>2615</v>
      </c>
      <c r="AD2" s="79" t="s">
        <v>2616</v>
      </c>
      <c r="AE2" s="79" t="s">
        <v>2617</v>
      </c>
      <c r="AF2" s="62" t="s">
        <v>2618</v>
      </c>
      <c r="AG2" s="61" t="s">
        <v>2619</v>
      </c>
    </row>
    <row r="3" spans="1:33">
      <c r="A3" s="43" t="s">
        <v>2620</v>
      </c>
      <c r="B3" s="19" t="s">
        <v>137</v>
      </c>
      <c r="C3" s="19" t="s">
        <v>2621</v>
      </c>
      <c r="D3" s="19">
        <v>42609926</v>
      </c>
      <c r="E3" s="57" t="str">
        <f t="shared" ref="E3:E27" si="0">IF(D3="","",C3&amp;"/"&amp;D3)</f>
        <v>KG-ARI-1808-00019-00285/42609926</v>
      </c>
      <c r="F3" s="19" t="s">
        <v>139</v>
      </c>
      <c r="G3" s="19" t="s">
        <v>140</v>
      </c>
      <c r="H3" s="45">
        <v>43283</v>
      </c>
      <c r="I3" s="38">
        <v>29</v>
      </c>
      <c r="J3" s="38">
        <v>174</v>
      </c>
      <c r="K3" s="65">
        <f t="shared" ref="K3:K27" si="1">IF(J3="","",J3/I3)</f>
        <v>6</v>
      </c>
      <c r="L3" s="46">
        <v>0.85</v>
      </c>
      <c r="M3" s="66">
        <f t="shared" ref="M3:M27" si="2">IF(L3="","",ROUND(I3*L3,3))</f>
        <v>24.65</v>
      </c>
      <c r="N3" s="38">
        <v>22</v>
      </c>
      <c r="O3" s="38">
        <v>21</v>
      </c>
      <c r="P3" s="38">
        <v>17.5</v>
      </c>
      <c r="Q3" s="71">
        <f t="shared" ref="Q3:Q27" si="3">IF(P3="","",ROUND(N3*O3*P3/1000000,3))</f>
        <v>8.0000000000000002E-3</v>
      </c>
      <c r="R3" s="65">
        <f t="shared" ref="R3:R27" si="4">IF(Q3="","",ROUND(N3*O3*P3/1000000*I3,2))</f>
        <v>0.23</v>
      </c>
      <c r="S3" s="72">
        <f t="shared" ref="S3:S20" si="5">IF(T3="","",ROUND(T3/J3,3))</f>
        <v>0.11700000000000001</v>
      </c>
      <c r="T3" s="73">
        <v>20.3</v>
      </c>
      <c r="U3" s="74" t="s">
        <v>2622</v>
      </c>
      <c r="V3" s="27">
        <f>IF(E3="","",SUMIF(OUTBOUND!$G:$G,WMS!E3,OUTBOUND!$L:$L))</f>
        <v>23</v>
      </c>
      <c r="W3" s="27">
        <f>IF(E3="","",SUMIF(OUTBOUND!$G:$G,WMS!E3,OUTBOUND!$M:$M))</f>
        <v>138</v>
      </c>
      <c r="X3" s="71">
        <f>IF(E3="","",SUMIF(OUTBOUND!$G:$G,WMS!E3,OUTBOUND!$O:$O))</f>
        <v>19.55</v>
      </c>
      <c r="Y3" s="71">
        <f>IF(E3="","",SUMIF(OUTBOUND!$G:$G,WMS!E3,OUTBOUND!$AC:$AC))</f>
        <v>16.146000000000001</v>
      </c>
      <c r="Z3" s="71">
        <f>IF(E3="","",SUMIF(OUTBOUND!$G:$G,WMS!E3,OUTBOUND!$P:$P))</f>
        <v>0.184</v>
      </c>
      <c r="AA3" s="27">
        <f t="shared" ref="AA3:AA27" si="6">IF(I3="","",I3-V3)</f>
        <v>6</v>
      </c>
      <c r="AB3" s="27">
        <f t="shared" ref="AB3:AB27" si="7">IF(J3="","",J3-W3)</f>
        <v>36</v>
      </c>
      <c r="AC3" s="71">
        <f t="shared" ref="AC3:AC27" si="8">IF(M3="","",M3-X3)</f>
        <v>5.0999999999999979</v>
      </c>
      <c r="AD3" s="71">
        <f t="shared" ref="AD3:AD27" si="9">IF(T3="","",T3-Y3)</f>
        <v>4.1539999999999999</v>
      </c>
      <c r="AE3" s="71">
        <f t="shared" ref="AE3:AE27" si="10">IF(R3="","",R3-Z3)</f>
        <v>4.6000000000000013E-2</v>
      </c>
      <c r="AF3" s="80" t="b">
        <f t="shared" ref="AF3:AF27" si="11">IF(AB3="","",EXACT(K3,AB3/AA3))</f>
        <v>1</v>
      </c>
    </row>
    <row r="4" spans="1:33">
      <c r="A4" s="43" t="s">
        <v>2623</v>
      </c>
      <c r="B4" s="19" t="s">
        <v>146</v>
      </c>
      <c r="C4" s="19" t="s">
        <v>2624</v>
      </c>
      <c r="D4" s="19">
        <v>42555889</v>
      </c>
      <c r="E4" s="57" t="str">
        <f t="shared" si="0"/>
        <v>KG-ARI-1808-00019-00212/42555889</v>
      </c>
      <c r="F4" s="19" t="s">
        <v>148</v>
      </c>
      <c r="G4" s="19" t="s">
        <v>149</v>
      </c>
      <c r="H4" s="45">
        <v>43294</v>
      </c>
      <c r="I4" s="38">
        <v>38</v>
      </c>
      <c r="J4" s="38">
        <v>228</v>
      </c>
      <c r="K4" s="65">
        <f t="shared" si="1"/>
        <v>6</v>
      </c>
      <c r="L4" s="46">
        <v>1.25</v>
      </c>
      <c r="M4" s="66">
        <f t="shared" si="2"/>
        <v>47.5</v>
      </c>
      <c r="N4" s="38">
        <v>29.7</v>
      </c>
      <c r="O4" s="38">
        <v>25.3</v>
      </c>
      <c r="P4" s="38">
        <v>16.2</v>
      </c>
      <c r="Q4" s="71">
        <f t="shared" si="3"/>
        <v>1.2E-2</v>
      </c>
      <c r="R4" s="65">
        <f t="shared" si="4"/>
        <v>0.46</v>
      </c>
      <c r="S4" s="72">
        <f t="shared" si="5"/>
        <v>0.17699999999999999</v>
      </c>
      <c r="T4" s="73">
        <v>40.28</v>
      </c>
      <c r="U4" s="74" t="s">
        <v>2625</v>
      </c>
      <c r="V4" s="27">
        <f>IF(E4="","",SUMIF(OUTBOUND!$G:$G,WMS!E4,OUTBOUND!$L:$L))</f>
        <v>16</v>
      </c>
      <c r="W4" s="27">
        <f>IF(E4="","",SUMIF(OUTBOUND!$G:$G,WMS!E4,OUTBOUND!$M:$M))</f>
        <v>96</v>
      </c>
      <c r="X4" s="71">
        <f>IF(E4="","",SUMIF(OUTBOUND!$G:$G,WMS!E4,OUTBOUND!$O:$O))</f>
        <v>20</v>
      </c>
      <c r="Y4" s="71">
        <f>IF(E4="","",SUMIF(OUTBOUND!$G:$G,WMS!E4,OUTBOUND!$AC:$AC))</f>
        <v>16.991999999999997</v>
      </c>
      <c r="Z4" s="71">
        <f>IF(E4="","",SUMIF(OUTBOUND!$G:$G,WMS!E4,OUTBOUND!$P:$P))</f>
        <v>0.192</v>
      </c>
      <c r="AA4" s="27">
        <f t="shared" si="6"/>
        <v>22</v>
      </c>
      <c r="AB4" s="27">
        <f t="shared" si="7"/>
        <v>132</v>
      </c>
      <c r="AC4" s="71">
        <f t="shared" si="8"/>
        <v>27.5</v>
      </c>
      <c r="AD4" s="71">
        <f t="shared" si="9"/>
        <v>23.288000000000004</v>
      </c>
      <c r="AE4" s="71">
        <f t="shared" si="10"/>
        <v>0.26800000000000002</v>
      </c>
      <c r="AF4" s="80" t="b">
        <f t="shared" si="11"/>
        <v>1</v>
      </c>
    </row>
    <row r="5" spans="1:33">
      <c r="A5" s="43" t="s">
        <v>2623</v>
      </c>
      <c r="B5" s="19" t="s">
        <v>146</v>
      </c>
      <c r="C5" s="19" t="s">
        <v>2624</v>
      </c>
      <c r="D5" s="19">
        <v>41400968</v>
      </c>
      <c r="E5" s="57" t="str">
        <f t="shared" si="0"/>
        <v>KG-ARI-1808-00019-00212/41400968</v>
      </c>
      <c r="F5" s="19" t="s">
        <v>148</v>
      </c>
      <c r="G5" s="19" t="s">
        <v>152</v>
      </c>
      <c r="H5" s="45">
        <v>43294</v>
      </c>
      <c r="I5" s="38">
        <v>56</v>
      </c>
      <c r="J5" s="38">
        <v>336</v>
      </c>
      <c r="K5" s="65">
        <f t="shared" si="1"/>
        <v>6</v>
      </c>
      <c r="L5" s="46">
        <v>6.7</v>
      </c>
      <c r="M5" s="66">
        <f t="shared" si="2"/>
        <v>375.2</v>
      </c>
      <c r="N5" s="38">
        <v>31</v>
      </c>
      <c r="O5" s="38">
        <v>19.5</v>
      </c>
      <c r="P5" s="38">
        <v>26.5</v>
      </c>
      <c r="Q5" s="71">
        <f t="shared" si="3"/>
        <v>1.6E-2</v>
      </c>
      <c r="R5" s="65">
        <f t="shared" si="4"/>
        <v>0.9</v>
      </c>
      <c r="S5" s="72">
        <f t="shared" si="5"/>
        <v>1.075</v>
      </c>
      <c r="T5" s="73">
        <v>361.2</v>
      </c>
      <c r="U5" s="74" t="s">
        <v>2626</v>
      </c>
      <c r="V5" s="27">
        <f>IF(E5="","",SUMIF(OUTBOUND!$G:$G,WMS!E5,OUTBOUND!$L:$L))</f>
        <v>15</v>
      </c>
      <c r="W5" s="27">
        <f>IF(E5="","",SUMIF(OUTBOUND!$G:$G,WMS!E5,OUTBOUND!$M:$M))</f>
        <v>90</v>
      </c>
      <c r="X5" s="71">
        <f>IF(E5="","",SUMIF(OUTBOUND!$G:$G,WMS!E5,OUTBOUND!$O:$O))</f>
        <v>100.5</v>
      </c>
      <c r="Y5" s="71">
        <f>IF(E5="","",SUMIF(OUTBOUND!$G:$G,WMS!E5,OUTBOUND!$AC:$AC))</f>
        <v>96.75</v>
      </c>
      <c r="Z5" s="71">
        <f>IF(E5="","",SUMIF(OUTBOUND!$G:$G,WMS!E5,OUTBOUND!$P:$P))</f>
        <v>0.24</v>
      </c>
      <c r="AA5" s="27">
        <f t="shared" si="6"/>
        <v>41</v>
      </c>
      <c r="AB5" s="27">
        <f t="shared" si="7"/>
        <v>246</v>
      </c>
      <c r="AC5" s="71">
        <f t="shared" si="8"/>
        <v>274.7</v>
      </c>
      <c r="AD5" s="71">
        <f t="shared" si="9"/>
        <v>264.45</v>
      </c>
      <c r="AE5" s="71">
        <f t="shared" si="10"/>
        <v>0.66</v>
      </c>
      <c r="AF5" s="80" t="b">
        <f t="shared" si="11"/>
        <v>1</v>
      </c>
    </row>
    <row r="6" spans="1:33">
      <c r="A6" s="43" t="s">
        <v>2623</v>
      </c>
      <c r="B6" s="19" t="s">
        <v>146</v>
      </c>
      <c r="C6" s="19" t="s">
        <v>2624</v>
      </c>
      <c r="D6" s="19">
        <v>41400982</v>
      </c>
      <c r="E6" s="57" t="str">
        <f t="shared" si="0"/>
        <v>KG-ARI-1808-00019-00212/41400982</v>
      </c>
      <c r="F6" s="19" t="s">
        <v>148</v>
      </c>
      <c r="G6" s="19" t="s">
        <v>155</v>
      </c>
      <c r="H6" s="45">
        <v>43294</v>
      </c>
      <c r="I6" s="38">
        <v>250</v>
      </c>
      <c r="J6" s="38">
        <v>9000</v>
      </c>
      <c r="K6" s="65">
        <f t="shared" si="1"/>
        <v>36</v>
      </c>
      <c r="L6" s="46">
        <v>5.85</v>
      </c>
      <c r="M6" s="66">
        <f t="shared" si="2"/>
        <v>1462.5</v>
      </c>
      <c r="N6" s="38">
        <v>32.799999999999997</v>
      </c>
      <c r="O6" s="38">
        <v>19.5</v>
      </c>
      <c r="P6" s="38">
        <v>18.5</v>
      </c>
      <c r="Q6" s="71">
        <f t="shared" si="3"/>
        <v>1.2E-2</v>
      </c>
      <c r="R6" s="65">
        <f t="shared" si="4"/>
        <v>2.96</v>
      </c>
      <c r="S6" s="72">
        <f t="shared" si="5"/>
        <v>0.158</v>
      </c>
      <c r="T6" s="73">
        <v>1425</v>
      </c>
      <c r="U6" s="74" t="s">
        <v>2627</v>
      </c>
      <c r="V6" s="27">
        <f>IF(E6="","",SUMIF(OUTBOUND!$G:$G,WMS!E6,OUTBOUND!$L:$L))</f>
        <v>64</v>
      </c>
      <c r="W6" s="27">
        <f>IF(E6="","",SUMIF(OUTBOUND!$G:$G,WMS!E6,OUTBOUND!$M:$M))</f>
        <v>2304</v>
      </c>
      <c r="X6" s="71">
        <f>IF(E6="","",SUMIF(OUTBOUND!$G:$G,WMS!E6,OUTBOUND!$O:$O))</f>
        <v>374.4</v>
      </c>
      <c r="Y6" s="71">
        <f>IF(E6="","",SUMIF(OUTBOUND!$G:$G,WMS!E6,OUTBOUND!$AC:$AC))</f>
        <v>364.03199999999998</v>
      </c>
      <c r="Z6" s="71">
        <f>IF(E6="","",SUMIF(OUTBOUND!$G:$G,WMS!E6,OUTBOUND!$P:$P))</f>
        <v>0.76800000000000002</v>
      </c>
      <c r="AA6" s="27">
        <f t="shared" si="6"/>
        <v>186</v>
      </c>
      <c r="AB6" s="27">
        <f t="shared" si="7"/>
        <v>6696</v>
      </c>
      <c r="AC6" s="71">
        <f t="shared" si="8"/>
        <v>1088.0999999999999</v>
      </c>
      <c r="AD6" s="71">
        <f t="shared" si="9"/>
        <v>1060.9680000000001</v>
      </c>
      <c r="AE6" s="71">
        <f t="shared" si="10"/>
        <v>2.1920000000000002</v>
      </c>
      <c r="AF6" s="80" t="b">
        <f t="shared" si="11"/>
        <v>1</v>
      </c>
    </row>
    <row r="7" spans="1:33">
      <c r="A7" s="43" t="s">
        <v>2623</v>
      </c>
      <c r="B7" s="19" t="s">
        <v>146</v>
      </c>
      <c r="C7" s="19" t="s">
        <v>2624</v>
      </c>
      <c r="D7" s="19">
        <v>42432821</v>
      </c>
      <c r="E7" s="57" t="str">
        <f t="shared" si="0"/>
        <v>KG-ARI-1808-00019-00212/42432821</v>
      </c>
      <c r="F7" s="19" t="s">
        <v>148</v>
      </c>
      <c r="G7" s="19" t="s">
        <v>156</v>
      </c>
      <c r="H7" s="45">
        <v>43294</v>
      </c>
      <c r="I7" s="38">
        <v>20</v>
      </c>
      <c r="J7" s="38">
        <v>120</v>
      </c>
      <c r="K7" s="65">
        <f t="shared" si="1"/>
        <v>6</v>
      </c>
      <c r="L7" s="46">
        <v>3.5</v>
      </c>
      <c r="M7" s="66">
        <f t="shared" si="2"/>
        <v>70</v>
      </c>
      <c r="N7" s="38">
        <v>41</v>
      </c>
      <c r="O7" s="38">
        <v>21</v>
      </c>
      <c r="P7" s="38">
        <v>43.5</v>
      </c>
      <c r="Q7" s="71">
        <f t="shared" si="3"/>
        <v>3.6999999999999998E-2</v>
      </c>
      <c r="R7" s="65">
        <f t="shared" si="4"/>
        <v>0.75</v>
      </c>
      <c r="S7" s="72">
        <f t="shared" si="5"/>
        <v>0.51300000000000001</v>
      </c>
      <c r="T7" s="73">
        <v>61.6</v>
      </c>
      <c r="U7" s="74" t="s">
        <v>2626</v>
      </c>
      <c r="V7" s="27">
        <f>IF(E7="","",SUMIF(OUTBOUND!$G:$G,WMS!E7,OUTBOUND!$L:$L))</f>
        <v>7</v>
      </c>
      <c r="W7" s="27">
        <f>IF(E7="","",SUMIF(OUTBOUND!$G:$G,WMS!E7,OUTBOUND!$M:$M))</f>
        <v>42</v>
      </c>
      <c r="X7" s="71">
        <f>IF(E7="","",SUMIF(OUTBOUND!$G:$G,WMS!E7,OUTBOUND!$O:$O))</f>
        <v>24.5</v>
      </c>
      <c r="Y7" s="71">
        <f>IF(E7="","",SUMIF(OUTBOUND!$G:$G,WMS!E7,OUTBOUND!$AC:$AC))</f>
        <v>21.545999999999999</v>
      </c>
      <c r="Z7" s="71">
        <f>IF(E7="","",SUMIF(OUTBOUND!$G:$G,WMS!E7,OUTBOUND!$P:$P))</f>
        <v>0.25900000000000001</v>
      </c>
      <c r="AA7" s="27">
        <f t="shared" si="6"/>
        <v>13</v>
      </c>
      <c r="AB7" s="27">
        <f t="shared" si="7"/>
        <v>78</v>
      </c>
      <c r="AC7" s="71">
        <f t="shared" si="8"/>
        <v>45.5</v>
      </c>
      <c r="AD7" s="71">
        <f t="shared" si="9"/>
        <v>40.054000000000002</v>
      </c>
      <c r="AE7" s="71">
        <f t="shared" si="10"/>
        <v>0.49099999999999999</v>
      </c>
      <c r="AF7" s="80" t="b">
        <f t="shared" si="11"/>
        <v>1</v>
      </c>
    </row>
    <row r="8" spans="1:33">
      <c r="A8" s="43" t="s">
        <v>2628</v>
      </c>
      <c r="B8" s="19" t="s">
        <v>2629</v>
      </c>
      <c r="C8" s="19" t="s">
        <v>2630</v>
      </c>
      <c r="D8" s="19">
        <v>42552253</v>
      </c>
      <c r="E8" s="57" t="str">
        <f t="shared" si="0"/>
        <v>KG-ARI-1808-00019-00280/42552253</v>
      </c>
      <c r="F8" s="19" t="s">
        <v>159</v>
      </c>
      <c r="G8" s="58" t="s">
        <v>2631</v>
      </c>
      <c r="H8" s="45">
        <v>43294</v>
      </c>
      <c r="I8" s="38">
        <v>37</v>
      </c>
      <c r="J8" s="38">
        <v>148</v>
      </c>
      <c r="K8" s="65">
        <f t="shared" si="1"/>
        <v>4</v>
      </c>
      <c r="L8" s="46">
        <v>2.75</v>
      </c>
      <c r="M8" s="66">
        <f t="shared" si="2"/>
        <v>101.75</v>
      </c>
      <c r="N8" s="38">
        <v>28</v>
      </c>
      <c r="O8" s="38">
        <v>19</v>
      </c>
      <c r="P8" s="38">
        <v>55</v>
      </c>
      <c r="Q8" s="71">
        <f t="shared" si="3"/>
        <v>2.9000000000000001E-2</v>
      </c>
      <c r="R8" s="65">
        <f t="shared" si="4"/>
        <v>1.08</v>
      </c>
      <c r="S8" s="72">
        <f t="shared" si="5"/>
        <v>0.57499999999999996</v>
      </c>
      <c r="T8" s="73">
        <v>85.1</v>
      </c>
      <c r="U8" s="74" t="s">
        <v>2632</v>
      </c>
      <c r="V8" s="27">
        <f>IF(E8="","",SUMIF(OUTBOUND!$G:$G,WMS!E8,OUTBOUND!$L:$L))</f>
        <v>0</v>
      </c>
      <c r="W8" s="27">
        <f>IF(E8="","",SUMIF(OUTBOUND!$G:$G,WMS!E8,OUTBOUND!$M:$M))</f>
        <v>0</v>
      </c>
      <c r="X8" s="71">
        <f>IF(E8="","",SUMIF(OUTBOUND!$G:$G,WMS!E8,OUTBOUND!$O:$O))</f>
        <v>0</v>
      </c>
      <c r="Y8" s="71">
        <f>IF(E8="","",SUMIF(OUTBOUND!$G:$G,WMS!E8,OUTBOUND!$AC:$AC))</f>
        <v>0</v>
      </c>
      <c r="Z8" s="71">
        <f>IF(E8="","",SUMIF(OUTBOUND!$G:$G,WMS!E8,OUTBOUND!$P:$P))</f>
        <v>0</v>
      </c>
      <c r="AA8" s="27">
        <f t="shared" si="6"/>
        <v>37</v>
      </c>
      <c r="AB8" s="27">
        <f t="shared" si="7"/>
        <v>148</v>
      </c>
      <c r="AC8" s="71">
        <f t="shared" si="8"/>
        <v>101.75</v>
      </c>
      <c r="AD8" s="71">
        <f t="shared" si="9"/>
        <v>85.1</v>
      </c>
      <c r="AE8" s="71">
        <f t="shared" si="10"/>
        <v>1.08</v>
      </c>
      <c r="AF8" s="80" t="b">
        <f t="shared" si="11"/>
        <v>1</v>
      </c>
    </row>
    <row r="9" spans="1:33">
      <c r="A9" s="43" t="s">
        <v>2628</v>
      </c>
      <c r="B9" s="19" t="s">
        <v>2629</v>
      </c>
      <c r="C9" s="19" t="s">
        <v>2630</v>
      </c>
      <c r="D9" s="19">
        <v>41425916</v>
      </c>
      <c r="E9" s="57" t="str">
        <f t="shared" si="0"/>
        <v>KG-ARI-1808-00019-00280/41425916</v>
      </c>
      <c r="F9" s="19" t="s">
        <v>159</v>
      </c>
      <c r="G9" s="19" t="s">
        <v>160</v>
      </c>
      <c r="H9" s="45">
        <v>43294</v>
      </c>
      <c r="I9" s="38">
        <v>22</v>
      </c>
      <c r="J9" s="38">
        <v>132</v>
      </c>
      <c r="K9" s="65">
        <f t="shared" si="1"/>
        <v>6</v>
      </c>
      <c r="L9" s="46">
        <v>5.6</v>
      </c>
      <c r="M9" s="66">
        <f t="shared" si="2"/>
        <v>123.2</v>
      </c>
      <c r="N9" s="38">
        <v>39</v>
      </c>
      <c r="O9" s="38">
        <v>35</v>
      </c>
      <c r="P9" s="38">
        <v>42</v>
      </c>
      <c r="Q9" s="71">
        <f t="shared" si="3"/>
        <v>5.7000000000000002E-2</v>
      </c>
      <c r="R9" s="65">
        <f t="shared" si="4"/>
        <v>1.26</v>
      </c>
      <c r="S9" s="72">
        <f t="shared" si="5"/>
        <v>0.76700000000000002</v>
      </c>
      <c r="T9" s="73">
        <v>101.2</v>
      </c>
      <c r="U9" s="74" t="s">
        <v>2633</v>
      </c>
      <c r="V9" s="27">
        <f>IF(E9="","",SUMIF(OUTBOUND!$G:$G,WMS!E9,OUTBOUND!$L:$L))</f>
        <v>0</v>
      </c>
      <c r="W9" s="27">
        <f>IF(E9="","",SUMIF(OUTBOUND!$G:$G,WMS!E9,OUTBOUND!$M:$M))</f>
        <v>0</v>
      </c>
      <c r="X9" s="71">
        <f>IF(E9="","",SUMIF(OUTBOUND!$G:$G,WMS!E9,OUTBOUND!$O:$O))</f>
        <v>0</v>
      </c>
      <c r="Y9" s="71">
        <f>IF(E9="","",SUMIF(OUTBOUND!$G:$G,WMS!E9,OUTBOUND!$AC:$AC))</f>
        <v>0</v>
      </c>
      <c r="Z9" s="71">
        <f>IF(E9="","",SUMIF(OUTBOUND!$G:$G,WMS!E9,OUTBOUND!$P:$P))</f>
        <v>0</v>
      </c>
      <c r="AA9" s="27">
        <f t="shared" si="6"/>
        <v>22</v>
      </c>
      <c r="AB9" s="27">
        <f t="shared" si="7"/>
        <v>132</v>
      </c>
      <c r="AC9" s="71">
        <f t="shared" si="8"/>
        <v>123.2</v>
      </c>
      <c r="AD9" s="71">
        <f t="shared" si="9"/>
        <v>101.2</v>
      </c>
      <c r="AE9" s="71">
        <f t="shared" si="10"/>
        <v>1.26</v>
      </c>
      <c r="AF9" s="80" t="b">
        <f t="shared" si="11"/>
        <v>1</v>
      </c>
    </row>
    <row r="10" spans="1:33">
      <c r="A10" s="43" t="s">
        <v>2628</v>
      </c>
      <c r="B10" s="19" t="s">
        <v>2629</v>
      </c>
      <c r="C10" s="19" t="s">
        <v>2630</v>
      </c>
      <c r="D10" s="19">
        <v>42232605</v>
      </c>
      <c r="E10" s="57" t="str">
        <f t="shared" si="0"/>
        <v>KG-ARI-1808-00019-00280/42232605</v>
      </c>
      <c r="F10" s="19" t="s">
        <v>159</v>
      </c>
      <c r="G10" s="59" t="s">
        <v>2634</v>
      </c>
      <c r="H10" s="45">
        <v>43294</v>
      </c>
      <c r="I10" s="38">
        <v>34</v>
      </c>
      <c r="J10" s="38">
        <v>136</v>
      </c>
      <c r="K10" s="65">
        <f t="shared" si="1"/>
        <v>4</v>
      </c>
      <c r="L10" s="46">
        <v>3.55</v>
      </c>
      <c r="M10" s="66">
        <f t="shared" si="2"/>
        <v>120.7</v>
      </c>
      <c r="N10" s="38">
        <v>42.5</v>
      </c>
      <c r="O10" s="38">
        <v>32</v>
      </c>
      <c r="P10" s="38">
        <v>28</v>
      </c>
      <c r="Q10" s="71">
        <f t="shared" si="3"/>
        <v>3.7999999999999999E-2</v>
      </c>
      <c r="R10" s="65">
        <f t="shared" si="4"/>
        <v>1.29</v>
      </c>
      <c r="S10" s="72">
        <f t="shared" si="5"/>
        <v>0.8</v>
      </c>
      <c r="T10" s="73">
        <v>108.8</v>
      </c>
      <c r="U10" s="74" t="s">
        <v>2635</v>
      </c>
      <c r="V10" s="27">
        <f>IF(E10="","",SUMIF(OUTBOUND!$G:$G,WMS!E10,OUTBOUND!$L:$L))</f>
        <v>14</v>
      </c>
      <c r="W10" s="27">
        <f>IF(E10="","",SUMIF(OUTBOUND!$G:$G,WMS!E10,OUTBOUND!$M:$M))</f>
        <v>56</v>
      </c>
      <c r="X10" s="71">
        <f>IF(E10="","",SUMIF(OUTBOUND!$G:$G,WMS!E10,OUTBOUND!$O:$O))</f>
        <v>49.699999999999996</v>
      </c>
      <c r="Y10" s="71">
        <f>IF(E10="","",SUMIF(OUTBOUND!$G:$G,WMS!E10,OUTBOUND!$AC:$AC))</f>
        <v>44.800000000000004</v>
      </c>
      <c r="Z10" s="71">
        <f>IF(E10="","",SUMIF(OUTBOUND!$G:$G,WMS!E10,OUTBOUND!$P:$P))</f>
        <v>0.53200000000000003</v>
      </c>
      <c r="AA10" s="27">
        <f t="shared" si="6"/>
        <v>20</v>
      </c>
      <c r="AB10" s="27">
        <f t="shared" si="7"/>
        <v>80</v>
      </c>
      <c r="AC10" s="71">
        <f t="shared" si="8"/>
        <v>71</v>
      </c>
      <c r="AD10" s="71">
        <f t="shared" si="9"/>
        <v>63.999999999999993</v>
      </c>
      <c r="AE10" s="71">
        <f t="shared" si="10"/>
        <v>0.75800000000000001</v>
      </c>
      <c r="AF10" s="80" t="b">
        <f t="shared" si="11"/>
        <v>1</v>
      </c>
    </row>
    <row r="11" spans="1:33">
      <c r="A11" s="43" t="s">
        <v>2628</v>
      </c>
      <c r="B11" s="19" t="s">
        <v>2629</v>
      </c>
      <c r="C11" s="19" t="s">
        <v>2630</v>
      </c>
      <c r="D11" s="19">
        <v>42415831</v>
      </c>
      <c r="E11" s="57" t="str">
        <f t="shared" si="0"/>
        <v>KG-ARI-1808-00019-00280/42415831</v>
      </c>
      <c r="F11" s="19" t="s">
        <v>159</v>
      </c>
      <c r="G11" s="19" t="s">
        <v>160</v>
      </c>
      <c r="H11" s="45">
        <v>43294</v>
      </c>
      <c r="I11" s="38">
        <v>11</v>
      </c>
      <c r="J11" s="38">
        <v>66</v>
      </c>
      <c r="K11" s="65">
        <f t="shared" si="1"/>
        <v>6</v>
      </c>
      <c r="L11" s="46">
        <v>4.95</v>
      </c>
      <c r="M11" s="66">
        <f t="shared" si="2"/>
        <v>54.45</v>
      </c>
      <c r="N11" s="38">
        <v>39.5</v>
      </c>
      <c r="O11" s="38">
        <v>35</v>
      </c>
      <c r="P11" s="38">
        <v>61</v>
      </c>
      <c r="Q11" s="71">
        <f t="shared" si="3"/>
        <v>8.4000000000000005E-2</v>
      </c>
      <c r="R11" s="65">
        <f t="shared" si="4"/>
        <v>0.93</v>
      </c>
      <c r="S11" s="72">
        <f t="shared" si="5"/>
        <v>0.75</v>
      </c>
      <c r="T11" s="73">
        <v>49.5</v>
      </c>
      <c r="U11" s="74" t="s">
        <v>2635</v>
      </c>
      <c r="V11" s="27">
        <f>IF(E11="","",SUMIF(OUTBOUND!$G:$G,WMS!E11,OUTBOUND!$L:$L))</f>
        <v>10</v>
      </c>
      <c r="W11" s="27">
        <f>IF(E11="","",SUMIF(OUTBOUND!$G:$G,WMS!E11,OUTBOUND!$M:$M))</f>
        <v>60</v>
      </c>
      <c r="X11" s="71">
        <f>IF(E11="","",SUMIF(OUTBOUND!$G:$G,WMS!E11,OUTBOUND!$O:$O))</f>
        <v>49.5</v>
      </c>
      <c r="Y11" s="71">
        <f>IF(E11="","",SUMIF(OUTBOUND!$G:$G,WMS!E11,OUTBOUND!$AC:$AC))</f>
        <v>45</v>
      </c>
      <c r="Z11" s="71">
        <f>IF(E11="","",SUMIF(OUTBOUND!$G:$G,WMS!E11,OUTBOUND!$P:$P))</f>
        <v>0.84000000000000008</v>
      </c>
      <c r="AA11" s="27">
        <f t="shared" si="6"/>
        <v>1</v>
      </c>
      <c r="AB11" s="27">
        <f t="shared" si="7"/>
        <v>6</v>
      </c>
      <c r="AC11" s="71">
        <f t="shared" si="8"/>
        <v>4.9500000000000028</v>
      </c>
      <c r="AD11" s="71">
        <f t="shared" si="9"/>
        <v>4.5</v>
      </c>
      <c r="AE11" s="71">
        <f t="shared" si="10"/>
        <v>8.9999999999999969E-2</v>
      </c>
      <c r="AF11" s="80" t="b">
        <f t="shared" si="11"/>
        <v>1</v>
      </c>
    </row>
    <row r="12" spans="1:33">
      <c r="A12" s="43" t="s">
        <v>2636</v>
      </c>
      <c r="B12" s="19" t="s">
        <v>166</v>
      </c>
      <c r="C12" s="19" t="s">
        <v>2637</v>
      </c>
      <c r="D12" s="19">
        <v>42194545</v>
      </c>
      <c r="E12" s="57" t="str">
        <f t="shared" si="0"/>
        <v>KG-ARI-1808-00019-00551/42194545</v>
      </c>
      <c r="F12" s="19" t="s">
        <v>168</v>
      </c>
      <c r="G12" s="19" t="s">
        <v>169</v>
      </c>
      <c r="H12" s="45">
        <v>43297</v>
      </c>
      <c r="I12" s="38">
        <v>117</v>
      </c>
      <c r="J12" s="38">
        <v>1638</v>
      </c>
      <c r="K12" s="65">
        <f t="shared" si="1"/>
        <v>14</v>
      </c>
      <c r="L12" s="46">
        <v>7.85</v>
      </c>
      <c r="M12" s="66">
        <f t="shared" si="2"/>
        <v>918.45</v>
      </c>
      <c r="N12" s="38">
        <v>36.5</v>
      </c>
      <c r="O12" s="38">
        <v>36.5</v>
      </c>
      <c r="P12" s="38">
        <v>31</v>
      </c>
      <c r="Q12" s="71">
        <f t="shared" si="3"/>
        <v>4.1000000000000002E-2</v>
      </c>
      <c r="R12" s="65">
        <f t="shared" si="4"/>
        <v>4.83</v>
      </c>
      <c r="S12" s="72">
        <f t="shared" si="5"/>
        <v>0.53600000000000003</v>
      </c>
      <c r="T12" s="73">
        <v>877.5</v>
      </c>
      <c r="U12" s="74" t="s">
        <v>2638</v>
      </c>
      <c r="V12" s="27">
        <f>IF(E12="","",SUMIF(OUTBOUND!$G:$G,WMS!E12,OUTBOUND!$L:$L))</f>
        <v>66</v>
      </c>
      <c r="W12" s="27">
        <f>IF(E12="","",SUMIF(OUTBOUND!$G:$G,WMS!E12,OUTBOUND!$M:$M))</f>
        <v>924</v>
      </c>
      <c r="X12" s="71">
        <f>IF(E12="","",SUMIF(OUTBOUND!$G:$G,WMS!E12,OUTBOUND!$O:$O))</f>
        <v>518.09999999999991</v>
      </c>
      <c r="Y12" s="71">
        <f>IF(E12="","",SUMIF(OUTBOUND!$G:$G,WMS!E12,OUTBOUND!$AC:$AC))</f>
        <v>495.26400000000007</v>
      </c>
      <c r="Z12" s="71">
        <f>IF(E12="","",SUMIF(OUTBOUND!$G:$G,WMS!E12,OUTBOUND!$P:$P))</f>
        <v>2.7060000000000004</v>
      </c>
      <c r="AA12" s="27">
        <f t="shared" si="6"/>
        <v>51</v>
      </c>
      <c r="AB12" s="27">
        <f t="shared" si="7"/>
        <v>714</v>
      </c>
      <c r="AC12" s="71">
        <f t="shared" si="8"/>
        <v>400.35000000000014</v>
      </c>
      <c r="AD12" s="71">
        <f t="shared" si="9"/>
        <v>382.23599999999993</v>
      </c>
      <c r="AE12" s="71">
        <f t="shared" si="10"/>
        <v>2.1239999999999997</v>
      </c>
      <c r="AF12" s="80" t="b">
        <f t="shared" si="11"/>
        <v>1</v>
      </c>
    </row>
    <row r="13" spans="1:33">
      <c r="A13" s="43" t="s">
        <v>2636</v>
      </c>
      <c r="B13" s="19" t="s">
        <v>166</v>
      </c>
      <c r="C13" s="19" t="s">
        <v>2637</v>
      </c>
      <c r="D13" s="19">
        <v>42494102</v>
      </c>
      <c r="E13" s="57" t="str">
        <f t="shared" si="0"/>
        <v>KG-ARI-1808-00019-00551/42494102</v>
      </c>
      <c r="F13" s="19" t="s">
        <v>168</v>
      </c>
      <c r="G13" s="19" t="s">
        <v>172</v>
      </c>
      <c r="H13" s="45">
        <v>43297</v>
      </c>
      <c r="I13" s="38">
        <v>194</v>
      </c>
      <c r="J13" s="38">
        <v>776</v>
      </c>
      <c r="K13" s="65">
        <f t="shared" si="1"/>
        <v>4</v>
      </c>
      <c r="L13" s="46">
        <v>9.5</v>
      </c>
      <c r="M13" s="66">
        <f t="shared" si="2"/>
        <v>1843</v>
      </c>
      <c r="N13" s="38">
        <v>41.5</v>
      </c>
      <c r="O13" s="38">
        <v>37.5</v>
      </c>
      <c r="P13" s="38">
        <v>37</v>
      </c>
      <c r="Q13" s="71">
        <f t="shared" si="3"/>
        <v>5.8000000000000003E-2</v>
      </c>
      <c r="R13" s="65">
        <f t="shared" si="4"/>
        <v>11.17</v>
      </c>
      <c r="S13" s="72">
        <f t="shared" si="5"/>
        <v>1.875</v>
      </c>
      <c r="T13" s="73">
        <v>1455</v>
      </c>
      <c r="U13" s="74" t="s">
        <v>2639</v>
      </c>
      <c r="V13" s="27">
        <f>IF(E13="","",SUMIF(OUTBOUND!$G:$G,WMS!E13,OUTBOUND!$L:$L))</f>
        <v>134</v>
      </c>
      <c r="W13" s="27">
        <f>IF(E13="","",SUMIF(OUTBOUND!$G:$G,WMS!E13,OUTBOUND!$M:$M))</f>
        <v>536</v>
      </c>
      <c r="X13" s="71">
        <f>IF(E13="","",SUMIF(OUTBOUND!$G:$G,WMS!E13,OUTBOUND!$O:$O))</f>
        <v>1273</v>
      </c>
      <c r="Y13" s="71">
        <f>IF(E13="","",SUMIF(OUTBOUND!$G:$G,WMS!E13,OUTBOUND!$AC:$AC))</f>
        <v>1005</v>
      </c>
      <c r="Z13" s="71">
        <f>IF(E13="","",SUMIF(OUTBOUND!$G:$G,WMS!E13,OUTBOUND!$P:$P))</f>
        <v>7.7720000000000002</v>
      </c>
      <c r="AA13" s="27">
        <f t="shared" si="6"/>
        <v>60</v>
      </c>
      <c r="AB13" s="27">
        <f t="shared" si="7"/>
        <v>240</v>
      </c>
      <c r="AC13" s="71">
        <f t="shared" si="8"/>
        <v>570</v>
      </c>
      <c r="AD13" s="71">
        <f t="shared" si="9"/>
        <v>450</v>
      </c>
      <c r="AE13" s="71">
        <f t="shared" si="10"/>
        <v>3.3979999999999997</v>
      </c>
      <c r="AF13" s="80" t="b">
        <f t="shared" si="11"/>
        <v>1</v>
      </c>
    </row>
    <row r="14" spans="1:33">
      <c r="A14" s="43" t="s">
        <v>2640</v>
      </c>
      <c r="B14" s="19" t="s">
        <v>173</v>
      </c>
      <c r="C14" s="19" t="s">
        <v>2641</v>
      </c>
      <c r="D14" s="19">
        <v>42369578</v>
      </c>
      <c r="E14" s="57" t="str">
        <f t="shared" si="0"/>
        <v>KG-ARI-1808-00019-00577/42369578</v>
      </c>
      <c r="F14" s="19" t="s">
        <v>175</v>
      </c>
      <c r="G14" s="19" t="s">
        <v>176</v>
      </c>
      <c r="H14" s="45">
        <v>43301</v>
      </c>
      <c r="I14" s="38">
        <v>23</v>
      </c>
      <c r="J14" s="38">
        <v>184</v>
      </c>
      <c r="K14" s="65">
        <f t="shared" si="1"/>
        <v>8</v>
      </c>
      <c r="L14" s="46">
        <v>10.1</v>
      </c>
      <c r="M14" s="66">
        <f t="shared" si="2"/>
        <v>232.3</v>
      </c>
      <c r="N14" s="38">
        <v>27</v>
      </c>
      <c r="O14" s="38">
        <v>27</v>
      </c>
      <c r="P14" s="38">
        <v>28.5</v>
      </c>
      <c r="Q14" s="71">
        <f t="shared" si="3"/>
        <v>2.1000000000000001E-2</v>
      </c>
      <c r="R14" s="65">
        <f t="shared" si="4"/>
        <v>0.48</v>
      </c>
      <c r="S14" s="72">
        <f t="shared" si="5"/>
        <v>1.2010000000000001</v>
      </c>
      <c r="T14" s="73">
        <v>221</v>
      </c>
      <c r="U14" s="74" t="s">
        <v>2642</v>
      </c>
      <c r="V14" s="27">
        <f>IF(E14="","",SUMIF(OUTBOUND!$G:$G,WMS!E14,OUTBOUND!$L:$L))</f>
        <v>7</v>
      </c>
      <c r="W14" s="27">
        <f>IF(E14="","",SUMIF(OUTBOUND!$G:$G,WMS!E14,OUTBOUND!$M:$M))</f>
        <v>56</v>
      </c>
      <c r="X14" s="71">
        <f>IF(E14="","",SUMIF(OUTBOUND!$G:$G,WMS!E14,OUTBOUND!$O:$O))</f>
        <v>70.699999999999989</v>
      </c>
      <c r="Y14" s="71">
        <f>IF(E14="","",SUMIF(OUTBOUND!$G:$G,WMS!E14,OUTBOUND!$AC:$AC))</f>
        <v>67.256</v>
      </c>
      <c r="Z14" s="71">
        <f>IF(E14="","",SUMIF(OUTBOUND!$G:$G,WMS!E14,OUTBOUND!$P:$P))</f>
        <v>0.14699999999999999</v>
      </c>
      <c r="AA14" s="27">
        <f t="shared" si="6"/>
        <v>16</v>
      </c>
      <c r="AB14" s="27">
        <f t="shared" si="7"/>
        <v>128</v>
      </c>
      <c r="AC14" s="71">
        <f t="shared" si="8"/>
        <v>161.60000000000002</v>
      </c>
      <c r="AD14" s="71">
        <f t="shared" si="9"/>
        <v>153.744</v>
      </c>
      <c r="AE14" s="71">
        <f t="shared" si="10"/>
        <v>0.33299999999999996</v>
      </c>
      <c r="AF14" s="80" t="b">
        <f t="shared" si="11"/>
        <v>1</v>
      </c>
    </row>
    <row r="15" spans="1:33">
      <c r="A15" s="43" t="s">
        <v>2640</v>
      </c>
      <c r="B15" s="19" t="s">
        <v>173</v>
      </c>
      <c r="C15" s="19" t="s">
        <v>2641</v>
      </c>
      <c r="D15" s="19">
        <v>42478911</v>
      </c>
      <c r="E15" s="57" t="str">
        <f t="shared" si="0"/>
        <v>KG-ARI-1808-00019-00577/42478911</v>
      </c>
      <c r="F15" s="19" t="s">
        <v>175</v>
      </c>
      <c r="G15" s="19" t="s">
        <v>178</v>
      </c>
      <c r="H15" s="45">
        <v>43301</v>
      </c>
      <c r="I15" s="38">
        <v>18</v>
      </c>
      <c r="J15" s="38">
        <v>108</v>
      </c>
      <c r="K15" s="65">
        <f t="shared" si="1"/>
        <v>6</v>
      </c>
      <c r="L15" s="46">
        <v>9.6999999999999993</v>
      </c>
      <c r="M15" s="66">
        <f t="shared" si="2"/>
        <v>174.6</v>
      </c>
      <c r="N15" s="38">
        <v>47</v>
      </c>
      <c r="O15" s="38">
        <v>26</v>
      </c>
      <c r="P15" s="38">
        <v>26</v>
      </c>
      <c r="Q15" s="71">
        <f t="shared" si="3"/>
        <v>3.2000000000000001E-2</v>
      </c>
      <c r="R15" s="65">
        <f t="shared" si="4"/>
        <v>0.56999999999999995</v>
      </c>
      <c r="S15" s="72">
        <f t="shared" si="5"/>
        <v>1.278</v>
      </c>
      <c r="T15" s="73">
        <v>138</v>
      </c>
      <c r="U15" s="75" t="s">
        <v>2626</v>
      </c>
      <c r="V15" s="27">
        <f>IF(E15="","",SUMIF(OUTBOUND!$G:$G,WMS!E15,OUTBOUND!$L:$L))</f>
        <v>7</v>
      </c>
      <c r="W15" s="27">
        <f>IF(E15="","",SUMIF(OUTBOUND!$G:$G,WMS!E15,OUTBOUND!$M:$M))</f>
        <v>42</v>
      </c>
      <c r="X15" s="71">
        <f>IF(E15="","",SUMIF(OUTBOUND!$G:$G,WMS!E15,OUTBOUND!$O:$O))</f>
        <v>67.900000000000006</v>
      </c>
      <c r="Y15" s="71">
        <f>IF(E15="","",SUMIF(OUTBOUND!$G:$G,WMS!E15,OUTBOUND!$AC:$AC))</f>
        <v>53.676000000000002</v>
      </c>
      <c r="Z15" s="71">
        <f>IF(E15="","",SUMIF(OUTBOUND!$G:$G,WMS!E15,OUTBOUND!$P:$P))</f>
        <v>0.224</v>
      </c>
      <c r="AA15" s="27">
        <f t="shared" si="6"/>
        <v>11</v>
      </c>
      <c r="AB15" s="27">
        <f t="shared" si="7"/>
        <v>66</v>
      </c>
      <c r="AC15" s="71">
        <f t="shared" si="8"/>
        <v>106.69999999999999</v>
      </c>
      <c r="AD15" s="71">
        <f t="shared" si="9"/>
        <v>84.323999999999998</v>
      </c>
      <c r="AE15" s="71">
        <f t="shared" si="10"/>
        <v>0.34599999999999997</v>
      </c>
      <c r="AF15" s="80" t="b">
        <f t="shared" si="11"/>
        <v>1</v>
      </c>
    </row>
    <row r="16" spans="1:33">
      <c r="A16" s="60" t="s">
        <v>2643</v>
      </c>
      <c r="B16" s="19" t="s">
        <v>180</v>
      </c>
      <c r="C16" s="19" t="s">
        <v>2644</v>
      </c>
      <c r="D16" s="19">
        <v>42511656</v>
      </c>
      <c r="E16" s="57" t="str">
        <f t="shared" si="0"/>
        <v>KG-ARI-1808-00019-00489/42511656</v>
      </c>
      <c r="F16" s="20" t="s">
        <v>180</v>
      </c>
      <c r="G16" s="20" t="s">
        <v>182</v>
      </c>
      <c r="H16" s="45">
        <v>43325</v>
      </c>
      <c r="I16" s="38">
        <v>36</v>
      </c>
      <c r="J16" s="38">
        <v>216</v>
      </c>
      <c r="K16" s="65">
        <f t="shared" si="1"/>
        <v>6</v>
      </c>
      <c r="L16" s="46">
        <v>2.6</v>
      </c>
      <c r="M16" s="66">
        <f t="shared" si="2"/>
        <v>93.6</v>
      </c>
      <c r="N16" s="38">
        <v>42</v>
      </c>
      <c r="O16" s="38">
        <v>29.5</v>
      </c>
      <c r="P16" s="38">
        <v>28.5</v>
      </c>
      <c r="Q16" s="71">
        <f t="shared" si="3"/>
        <v>3.5000000000000003E-2</v>
      </c>
      <c r="R16" s="65">
        <f t="shared" si="4"/>
        <v>1.27</v>
      </c>
      <c r="S16" s="72">
        <f t="shared" si="5"/>
        <v>0.42099999999999999</v>
      </c>
      <c r="T16" s="73">
        <v>91</v>
      </c>
      <c r="U16" s="76" t="s">
        <v>2645</v>
      </c>
      <c r="V16" s="27">
        <f>IF(E16="","",SUMIF(OUTBOUND!$G:$G,WMS!E16,OUTBOUND!$L:$L))</f>
        <v>16</v>
      </c>
      <c r="W16" s="27">
        <f>IF(E16="","",SUMIF(OUTBOUND!$G:$G,WMS!E16,OUTBOUND!$M:$M))</f>
        <v>96</v>
      </c>
      <c r="X16" s="71">
        <f>IF(E16="","",SUMIF(OUTBOUND!$G:$G,WMS!E16,OUTBOUND!$O:$O))</f>
        <v>41.6</v>
      </c>
      <c r="Y16" s="71">
        <f>IF(E16="","",SUMIF(OUTBOUND!$G:$G,WMS!E16,OUTBOUND!$AC:$AC))</f>
        <v>40.415999999999997</v>
      </c>
      <c r="Z16" s="71">
        <f>IF(E16="","",SUMIF(OUTBOUND!$G:$G,WMS!E16,OUTBOUND!$P:$P))</f>
        <v>0.56000000000000005</v>
      </c>
      <c r="AA16" s="27">
        <f t="shared" si="6"/>
        <v>20</v>
      </c>
      <c r="AB16" s="27">
        <f t="shared" si="7"/>
        <v>120</v>
      </c>
      <c r="AC16" s="71">
        <f t="shared" si="8"/>
        <v>51.999999999999993</v>
      </c>
      <c r="AD16" s="71">
        <f t="shared" si="9"/>
        <v>50.584000000000003</v>
      </c>
      <c r="AE16" s="71">
        <f t="shared" si="10"/>
        <v>0.71</v>
      </c>
      <c r="AF16" s="80" t="b">
        <f t="shared" si="11"/>
        <v>1</v>
      </c>
    </row>
    <row r="17" spans="1:32">
      <c r="A17" s="60" t="s">
        <v>2643</v>
      </c>
      <c r="B17" s="19" t="s">
        <v>180</v>
      </c>
      <c r="C17" s="19" t="s">
        <v>2646</v>
      </c>
      <c r="D17" s="19">
        <v>42603320</v>
      </c>
      <c r="E17" s="57" t="str">
        <f t="shared" si="0"/>
        <v>KG-ARI-1808-00019-00335/42603320</v>
      </c>
      <c r="F17" s="20" t="s">
        <v>180</v>
      </c>
      <c r="G17" s="20" t="s">
        <v>184</v>
      </c>
      <c r="H17" s="45">
        <v>43325</v>
      </c>
      <c r="I17" s="38">
        <v>13</v>
      </c>
      <c r="J17" s="38">
        <v>130</v>
      </c>
      <c r="K17" s="65">
        <f t="shared" si="1"/>
        <v>10</v>
      </c>
      <c r="L17" s="46">
        <v>0.7</v>
      </c>
      <c r="M17" s="66">
        <f t="shared" si="2"/>
        <v>9.1</v>
      </c>
      <c r="N17" s="38">
        <v>22.5</v>
      </c>
      <c r="O17" s="38">
        <v>15</v>
      </c>
      <c r="P17" s="38">
        <v>12</v>
      </c>
      <c r="Q17" s="71">
        <f t="shared" si="3"/>
        <v>4.0000000000000001E-3</v>
      </c>
      <c r="R17" s="65">
        <f t="shared" si="4"/>
        <v>0.05</v>
      </c>
      <c r="S17" s="72">
        <f t="shared" si="5"/>
        <v>0.1</v>
      </c>
      <c r="T17" s="73">
        <v>13</v>
      </c>
      <c r="U17" s="74" t="s">
        <v>2632</v>
      </c>
      <c r="V17" s="27">
        <f>IF(E17="","",SUMIF(OUTBOUND!$G:$G,WMS!E17,OUTBOUND!$L:$L))</f>
        <v>11</v>
      </c>
      <c r="W17" s="27">
        <f>IF(E17="","",SUMIF(OUTBOUND!$G:$G,WMS!E17,OUTBOUND!$M:$M))</f>
        <v>110</v>
      </c>
      <c r="X17" s="71">
        <f>IF(E17="","",SUMIF(OUTBOUND!$G:$G,WMS!E17,OUTBOUND!$O:$O))</f>
        <v>7.6999999999999993</v>
      </c>
      <c r="Y17" s="71">
        <f>IF(E17="","",SUMIF(OUTBOUND!$G:$G,WMS!E17,OUTBOUND!$AC:$AC))</f>
        <v>11</v>
      </c>
      <c r="Z17" s="71">
        <f>IF(E17="","",SUMIF(OUTBOUND!$G:$G,WMS!E17,OUTBOUND!$P:$P))</f>
        <v>4.3999999999999997E-2</v>
      </c>
      <c r="AA17" s="27">
        <f t="shared" si="6"/>
        <v>2</v>
      </c>
      <c r="AB17" s="27">
        <f t="shared" si="7"/>
        <v>20</v>
      </c>
      <c r="AC17" s="71">
        <f t="shared" si="8"/>
        <v>1.4000000000000004</v>
      </c>
      <c r="AD17" s="71">
        <f t="shared" si="9"/>
        <v>2</v>
      </c>
      <c r="AE17" s="71">
        <f t="shared" si="10"/>
        <v>6.0000000000000053E-3</v>
      </c>
      <c r="AF17" s="80" t="b">
        <f t="shared" si="11"/>
        <v>1</v>
      </c>
    </row>
    <row r="18" spans="1:32">
      <c r="A18" s="60" t="s">
        <v>2643</v>
      </c>
      <c r="B18" s="19" t="s">
        <v>180</v>
      </c>
      <c r="C18" s="19" t="s">
        <v>2647</v>
      </c>
      <c r="D18" s="19">
        <v>42605522</v>
      </c>
      <c r="E18" s="57" t="str">
        <f t="shared" si="0"/>
        <v>KG-ARI-1808-00019-00385/42605522</v>
      </c>
      <c r="F18" s="20" t="s">
        <v>180</v>
      </c>
      <c r="G18" s="20" t="s">
        <v>186</v>
      </c>
      <c r="H18" s="45">
        <v>43325</v>
      </c>
      <c r="I18" s="38">
        <v>32</v>
      </c>
      <c r="J18" s="38">
        <v>192</v>
      </c>
      <c r="K18" s="65">
        <f t="shared" si="1"/>
        <v>6</v>
      </c>
      <c r="L18" s="46">
        <v>1.7</v>
      </c>
      <c r="M18" s="66">
        <f t="shared" si="2"/>
        <v>54.4</v>
      </c>
      <c r="N18" s="38">
        <v>49</v>
      </c>
      <c r="O18" s="38">
        <v>22.5</v>
      </c>
      <c r="P18" s="38">
        <v>27.5</v>
      </c>
      <c r="Q18" s="71">
        <f t="shared" si="3"/>
        <v>0.03</v>
      </c>
      <c r="R18" s="65">
        <f t="shared" si="4"/>
        <v>0.97</v>
      </c>
      <c r="S18" s="72">
        <f t="shared" si="5"/>
        <v>0.20300000000000001</v>
      </c>
      <c r="T18" s="73">
        <v>39</v>
      </c>
      <c r="U18" s="74" t="s">
        <v>2648</v>
      </c>
      <c r="V18" s="27">
        <f>IF(E18="","",SUMIF(OUTBOUND!$G:$G,WMS!E18,OUTBOUND!$L:$L))</f>
        <v>24</v>
      </c>
      <c r="W18" s="27">
        <f>IF(E18="","",SUMIF(OUTBOUND!$G:$G,WMS!E18,OUTBOUND!$M:$M))</f>
        <v>144</v>
      </c>
      <c r="X18" s="71">
        <f>IF(E18="","",SUMIF(OUTBOUND!$G:$G,WMS!E18,OUTBOUND!$O:$O))</f>
        <v>40.799999999999997</v>
      </c>
      <c r="Y18" s="71">
        <f>IF(E18="","",SUMIF(OUTBOUND!$G:$G,WMS!E18,OUTBOUND!$AC:$AC))</f>
        <v>29.231999999999999</v>
      </c>
      <c r="Z18" s="71">
        <f>IF(E18="","",SUMIF(OUTBOUND!$G:$G,WMS!E18,OUTBOUND!$P:$P))</f>
        <v>0.72</v>
      </c>
      <c r="AA18" s="27">
        <f t="shared" si="6"/>
        <v>8</v>
      </c>
      <c r="AB18" s="27">
        <f t="shared" si="7"/>
        <v>48</v>
      </c>
      <c r="AC18" s="71">
        <f t="shared" si="8"/>
        <v>13.600000000000001</v>
      </c>
      <c r="AD18" s="71">
        <f t="shared" si="9"/>
        <v>9.7680000000000007</v>
      </c>
      <c r="AE18" s="71">
        <f t="shared" si="10"/>
        <v>0.25</v>
      </c>
      <c r="AF18" s="80" t="b">
        <f t="shared" si="11"/>
        <v>1</v>
      </c>
    </row>
    <row r="19" spans="1:32">
      <c r="A19" s="60" t="s">
        <v>2643</v>
      </c>
      <c r="B19" s="19" t="s">
        <v>180</v>
      </c>
      <c r="C19" s="19" t="s">
        <v>2647</v>
      </c>
      <c r="D19" s="19">
        <v>42605546</v>
      </c>
      <c r="E19" s="57" t="str">
        <f t="shared" si="0"/>
        <v>KG-ARI-1808-00019-00385/42605546</v>
      </c>
      <c r="F19" s="20" t="s">
        <v>180</v>
      </c>
      <c r="G19" s="20" t="s">
        <v>186</v>
      </c>
      <c r="H19" s="45">
        <v>43325</v>
      </c>
      <c r="I19" s="38">
        <v>36</v>
      </c>
      <c r="J19" s="38">
        <v>216</v>
      </c>
      <c r="K19" s="65">
        <f t="shared" si="1"/>
        <v>6</v>
      </c>
      <c r="L19" s="46">
        <v>1.7</v>
      </c>
      <c r="M19" s="66">
        <f t="shared" si="2"/>
        <v>61.2</v>
      </c>
      <c r="N19" s="38">
        <v>49</v>
      </c>
      <c r="O19" s="38">
        <v>22.5</v>
      </c>
      <c r="P19" s="38">
        <v>27.5</v>
      </c>
      <c r="Q19" s="71">
        <f t="shared" si="3"/>
        <v>0.03</v>
      </c>
      <c r="R19" s="65">
        <f t="shared" si="4"/>
        <v>1.0900000000000001</v>
      </c>
      <c r="S19" s="72">
        <f t="shared" si="5"/>
        <v>2.7E-2</v>
      </c>
      <c r="T19" s="73">
        <v>5.8</v>
      </c>
      <c r="U19" s="74" t="s">
        <v>2649</v>
      </c>
      <c r="V19" s="27">
        <f>IF(E19="","",SUMIF(OUTBOUND!$G:$G,WMS!E19,OUTBOUND!$L:$L))</f>
        <v>30</v>
      </c>
      <c r="W19" s="27">
        <f>IF(E19="","",SUMIF(OUTBOUND!$G:$G,WMS!E19,OUTBOUND!$M:$M))</f>
        <v>180</v>
      </c>
      <c r="X19" s="71">
        <f>IF(E19="","",SUMIF(OUTBOUND!$G:$G,WMS!E19,OUTBOUND!$O:$O))</f>
        <v>51</v>
      </c>
      <c r="Y19" s="71">
        <f>IF(E19="","",SUMIF(OUTBOUND!$G:$G,WMS!E19,OUTBOUND!$AC:$AC))</f>
        <v>4.8599999999999994</v>
      </c>
      <c r="Z19" s="71">
        <f>IF(E19="","",SUMIF(OUTBOUND!$G:$G,WMS!E19,OUTBOUND!$P:$P))</f>
        <v>0.89999999999999991</v>
      </c>
      <c r="AA19" s="27">
        <f t="shared" si="6"/>
        <v>6</v>
      </c>
      <c r="AB19" s="27">
        <f t="shared" si="7"/>
        <v>36</v>
      </c>
      <c r="AC19" s="71">
        <f t="shared" si="8"/>
        <v>10.200000000000003</v>
      </c>
      <c r="AD19" s="71">
        <f t="shared" si="9"/>
        <v>0.94000000000000039</v>
      </c>
      <c r="AE19" s="71">
        <f t="shared" si="10"/>
        <v>0.19000000000000017</v>
      </c>
      <c r="AF19" s="80" t="b">
        <f t="shared" si="11"/>
        <v>1</v>
      </c>
    </row>
    <row r="20" spans="1:32">
      <c r="A20" s="60" t="s">
        <v>2643</v>
      </c>
      <c r="B20" s="19" t="s">
        <v>180</v>
      </c>
      <c r="C20" s="19" t="s">
        <v>2647</v>
      </c>
      <c r="D20" s="19">
        <v>42562504</v>
      </c>
      <c r="E20" s="57" t="str">
        <f t="shared" si="0"/>
        <v>KG-ARI-1808-00019-00385/42562504</v>
      </c>
      <c r="F20" s="20" t="s">
        <v>180</v>
      </c>
      <c r="G20" s="20" t="s">
        <v>189</v>
      </c>
      <c r="H20" s="45">
        <v>43325</v>
      </c>
      <c r="I20" s="38">
        <v>20</v>
      </c>
      <c r="J20" s="38">
        <v>120</v>
      </c>
      <c r="K20" s="65">
        <f t="shared" si="1"/>
        <v>6</v>
      </c>
      <c r="L20" s="46">
        <v>1.85</v>
      </c>
      <c r="M20" s="66">
        <f t="shared" si="2"/>
        <v>37</v>
      </c>
      <c r="N20" s="38">
        <v>48</v>
      </c>
      <c r="O20" s="38">
        <v>22</v>
      </c>
      <c r="P20" s="38">
        <v>27</v>
      </c>
      <c r="Q20" s="71">
        <f t="shared" si="3"/>
        <v>2.9000000000000001E-2</v>
      </c>
      <c r="R20" s="65">
        <f t="shared" si="4"/>
        <v>0.56999999999999995</v>
      </c>
      <c r="S20" s="72">
        <f t="shared" si="5"/>
        <v>0.28799999999999998</v>
      </c>
      <c r="T20" s="73">
        <v>34.5</v>
      </c>
      <c r="U20" s="74" t="s">
        <v>2650</v>
      </c>
      <c r="V20" s="27">
        <f>IF(E20="","",SUMIF(OUTBOUND!$G:$G,WMS!E20,OUTBOUND!$L:$L))</f>
        <v>15</v>
      </c>
      <c r="W20" s="27">
        <f>IF(E20="","",SUMIF(OUTBOUND!$G:$G,WMS!E20,OUTBOUND!$M:$M))</f>
        <v>90</v>
      </c>
      <c r="X20" s="71">
        <f>IF(E20="","",SUMIF(OUTBOUND!$G:$G,WMS!E20,OUTBOUND!$O:$O))</f>
        <v>27.75</v>
      </c>
      <c r="Y20" s="71">
        <f>IF(E20="","",SUMIF(OUTBOUND!$G:$G,WMS!E20,OUTBOUND!$AC:$AC))</f>
        <v>25.919999999999995</v>
      </c>
      <c r="Z20" s="71">
        <f>IF(E20="","",SUMIF(OUTBOUND!$G:$G,WMS!E20,OUTBOUND!$P:$P))</f>
        <v>0.43500000000000005</v>
      </c>
      <c r="AA20" s="27">
        <f t="shared" si="6"/>
        <v>5</v>
      </c>
      <c r="AB20" s="27">
        <f t="shared" si="7"/>
        <v>30</v>
      </c>
      <c r="AC20" s="71">
        <f t="shared" si="8"/>
        <v>9.25</v>
      </c>
      <c r="AD20" s="71">
        <f t="shared" si="9"/>
        <v>8.5800000000000054</v>
      </c>
      <c r="AE20" s="71">
        <f t="shared" si="10"/>
        <v>0.1349999999999999</v>
      </c>
      <c r="AF20" s="80" t="b">
        <f t="shared" si="11"/>
        <v>1</v>
      </c>
    </row>
    <row r="21" spans="1:32">
      <c r="A21" s="60" t="s">
        <v>2643</v>
      </c>
      <c r="B21" s="19" t="s">
        <v>180</v>
      </c>
      <c r="C21" s="19" t="s">
        <v>2647</v>
      </c>
      <c r="D21" s="19">
        <v>42171416</v>
      </c>
      <c r="E21" s="57" t="str">
        <f t="shared" si="0"/>
        <v>KG-ARI-1808-00019-00385/42171416</v>
      </c>
      <c r="F21" s="20" t="s">
        <v>180</v>
      </c>
      <c r="G21" s="20" t="s">
        <v>189</v>
      </c>
      <c r="H21" s="45">
        <v>43325</v>
      </c>
      <c r="I21" s="38">
        <v>43</v>
      </c>
      <c r="J21" s="38">
        <v>258</v>
      </c>
      <c r="K21" s="65">
        <f t="shared" si="1"/>
        <v>6</v>
      </c>
      <c r="L21" s="46">
        <v>1.35</v>
      </c>
      <c r="M21" s="66">
        <f t="shared" si="2"/>
        <v>58.05</v>
      </c>
      <c r="N21" s="38">
        <v>43</v>
      </c>
      <c r="O21" s="38">
        <v>20.5</v>
      </c>
      <c r="P21" s="38">
        <v>28</v>
      </c>
      <c r="Q21" s="71">
        <f t="shared" si="3"/>
        <v>2.5000000000000001E-2</v>
      </c>
      <c r="R21" s="65">
        <f t="shared" si="4"/>
        <v>1.06</v>
      </c>
      <c r="S21" s="72">
        <f t="shared" ref="S21:S29" si="12">IF(T21="","",ROUND(T21/J21,3))</f>
        <v>0.219</v>
      </c>
      <c r="T21" s="73">
        <v>56.5</v>
      </c>
      <c r="U21" s="74" t="s">
        <v>2648</v>
      </c>
      <c r="V21" s="27">
        <f>IF(E21="","",SUMIF(OUTBOUND!$G:$G,WMS!E21,OUTBOUND!$L:$L))</f>
        <v>28</v>
      </c>
      <c r="W21" s="27">
        <f>IF(E21="","",SUMIF(OUTBOUND!$G:$G,WMS!E21,OUTBOUND!$M:$M))</f>
        <v>168</v>
      </c>
      <c r="X21" s="71">
        <f>IF(E21="","",SUMIF(OUTBOUND!$G:$G,WMS!E21,OUTBOUND!$O:$O))</f>
        <v>37.800000000000004</v>
      </c>
      <c r="Y21" s="71">
        <f>IF(E21="","",SUMIF(OUTBOUND!$G:$G,WMS!E21,OUTBOUND!$AC:$AC))</f>
        <v>36.792000000000002</v>
      </c>
      <c r="Z21" s="71">
        <f>IF(E21="","",SUMIF(OUTBOUND!$G:$G,WMS!E21,OUTBOUND!$P:$P))</f>
        <v>0.70000000000000007</v>
      </c>
      <c r="AA21" s="27">
        <f t="shared" si="6"/>
        <v>15</v>
      </c>
      <c r="AB21" s="27">
        <f t="shared" si="7"/>
        <v>90</v>
      </c>
      <c r="AC21" s="71">
        <f t="shared" si="8"/>
        <v>20.249999999999993</v>
      </c>
      <c r="AD21" s="71">
        <f t="shared" si="9"/>
        <v>19.707999999999998</v>
      </c>
      <c r="AE21" s="71">
        <f t="shared" si="10"/>
        <v>0.36</v>
      </c>
      <c r="AF21" s="80" t="b">
        <f t="shared" si="11"/>
        <v>1</v>
      </c>
    </row>
    <row r="22" spans="1:32">
      <c r="A22" s="60" t="s">
        <v>2643</v>
      </c>
      <c r="B22" s="19" t="s">
        <v>180</v>
      </c>
      <c r="C22" s="19" t="s">
        <v>2647</v>
      </c>
      <c r="D22" s="19">
        <v>42300434</v>
      </c>
      <c r="E22" s="57" t="str">
        <f t="shared" si="0"/>
        <v>KG-ARI-1808-00019-00385/42300434</v>
      </c>
      <c r="F22" s="20" t="s">
        <v>180</v>
      </c>
      <c r="G22" s="20" t="s">
        <v>187</v>
      </c>
      <c r="H22" s="45">
        <v>43325</v>
      </c>
      <c r="I22" s="38">
        <v>36</v>
      </c>
      <c r="J22" s="38">
        <v>432</v>
      </c>
      <c r="K22" s="65">
        <f t="shared" si="1"/>
        <v>12</v>
      </c>
      <c r="L22" s="46">
        <v>0.5</v>
      </c>
      <c r="M22" s="66">
        <f t="shared" si="2"/>
        <v>18</v>
      </c>
      <c r="N22" s="38">
        <v>20</v>
      </c>
      <c r="O22" s="38">
        <v>15</v>
      </c>
      <c r="P22" s="38">
        <v>15.5</v>
      </c>
      <c r="Q22" s="71">
        <f t="shared" si="3"/>
        <v>5.0000000000000001E-3</v>
      </c>
      <c r="R22" s="65">
        <f t="shared" si="4"/>
        <v>0.17</v>
      </c>
      <c r="S22" s="72">
        <f t="shared" si="12"/>
        <v>2.8000000000000001E-2</v>
      </c>
      <c r="T22" s="73">
        <v>12</v>
      </c>
      <c r="U22" s="74" t="s">
        <v>2651</v>
      </c>
      <c r="V22" s="27">
        <f>IF(E22="","",SUMIF(OUTBOUND!$G:$G,WMS!E22,OUTBOUND!$L:$L))</f>
        <v>16</v>
      </c>
      <c r="W22" s="27">
        <f>IF(E22="","",SUMIF(OUTBOUND!$G:$G,WMS!E22,OUTBOUND!$M:$M))</f>
        <v>192</v>
      </c>
      <c r="X22" s="71">
        <f>IF(E22="","",SUMIF(OUTBOUND!$G:$G,WMS!E22,OUTBOUND!$O:$O))</f>
        <v>8</v>
      </c>
      <c r="Y22" s="71">
        <f>IF(E22="","",SUMIF(OUTBOUND!$G:$G,WMS!E22,OUTBOUND!$AC:$AC))</f>
        <v>5.3759999999999994</v>
      </c>
      <c r="Z22" s="71">
        <f>IF(E22="","",SUMIF(OUTBOUND!$G:$G,WMS!E22,OUTBOUND!$P:$P))</f>
        <v>0.08</v>
      </c>
      <c r="AA22" s="27">
        <f t="shared" si="6"/>
        <v>20</v>
      </c>
      <c r="AB22" s="27">
        <f t="shared" si="7"/>
        <v>240</v>
      </c>
      <c r="AC22" s="71">
        <f t="shared" si="8"/>
        <v>10</v>
      </c>
      <c r="AD22" s="71">
        <f t="shared" si="9"/>
        <v>6.6240000000000006</v>
      </c>
      <c r="AE22" s="71">
        <f t="shared" si="10"/>
        <v>9.0000000000000011E-2</v>
      </c>
      <c r="AF22" s="80" t="b">
        <f t="shared" si="11"/>
        <v>1</v>
      </c>
    </row>
    <row r="23" spans="1:32">
      <c r="A23" s="60" t="s">
        <v>2643</v>
      </c>
      <c r="B23" s="19" t="s">
        <v>180</v>
      </c>
      <c r="C23" s="19" t="s">
        <v>2647</v>
      </c>
      <c r="D23" s="19">
        <v>42568612</v>
      </c>
      <c r="E23" s="57" t="str">
        <f t="shared" si="0"/>
        <v>KG-ARI-1808-00019-00385/42568612</v>
      </c>
      <c r="F23" s="20" t="s">
        <v>180</v>
      </c>
      <c r="G23" s="20" t="s">
        <v>187</v>
      </c>
      <c r="H23" s="45">
        <v>43325</v>
      </c>
      <c r="I23" s="38">
        <v>15</v>
      </c>
      <c r="J23" s="38">
        <v>180</v>
      </c>
      <c r="K23" s="65">
        <f t="shared" si="1"/>
        <v>12</v>
      </c>
      <c r="L23" s="46">
        <v>0.68</v>
      </c>
      <c r="M23" s="66">
        <f t="shared" si="2"/>
        <v>10.199999999999999</v>
      </c>
      <c r="N23" s="38">
        <v>21</v>
      </c>
      <c r="O23" s="38">
        <v>20.5</v>
      </c>
      <c r="P23" s="38">
        <v>20</v>
      </c>
      <c r="Q23" s="71">
        <f t="shared" si="3"/>
        <v>8.9999999999999993E-3</v>
      </c>
      <c r="R23" s="65">
        <f t="shared" si="4"/>
        <v>0.13</v>
      </c>
      <c r="S23" s="72">
        <f t="shared" si="12"/>
        <v>4.3999999999999997E-2</v>
      </c>
      <c r="T23" s="73">
        <v>8</v>
      </c>
      <c r="U23" s="74" t="s">
        <v>2650</v>
      </c>
      <c r="V23" s="27">
        <f>IF(E23="","",SUMIF(OUTBOUND!$G:$G,WMS!E23,OUTBOUND!$L:$L))</f>
        <v>13</v>
      </c>
      <c r="W23" s="27">
        <f>IF(E23="","",SUMIF(OUTBOUND!$G:$G,WMS!E23,OUTBOUND!$M:$M))</f>
        <v>156</v>
      </c>
      <c r="X23" s="71">
        <f>IF(E23="","",SUMIF(OUTBOUND!$G:$G,WMS!E23,OUTBOUND!$O:$O))</f>
        <v>8.84</v>
      </c>
      <c r="Y23" s="71">
        <f>IF(E23="","",SUMIF(OUTBOUND!$G:$G,WMS!E23,OUTBOUND!$AC:$AC))</f>
        <v>6.863999999999999</v>
      </c>
      <c r="Z23" s="71">
        <f>IF(E23="","",SUMIF(OUTBOUND!$G:$G,WMS!E23,OUTBOUND!$P:$P))</f>
        <v>0.11699999999999999</v>
      </c>
      <c r="AA23" s="27">
        <f t="shared" si="6"/>
        <v>2</v>
      </c>
      <c r="AB23" s="27">
        <f t="shared" si="7"/>
        <v>24</v>
      </c>
      <c r="AC23" s="71">
        <f t="shared" si="8"/>
        <v>1.3599999999999994</v>
      </c>
      <c r="AD23" s="71">
        <f t="shared" si="9"/>
        <v>1.136000000000001</v>
      </c>
      <c r="AE23" s="71">
        <f t="shared" si="10"/>
        <v>1.3000000000000012E-2</v>
      </c>
      <c r="AF23" s="80" t="b">
        <f t="shared" si="11"/>
        <v>1</v>
      </c>
    </row>
    <row r="24" spans="1:32">
      <c r="A24" s="60" t="s">
        <v>2643</v>
      </c>
      <c r="B24" s="19" t="s">
        <v>180</v>
      </c>
      <c r="C24" s="19" t="s">
        <v>2647</v>
      </c>
      <c r="D24" s="19">
        <v>42568674</v>
      </c>
      <c r="E24" s="57" t="str">
        <f t="shared" si="0"/>
        <v>KG-ARI-1808-00019-00385/42568674</v>
      </c>
      <c r="F24" s="20" t="s">
        <v>180</v>
      </c>
      <c r="G24" s="20" t="s">
        <v>187</v>
      </c>
      <c r="H24" s="45">
        <v>43325</v>
      </c>
      <c r="I24" s="38">
        <v>16</v>
      </c>
      <c r="J24" s="38">
        <v>192</v>
      </c>
      <c r="K24" s="65">
        <f t="shared" si="1"/>
        <v>12</v>
      </c>
      <c r="L24" s="46">
        <v>0.65</v>
      </c>
      <c r="M24" s="66">
        <f t="shared" si="2"/>
        <v>10.4</v>
      </c>
      <c r="N24" s="38">
        <v>21</v>
      </c>
      <c r="O24" s="38">
        <v>20.5</v>
      </c>
      <c r="P24" s="38">
        <v>20</v>
      </c>
      <c r="Q24" s="71">
        <f t="shared" si="3"/>
        <v>8.9999999999999993E-3</v>
      </c>
      <c r="R24" s="65">
        <f t="shared" si="4"/>
        <v>0.14000000000000001</v>
      </c>
      <c r="S24" s="72">
        <f t="shared" si="12"/>
        <v>4.3999999999999997E-2</v>
      </c>
      <c r="T24" s="73">
        <v>8.5</v>
      </c>
      <c r="U24" s="74" t="s">
        <v>2652</v>
      </c>
      <c r="V24" s="27">
        <f>IF(E24="","",SUMIF(OUTBOUND!$G:$G,WMS!E24,OUTBOUND!$L:$L))</f>
        <v>10</v>
      </c>
      <c r="W24" s="27">
        <f>IF(E24="","",SUMIF(OUTBOUND!$G:$G,WMS!E24,OUTBOUND!$M:$M))</f>
        <v>120</v>
      </c>
      <c r="X24" s="71">
        <f>IF(E24="","",SUMIF(OUTBOUND!$G:$G,WMS!E24,OUTBOUND!$O:$O))</f>
        <v>6.5000000000000009</v>
      </c>
      <c r="Y24" s="71">
        <f>IF(E24="","",SUMIF(OUTBOUND!$G:$G,WMS!E24,OUTBOUND!$AC:$AC))</f>
        <v>5.2799999999999994</v>
      </c>
      <c r="Z24" s="71">
        <f>IF(E24="","",SUMIF(OUTBOUND!$G:$G,WMS!E24,OUTBOUND!$P:$P))</f>
        <v>0.09</v>
      </c>
      <c r="AA24" s="27">
        <f t="shared" si="6"/>
        <v>6</v>
      </c>
      <c r="AB24" s="27">
        <f t="shared" si="7"/>
        <v>72</v>
      </c>
      <c r="AC24" s="71">
        <f t="shared" si="8"/>
        <v>3.8999999999999995</v>
      </c>
      <c r="AD24" s="71">
        <f t="shared" si="9"/>
        <v>3.2200000000000006</v>
      </c>
      <c r="AE24" s="71">
        <f t="shared" si="10"/>
        <v>5.0000000000000017E-2</v>
      </c>
      <c r="AF24" s="80" t="b">
        <f t="shared" si="11"/>
        <v>1</v>
      </c>
    </row>
    <row r="25" spans="1:32">
      <c r="A25" s="60" t="s">
        <v>2643</v>
      </c>
      <c r="B25" s="19" t="s">
        <v>180</v>
      </c>
      <c r="C25" s="19" t="s">
        <v>2653</v>
      </c>
      <c r="D25" s="19">
        <v>42204398</v>
      </c>
      <c r="E25" s="57" t="str">
        <f t="shared" si="0"/>
        <v>KG-ARI-1808-00019-00324/42204398</v>
      </c>
      <c r="F25" s="20" t="s">
        <v>180</v>
      </c>
      <c r="G25" s="20" t="s">
        <v>190</v>
      </c>
      <c r="H25" s="45">
        <v>43325</v>
      </c>
      <c r="I25" s="38">
        <v>21</v>
      </c>
      <c r="J25" s="38">
        <v>252</v>
      </c>
      <c r="K25" s="65">
        <f t="shared" si="1"/>
        <v>12</v>
      </c>
      <c r="L25" s="46">
        <v>0.45</v>
      </c>
      <c r="M25" s="66">
        <f t="shared" si="2"/>
        <v>9.4499999999999993</v>
      </c>
      <c r="N25" s="38">
        <v>20</v>
      </c>
      <c r="O25" s="38">
        <v>11</v>
      </c>
      <c r="P25" s="38">
        <v>19</v>
      </c>
      <c r="Q25" s="71">
        <f t="shared" si="3"/>
        <v>4.0000000000000001E-3</v>
      </c>
      <c r="R25" s="65">
        <f t="shared" si="4"/>
        <v>0.09</v>
      </c>
      <c r="S25" s="72">
        <f t="shared" si="12"/>
        <v>5.6000000000000001E-2</v>
      </c>
      <c r="T25" s="73">
        <v>14</v>
      </c>
      <c r="U25" s="74" t="s">
        <v>2622</v>
      </c>
      <c r="V25" s="27">
        <f>IF(E25="","",SUMIF(OUTBOUND!$G:$G,WMS!E25,OUTBOUND!$L:$L))</f>
        <v>9</v>
      </c>
      <c r="W25" s="27">
        <f>IF(E25="","",SUMIF(OUTBOUND!$G:$G,WMS!E25,OUTBOUND!$M:$M))</f>
        <v>108</v>
      </c>
      <c r="X25" s="71">
        <f>IF(E25="","",SUMIF(OUTBOUND!$G:$G,WMS!E25,OUTBOUND!$O:$O))</f>
        <v>4.05</v>
      </c>
      <c r="Y25" s="71">
        <f>IF(E25="","",SUMIF(OUTBOUND!$G:$G,WMS!E25,OUTBOUND!$AC:$AC))</f>
        <v>6.048</v>
      </c>
      <c r="Z25" s="71">
        <f>IF(E25="","",SUMIF(OUTBOUND!$G:$G,WMS!E25,OUTBOUND!$P:$P))</f>
        <v>3.6000000000000004E-2</v>
      </c>
      <c r="AA25" s="27">
        <f t="shared" si="6"/>
        <v>12</v>
      </c>
      <c r="AB25" s="27">
        <f t="shared" si="7"/>
        <v>144</v>
      </c>
      <c r="AC25" s="71">
        <f t="shared" si="8"/>
        <v>5.3999999999999995</v>
      </c>
      <c r="AD25" s="71">
        <f t="shared" si="9"/>
        <v>7.952</v>
      </c>
      <c r="AE25" s="71">
        <f t="shared" si="10"/>
        <v>5.3999999999999992E-2</v>
      </c>
      <c r="AF25" s="80" t="b">
        <f t="shared" si="11"/>
        <v>1</v>
      </c>
    </row>
    <row r="26" spans="1:32">
      <c r="A26" s="60" t="s">
        <v>2643</v>
      </c>
      <c r="B26" s="19" t="s">
        <v>180</v>
      </c>
      <c r="C26" s="19" t="s">
        <v>2653</v>
      </c>
      <c r="D26" s="19">
        <v>42308836</v>
      </c>
      <c r="E26" s="57" t="str">
        <f t="shared" si="0"/>
        <v>KG-ARI-1808-00019-00324/42308836</v>
      </c>
      <c r="F26" s="20" t="s">
        <v>180</v>
      </c>
      <c r="G26" s="20" t="s">
        <v>190</v>
      </c>
      <c r="H26" s="45">
        <v>43325</v>
      </c>
      <c r="I26" s="38">
        <v>21</v>
      </c>
      <c r="J26" s="38">
        <v>252</v>
      </c>
      <c r="K26" s="65">
        <f t="shared" si="1"/>
        <v>12</v>
      </c>
      <c r="L26" s="46">
        <v>0.9</v>
      </c>
      <c r="M26" s="66">
        <f t="shared" si="2"/>
        <v>18.899999999999999</v>
      </c>
      <c r="N26" s="38">
        <v>30</v>
      </c>
      <c r="O26" s="38">
        <v>11</v>
      </c>
      <c r="P26" s="38">
        <v>19</v>
      </c>
      <c r="Q26" s="71">
        <f t="shared" si="3"/>
        <v>6.0000000000000001E-3</v>
      </c>
      <c r="R26" s="65">
        <f t="shared" si="4"/>
        <v>0.13</v>
      </c>
      <c r="S26" s="72">
        <f t="shared" si="12"/>
        <v>5.6000000000000001E-2</v>
      </c>
      <c r="T26" s="73">
        <v>14</v>
      </c>
      <c r="U26" s="74" t="s">
        <v>2622</v>
      </c>
      <c r="V26" s="27">
        <f>IF(E26="","",SUMIF(OUTBOUND!$G:$G,WMS!E26,OUTBOUND!$L:$L))</f>
        <v>9</v>
      </c>
      <c r="W26" s="27">
        <f>IF(E26="","",SUMIF(OUTBOUND!$G:$G,WMS!E26,OUTBOUND!$M:$M))</f>
        <v>108</v>
      </c>
      <c r="X26" s="71">
        <f>IF(E26="","",SUMIF(OUTBOUND!$G:$G,WMS!E26,OUTBOUND!$O:$O))</f>
        <v>8.1</v>
      </c>
      <c r="Y26" s="71">
        <f>IF(E26="","",SUMIF(OUTBOUND!$G:$G,WMS!E26,OUTBOUND!$AC:$AC))</f>
        <v>6.048</v>
      </c>
      <c r="Z26" s="71">
        <f>IF(E26="","",SUMIF(OUTBOUND!$G:$G,WMS!E26,OUTBOUND!$P:$P))</f>
        <v>5.3999999999999999E-2</v>
      </c>
      <c r="AA26" s="27">
        <f t="shared" si="6"/>
        <v>12</v>
      </c>
      <c r="AB26" s="27">
        <f t="shared" si="7"/>
        <v>144</v>
      </c>
      <c r="AC26" s="71">
        <f t="shared" si="8"/>
        <v>10.799999999999999</v>
      </c>
      <c r="AD26" s="71">
        <f t="shared" si="9"/>
        <v>7.952</v>
      </c>
      <c r="AE26" s="71">
        <f t="shared" si="10"/>
        <v>7.6000000000000012E-2</v>
      </c>
      <c r="AF26" s="80" t="b">
        <f t="shared" si="11"/>
        <v>1</v>
      </c>
    </row>
    <row r="27" spans="1:32">
      <c r="A27" s="60" t="s">
        <v>2643</v>
      </c>
      <c r="B27" s="19" t="s">
        <v>180</v>
      </c>
      <c r="C27" s="19" t="s">
        <v>2653</v>
      </c>
      <c r="D27" s="19">
        <v>42327332</v>
      </c>
      <c r="E27" s="57" t="str">
        <f t="shared" si="0"/>
        <v>KG-ARI-1808-00019-00324/42327332</v>
      </c>
      <c r="F27" s="20" t="s">
        <v>180</v>
      </c>
      <c r="G27" s="20" t="s">
        <v>192</v>
      </c>
      <c r="H27" s="45">
        <v>43325</v>
      </c>
      <c r="I27" s="38">
        <v>19</v>
      </c>
      <c r="J27" s="38">
        <v>228</v>
      </c>
      <c r="K27" s="65">
        <f t="shared" si="1"/>
        <v>12</v>
      </c>
      <c r="L27" s="46">
        <v>0.85</v>
      </c>
      <c r="M27" s="66">
        <f t="shared" si="2"/>
        <v>16.149999999999999</v>
      </c>
      <c r="N27" s="38">
        <v>30</v>
      </c>
      <c r="O27" s="38">
        <v>11</v>
      </c>
      <c r="P27" s="38">
        <v>19</v>
      </c>
      <c r="Q27" s="71">
        <f t="shared" si="3"/>
        <v>6.0000000000000001E-3</v>
      </c>
      <c r="R27" s="65">
        <f t="shared" si="4"/>
        <v>0.12</v>
      </c>
      <c r="S27" s="72">
        <f t="shared" si="12"/>
        <v>6.6000000000000003E-2</v>
      </c>
      <c r="T27" s="73">
        <v>15</v>
      </c>
      <c r="U27" s="74" t="s">
        <v>2622</v>
      </c>
      <c r="V27" s="27">
        <f>IF(E27="","",SUMIF(OUTBOUND!$G:$G,WMS!E27,OUTBOUND!$L:$L))</f>
        <v>10</v>
      </c>
      <c r="W27" s="27">
        <f>IF(E27="","",SUMIF(OUTBOUND!$G:$G,WMS!E27,OUTBOUND!$M:$M))</f>
        <v>120</v>
      </c>
      <c r="X27" s="71">
        <f>IF(E27="","",SUMIF(OUTBOUND!$G:$G,WMS!E27,OUTBOUND!$O:$O))</f>
        <v>8.5</v>
      </c>
      <c r="Y27" s="71">
        <f>IF(E27="","",SUMIF(OUTBOUND!$G:$G,WMS!E27,OUTBOUND!$AC:$AC))</f>
        <v>7.92</v>
      </c>
      <c r="Z27" s="71">
        <f>IF(E27="","",SUMIF(OUTBOUND!$G:$G,WMS!E27,OUTBOUND!$P:$P))</f>
        <v>0.06</v>
      </c>
      <c r="AA27" s="27">
        <f t="shared" si="6"/>
        <v>9</v>
      </c>
      <c r="AB27" s="27">
        <f t="shared" si="7"/>
        <v>108</v>
      </c>
      <c r="AC27" s="71">
        <f t="shared" si="8"/>
        <v>7.6499999999999986</v>
      </c>
      <c r="AD27" s="71">
        <f t="shared" si="9"/>
        <v>7.08</v>
      </c>
      <c r="AE27" s="71">
        <f t="shared" si="10"/>
        <v>0.06</v>
      </c>
      <c r="AF27" s="80" t="b">
        <f t="shared" si="11"/>
        <v>1</v>
      </c>
    </row>
    <row r="28" spans="1:32">
      <c r="A28" s="60" t="s">
        <v>2643</v>
      </c>
      <c r="B28" s="19" t="s">
        <v>180</v>
      </c>
      <c r="C28" s="19" t="s">
        <v>2654</v>
      </c>
      <c r="D28" s="19">
        <v>42609896</v>
      </c>
      <c r="E28" s="57" t="str">
        <f t="shared" ref="E28:E46" si="13">IF(D28="","",C28&amp;"/"&amp;D28)</f>
        <v>KG-ARI-1808-00019-00221/42609896</v>
      </c>
      <c r="F28" s="20" t="s">
        <v>180</v>
      </c>
      <c r="G28" s="20" t="s">
        <v>193</v>
      </c>
      <c r="H28" s="45">
        <v>43325</v>
      </c>
      <c r="I28" s="38">
        <v>27</v>
      </c>
      <c r="J28" s="38">
        <v>162</v>
      </c>
      <c r="K28" s="65">
        <f t="shared" ref="K28:K46" si="14">IF(J28="","",J28/I28)</f>
        <v>6</v>
      </c>
      <c r="L28" s="46">
        <v>1.1000000000000001</v>
      </c>
      <c r="M28" s="66">
        <f t="shared" ref="M28:M46" si="15">IF(L28="","",ROUND(I28*L28,3))</f>
        <v>29.7</v>
      </c>
      <c r="N28" s="38">
        <v>35</v>
      </c>
      <c r="O28" s="38">
        <v>17</v>
      </c>
      <c r="P28" s="38">
        <v>32</v>
      </c>
      <c r="Q28" s="71">
        <f t="shared" ref="Q28:Q46" si="16">IF(P28="","",ROUND(N28*O28*P28/1000000,3))</f>
        <v>1.9E-2</v>
      </c>
      <c r="R28" s="65">
        <f t="shared" ref="R28:R46" si="17">IF(Q28="","",ROUND(N28*O28*P28/1000000*I28,2))</f>
        <v>0.51</v>
      </c>
      <c r="S28" s="72">
        <f t="shared" si="12"/>
        <v>0.13600000000000001</v>
      </c>
      <c r="T28" s="73">
        <v>22</v>
      </c>
      <c r="U28" s="74" t="s">
        <v>2655</v>
      </c>
      <c r="V28" s="27">
        <f>IF(E28="","",SUMIF(OUTBOUND!$G:$G,WMS!E28,OUTBOUND!$L:$L))</f>
        <v>21</v>
      </c>
      <c r="W28" s="27">
        <f>IF(E28="","",SUMIF(OUTBOUND!$G:$G,WMS!E28,OUTBOUND!$M:$M))</f>
        <v>126</v>
      </c>
      <c r="X28" s="71">
        <f>IF(E28="","",SUMIF(OUTBOUND!$G:$G,WMS!E28,OUTBOUND!$O:$O))</f>
        <v>23.1</v>
      </c>
      <c r="Y28" s="71">
        <f>IF(E28="","",SUMIF(OUTBOUND!$G:$G,WMS!E28,OUTBOUND!$AC:$AC))</f>
        <v>17.136000000000003</v>
      </c>
      <c r="Z28" s="71">
        <f>IF(E28="","",SUMIF(OUTBOUND!$G:$G,WMS!E28,OUTBOUND!$P:$P))</f>
        <v>0.39900000000000002</v>
      </c>
      <c r="AA28" s="27">
        <f t="shared" ref="AA28:AA46" si="18">IF(I28="","",I28-V28)</f>
        <v>6</v>
      </c>
      <c r="AB28" s="27">
        <f t="shared" ref="AB28:AB46" si="19">IF(J28="","",J28-W28)</f>
        <v>36</v>
      </c>
      <c r="AC28" s="71">
        <f t="shared" ref="AC28:AC46" si="20">IF(M28="","",M28-X28)</f>
        <v>6.5999999999999979</v>
      </c>
      <c r="AD28" s="71">
        <f t="shared" ref="AD28:AD46" si="21">IF(T28="","",T28-Y28)</f>
        <v>4.8639999999999972</v>
      </c>
      <c r="AE28" s="71">
        <f t="shared" ref="AE28:AE46" si="22">IF(R28="","",R28-Z28)</f>
        <v>0.11099999999999999</v>
      </c>
      <c r="AF28" s="80" t="b">
        <f t="shared" ref="AF28:AF46" si="23">IF(AB28="","",EXACT(K28,AB28/AA28))</f>
        <v>1</v>
      </c>
    </row>
    <row r="29" spans="1:32">
      <c r="A29" s="60" t="s">
        <v>2643</v>
      </c>
      <c r="B29" s="58" t="s">
        <v>180</v>
      </c>
      <c r="C29" s="58" t="s">
        <v>2656</v>
      </c>
      <c r="D29" s="58">
        <v>42298489</v>
      </c>
      <c r="E29" s="57" t="str">
        <f t="shared" si="13"/>
        <v>KG-ARI-1808-00019-00402/42298489</v>
      </c>
      <c r="F29" s="20" t="s">
        <v>180</v>
      </c>
      <c r="G29" s="20" t="s">
        <v>196</v>
      </c>
      <c r="H29" s="45">
        <v>43325</v>
      </c>
      <c r="I29" s="38">
        <v>16</v>
      </c>
      <c r="J29" s="38">
        <v>96</v>
      </c>
      <c r="K29" s="65">
        <f t="shared" si="14"/>
        <v>6</v>
      </c>
      <c r="L29" s="46">
        <v>3.5</v>
      </c>
      <c r="M29" s="66">
        <f t="shared" si="15"/>
        <v>56</v>
      </c>
      <c r="N29" s="38">
        <v>52</v>
      </c>
      <c r="O29" s="38">
        <v>22.5</v>
      </c>
      <c r="P29" s="38">
        <v>20</v>
      </c>
      <c r="Q29" s="71">
        <f t="shared" si="16"/>
        <v>2.3E-2</v>
      </c>
      <c r="R29" s="65">
        <f t="shared" si="17"/>
        <v>0.37</v>
      </c>
      <c r="S29" s="72" t="str">
        <f t="shared" si="12"/>
        <v/>
      </c>
      <c r="T29" s="77"/>
      <c r="U29" s="74" t="s">
        <v>2657</v>
      </c>
      <c r="V29" s="27">
        <f>IF(E29="","",SUMIF(OUTBOUND!$G:$G,WMS!E29,OUTBOUND!$L:$L))</f>
        <v>0</v>
      </c>
      <c r="W29" s="27">
        <f>IF(E29="","",SUMIF(OUTBOUND!$G:$G,WMS!E29,OUTBOUND!$M:$M))</f>
        <v>0</v>
      </c>
      <c r="X29" s="71">
        <f>IF(E29="","",SUMIF(OUTBOUND!$G:$G,WMS!E29,OUTBOUND!$O:$O))</f>
        <v>0</v>
      </c>
      <c r="Y29" s="71">
        <f>IF(E29="","",SUMIF(OUTBOUND!$G:$G,WMS!E29,OUTBOUND!$AC:$AC))</f>
        <v>0</v>
      </c>
      <c r="Z29" s="71">
        <f>IF(E29="","",SUMIF(OUTBOUND!$G:$G,WMS!E29,OUTBOUND!$P:$P))</f>
        <v>0</v>
      </c>
      <c r="AA29" s="27">
        <f t="shared" si="18"/>
        <v>16</v>
      </c>
      <c r="AB29" s="27">
        <f t="shared" si="19"/>
        <v>96</v>
      </c>
      <c r="AC29" s="71">
        <f t="shared" si="20"/>
        <v>56</v>
      </c>
      <c r="AD29" s="71" t="str">
        <f t="shared" si="21"/>
        <v/>
      </c>
      <c r="AE29" s="71">
        <f t="shared" si="22"/>
        <v>0.37</v>
      </c>
      <c r="AF29" s="80" t="b">
        <f t="shared" si="23"/>
        <v>1</v>
      </c>
    </row>
    <row r="30" spans="1:32">
      <c r="A30" s="60" t="s">
        <v>2643</v>
      </c>
      <c r="B30" s="19" t="s">
        <v>180</v>
      </c>
      <c r="C30" s="19" t="s">
        <v>2658</v>
      </c>
      <c r="D30" s="19">
        <v>42242154</v>
      </c>
      <c r="E30" s="57" t="str">
        <f t="shared" si="13"/>
        <v>KG-ARI-1808-00019-00394/42242154</v>
      </c>
      <c r="F30" s="20" t="s">
        <v>180</v>
      </c>
      <c r="G30" s="20" t="s">
        <v>198</v>
      </c>
      <c r="H30" s="45">
        <v>43325</v>
      </c>
      <c r="I30" s="38">
        <v>13</v>
      </c>
      <c r="J30" s="38">
        <v>195</v>
      </c>
      <c r="K30" s="65">
        <f t="shared" si="14"/>
        <v>15</v>
      </c>
      <c r="L30" s="46">
        <v>0.4</v>
      </c>
      <c r="M30" s="66">
        <f t="shared" si="15"/>
        <v>5.2</v>
      </c>
      <c r="N30" s="38">
        <v>20</v>
      </c>
      <c r="O30" s="38">
        <v>17</v>
      </c>
      <c r="P30" s="38">
        <v>12</v>
      </c>
      <c r="Q30" s="71">
        <f t="shared" si="16"/>
        <v>4.0000000000000001E-3</v>
      </c>
      <c r="R30" s="65">
        <f t="shared" si="17"/>
        <v>0.05</v>
      </c>
      <c r="S30" s="72">
        <f t="shared" ref="S30:S46" si="24">IF(T30="","",T30/J30)</f>
        <v>2.6948717948717948E-2</v>
      </c>
      <c r="T30" s="73">
        <v>5.2549999999999999</v>
      </c>
      <c r="U30" s="74" t="s">
        <v>2659</v>
      </c>
      <c r="V30" s="27">
        <f>IF(E30="","",SUMIF(OUTBOUND!$G:$G,WMS!E30,OUTBOUND!$L:$L))</f>
        <v>8</v>
      </c>
      <c r="W30" s="27">
        <f>IF(E30="","",SUMIF(OUTBOUND!$G:$G,WMS!E30,OUTBOUND!$M:$M))</f>
        <v>120</v>
      </c>
      <c r="X30" s="71">
        <f>IF(E30="","",SUMIF(OUTBOUND!$G:$G,WMS!E30,OUTBOUND!$O:$O))</f>
        <v>3.2</v>
      </c>
      <c r="Y30" s="71">
        <f>IF(E30="","",SUMIF(OUTBOUND!$G:$G,WMS!E30,OUTBOUND!$AC:$AC))</f>
        <v>3.2338461538461538</v>
      </c>
      <c r="Z30" s="71">
        <f>IF(E30="","",SUMIF(OUTBOUND!$G:$G,WMS!E30,OUTBOUND!$P:$P))</f>
        <v>3.2000000000000001E-2</v>
      </c>
      <c r="AA30" s="27">
        <f t="shared" si="18"/>
        <v>5</v>
      </c>
      <c r="AB30" s="27">
        <f t="shared" si="19"/>
        <v>75</v>
      </c>
      <c r="AC30" s="71">
        <f t="shared" si="20"/>
        <v>2</v>
      </c>
      <c r="AD30" s="71">
        <f t="shared" si="21"/>
        <v>2.0211538461538461</v>
      </c>
      <c r="AE30" s="71">
        <f t="shared" si="22"/>
        <v>1.8000000000000002E-2</v>
      </c>
      <c r="AF30" s="80" t="b">
        <f t="shared" si="23"/>
        <v>1</v>
      </c>
    </row>
    <row r="31" spans="1:32">
      <c r="A31" s="60" t="s">
        <v>2643</v>
      </c>
      <c r="B31" s="19" t="s">
        <v>180</v>
      </c>
      <c r="C31" s="19" t="s">
        <v>2658</v>
      </c>
      <c r="D31" s="19">
        <v>42433538</v>
      </c>
      <c r="E31" s="57" t="str">
        <f t="shared" si="13"/>
        <v>KG-ARI-1808-00019-00394/42433538</v>
      </c>
      <c r="F31" s="20" t="s">
        <v>180</v>
      </c>
      <c r="G31" s="20" t="s">
        <v>198</v>
      </c>
      <c r="H31" s="45">
        <v>43325</v>
      </c>
      <c r="I31" s="38">
        <v>12</v>
      </c>
      <c r="J31" s="38">
        <v>180</v>
      </c>
      <c r="K31" s="65">
        <f t="shared" si="14"/>
        <v>15</v>
      </c>
      <c r="L31" s="46">
        <v>0.4</v>
      </c>
      <c r="M31" s="66">
        <f t="shared" si="15"/>
        <v>4.8</v>
      </c>
      <c r="N31" s="38">
        <v>20</v>
      </c>
      <c r="O31" s="38">
        <v>17</v>
      </c>
      <c r="P31" s="38">
        <v>12</v>
      </c>
      <c r="Q31" s="71">
        <f t="shared" si="16"/>
        <v>4.0000000000000001E-3</v>
      </c>
      <c r="R31" s="65">
        <f t="shared" si="17"/>
        <v>0.05</v>
      </c>
      <c r="S31" s="72">
        <f t="shared" si="24"/>
        <v>2.6949999999999998E-2</v>
      </c>
      <c r="T31" s="73">
        <v>4.851</v>
      </c>
      <c r="U31" s="74" t="s">
        <v>2659</v>
      </c>
      <c r="V31" s="27">
        <f>IF(E31="","",SUMIF(OUTBOUND!$G:$G,WMS!E31,OUTBOUND!$L:$L))</f>
        <v>11</v>
      </c>
      <c r="W31" s="27">
        <f>IF(E31="","",SUMIF(OUTBOUND!$G:$G,WMS!E31,OUTBOUND!$M:$M))</f>
        <v>165</v>
      </c>
      <c r="X31" s="71">
        <f>IF(E31="","",SUMIF(OUTBOUND!$G:$G,WMS!E31,OUTBOUND!$O:$O))</f>
        <v>4.4000000000000004</v>
      </c>
      <c r="Y31" s="71">
        <f>IF(E31="","",SUMIF(OUTBOUND!$G:$G,WMS!E31,OUTBOUND!$AC:$AC))</f>
        <v>4.4467499999999998</v>
      </c>
      <c r="Z31" s="71">
        <f>IF(E31="","",SUMIF(OUTBOUND!$G:$G,WMS!E31,OUTBOUND!$P:$P))</f>
        <v>4.3999999999999997E-2</v>
      </c>
      <c r="AA31" s="27">
        <f t="shared" si="18"/>
        <v>1</v>
      </c>
      <c r="AB31" s="27">
        <f t="shared" si="19"/>
        <v>15</v>
      </c>
      <c r="AC31" s="71">
        <f t="shared" si="20"/>
        <v>0.39999999999999947</v>
      </c>
      <c r="AD31" s="71">
        <f t="shared" si="21"/>
        <v>0.40425000000000022</v>
      </c>
      <c r="AE31" s="71">
        <f t="shared" si="22"/>
        <v>6.0000000000000053E-3</v>
      </c>
      <c r="AF31" s="80" t="b">
        <f t="shared" si="23"/>
        <v>1</v>
      </c>
    </row>
    <row r="32" spans="1:32">
      <c r="A32" s="60" t="s">
        <v>2643</v>
      </c>
      <c r="B32" s="19" t="s">
        <v>180</v>
      </c>
      <c r="C32" s="19" t="s">
        <v>2658</v>
      </c>
      <c r="D32" s="19">
        <v>42464822</v>
      </c>
      <c r="E32" s="57" t="str">
        <f t="shared" si="13"/>
        <v>KG-ARI-1808-00019-00394/42464822</v>
      </c>
      <c r="F32" s="20" t="s">
        <v>180</v>
      </c>
      <c r="G32" s="20" t="s">
        <v>198</v>
      </c>
      <c r="H32" s="45">
        <v>43325</v>
      </c>
      <c r="I32" s="38">
        <v>18</v>
      </c>
      <c r="J32" s="38">
        <v>270</v>
      </c>
      <c r="K32" s="65">
        <f t="shared" si="14"/>
        <v>15</v>
      </c>
      <c r="L32" s="46">
        <v>0.5</v>
      </c>
      <c r="M32" s="66">
        <f t="shared" si="15"/>
        <v>9</v>
      </c>
      <c r="N32" s="38">
        <v>20</v>
      </c>
      <c r="O32" s="38">
        <v>17</v>
      </c>
      <c r="P32" s="38">
        <v>12</v>
      </c>
      <c r="Q32" s="71">
        <f t="shared" si="16"/>
        <v>4.0000000000000001E-3</v>
      </c>
      <c r="R32" s="65">
        <f t="shared" si="17"/>
        <v>7.0000000000000007E-2</v>
      </c>
      <c r="S32" s="72">
        <f t="shared" si="24"/>
        <v>2.6950000000000002E-2</v>
      </c>
      <c r="T32" s="73">
        <v>7.2765000000000004</v>
      </c>
      <c r="U32" s="74" t="s">
        <v>2659</v>
      </c>
      <c r="V32" s="27">
        <f>IF(E32="","",SUMIF(OUTBOUND!$G:$G,WMS!E32,OUTBOUND!$L:$L))</f>
        <v>6</v>
      </c>
      <c r="W32" s="27">
        <f>IF(E32="","",SUMIF(OUTBOUND!$G:$G,WMS!E32,OUTBOUND!$M:$M))</f>
        <v>90</v>
      </c>
      <c r="X32" s="71">
        <f>IF(E32="","",SUMIF(OUTBOUND!$G:$G,WMS!E32,OUTBOUND!$O:$O))</f>
        <v>3</v>
      </c>
      <c r="Y32" s="71">
        <f>IF(E32="","",SUMIF(OUTBOUND!$G:$G,WMS!E32,OUTBOUND!$AC:$AC))</f>
        <v>2.4255000000000004</v>
      </c>
      <c r="Z32" s="71">
        <f>IF(E32="","",SUMIF(OUTBOUND!$G:$G,WMS!E32,OUTBOUND!$P:$P))</f>
        <v>2.4E-2</v>
      </c>
      <c r="AA32" s="27">
        <f t="shared" si="18"/>
        <v>12</v>
      </c>
      <c r="AB32" s="27">
        <f t="shared" si="19"/>
        <v>180</v>
      </c>
      <c r="AC32" s="71">
        <f t="shared" si="20"/>
        <v>6</v>
      </c>
      <c r="AD32" s="71">
        <f t="shared" si="21"/>
        <v>4.851</v>
      </c>
      <c r="AE32" s="71">
        <f t="shared" si="22"/>
        <v>4.6000000000000006E-2</v>
      </c>
      <c r="AF32" s="80" t="b">
        <f t="shared" si="23"/>
        <v>1</v>
      </c>
    </row>
    <row r="33" spans="1:32">
      <c r="A33" s="60" t="s">
        <v>2643</v>
      </c>
      <c r="B33" s="19" t="s">
        <v>180</v>
      </c>
      <c r="C33" s="19" t="s">
        <v>2658</v>
      </c>
      <c r="D33" s="19">
        <v>42571452</v>
      </c>
      <c r="E33" s="57" t="str">
        <f t="shared" si="13"/>
        <v>KG-ARI-1808-00019-00394/42571452</v>
      </c>
      <c r="F33" s="20" t="s">
        <v>180</v>
      </c>
      <c r="G33" s="20" t="s">
        <v>198</v>
      </c>
      <c r="H33" s="45">
        <v>43325</v>
      </c>
      <c r="I33" s="38">
        <v>10</v>
      </c>
      <c r="J33" s="38">
        <v>150</v>
      </c>
      <c r="K33" s="65">
        <f t="shared" si="14"/>
        <v>15</v>
      </c>
      <c r="L33" s="46">
        <v>0.5</v>
      </c>
      <c r="M33" s="66">
        <f t="shared" si="15"/>
        <v>5</v>
      </c>
      <c r="N33" s="38">
        <v>20</v>
      </c>
      <c r="O33" s="38">
        <v>17</v>
      </c>
      <c r="P33" s="38">
        <v>12</v>
      </c>
      <c r="Q33" s="71">
        <f t="shared" si="16"/>
        <v>4.0000000000000001E-3</v>
      </c>
      <c r="R33" s="65">
        <f t="shared" si="17"/>
        <v>0.04</v>
      </c>
      <c r="S33" s="72">
        <f t="shared" si="24"/>
        <v>2.6950000000000002E-2</v>
      </c>
      <c r="T33" s="73">
        <v>4.0425000000000004</v>
      </c>
      <c r="U33" s="74" t="s">
        <v>2659</v>
      </c>
      <c r="V33" s="27">
        <f>IF(E33="","",SUMIF(OUTBOUND!$G:$G,WMS!E33,OUTBOUND!$L:$L))</f>
        <v>8</v>
      </c>
      <c r="W33" s="27">
        <f>IF(E33="","",SUMIF(OUTBOUND!$G:$G,WMS!E33,OUTBOUND!$M:$M))</f>
        <v>120</v>
      </c>
      <c r="X33" s="71">
        <f>IF(E33="","",SUMIF(OUTBOUND!$G:$G,WMS!E33,OUTBOUND!$O:$O))</f>
        <v>4</v>
      </c>
      <c r="Y33" s="71">
        <f>IF(E33="","",SUMIF(OUTBOUND!$G:$G,WMS!E33,OUTBOUND!$AC:$AC))</f>
        <v>3.234</v>
      </c>
      <c r="Z33" s="71">
        <f>IF(E33="","",SUMIF(OUTBOUND!$G:$G,WMS!E33,OUTBOUND!$P:$P))</f>
        <v>3.2000000000000001E-2</v>
      </c>
      <c r="AA33" s="27">
        <f t="shared" si="18"/>
        <v>2</v>
      </c>
      <c r="AB33" s="27">
        <f t="shared" si="19"/>
        <v>30</v>
      </c>
      <c r="AC33" s="71">
        <f t="shared" si="20"/>
        <v>1</v>
      </c>
      <c r="AD33" s="71">
        <f t="shared" si="21"/>
        <v>0.80850000000000044</v>
      </c>
      <c r="AE33" s="71">
        <f t="shared" si="22"/>
        <v>8.0000000000000002E-3</v>
      </c>
      <c r="AF33" s="80" t="b">
        <f t="shared" si="23"/>
        <v>1</v>
      </c>
    </row>
    <row r="34" spans="1:32">
      <c r="A34" s="60" t="s">
        <v>2643</v>
      </c>
      <c r="B34" s="19" t="s">
        <v>180</v>
      </c>
      <c r="C34" s="19" t="s">
        <v>2658</v>
      </c>
      <c r="D34" s="19" t="s">
        <v>2660</v>
      </c>
      <c r="E34" s="57" t="str">
        <f t="shared" si="13"/>
        <v>KG-ARI-1808-00019-00394/42477808</v>
      </c>
      <c r="F34" s="20" t="s">
        <v>180</v>
      </c>
      <c r="G34" s="20" t="s">
        <v>200</v>
      </c>
      <c r="H34" s="45">
        <v>43325</v>
      </c>
      <c r="I34" s="38">
        <v>38</v>
      </c>
      <c r="J34" s="38">
        <v>950</v>
      </c>
      <c r="K34" s="65">
        <f t="shared" si="14"/>
        <v>25</v>
      </c>
      <c r="L34" s="46">
        <v>1.7</v>
      </c>
      <c r="M34" s="66">
        <f t="shared" si="15"/>
        <v>64.599999999999994</v>
      </c>
      <c r="N34" s="38">
        <v>20</v>
      </c>
      <c r="O34" s="38">
        <v>17</v>
      </c>
      <c r="P34" s="38">
        <v>12</v>
      </c>
      <c r="Q34" s="71">
        <f t="shared" si="16"/>
        <v>4.0000000000000001E-3</v>
      </c>
      <c r="R34" s="65">
        <f t="shared" si="17"/>
        <v>0.16</v>
      </c>
      <c r="S34" s="72">
        <f t="shared" si="24"/>
        <v>5.9341578947368419E-2</v>
      </c>
      <c r="T34" s="73">
        <v>56.374499999999998</v>
      </c>
      <c r="U34" s="74" t="s">
        <v>2659</v>
      </c>
      <c r="V34" s="27">
        <f>IF(E34="","",SUMIF(OUTBOUND!$G:$G,WMS!E34,OUTBOUND!$L:$L))</f>
        <v>10</v>
      </c>
      <c r="W34" s="27">
        <f>IF(E34="","",SUMIF(OUTBOUND!$G:$G,WMS!E34,OUTBOUND!$M:$M))</f>
        <v>250</v>
      </c>
      <c r="X34" s="71">
        <f>IF(E34="","",SUMIF(OUTBOUND!$G:$G,WMS!E34,OUTBOUND!$O:$O))</f>
        <v>17</v>
      </c>
      <c r="Y34" s="71">
        <f>IF(E34="","",SUMIF(OUTBOUND!$G:$G,WMS!E34,OUTBOUND!$AC:$AC))</f>
        <v>14.835394736842105</v>
      </c>
      <c r="Z34" s="71">
        <f>IF(E34="","",SUMIF(OUTBOUND!$G:$G,WMS!E34,OUTBOUND!$P:$P))</f>
        <v>0.04</v>
      </c>
      <c r="AA34" s="27">
        <f t="shared" si="18"/>
        <v>28</v>
      </c>
      <c r="AB34" s="27">
        <f t="shared" si="19"/>
        <v>700</v>
      </c>
      <c r="AC34" s="71">
        <f t="shared" si="20"/>
        <v>47.599999999999994</v>
      </c>
      <c r="AD34" s="71">
        <f t="shared" si="21"/>
        <v>41.539105263157893</v>
      </c>
      <c r="AE34" s="71">
        <f t="shared" si="22"/>
        <v>0.12</v>
      </c>
      <c r="AF34" s="80" t="b">
        <f t="shared" si="23"/>
        <v>1</v>
      </c>
    </row>
    <row r="35" spans="1:32">
      <c r="A35" s="60" t="s">
        <v>2643</v>
      </c>
      <c r="B35" s="19" t="s">
        <v>180</v>
      </c>
      <c r="C35" s="19" t="s">
        <v>2658</v>
      </c>
      <c r="D35" s="19" t="s">
        <v>2661</v>
      </c>
      <c r="E35" s="57" t="str">
        <f t="shared" si="13"/>
        <v>KG-ARI-1808-00019-00394/42477815</v>
      </c>
      <c r="F35" s="20" t="s">
        <v>180</v>
      </c>
      <c r="G35" s="20" t="s">
        <v>200</v>
      </c>
      <c r="H35" s="45">
        <v>43325</v>
      </c>
      <c r="I35" s="38">
        <v>53</v>
      </c>
      <c r="J35" s="38">
        <v>1325</v>
      </c>
      <c r="K35" s="65">
        <f t="shared" si="14"/>
        <v>25</v>
      </c>
      <c r="L35" s="46">
        <v>1.6</v>
      </c>
      <c r="M35" s="66">
        <f t="shared" si="15"/>
        <v>84.8</v>
      </c>
      <c r="N35" s="38">
        <v>20</v>
      </c>
      <c r="O35" s="38">
        <v>17</v>
      </c>
      <c r="P35" s="38">
        <v>12</v>
      </c>
      <c r="Q35" s="71">
        <f t="shared" si="16"/>
        <v>4.0000000000000001E-3</v>
      </c>
      <c r="R35" s="65">
        <f t="shared" si="17"/>
        <v>0.22</v>
      </c>
      <c r="S35" s="72">
        <f t="shared" si="24"/>
        <v>5.9340000000000004E-2</v>
      </c>
      <c r="T35" s="73">
        <v>78.625500000000002</v>
      </c>
      <c r="U35" s="74" t="s">
        <v>2659</v>
      </c>
      <c r="V35" s="27">
        <f>IF(E35="","",SUMIF(OUTBOUND!$G:$G,WMS!E35,OUTBOUND!$L:$L))</f>
        <v>15</v>
      </c>
      <c r="W35" s="27">
        <f>IF(E35="","",SUMIF(OUTBOUND!$G:$G,WMS!E35,OUTBOUND!$M:$M))</f>
        <v>375</v>
      </c>
      <c r="X35" s="71">
        <f>IF(E35="","",SUMIF(OUTBOUND!$G:$G,WMS!E35,OUTBOUND!$O:$O))</f>
        <v>24</v>
      </c>
      <c r="Y35" s="71">
        <f>IF(E35="","",SUMIF(OUTBOUND!$G:$G,WMS!E35,OUTBOUND!$AC:$AC))</f>
        <v>22.252500000000001</v>
      </c>
      <c r="Z35" s="71">
        <f>IF(E35="","",SUMIF(OUTBOUND!$G:$G,WMS!E35,OUTBOUND!$P:$P))</f>
        <v>6.0000000000000005E-2</v>
      </c>
      <c r="AA35" s="27">
        <f t="shared" si="18"/>
        <v>38</v>
      </c>
      <c r="AB35" s="27">
        <f t="shared" si="19"/>
        <v>950</v>
      </c>
      <c r="AC35" s="71">
        <f t="shared" si="20"/>
        <v>60.8</v>
      </c>
      <c r="AD35" s="71">
        <f t="shared" si="21"/>
        <v>56.373000000000005</v>
      </c>
      <c r="AE35" s="71">
        <f t="shared" si="22"/>
        <v>0.16</v>
      </c>
      <c r="AF35" s="80" t="b">
        <f t="shared" si="23"/>
        <v>1</v>
      </c>
    </row>
    <row r="36" spans="1:32">
      <c r="A36" s="43" t="s">
        <v>2662</v>
      </c>
      <c r="B36" s="19" t="s">
        <v>202</v>
      </c>
      <c r="C36" s="19" t="s">
        <v>2663</v>
      </c>
      <c r="D36" s="19" t="s">
        <v>2664</v>
      </c>
      <c r="E36" s="57" t="str">
        <f t="shared" si="13"/>
        <v>KG-ARI-1808-00019-00393/41799956</v>
      </c>
      <c r="F36" s="20" t="s">
        <v>204</v>
      </c>
      <c r="G36" s="19" t="s">
        <v>205</v>
      </c>
      <c r="H36" s="45">
        <v>43319</v>
      </c>
      <c r="I36" s="38">
        <v>57</v>
      </c>
      <c r="J36" s="38">
        <v>228</v>
      </c>
      <c r="K36" s="65">
        <f t="shared" si="14"/>
        <v>4</v>
      </c>
      <c r="L36" s="46">
        <v>13.4</v>
      </c>
      <c r="M36" s="66">
        <f t="shared" si="15"/>
        <v>763.8</v>
      </c>
      <c r="N36" s="38">
        <v>144</v>
      </c>
      <c r="O36" s="38">
        <v>18</v>
      </c>
      <c r="P36" s="38">
        <v>35</v>
      </c>
      <c r="Q36" s="71">
        <f t="shared" si="16"/>
        <v>9.0999999999999998E-2</v>
      </c>
      <c r="R36" s="65">
        <f t="shared" si="17"/>
        <v>5.17</v>
      </c>
      <c r="S36" s="72">
        <f t="shared" si="24"/>
        <v>3.1749999999999998</v>
      </c>
      <c r="T36" s="73">
        <v>723.9</v>
      </c>
      <c r="U36" s="74" t="s">
        <v>2665</v>
      </c>
      <c r="V36" s="27">
        <f>IF(E36="","",SUMIF(OUTBOUND!$G:$G,WMS!E36,OUTBOUND!$L:$L))</f>
        <v>25</v>
      </c>
      <c r="W36" s="27">
        <f>IF(E36="","",SUMIF(OUTBOUND!$G:$G,WMS!E36,OUTBOUND!$M:$M))</f>
        <v>100</v>
      </c>
      <c r="X36" s="71">
        <f>IF(E36="","",SUMIF(OUTBOUND!$G:$G,WMS!E36,OUTBOUND!$O:$O))</f>
        <v>335</v>
      </c>
      <c r="Y36" s="71">
        <f>IF(E36="","",SUMIF(OUTBOUND!$G:$G,WMS!E36,OUTBOUND!$AC:$AC))</f>
        <v>317.5</v>
      </c>
      <c r="Z36" s="71">
        <f>IF(E36="","",SUMIF(OUTBOUND!$G:$G,WMS!E36,OUTBOUND!$P:$P))</f>
        <v>2.2749999999999999</v>
      </c>
      <c r="AA36" s="27">
        <f t="shared" si="18"/>
        <v>32</v>
      </c>
      <c r="AB36" s="27">
        <f t="shared" si="19"/>
        <v>128</v>
      </c>
      <c r="AC36" s="71">
        <f t="shared" si="20"/>
        <v>428.79999999999995</v>
      </c>
      <c r="AD36" s="71">
        <f t="shared" si="21"/>
        <v>406.4</v>
      </c>
      <c r="AE36" s="71">
        <f t="shared" si="22"/>
        <v>2.895</v>
      </c>
      <c r="AF36" s="80" t="b">
        <f t="shared" si="23"/>
        <v>1</v>
      </c>
    </row>
    <row r="37" spans="1:32">
      <c r="A37" s="43" t="s">
        <v>2662</v>
      </c>
      <c r="B37" s="19" t="s">
        <v>202</v>
      </c>
      <c r="C37" s="19" t="s">
        <v>2663</v>
      </c>
      <c r="D37" s="19" t="s">
        <v>2666</v>
      </c>
      <c r="E37" s="57" t="str">
        <f t="shared" si="13"/>
        <v>KG-ARI-1808-00019-00393/41174708</v>
      </c>
      <c r="F37" s="19" t="s">
        <v>204</v>
      </c>
      <c r="G37" s="19" t="s">
        <v>209</v>
      </c>
      <c r="H37" s="45">
        <v>43319</v>
      </c>
      <c r="I37" s="38">
        <v>45</v>
      </c>
      <c r="J37" s="38">
        <v>270</v>
      </c>
      <c r="K37" s="65">
        <f t="shared" si="14"/>
        <v>6</v>
      </c>
      <c r="L37" s="46">
        <v>16.399999999999999</v>
      </c>
      <c r="M37" s="66">
        <f t="shared" si="15"/>
        <v>738</v>
      </c>
      <c r="N37" s="38">
        <v>125</v>
      </c>
      <c r="O37" s="38">
        <v>16</v>
      </c>
      <c r="P37" s="38">
        <v>57</v>
      </c>
      <c r="Q37" s="71">
        <f t="shared" si="16"/>
        <v>0.114</v>
      </c>
      <c r="R37" s="65">
        <f t="shared" si="17"/>
        <v>5.13</v>
      </c>
      <c r="S37" s="72">
        <f t="shared" si="24"/>
        <v>2.5433333333333334</v>
      </c>
      <c r="T37" s="73">
        <v>686.7</v>
      </c>
      <c r="U37" s="74" t="s">
        <v>2667</v>
      </c>
      <c r="V37" s="27">
        <f>IF(E37="","",SUMIF(OUTBOUND!$G:$G,WMS!E37,OUTBOUND!$L:$L))</f>
        <v>17</v>
      </c>
      <c r="W37" s="27">
        <f>IF(E37="","",SUMIF(OUTBOUND!$G:$G,WMS!E37,OUTBOUND!$M:$M))</f>
        <v>102</v>
      </c>
      <c r="X37" s="71">
        <f>IF(E37="","",SUMIF(OUTBOUND!$G:$G,WMS!E37,OUTBOUND!$O:$O))</f>
        <v>278.79999999999995</v>
      </c>
      <c r="Y37" s="71">
        <f>IF(E37="","",SUMIF(OUTBOUND!$G:$G,WMS!E37,OUTBOUND!$AC:$AC))</f>
        <v>259.42</v>
      </c>
      <c r="Z37" s="71">
        <f>IF(E37="","",SUMIF(OUTBOUND!$G:$G,WMS!E37,OUTBOUND!$P:$P))</f>
        <v>1.9380000000000002</v>
      </c>
      <c r="AA37" s="27">
        <f t="shared" si="18"/>
        <v>28</v>
      </c>
      <c r="AB37" s="27">
        <f t="shared" si="19"/>
        <v>168</v>
      </c>
      <c r="AC37" s="71">
        <f t="shared" si="20"/>
        <v>459.20000000000005</v>
      </c>
      <c r="AD37" s="71">
        <f t="shared" si="21"/>
        <v>427.28000000000003</v>
      </c>
      <c r="AE37" s="71">
        <f t="shared" si="22"/>
        <v>3.1919999999999997</v>
      </c>
      <c r="AF37" s="80" t="b">
        <f t="shared" si="23"/>
        <v>1</v>
      </c>
    </row>
    <row r="38" spans="1:32">
      <c r="A38" s="43" t="s">
        <v>2662</v>
      </c>
      <c r="B38" s="19" t="s">
        <v>202</v>
      </c>
      <c r="C38" s="19" t="s">
        <v>2663</v>
      </c>
      <c r="D38" s="19" t="s">
        <v>2668</v>
      </c>
      <c r="E38" s="57" t="str">
        <f t="shared" si="13"/>
        <v>KG-ARI-1808-00019-00393/42269076</v>
      </c>
      <c r="F38" s="19" t="s">
        <v>204</v>
      </c>
      <c r="G38" s="19" t="s">
        <v>211</v>
      </c>
      <c r="H38" s="45">
        <v>43319</v>
      </c>
      <c r="I38" s="38">
        <v>74</v>
      </c>
      <c r="J38" s="38">
        <v>296</v>
      </c>
      <c r="K38" s="65">
        <f t="shared" si="14"/>
        <v>4</v>
      </c>
      <c r="L38" s="46">
        <v>11.4</v>
      </c>
      <c r="M38" s="66">
        <f t="shared" si="15"/>
        <v>843.6</v>
      </c>
      <c r="N38" s="38">
        <v>77</v>
      </c>
      <c r="O38" s="38">
        <v>24.5</v>
      </c>
      <c r="P38" s="38">
        <v>67</v>
      </c>
      <c r="Q38" s="71">
        <f t="shared" si="16"/>
        <v>0.126</v>
      </c>
      <c r="R38" s="65">
        <f t="shared" si="17"/>
        <v>9.35</v>
      </c>
      <c r="S38" s="72">
        <f t="shared" si="24"/>
        <v>2.5125000000000002</v>
      </c>
      <c r="T38" s="73">
        <v>743.7</v>
      </c>
      <c r="U38" s="74" t="s">
        <v>2669</v>
      </c>
      <c r="V38" s="27">
        <f>IF(E38="","",SUMIF(OUTBOUND!$G:$G,WMS!E38,OUTBOUND!$L:$L))</f>
        <v>38</v>
      </c>
      <c r="W38" s="27">
        <f>IF(E38="","",SUMIF(OUTBOUND!$G:$G,WMS!E38,OUTBOUND!$M:$M))</f>
        <v>152</v>
      </c>
      <c r="X38" s="71">
        <f>IF(E38="","",SUMIF(OUTBOUND!$G:$G,WMS!E38,OUTBOUND!$O:$O))</f>
        <v>433.20000000000005</v>
      </c>
      <c r="Y38" s="71">
        <f>IF(E38="","",SUMIF(OUTBOUND!$G:$G,WMS!E38,OUTBOUND!$AC:$AC))</f>
        <v>381.90000000000003</v>
      </c>
      <c r="Z38" s="71">
        <f>IF(E38="","",SUMIF(OUTBOUND!$G:$G,WMS!E38,OUTBOUND!$P:$P))</f>
        <v>4.7880000000000003</v>
      </c>
      <c r="AA38" s="27">
        <f t="shared" si="18"/>
        <v>36</v>
      </c>
      <c r="AB38" s="27">
        <f t="shared" si="19"/>
        <v>144</v>
      </c>
      <c r="AC38" s="71">
        <f t="shared" si="20"/>
        <v>410.4</v>
      </c>
      <c r="AD38" s="71">
        <f t="shared" si="21"/>
        <v>361.8</v>
      </c>
      <c r="AE38" s="71">
        <f t="shared" si="22"/>
        <v>4.5619999999999994</v>
      </c>
      <c r="AF38" s="80" t="b">
        <f t="shared" si="23"/>
        <v>1</v>
      </c>
    </row>
    <row r="39" spans="1:32" ht="12" customHeight="1">
      <c r="A39" s="43" t="s">
        <v>2662</v>
      </c>
      <c r="B39" s="19" t="s">
        <v>202</v>
      </c>
      <c r="C39" s="19" t="s">
        <v>2663</v>
      </c>
      <c r="D39" s="19" t="s">
        <v>2670</v>
      </c>
      <c r="E39" s="57" t="str">
        <f t="shared" si="13"/>
        <v>KG-ARI-1808-00019-00393/41799949</v>
      </c>
      <c r="F39" s="19" t="s">
        <v>204</v>
      </c>
      <c r="G39" s="19" t="s">
        <v>212</v>
      </c>
      <c r="H39" s="45">
        <v>43319</v>
      </c>
      <c r="I39" s="38">
        <v>88</v>
      </c>
      <c r="J39" s="38">
        <v>352</v>
      </c>
      <c r="K39" s="65">
        <f t="shared" si="14"/>
        <v>4</v>
      </c>
      <c r="L39" s="46">
        <v>15.1</v>
      </c>
      <c r="M39" s="66">
        <f t="shared" si="15"/>
        <v>1328.8</v>
      </c>
      <c r="N39" s="38">
        <v>113.5</v>
      </c>
      <c r="O39" s="38">
        <v>28.5</v>
      </c>
      <c r="P39" s="38">
        <v>60.5</v>
      </c>
      <c r="Q39" s="71">
        <f t="shared" si="16"/>
        <v>0.19600000000000001</v>
      </c>
      <c r="R39" s="65">
        <f t="shared" si="17"/>
        <v>17.22</v>
      </c>
      <c r="S39" s="72">
        <f t="shared" si="24"/>
        <v>3.4550000000000001</v>
      </c>
      <c r="T39" s="73">
        <v>1216.1600000000001</v>
      </c>
      <c r="U39" s="74" t="s">
        <v>2671</v>
      </c>
      <c r="V39" s="27">
        <f>IF(E39="","",SUMIF(OUTBOUND!$G:$G,WMS!E39,OUTBOUND!$L:$L))</f>
        <v>26</v>
      </c>
      <c r="W39" s="27">
        <f>IF(E39="","",SUMIF(OUTBOUND!$G:$G,WMS!E39,OUTBOUND!$M:$M))</f>
        <v>104</v>
      </c>
      <c r="X39" s="71">
        <f>IF(E39="","",SUMIF(OUTBOUND!$G:$G,WMS!E39,OUTBOUND!$O:$O))</f>
        <v>392.59999999999997</v>
      </c>
      <c r="Y39" s="71">
        <f>IF(E39="","",SUMIF(OUTBOUND!$G:$G,WMS!E39,OUTBOUND!$AC:$AC))</f>
        <v>359.32000000000005</v>
      </c>
      <c r="Z39" s="71">
        <f>IF(E39="","",SUMIF(OUTBOUND!$G:$G,WMS!E39,OUTBOUND!$P:$P))</f>
        <v>5.0960000000000001</v>
      </c>
      <c r="AA39" s="27">
        <f t="shared" si="18"/>
        <v>62</v>
      </c>
      <c r="AB39" s="27">
        <f t="shared" si="19"/>
        <v>248</v>
      </c>
      <c r="AC39" s="71">
        <f t="shared" si="20"/>
        <v>936.2</v>
      </c>
      <c r="AD39" s="71">
        <f t="shared" si="21"/>
        <v>856.84</v>
      </c>
      <c r="AE39" s="71">
        <f t="shared" si="22"/>
        <v>12.123999999999999</v>
      </c>
      <c r="AF39" s="80" t="b">
        <f t="shared" si="23"/>
        <v>1</v>
      </c>
    </row>
    <row r="40" spans="1:32">
      <c r="A40" s="43" t="s">
        <v>2672</v>
      </c>
      <c r="B40" s="19" t="s">
        <v>213</v>
      </c>
      <c r="C40" s="19" t="s">
        <v>2673</v>
      </c>
      <c r="D40" s="19" t="s">
        <v>2674</v>
      </c>
      <c r="E40" s="57" t="str">
        <f t="shared" si="13"/>
        <v>KG-ARI-1808-00019-00323/42495284</v>
      </c>
      <c r="F40" s="19" t="s">
        <v>215</v>
      </c>
      <c r="G40" s="19" t="s">
        <v>216</v>
      </c>
      <c r="H40" s="45">
        <v>43323</v>
      </c>
      <c r="I40" s="38">
        <v>48</v>
      </c>
      <c r="J40" s="38">
        <v>576</v>
      </c>
      <c r="K40" s="65">
        <f t="shared" si="14"/>
        <v>12</v>
      </c>
      <c r="L40" s="46">
        <v>1</v>
      </c>
      <c r="M40" s="66">
        <f t="shared" si="15"/>
        <v>48</v>
      </c>
      <c r="N40" s="38">
        <v>33.5</v>
      </c>
      <c r="O40" s="38">
        <v>11.7</v>
      </c>
      <c r="P40" s="38">
        <v>20</v>
      </c>
      <c r="Q40" s="71">
        <f t="shared" si="16"/>
        <v>8.0000000000000002E-3</v>
      </c>
      <c r="R40" s="65">
        <f t="shared" si="17"/>
        <v>0.38</v>
      </c>
      <c r="S40" s="72">
        <f t="shared" si="24"/>
        <v>4.1666666666666664E-2</v>
      </c>
      <c r="T40" s="73">
        <v>24</v>
      </c>
      <c r="U40" s="74" t="s">
        <v>2675</v>
      </c>
      <c r="V40" s="27">
        <f>IF(E40="","",SUMIF(OUTBOUND!$G:$G,WMS!E40,OUTBOUND!$L:$L))</f>
        <v>26</v>
      </c>
      <c r="W40" s="27">
        <f>IF(E40="","",SUMIF(OUTBOUND!$G:$G,WMS!E40,OUTBOUND!$M:$M))</f>
        <v>312</v>
      </c>
      <c r="X40" s="71">
        <f>IF(E40="","",SUMIF(OUTBOUND!$G:$G,WMS!E40,OUTBOUND!$O:$O))</f>
        <v>26</v>
      </c>
      <c r="Y40" s="71">
        <f>IF(E40="","",SUMIF(OUTBOUND!$G:$G,WMS!E40,OUTBOUND!$AC:$AC))</f>
        <v>13</v>
      </c>
      <c r="Z40" s="71">
        <f>IF(E40="","",SUMIF(OUTBOUND!$G:$G,WMS!E40,OUTBOUND!$P:$P))</f>
        <v>0.20800000000000002</v>
      </c>
      <c r="AA40" s="27">
        <f t="shared" si="18"/>
        <v>22</v>
      </c>
      <c r="AB40" s="27">
        <f t="shared" si="19"/>
        <v>264</v>
      </c>
      <c r="AC40" s="71">
        <f t="shared" si="20"/>
        <v>22</v>
      </c>
      <c r="AD40" s="71">
        <f t="shared" si="21"/>
        <v>11</v>
      </c>
      <c r="AE40" s="71">
        <f t="shared" si="22"/>
        <v>0.17199999999999999</v>
      </c>
      <c r="AF40" s="80" t="b">
        <f t="shared" si="23"/>
        <v>1</v>
      </c>
    </row>
    <row r="41" spans="1:32">
      <c r="A41" s="43" t="s">
        <v>2672</v>
      </c>
      <c r="B41" s="19" t="s">
        <v>213</v>
      </c>
      <c r="C41" s="19" t="s">
        <v>2673</v>
      </c>
      <c r="D41" s="19" t="s">
        <v>2676</v>
      </c>
      <c r="E41" s="57" t="str">
        <f t="shared" si="13"/>
        <v>KG-ARI-1808-00019-00323/42495222</v>
      </c>
      <c r="F41" s="19" t="s">
        <v>215</v>
      </c>
      <c r="G41" s="19" t="s">
        <v>218</v>
      </c>
      <c r="H41" s="45">
        <v>43323</v>
      </c>
      <c r="I41" s="38">
        <v>143</v>
      </c>
      <c r="J41" s="38">
        <v>1716</v>
      </c>
      <c r="K41" s="65">
        <f t="shared" si="14"/>
        <v>12</v>
      </c>
      <c r="L41" s="46">
        <v>0.7</v>
      </c>
      <c r="M41" s="66">
        <f t="shared" si="15"/>
        <v>100.1</v>
      </c>
      <c r="N41" s="38">
        <v>33.5</v>
      </c>
      <c r="O41" s="38">
        <v>11.7</v>
      </c>
      <c r="P41" s="38">
        <v>20</v>
      </c>
      <c r="Q41" s="71">
        <f t="shared" si="16"/>
        <v>8.0000000000000002E-3</v>
      </c>
      <c r="R41" s="65">
        <f t="shared" si="17"/>
        <v>1.1200000000000001</v>
      </c>
      <c r="S41" s="72">
        <f t="shared" si="24"/>
        <v>1.7657342657342659E-2</v>
      </c>
      <c r="T41" s="73">
        <v>30.3</v>
      </c>
      <c r="U41" s="74" t="s">
        <v>2675</v>
      </c>
      <c r="V41" s="27">
        <f>IF(E41="","",SUMIF(OUTBOUND!$G:$G,WMS!E41,OUTBOUND!$L:$L))</f>
        <v>45</v>
      </c>
      <c r="W41" s="27">
        <f>IF(E41="","",SUMIF(OUTBOUND!$G:$G,WMS!E41,OUTBOUND!$M:$M))</f>
        <v>540</v>
      </c>
      <c r="X41" s="71">
        <f>IF(E41="","",SUMIF(OUTBOUND!$G:$G,WMS!E41,OUTBOUND!$O:$O))</f>
        <v>31.5</v>
      </c>
      <c r="Y41" s="71">
        <f>IF(E41="","",SUMIF(OUTBOUND!$G:$G,WMS!E41,OUTBOUND!$AC:$AC))</f>
        <v>9.5349650349650368</v>
      </c>
      <c r="Z41" s="71">
        <f>IF(E41="","",SUMIF(OUTBOUND!$G:$G,WMS!E41,OUTBOUND!$P:$P))</f>
        <v>0.36000000000000004</v>
      </c>
      <c r="AA41" s="27">
        <f t="shared" si="18"/>
        <v>98</v>
      </c>
      <c r="AB41" s="27">
        <f t="shared" si="19"/>
        <v>1176</v>
      </c>
      <c r="AC41" s="71">
        <f t="shared" si="20"/>
        <v>68.599999999999994</v>
      </c>
      <c r="AD41" s="71">
        <f t="shared" si="21"/>
        <v>20.765034965034964</v>
      </c>
      <c r="AE41" s="71">
        <f t="shared" si="22"/>
        <v>0.76</v>
      </c>
      <c r="AF41" s="80" t="b">
        <f t="shared" si="23"/>
        <v>1</v>
      </c>
    </row>
    <row r="42" spans="1:32">
      <c r="A42" s="43" t="s">
        <v>2672</v>
      </c>
      <c r="B42" s="19" t="s">
        <v>213</v>
      </c>
      <c r="C42" s="19" t="s">
        <v>2673</v>
      </c>
      <c r="D42" s="19" t="s">
        <v>2677</v>
      </c>
      <c r="E42" s="57" t="str">
        <f t="shared" si="13"/>
        <v>KG-ARI-1808-00019-00323/42495239</v>
      </c>
      <c r="F42" s="19" t="s">
        <v>215</v>
      </c>
      <c r="G42" s="19" t="s">
        <v>219</v>
      </c>
      <c r="H42" s="45">
        <v>43323</v>
      </c>
      <c r="I42" s="38">
        <v>50</v>
      </c>
      <c r="J42" s="38">
        <v>600</v>
      </c>
      <c r="K42" s="65">
        <f t="shared" si="14"/>
        <v>12</v>
      </c>
      <c r="L42" s="46">
        <v>0.85</v>
      </c>
      <c r="M42" s="66">
        <f t="shared" si="15"/>
        <v>42.5</v>
      </c>
      <c r="N42" s="38">
        <v>33.5</v>
      </c>
      <c r="O42" s="38">
        <v>11.7</v>
      </c>
      <c r="P42" s="38">
        <v>20</v>
      </c>
      <c r="Q42" s="71">
        <f t="shared" si="16"/>
        <v>8.0000000000000002E-3</v>
      </c>
      <c r="R42" s="65">
        <f t="shared" si="17"/>
        <v>0.39</v>
      </c>
      <c r="S42" s="72">
        <f t="shared" si="24"/>
        <v>0.03</v>
      </c>
      <c r="T42" s="73">
        <v>18</v>
      </c>
      <c r="U42" s="74" t="s">
        <v>2675</v>
      </c>
      <c r="V42" s="27">
        <f>IF(E42="","",SUMIF(OUTBOUND!$G:$G,WMS!E42,OUTBOUND!$L:$L))</f>
        <v>30</v>
      </c>
      <c r="W42" s="27">
        <f>IF(E42="","",SUMIF(OUTBOUND!$G:$G,WMS!E42,OUTBOUND!$M:$M))</f>
        <v>360</v>
      </c>
      <c r="X42" s="71">
        <f>IF(E42="","",SUMIF(OUTBOUND!$G:$G,WMS!E42,OUTBOUND!$O:$O))</f>
        <v>25.5</v>
      </c>
      <c r="Y42" s="71">
        <f>IF(E42="","",SUMIF(OUTBOUND!$G:$G,WMS!E42,OUTBOUND!$AC:$AC))</f>
        <v>10.8</v>
      </c>
      <c r="Z42" s="71">
        <f>IF(E42="","",SUMIF(OUTBOUND!$G:$G,WMS!E42,OUTBOUND!$P:$P))</f>
        <v>0.24000000000000002</v>
      </c>
      <c r="AA42" s="27">
        <f t="shared" si="18"/>
        <v>20</v>
      </c>
      <c r="AB42" s="27">
        <f t="shared" si="19"/>
        <v>240</v>
      </c>
      <c r="AC42" s="71">
        <f t="shared" si="20"/>
        <v>17</v>
      </c>
      <c r="AD42" s="71">
        <f t="shared" si="21"/>
        <v>7.1999999999999993</v>
      </c>
      <c r="AE42" s="71">
        <f t="shared" si="22"/>
        <v>0.15</v>
      </c>
      <c r="AF42" s="80" t="b">
        <f t="shared" si="23"/>
        <v>1</v>
      </c>
    </row>
    <row r="43" spans="1:32">
      <c r="A43" s="43" t="s">
        <v>2672</v>
      </c>
      <c r="B43" s="19" t="s">
        <v>213</v>
      </c>
      <c r="C43" s="19" t="s">
        <v>2673</v>
      </c>
      <c r="D43" s="19" t="s">
        <v>2678</v>
      </c>
      <c r="E43" s="57" t="str">
        <f t="shared" si="13"/>
        <v>KG-ARI-1808-00019-00323/42495291</v>
      </c>
      <c r="F43" s="19" t="s">
        <v>215</v>
      </c>
      <c r="G43" s="19" t="s">
        <v>220</v>
      </c>
      <c r="H43" s="45">
        <v>43323</v>
      </c>
      <c r="I43" s="38">
        <v>48</v>
      </c>
      <c r="J43" s="38">
        <v>576</v>
      </c>
      <c r="K43" s="65">
        <f t="shared" si="14"/>
        <v>12</v>
      </c>
      <c r="L43" s="46">
        <v>0.95</v>
      </c>
      <c r="M43" s="66">
        <f t="shared" si="15"/>
        <v>45.6</v>
      </c>
      <c r="N43" s="38">
        <v>33.5</v>
      </c>
      <c r="O43" s="38">
        <v>11.7</v>
      </c>
      <c r="P43" s="38">
        <v>20</v>
      </c>
      <c r="Q43" s="71">
        <f t="shared" si="16"/>
        <v>8.0000000000000002E-3</v>
      </c>
      <c r="R43" s="65">
        <f t="shared" si="17"/>
        <v>0.38</v>
      </c>
      <c r="S43" s="72">
        <f t="shared" si="24"/>
        <v>4.1666666666666664E-2</v>
      </c>
      <c r="T43" s="73">
        <v>24</v>
      </c>
      <c r="U43" s="74" t="s">
        <v>2679</v>
      </c>
      <c r="V43" s="27">
        <f>IF(E43="","",SUMIF(OUTBOUND!$G:$G,WMS!E43,OUTBOUND!$L:$L))</f>
        <v>32</v>
      </c>
      <c r="W43" s="27">
        <f>IF(E43="","",SUMIF(OUTBOUND!$G:$G,WMS!E43,OUTBOUND!$M:$M))</f>
        <v>384</v>
      </c>
      <c r="X43" s="71">
        <f>IF(E43="","",SUMIF(OUTBOUND!$G:$G,WMS!E43,OUTBOUND!$O:$O))</f>
        <v>30.399999999999995</v>
      </c>
      <c r="Y43" s="71">
        <f>IF(E43="","",SUMIF(OUTBOUND!$G:$G,WMS!E43,OUTBOUND!$AC:$AC))</f>
        <v>16</v>
      </c>
      <c r="Z43" s="71">
        <f>IF(E43="","",SUMIF(OUTBOUND!$G:$G,WMS!E43,OUTBOUND!$P:$P))</f>
        <v>0.25600000000000001</v>
      </c>
      <c r="AA43" s="27">
        <f t="shared" si="18"/>
        <v>16</v>
      </c>
      <c r="AB43" s="27">
        <f t="shared" si="19"/>
        <v>192</v>
      </c>
      <c r="AC43" s="71">
        <f t="shared" si="20"/>
        <v>15.200000000000006</v>
      </c>
      <c r="AD43" s="71">
        <f t="shared" si="21"/>
        <v>8</v>
      </c>
      <c r="AE43" s="71">
        <f t="shared" si="22"/>
        <v>0.124</v>
      </c>
      <c r="AF43" s="80" t="b">
        <f t="shared" si="23"/>
        <v>1</v>
      </c>
    </row>
    <row r="44" spans="1:32">
      <c r="A44" s="43" t="s">
        <v>2672</v>
      </c>
      <c r="B44" s="19" t="s">
        <v>213</v>
      </c>
      <c r="C44" s="19" t="s">
        <v>2673</v>
      </c>
      <c r="D44" s="19" t="s">
        <v>2680</v>
      </c>
      <c r="E44" s="57" t="str">
        <f t="shared" si="13"/>
        <v>KG-ARI-1808-00019-00323/42572176</v>
      </c>
      <c r="F44" s="19" t="s">
        <v>215</v>
      </c>
      <c r="G44" s="19" t="s">
        <v>221</v>
      </c>
      <c r="H44" s="45">
        <v>43323</v>
      </c>
      <c r="I44" s="38">
        <v>42</v>
      </c>
      <c r="J44" s="38">
        <v>504</v>
      </c>
      <c r="K44" s="65">
        <f t="shared" si="14"/>
        <v>12</v>
      </c>
      <c r="L44" s="46">
        <v>1.25</v>
      </c>
      <c r="M44" s="66">
        <f t="shared" si="15"/>
        <v>52.5</v>
      </c>
      <c r="N44" s="38">
        <v>25</v>
      </c>
      <c r="O44" s="38">
        <v>24.5</v>
      </c>
      <c r="P44" s="38">
        <v>12.5</v>
      </c>
      <c r="Q44" s="71">
        <f t="shared" si="16"/>
        <v>8.0000000000000002E-3</v>
      </c>
      <c r="R44" s="65">
        <f t="shared" si="17"/>
        <v>0.32</v>
      </c>
      <c r="S44" s="72">
        <f t="shared" si="24"/>
        <v>8.7500000000000008E-2</v>
      </c>
      <c r="T44" s="73">
        <v>44.1</v>
      </c>
      <c r="U44" s="74" t="s">
        <v>2652</v>
      </c>
      <c r="V44" s="27">
        <f>IF(E44="","",SUMIF(OUTBOUND!$G:$G,WMS!E44,OUTBOUND!$L:$L))</f>
        <v>32</v>
      </c>
      <c r="W44" s="27">
        <f>IF(E44="","",SUMIF(OUTBOUND!$G:$G,WMS!E44,OUTBOUND!$M:$M))</f>
        <v>384</v>
      </c>
      <c r="X44" s="71">
        <f>IF(E44="","",SUMIF(OUTBOUND!$G:$G,WMS!E44,OUTBOUND!$O:$O))</f>
        <v>40</v>
      </c>
      <c r="Y44" s="71">
        <f>IF(E44="","",SUMIF(OUTBOUND!$G:$G,WMS!E44,OUTBOUND!$AC:$AC))</f>
        <v>33.600000000000009</v>
      </c>
      <c r="Z44" s="71">
        <f>IF(E44="","",SUMIF(OUTBOUND!$G:$G,WMS!E44,OUTBOUND!$P:$P))</f>
        <v>0.25600000000000001</v>
      </c>
      <c r="AA44" s="27">
        <f t="shared" si="18"/>
        <v>10</v>
      </c>
      <c r="AB44" s="27">
        <f t="shared" si="19"/>
        <v>120</v>
      </c>
      <c r="AC44" s="71">
        <f t="shared" si="20"/>
        <v>12.5</v>
      </c>
      <c r="AD44" s="71">
        <f t="shared" si="21"/>
        <v>10.499999999999993</v>
      </c>
      <c r="AE44" s="71">
        <f t="shared" si="22"/>
        <v>6.4000000000000001E-2</v>
      </c>
      <c r="AF44" s="80" t="b">
        <f t="shared" si="23"/>
        <v>1</v>
      </c>
    </row>
    <row r="45" spans="1:32">
      <c r="A45" s="43" t="s">
        <v>2672</v>
      </c>
      <c r="B45" s="19" t="s">
        <v>213</v>
      </c>
      <c r="C45" s="19" t="s">
        <v>2673</v>
      </c>
      <c r="D45" s="19" t="s">
        <v>2681</v>
      </c>
      <c r="E45" s="57" t="str">
        <f t="shared" si="13"/>
        <v>KG-ARI-1808-00019-00323/42298298</v>
      </c>
      <c r="F45" s="19" t="s">
        <v>215</v>
      </c>
      <c r="G45" s="19" t="s">
        <v>222</v>
      </c>
      <c r="H45" s="45">
        <v>43323</v>
      </c>
      <c r="I45" s="38">
        <v>19</v>
      </c>
      <c r="J45" s="38">
        <v>228</v>
      </c>
      <c r="K45" s="65">
        <f t="shared" si="14"/>
        <v>12</v>
      </c>
      <c r="L45" s="46">
        <v>2.5</v>
      </c>
      <c r="M45" s="66">
        <f t="shared" si="15"/>
        <v>47.5</v>
      </c>
      <c r="N45" s="38">
        <v>36</v>
      </c>
      <c r="O45" s="38">
        <v>16.8</v>
      </c>
      <c r="P45" s="38">
        <v>20</v>
      </c>
      <c r="Q45" s="71">
        <f t="shared" si="16"/>
        <v>1.2E-2</v>
      </c>
      <c r="R45" s="65">
        <f t="shared" si="17"/>
        <v>0.23</v>
      </c>
      <c r="S45" s="72">
        <f t="shared" si="24"/>
        <v>0.17324561403508773</v>
      </c>
      <c r="T45" s="73">
        <v>39.5</v>
      </c>
      <c r="U45" s="74" t="s">
        <v>2650</v>
      </c>
      <c r="V45" s="27">
        <f>IF(E45="","",SUMIF(OUTBOUND!$G:$G,WMS!E45,OUTBOUND!$L:$L))</f>
        <v>18</v>
      </c>
      <c r="W45" s="27">
        <f>IF(E45="","",SUMIF(OUTBOUND!$G:$G,WMS!E45,OUTBOUND!$M:$M))</f>
        <v>216</v>
      </c>
      <c r="X45" s="71">
        <f>IF(E45="","",SUMIF(OUTBOUND!$G:$G,WMS!E45,OUTBOUND!$O:$O))</f>
        <v>45</v>
      </c>
      <c r="Y45" s="71">
        <f>IF(E45="","",SUMIF(OUTBOUND!$G:$G,WMS!E45,OUTBOUND!$AC:$AC))</f>
        <v>37.421052631578945</v>
      </c>
      <c r="Z45" s="71">
        <f>IF(E45="","",SUMIF(OUTBOUND!$G:$G,WMS!E45,OUTBOUND!$P:$P))</f>
        <v>0.21600000000000003</v>
      </c>
      <c r="AA45" s="27">
        <f t="shared" si="18"/>
        <v>1</v>
      </c>
      <c r="AB45" s="27">
        <f t="shared" si="19"/>
        <v>12</v>
      </c>
      <c r="AC45" s="71">
        <f t="shared" si="20"/>
        <v>2.5</v>
      </c>
      <c r="AD45" s="71">
        <f t="shared" si="21"/>
        <v>2.0789473684210549</v>
      </c>
      <c r="AE45" s="71">
        <f t="shared" si="22"/>
        <v>1.3999999999999985E-2</v>
      </c>
      <c r="AF45" s="80" t="b">
        <f t="shared" si="23"/>
        <v>1</v>
      </c>
    </row>
    <row r="46" spans="1:32">
      <c r="A46" s="43" t="s">
        <v>2672</v>
      </c>
      <c r="B46" s="19" t="s">
        <v>213</v>
      </c>
      <c r="C46" s="19" t="s">
        <v>2673</v>
      </c>
      <c r="D46" s="19" t="s">
        <v>2682</v>
      </c>
      <c r="E46" s="57" t="str">
        <f t="shared" si="13"/>
        <v>KG-ARI-1808-00019-00323/42477730</v>
      </c>
      <c r="F46" s="19" t="s">
        <v>215</v>
      </c>
      <c r="G46" s="19" t="s">
        <v>225</v>
      </c>
      <c r="H46" s="45">
        <v>43323</v>
      </c>
      <c r="I46" s="38">
        <v>30</v>
      </c>
      <c r="J46" s="38">
        <v>360</v>
      </c>
      <c r="K46" s="65">
        <f t="shared" si="14"/>
        <v>12</v>
      </c>
      <c r="L46" s="46">
        <v>0.85</v>
      </c>
      <c r="M46" s="66">
        <f t="shared" si="15"/>
        <v>25.5</v>
      </c>
      <c r="N46" s="38">
        <v>30</v>
      </c>
      <c r="O46" s="38">
        <v>12.3</v>
      </c>
      <c r="P46" s="38">
        <v>19.5</v>
      </c>
      <c r="Q46" s="71">
        <f t="shared" si="16"/>
        <v>7.0000000000000001E-3</v>
      </c>
      <c r="R46" s="65">
        <f t="shared" si="17"/>
        <v>0.22</v>
      </c>
      <c r="S46" s="72">
        <f t="shared" si="24"/>
        <v>5.6666666666666664E-2</v>
      </c>
      <c r="T46" s="73">
        <v>20.399999999999999</v>
      </c>
      <c r="U46" s="74" t="s">
        <v>2683</v>
      </c>
      <c r="V46" s="27">
        <f>IF(E46="","",SUMIF(OUTBOUND!$G:$G,WMS!E46,OUTBOUND!$L:$L))</f>
        <v>14</v>
      </c>
      <c r="W46" s="27">
        <f>IF(E46="","",SUMIF(OUTBOUND!$G:$G,WMS!E46,OUTBOUND!$M:$M))</f>
        <v>168</v>
      </c>
      <c r="X46" s="71">
        <f>IF(E46="","",SUMIF(OUTBOUND!$G:$G,WMS!E46,OUTBOUND!$O:$O))</f>
        <v>11.899999999999999</v>
      </c>
      <c r="Y46" s="71">
        <f>IF(E46="","",SUMIF(OUTBOUND!$G:$G,WMS!E46,OUTBOUND!$AC:$AC))</f>
        <v>9.52</v>
      </c>
      <c r="Z46" s="71">
        <f>IF(E46="","",SUMIF(OUTBOUND!$G:$G,WMS!E46,OUTBOUND!$P:$P))</f>
        <v>9.8000000000000004E-2</v>
      </c>
      <c r="AA46" s="27">
        <f t="shared" si="18"/>
        <v>16</v>
      </c>
      <c r="AB46" s="27">
        <f t="shared" si="19"/>
        <v>192</v>
      </c>
      <c r="AC46" s="71">
        <f t="shared" si="20"/>
        <v>13.600000000000001</v>
      </c>
      <c r="AD46" s="71">
        <f t="shared" si="21"/>
        <v>10.879999999999999</v>
      </c>
      <c r="AE46" s="71">
        <f t="shared" si="22"/>
        <v>0.122</v>
      </c>
      <c r="AF46" s="80" t="b">
        <f t="shared" si="23"/>
        <v>1</v>
      </c>
    </row>
    <row r="47" spans="1:32">
      <c r="A47" s="43" t="s">
        <v>2672</v>
      </c>
      <c r="B47" s="19" t="s">
        <v>213</v>
      </c>
      <c r="C47" s="19" t="s">
        <v>2673</v>
      </c>
      <c r="D47" s="19" t="s">
        <v>2684</v>
      </c>
      <c r="E47" s="57" t="str">
        <f t="shared" ref="E47:E74" si="25">IF(D47="","",C47&amp;"/"&amp;D47)</f>
        <v>KG-ARI-1808-00019-00323/42308812</v>
      </c>
      <c r="F47" s="19" t="s">
        <v>215</v>
      </c>
      <c r="G47" s="19" t="s">
        <v>228</v>
      </c>
      <c r="H47" s="45">
        <v>43323</v>
      </c>
      <c r="I47" s="38">
        <v>43</v>
      </c>
      <c r="J47" s="38">
        <v>516</v>
      </c>
      <c r="K47" s="65">
        <f t="shared" ref="K47:K74" si="26">IF(J47="","",J47/I47)</f>
        <v>12</v>
      </c>
      <c r="L47" s="46">
        <v>0.7</v>
      </c>
      <c r="M47" s="66">
        <f t="shared" ref="M47:M74" si="27">IF(L47="","",ROUND(I47*L47,3))</f>
        <v>30.1</v>
      </c>
      <c r="N47" s="38">
        <v>29.5</v>
      </c>
      <c r="O47" s="38">
        <v>11</v>
      </c>
      <c r="P47" s="38">
        <v>18.5</v>
      </c>
      <c r="Q47" s="71">
        <f t="shared" ref="Q47:Q74" si="28">IF(P47="","",ROUND(N47*O47*P47/1000000,3))</f>
        <v>6.0000000000000001E-3</v>
      </c>
      <c r="R47" s="65">
        <f t="shared" ref="R47:R74" si="29">IF(Q47="","",ROUND(N47*O47*P47/1000000*I47,2))</f>
        <v>0.26</v>
      </c>
      <c r="S47" s="72">
        <f t="shared" ref="S47:S75" si="30">IF(T47="","",T47/J47)</f>
        <v>0.10386416666666667</v>
      </c>
      <c r="T47" s="73">
        <v>53.593910000000001</v>
      </c>
      <c r="U47" s="74" t="s">
        <v>2679</v>
      </c>
      <c r="V47" s="27">
        <f>IF(E47="","",SUMIF(OUTBOUND!$G:$G,WMS!E47,OUTBOUND!$L:$L))</f>
        <v>19</v>
      </c>
      <c r="W47" s="27">
        <f>IF(E47="","",SUMIF(OUTBOUND!$G:$G,WMS!E47,OUTBOUND!$M:$M))</f>
        <v>228</v>
      </c>
      <c r="X47" s="71">
        <f>IF(E47="","",SUMIF(OUTBOUND!$G:$G,WMS!E47,OUTBOUND!$O:$O))</f>
        <v>13.299999999999999</v>
      </c>
      <c r="Y47" s="71">
        <f>IF(E47="","",SUMIF(OUTBOUND!$G:$G,WMS!E47,OUTBOUND!$AC:$AC))</f>
        <v>23.681030000000003</v>
      </c>
      <c r="Z47" s="71">
        <f>IF(E47="","",SUMIF(OUTBOUND!$G:$G,WMS!E47,OUTBOUND!$P:$P))</f>
        <v>0.114</v>
      </c>
      <c r="AA47" s="27">
        <f t="shared" ref="AA47:AA74" si="31">IF(I47="","",I47-V47)</f>
        <v>24</v>
      </c>
      <c r="AB47" s="27">
        <f t="shared" ref="AB47:AB74" si="32">IF(J47="","",J47-W47)</f>
        <v>288</v>
      </c>
      <c r="AC47" s="71">
        <f t="shared" ref="AC47:AC74" si="33">IF(M47="","",M47-X47)</f>
        <v>16.800000000000004</v>
      </c>
      <c r="AD47" s="71">
        <f t="shared" ref="AD47:AD74" si="34">IF(T47="","",T47-Y47)</f>
        <v>29.912879999999998</v>
      </c>
      <c r="AE47" s="71">
        <f t="shared" ref="AE47:AE74" si="35">IF(R47="","",R47-Z47)</f>
        <v>0.14600000000000002</v>
      </c>
      <c r="AF47" s="80" t="b">
        <f t="shared" ref="AF47:AF74" si="36">IF(AB47="","",EXACT(K47,AB47/AA47))</f>
        <v>1</v>
      </c>
    </row>
    <row r="48" spans="1:32">
      <c r="A48" s="43" t="s">
        <v>2672</v>
      </c>
      <c r="B48" s="19" t="s">
        <v>213</v>
      </c>
      <c r="C48" s="19" t="s">
        <v>2673</v>
      </c>
      <c r="D48" s="19" t="s">
        <v>2685</v>
      </c>
      <c r="E48" s="57" t="str">
        <f t="shared" si="25"/>
        <v>KG-ARI-1808-00019-00323/42604440</v>
      </c>
      <c r="F48" s="19" t="s">
        <v>215</v>
      </c>
      <c r="G48" s="19" t="s">
        <v>228</v>
      </c>
      <c r="H48" s="45">
        <v>43323</v>
      </c>
      <c r="I48" s="38">
        <v>12</v>
      </c>
      <c r="J48" s="38">
        <v>144</v>
      </c>
      <c r="K48" s="65">
        <f t="shared" si="26"/>
        <v>12</v>
      </c>
      <c r="L48" s="46">
        <v>1.1499999999999999</v>
      </c>
      <c r="M48" s="66">
        <f t="shared" si="27"/>
        <v>13.8</v>
      </c>
      <c r="N48" s="38">
        <v>42</v>
      </c>
      <c r="O48" s="38">
        <v>11</v>
      </c>
      <c r="P48" s="38">
        <v>19</v>
      </c>
      <c r="Q48" s="71">
        <f t="shared" si="28"/>
        <v>8.9999999999999993E-3</v>
      </c>
      <c r="R48" s="65">
        <f t="shared" si="29"/>
        <v>0.11</v>
      </c>
      <c r="S48" s="72">
        <f t="shared" si="30"/>
        <v>0.10386416666666667</v>
      </c>
      <c r="T48" s="73">
        <v>14.956440000000001</v>
      </c>
      <c r="U48" s="74" t="s">
        <v>2642</v>
      </c>
      <c r="V48" s="27">
        <f>IF(E48="","",SUMIF(OUTBOUND!$G:$G,WMS!E48,OUTBOUND!$L:$L))</f>
        <v>9</v>
      </c>
      <c r="W48" s="27">
        <f>IF(E48="","",SUMIF(OUTBOUND!$G:$G,WMS!E48,OUTBOUND!$M:$M))</f>
        <v>108</v>
      </c>
      <c r="X48" s="71">
        <f>IF(E48="","",SUMIF(OUTBOUND!$G:$G,WMS!E48,OUTBOUND!$O:$O))</f>
        <v>10.35</v>
      </c>
      <c r="Y48" s="71">
        <f>IF(E48="","",SUMIF(OUTBOUND!$G:$G,WMS!E48,OUTBOUND!$AC:$AC))</f>
        <v>11.21733</v>
      </c>
      <c r="Z48" s="71">
        <f>IF(E48="","",SUMIF(OUTBOUND!$G:$G,WMS!E48,OUTBOUND!$P:$P))</f>
        <v>8.0999999999999989E-2</v>
      </c>
      <c r="AA48" s="27">
        <f t="shared" si="31"/>
        <v>3</v>
      </c>
      <c r="AB48" s="27">
        <f t="shared" si="32"/>
        <v>36</v>
      </c>
      <c r="AC48" s="71">
        <f t="shared" si="33"/>
        <v>3.4500000000000011</v>
      </c>
      <c r="AD48" s="71">
        <f t="shared" si="34"/>
        <v>3.7391100000000002</v>
      </c>
      <c r="AE48" s="71">
        <f t="shared" si="35"/>
        <v>2.9000000000000012E-2</v>
      </c>
      <c r="AF48" s="80" t="b">
        <f t="shared" si="36"/>
        <v>1</v>
      </c>
    </row>
    <row r="49" spans="1:32">
      <c r="A49" s="43" t="s">
        <v>2672</v>
      </c>
      <c r="B49" s="19" t="s">
        <v>213</v>
      </c>
      <c r="C49" s="19" t="s">
        <v>2673</v>
      </c>
      <c r="D49" s="19" t="s">
        <v>2686</v>
      </c>
      <c r="E49" s="57" t="str">
        <f t="shared" si="25"/>
        <v>KG-ARI-1808-00019-00323/42604426</v>
      </c>
      <c r="F49" s="19" t="s">
        <v>215</v>
      </c>
      <c r="G49" s="19" t="s">
        <v>228</v>
      </c>
      <c r="H49" s="45">
        <v>43323</v>
      </c>
      <c r="I49" s="38">
        <v>14</v>
      </c>
      <c r="J49" s="38">
        <v>168</v>
      </c>
      <c r="K49" s="65">
        <f t="shared" si="26"/>
        <v>12</v>
      </c>
      <c r="L49" s="46">
        <v>1.3</v>
      </c>
      <c r="M49" s="66">
        <f t="shared" si="27"/>
        <v>18.2</v>
      </c>
      <c r="N49" s="38">
        <v>42</v>
      </c>
      <c r="O49" s="38">
        <v>11</v>
      </c>
      <c r="P49" s="38">
        <v>19</v>
      </c>
      <c r="Q49" s="71">
        <f t="shared" si="28"/>
        <v>8.9999999999999993E-3</v>
      </c>
      <c r="R49" s="65">
        <f t="shared" si="29"/>
        <v>0.12</v>
      </c>
      <c r="S49" s="72">
        <f t="shared" si="30"/>
        <v>0.10386416666666666</v>
      </c>
      <c r="T49" s="73">
        <v>17.449179999999998</v>
      </c>
      <c r="U49" s="74" t="s">
        <v>2642</v>
      </c>
      <c r="V49" s="27">
        <f>IF(E49="","",SUMIF(OUTBOUND!$G:$G,WMS!E49,OUTBOUND!$L:$L))</f>
        <v>8</v>
      </c>
      <c r="W49" s="27">
        <f>IF(E49="","",SUMIF(OUTBOUND!$G:$G,WMS!E49,OUTBOUND!$M:$M))</f>
        <v>96</v>
      </c>
      <c r="X49" s="71">
        <f>IF(E49="","",SUMIF(OUTBOUND!$G:$G,WMS!E49,OUTBOUND!$O:$O))</f>
        <v>10.400000000000002</v>
      </c>
      <c r="Y49" s="71">
        <f>IF(E49="","",SUMIF(OUTBOUND!$G:$G,WMS!E49,OUTBOUND!$AC:$AC))</f>
        <v>9.9709599999999998</v>
      </c>
      <c r="Z49" s="71">
        <f>IF(E49="","",SUMIF(OUTBOUND!$G:$G,WMS!E49,OUTBOUND!$P:$P))</f>
        <v>7.1999999999999995E-2</v>
      </c>
      <c r="AA49" s="27">
        <f t="shared" si="31"/>
        <v>6</v>
      </c>
      <c r="AB49" s="27">
        <f t="shared" si="32"/>
        <v>72</v>
      </c>
      <c r="AC49" s="71">
        <f t="shared" si="33"/>
        <v>7.7999999999999972</v>
      </c>
      <c r="AD49" s="71">
        <f t="shared" si="34"/>
        <v>7.4782199999999985</v>
      </c>
      <c r="AE49" s="71">
        <f t="shared" si="35"/>
        <v>4.8000000000000001E-2</v>
      </c>
      <c r="AF49" s="80" t="b">
        <f t="shared" si="36"/>
        <v>1</v>
      </c>
    </row>
    <row r="50" spans="1:32">
      <c r="A50" s="43" t="s">
        <v>2672</v>
      </c>
      <c r="B50" s="19" t="s">
        <v>213</v>
      </c>
      <c r="C50" s="19" t="s">
        <v>2673</v>
      </c>
      <c r="D50" s="19" t="s">
        <v>2687</v>
      </c>
      <c r="E50" s="57" t="str">
        <f t="shared" si="25"/>
        <v>KG-ARI-1808-00019-00323/42604419</v>
      </c>
      <c r="F50" s="19" t="s">
        <v>215</v>
      </c>
      <c r="G50" s="19" t="s">
        <v>230</v>
      </c>
      <c r="H50" s="45">
        <v>43323</v>
      </c>
      <c r="I50" s="38">
        <v>19</v>
      </c>
      <c r="J50" s="38">
        <v>228</v>
      </c>
      <c r="K50" s="65">
        <f t="shared" si="26"/>
        <v>12</v>
      </c>
      <c r="L50" s="46">
        <v>0.6</v>
      </c>
      <c r="M50" s="66">
        <f t="shared" si="27"/>
        <v>11.4</v>
      </c>
      <c r="N50" s="38">
        <v>30</v>
      </c>
      <c r="O50" s="38">
        <v>11</v>
      </c>
      <c r="P50" s="38">
        <v>18.5</v>
      </c>
      <c r="Q50" s="71">
        <f t="shared" si="28"/>
        <v>6.0000000000000001E-3</v>
      </c>
      <c r="R50" s="65">
        <f t="shared" si="29"/>
        <v>0.12</v>
      </c>
      <c r="S50" s="72">
        <f t="shared" si="30"/>
        <v>4.3859649122807015E-2</v>
      </c>
      <c r="T50" s="73">
        <v>10</v>
      </c>
      <c r="U50" s="74" t="s">
        <v>2683</v>
      </c>
      <c r="V50" s="27">
        <f>IF(E50="","",SUMIF(OUTBOUND!$G:$G,WMS!E50,OUTBOUND!$L:$L))</f>
        <v>12</v>
      </c>
      <c r="W50" s="27">
        <f>IF(E50="","",SUMIF(OUTBOUND!$G:$G,WMS!E50,OUTBOUND!$M:$M))</f>
        <v>144</v>
      </c>
      <c r="X50" s="71">
        <f>IF(E50="","",SUMIF(OUTBOUND!$G:$G,WMS!E50,OUTBOUND!$O:$O))</f>
        <v>7.2</v>
      </c>
      <c r="Y50" s="71">
        <f>IF(E50="","",SUMIF(OUTBOUND!$G:$G,WMS!E50,OUTBOUND!$AC:$AC))</f>
        <v>6.3157894736842106</v>
      </c>
      <c r="Z50" s="71">
        <f>IF(E50="","",SUMIF(OUTBOUND!$G:$G,WMS!E50,OUTBOUND!$P:$P))</f>
        <v>7.2000000000000008E-2</v>
      </c>
      <c r="AA50" s="27">
        <f t="shared" si="31"/>
        <v>7</v>
      </c>
      <c r="AB50" s="27">
        <f t="shared" si="32"/>
        <v>84</v>
      </c>
      <c r="AC50" s="71">
        <f t="shared" si="33"/>
        <v>4.2</v>
      </c>
      <c r="AD50" s="71">
        <f t="shared" si="34"/>
        <v>3.6842105263157894</v>
      </c>
      <c r="AE50" s="71">
        <f t="shared" si="35"/>
        <v>4.7999999999999987E-2</v>
      </c>
      <c r="AF50" s="80" t="b">
        <f t="shared" si="36"/>
        <v>1</v>
      </c>
    </row>
    <row r="51" spans="1:32">
      <c r="A51" s="43" t="s">
        <v>2672</v>
      </c>
      <c r="B51" s="19" t="s">
        <v>213</v>
      </c>
      <c r="C51" s="19" t="s">
        <v>2673</v>
      </c>
      <c r="D51" s="19" t="s">
        <v>2688</v>
      </c>
      <c r="E51" s="57" t="str">
        <f t="shared" si="25"/>
        <v>KG-ARI-1808-00019-00323/42495277</v>
      </c>
      <c r="F51" s="19" t="s">
        <v>215</v>
      </c>
      <c r="G51" s="19" t="s">
        <v>232</v>
      </c>
      <c r="H51" s="45">
        <v>43323</v>
      </c>
      <c r="I51" s="38">
        <v>71</v>
      </c>
      <c r="J51" s="38">
        <v>852</v>
      </c>
      <c r="K51" s="65">
        <f t="shared" si="26"/>
        <v>12</v>
      </c>
      <c r="L51" s="46">
        <v>0.95</v>
      </c>
      <c r="M51" s="66">
        <f t="shared" si="27"/>
        <v>67.45</v>
      </c>
      <c r="N51" s="38">
        <v>30.5</v>
      </c>
      <c r="O51" s="38">
        <v>12.5</v>
      </c>
      <c r="P51" s="38">
        <v>20</v>
      </c>
      <c r="Q51" s="71">
        <f t="shared" si="28"/>
        <v>8.0000000000000002E-3</v>
      </c>
      <c r="R51" s="65">
        <f t="shared" si="29"/>
        <v>0.54</v>
      </c>
      <c r="S51" s="72">
        <f t="shared" si="30"/>
        <v>3.5211267605633804E-2</v>
      </c>
      <c r="T51" s="73">
        <v>30</v>
      </c>
      <c r="U51" s="74" t="s">
        <v>2679</v>
      </c>
      <c r="V51" s="27">
        <f>IF(E51="","",SUMIF(OUTBOUND!$G:$G,WMS!E51,OUTBOUND!$L:$L))</f>
        <v>27</v>
      </c>
      <c r="W51" s="27">
        <f>IF(E51="","",SUMIF(OUTBOUND!$G:$G,WMS!E51,OUTBOUND!$M:$M))</f>
        <v>324</v>
      </c>
      <c r="X51" s="71">
        <f>IF(E51="","",SUMIF(OUTBOUND!$G:$G,WMS!E51,OUTBOUND!$O:$O))</f>
        <v>25.65</v>
      </c>
      <c r="Y51" s="71">
        <f>IF(E51="","",SUMIF(OUTBOUND!$G:$G,WMS!E51,OUTBOUND!$AC:$AC))</f>
        <v>11.408450704225352</v>
      </c>
      <c r="Z51" s="71">
        <f>IF(E51="","",SUMIF(OUTBOUND!$G:$G,WMS!E51,OUTBOUND!$P:$P))</f>
        <v>0.21600000000000003</v>
      </c>
      <c r="AA51" s="27">
        <f t="shared" si="31"/>
        <v>44</v>
      </c>
      <c r="AB51" s="27">
        <f t="shared" si="32"/>
        <v>528</v>
      </c>
      <c r="AC51" s="71">
        <f t="shared" si="33"/>
        <v>41.800000000000004</v>
      </c>
      <c r="AD51" s="71">
        <f t="shared" si="34"/>
        <v>18.591549295774648</v>
      </c>
      <c r="AE51" s="71">
        <f t="shared" si="35"/>
        <v>0.32400000000000001</v>
      </c>
      <c r="AF51" s="80" t="b">
        <f t="shared" si="36"/>
        <v>1</v>
      </c>
    </row>
    <row r="52" spans="1:32">
      <c r="A52" s="43" t="s">
        <v>2672</v>
      </c>
      <c r="B52" s="19" t="s">
        <v>213</v>
      </c>
      <c r="C52" s="19" t="s">
        <v>2673</v>
      </c>
      <c r="D52" s="19" t="s">
        <v>2689</v>
      </c>
      <c r="E52" s="57" t="str">
        <f t="shared" si="25"/>
        <v>KG-ARI-1808-00019-00323/42551119</v>
      </c>
      <c r="F52" s="19" t="s">
        <v>215</v>
      </c>
      <c r="G52" s="19" t="s">
        <v>233</v>
      </c>
      <c r="H52" s="45">
        <v>43323</v>
      </c>
      <c r="I52" s="38">
        <v>23</v>
      </c>
      <c r="J52" s="38">
        <v>276</v>
      </c>
      <c r="K52" s="65">
        <f t="shared" si="26"/>
        <v>12</v>
      </c>
      <c r="L52" s="46">
        <v>0.7</v>
      </c>
      <c r="M52" s="66">
        <f t="shared" si="27"/>
        <v>16.100000000000001</v>
      </c>
      <c r="N52" s="38">
        <v>28.5</v>
      </c>
      <c r="O52" s="38">
        <v>21.2</v>
      </c>
      <c r="P52" s="38">
        <v>14</v>
      </c>
      <c r="Q52" s="71">
        <f t="shared" si="28"/>
        <v>8.0000000000000002E-3</v>
      </c>
      <c r="R52" s="65">
        <f t="shared" si="29"/>
        <v>0.19</v>
      </c>
      <c r="S52" s="72">
        <f t="shared" si="30"/>
        <v>6.5208333333333326E-2</v>
      </c>
      <c r="T52" s="73">
        <v>17.997499999999999</v>
      </c>
      <c r="U52" s="74" t="s">
        <v>2655</v>
      </c>
      <c r="V52" s="27">
        <f>IF(E52="","",SUMIF(OUTBOUND!$G:$G,WMS!E52,OUTBOUND!$L:$L))</f>
        <v>10</v>
      </c>
      <c r="W52" s="27">
        <f>IF(E52="","",SUMIF(OUTBOUND!$G:$G,WMS!E52,OUTBOUND!$M:$M))</f>
        <v>120</v>
      </c>
      <c r="X52" s="71">
        <f>IF(E52="","",SUMIF(OUTBOUND!$G:$G,WMS!E52,OUTBOUND!$O:$O))</f>
        <v>6.9999999999999991</v>
      </c>
      <c r="Y52" s="71">
        <f>IF(E52="","",SUMIF(OUTBOUND!$G:$G,WMS!E52,OUTBOUND!$AC:$AC))</f>
        <v>7.8249999999999993</v>
      </c>
      <c r="Z52" s="71">
        <f>IF(E52="","",SUMIF(OUTBOUND!$G:$G,WMS!E52,OUTBOUND!$P:$P))</f>
        <v>0.08</v>
      </c>
      <c r="AA52" s="27">
        <f t="shared" si="31"/>
        <v>13</v>
      </c>
      <c r="AB52" s="27">
        <f t="shared" si="32"/>
        <v>156</v>
      </c>
      <c r="AC52" s="71">
        <f t="shared" si="33"/>
        <v>9.1000000000000014</v>
      </c>
      <c r="AD52" s="71">
        <f t="shared" si="34"/>
        <v>10.172499999999999</v>
      </c>
      <c r="AE52" s="71">
        <f t="shared" si="35"/>
        <v>0.11</v>
      </c>
      <c r="AF52" s="80" t="b">
        <f t="shared" si="36"/>
        <v>1</v>
      </c>
    </row>
    <row r="53" spans="1:32">
      <c r="A53" s="43" t="s">
        <v>2672</v>
      </c>
      <c r="B53" s="19" t="s">
        <v>213</v>
      </c>
      <c r="C53" s="19" t="s">
        <v>2673</v>
      </c>
      <c r="D53" s="19" t="s">
        <v>2690</v>
      </c>
      <c r="E53" s="57" t="str">
        <f t="shared" si="25"/>
        <v>KG-ARI-1808-00019-00323/42551102</v>
      </c>
      <c r="F53" s="19" t="s">
        <v>215</v>
      </c>
      <c r="G53" s="19" t="s">
        <v>233</v>
      </c>
      <c r="H53" s="45">
        <v>43323</v>
      </c>
      <c r="I53" s="38">
        <v>41</v>
      </c>
      <c r="J53" s="38">
        <v>492</v>
      </c>
      <c r="K53" s="65">
        <f t="shared" si="26"/>
        <v>12</v>
      </c>
      <c r="L53" s="46">
        <v>0.8</v>
      </c>
      <c r="M53" s="66">
        <f t="shared" si="27"/>
        <v>32.799999999999997</v>
      </c>
      <c r="N53" s="38">
        <v>31.5</v>
      </c>
      <c r="O53" s="38">
        <v>23.5</v>
      </c>
      <c r="P53" s="38">
        <v>14.5</v>
      </c>
      <c r="Q53" s="71">
        <f t="shared" si="28"/>
        <v>1.0999999999999999E-2</v>
      </c>
      <c r="R53" s="65">
        <f t="shared" si="29"/>
        <v>0.44</v>
      </c>
      <c r="S53" s="72">
        <f t="shared" si="30"/>
        <v>6.097560975609756E-2</v>
      </c>
      <c r="T53" s="73">
        <v>30</v>
      </c>
      <c r="U53" s="74" t="s">
        <v>2652</v>
      </c>
      <c r="V53" s="27">
        <f>IF(E53="","",SUMIF(OUTBOUND!$G:$G,WMS!E53,OUTBOUND!$L:$L))</f>
        <v>18</v>
      </c>
      <c r="W53" s="27">
        <f>IF(E53="","",SUMIF(OUTBOUND!$G:$G,WMS!E53,OUTBOUND!$M:$M))</f>
        <v>216</v>
      </c>
      <c r="X53" s="71">
        <f>IF(E53="","",SUMIF(OUTBOUND!$G:$G,WMS!E53,OUTBOUND!$O:$O))</f>
        <v>14.4</v>
      </c>
      <c r="Y53" s="71">
        <f>IF(E53="","",SUMIF(OUTBOUND!$G:$G,WMS!E53,OUTBOUND!$AC:$AC))</f>
        <v>13.170731707317072</v>
      </c>
      <c r="Z53" s="71">
        <f>IF(E53="","",SUMIF(OUTBOUND!$G:$G,WMS!E53,OUTBOUND!$P:$P))</f>
        <v>0.19799999999999998</v>
      </c>
      <c r="AA53" s="27">
        <f t="shared" si="31"/>
        <v>23</v>
      </c>
      <c r="AB53" s="27">
        <f t="shared" si="32"/>
        <v>276</v>
      </c>
      <c r="AC53" s="71">
        <f t="shared" si="33"/>
        <v>18.399999999999999</v>
      </c>
      <c r="AD53" s="71">
        <f t="shared" si="34"/>
        <v>16.829268292682926</v>
      </c>
      <c r="AE53" s="71">
        <f t="shared" si="35"/>
        <v>0.24200000000000002</v>
      </c>
      <c r="AF53" s="80" t="b">
        <f t="shared" si="36"/>
        <v>1</v>
      </c>
    </row>
    <row r="54" spans="1:32">
      <c r="A54" s="43" t="s">
        <v>2672</v>
      </c>
      <c r="B54" s="19" t="s">
        <v>235</v>
      </c>
      <c r="C54" s="19" t="s">
        <v>2691</v>
      </c>
      <c r="D54" s="19" t="s">
        <v>2692</v>
      </c>
      <c r="E54" s="57" t="str">
        <f t="shared" si="25"/>
        <v>KG-ARI-1808-00019-00474/42478942</v>
      </c>
      <c r="F54" s="19" t="s">
        <v>215</v>
      </c>
      <c r="G54" s="19" t="s">
        <v>236</v>
      </c>
      <c r="H54" s="45">
        <v>43323</v>
      </c>
      <c r="I54" s="38">
        <v>16</v>
      </c>
      <c r="J54" s="38">
        <v>96</v>
      </c>
      <c r="K54" s="65">
        <f t="shared" si="26"/>
        <v>6</v>
      </c>
      <c r="L54" s="46">
        <v>4.2</v>
      </c>
      <c r="M54" s="66">
        <f t="shared" si="27"/>
        <v>67.2</v>
      </c>
      <c r="N54" s="38">
        <v>49</v>
      </c>
      <c r="O54" s="38">
        <v>31.5</v>
      </c>
      <c r="P54" s="38">
        <v>28</v>
      </c>
      <c r="Q54" s="71">
        <f t="shared" si="28"/>
        <v>4.2999999999999997E-2</v>
      </c>
      <c r="R54" s="65">
        <f t="shared" si="29"/>
        <v>0.69</v>
      </c>
      <c r="S54" s="72">
        <f t="shared" si="30"/>
        <v>0.54333333333333333</v>
      </c>
      <c r="T54" s="73">
        <v>52.16</v>
      </c>
      <c r="U54" s="74" t="s">
        <v>2652</v>
      </c>
      <c r="V54" s="27">
        <f>IF(E54="","",SUMIF(OUTBOUND!$G:$G,WMS!E54,OUTBOUND!$L:$L))</f>
        <v>0</v>
      </c>
      <c r="W54" s="27">
        <f>IF(E54="","",SUMIF(OUTBOUND!$G:$G,WMS!E54,OUTBOUND!$M:$M))</f>
        <v>0</v>
      </c>
      <c r="X54" s="71">
        <f>IF(E54="","",SUMIF(OUTBOUND!$G:$G,WMS!E54,OUTBOUND!$O:$O))</f>
        <v>0</v>
      </c>
      <c r="Y54" s="71">
        <f>IF(E54="","",SUMIF(OUTBOUND!$G:$G,WMS!E54,OUTBOUND!$AC:$AC))</f>
        <v>0</v>
      </c>
      <c r="Z54" s="71">
        <f>IF(E54="","",SUMIF(OUTBOUND!$G:$G,WMS!E54,OUTBOUND!$P:$P))</f>
        <v>0</v>
      </c>
      <c r="AA54" s="27">
        <f t="shared" si="31"/>
        <v>16</v>
      </c>
      <c r="AB54" s="27">
        <f t="shared" si="32"/>
        <v>96</v>
      </c>
      <c r="AC54" s="71">
        <f t="shared" si="33"/>
        <v>67.2</v>
      </c>
      <c r="AD54" s="71">
        <f t="shared" si="34"/>
        <v>52.16</v>
      </c>
      <c r="AE54" s="71">
        <f t="shared" si="35"/>
        <v>0.69</v>
      </c>
      <c r="AF54" s="80" t="b">
        <f t="shared" si="36"/>
        <v>1</v>
      </c>
    </row>
    <row r="55" spans="1:32">
      <c r="A55" s="43" t="s">
        <v>2672</v>
      </c>
      <c r="B55" s="19" t="s">
        <v>235</v>
      </c>
      <c r="C55" s="19" t="s">
        <v>2691</v>
      </c>
      <c r="D55" s="19" t="s">
        <v>2693</v>
      </c>
      <c r="E55" s="57" t="str">
        <f t="shared" si="25"/>
        <v>KG-ARI-1808-00019-00474/42565963</v>
      </c>
      <c r="F55" s="19" t="s">
        <v>215</v>
      </c>
      <c r="G55" s="19" t="s">
        <v>236</v>
      </c>
      <c r="H55" s="45">
        <v>43323</v>
      </c>
      <c r="I55" s="38">
        <v>15</v>
      </c>
      <c r="J55" s="38">
        <v>90</v>
      </c>
      <c r="K55" s="65">
        <f t="shared" si="26"/>
        <v>6</v>
      </c>
      <c r="L55" s="46">
        <v>1.75</v>
      </c>
      <c r="M55" s="66">
        <f t="shared" si="27"/>
        <v>26.25</v>
      </c>
      <c r="N55" s="38">
        <v>32.5</v>
      </c>
      <c r="O55" s="38">
        <v>22.5</v>
      </c>
      <c r="P55" s="38">
        <v>36</v>
      </c>
      <c r="Q55" s="71">
        <f t="shared" si="28"/>
        <v>2.5999999999999999E-2</v>
      </c>
      <c r="R55" s="65">
        <f t="shared" si="29"/>
        <v>0.39</v>
      </c>
      <c r="S55" s="72">
        <f t="shared" si="30"/>
        <v>0.54333333333333333</v>
      </c>
      <c r="T55" s="73">
        <v>48.9</v>
      </c>
      <c r="U55" s="74" t="s">
        <v>2649</v>
      </c>
      <c r="V55" s="27">
        <f>IF(E55="","",SUMIF(OUTBOUND!$G:$G,WMS!E55,OUTBOUND!$L:$L))</f>
        <v>0</v>
      </c>
      <c r="W55" s="27">
        <f>IF(E55="","",SUMIF(OUTBOUND!$G:$G,WMS!E55,OUTBOUND!$M:$M))</f>
        <v>0</v>
      </c>
      <c r="X55" s="71">
        <f>IF(E55="","",SUMIF(OUTBOUND!$G:$G,WMS!E55,OUTBOUND!$O:$O))</f>
        <v>0</v>
      </c>
      <c r="Y55" s="71">
        <f>IF(E55="","",SUMIF(OUTBOUND!$G:$G,WMS!E55,OUTBOUND!$AC:$AC))</f>
        <v>0</v>
      </c>
      <c r="Z55" s="71">
        <f>IF(E55="","",SUMIF(OUTBOUND!$G:$G,WMS!E55,OUTBOUND!$P:$P))</f>
        <v>0</v>
      </c>
      <c r="AA55" s="27">
        <f t="shared" si="31"/>
        <v>15</v>
      </c>
      <c r="AB55" s="27">
        <f t="shared" si="32"/>
        <v>90</v>
      </c>
      <c r="AC55" s="71">
        <f t="shared" si="33"/>
        <v>26.25</v>
      </c>
      <c r="AD55" s="71">
        <f t="shared" si="34"/>
        <v>48.9</v>
      </c>
      <c r="AE55" s="71">
        <f t="shared" si="35"/>
        <v>0.39</v>
      </c>
      <c r="AF55" s="80" t="b">
        <f t="shared" si="36"/>
        <v>1</v>
      </c>
    </row>
    <row r="56" spans="1:32">
      <c r="A56" s="43" t="s">
        <v>2672</v>
      </c>
      <c r="B56" s="19" t="s">
        <v>238</v>
      </c>
      <c r="C56" s="19" t="s">
        <v>2694</v>
      </c>
      <c r="D56" s="19" t="s">
        <v>2695</v>
      </c>
      <c r="E56" s="57" t="str">
        <f t="shared" si="25"/>
        <v>KG-ARI-1808-00019-00326/42604433</v>
      </c>
      <c r="F56" s="19" t="s">
        <v>215</v>
      </c>
      <c r="G56" s="19" t="s">
        <v>239</v>
      </c>
      <c r="H56" s="45">
        <v>43323</v>
      </c>
      <c r="I56" s="38">
        <v>14</v>
      </c>
      <c r="J56" s="38">
        <v>168</v>
      </c>
      <c r="K56" s="65">
        <f t="shared" si="26"/>
        <v>12</v>
      </c>
      <c r="L56" s="46">
        <v>1.2</v>
      </c>
      <c r="M56" s="66">
        <f t="shared" si="27"/>
        <v>16.8</v>
      </c>
      <c r="N56" s="38">
        <v>42</v>
      </c>
      <c r="O56" s="38">
        <v>11</v>
      </c>
      <c r="P56" s="38">
        <v>19</v>
      </c>
      <c r="Q56" s="71">
        <f t="shared" si="28"/>
        <v>8.9999999999999993E-3</v>
      </c>
      <c r="R56" s="65">
        <f t="shared" si="29"/>
        <v>0.12</v>
      </c>
      <c r="S56" s="72">
        <f t="shared" si="30"/>
        <v>9.1666666666666674E-2</v>
      </c>
      <c r="T56" s="73">
        <v>15.4</v>
      </c>
      <c r="U56" s="74" t="s">
        <v>2679</v>
      </c>
      <c r="V56" s="27">
        <f>IF(E56="","",SUMIF(OUTBOUND!$G:$G,WMS!E56,OUTBOUND!$L:$L))</f>
        <v>8</v>
      </c>
      <c r="W56" s="27">
        <f>IF(E56="","",SUMIF(OUTBOUND!$G:$G,WMS!E56,OUTBOUND!$M:$M))</f>
        <v>96</v>
      </c>
      <c r="X56" s="71">
        <f>IF(E56="","",SUMIF(OUTBOUND!$G:$G,WMS!E56,OUTBOUND!$O:$O))</f>
        <v>9.5999999999999979</v>
      </c>
      <c r="Y56" s="71">
        <f>IF(E56="","",SUMIF(OUTBOUND!$G:$G,WMS!E56,OUTBOUND!$AC:$AC))</f>
        <v>8.8000000000000007</v>
      </c>
      <c r="Z56" s="71">
        <f>IF(E56="","",SUMIF(OUTBOUND!$G:$G,WMS!E56,OUTBOUND!$P:$P))</f>
        <v>7.1999999999999995E-2</v>
      </c>
      <c r="AA56" s="27">
        <f t="shared" si="31"/>
        <v>6</v>
      </c>
      <c r="AB56" s="27">
        <f t="shared" si="32"/>
        <v>72</v>
      </c>
      <c r="AC56" s="71">
        <f t="shared" si="33"/>
        <v>7.2000000000000028</v>
      </c>
      <c r="AD56" s="71">
        <f t="shared" si="34"/>
        <v>6.6</v>
      </c>
      <c r="AE56" s="71">
        <f t="shared" si="35"/>
        <v>4.8000000000000001E-2</v>
      </c>
      <c r="AF56" s="80" t="b">
        <f t="shared" si="36"/>
        <v>1</v>
      </c>
    </row>
    <row r="57" spans="1:32">
      <c r="A57" s="43" t="s">
        <v>2672</v>
      </c>
      <c r="B57" s="19" t="s">
        <v>241</v>
      </c>
      <c r="C57" s="19" t="s">
        <v>2696</v>
      </c>
      <c r="D57" s="19" t="s">
        <v>2697</v>
      </c>
      <c r="E57" s="57" t="str">
        <f t="shared" si="25"/>
        <v>KG-ARI-1808-00019-00262/42623762</v>
      </c>
      <c r="F57" s="19" t="s">
        <v>215</v>
      </c>
      <c r="G57" s="19" t="s">
        <v>242</v>
      </c>
      <c r="H57" s="45">
        <v>43323</v>
      </c>
      <c r="I57" s="38">
        <v>98</v>
      </c>
      <c r="J57" s="38">
        <v>490</v>
      </c>
      <c r="K57" s="65">
        <f t="shared" si="26"/>
        <v>5</v>
      </c>
      <c r="L57" s="46">
        <v>8.6999999999999993</v>
      </c>
      <c r="M57" s="66">
        <f t="shared" si="27"/>
        <v>852.6</v>
      </c>
      <c r="N57" s="38">
        <v>35.5</v>
      </c>
      <c r="O57" s="38">
        <v>34.5</v>
      </c>
      <c r="P57" s="38">
        <v>19</v>
      </c>
      <c r="Q57" s="71">
        <f t="shared" si="28"/>
        <v>2.3E-2</v>
      </c>
      <c r="R57" s="65">
        <f t="shared" si="29"/>
        <v>2.2799999999999998</v>
      </c>
      <c r="S57" s="72">
        <f t="shared" si="30"/>
        <v>2.12530612244898</v>
      </c>
      <c r="T57" s="73">
        <v>1041.4000000000001</v>
      </c>
      <c r="U57" s="74" t="s">
        <v>2625</v>
      </c>
      <c r="V57" s="27">
        <f>IF(E57="","",SUMIF(OUTBOUND!$G:$G,WMS!E57,OUTBOUND!$L:$L))</f>
        <v>63</v>
      </c>
      <c r="W57" s="27">
        <f>IF(E57="","",SUMIF(OUTBOUND!$G:$G,WMS!E57,OUTBOUND!$M:$M))</f>
        <v>315</v>
      </c>
      <c r="X57" s="71">
        <f>IF(E57="","",SUMIF(OUTBOUND!$G:$G,WMS!E57,OUTBOUND!$O:$O))</f>
        <v>548.09999999999991</v>
      </c>
      <c r="Y57" s="71">
        <f>IF(E57="","",SUMIF(OUTBOUND!$G:$G,WMS!E57,OUTBOUND!$AC:$AC))</f>
        <v>669.47142857142876</v>
      </c>
      <c r="Z57" s="71">
        <f>IF(E57="","",SUMIF(OUTBOUND!$G:$G,WMS!E57,OUTBOUND!$P:$P))</f>
        <v>1.4489999999999998</v>
      </c>
      <c r="AA57" s="27">
        <f t="shared" si="31"/>
        <v>35</v>
      </c>
      <c r="AB57" s="27">
        <f t="shared" si="32"/>
        <v>175</v>
      </c>
      <c r="AC57" s="71">
        <f t="shared" si="33"/>
        <v>304.50000000000011</v>
      </c>
      <c r="AD57" s="71">
        <f t="shared" si="34"/>
        <v>371.92857142857133</v>
      </c>
      <c r="AE57" s="71">
        <f t="shared" si="35"/>
        <v>0.83099999999999996</v>
      </c>
      <c r="AF57" s="80" t="b">
        <f t="shared" si="36"/>
        <v>1</v>
      </c>
    </row>
    <row r="58" spans="1:32">
      <c r="A58" s="60" t="s">
        <v>2698</v>
      </c>
      <c r="B58" s="19" t="s">
        <v>245</v>
      </c>
      <c r="C58" s="19" t="s">
        <v>2699</v>
      </c>
      <c r="D58" s="19" t="s">
        <v>2700</v>
      </c>
      <c r="E58" s="57" t="str">
        <f t="shared" si="25"/>
        <v>KG-KGT-1808-00016-00690/41960554A</v>
      </c>
      <c r="F58" s="19" t="s">
        <v>251</v>
      </c>
      <c r="G58" s="19" t="s">
        <v>252</v>
      </c>
      <c r="H58" s="45">
        <v>43344</v>
      </c>
      <c r="I58" s="38">
        <v>143</v>
      </c>
      <c r="J58" s="38">
        <v>3432</v>
      </c>
      <c r="K58" s="65">
        <f t="shared" si="26"/>
        <v>24</v>
      </c>
      <c r="L58" s="46">
        <v>1.3</v>
      </c>
      <c r="M58" s="66">
        <f t="shared" si="27"/>
        <v>185.9</v>
      </c>
      <c r="N58" s="38">
        <v>39.799999999999997</v>
      </c>
      <c r="O58" s="38">
        <v>21.5</v>
      </c>
      <c r="P58" s="38">
        <v>11</v>
      </c>
      <c r="Q58" s="71">
        <f t="shared" si="28"/>
        <v>8.9999999999999993E-3</v>
      </c>
      <c r="R58" s="65">
        <f t="shared" si="29"/>
        <v>1.35</v>
      </c>
      <c r="S58" s="72">
        <f t="shared" si="30"/>
        <v>4.7727272727272729E-2</v>
      </c>
      <c r="T58" s="73">
        <v>163.80000000000001</v>
      </c>
      <c r="U58" s="74" t="s">
        <v>2701</v>
      </c>
      <c r="V58" s="27">
        <f>IF(E58="","",SUMIF(OUTBOUND!$G:$G,WMS!E58,OUTBOUND!$L:$L))</f>
        <v>108</v>
      </c>
      <c r="W58" s="27">
        <f>IF(E58="","",SUMIF(OUTBOUND!$G:$G,WMS!E58,OUTBOUND!$M:$M))</f>
        <v>2592</v>
      </c>
      <c r="X58" s="71">
        <f>IF(E58="","",SUMIF(OUTBOUND!$G:$G,WMS!E58,OUTBOUND!$O:$O))</f>
        <v>140.4</v>
      </c>
      <c r="Y58" s="71">
        <f>IF(E58="","",SUMIF(OUTBOUND!$G:$G,WMS!E58,OUTBOUND!$AC:$AC))</f>
        <v>123.70909090909092</v>
      </c>
      <c r="Z58" s="71">
        <f>IF(E58="","",SUMIF(OUTBOUND!$G:$G,WMS!E58,OUTBOUND!$P:$P))</f>
        <v>0.97199999999999998</v>
      </c>
      <c r="AA58" s="27">
        <f t="shared" si="31"/>
        <v>35</v>
      </c>
      <c r="AB58" s="27">
        <f t="shared" si="32"/>
        <v>840</v>
      </c>
      <c r="AC58" s="71">
        <f t="shared" si="33"/>
        <v>45.5</v>
      </c>
      <c r="AD58" s="71">
        <f t="shared" si="34"/>
        <v>40.090909090909093</v>
      </c>
      <c r="AE58" s="71">
        <f t="shared" si="35"/>
        <v>0.37800000000000011</v>
      </c>
      <c r="AF58" s="80" t="b">
        <f t="shared" si="36"/>
        <v>1</v>
      </c>
    </row>
    <row r="59" spans="1:32">
      <c r="A59" s="60" t="s">
        <v>2698</v>
      </c>
      <c r="B59" s="19" t="s">
        <v>245</v>
      </c>
      <c r="C59" s="19" t="s">
        <v>2699</v>
      </c>
      <c r="D59" s="19" t="s">
        <v>2702</v>
      </c>
      <c r="E59" s="57" t="str">
        <f t="shared" si="25"/>
        <v>KG-KGT-1808-00016-00690/42487357</v>
      </c>
      <c r="F59" s="19" t="s">
        <v>251</v>
      </c>
      <c r="G59" s="19" t="s">
        <v>254</v>
      </c>
      <c r="H59" s="45">
        <v>43344</v>
      </c>
      <c r="I59" s="38">
        <v>224</v>
      </c>
      <c r="J59" s="38">
        <v>1792</v>
      </c>
      <c r="K59" s="65">
        <f t="shared" si="26"/>
        <v>8</v>
      </c>
      <c r="L59" s="46">
        <v>1.3</v>
      </c>
      <c r="M59" s="66">
        <f t="shared" si="27"/>
        <v>291.2</v>
      </c>
      <c r="N59" s="38">
        <v>43.3</v>
      </c>
      <c r="O59" s="38">
        <v>13</v>
      </c>
      <c r="P59" s="38">
        <v>10.4</v>
      </c>
      <c r="Q59" s="71">
        <f t="shared" si="28"/>
        <v>6.0000000000000001E-3</v>
      </c>
      <c r="R59" s="65">
        <f t="shared" si="29"/>
        <v>1.31</v>
      </c>
      <c r="S59" s="72">
        <f t="shared" si="30"/>
        <v>0.13750000000000001</v>
      </c>
      <c r="T59" s="73">
        <v>246.4</v>
      </c>
      <c r="U59" s="74" t="s">
        <v>2703</v>
      </c>
      <c r="V59" s="27">
        <f>IF(E59="","",SUMIF(OUTBOUND!$G:$G,WMS!E59,OUTBOUND!$L:$L))</f>
        <v>147</v>
      </c>
      <c r="W59" s="27">
        <f>IF(E59="","",SUMIF(OUTBOUND!$G:$G,WMS!E59,OUTBOUND!$M:$M))</f>
        <v>1176</v>
      </c>
      <c r="X59" s="71">
        <f>IF(E59="","",SUMIF(OUTBOUND!$G:$G,WMS!E59,OUTBOUND!$O:$O))</f>
        <v>191.1</v>
      </c>
      <c r="Y59" s="71">
        <f>IF(E59="","",SUMIF(OUTBOUND!$G:$G,WMS!E59,OUTBOUND!$AC:$AC))</f>
        <v>161.70000000000002</v>
      </c>
      <c r="Z59" s="71">
        <f>IF(E59="","",SUMIF(OUTBOUND!$G:$G,WMS!E59,OUTBOUND!$P:$P))</f>
        <v>0.88200000000000001</v>
      </c>
      <c r="AA59" s="27">
        <f t="shared" si="31"/>
        <v>77</v>
      </c>
      <c r="AB59" s="27">
        <f t="shared" si="32"/>
        <v>616</v>
      </c>
      <c r="AC59" s="71">
        <f t="shared" si="33"/>
        <v>100.1</v>
      </c>
      <c r="AD59" s="71">
        <f t="shared" si="34"/>
        <v>84.699999999999989</v>
      </c>
      <c r="AE59" s="71">
        <f t="shared" si="35"/>
        <v>0.42800000000000005</v>
      </c>
      <c r="AF59" s="80" t="b">
        <f t="shared" si="36"/>
        <v>1</v>
      </c>
    </row>
    <row r="60" spans="1:32">
      <c r="A60" s="60" t="s">
        <v>2698</v>
      </c>
      <c r="B60" s="19" t="s">
        <v>245</v>
      </c>
      <c r="C60" s="19" t="s">
        <v>2699</v>
      </c>
      <c r="D60" s="19" t="s">
        <v>2704</v>
      </c>
      <c r="E60" s="57" t="str">
        <f t="shared" si="25"/>
        <v>KG-KGT-1808-00016-00690/41960554B</v>
      </c>
      <c r="F60" s="19" t="s">
        <v>247</v>
      </c>
      <c r="G60" s="19" t="s">
        <v>248</v>
      </c>
      <c r="H60" s="45">
        <v>43344</v>
      </c>
      <c r="I60" s="38">
        <v>14</v>
      </c>
      <c r="J60" s="38">
        <v>336</v>
      </c>
      <c r="K60" s="65">
        <f t="shared" si="26"/>
        <v>24</v>
      </c>
      <c r="L60" s="46">
        <v>1.3</v>
      </c>
      <c r="M60" s="66">
        <f t="shared" si="27"/>
        <v>18.2</v>
      </c>
      <c r="N60" s="38">
        <v>39.799999999999997</v>
      </c>
      <c r="O60" s="38">
        <v>21.5</v>
      </c>
      <c r="P60" s="38">
        <v>11</v>
      </c>
      <c r="Q60" s="71">
        <f t="shared" si="28"/>
        <v>8.9999999999999993E-3</v>
      </c>
      <c r="R60" s="65">
        <f t="shared" si="29"/>
        <v>0.13</v>
      </c>
      <c r="S60" s="72">
        <f t="shared" si="30"/>
        <v>5.4166666666666662E-2</v>
      </c>
      <c r="T60" s="73">
        <v>18.2</v>
      </c>
      <c r="U60" s="74" t="s">
        <v>2701</v>
      </c>
      <c r="V60" s="27">
        <f>IF(E60="","",SUMIF(OUTBOUND!$G:$G,WMS!E60,OUTBOUND!$L:$L))</f>
        <v>7</v>
      </c>
      <c r="W60" s="27">
        <f>IF(E60="","",SUMIF(OUTBOUND!$G:$G,WMS!E60,OUTBOUND!$M:$M))</f>
        <v>168</v>
      </c>
      <c r="X60" s="71">
        <f>IF(E60="","",SUMIF(OUTBOUND!$G:$G,WMS!E60,OUTBOUND!$O:$O))</f>
        <v>9.1</v>
      </c>
      <c r="Y60" s="71">
        <f>IF(E60="","",SUMIF(OUTBOUND!$G:$G,WMS!E60,OUTBOUND!$AC:$AC))</f>
        <v>9.1</v>
      </c>
      <c r="Z60" s="71">
        <f>IF(E60="","",SUMIF(OUTBOUND!$G:$G,WMS!E60,OUTBOUND!$P:$P))</f>
        <v>6.3E-2</v>
      </c>
      <c r="AA60" s="27">
        <f t="shared" si="31"/>
        <v>7</v>
      </c>
      <c r="AB60" s="27">
        <f t="shared" si="32"/>
        <v>168</v>
      </c>
      <c r="AC60" s="71">
        <f t="shared" si="33"/>
        <v>9.1</v>
      </c>
      <c r="AD60" s="71">
        <f t="shared" si="34"/>
        <v>9.1</v>
      </c>
      <c r="AE60" s="71">
        <f t="shared" si="35"/>
        <v>6.7000000000000004E-2</v>
      </c>
      <c r="AF60" s="80" t="b">
        <f t="shared" si="36"/>
        <v>1</v>
      </c>
    </row>
    <row r="61" spans="1:32">
      <c r="A61" s="43" t="s">
        <v>2698</v>
      </c>
      <c r="B61" s="19" t="s">
        <v>255</v>
      </c>
      <c r="C61" s="19" t="s">
        <v>2705</v>
      </c>
      <c r="D61" s="19" t="s">
        <v>2706</v>
      </c>
      <c r="E61" s="57" t="str">
        <f t="shared" si="25"/>
        <v>KG-KGT-1808-00016-00529/42685012/A</v>
      </c>
      <c r="F61" s="19" t="s">
        <v>257</v>
      </c>
      <c r="G61" s="19" t="s">
        <v>258</v>
      </c>
      <c r="H61" s="45">
        <v>43344</v>
      </c>
      <c r="I61" s="38">
        <v>495</v>
      </c>
      <c r="J61" s="38">
        <v>11880</v>
      </c>
      <c r="K61" s="65">
        <f t="shared" si="26"/>
        <v>24</v>
      </c>
      <c r="L61" s="46">
        <v>1.5</v>
      </c>
      <c r="M61" s="66">
        <f t="shared" si="27"/>
        <v>742.5</v>
      </c>
      <c r="N61" s="38">
        <v>35.5</v>
      </c>
      <c r="O61" s="38">
        <v>11.2</v>
      </c>
      <c r="P61" s="38">
        <v>16</v>
      </c>
      <c r="Q61" s="71">
        <f t="shared" si="28"/>
        <v>6.0000000000000001E-3</v>
      </c>
      <c r="R61" s="65">
        <f t="shared" si="29"/>
        <v>3.15</v>
      </c>
      <c r="S61" s="72">
        <f t="shared" si="30"/>
        <v>6.6666666666666666E-2</v>
      </c>
      <c r="T61" s="73">
        <v>792</v>
      </c>
      <c r="U61" s="74" t="s">
        <v>2707</v>
      </c>
      <c r="V61" s="27">
        <f>IF(E61="","",SUMIF(OUTBOUND!$G:$G,WMS!E61,OUTBOUND!$L:$L))</f>
        <v>2</v>
      </c>
      <c r="W61" s="27">
        <f>IF(E61="","",SUMIF(OUTBOUND!$G:$G,WMS!E61,OUTBOUND!$M:$M))</f>
        <v>48</v>
      </c>
      <c r="X61" s="71">
        <f>IF(E61="","",SUMIF(OUTBOUND!$G:$G,WMS!E61,OUTBOUND!$O:$O))</f>
        <v>3</v>
      </c>
      <c r="Y61" s="71">
        <f>IF(E61="","",SUMIF(OUTBOUND!$G:$G,WMS!E61,OUTBOUND!$AC:$AC))</f>
        <v>3.2</v>
      </c>
      <c r="Z61" s="71">
        <f>IF(E61="","",SUMIF(OUTBOUND!$G:$G,WMS!E61,OUTBOUND!$P:$P))</f>
        <v>1.2E-2</v>
      </c>
      <c r="AA61" s="27">
        <f t="shared" si="31"/>
        <v>493</v>
      </c>
      <c r="AB61" s="27">
        <f t="shared" si="32"/>
        <v>11832</v>
      </c>
      <c r="AC61" s="71">
        <f t="shared" si="33"/>
        <v>739.5</v>
      </c>
      <c r="AD61" s="71">
        <f t="shared" si="34"/>
        <v>788.8</v>
      </c>
      <c r="AE61" s="71">
        <f t="shared" si="35"/>
        <v>3.1379999999999999</v>
      </c>
      <c r="AF61" s="80" t="b">
        <f t="shared" si="36"/>
        <v>1</v>
      </c>
    </row>
    <row r="62" spans="1:32">
      <c r="A62" s="43" t="s">
        <v>2698</v>
      </c>
      <c r="B62" s="19" t="s">
        <v>255</v>
      </c>
      <c r="C62" s="19" t="s">
        <v>2705</v>
      </c>
      <c r="D62" s="19" t="s">
        <v>2708</v>
      </c>
      <c r="E62" s="57" t="str">
        <f t="shared" si="25"/>
        <v>KG-KGT-1808-00016-00529/42685005/A</v>
      </c>
      <c r="F62" s="19" t="s">
        <v>257</v>
      </c>
      <c r="G62" s="19" t="s">
        <v>260</v>
      </c>
      <c r="H62" s="45">
        <v>43344</v>
      </c>
      <c r="I62" s="38">
        <v>289</v>
      </c>
      <c r="J62" s="38">
        <v>6936</v>
      </c>
      <c r="K62" s="65">
        <f t="shared" si="26"/>
        <v>24</v>
      </c>
      <c r="L62" s="46">
        <v>1.8</v>
      </c>
      <c r="M62" s="66">
        <f t="shared" si="27"/>
        <v>520.20000000000005</v>
      </c>
      <c r="N62" s="38">
        <v>35.5</v>
      </c>
      <c r="O62" s="38">
        <v>11.5</v>
      </c>
      <c r="P62" s="38">
        <v>16.3</v>
      </c>
      <c r="Q62" s="71">
        <f t="shared" si="28"/>
        <v>7.0000000000000001E-3</v>
      </c>
      <c r="R62" s="65">
        <f t="shared" si="29"/>
        <v>1.92</v>
      </c>
      <c r="S62" s="72">
        <f t="shared" si="30"/>
        <v>6.25E-2</v>
      </c>
      <c r="T62" s="73">
        <v>433.5</v>
      </c>
      <c r="U62" s="74" t="s">
        <v>2709</v>
      </c>
      <c r="V62" s="27">
        <f>IF(E62="","",SUMIF(OUTBOUND!$G:$G,WMS!E62,OUTBOUND!$L:$L))</f>
        <v>2</v>
      </c>
      <c r="W62" s="27">
        <f>IF(E62="","",SUMIF(OUTBOUND!$G:$G,WMS!E62,OUTBOUND!$M:$M))</f>
        <v>48</v>
      </c>
      <c r="X62" s="71">
        <f>IF(E62="","",SUMIF(OUTBOUND!$G:$G,WMS!E62,OUTBOUND!$O:$O))</f>
        <v>3.6</v>
      </c>
      <c r="Y62" s="71">
        <f>IF(E62="","",SUMIF(OUTBOUND!$G:$G,WMS!E62,OUTBOUND!$AC:$AC))</f>
        <v>3</v>
      </c>
      <c r="Z62" s="71">
        <f>IF(E62="","",SUMIF(OUTBOUND!$G:$G,WMS!E62,OUTBOUND!$P:$P))</f>
        <v>1.4E-2</v>
      </c>
      <c r="AA62" s="27">
        <f t="shared" si="31"/>
        <v>287</v>
      </c>
      <c r="AB62" s="27">
        <f t="shared" si="32"/>
        <v>6888</v>
      </c>
      <c r="AC62" s="71">
        <f t="shared" si="33"/>
        <v>516.6</v>
      </c>
      <c r="AD62" s="71">
        <f t="shared" si="34"/>
        <v>430.5</v>
      </c>
      <c r="AE62" s="71">
        <f t="shared" si="35"/>
        <v>1.9059999999999999</v>
      </c>
      <c r="AF62" s="80" t="b">
        <f t="shared" si="36"/>
        <v>1</v>
      </c>
    </row>
    <row r="63" spans="1:32">
      <c r="A63" s="43" t="s">
        <v>2710</v>
      </c>
      <c r="B63" s="19" t="s">
        <v>262</v>
      </c>
      <c r="C63" s="19" t="s">
        <v>2711</v>
      </c>
      <c r="D63" s="19" t="s">
        <v>2712</v>
      </c>
      <c r="E63" s="57" t="str">
        <f t="shared" si="25"/>
        <v>KG-ROB-1808-00023-00716/42348313</v>
      </c>
      <c r="F63" s="19" t="s">
        <v>264</v>
      </c>
      <c r="G63" s="19" t="s">
        <v>265</v>
      </c>
      <c r="H63" s="45">
        <v>43347</v>
      </c>
      <c r="I63" s="38">
        <v>42</v>
      </c>
      <c r="J63" s="38">
        <v>504</v>
      </c>
      <c r="K63" s="65">
        <f t="shared" si="26"/>
        <v>12</v>
      </c>
      <c r="L63" s="46">
        <v>2.95</v>
      </c>
      <c r="M63" s="66">
        <f t="shared" si="27"/>
        <v>123.9</v>
      </c>
      <c r="N63" s="38">
        <v>42</v>
      </c>
      <c r="O63" s="38">
        <v>32</v>
      </c>
      <c r="P63" s="38">
        <v>14.8</v>
      </c>
      <c r="Q63" s="71">
        <f t="shared" si="28"/>
        <v>0.02</v>
      </c>
      <c r="R63" s="65">
        <f t="shared" si="29"/>
        <v>0.84</v>
      </c>
      <c r="S63" s="72">
        <f t="shared" si="30"/>
        <v>0.17</v>
      </c>
      <c r="T63" s="73">
        <v>85.68</v>
      </c>
      <c r="U63" s="74" t="s">
        <v>2709</v>
      </c>
      <c r="V63" s="27">
        <f>IF(E63="","",SUMIF(OUTBOUND!$G:$G,WMS!E63,OUTBOUND!$L:$L))</f>
        <v>0</v>
      </c>
      <c r="W63" s="27">
        <f>IF(E63="","",SUMIF(OUTBOUND!$G:$G,WMS!E63,OUTBOUND!$M:$M))</f>
        <v>0</v>
      </c>
      <c r="X63" s="71">
        <f>IF(E63="","",SUMIF(OUTBOUND!$G:$G,WMS!E63,OUTBOUND!$O:$O))</f>
        <v>0</v>
      </c>
      <c r="Y63" s="71">
        <f>IF(E63="","",SUMIF(OUTBOUND!$G:$G,WMS!E63,OUTBOUND!$AC:$AC))</f>
        <v>0</v>
      </c>
      <c r="Z63" s="71">
        <f>IF(E63="","",SUMIF(OUTBOUND!$G:$G,WMS!E63,OUTBOUND!$P:$P))</f>
        <v>0</v>
      </c>
      <c r="AA63" s="27">
        <f t="shared" si="31"/>
        <v>42</v>
      </c>
      <c r="AB63" s="27">
        <f t="shared" si="32"/>
        <v>504</v>
      </c>
      <c r="AC63" s="71">
        <f t="shared" si="33"/>
        <v>123.9</v>
      </c>
      <c r="AD63" s="71">
        <f t="shared" si="34"/>
        <v>85.68</v>
      </c>
      <c r="AE63" s="71">
        <f t="shared" si="35"/>
        <v>0.84</v>
      </c>
      <c r="AF63" s="80" t="b">
        <f t="shared" si="36"/>
        <v>1</v>
      </c>
    </row>
    <row r="64" spans="1:32">
      <c r="A64" s="43" t="s">
        <v>2713</v>
      </c>
      <c r="B64" s="20" t="s">
        <v>268</v>
      </c>
      <c r="C64" s="19" t="s">
        <v>2714</v>
      </c>
      <c r="D64" s="19" t="s">
        <v>2715</v>
      </c>
      <c r="E64" s="57" t="str">
        <f t="shared" si="25"/>
        <v>KG-ARI-1808-00019-00202/41638279</v>
      </c>
      <c r="F64" s="19" t="s">
        <v>270</v>
      </c>
      <c r="G64" s="19" t="s">
        <v>271</v>
      </c>
      <c r="H64" s="45">
        <v>43349</v>
      </c>
      <c r="I64" s="38">
        <v>60</v>
      </c>
      <c r="J64" s="38">
        <v>360</v>
      </c>
      <c r="K64" s="65">
        <f t="shared" si="26"/>
        <v>6</v>
      </c>
      <c r="L64" s="46">
        <v>4.6500000000000004</v>
      </c>
      <c r="M64" s="66">
        <f t="shared" si="27"/>
        <v>279</v>
      </c>
      <c r="N64" s="38">
        <v>68.2</v>
      </c>
      <c r="O64" s="38">
        <v>37.4</v>
      </c>
      <c r="P64" s="38">
        <v>30.6</v>
      </c>
      <c r="Q64" s="71">
        <f t="shared" si="28"/>
        <v>7.8E-2</v>
      </c>
      <c r="R64" s="65">
        <f t="shared" si="29"/>
        <v>4.68</v>
      </c>
      <c r="S64" s="72">
        <f t="shared" si="30"/>
        <v>0.6333333333333333</v>
      </c>
      <c r="T64" s="73">
        <v>228</v>
      </c>
      <c r="U64" s="74" t="s">
        <v>2651</v>
      </c>
      <c r="V64" s="27">
        <f>IF(E64="","",SUMIF(OUTBOUND!$G:$G,WMS!E64,OUTBOUND!$L:$L))</f>
        <v>52</v>
      </c>
      <c r="W64" s="27">
        <f>IF(E64="","",SUMIF(OUTBOUND!$G:$G,WMS!E64,OUTBOUND!$M:$M))</f>
        <v>312</v>
      </c>
      <c r="X64" s="71">
        <f>IF(E64="","",SUMIF(OUTBOUND!$G:$G,WMS!E64,OUTBOUND!$O:$O))</f>
        <v>241.8</v>
      </c>
      <c r="Y64" s="71">
        <f>IF(E64="","",SUMIF(OUTBOUND!$G:$G,WMS!E64,OUTBOUND!$AC:$AC))</f>
        <v>197.60000000000002</v>
      </c>
      <c r="Z64" s="71">
        <f>IF(E64="","",SUMIF(OUTBOUND!$G:$G,WMS!E64,OUTBOUND!$P:$P))</f>
        <v>4.056</v>
      </c>
      <c r="AA64" s="27">
        <f t="shared" si="31"/>
        <v>8</v>
      </c>
      <c r="AB64" s="27">
        <f t="shared" si="32"/>
        <v>48</v>
      </c>
      <c r="AC64" s="71">
        <f t="shared" si="33"/>
        <v>37.199999999999989</v>
      </c>
      <c r="AD64" s="71">
        <f t="shared" si="34"/>
        <v>30.399999999999977</v>
      </c>
      <c r="AE64" s="71">
        <f t="shared" si="35"/>
        <v>0.62399999999999967</v>
      </c>
      <c r="AF64" s="80" t="b">
        <f t="shared" si="36"/>
        <v>1</v>
      </c>
    </row>
    <row r="65" spans="1:33">
      <c r="A65" s="81" t="s">
        <v>2716</v>
      </c>
      <c r="B65" s="21" t="s">
        <v>273</v>
      </c>
      <c r="C65" s="21" t="s">
        <v>2717</v>
      </c>
      <c r="D65" s="21" t="s">
        <v>2718</v>
      </c>
      <c r="E65" s="57" t="str">
        <f t="shared" si="25"/>
        <v>KG-KGT-1808-00016-00603/42436416</v>
      </c>
      <c r="F65" s="19" t="s">
        <v>275</v>
      </c>
      <c r="G65" s="19" t="s">
        <v>276</v>
      </c>
      <c r="H65" s="45">
        <v>43349</v>
      </c>
      <c r="I65" s="38">
        <v>350</v>
      </c>
      <c r="J65" s="38">
        <v>2100</v>
      </c>
      <c r="K65" s="65">
        <f t="shared" si="26"/>
        <v>6</v>
      </c>
      <c r="L65" s="46">
        <v>4.6500000000000004</v>
      </c>
      <c r="M65" s="66">
        <f t="shared" si="27"/>
        <v>1627.5</v>
      </c>
      <c r="N65" s="38">
        <v>63.3</v>
      </c>
      <c r="O65" s="38">
        <v>44.6</v>
      </c>
      <c r="P65" s="38">
        <v>24.8</v>
      </c>
      <c r="Q65" s="71">
        <f t="shared" si="28"/>
        <v>7.0000000000000007E-2</v>
      </c>
      <c r="R65" s="65">
        <f t="shared" si="29"/>
        <v>24.51</v>
      </c>
      <c r="S65" s="72">
        <f t="shared" si="30"/>
        <v>0.59166666666666667</v>
      </c>
      <c r="T65" s="73">
        <v>1242.5</v>
      </c>
      <c r="U65" s="74" t="s">
        <v>2719</v>
      </c>
      <c r="V65" s="27">
        <f>IF(E65="","",SUMIF(OUTBOUND!$G:$G,WMS!E65,OUTBOUND!$L:$L))</f>
        <v>138</v>
      </c>
      <c r="W65" s="27">
        <f>IF(E65="","",SUMIF(OUTBOUND!$G:$G,WMS!E65,OUTBOUND!$M:$M))</f>
        <v>828</v>
      </c>
      <c r="X65" s="71">
        <f>IF(E65="","",SUMIF(OUTBOUND!$G:$G,WMS!E65,OUTBOUND!$O:$O))</f>
        <v>641.70000000000005</v>
      </c>
      <c r="Y65" s="71">
        <f>IF(E65="","",SUMIF(OUTBOUND!$G:$G,WMS!E65,OUTBOUND!$AC:$AC))</f>
        <v>489.9</v>
      </c>
      <c r="Z65" s="71">
        <f>IF(E65="","",SUMIF(OUTBOUND!$G:$G,WMS!E65,OUTBOUND!$P:$P))</f>
        <v>9.66</v>
      </c>
      <c r="AA65" s="27">
        <f t="shared" si="31"/>
        <v>212</v>
      </c>
      <c r="AB65" s="27">
        <f t="shared" si="32"/>
        <v>1272</v>
      </c>
      <c r="AC65" s="71">
        <f t="shared" si="33"/>
        <v>985.8</v>
      </c>
      <c r="AD65" s="71">
        <f t="shared" si="34"/>
        <v>752.6</v>
      </c>
      <c r="AE65" s="71">
        <f t="shared" si="35"/>
        <v>14.850000000000001</v>
      </c>
      <c r="AF65" s="80" t="b">
        <f t="shared" si="36"/>
        <v>1</v>
      </c>
    </row>
    <row r="66" spans="1:33">
      <c r="A66" s="43" t="s">
        <v>2720</v>
      </c>
      <c r="B66" s="19" t="s">
        <v>278</v>
      </c>
      <c r="C66" s="19" t="s">
        <v>2721</v>
      </c>
      <c r="D66" s="19">
        <v>42262398</v>
      </c>
      <c r="E66" s="57" t="str">
        <f t="shared" si="25"/>
        <v>KG-ROB-1808-00023-00734/42262398</v>
      </c>
      <c r="F66" s="19" t="s">
        <v>280</v>
      </c>
      <c r="G66" s="19" t="s">
        <v>281</v>
      </c>
      <c r="H66" s="45">
        <v>43354</v>
      </c>
      <c r="I66" s="38">
        <v>56</v>
      </c>
      <c r="J66" s="38">
        <v>504</v>
      </c>
      <c r="K66" s="65">
        <f t="shared" si="26"/>
        <v>9</v>
      </c>
      <c r="L66" s="46">
        <v>8.35</v>
      </c>
      <c r="M66" s="66">
        <f t="shared" si="27"/>
        <v>467.6</v>
      </c>
      <c r="N66" s="38">
        <v>46.1</v>
      </c>
      <c r="O66" s="38">
        <v>47.2</v>
      </c>
      <c r="P66" s="38">
        <v>21.1</v>
      </c>
      <c r="Q66" s="71">
        <f t="shared" si="28"/>
        <v>4.5999999999999999E-2</v>
      </c>
      <c r="R66" s="65">
        <f t="shared" si="29"/>
        <v>2.57</v>
      </c>
      <c r="S66" s="72">
        <f t="shared" si="30"/>
        <v>0.79960317460317465</v>
      </c>
      <c r="T66" s="73">
        <v>403</v>
      </c>
      <c r="U66" s="74" t="s">
        <v>2722</v>
      </c>
      <c r="V66" s="27">
        <f>IF(E66="","",SUMIF(OUTBOUND!$G:$G,WMS!E66,OUTBOUND!$L:$L))</f>
        <v>0</v>
      </c>
      <c r="W66" s="27">
        <f>IF(E66="","",SUMIF(OUTBOUND!$G:$G,WMS!E66,OUTBOUND!$M:$M))</f>
        <v>0</v>
      </c>
      <c r="X66" s="71">
        <f>IF(E66="","",SUMIF(OUTBOUND!$G:$G,WMS!E66,OUTBOUND!$O:$O))</f>
        <v>0</v>
      </c>
      <c r="Y66" s="71">
        <f>IF(E66="","",SUMIF(OUTBOUND!$G:$G,WMS!E66,OUTBOUND!$AC:$AC))</f>
        <v>0</v>
      </c>
      <c r="Z66" s="71">
        <f>IF(E66="","",SUMIF(OUTBOUND!$G:$G,WMS!E66,OUTBOUND!$P:$P))</f>
        <v>0</v>
      </c>
      <c r="AA66" s="27">
        <f t="shared" si="31"/>
        <v>56</v>
      </c>
      <c r="AB66" s="27">
        <f t="shared" si="32"/>
        <v>504</v>
      </c>
      <c r="AC66" s="71">
        <f t="shared" si="33"/>
        <v>467.6</v>
      </c>
      <c r="AD66" s="71">
        <f t="shared" si="34"/>
        <v>403</v>
      </c>
      <c r="AE66" s="71">
        <f t="shared" si="35"/>
        <v>2.57</v>
      </c>
      <c r="AF66" s="80" t="b">
        <f t="shared" si="36"/>
        <v>1</v>
      </c>
    </row>
    <row r="67" spans="1:33">
      <c r="A67" s="82" t="s">
        <v>2723</v>
      </c>
      <c r="B67" s="83" t="s">
        <v>283</v>
      </c>
      <c r="C67" s="83" t="s">
        <v>2724</v>
      </c>
      <c r="D67" s="83">
        <v>42283195</v>
      </c>
      <c r="E67" s="57" t="str">
        <f t="shared" si="25"/>
        <v>KG-KGT-1808-00016-00614/42283195</v>
      </c>
      <c r="F67" s="19" t="s">
        <v>285</v>
      </c>
      <c r="G67" s="19" t="s">
        <v>286</v>
      </c>
      <c r="H67" s="45">
        <v>43358</v>
      </c>
      <c r="I67" s="38">
        <v>15</v>
      </c>
      <c r="J67" s="38">
        <v>2700</v>
      </c>
      <c r="K67" s="65">
        <f t="shared" si="26"/>
        <v>180</v>
      </c>
      <c r="L67" s="46">
        <v>158</v>
      </c>
      <c r="M67" s="66">
        <f t="shared" si="27"/>
        <v>2370</v>
      </c>
      <c r="N67" s="38">
        <v>83.5</v>
      </c>
      <c r="O67" s="38">
        <v>87.3</v>
      </c>
      <c r="P67" s="38">
        <v>108</v>
      </c>
      <c r="Q67" s="71">
        <f t="shared" si="28"/>
        <v>0.78700000000000003</v>
      </c>
      <c r="R67" s="65">
        <f t="shared" si="29"/>
        <v>11.81</v>
      </c>
      <c r="S67" s="72">
        <f t="shared" si="30"/>
        <v>0.85555555555555551</v>
      </c>
      <c r="T67" s="73">
        <v>2310</v>
      </c>
      <c r="U67" s="74" t="s">
        <v>2725</v>
      </c>
      <c r="V67" s="27">
        <f>IF(E67="","",SUMIF(OUTBOUND!$G:$G,WMS!E67,OUTBOUND!$L:$L))</f>
        <v>15</v>
      </c>
      <c r="W67" s="27">
        <f>IF(E67="","",SUMIF(OUTBOUND!$G:$G,WMS!E67,OUTBOUND!$M:$M))</f>
        <v>2700</v>
      </c>
      <c r="X67" s="71">
        <f>IF(E67="","",SUMIF(OUTBOUND!$G:$G,WMS!E67,OUTBOUND!$O:$O))</f>
        <v>2370</v>
      </c>
      <c r="Y67" s="71">
        <f>IF(E67="","",SUMIF(OUTBOUND!$G:$G,WMS!E67,OUTBOUND!$AC:$AC))</f>
        <v>2310</v>
      </c>
      <c r="Z67" s="71">
        <f>IF(E67="","",SUMIF(OUTBOUND!$G:$G,WMS!E67,OUTBOUND!$P:$P))</f>
        <v>11.805000000000001</v>
      </c>
      <c r="AA67" s="27">
        <f t="shared" si="31"/>
        <v>0</v>
      </c>
      <c r="AB67" s="27">
        <f t="shared" si="32"/>
        <v>0</v>
      </c>
      <c r="AC67" s="71">
        <f t="shared" si="33"/>
        <v>0</v>
      </c>
      <c r="AD67" s="71">
        <f t="shared" si="34"/>
        <v>0</v>
      </c>
      <c r="AE67" s="71">
        <f t="shared" si="35"/>
        <v>4.9999999999990052E-3</v>
      </c>
      <c r="AF67" s="80" t="e">
        <f t="shared" si="36"/>
        <v>#DIV/0!</v>
      </c>
      <c r="AG67" s="60" t="s">
        <v>2726</v>
      </c>
    </row>
    <row r="68" spans="1:33">
      <c r="A68" s="60" t="s">
        <v>2723</v>
      </c>
      <c r="B68" s="19" t="s">
        <v>288</v>
      </c>
      <c r="C68" s="19" t="s">
        <v>2724</v>
      </c>
      <c r="D68" s="19">
        <v>41617403</v>
      </c>
      <c r="E68" s="57" t="str">
        <f t="shared" si="25"/>
        <v>KG-KGT-1808-00016-00614/41617403</v>
      </c>
      <c r="F68" s="19" t="s">
        <v>290</v>
      </c>
      <c r="G68" s="20" t="s">
        <v>291</v>
      </c>
      <c r="H68" s="45">
        <v>43358</v>
      </c>
      <c r="I68" s="38">
        <v>251</v>
      </c>
      <c r="J68" s="38">
        <v>4016</v>
      </c>
      <c r="K68" s="65">
        <f t="shared" si="26"/>
        <v>16</v>
      </c>
      <c r="L68" s="46">
        <v>6.6</v>
      </c>
      <c r="M68" s="66">
        <f t="shared" si="27"/>
        <v>1656.6</v>
      </c>
      <c r="N68" s="38">
        <v>36</v>
      </c>
      <c r="O68" s="38">
        <v>36.700000000000003</v>
      </c>
      <c r="P68" s="38">
        <v>46.6</v>
      </c>
      <c r="Q68" s="71">
        <f t="shared" si="28"/>
        <v>6.2E-2</v>
      </c>
      <c r="R68" s="65">
        <f t="shared" si="29"/>
        <v>15.45</v>
      </c>
      <c r="S68" s="72">
        <f t="shared" si="30"/>
        <v>0.3700199203187251</v>
      </c>
      <c r="T68" s="73">
        <v>1486</v>
      </c>
      <c r="U68" s="74" t="s">
        <v>2727</v>
      </c>
      <c r="V68" s="27">
        <f>IF(E68="","",SUMIF(OUTBOUND!$G:$G,WMS!E68,OUTBOUND!$L:$L))</f>
        <v>249</v>
      </c>
      <c r="W68" s="27">
        <f>IF(E68="","",SUMIF(OUTBOUND!$G:$G,WMS!E68,OUTBOUND!$M:$M))</f>
        <v>3984</v>
      </c>
      <c r="X68" s="71">
        <f>IF(E68="","",SUMIF(OUTBOUND!$G:$G,WMS!E68,OUTBOUND!$O:$O))</f>
        <v>1643.3999999999999</v>
      </c>
      <c r="Y68" s="71">
        <f>IF(E68="","",SUMIF(OUTBOUND!$G:$G,WMS!E68,OUTBOUND!$AC:$AC))</f>
        <v>1474.1593625498008</v>
      </c>
      <c r="Z68" s="71">
        <f>IF(E68="","",SUMIF(OUTBOUND!$G:$G,WMS!E68,OUTBOUND!$P:$P))</f>
        <v>15.438000000000001</v>
      </c>
      <c r="AA68" s="27">
        <f t="shared" si="31"/>
        <v>2</v>
      </c>
      <c r="AB68" s="27">
        <f t="shared" si="32"/>
        <v>32</v>
      </c>
      <c r="AC68" s="71">
        <f t="shared" si="33"/>
        <v>13.200000000000045</v>
      </c>
      <c r="AD68" s="71">
        <f t="shared" si="34"/>
        <v>11.84063745019921</v>
      </c>
      <c r="AE68" s="71">
        <f t="shared" si="35"/>
        <v>1.1999999999998678E-2</v>
      </c>
      <c r="AF68" s="80" t="b">
        <f t="shared" si="36"/>
        <v>1</v>
      </c>
    </row>
    <row r="69" spans="1:33">
      <c r="A69" s="60" t="s">
        <v>2723</v>
      </c>
      <c r="B69" s="19" t="s">
        <v>288</v>
      </c>
      <c r="C69" s="19" t="s">
        <v>2724</v>
      </c>
      <c r="D69" s="19">
        <v>42565406</v>
      </c>
      <c r="E69" s="57" t="str">
        <f t="shared" si="25"/>
        <v>KG-KGT-1808-00016-00614/42565406</v>
      </c>
      <c r="F69" s="19" t="s">
        <v>290</v>
      </c>
      <c r="G69" s="20" t="s">
        <v>293</v>
      </c>
      <c r="H69" s="45">
        <v>43358</v>
      </c>
      <c r="I69" s="38">
        <v>197</v>
      </c>
      <c r="J69" s="38">
        <v>7092</v>
      </c>
      <c r="K69" s="65">
        <f t="shared" si="26"/>
        <v>36</v>
      </c>
      <c r="L69" s="46">
        <v>3.75</v>
      </c>
      <c r="M69" s="66">
        <f t="shared" si="27"/>
        <v>738.75</v>
      </c>
      <c r="N69" s="38">
        <v>29.2</v>
      </c>
      <c r="O69" s="38">
        <v>29.2</v>
      </c>
      <c r="P69" s="38">
        <v>26.6</v>
      </c>
      <c r="Q69" s="71">
        <f t="shared" si="28"/>
        <v>2.3E-2</v>
      </c>
      <c r="R69" s="65">
        <f t="shared" si="29"/>
        <v>4.47</v>
      </c>
      <c r="S69" s="72">
        <f t="shared" si="30"/>
        <v>9.4472645234066552E-2</v>
      </c>
      <c r="T69" s="73">
        <v>670</v>
      </c>
      <c r="U69" s="74" t="s">
        <v>2728</v>
      </c>
      <c r="V69" s="27">
        <f>IF(E69="","",SUMIF(OUTBOUND!$G:$G,WMS!E69,OUTBOUND!$L:$L))</f>
        <v>196</v>
      </c>
      <c r="W69" s="27">
        <f>IF(E69="","",SUMIF(OUTBOUND!$G:$G,WMS!E69,OUTBOUND!$M:$M))</f>
        <v>7056</v>
      </c>
      <c r="X69" s="71">
        <f>IF(E69="","",SUMIF(OUTBOUND!$G:$G,WMS!E69,OUTBOUND!$O:$O))</f>
        <v>735</v>
      </c>
      <c r="Y69" s="71">
        <f>IF(E69="","",SUMIF(OUTBOUND!$G:$G,WMS!E69,OUTBOUND!$AC:$AC))</f>
        <v>666.59898477157356</v>
      </c>
      <c r="Z69" s="71">
        <f>IF(E69="","",SUMIF(OUTBOUND!$G:$G,WMS!E69,OUTBOUND!$P:$P))</f>
        <v>4.5079999999999991</v>
      </c>
      <c r="AA69" s="27">
        <f t="shared" si="31"/>
        <v>1</v>
      </c>
      <c r="AB69" s="27">
        <f t="shared" si="32"/>
        <v>36</v>
      </c>
      <c r="AC69" s="71">
        <f t="shared" si="33"/>
        <v>3.75</v>
      </c>
      <c r="AD69" s="71">
        <f t="shared" si="34"/>
        <v>3.401015228426445</v>
      </c>
      <c r="AE69" s="71">
        <f t="shared" si="35"/>
        <v>-3.7999999999999368E-2</v>
      </c>
      <c r="AF69" s="80" t="b">
        <f t="shared" si="36"/>
        <v>1</v>
      </c>
    </row>
    <row r="70" spans="1:33">
      <c r="A70" s="43" t="s">
        <v>2729</v>
      </c>
      <c r="B70" s="19" t="s">
        <v>294</v>
      </c>
      <c r="C70" s="19" t="s">
        <v>2730</v>
      </c>
      <c r="D70" s="19">
        <v>42629658</v>
      </c>
      <c r="E70" s="57" t="str">
        <f t="shared" si="25"/>
        <v>KG-ARI-1808-00019-00216/42629658</v>
      </c>
      <c r="F70" s="19" t="s">
        <v>296</v>
      </c>
      <c r="G70" s="19" t="s">
        <v>299</v>
      </c>
      <c r="H70" s="45">
        <v>43382</v>
      </c>
      <c r="I70" s="38">
        <v>20</v>
      </c>
      <c r="J70" s="38">
        <v>240</v>
      </c>
      <c r="K70" s="65">
        <f t="shared" si="26"/>
        <v>12</v>
      </c>
      <c r="L70" s="46">
        <v>2.65</v>
      </c>
      <c r="M70" s="66">
        <f t="shared" si="27"/>
        <v>53</v>
      </c>
      <c r="N70" s="38">
        <v>30</v>
      </c>
      <c r="O70" s="38">
        <v>29</v>
      </c>
      <c r="P70" s="38">
        <v>42</v>
      </c>
      <c r="Q70" s="71">
        <f t="shared" si="28"/>
        <v>3.6999999999999998E-2</v>
      </c>
      <c r="R70" s="65">
        <f t="shared" si="29"/>
        <v>0.73</v>
      </c>
      <c r="S70" s="72">
        <f t="shared" si="30"/>
        <v>0.2</v>
      </c>
      <c r="T70" s="50">
        <v>48</v>
      </c>
      <c r="U70" s="74" t="s">
        <v>2625</v>
      </c>
      <c r="V70" s="27">
        <f>IF(E70="","",SUMIF(OUTBOUND!$G:$G,WMS!E70,OUTBOUND!$L:$L))</f>
        <v>18</v>
      </c>
      <c r="W70" s="27">
        <f>IF(E70="","",SUMIF(OUTBOUND!$G:$G,WMS!E70,OUTBOUND!$M:$M))</f>
        <v>216</v>
      </c>
      <c r="X70" s="71">
        <f>IF(E70="","",SUMIF(OUTBOUND!$G:$G,WMS!E70,OUTBOUND!$O:$O))</f>
        <v>47.7</v>
      </c>
      <c r="Y70" s="71">
        <f>IF(E70="","",SUMIF(OUTBOUND!$G:$G,WMS!E70,OUTBOUND!$AC:$AC))</f>
        <v>43.2</v>
      </c>
      <c r="Z70" s="71">
        <f>IF(E70="","",SUMIF(OUTBOUND!$G:$G,WMS!E70,OUTBOUND!$P:$P))</f>
        <v>0.66599999999999993</v>
      </c>
      <c r="AA70" s="27">
        <f t="shared" si="31"/>
        <v>2</v>
      </c>
      <c r="AB70" s="27">
        <f t="shared" si="32"/>
        <v>24</v>
      </c>
      <c r="AC70" s="71">
        <f t="shared" si="33"/>
        <v>5.2999999999999972</v>
      </c>
      <c r="AD70" s="71">
        <f t="shared" si="34"/>
        <v>4.7999999999999972</v>
      </c>
      <c r="AE70" s="71">
        <f t="shared" si="35"/>
        <v>6.4000000000000057E-2</v>
      </c>
      <c r="AF70" s="80" t="b">
        <f t="shared" si="36"/>
        <v>1</v>
      </c>
    </row>
    <row r="71" spans="1:33">
      <c r="A71" s="43" t="s">
        <v>2729</v>
      </c>
      <c r="B71" s="19" t="s">
        <v>294</v>
      </c>
      <c r="C71" s="19" t="s">
        <v>2730</v>
      </c>
      <c r="D71" s="19">
        <v>42630234</v>
      </c>
      <c r="E71" s="57" t="str">
        <f t="shared" si="25"/>
        <v>KG-ARI-1808-00019-00216/42630234</v>
      </c>
      <c r="F71" s="19" t="s">
        <v>296</v>
      </c>
      <c r="G71" s="19" t="s">
        <v>299</v>
      </c>
      <c r="H71" s="45">
        <v>43382</v>
      </c>
      <c r="I71" s="38">
        <v>24</v>
      </c>
      <c r="J71" s="38">
        <v>288</v>
      </c>
      <c r="K71" s="65">
        <f t="shared" si="26"/>
        <v>12</v>
      </c>
      <c r="L71" s="46">
        <v>2.8</v>
      </c>
      <c r="M71" s="66">
        <f t="shared" si="27"/>
        <v>67.2</v>
      </c>
      <c r="N71" s="38">
        <v>31.5</v>
      </c>
      <c r="O71" s="38">
        <v>32</v>
      </c>
      <c r="P71" s="38">
        <v>32</v>
      </c>
      <c r="Q71" s="71">
        <f t="shared" si="28"/>
        <v>3.2000000000000001E-2</v>
      </c>
      <c r="R71" s="65">
        <f t="shared" si="29"/>
        <v>0.77</v>
      </c>
      <c r="S71" s="72">
        <f t="shared" si="30"/>
        <v>0.19097222222222221</v>
      </c>
      <c r="T71" s="50">
        <v>55</v>
      </c>
      <c r="U71" s="74" t="s">
        <v>2650</v>
      </c>
      <c r="V71" s="27">
        <f>IF(E71="","",SUMIF(OUTBOUND!$G:$G,WMS!E71,OUTBOUND!$L:$L))</f>
        <v>17</v>
      </c>
      <c r="W71" s="27">
        <f>IF(E71="","",SUMIF(OUTBOUND!$G:$G,WMS!E71,OUTBOUND!$M:$M))</f>
        <v>204</v>
      </c>
      <c r="X71" s="71">
        <f>IF(E71="","",SUMIF(OUTBOUND!$G:$G,WMS!E71,OUTBOUND!$O:$O))</f>
        <v>47.599999999999994</v>
      </c>
      <c r="Y71" s="71">
        <f>IF(E71="","",SUMIF(OUTBOUND!$G:$G,WMS!E71,OUTBOUND!$AC:$AC))</f>
        <v>38.958333333333329</v>
      </c>
      <c r="Z71" s="71">
        <f>IF(E71="","",SUMIF(OUTBOUND!$G:$G,WMS!E71,OUTBOUND!$P:$P))</f>
        <v>0.54400000000000004</v>
      </c>
      <c r="AA71" s="27">
        <f t="shared" si="31"/>
        <v>7</v>
      </c>
      <c r="AB71" s="27">
        <f t="shared" si="32"/>
        <v>84</v>
      </c>
      <c r="AC71" s="71">
        <f t="shared" si="33"/>
        <v>19.600000000000009</v>
      </c>
      <c r="AD71" s="71">
        <f t="shared" si="34"/>
        <v>16.041666666666671</v>
      </c>
      <c r="AE71" s="71">
        <f t="shared" si="35"/>
        <v>0.22599999999999998</v>
      </c>
      <c r="AF71" s="80" t="b">
        <f t="shared" si="36"/>
        <v>1</v>
      </c>
    </row>
    <row r="72" spans="1:33">
      <c r="A72" s="43" t="s">
        <v>2729</v>
      </c>
      <c r="B72" s="19" t="s">
        <v>294</v>
      </c>
      <c r="C72" s="19" t="s">
        <v>2730</v>
      </c>
      <c r="D72" s="19">
        <v>42194583</v>
      </c>
      <c r="E72" s="57" t="str">
        <f t="shared" si="25"/>
        <v>KG-ARI-1808-00019-00216/42194583</v>
      </c>
      <c r="F72" s="19" t="s">
        <v>296</v>
      </c>
      <c r="G72" s="19" t="s">
        <v>297</v>
      </c>
      <c r="H72" s="45">
        <v>43382</v>
      </c>
      <c r="I72" s="38">
        <v>639</v>
      </c>
      <c r="J72" s="38">
        <v>7668</v>
      </c>
      <c r="K72" s="65">
        <f t="shared" si="26"/>
        <v>12</v>
      </c>
      <c r="L72" s="46">
        <v>5.05</v>
      </c>
      <c r="M72" s="66">
        <f t="shared" si="27"/>
        <v>3226.95</v>
      </c>
      <c r="N72" s="38">
        <v>40.200000000000003</v>
      </c>
      <c r="O72" s="38">
        <v>31.3</v>
      </c>
      <c r="P72" s="38">
        <v>36.299999999999997</v>
      </c>
      <c r="Q72" s="71">
        <f t="shared" si="28"/>
        <v>4.5999999999999999E-2</v>
      </c>
      <c r="R72" s="65">
        <f t="shared" si="29"/>
        <v>29.19</v>
      </c>
      <c r="S72" s="72">
        <f t="shared" si="30"/>
        <v>0.40088680229525298</v>
      </c>
      <c r="T72" s="50">
        <v>3074</v>
      </c>
      <c r="U72" s="74" t="s">
        <v>2725</v>
      </c>
      <c r="V72" s="27">
        <f>IF(E72="","",SUMIF(OUTBOUND!$G:$G,WMS!E72,OUTBOUND!$L:$L))</f>
        <v>227</v>
      </c>
      <c r="W72" s="27">
        <f>IF(E72="","",SUMIF(OUTBOUND!$G:$G,WMS!E72,OUTBOUND!$M:$M))</f>
        <v>2724</v>
      </c>
      <c r="X72" s="71">
        <f>IF(E72="","",SUMIF(OUTBOUND!$G:$G,WMS!E72,OUTBOUND!$O:$O))</f>
        <v>1146.3499999999999</v>
      </c>
      <c r="Y72" s="71">
        <f>IF(E72="","",SUMIF(OUTBOUND!$G:$G,WMS!E72,OUTBOUND!$AC:$AC))</f>
        <v>1092.0156494522691</v>
      </c>
      <c r="Z72" s="71">
        <f>IF(E72="","",SUMIF(OUTBOUND!$G:$G,WMS!E72,OUTBOUND!$P:$P))</f>
        <v>10.442</v>
      </c>
      <c r="AA72" s="27">
        <f t="shared" si="31"/>
        <v>412</v>
      </c>
      <c r="AB72" s="27">
        <f t="shared" si="32"/>
        <v>4944</v>
      </c>
      <c r="AC72" s="71">
        <f t="shared" si="33"/>
        <v>2080.6</v>
      </c>
      <c r="AD72" s="71">
        <f t="shared" si="34"/>
        <v>1981.9843505477309</v>
      </c>
      <c r="AE72" s="71">
        <f t="shared" si="35"/>
        <v>18.748000000000001</v>
      </c>
      <c r="AF72" s="80" t="b">
        <f t="shared" si="36"/>
        <v>1</v>
      </c>
    </row>
    <row r="73" spans="1:33">
      <c r="A73" s="43" t="s">
        <v>2672</v>
      </c>
      <c r="B73" s="19" t="s">
        <v>301</v>
      </c>
      <c r="C73" s="19" t="s">
        <v>2731</v>
      </c>
      <c r="D73" s="19">
        <v>42636021</v>
      </c>
      <c r="E73" s="57" t="str">
        <f t="shared" si="25"/>
        <v>KG-ARI-1808-00019-00386/42636021</v>
      </c>
      <c r="F73" s="19" t="s">
        <v>303</v>
      </c>
      <c r="G73" s="19" t="s">
        <v>306</v>
      </c>
      <c r="H73" s="45">
        <v>43386</v>
      </c>
      <c r="I73" s="38">
        <v>26</v>
      </c>
      <c r="J73" s="38">
        <v>156</v>
      </c>
      <c r="K73" s="65">
        <f t="shared" si="26"/>
        <v>6</v>
      </c>
      <c r="L73" s="46">
        <v>2.1</v>
      </c>
      <c r="M73" s="66">
        <f t="shared" si="27"/>
        <v>54.6</v>
      </c>
      <c r="N73" s="38">
        <v>60</v>
      </c>
      <c r="O73" s="38">
        <v>26</v>
      </c>
      <c r="P73" s="38">
        <v>31</v>
      </c>
      <c r="Q73" s="71">
        <f t="shared" si="28"/>
        <v>4.8000000000000001E-2</v>
      </c>
      <c r="R73" s="65">
        <f t="shared" si="29"/>
        <v>1.26</v>
      </c>
      <c r="S73" s="72">
        <f t="shared" si="30"/>
        <v>0.33999999999999997</v>
      </c>
      <c r="T73" s="50">
        <v>53.04</v>
      </c>
      <c r="U73" s="74" t="s">
        <v>2732</v>
      </c>
      <c r="V73" s="27">
        <f>IF(E73="","",SUMIF(OUTBOUND!$G:$G,WMS!E73,OUTBOUND!$L:$L))</f>
        <v>14</v>
      </c>
      <c r="W73" s="27">
        <f>IF(E73="","",SUMIF(OUTBOUND!$G:$G,WMS!E73,OUTBOUND!$M:$M))</f>
        <v>84</v>
      </c>
      <c r="X73" s="71">
        <f>IF(E73="","",SUMIF(OUTBOUND!$G:$G,WMS!E73,OUTBOUND!$O:$O))</f>
        <v>29.400000000000002</v>
      </c>
      <c r="Y73" s="71">
        <f>IF(E73="","",SUMIF(OUTBOUND!$G:$G,WMS!E73,OUTBOUND!$AC:$AC))</f>
        <v>28.56</v>
      </c>
      <c r="Z73" s="71">
        <f>IF(E73="","",SUMIF(OUTBOUND!$G:$G,WMS!E73,OUTBOUND!$P:$P))</f>
        <v>0.67200000000000004</v>
      </c>
      <c r="AA73" s="27">
        <f t="shared" si="31"/>
        <v>12</v>
      </c>
      <c r="AB73" s="27">
        <f t="shared" si="32"/>
        <v>72</v>
      </c>
      <c r="AC73" s="71">
        <f t="shared" si="33"/>
        <v>25.2</v>
      </c>
      <c r="AD73" s="71">
        <f t="shared" si="34"/>
        <v>24.48</v>
      </c>
      <c r="AE73" s="71">
        <f t="shared" si="35"/>
        <v>0.58799999999999997</v>
      </c>
      <c r="AF73" s="80" t="b">
        <f t="shared" si="36"/>
        <v>1</v>
      </c>
    </row>
    <row r="74" spans="1:33">
      <c r="A74" s="84" t="s">
        <v>2672</v>
      </c>
      <c r="B74" s="83" t="s">
        <v>301</v>
      </c>
      <c r="C74" s="83" t="s">
        <v>2733</v>
      </c>
      <c r="D74" s="83">
        <v>42629337</v>
      </c>
      <c r="E74" s="57" t="str">
        <f t="shared" si="25"/>
        <v>KG-ARI-1808-00019-00478/42629337</v>
      </c>
      <c r="F74" s="19" t="s">
        <v>303</v>
      </c>
      <c r="G74" s="19" t="s">
        <v>304</v>
      </c>
      <c r="H74" s="45">
        <v>43386</v>
      </c>
      <c r="I74" s="38">
        <v>21</v>
      </c>
      <c r="J74" s="38">
        <v>84</v>
      </c>
      <c r="K74" s="65">
        <f t="shared" si="26"/>
        <v>4</v>
      </c>
      <c r="L74" s="46">
        <v>1.1000000000000001</v>
      </c>
      <c r="M74" s="66">
        <f t="shared" si="27"/>
        <v>23.1</v>
      </c>
      <c r="N74" s="38">
        <v>26.5</v>
      </c>
      <c r="O74" s="38">
        <v>20.5</v>
      </c>
      <c r="P74" s="38">
        <v>21.5</v>
      </c>
      <c r="Q74" s="71">
        <f t="shared" si="28"/>
        <v>1.2E-2</v>
      </c>
      <c r="R74" s="65">
        <f t="shared" si="29"/>
        <v>0.25</v>
      </c>
      <c r="S74" s="72">
        <f t="shared" si="30"/>
        <v>0.20499999999999999</v>
      </c>
      <c r="T74" s="50">
        <v>17.22</v>
      </c>
      <c r="U74" s="74" t="s">
        <v>2734</v>
      </c>
      <c r="V74" s="27">
        <f>IF(E74="","",SUMIF(OUTBOUND!$G:$G,WMS!E74,OUTBOUND!$L:$L))</f>
        <v>21</v>
      </c>
      <c r="W74" s="27">
        <f>IF(E74="","",SUMIF(OUTBOUND!$G:$G,WMS!E74,OUTBOUND!$M:$M))</f>
        <v>84</v>
      </c>
      <c r="X74" s="71">
        <f>IF(E74="","",SUMIF(OUTBOUND!$G:$G,WMS!E74,OUTBOUND!$O:$O))</f>
        <v>23.1</v>
      </c>
      <c r="Y74" s="71">
        <f>IF(E74="","",SUMIF(OUTBOUND!$G:$G,WMS!E74,OUTBOUND!$AC:$AC))</f>
        <v>17.22</v>
      </c>
      <c r="Z74" s="71">
        <f>IF(E74="","",SUMIF(OUTBOUND!$G:$G,WMS!E74,OUTBOUND!$P:$P))</f>
        <v>0.252</v>
      </c>
      <c r="AA74" s="27">
        <f t="shared" si="31"/>
        <v>0</v>
      </c>
      <c r="AB74" s="27">
        <f t="shared" si="32"/>
        <v>0</v>
      </c>
      <c r="AC74" s="71">
        <f t="shared" si="33"/>
        <v>0</v>
      </c>
      <c r="AD74" s="71">
        <f t="shared" si="34"/>
        <v>0</v>
      </c>
      <c r="AE74" s="71">
        <f t="shared" si="35"/>
        <v>-2.0000000000000018E-3</v>
      </c>
      <c r="AF74" s="80" t="e">
        <f t="shared" si="36"/>
        <v>#DIV/0!</v>
      </c>
      <c r="AG74" s="89" t="s">
        <v>2735</v>
      </c>
    </row>
    <row r="75" spans="1:33">
      <c r="A75" s="43" t="s">
        <v>2736</v>
      </c>
      <c r="B75" s="19" t="s">
        <v>307</v>
      </c>
      <c r="C75" s="19" t="s">
        <v>2737</v>
      </c>
      <c r="D75" s="19" t="s">
        <v>2738</v>
      </c>
      <c r="E75" s="57" t="str">
        <f t="shared" ref="E75:E138" si="37">IF(D75="","",C75&amp;"/"&amp;D75)</f>
        <v>KG-ARI-1808-00019-00439/42622857</v>
      </c>
      <c r="F75" s="19" t="s">
        <v>309</v>
      </c>
      <c r="G75" s="19" t="s">
        <v>310</v>
      </c>
      <c r="H75" s="45">
        <v>43392</v>
      </c>
      <c r="I75" s="38">
        <v>27</v>
      </c>
      <c r="J75" s="38">
        <v>162</v>
      </c>
      <c r="K75" s="65">
        <f t="shared" ref="K75:K138" si="38">IF(J75="","",J75/I75)</f>
        <v>6</v>
      </c>
      <c r="L75" s="46">
        <v>2.2999999999999998</v>
      </c>
      <c r="M75" s="66">
        <f t="shared" ref="M75:M138" si="39">IF(L75="","",ROUND(I75*L75,3))</f>
        <v>62.1</v>
      </c>
      <c r="N75" s="38">
        <v>31.3</v>
      </c>
      <c r="O75" s="38">
        <v>23.2</v>
      </c>
      <c r="P75" s="38">
        <v>25.1</v>
      </c>
      <c r="Q75" s="71">
        <f t="shared" ref="Q75:Q104" si="40">IF(P75="","",ROUND(N75*O75*P75/1000000,3))</f>
        <v>1.7999999999999999E-2</v>
      </c>
      <c r="R75" s="65">
        <f t="shared" ref="R75:R104" si="41">IF(Q75="","",ROUND(N75*O75*P75/1000000*I75,2))</f>
        <v>0.49</v>
      </c>
      <c r="S75" s="72">
        <f t="shared" si="30"/>
        <v>0.38500000000000001</v>
      </c>
      <c r="T75" s="50">
        <v>62.37</v>
      </c>
      <c r="U75" s="74" t="s">
        <v>2739</v>
      </c>
      <c r="V75" s="27">
        <f>IF(E75="","",SUMIF(OUTBOUND!$G:$G,WMS!E75,OUTBOUND!$L:$L))</f>
        <v>10</v>
      </c>
      <c r="W75" s="27">
        <f>IF(E75="","",SUMIF(OUTBOUND!$G:$G,WMS!E75,OUTBOUND!$M:$M))</f>
        <v>60</v>
      </c>
      <c r="X75" s="71">
        <f>IF(E75="","",SUMIF(OUTBOUND!$G:$G,WMS!E75,OUTBOUND!$O:$O))</f>
        <v>23</v>
      </c>
      <c r="Y75" s="71">
        <f>IF(E75="","",SUMIF(OUTBOUND!$G:$G,WMS!E75,OUTBOUND!$AC:$AC))</f>
        <v>23.1</v>
      </c>
      <c r="Z75" s="71">
        <f>IF(E75="","",SUMIF(OUTBOUND!$G:$G,WMS!E75,OUTBOUND!$P:$P))</f>
        <v>0.18</v>
      </c>
      <c r="AA75" s="27">
        <f t="shared" ref="AA75:AA104" si="42">IF(I75="","",I75-V75)</f>
        <v>17</v>
      </c>
      <c r="AB75" s="27">
        <f t="shared" ref="AB75:AB104" si="43">IF(J75="","",J75-W75)</f>
        <v>102</v>
      </c>
      <c r="AC75" s="71">
        <f t="shared" ref="AC75:AC104" si="44">IF(M75="","",M75-X75)</f>
        <v>39.1</v>
      </c>
      <c r="AD75" s="71">
        <f t="shared" ref="AD75:AD104" si="45">IF(T75="","",T75-Y75)</f>
        <v>39.269999999999996</v>
      </c>
      <c r="AE75" s="71">
        <f t="shared" ref="AE75:AE104" si="46">IF(R75="","",R75-Z75)</f>
        <v>0.31</v>
      </c>
      <c r="AF75" s="80" t="b">
        <f t="shared" ref="AF75:AF104" si="47">IF(AB75="","",EXACT(K75,AB75/AA75))</f>
        <v>1</v>
      </c>
    </row>
    <row r="76" spans="1:33">
      <c r="A76" s="43" t="s">
        <v>2736</v>
      </c>
      <c r="B76" s="19" t="s">
        <v>307</v>
      </c>
      <c r="C76" s="19" t="s">
        <v>2737</v>
      </c>
      <c r="D76" s="19" t="s">
        <v>2740</v>
      </c>
      <c r="E76" s="57" t="str">
        <f t="shared" si="37"/>
        <v>KG-ARI-1808-00019-00439/42623106</v>
      </c>
      <c r="F76" s="19" t="s">
        <v>309</v>
      </c>
      <c r="G76" s="19" t="s">
        <v>310</v>
      </c>
      <c r="H76" s="45">
        <v>43392</v>
      </c>
      <c r="I76" s="38">
        <v>34</v>
      </c>
      <c r="J76" s="38">
        <v>204</v>
      </c>
      <c r="K76" s="65">
        <f t="shared" si="38"/>
        <v>6</v>
      </c>
      <c r="L76" s="46">
        <v>3.05</v>
      </c>
      <c r="M76" s="66">
        <f t="shared" si="39"/>
        <v>103.7</v>
      </c>
      <c r="N76" s="38">
        <v>39.4</v>
      </c>
      <c r="O76" s="38">
        <v>23.3</v>
      </c>
      <c r="P76" s="38">
        <v>24.6</v>
      </c>
      <c r="Q76" s="71">
        <f t="shared" si="40"/>
        <v>2.3E-2</v>
      </c>
      <c r="R76" s="65">
        <f t="shared" si="41"/>
        <v>0.77</v>
      </c>
      <c r="S76" s="72">
        <f t="shared" ref="S76:S104" si="48">IF(T76="","",T76/J76)</f>
        <v>0.47</v>
      </c>
      <c r="T76" s="50">
        <v>95.88</v>
      </c>
      <c r="U76" s="74" t="s">
        <v>2739</v>
      </c>
      <c r="V76" s="27">
        <f>IF(E76="","",SUMIF(OUTBOUND!$G:$G,WMS!E76,OUTBOUND!$L:$L))</f>
        <v>10</v>
      </c>
      <c r="W76" s="27">
        <f>IF(E76="","",SUMIF(OUTBOUND!$G:$G,WMS!E76,OUTBOUND!$M:$M))</f>
        <v>60</v>
      </c>
      <c r="X76" s="71">
        <f>IF(E76="","",SUMIF(OUTBOUND!$G:$G,WMS!E76,OUTBOUND!$O:$O))</f>
        <v>30.5</v>
      </c>
      <c r="Y76" s="71">
        <f>IF(E76="","",SUMIF(OUTBOUND!$G:$G,WMS!E76,OUTBOUND!$AC:$AC))</f>
        <v>28.2</v>
      </c>
      <c r="Z76" s="71">
        <f>IF(E76="","",SUMIF(OUTBOUND!$G:$G,WMS!E76,OUTBOUND!$P:$P))</f>
        <v>0.22999999999999998</v>
      </c>
      <c r="AA76" s="27">
        <f t="shared" si="42"/>
        <v>24</v>
      </c>
      <c r="AB76" s="27">
        <f t="shared" si="43"/>
        <v>144</v>
      </c>
      <c r="AC76" s="71">
        <f t="shared" si="44"/>
        <v>73.2</v>
      </c>
      <c r="AD76" s="71">
        <f t="shared" si="45"/>
        <v>67.679999999999993</v>
      </c>
      <c r="AE76" s="71">
        <f t="shared" si="46"/>
        <v>0.54</v>
      </c>
      <c r="AF76" s="80" t="b">
        <f t="shared" si="47"/>
        <v>1</v>
      </c>
    </row>
    <row r="77" spans="1:33">
      <c r="A77" s="43" t="s">
        <v>2736</v>
      </c>
      <c r="B77" s="19" t="s">
        <v>307</v>
      </c>
      <c r="C77" s="19" t="s">
        <v>2737</v>
      </c>
      <c r="D77" s="19" t="s">
        <v>2741</v>
      </c>
      <c r="E77" s="57" t="str">
        <f t="shared" si="37"/>
        <v>KG-ARI-1808-00019-00439/42581697</v>
      </c>
      <c r="F77" s="19" t="s">
        <v>309</v>
      </c>
      <c r="G77" s="19" t="s">
        <v>310</v>
      </c>
      <c r="H77" s="45">
        <v>43392</v>
      </c>
      <c r="I77" s="38">
        <v>34</v>
      </c>
      <c r="J77" s="38">
        <v>204</v>
      </c>
      <c r="K77" s="65">
        <f t="shared" si="38"/>
        <v>6</v>
      </c>
      <c r="L77" s="46">
        <v>1.9</v>
      </c>
      <c r="M77" s="66">
        <f t="shared" si="39"/>
        <v>64.599999999999994</v>
      </c>
      <c r="N77" s="38">
        <v>21.9</v>
      </c>
      <c r="O77" s="38">
        <v>22.3</v>
      </c>
      <c r="P77" s="38">
        <v>23.1</v>
      </c>
      <c r="Q77" s="71">
        <f t="shared" si="40"/>
        <v>1.0999999999999999E-2</v>
      </c>
      <c r="R77" s="65">
        <f t="shared" si="41"/>
        <v>0.38</v>
      </c>
      <c r="S77" s="72">
        <f t="shared" si="48"/>
        <v>0.28999999999999998</v>
      </c>
      <c r="T77" s="50">
        <v>59.16</v>
      </c>
      <c r="U77" s="74" t="s">
        <v>2742</v>
      </c>
      <c r="V77" s="27">
        <f>IF(E77="","",SUMIF(OUTBOUND!$G:$G,WMS!E77,OUTBOUND!$L:$L))</f>
        <v>10</v>
      </c>
      <c r="W77" s="27">
        <f>IF(E77="","",SUMIF(OUTBOUND!$G:$G,WMS!E77,OUTBOUND!$M:$M))</f>
        <v>60</v>
      </c>
      <c r="X77" s="71">
        <f>IF(E77="","",SUMIF(OUTBOUND!$G:$G,WMS!E77,OUTBOUND!$O:$O))</f>
        <v>19</v>
      </c>
      <c r="Y77" s="71">
        <f>IF(E77="","",SUMIF(OUTBOUND!$G:$G,WMS!E77,OUTBOUND!$AC:$AC))</f>
        <v>17.399999999999999</v>
      </c>
      <c r="Z77" s="71">
        <f>IF(E77="","",SUMIF(OUTBOUND!$G:$G,WMS!E77,OUTBOUND!$P:$P))</f>
        <v>0.10999999999999999</v>
      </c>
      <c r="AA77" s="27">
        <f t="shared" si="42"/>
        <v>24</v>
      </c>
      <c r="AB77" s="27">
        <f t="shared" si="43"/>
        <v>144</v>
      </c>
      <c r="AC77" s="71">
        <f t="shared" si="44"/>
        <v>45.599999999999994</v>
      </c>
      <c r="AD77" s="71">
        <f t="shared" si="45"/>
        <v>41.76</v>
      </c>
      <c r="AE77" s="71">
        <f t="shared" si="46"/>
        <v>0.27</v>
      </c>
      <c r="AF77" s="80" t="b">
        <f t="shared" si="47"/>
        <v>1</v>
      </c>
    </row>
    <row r="78" spans="1:33">
      <c r="A78" s="43" t="s">
        <v>2736</v>
      </c>
      <c r="B78" s="19" t="s">
        <v>307</v>
      </c>
      <c r="C78" s="19" t="s">
        <v>2737</v>
      </c>
      <c r="D78" s="19" t="s">
        <v>2743</v>
      </c>
      <c r="E78" s="57" t="str">
        <f t="shared" si="37"/>
        <v>KG-ARI-1808-00019-00439/42622499</v>
      </c>
      <c r="F78" s="19" t="s">
        <v>309</v>
      </c>
      <c r="G78" s="19" t="s">
        <v>310</v>
      </c>
      <c r="H78" s="45">
        <v>43392</v>
      </c>
      <c r="I78" s="38">
        <v>27</v>
      </c>
      <c r="J78" s="38">
        <v>162</v>
      </c>
      <c r="K78" s="65">
        <f t="shared" si="38"/>
        <v>6</v>
      </c>
      <c r="L78" s="46">
        <v>1.75</v>
      </c>
      <c r="M78" s="66">
        <f t="shared" si="39"/>
        <v>47.25</v>
      </c>
      <c r="N78" s="38">
        <v>39</v>
      </c>
      <c r="O78" s="38">
        <v>22.1</v>
      </c>
      <c r="P78" s="38">
        <v>20.399999999999999</v>
      </c>
      <c r="Q78" s="71">
        <f t="shared" si="40"/>
        <v>1.7999999999999999E-2</v>
      </c>
      <c r="R78" s="65">
        <f t="shared" si="41"/>
        <v>0.47</v>
      </c>
      <c r="S78" s="72">
        <f t="shared" si="48"/>
        <v>0.22999999999999998</v>
      </c>
      <c r="T78" s="50">
        <v>37.26</v>
      </c>
      <c r="U78" s="74" t="s">
        <v>2744</v>
      </c>
      <c r="V78" s="27">
        <f>IF(E78="","",SUMIF(OUTBOUND!$G:$G,WMS!E78,OUTBOUND!$L:$L))</f>
        <v>0</v>
      </c>
      <c r="W78" s="27">
        <f>IF(E78="","",SUMIF(OUTBOUND!$G:$G,WMS!E78,OUTBOUND!$M:$M))</f>
        <v>0</v>
      </c>
      <c r="X78" s="71">
        <f>IF(E78="","",SUMIF(OUTBOUND!$G:$G,WMS!E78,OUTBOUND!$O:$O))</f>
        <v>0</v>
      </c>
      <c r="Y78" s="71">
        <f>IF(E78="","",SUMIF(OUTBOUND!$G:$G,WMS!E78,OUTBOUND!$AC:$AC))</f>
        <v>0</v>
      </c>
      <c r="Z78" s="71">
        <f>IF(E78="","",SUMIF(OUTBOUND!$G:$G,WMS!E78,OUTBOUND!$P:$P))</f>
        <v>0</v>
      </c>
      <c r="AA78" s="27">
        <f t="shared" si="42"/>
        <v>27</v>
      </c>
      <c r="AB78" s="27">
        <f t="shared" si="43"/>
        <v>162</v>
      </c>
      <c r="AC78" s="71">
        <f t="shared" si="44"/>
        <v>47.25</v>
      </c>
      <c r="AD78" s="71">
        <f t="shared" si="45"/>
        <v>37.26</v>
      </c>
      <c r="AE78" s="71">
        <f t="shared" si="46"/>
        <v>0.47</v>
      </c>
      <c r="AF78" s="80" t="b">
        <f t="shared" si="47"/>
        <v>1</v>
      </c>
    </row>
    <row r="79" spans="1:33">
      <c r="A79" s="43" t="s">
        <v>2736</v>
      </c>
      <c r="B79" s="19" t="s">
        <v>307</v>
      </c>
      <c r="C79" s="19" t="s">
        <v>2737</v>
      </c>
      <c r="D79" s="19" t="s">
        <v>2745</v>
      </c>
      <c r="E79" s="57" t="str">
        <f t="shared" si="37"/>
        <v>KG-ARI-1808-00019-00439/42622345</v>
      </c>
      <c r="F79" s="19" t="s">
        <v>309</v>
      </c>
      <c r="G79" s="19" t="s">
        <v>310</v>
      </c>
      <c r="H79" s="45">
        <v>43392</v>
      </c>
      <c r="I79" s="38">
        <v>28</v>
      </c>
      <c r="J79" s="38">
        <v>168</v>
      </c>
      <c r="K79" s="65">
        <f t="shared" si="38"/>
        <v>6</v>
      </c>
      <c r="L79" s="46">
        <v>1.8</v>
      </c>
      <c r="M79" s="66">
        <f t="shared" si="39"/>
        <v>50.4</v>
      </c>
      <c r="N79" s="38">
        <v>31.6</v>
      </c>
      <c r="O79" s="38">
        <v>21.8</v>
      </c>
      <c r="P79" s="38">
        <v>23.2</v>
      </c>
      <c r="Q79" s="71">
        <f t="shared" si="40"/>
        <v>1.6E-2</v>
      </c>
      <c r="R79" s="65">
        <f t="shared" si="41"/>
        <v>0.45</v>
      </c>
      <c r="S79" s="72">
        <f t="shared" si="48"/>
        <v>0.25333333333333335</v>
      </c>
      <c r="T79" s="50">
        <v>42.56</v>
      </c>
      <c r="U79" s="74" t="s">
        <v>2744</v>
      </c>
      <c r="V79" s="27">
        <f>IF(E79="","",SUMIF(OUTBOUND!$G:$G,WMS!E79,OUTBOUND!$L:$L))</f>
        <v>0</v>
      </c>
      <c r="W79" s="27">
        <f>IF(E79="","",SUMIF(OUTBOUND!$G:$G,WMS!E79,OUTBOUND!$M:$M))</f>
        <v>0</v>
      </c>
      <c r="X79" s="71">
        <f>IF(E79="","",SUMIF(OUTBOUND!$G:$G,WMS!E79,OUTBOUND!$O:$O))</f>
        <v>0</v>
      </c>
      <c r="Y79" s="71">
        <f>IF(E79="","",SUMIF(OUTBOUND!$G:$G,WMS!E79,OUTBOUND!$AC:$AC))</f>
        <v>0</v>
      </c>
      <c r="Z79" s="71">
        <f>IF(E79="","",SUMIF(OUTBOUND!$G:$G,WMS!E79,OUTBOUND!$P:$P))</f>
        <v>0</v>
      </c>
      <c r="AA79" s="27">
        <f t="shared" si="42"/>
        <v>28</v>
      </c>
      <c r="AB79" s="27">
        <f t="shared" si="43"/>
        <v>168</v>
      </c>
      <c r="AC79" s="71">
        <f t="shared" si="44"/>
        <v>50.4</v>
      </c>
      <c r="AD79" s="71">
        <f t="shared" si="45"/>
        <v>42.56</v>
      </c>
      <c r="AE79" s="71">
        <f t="shared" si="46"/>
        <v>0.45</v>
      </c>
      <c r="AF79" s="80" t="b">
        <f t="shared" si="47"/>
        <v>1</v>
      </c>
    </row>
    <row r="80" spans="1:33">
      <c r="A80" s="43" t="s">
        <v>2736</v>
      </c>
      <c r="B80" s="19" t="s">
        <v>307</v>
      </c>
      <c r="C80" s="19" t="s">
        <v>2737</v>
      </c>
      <c r="D80" s="19" t="s">
        <v>2746</v>
      </c>
      <c r="E80" s="57" t="str">
        <f t="shared" si="37"/>
        <v>KG-ARI-1808-00019-00439/42623021</v>
      </c>
      <c r="F80" s="19" t="s">
        <v>309</v>
      </c>
      <c r="G80" s="19" t="s">
        <v>310</v>
      </c>
      <c r="H80" s="45">
        <v>43392</v>
      </c>
      <c r="I80" s="38">
        <v>11</v>
      </c>
      <c r="J80" s="38">
        <v>66</v>
      </c>
      <c r="K80" s="65">
        <f t="shared" si="38"/>
        <v>6</v>
      </c>
      <c r="L80" s="46">
        <v>3.65</v>
      </c>
      <c r="M80" s="66">
        <f t="shared" si="39"/>
        <v>40.15</v>
      </c>
      <c r="N80" s="38">
        <v>41</v>
      </c>
      <c r="O80" s="38">
        <v>31.5</v>
      </c>
      <c r="P80" s="38">
        <v>22.4</v>
      </c>
      <c r="Q80" s="71">
        <f t="shared" si="40"/>
        <v>2.9000000000000001E-2</v>
      </c>
      <c r="R80" s="65">
        <f t="shared" si="41"/>
        <v>0.32</v>
      </c>
      <c r="S80" s="72">
        <f t="shared" si="48"/>
        <v>0.5099999999999999</v>
      </c>
      <c r="T80" s="50">
        <v>33.659999999999997</v>
      </c>
      <c r="U80" s="74" t="s">
        <v>2747</v>
      </c>
      <c r="V80" s="27">
        <f>IF(E80="","",SUMIF(OUTBOUND!$G:$G,WMS!E80,OUTBOUND!$L:$L))</f>
        <v>0</v>
      </c>
      <c r="W80" s="27">
        <f>IF(E80="","",SUMIF(OUTBOUND!$G:$G,WMS!E80,OUTBOUND!$M:$M))</f>
        <v>0</v>
      </c>
      <c r="X80" s="71">
        <f>IF(E80="","",SUMIF(OUTBOUND!$G:$G,WMS!E80,OUTBOUND!$O:$O))</f>
        <v>0</v>
      </c>
      <c r="Y80" s="71">
        <f>IF(E80="","",SUMIF(OUTBOUND!$G:$G,WMS!E80,OUTBOUND!$AC:$AC))</f>
        <v>0</v>
      </c>
      <c r="Z80" s="71">
        <f>IF(E80="","",SUMIF(OUTBOUND!$G:$G,WMS!E80,OUTBOUND!$P:$P))</f>
        <v>0</v>
      </c>
      <c r="AA80" s="27">
        <f t="shared" si="42"/>
        <v>11</v>
      </c>
      <c r="AB80" s="27">
        <f t="shared" si="43"/>
        <v>66</v>
      </c>
      <c r="AC80" s="71">
        <f t="shared" si="44"/>
        <v>40.15</v>
      </c>
      <c r="AD80" s="71">
        <f t="shared" si="45"/>
        <v>33.659999999999997</v>
      </c>
      <c r="AE80" s="71">
        <f t="shared" si="46"/>
        <v>0.32</v>
      </c>
      <c r="AF80" s="80" t="b">
        <f t="shared" si="47"/>
        <v>1</v>
      </c>
    </row>
    <row r="81" spans="1:32">
      <c r="A81" s="43" t="s">
        <v>2736</v>
      </c>
      <c r="B81" s="19" t="s">
        <v>307</v>
      </c>
      <c r="C81" s="19" t="s">
        <v>2737</v>
      </c>
      <c r="D81" s="19" t="s">
        <v>2748</v>
      </c>
      <c r="E81" s="57" t="str">
        <f t="shared" si="37"/>
        <v>KG-ARI-1808-00019-00439/42426615</v>
      </c>
      <c r="F81" s="19" t="s">
        <v>309</v>
      </c>
      <c r="G81" s="19" t="s">
        <v>310</v>
      </c>
      <c r="H81" s="45">
        <v>43392</v>
      </c>
      <c r="I81" s="38">
        <v>17</v>
      </c>
      <c r="J81" s="38">
        <v>102</v>
      </c>
      <c r="K81" s="65">
        <f t="shared" si="38"/>
        <v>6</v>
      </c>
      <c r="L81" s="46">
        <v>2.4500000000000002</v>
      </c>
      <c r="M81" s="66">
        <f t="shared" si="39"/>
        <v>41.65</v>
      </c>
      <c r="N81" s="38">
        <v>30</v>
      </c>
      <c r="O81" s="38">
        <v>22.3</v>
      </c>
      <c r="P81" s="38">
        <v>24</v>
      </c>
      <c r="Q81" s="71">
        <f t="shared" si="40"/>
        <v>1.6E-2</v>
      </c>
      <c r="R81" s="65">
        <f t="shared" si="41"/>
        <v>0.27</v>
      </c>
      <c r="S81" s="72">
        <f t="shared" si="48"/>
        <v>0.35000000000000003</v>
      </c>
      <c r="T81" s="50">
        <v>35.700000000000003</v>
      </c>
      <c r="U81" s="74" t="s">
        <v>2747</v>
      </c>
      <c r="V81" s="27">
        <f>IF(E81="","",SUMIF(OUTBOUND!$G:$G,WMS!E81,OUTBOUND!$L:$L))</f>
        <v>10</v>
      </c>
      <c r="W81" s="27">
        <f>IF(E81="","",SUMIF(OUTBOUND!$G:$G,WMS!E81,OUTBOUND!$M:$M))</f>
        <v>60</v>
      </c>
      <c r="X81" s="71">
        <f>IF(E81="","",SUMIF(OUTBOUND!$G:$G,WMS!E81,OUTBOUND!$O:$O))</f>
        <v>24.5</v>
      </c>
      <c r="Y81" s="71">
        <f>IF(E81="","",SUMIF(OUTBOUND!$G:$G,WMS!E81,OUTBOUND!$AC:$AC))</f>
        <v>21.000000000000004</v>
      </c>
      <c r="Z81" s="71">
        <f>IF(E81="","",SUMIF(OUTBOUND!$G:$G,WMS!E81,OUTBOUND!$P:$P))</f>
        <v>0.16</v>
      </c>
      <c r="AA81" s="27">
        <f t="shared" si="42"/>
        <v>7</v>
      </c>
      <c r="AB81" s="27">
        <f t="shared" si="43"/>
        <v>42</v>
      </c>
      <c r="AC81" s="71">
        <f t="shared" si="44"/>
        <v>17.149999999999999</v>
      </c>
      <c r="AD81" s="71">
        <f t="shared" si="45"/>
        <v>14.7</v>
      </c>
      <c r="AE81" s="71">
        <f t="shared" si="46"/>
        <v>0.11000000000000001</v>
      </c>
      <c r="AF81" s="80" t="b">
        <f t="shared" si="47"/>
        <v>1</v>
      </c>
    </row>
    <row r="82" spans="1:32">
      <c r="A82" s="43" t="s">
        <v>2736</v>
      </c>
      <c r="B82" s="19" t="s">
        <v>307</v>
      </c>
      <c r="C82" s="19" t="s">
        <v>2737</v>
      </c>
      <c r="D82" s="19" t="s">
        <v>2749</v>
      </c>
      <c r="E82" s="57" t="str">
        <f t="shared" si="37"/>
        <v>KG-ARI-1808-00019-00439/42566953</v>
      </c>
      <c r="F82" s="19" t="s">
        <v>309</v>
      </c>
      <c r="G82" s="19" t="s">
        <v>310</v>
      </c>
      <c r="H82" s="45">
        <v>43392</v>
      </c>
      <c r="I82" s="38">
        <v>32</v>
      </c>
      <c r="J82" s="38">
        <v>192</v>
      </c>
      <c r="K82" s="65">
        <f t="shared" si="38"/>
        <v>6</v>
      </c>
      <c r="L82" s="46">
        <v>3.35</v>
      </c>
      <c r="M82" s="66">
        <f t="shared" si="39"/>
        <v>107.2</v>
      </c>
      <c r="N82" s="38">
        <v>40</v>
      </c>
      <c r="O82" s="38">
        <v>23.7</v>
      </c>
      <c r="P82" s="38">
        <v>25</v>
      </c>
      <c r="Q82" s="71">
        <f t="shared" si="40"/>
        <v>2.4E-2</v>
      </c>
      <c r="R82" s="65">
        <f t="shared" si="41"/>
        <v>0.76</v>
      </c>
      <c r="S82" s="72">
        <f t="shared" si="48"/>
        <v>0.55166666666666664</v>
      </c>
      <c r="T82" s="50">
        <v>105.92</v>
      </c>
      <c r="U82" s="74" t="s">
        <v>2750</v>
      </c>
      <c r="V82" s="27">
        <f>IF(E82="","",SUMIF(OUTBOUND!$G:$G,WMS!E82,OUTBOUND!$L:$L))</f>
        <v>0</v>
      </c>
      <c r="W82" s="27">
        <f>IF(E82="","",SUMIF(OUTBOUND!$G:$G,WMS!E82,OUTBOUND!$M:$M))</f>
        <v>0</v>
      </c>
      <c r="X82" s="71">
        <f>IF(E82="","",SUMIF(OUTBOUND!$G:$G,WMS!E82,OUTBOUND!$O:$O))</f>
        <v>0</v>
      </c>
      <c r="Y82" s="71">
        <f>IF(E82="","",SUMIF(OUTBOUND!$G:$G,WMS!E82,OUTBOUND!$AC:$AC))</f>
        <v>0</v>
      </c>
      <c r="Z82" s="71">
        <f>IF(E82="","",SUMIF(OUTBOUND!$G:$G,WMS!E82,OUTBOUND!$P:$P))</f>
        <v>0</v>
      </c>
      <c r="AA82" s="27">
        <f t="shared" si="42"/>
        <v>32</v>
      </c>
      <c r="AB82" s="27">
        <f t="shared" si="43"/>
        <v>192</v>
      </c>
      <c r="AC82" s="71">
        <f t="shared" si="44"/>
        <v>107.2</v>
      </c>
      <c r="AD82" s="71">
        <f t="shared" si="45"/>
        <v>105.92</v>
      </c>
      <c r="AE82" s="71">
        <f t="shared" si="46"/>
        <v>0.76</v>
      </c>
      <c r="AF82" s="80" t="b">
        <f t="shared" si="47"/>
        <v>1</v>
      </c>
    </row>
    <row r="83" spans="1:32">
      <c r="A83" s="43" t="s">
        <v>2736</v>
      </c>
      <c r="B83" s="19" t="s">
        <v>307</v>
      </c>
      <c r="C83" s="19" t="s">
        <v>2737</v>
      </c>
      <c r="D83" s="19" t="s">
        <v>2751</v>
      </c>
      <c r="E83" s="57" t="str">
        <f t="shared" si="37"/>
        <v>KG-ARI-1808-00019-00439/42571704</v>
      </c>
      <c r="F83" s="19" t="s">
        <v>309</v>
      </c>
      <c r="G83" s="19" t="s">
        <v>310</v>
      </c>
      <c r="H83" s="45">
        <v>43392</v>
      </c>
      <c r="I83" s="38">
        <v>31</v>
      </c>
      <c r="J83" s="38">
        <v>186</v>
      </c>
      <c r="K83" s="65">
        <f t="shared" si="38"/>
        <v>6</v>
      </c>
      <c r="L83" s="46">
        <v>2</v>
      </c>
      <c r="M83" s="66">
        <f t="shared" si="39"/>
        <v>62</v>
      </c>
      <c r="N83" s="38">
        <v>31.8</v>
      </c>
      <c r="O83" s="38">
        <v>24.7</v>
      </c>
      <c r="P83" s="38">
        <v>25.2</v>
      </c>
      <c r="Q83" s="71">
        <f t="shared" si="40"/>
        <v>0.02</v>
      </c>
      <c r="R83" s="65">
        <f t="shared" si="41"/>
        <v>0.61</v>
      </c>
      <c r="S83" s="72">
        <f t="shared" si="48"/>
        <v>0.28166666666666668</v>
      </c>
      <c r="T83" s="50">
        <v>52.39</v>
      </c>
      <c r="U83" s="74" t="s">
        <v>2747</v>
      </c>
      <c r="V83" s="27">
        <f>IF(E83="","",SUMIF(OUTBOUND!$G:$G,WMS!E83,OUTBOUND!$L:$L))</f>
        <v>10</v>
      </c>
      <c r="W83" s="27">
        <f>IF(E83="","",SUMIF(OUTBOUND!$G:$G,WMS!E83,OUTBOUND!$M:$M))</f>
        <v>60</v>
      </c>
      <c r="X83" s="71">
        <f>IF(E83="","",SUMIF(OUTBOUND!$G:$G,WMS!E83,OUTBOUND!$O:$O))</f>
        <v>20</v>
      </c>
      <c r="Y83" s="71">
        <f>IF(E83="","",SUMIF(OUTBOUND!$G:$G,WMS!E83,OUTBOUND!$AC:$AC))</f>
        <v>16.900000000000002</v>
      </c>
      <c r="Z83" s="71">
        <f>IF(E83="","",SUMIF(OUTBOUND!$G:$G,WMS!E83,OUTBOUND!$P:$P))</f>
        <v>0.2</v>
      </c>
      <c r="AA83" s="27">
        <f t="shared" si="42"/>
        <v>21</v>
      </c>
      <c r="AB83" s="27">
        <f t="shared" si="43"/>
        <v>126</v>
      </c>
      <c r="AC83" s="71">
        <f t="shared" si="44"/>
        <v>42</v>
      </c>
      <c r="AD83" s="71">
        <f t="shared" si="45"/>
        <v>35.489999999999995</v>
      </c>
      <c r="AE83" s="71">
        <f t="shared" si="46"/>
        <v>0.41</v>
      </c>
      <c r="AF83" s="80" t="b">
        <f t="shared" si="47"/>
        <v>1</v>
      </c>
    </row>
    <row r="84" spans="1:32">
      <c r="A84" s="43" t="s">
        <v>2736</v>
      </c>
      <c r="B84" s="19" t="s">
        <v>307</v>
      </c>
      <c r="C84" s="19" t="s">
        <v>2737</v>
      </c>
      <c r="D84" s="19" t="s">
        <v>2752</v>
      </c>
      <c r="E84" s="57" t="str">
        <f t="shared" si="37"/>
        <v>KG-ARI-1808-00019-00439/42587354</v>
      </c>
      <c r="F84" s="19" t="s">
        <v>309</v>
      </c>
      <c r="G84" s="19" t="s">
        <v>310</v>
      </c>
      <c r="H84" s="45">
        <v>43392</v>
      </c>
      <c r="I84" s="38">
        <v>21</v>
      </c>
      <c r="J84" s="38">
        <v>126</v>
      </c>
      <c r="K84" s="65">
        <f t="shared" si="38"/>
        <v>6</v>
      </c>
      <c r="L84" s="46">
        <v>3.8</v>
      </c>
      <c r="M84" s="66">
        <f t="shared" si="39"/>
        <v>79.8</v>
      </c>
      <c r="N84" s="38">
        <v>44.8</v>
      </c>
      <c r="O84" s="38">
        <v>23.6</v>
      </c>
      <c r="P84" s="38">
        <v>24.2</v>
      </c>
      <c r="Q84" s="71">
        <f t="shared" si="40"/>
        <v>2.5999999999999999E-2</v>
      </c>
      <c r="R84" s="65">
        <f t="shared" si="41"/>
        <v>0.54</v>
      </c>
      <c r="S84" s="72">
        <f t="shared" si="48"/>
        <v>0.53666666666666674</v>
      </c>
      <c r="T84" s="50">
        <v>67.62</v>
      </c>
      <c r="U84" s="74" t="s">
        <v>2744</v>
      </c>
      <c r="V84" s="27">
        <f>IF(E84="","",SUMIF(OUTBOUND!$G:$G,WMS!E84,OUTBOUND!$L:$L))</f>
        <v>0</v>
      </c>
      <c r="W84" s="27">
        <f>IF(E84="","",SUMIF(OUTBOUND!$G:$G,WMS!E84,OUTBOUND!$M:$M))</f>
        <v>0</v>
      </c>
      <c r="X84" s="71">
        <f>IF(E84="","",SUMIF(OUTBOUND!$G:$G,WMS!E84,OUTBOUND!$O:$O))</f>
        <v>0</v>
      </c>
      <c r="Y84" s="71">
        <f>IF(E84="","",SUMIF(OUTBOUND!$G:$G,WMS!E84,OUTBOUND!$AC:$AC))</f>
        <v>0</v>
      </c>
      <c r="Z84" s="71">
        <f>IF(E84="","",SUMIF(OUTBOUND!$G:$G,WMS!E84,OUTBOUND!$P:$P))</f>
        <v>0</v>
      </c>
      <c r="AA84" s="27">
        <f t="shared" si="42"/>
        <v>21</v>
      </c>
      <c r="AB84" s="27">
        <f t="shared" si="43"/>
        <v>126</v>
      </c>
      <c r="AC84" s="71">
        <f t="shared" si="44"/>
        <v>79.8</v>
      </c>
      <c r="AD84" s="71">
        <f t="shared" si="45"/>
        <v>67.62</v>
      </c>
      <c r="AE84" s="71">
        <f t="shared" si="46"/>
        <v>0.54</v>
      </c>
      <c r="AF84" s="80" t="b">
        <f t="shared" si="47"/>
        <v>1</v>
      </c>
    </row>
    <row r="85" spans="1:32">
      <c r="A85" s="43" t="s">
        <v>2736</v>
      </c>
      <c r="B85" s="19" t="s">
        <v>307</v>
      </c>
      <c r="C85" s="19" t="s">
        <v>2737</v>
      </c>
      <c r="D85" s="19" t="s">
        <v>2753</v>
      </c>
      <c r="E85" s="57" t="str">
        <f t="shared" si="37"/>
        <v>KG-ARI-1808-00019-00439/42425892</v>
      </c>
      <c r="F85" s="19" t="s">
        <v>309</v>
      </c>
      <c r="G85" s="19" t="s">
        <v>310</v>
      </c>
      <c r="H85" s="45">
        <v>43392</v>
      </c>
      <c r="I85" s="38">
        <v>25</v>
      </c>
      <c r="J85" s="38">
        <v>150</v>
      </c>
      <c r="K85" s="65">
        <f t="shared" si="38"/>
        <v>6</v>
      </c>
      <c r="L85" s="46">
        <v>2.4</v>
      </c>
      <c r="M85" s="66">
        <f t="shared" si="39"/>
        <v>60</v>
      </c>
      <c r="N85" s="38">
        <v>29.8</v>
      </c>
      <c r="O85" s="38">
        <v>21.8</v>
      </c>
      <c r="P85" s="38">
        <v>25</v>
      </c>
      <c r="Q85" s="71">
        <f t="shared" si="40"/>
        <v>1.6E-2</v>
      </c>
      <c r="R85" s="65">
        <f t="shared" si="41"/>
        <v>0.41</v>
      </c>
      <c r="S85" s="72">
        <f t="shared" si="48"/>
        <v>0.35</v>
      </c>
      <c r="T85" s="50">
        <v>52.5</v>
      </c>
      <c r="U85" s="74" t="s">
        <v>2742</v>
      </c>
      <c r="V85" s="27">
        <f>IF(E85="","",SUMIF(OUTBOUND!$G:$G,WMS!E85,OUTBOUND!$L:$L))</f>
        <v>10</v>
      </c>
      <c r="W85" s="27">
        <f>IF(E85="","",SUMIF(OUTBOUND!$G:$G,WMS!E85,OUTBOUND!$M:$M))</f>
        <v>60</v>
      </c>
      <c r="X85" s="71">
        <f>IF(E85="","",SUMIF(OUTBOUND!$G:$G,WMS!E85,OUTBOUND!$O:$O))</f>
        <v>24</v>
      </c>
      <c r="Y85" s="71">
        <f>IF(E85="","",SUMIF(OUTBOUND!$G:$G,WMS!E85,OUTBOUND!$AC:$AC))</f>
        <v>21</v>
      </c>
      <c r="Z85" s="71">
        <f>IF(E85="","",SUMIF(OUTBOUND!$G:$G,WMS!E85,OUTBOUND!$P:$P))</f>
        <v>0.16</v>
      </c>
      <c r="AA85" s="27">
        <f t="shared" si="42"/>
        <v>15</v>
      </c>
      <c r="AB85" s="27">
        <f t="shared" si="43"/>
        <v>90</v>
      </c>
      <c r="AC85" s="71">
        <f t="shared" si="44"/>
        <v>36</v>
      </c>
      <c r="AD85" s="71">
        <f t="shared" si="45"/>
        <v>31.5</v>
      </c>
      <c r="AE85" s="71">
        <f t="shared" si="46"/>
        <v>0.24999999999999997</v>
      </c>
      <c r="AF85" s="80" t="b">
        <f t="shared" si="47"/>
        <v>1</v>
      </c>
    </row>
    <row r="86" spans="1:32">
      <c r="A86" s="43" t="s">
        <v>2736</v>
      </c>
      <c r="B86" s="19" t="s">
        <v>307</v>
      </c>
      <c r="C86" s="19" t="s">
        <v>2737</v>
      </c>
      <c r="D86" s="19" t="s">
        <v>2754</v>
      </c>
      <c r="E86" s="57" t="str">
        <f t="shared" si="37"/>
        <v>KG-ARI-1808-00019-00439/42338727</v>
      </c>
      <c r="F86" s="19" t="s">
        <v>309</v>
      </c>
      <c r="G86" s="19" t="s">
        <v>310</v>
      </c>
      <c r="H86" s="45">
        <v>43392</v>
      </c>
      <c r="I86" s="38">
        <v>39</v>
      </c>
      <c r="J86" s="38">
        <v>234</v>
      </c>
      <c r="K86" s="65">
        <f t="shared" si="38"/>
        <v>6</v>
      </c>
      <c r="L86" s="46">
        <v>1.8</v>
      </c>
      <c r="M86" s="66">
        <f t="shared" si="39"/>
        <v>70.2</v>
      </c>
      <c r="N86" s="38">
        <v>32.5</v>
      </c>
      <c r="O86" s="38">
        <v>23</v>
      </c>
      <c r="P86" s="38">
        <v>23.6</v>
      </c>
      <c r="Q86" s="71">
        <f t="shared" si="40"/>
        <v>1.7999999999999999E-2</v>
      </c>
      <c r="R86" s="65">
        <f t="shared" si="41"/>
        <v>0.69</v>
      </c>
      <c r="S86" s="72">
        <f t="shared" si="48"/>
        <v>0.26</v>
      </c>
      <c r="T86" s="50">
        <v>60.84</v>
      </c>
      <c r="U86" s="74" t="s">
        <v>2744</v>
      </c>
      <c r="V86" s="27">
        <f>IF(E86="","",SUMIF(OUTBOUND!$G:$G,WMS!E86,OUTBOUND!$L:$L))</f>
        <v>10</v>
      </c>
      <c r="W86" s="27">
        <f>IF(E86="","",SUMIF(OUTBOUND!$G:$G,WMS!E86,OUTBOUND!$M:$M))</f>
        <v>60</v>
      </c>
      <c r="X86" s="71">
        <f>IF(E86="","",SUMIF(OUTBOUND!$G:$G,WMS!E86,OUTBOUND!$O:$O))</f>
        <v>18</v>
      </c>
      <c r="Y86" s="71">
        <f>IF(E86="","",SUMIF(OUTBOUND!$G:$G,WMS!E86,OUTBOUND!$AC:$AC))</f>
        <v>15.600000000000001</v>
      </c>
      <c r="Z86" s="71">
        <f>IF(E86="","",SUMIF(OUTBOUND!$G:$G,WMS!E86,OUTBOUND!$P:$P))</f>
        <v>0.18</v>
      </c>
      <c r="AA86" s="27">
        <f t="shared" si="42"/>
        <v>29</v>
      </c>
      <c r="AB86" s="27">
        <f t="shared" si="43"/>
        <v>174</v>
      </c>
      <c r="AC86" s="71">
        <f t="shared" si="44"/>
        <v>52.2</v>
      </c>
      <c r="AD86" s="71">
        <f t="shared" si="45"/>
        <v>45.24</v>
      </c>
      <c r="AE86" s="71">
        <f t="shared" si="46"/>
        <v>0.51</v>
      </c>
      <c r="AF86" s="80" t="b">
        <f t="shared" si="47"/>
        <v>1</v>
      </c>
    </row>
    <row r="87" spans="1:32">
      <c r="A87" s="43" t="s">
        <v>2736</v>
      </c>
      <c r="B87" s="19" t="s">
        <v>307</v>
      </c>
      <c r="C87" s="19" t="s">
        <v>2737</v>
      </c>
      <c r="D87" s="19" t="s">
        <v>2755</v>
      </c>
      <c r="E87" s="57" t="str">
        <f t="shared" si="37"/>
        <v>KG-ARI-1808-00019-00439/42338680</v>
      </c>
      <c r="F87" s="19" t="s">
        <v>309</v>
      </c>
      <c r="G87" s="19" t="s">
        <v>310</v>
      </c>
      <c r="H87" s="45">
        <v>43392</v>
      </c>
      <c r="I87" s="38">
        <v>32</v>
      </c>
      <c r="J87" s="38">
        <v>192</v>
      </c>
      <c r="K87" s="65">
        <f t="shared" si="38"/>
        <v>6</v>
      </c>
      <c r="L87" s="46">
        <v>1.7</v>
      </c>
      <c r="M87" s="66">
        <f t="shared" si="39"/>
        <v>54.4</v>
      </c>
      <c r="N87" s="38">
        <v>29.4</v>
      </c>
      <c r="O87" s="38">
        <v>21.7</v>
      </c>
      <c r="P87" s="38">
        <v>20.7</v>
      </c>
      <c r="Q87" s="71">
        <f t="shared" si="40"/>
        <v>1.2999999999999999E-2</v>
      </c>
      <c r="R87" s="65">
        <f t="shared" si="41"/>
        <v>0.42</v>
      </c>
      <c r="S87" s="72">
        <f t="shared" si="48"/>
        <v>0.27499999999999997</v>
      </c>
      <c r="T87" s="50">
        <v>52.8</v>
      </c>
      <c r="U87" s="74" t="s">
        <v>2739</v>
      </c>
      <c r="V87" s="27">
        <f>IF(E87="","",SUMIF(OUTBOUND!$G:$G,WMS!E87,OUTBOUND!$L:$L))</f>
        <v>0</v>
      </c>
      <c r="W87" s="27">
        <f>IF(E87="","",SUMIF(OUTBOUND!$G:$G,WMS!E87,OUTBOUND!$M:$M))</f>
        <v>0</v>
      </c>
      <c r="X87" s="71">
        <f>IF(E87="","",SUMIF(OUTBOUND!$G:$G,WMS!E87,OUTBOUND!$O:$O))</f>
        <v>0</v>
      </c>
      <c r="Y87" s="71">
        <f>IF(E87="","",SUMIF(OUTBOUND!$G:$G,WMS!E87,OUTBOUND!$AC:$AC))</f>
        <v>0</v>
      </c>
      <c r="Z87" s="71">
        <f>IF(E87="","",SUMIF(OUTBOUND!$G:$G,WMS!E87,OUTBOUND!$P:$P))</f>
        <v>0</v>
      </c>
      <c r="AA87" s="27">
        <f t="shared" si="42"/>
        <v>32</v>
      </c>
      <c r="AB87" s="27">
        <f t="shared" si="43"/>
        <v>192</v>
      </c>
      <c r="AC87" s="71">
        <f t="shared" si="44"/>
        <v>54.4</v>
      </c>
      <c r="AD87" s="71">
        <f t="shared" si="45"/>
        <v>52.8</v>
      </c>
      <c r="AE87" s="71">
        <f t="shared" si="46"/>
        <v>0.42</v>
      </c>
      <c r="AF87" s="80" t="b">
        <f t="shared" si="47"/>
        <v>1</v>
      </c>
    </row>
    <row r="88" spans="1:32">
      <c r="A88" s="43" t="s">
        <v>2736</v>
      </c>
      <c r="B88" s="19" t="s">
        <v>307</v>
      </c>
      <c r="C88" s="19" t="s">
        <v>2737</v>
      </c>
      <c r="D88" s="19" t="s">
        <v>2756</v>
      </c>
      <c r="E88" s="57" t="str">
        <f t="shared" si="37"/>
        <v>KG-ARI-1808-00019-00439/42340638</v>
      </c>
      <c r="F88" s="19" t="s">
        <v>309</v>
      </c>
      <c r="G88" s="19" t="s">
        <v>310</v>
      </c>
      <c r="H88" s="45">
        <v>43392</v>
      </c>
      <c r="I88" s="38">
        <v>22</v>
      </c>
      <c r="J88" s="38">
        <v>132</v>
      </c>
      <c r="K88" s="65">
        <f t="shared" si="38"/>
        <v>6</v>
      </c>
      <c r="L88" s="46">
        <v>3.35</v>
      </c>
      <c r="M88" s="66">
        <f t="shared" si="39"/>
        <v>73.7</v>
      </c>
      <c r="N88" s="38">
        <v>45</v>
      </c>
      <c r="O88" s="38">
        <v>23.5</v>
      </c>
      <c r="P88" s="38">
        <v>23.5</v>
      </c>
      <c r="Q88" s="71">
        <f t="shared" si="40"/>
        <v>2.5000000000000001E-2</v>
      </c>
      <c r="R88" s="65">
        <f t="shared" si="41"/>
        <v>0.55000000000000004</v>
      </c>
      <c r="S88" s="72">
        <f t="shared" si="48"/>
        <v>0.45</v>
      </c>
      <c r="T88" s="50">
        <v>59.4</v>
      </c>
      <c r="U88" s="74" t="s">
        <v>2742</v>
      </c>
      <c r="V88" s="27">
        <f>IF(E88="","",SUMIF(OUTBOUND!$G:$G,WMS!E88,OUTBOUND!$L:$L))</f>
        <v>0</v>
      </c>
      <c r="W88" s="27">
        <f>IF(E88="","",SUMIF(OUTBOUND!$G:$G,WMS!E88,OUTBOUND!$M:$M))</f>
        <v>0</v>
      </c>
      <c r="X88" s="71">
        <f>IF(E88="","",SUMIF(OUTBOUND!$G:$G,WMS!E88,OUTBOUND!$O:$O))</f>
        <v>0</v>
      </c>
      <c r="Y88" s="71">
        <f>IF(E88="","",SUMIF(OUTBOUND!$G:$G,WMS!E88,OUTBOUND!$AC:$AC))</f>
        <v>0</v>
      </c>
      <c r="Z88" s="71">
        <f>IF(E88="","",SUMIF(OUTBOUND!$G:$G,WMS!E88,OUTBOUND!$P:$P))</f>
        <v>0</v>
      </c>
      <c r="AA88" s="27">
        <f t="shared" si="42"/>
        <v>22</v>
      </c>
      <c r="AB88" s="27">
        <f t="shared" si="43"/>
        <v>132</v>
      </c>
      <c r="AC88" s="71">
        <f t="shared" si="44"/>
        <v>73.7</v>
      </c>
      <c r="AD88" s="71">
        <f t="shared" si="45"/>
        <v>59.4</v>
      </c>
      <c r="AE88" s="71">
        <f t="shared" si="46"/>
        <v>0.55000000000000004</v>
      </c>
      <c r="AF88" s="80" t="b">
        <f t="shared" si="47"/>
        <v>1</v>
      </c>
    </row>
    <row r="89" spans="1:32">
      <c r="A89" s="43" t="s">
        <v>2736</v>
      </c>
      <c r="B89" s="19" t="s">
        <v>307</v>
      </c>
      <c r="C89" s="19" t="s">
        <v>2737</v>
      </c>
      <c r="D89" s="19" t="s">
        <v>2757</v>
      </c>
      <c r="E89" s="57" t="str">
        <f t="shared" si="37"/>
        <v>KG-ARI-1808-00019-00439/42491736</v>
      </c>
      <c r="F89" s="19" t="s">
        <v>309</v>
      </c>
      <c r="G89" s="19" t="s">
        <v>310</v>
      </c>
      <c r="H89" s="45">
        <v>43392</v>
      </c>
      <c r="I89" s="38">
        <v>22</v>
      </c>
      <c r="J89" s="38">
        <v>132</v>
      </c>
      <c r="K89" s="65">
        <f t="shared" si="38"/>
        <v>6</v>
      </c>
      <c r="L89" s="46">
        <v>1.85</v>
      </c>
      <c r="M89" s="66">
        <f t="shared" si="39"/>
        <v>40.700000000000003</v>
      </c>
      <c r="N89" s="38">
        <v>38.299999999999997</v>
      </c>
      <c r="O89" s="38">
        <v>21.5</v>
      </c>
      <c r="P89" s="38">
        <v>21.5</v>
      </c>
      <c r="Q89" s="71">
        <f t="shared" si="40"/>
        <v>1.7999999999999999E-2</v>
      </c>
      <c r="R89" s="65">
        <f t="shared" si="41"/>
        <v>0.39</v>
      </c>
      <c r="S89" s="72">
        <f t="shared" si="48"/>
        <v>0.3</v>
      </c>
      <c r="T89" s="50">
        <v>39.6</v>
      </c>
      <c r="U89" s="74" t="s">
        <v>2739</v>
      </c>
      <c r="V89" s="27">
        <f>IF(E89="","",SUMIF(OUTBOUND!$G:$G,WMS!E89,OUTBOUND!$L:$L))</f>
        <v>10</v>
      </c>
      <c r="W89" s="27">
        <f>IF(E89="","",SUMIF(OUTBOUND!$G:$G,WMS!E89,OUTBOUND!$M:$M))</f>
        <v>60</v>
      </c>
      <c r="X89" s="71">
        <f>IF(E89="","",SUMIF(OUTBOUND!$G:$G,WMS!E89,OUTBOUND!$O:$O))</f>
        <v>18.5</v>
      </c>
      <c r="Y89" s="71">
        <f>IF(E89="","",SUMIF(OUTBOUND!$G:$G,WMS!E89,OUTBOUND!$AC:$AC))</f>
        <v>18</v>
      </c>
      <c r="Z89" s="71">
        <f>IF(E89="","",SUMIF(OUTBOUND!$G:$G,WMS!E89,OUTBOUND!$P:$P))</f>
        <v>0.18</v>
      </c>
      <c r="AA89" s="27">
        <f t="shared" si="42"/>
        <v>12</v>
      </c>
      <c r="AB89" s="27">
        <f t="shared" si="43"/>
        <v>72</v>
      </c>
      <c r="AC89" s="71">
        <f t="shared" si="44"/>
        <v>22.200000000000003</v>
      </c>
      <c r="AD89" s="71">
        <f t="shared" si="45"/>
        <v>21.6</v>
      </c>
      <c r="AE89" s="71">
        <f t="shared" si="46"/>
        <v>0.21000000000000002</v>
      </c>
      <c r="AF89" s="80" t="b">
        <f t="shared" si="47"/>
        <v>1</v>
      </c>
    </row>
    <row r="90" spans="1:32">
      <c r="A90" s="43" t="s">
        <v>2736</v>
      </c>
      <c r="B90" s="19" t="s">
        <v>307</v>
      </c>
      <c r="C90" s="19" t="s">
        <v>2737</v>
      </c>
      <c r="D90" s="19" t="s">
        <v>2758</v>
      </c>
      <c r="E90" s="57" t="str">
        <f t="shared" si="37"/>
        <v>KG-ARI-1808-00019-00439/42571711</v>
      </c>
      <c r="F90" s="19" t="s">
        <v>309</v>
      </c>
      <c r="G90" s="19" t="s">
        <v>310</v>
      </c>
      <c r="H90" s="45">
        <v>43392</v>
      </c>
      <c r="I90" s="38">
        <v>18</v>
      </c>
      <c r="J90" s="38">
        <v>108</v>
      </c>
      <c r="K90" s="65">
        <f t="shared" si="38"/>
        <v>6</v>
      </c>
      <c r="L90" s="46">
        <v>1.55</v>
      </c>
      <c r="M90" s="66">
        <f t="shared" si="39"/>
        <v>27.9</v>
      </c>
      <c r="N90" s="38">
        <v>39.5</v>
      </c>
      <c r="O90" s="38">
        <v>21.6</v>
      </c>
      <c r="P90" s="38">
        <v>21.2</v>
      </c>
      <c r="Q90" s="71">
        <f t="shared" si="40"/>
        <v>1.7999999999999999E-2</v>
      </c>
      <c r="R90" s="65">
        <f t="shared" si="41"/>
        <v>0.33</v>
      </c>
      <c r="S90" s="72">
        <f t="shared" si="48"/>
        <v>0.22500000000000001</v>
      </c>
      <c r="T90" s="50">
        <v>24.3</v>
      </c>
      <c r="U90" s="74" t="s">
        <v>2750</v>
      </c>
      <c r="V90" s="27">
        <f>IF(E90="","",SUMIF(OUTBOUND!$G:$G,WMS!E90,OUTBOUND!$L:$L))</f>
        <v>0</v>
      </c>
      <c r="W90" s="27">
        <f>IF(E90="","",SUMIF(OUTBOUND!$G:$G,WMS!E90,OUTBOUND!$M:$M))</f>
        <v>0</v>
      </c>
      <c r="X90" s="71">
        <f>IF(E90="","",SUMIF(OUTBOUND!$G:$G,WMS!E90,OUTBOUND!$O:$O))</f>
        <v>0</v>
      </c>
      <c r="Y90" s="71">
        <f>IF(E90="","",SUMIF(OUTBOUND!$G:$G,WMS!E90,OUTBOUND!$AC:$AC))</f>
        <v>0</v>
      </c>
      <c r="Z90" s="71">
        <f>IF(E90="","",SUMIF(OUTBOUND!$G:$G,WMS!E90,OUTBOUND!$P:$P))</f>
        <v>0</v>
      </c>
      <c r="AA90" s="27">
        <f t="shared" si="42"/>
        <v>18</v>
      </c>
      <c r="AB90" s="27">
        <f t="shared" si="43"/>
        <v>108</v>
      </c>
      <c r="AC90" s="71">
        <f t="shared" si="44"/>
        <v>27.9</v>
      </c>
      <c r="AD90" s="71">
        <f t="shared" si="45"/>
        <v>24.3</v>
      </c>
      <c r="AE90" s="71">
        <f t="shared" si="46"/>
        <v>0.33</v>
      </c>
      <c r="AF90" s="80" t="b">
        <f t="shared" si="47"/>
        <v>1</v>
      </c>
    </row>
    <row r="91" spans="1:32">
      <c r="A91" s="43" t="s">
        <v>2736</v>
      </c>
      <c r="B91" s="19" t="s">
        <v>307</v>
      </c>
      <c r="C91" s="19" t="s">
        <v>2737</v>
      </c>
      <c r="D91" s="19" t="s">
        <v>2759</v>
      </c>
      <c r="E91" s="57" t="str">
        <f t="shared" si="37"/>
        <v>KG-ARI-1808-00019-00439/42623007</v>
      </c>
      <c r="F91" s="19" t="s">
        <v>309</v>
      </c>
      <c r="G91" s="19" t="s">
        <v>310</v>
      </c>
      <c r="H91" s="45">
        <v>43392</v>
      </c>
      <c r="I91" s="38">
        <v>11</v>
      </c>
      <c r="J91" s="38">
        <v>66</v>
      </c>
      <c r="K91" s="65">
        <f t="shared" si="38"/>
        <v>6</v>
      </c>
      <c r="L91" s="46">
        <v>3.1</v>
      </c>
      <c r="M91" s="66">
        <f t="shared" si="39"/>
        <v>34.1</v>
      </c>
      <c r="N91" s="38">
        <v>40.5</v>
      </c>
      <c r="O91" s="38">
        <v>18.5</v>
      </c>
      <c r="P91" s="38">
        <v>33</v>
      </c>
      <c r="Q91" s="71">
        <f t="shared" si="40"/>
        <v>2.5000000000000001E-2</v>
      </c>
      <c r="R91" s="65">
        <f t="shared" si="41"/>
        <v>0.27</v>
      </c>
      <c r="S91" s="72">
        <f t="shared" si="48"/>
        <v>0.49000000000000005</v>
      </c>
      <c r="T91" s="50">
        <v>32.340000000000003</v>
      </c>
      <c r="U91" s="74" t="s">
        <v>2750</v>
      </c>
      <c r="V91" s="27">
        <f>IF(E91="","",SUMIF(OUTBOUND!$G:$G,WMS!E91,OUTBOUND!$L:$L))</f>
        <v>0</v>
      </c>
      <c r="W91" s="27">
        <f>IF(E91="","",SUMIF(OUTBOUND!$G:$G,WMS!E91,OUTBOUND!$M:$M))</f>
        <v>0</v>
      </c>
      <c r="X91" s="71">
        <f>IF(E91="","",SUMIF(OUTBOUND!$G:$G,WMS!E91,OUTBOUND!$O:$O))</f>
        <v>0</v>
      </c>
      <c r="Y91" s="71">
        <f>IF(E91="","",SUMIF(OUTBOUND!$G:$G,WMS!E91,OUTBOUND!$AC:$AC))</f>
        <v>0</v>
      </c>
      <c r="Z91" s="71">
        <f>IF(E91="","",SUMIF(OUTBOUND!$G:$G,WMS!E91,OUTBOUND!$P:$P))</f>
        <v>0</v>
      </c>
      <c r="AA91" s="27">
        <f t="shared" si="42"/>
        <v>11</v>
      </c>
      <c r="AB91" s="27">
        <f t="shared" si="43"/>
        <v>66</v>
      </c>
      <c r="AC91" s="71">
        <f t="shared" si="44"/>
        <v>34.1</v>
      </c>
      <c r="AD91" s="71">
        <f t="shared" si="45"/>
        <v>32.340000000000003</v>
      </c>
      <c r="AE91" s="71">
        <f t="shared" si="46"/>
        <v>0.27</v>
      </c>
      <c r="AF91" s="80" t="b">
        <f t="shared" si="47"/>
        <v>1</v>
      </c>
    </row>
    <row r="92" spans="1:32">
      <c r="A92" s="43" t="s">
        <v>2736</v>
      </c>
      <c r="B92" s="19" t="s">
        <v>307</v>
      </c>
      <c r="C92" s="19" t="s">
        <v>2737</v>
      </c>
      <c r="D92" s="19" t="s">
        <v>2760</v>
      </c>
      <c r="E92" s="57" t="str">
        <f t="shared" si="37"/>
        <v>KG-ARI-1808-00019-00439/42566946</v>
      </c>
      <c r="F92" s="19" t="s">
        <v>309</v>
      </c>
      <c r="G92" s="19" t="s">
        <v>310</v>
      </c>
      <c r="H92" s="45">
        <v>43392</v>
      </c>
      <c r="I92" s="38">
        <v>28</v>
      </c>
      <c r="J92" s="38">
        <v>168</v>
      </c>
      <c r="K92" s="65">
        <f t="shared" si="38"/>
        <v>6</v>
      </c>
      <c r="L92" s="46">
        <v>2.2999999999999998</v>
      </c>
      <c r="M92" s="66">
        <f t="shared" si="39"/>
        <v>64.400000000000006</v>
      </c>
      <c r="N92" s="38">
        <v>32.5</v>
      </c>
      <c r="O92" s="38">
        <v>23</v>
      </c>
      <c r="P92" s="38">
        <v>18.2</v>
      </c>
      <c r="Q92" s="71">
        <f t="shared" si="40"/>
        <v>1.4E-2</v>
      </c>
      <c r="R92" s="65">
        <f t="shared" si="41"/>
        <v>0.38</v>
      </c>
      <c r="S92" s="72">
        <f t="shared" si="48"/>
        <v>0.3866666666666666</v>
      </c>
      <c r="T92" s="50">
        <v>64.959999999999994</v>
      </c>
      <c r="U92" s="74" t="s">
        <v>2747</v>
      </c>
      <c r="V92" s="27">
        <f>IF(E92="","",SUMIF(OUTBOUND!$G:$G,WMS!E92,OUTBOUND!$L:$L))</f>
        <v>10</v>
      </c>
      <c r="W92" s="27">
        <f>IF(E92="","",SUMIF(OUTBOUND!$G:$G,WMS!E92,OUTBOUND!$M:$M))</f>
        <v>60</v>
      </c>
      <c r="X92" s="71">
        <f>IF(E92="","",SUMIF(OUTBOUND!$G:$G,WMS!E92,OUTBOUND!$O:$O))</f>
        <v>23</v>
      </c>
      <c r="Y92" s="71">
        <f>IF(E92="","",SUMIF(OUTBOUND!$G:$G,WMS!E92,OUTBOUND!$AC:$AC))</f>
        <v>23.199999999999996</v>
      </c>
      <c r="Z92" s="71">
        <f>IF(E92="","",SUMIF(OUTBOUND!$G:$G,WMS!E92,OUTBOUND!$P:$P))</f>
        <v>0.14000000000000001</v>
      </c>
      <c r="AA92" s="27">
        <f t="shared" si="42"/>
        <v>18</v>
      </c>
      <c r="AB92" s="27">
        <f t="shared" si="43"/>
        <v>108</v>
      </c>
      <c r="AC92" s="71">
        <f t="shared" si="44"/>
        <v>41.400000000000006</v>
      </c>
      <c r="AD92" s="71">
        <f t="shared" si="45"/>
        <v>41.76</v>
      </c>
      <c r="AE92" s="71">
        <f t="shared" si="46"/>
        <v>0.24</v>
      </c>
      <c r="AF92" s="80" t="b">
        <f t="shared" si="47"/>
        <v>1</v>
      </c>
    </row>
    <row r="93" spans="1:32">
      <c r="A93" s="43" t="s">
        <v>2736</v>
      </c>
      <c r="B93" s="19" t="s">
        <v>307</v>
      </c>
      <c r="C93" s="19" t="s">
        <v>2737</v>
      </c>
      <c r="D93" s="19" t="s">
        <v>2761</v>
      </c>
      <c r="E93" s="57" t="str">
        <f t="shared" si="37"/>
        <v>KG-ARI-1808-00019-00439/42332534</v>
      </c>
      <c r="F93" s="19" t="s">
        <v>309</v>
      </c>
      <c r="G93" s="19" t="s">
        <v>310</v>
      </c>
      <c r="H93" s="45">
        <v>43392</v>
      </c>
      <c r="I93" s="38">
        <v>27</v>
      </c>
      <c r="J93" s="38">
        <v>162</v>
      </c>
      <c r="K93" s="65">
        <f t="shared" si="38"/>
        <v>6</v>
      </c>
      <c r="L93" s="46">
        <v>2.25</v>
      </c>
      <c r="M93" s="66">
        <f t="shared" si="39"/>
        <v>60.75</v>
      </c>
      <c r="N93" s="38">
        <v>30</v>
      </c>
      <c r="O93" s="38">
        <v>24.5</v>
      </c>
      <c r="P93" s="38">
        <v>14</v>
      </c>
      <c r="Q93" s="71">
        <f t="shared" si="40"/>
        <v>0.01</v>
      </c>
      <c r="R93" s="65">
        <f t="shared" si="41"/>
        <v>0.28000000000000003</v>
      </c>
      <c r="S93" s="72">
        <f t="shared" si="48"/>
        <v>0.36499999999999999</v>
      </c>
      <c r="T93" s="50">
        <v>59.13</v>
      </c>
      <c r="U93" s="74" t="s">
        <v>2742</v>
      </c>
      <c r="V93" s="27">
        <f>IF(E93="","",SUMIF(OUTBOUND!$G:$G,WMS!E93,OUTBOUND!$L:$L))</f>
        <v>10</v>
      </c>
      <c r="W93" s="27">
        <f>IF(E93="","",SUMIF(OUTBOUND!$G:$G,WMS!E93,OUTBOUND!$M:$M))</f>
        <v>60</v>
      </c>
      <c r="X93" s="71">
        <f>IF(E93="","",SUMIF(OUTBOUND!$G:$G,WMS!E93,OUTBOUND!$O:$O))</f>
        <v>22.5</v>
      </c>
      <c r="Y93" s="71">
        <f>IF(E93="","",SUMIF(OUTBOUND!$G:$G,WMS!E93,OUTBOUND!$AC:$AC))</f>
        <v>21.9</v>
      </c>
      <c r="Z93" s="71">
        <f>IF(E93="","",SUMIF(OUTBOUND!$G:$G,WMS!E93,OUTBOUND!$P:$P))</f>
        <v>0.1</v>
      </c>
      <c r="AA93" s="27">
        <f t="shared" si="42"/>
        <v>17</v>
      </c>
      <c r="AB93" s="27">
        <f t="shared" si="43"/>
        <v>102</v>
      </c>
      <c r="AC93" s="71">
        <f t="shared" si="44"/>
        <v>38.25</v>
      </c>
      <c r="AD93" s="71">
        <f t="shared" si="45"/>
        <v>37.230000000000004</v>
      </c>
      <c r="AE93" s="71">
        <f t="shared" si="46"/>
        <v>0.18000000000000002</v>
      </c>
      <c r="AF93" s="80" t="b">
        <f t="shared" si="47"/>
        <v>1</v>
      </c>
    </row>
    <row r="94" spans="1:32">
      <c r="A94" s="43" t="s">
        <v>2736</v>
      </c>
      <c r="B94" s="19" t="s">
        <v>307</v>
      </c>
      <c r="C94" s="19" t="s">
        <v>2737</v>
      </c>
      <c r="D94" s="19" t="s">
        <v>2762</v>
      </c>
      <c r="E94" s="57" t="str">
        <f t="shared" si="37"/>
        <v>KG-ARI-1808-00019-00439/42623052</v>
      </c>
      <c r="F94" s="19" t="s">
        <v>309</v>
      </c>
      <c r="G94" s="19" t="s">
        <v>312</v>
      </c>
      <c r="H94" s="45">
        <v>43392</v>
      </c>
      <c r="I94" s="38">
        <v>22</v>
      </c>
      <c r="J94" s="38">
        <v>132</v>
      </c>
      <c r="K94" s="65">
        <f t="shared" si="38"/>
        <v>6</v>
      </c>
      <c r="L94" s="46">
        <v>4</v>
      </c>
      <c r="M94" s="66">
        <f t="shared" si="39"/>
        <v>88</v>
      </c>
      <c r="N94" s="38">
        <v>26.2</v>
      </c>
      <c r="O94" s="38">
        <v>24.5</v>
      </c>
      <c r="P94" s="38">
        <v>23</v>
      </c>
      <c r="Q94" s="71">
        <f t="shared" si="40"/>
        <v>1.4999999999999999E-2</v>
      </c>
      <c r="R94" s="65">
        <f t="shared" si="41"/>
        <v>0.32</v>
      </c>
      <c r="S94" s="72">
        <f t="shared" si="48"/>
        <v>0.63</v>
      </c>
      <c r="T94" s="50">
        <v>83.16</v>
      </c>
      <c r="U94" s="74" t="s">
        <v>2742</v>
      </c>
      <c r="V94" s="27">
        <f>IF(E94="","",SUMIF(OUTBOUND!$G:$G,WMS!E94,OUTBOUND!$L:$L))</f>
        <v>10</v>
      </c>
      <c r="W94" s="27">
        <f>IF(E94="","",SUMIF(OUTBOUND!$G:$G,WMS!E94,OUTBOUND!$M:$M))</f>
        <v>60</v>
      </c>
      <c r="X94" s="71">
        <f>IF(E94="","",SUMIF(OUTBOUND!$G:$G,WMS!E94,OUTBOUND!$O:$O))</f>
        <v>40</v>
      </c>
      <c r="Y94" s="71">
        <f>IF(E94="","",SUMIF(OUTBOUND!$G:$G,WMS!E94,OUTBOUND!$AC:$AC))</f>
        <v>37.799999999999997</v>
      </c>
      <c r="Z94" s="71">
        <f>IF(E94="","",SUMIF(OUTBOUND!$G:$G,WMS!E94,OUTBOUND!$P:$P))</f>
        <v>0.15</v>
      </c>
      <c r="AA94" s="27">
        <f t="shared" si="42"/>
        <v>12</v>
      </c>
      <c r="AB94" s="27">
        <f t="shared" si="43"/>
        <v>72</v>
      </c>
      <c r="AC94" s="71">
        <f t="shared" si="44"/>
        <v>48</v>
      </c>
      <c r="AD94" s="71">
        <f t="shared" si="45"/>
        <v>45.36</v>
      </c>
      <c r="AE94" s="71">
        <f t="shared" si="46"/>
        <v>0.17</v>
      </c>
      <c r="AF94" s="80" t="b">
        <f t="shared" si="47"/>
        <v>1</v>
      </c>
    </row>
    <row r="95" spans="1:32">
      <c r="A95" s="43" t="s">
        <v>2736</v>
      </c>
      <c r="B95" s="19" t="s">
        <v>307</v>
      </c>
      <c r="C95" s="19" t="s">
        <v>2737</v>
      </c>
      <c r="D95" s="19" t="s">
        <v>2763</v>
      </c>
      <c r="E95" s="57" t="str">
        <f t="shared" si="37"/>
        <v>KG-ARI-1808-00019-00439/42623083</v>
      </c>
      <c r="F95" s="19" t="s">
        <v>309</v>
      </c>
      <c r="G95" s="19" t="s">
        <v>312</v>
      </c>
      <c r="H95" s="45">
        <v>43392</v>
      </c>
      <c r="I95" s="38">
        <v>17</v>
      </c>
      <c r="J95" s="38">
        <v>102</v>
      </c>
      <c r="K95" s="65">
        <f t="shared" si="38"/>
        <v>6</v>
      </c>
      <c r="L95" s="46">
        <v>2.4</v>
      </c>
      <c r="M95" s="66">
        <f t="shared" si="39"/>
        <v>40.799999999999997</v>
      </c>
      <c r="N95" s="38">
        <v>30.8</v>
      </c>
      <c r="O95" s="38">
        <v>14.6</v>
      </c>
      <c r="P95" s="38">
        <v>22.9</v>
      </c>
      <c r="Q95" s="71">
        <f t="shared" si="40"/>
        <v>0.01</v>
      </c>
      <c r="R95" s="65">
        <f t="shared" si="41"/>
        <v>0.18</v>
      </c>
      <c r="S95" s="72">
        <f t="shared" si="48"/>
        <v>0.37</v>
      </c>
      <c r="T95" s="50">
        <v>37.74</v>
      </c>
      <c r="U95" s="74" t="s">
        <v>2742</v>
      </c>
      <c r="V95" s="27">
        <f>IF(E95="","",SUMIF(OUTBOUND!$G:$G,WMS!E95,OUTBOUND!$L:$L))</f>
        <v>10</v>
      </c>
      <c r="W95" s="27">
        <f>IF(E95="","",SUMIF(OUTBOUND!$G:$G,WMS!E95,OUTBOUND!$M:$M))</f>
        <v>60</v>
      </c>
      <c r="X95" s="71">
        <f>IF(E95="","",SUMIF(OUTBOUND!$G:$G,WMS!E95,OUTBOUND!$O:$O))</f>
        <v>24</v>
      </c>
      <c r="Y95" s="71">
        <f>IF(E95="","",SUMIF(OUTBOUND!$G:$G,WMS!E95,OUTBOUND!$AC:$AC))</f>
        <v>22.2</v>
      </c>
      <c r="Z95" s="71">
        <f>IF(E95="","",SUMIF(OUTBOUND!$G:$G,WMS!E95,OUTBOUND!$P:$P))</f>
        <v>0.1</v>
      </c>
      <c r="AA95" s="27">
        <f t="shared" si="42"/>
        <v>7</v>
      </c>
      <c r="AB95" s="27">
        <f t="shared" si="43"/>
        <v>42</v>
      </c>
      <c r="AC95" s="71">
        <f t="shared" si="44"/>
        <v>16.799999999999997</v>
      </c>
      <c r="AD95" s="71">
        <f t="shared" si="45"/>
        <v>15.540000000000003</v>
      </c>
      <c r="AE95" s="71">
        <f t="shared" si="46"/>
        <v>7.9999999999999988E-2</v>
      </c>
      <c r="AF95" s="80" t="b">
        <f t="shared" si="47"/>
        <v>1</v>
      </c>
    </row>
    <row r="96" spans="1:32">
      <c r="A96" s="85" t="s">
        <v>2764</v>
      </c>
      <c r="B96" s="36" t="s">
        <v>314</v>
      </c>
      <c r="C96" s="36" t="s">
        <v>2765</v>
      </c>
      <c r="D96" s="36" t="s">
        <v>2766</v>
      </c>
      <c r="E96" s="57" t="str">
        <f t="shared" si="37"/>
        <v>KG-KGT-1810-00017-00517/42496984A</v>
      </c>
      <c r="F96" s="19" t="s">
        <v>316</v>
      </c>
      <c r="G96" s="19" t="s">
        <v>317</v>
      </c>
      <c r="H96" s="45">
        <v>43398</v>
      </c>
      <c r="I96" s="87">
        <v>556</v>
      </c>
      <c r="J96" s="87">
        <v>2224</v>
      </c>
      <c r="K96" s="65">
        <f t="shared" si="38"/>
        <v>4</v>
      </c>
      <c r="L96" s="46">
        <v>7.95</v>
      </c>
      <c r="M96" s="66">
        <f t="shared" si="39"/>
        <v>4420.2</v>
      </c>
      <c r="N96" s="38">
        <v>38.700000000000003</v>
      </c>
      <c r="O96" s="38">
        <v>34.6</v>
      </c>
      <c r="P96" s="38">
        <v>52.2</v>
      </c>
      <c r="Q96" s="71">
        <f t="shared" si="40"/>
        <v>7.0000000000000007E-2</v>
      </c>
      <c r="R96" s="65">
        <f t="shared" si="41"/>
        <v>38.86</v>
      </c>
      <c r="S96" s="72">
        <f t="shared" si="48"/>
        <v>1.2450000000000001</v>
      </c>
      <c r="T96" s="50">
        <v>2768.88</v>
      </c>
      <c r="U96" s="88" t="s">
        <v>2767</v>
      </c>
      <c r="V96" s="27">
        <f>IF(E96="","",SUMIF(OUTBOUND!$G:$G,WMS!E96,OUTBOUND!$L:$L))</f>
        <v>529</v>
      </c>
      <c r="W96" s="27">
        <f>IF(E96="","",SUMIF(OUTBOUND!$G:$G,WMS!E96,OUTBOUND!$M:$M))</f>
        <v>2116</v>
      </c>
      <c r="X96" s="71">
        <f>IF(E96="","",SUMIF(OUTBOUND!$G:$G,WMS!E96,OUTBOUND!$O:$O))</f>
        <v>4205.55</v>
      </c>
      <c r="Y96" s="71">
        <f>IF(E96="","",SUMIF(OUTBOUND!$G:$G,WMS!E96,OUTBOUND!$AC:$AC))</f>
        <v>2634.42</v>
      </c>
      <c r="Z96" s="71">
        <f>IF(E96="","",SUMIF(OUTBOUND!$G:$G,WMS!E96,OUTBOUND!$P:$P))</f>
        <v>37.03</v>
      </c>
      <c r="AA96" s="27">
        <f t="shared" si="42"/>
        <v>27</v>
      </c>
      <c r="AB96" s="27">
        <f t="shared" si="43"/>
        <v>108</v>
      </c>
      <c r="AC96" s="71">
        <f t="shared" si="44"/>
        <v>214.64999999999964</v>
      </c>
      <c r="AD96" s="71">
        <f t="shared" si="45"/>
        <v>134.46000000000004</v>
      </c>
      <c r="AE96" s="71">
        <f t="shared" si="46"/>
        <v>1.8299999999999983</v>
      </c>
      <c r="AF96" s="80" t="b">
        <f t="shared" si="47"/>
        <v>1</v>
      </c>
    </row>
    <row r="97" spans="1:33">
      <c r="A97" s="85" t="s">
        <v>2764</v>
      </c>
      <c r="B97" s="36" t="s">
        <v>314</v>
      </c>
      <c r="C97" s="36" t="s">
        <v>2765</v>
      </c>
      <c r="D97" s="36" t="s">
        <v>2768</v>
      </c>
      <c r="E97" s="57" t="str">
        <f t="shared" si="37"/>
        <v>KG-KGT-1810-00017-00517/42496984B</v>
      </c>
      <c r="F97" s="19" t="s">
        <v>316</v>
      </c>
      <c r="G97" s="19" t="s">
        <v>319</v>
      </c>
      <c r="H97" s="45">
        <v>43398</v>
      </c>
      <c r="I97" s="87"/>
      <c r="J97" s="87">
        <v>2224</v>
      </c>
      <c r="K97" s="65" t="e">
        <f t="shared" si="38"/>
        <v>#DIV/0!</v>
      </c>
      <c r="L97" s="46">
        <v>7.95</v>
      </c>
      <c r="M97" s="66">
        <f t="shared" si="39"/>
        <v>0</v>
      </c>
      <c r="N97" s="38">
        <v>38.700000000000003</v>
      </c>
      <c r="O97" s="38">
        <v>34.6</v>
      </c>
      <c r="P97" s="38">
        <v>52.2</v>
      </c>
      <c r="Q97" s="71">
        <f t="shared" si="40"/>
        <v>7.0000000000000007E-2</v>
      </c>
      <c r="R97" s="65">
        <f t="shared" si="41"/>
        <v>0</v>
      </c>
      <c r="S97" s="72">
        <f t="shared" si="48"/>
        <v>0.315</v>
      </c>
      <c r="T97" s="50">
        <v>700.56</v>
      </c>
      <c r="U97" s="88" t="s">
        <v>2767</v>
      </c>
      <c r="V97" s="27">
        <f>IF(E97="","",SUMIF(OUTBOUND!$G:$G,WMS!E97,OUTBOUND!$L:$L))</f>
        <v>0</v>
      </c>
      <c r="W97" s="27">
        <f>IF(E97="","",SUMIF(OUTBOUND!$G:$G,WMS!E97,OUTBOUND!$M:$M))</f>
        <v>2116</v>
      </c>
      <c r="X97" s="71">
        <f>IF(E97="","",SUMIF(OUTBOUND!$G:$G,WMS!E97,OUTBOUND!$O:$O))</f>
        <v>0</v>
      </c>
      <c r="Y97" s="71">
        <f>IF(E97="","",SUMIF(OUTBOUND!$G:$G,WMS!E97,OUTBOUND!$AC:$AC))</f>
        <v>666.54000000000008</v>
      </c>
      <c r="Z97" s="71">
        <f>IF(E97="","",SUMIF(OUTBOUND!$G:$G,WMS!E97,OUTBOUND!$P:$P))</f>
        <v>0</v>
      </c>
      <c r="AA97" s="27" t="str">
        <f t="shared" si="42"/>
        <v/>
      </c>
      <c r="AB97" s="27">
        <f t="shared" si="43"/>
        <v>108</v>
      </c>
      <c r="AC97" s="71">
        <f t="shared" si="44"/>
        <v>0</v>
      </c>
      <c r="AD97" s="71">
        <f t="shared" si="45"/>
        <v>34.019999999999868</v>
      </c>
      <c r="AE97" s="71">
        <f t="shared" si="46"/>
        <v>0</v>
      </c>
      <c r="AF97" s="80" t="e">
        <f t="shared" si="47"/>
        <v>#DIV/0!</v>
      </c>
    </row>
    <row r="98" spans="1:33">
      <c r="A98" s="60" t="s">
        <v>2769</v>
      </c>
      <c r="B98" s="19" t="s">
        <v>321</v>
      </c>
      <c r="C98" s="19" t="s">
        <v>2770</v>
      </c>
      <c r="D98" s="19">
        <v>42592518</v>
      </c>
      <c r="E98" s="57" t="str">
        <f t="shared" si="37"/>
        <v>KG-KGT-1808-00016-00695/42592518</v>
      </c>
      <c r="F98" s="19" t="s">
        <v>323</v>
      </c>
      <c r="G98" s="19" t="s">
        <v>324</v>
      </c>
      <c r="H98" s="45">
        <v>43404</v>
      </c>
      <c r="I98" s="38">
        <v>582</v>
      </c>
      <c r="J98" s="38">
        <v>4656</v>
      </c>
      <c r="K98" s="65">
        <f t="shared" si="38"/>
        <v>8</v>
      </c>
      <c r="L98" s="46">
        <v>1.6</v>
      </c>
      <c r="M98" s="66">
        <f t="shared" si="39"/>
        <v>931.2</v>
      </c>
      <c r="N98" s="38">
        <v>53.9</v>
      </c>
      <c r="O98" s="38">
        <v>27.6</v>
      </c>
      <c r="P98" s="38">
        <v>27.5</v>
      </c>
      <c r="Q98" s="71">
        <f t="shared" si="40"/>
        <v>4.1000000000000002E-2</v>
      </c>
      <c r="R98" s="65">
        <f t="shared" si="41"/>
        <v>23.81</v>
      </c>
      <c r="S98" s="72">
        <f t="shared" si="48"/>
        <v>0.11249999999999999</v>
      </c>
      <c r="T98" s="50">
        <v>523.79999999999995</v>
      </c>
      <c r="U98" s="74" t="s">
        <v>2771</v>
      </c>
      <c r="V98" s="27">
        <f>IF(E98="","",SUMIF(OUTBOUND!$G:$G,WMS!E98,OUTBOUND!$L:$L))</f>
        <v>570</v>
      </c>
      <c r="W98" s="27">
        <f>IF(E98="","",SUMIF(OUTBOUND!$G:$G,WMS!E98,OUTBOUND!$M:$M))</f>
        <v>4560</v>
      </c>
      <c r="X98" s="71">
        <f>IF(E98="","",SUMIF(OUTBOUND!$G:$G,WMS!E98,OUTBOUND!$O:$O))</f>
        <v>912.00000000000011</v>
      </c>
      <c r="Y98" s="71">
        <f>IF(E98="","",SUMIF(OUTBOUND!$G:$G,WMS!E98,OUTBOUND!$AC:$AC))</f>
        <v>513</v>
      </c>
      <c r="Z98" s="71">
        <f>IF(E98="","",SUMIF(OUTBOUND!$G:$G,WMS!E98,OUTBOUND!$P:$P))</f>
        <v>23.37</v>
      </c>
      <c r="AA98" s="27">
        <f t="shared" si="42"/>
        <v>12</v>
      </c>
      <c r="AB98" s="27">
        <f t="shared" si="43"/>
        <v>96</v>
      </c>
      <c r="AC98" s="71">
        <f t="shared" si="44"/>
        <v>19.199999999999932</v>
      </c>
      <c r="AD98" s="71">
        <f t="shared" si="45"/>
        <v>10.799999999999955</v>
      </c>
      <c r="AE98" s="71">
        <f t="shared" si="46"/>
        <v>0.43999999999999773</v>
      </c>
      <c r="AF98" s="80" t="b">
        <f t="shared" si="47"/>
        <v>1</v>
      </c>
    </row>
    <row r="99" spans="1:33">
      <c r="A99" s="60" t="s">
        <v>2769</v>
      </c>
      <c r="B99" s="19" t="s">
        <v>321</v>
      </c>
      <c r="C99" s="19" t="s">
        <v>2772</v>
      </c>
      <c r="D99" s="19">
        <v>42564010</v>
      </c>
      <c r="E99" s="57" t="str">
        <f t="shared" si="37"/>
        <v>KG-KGT-1808-00016-00693/42564010</v>
      </c>
      <c r="F99" s="19" t="s">
        <v>323</v>
      </c>
      <c r="G99" s="19" t="s">
        <v>326</v>
      </c>
      <c r="H99" s="45">
        <v>43404</v>
      </c>
      <c r="I99" s="38">
        <v>208</v>
      </c>
      <c r="J99" s="38">
        <v>2496</v>
      </c>
      <c r="K99" s="65">
        <f t="shared" si="38"/>
        <v>12</v>
      </c>
      <c r="L99" s="46">
        <v>6</v>
      </c>
      <c r="M99" s="66">
        <f t="shared" si="39"/>
        <v>1248</v>
      </c>
      <c r="N99" s="38">
        <v>42</v>
      </c>
      <c r="O99" s="38">
        <v>32.5</v>
      </c>
      <c r="P99" s="38">
        <v>12.5</v>
      </c>
      <c r="Q99" s="71">
        <f t="shared" si="40"/>
        <v>1.7000000000000001E-2</v>
      </c>
      <c r="R99" s="65">
        <f t="shared" si="41"/>
        <v>3.55</v>
      </c>
      <c r="S99" s="72">
        <f t="shared" si="48"/>
        <v>0.41666666666666669</v>
      </c>
      <c r="T99" s="50">
        <v>1040</v>
      </c>
      <c r="U99" s="76" t="s">
        <v>2773</v>
      </c>
      <c r="V99" s="27">
        <f>IF(E99="","",SUMIF(OUTBOUND!$G:$G,WMS!E99,OUTBOUND!$L:$L))</f>
        <v>201</v>
      </c>
      <c r="W99" s="27">
        <f>IF(E99="","",SUMIF(OUTBOUND!$G:$G,WMS!E99,OUTBOUND!$M:$M))</f>
        <v>2412</v>
      </c>
      <c r="X99" s="71">
        <f>IF(E99="","",SUMIF(OUTBOUND!$G:$G,WMS!E99,OUTBOUND!$O:$O))</f>
        <v>1206</v>
      </c>
      <c r="Y99" s="71">
        <f>IF(E99="","",SUMIF(OUTBOUND!$G:$G,WMS!E99,OUTBOUND!$AC:$AC))</f>
        <v>1005</v>
      </c>
      <c r="Z99" s="71">
        <f>IF(E99="","",SUMIF(OUTBOUND!$G:$G,WMS!E99,OUTBOUND!$P:$P))</f>
        <v>3.4170000000000003</v>
      </c>
      <c r="AA99" s="27">
        <f t="shared" si="42"/>
        <v>7</v>
      </c>
      <c r="AB99" s="27">
        <f t="shared" si="43"/>
        <v>84</v>
      </c>
      <c r="AC99" s="71">
        <f t="shared" si="44"/>
        <v>42</v>
      </c>
      <c r="AD99" s="71">
        <f t="shared" si="45"/>
        <v>35</v>
      </c>
      <c r="AE99" s="71">
        <f t="shared" si="46"/>
        <v>0.13299999999999956</v>
      </c>
      <c r="AF99" s="80" t="b">
        <f t="shared" si="47"/>
        <v>1</v>
      </c>
    </row>
    <row r="100" spans="1:33">
      <c r="A100" s="43" t="s">
        <v>2774</v>
      </c>
      <c r="B100" s="19" t="s">
        <v>328</v>
      </c>
      <c r="C100" s="19" t="s">
        <v>2775</v>
      </c>
      <c r="D100" s="19">
        <v>42473947</v>
      </c>
      <c r="E100" s="57" t="str">
        <f t="shared" si="37"/>
        <v>KG-ARI-1808-00019-
00452/42473947</v>
      </c>
      <c r="F100" s="19" t="s">
        <v>330</v>
      </c>
      <c r="G100" s="19" t="s">
        <v>331</v>
      </c>
      <c r="H100" s="45">
        <v>43409</v>
      </c>
      <c r="I100" s="38">
        <v>19</v>
      </c>
      <c r="J100" s="38">
        <v>38</v>
      </c>
      <c r="K100" s="65">
        <f t="shared" si="38"/>
        <v>2</v>
      </c>
      <c r="L100" s="46">
        <v>5.85</v>
      </c>
      <c r="M100" s="66">
        <f t="shared" si="39"/>
        <v>111.15</v>
      </c>
      <c r="N100" s="38">
        <v>51.5</v>
      </c>
      <c r="O100" s="38">
        <v>15</v>
      </c>
      <c r="P100" s="38">
        <v>33.299999999999997</v>
      </c>
      <c r="Q100" s="71">
        <f t="shared" si="40"/>
        <v>2.5999999999999999E-2</v>
      </c>
      <c r="R100" s="65">
        <f t="shared" si="41"/>
        <v>0.49</v>
      </c>
      <c r="S100" s="72">
        <f t="shared" si="48"/>
        <v>2.74</v>
      </c>
      <c r="T100" s="50">
        <v>104.12</v>
      </c>
      <c r="U100" s="74" t="s">
        <v>2776</v>
      </c>
      <c r="V100" s="27">
        <f>IF(E100="","",SUMIF(OUTBOUND!$G:$G,WMS!E100,OUTBOUND!$L:$L))</f>
        <v>0</v>
      </c>
      <c r="W100" s="27">
        <f>IF(E100="","",SUMIF(OUTBOUND!$G:$G,WMS!E100,OUTBOUND!$M:$M))</f>
        <v>0</v>
      </c>
      <c r="X100" s="71">
        <f>IF(E100="","",SUMIF(OUTBOUND!$G:$G,WMS!E100,OUTBOUND!$O:$O))</f>
        <v>0</v>
      </c>
      <c r="Y100" s="71">
        <f>IF(E100="","",SUMIF(OUTBOUND!$G:$G,WMS!E100,OUTBOUND!$AC:$AC))</f>
        <v>0</v>
      </c>
      <c r="Z100" s="71">
        <f>IF(E100="","",SUMIF(OUTBOUND!$G:$G,WMS!E100,OUTBOUND!$P:$P))</f>
        <v>0</v>
      </c>
      <c r="AA100" s="27">
        <f t="shared" si="42"/>
        <v>19</v>
      </c>
      <c r="AB100" s="27">
        <f t="shared" si="43"/>
        <v>38</v>
      </c>
      <c r="AC100" s="71">
        <f t="shared" si="44"/>
        <v>111.15</v>
      </c>
      <c r="AD100" s="71">
        <f t="shared" si="45"/>
        <v>104.12</v>
      </c>
      <c r="AE100" s="71">
        <f t="shared" si="46"/>
        <v>0.49</v>
      </c>
      <c r="AF100" s="80" t="b">
        <f t="shared" si="47"/>
        <v>1</v>
      </c>
    </row>
    <row r="101" spans="1:33">
      <c r="A101" s="84" t="s">
        <v>2777</v>
      </c>
      <c r="B101" s="83" t="s">
        <v>333</v>
      </c>
      <c r="C101" s="83" t="s">
        <v>2778</v>
      </c>
      <c r="D101" s="83" t="s">
        <v>2779</v>
      </c>
      <c r="E101" s="57" t="str">
        <f t="shared" si="37"/>
        <v>KG-ARI-1808-00019-00372/42573708A</v>
      </c>
      <c r="F101" s="19" t="s">
        <v>335</v>
      </c>
      <c r="G101" s="19" t="s">
        <v>336</v>
      </c>
      <c r="H101" s="45">
        <v>43414</v>
      </c>
      <c r="I101" s="87">
        <v>26</v>
      </c>
      <c r="J101" s="87">
        <v>208</v>
      </c>
      <c r="K101" s="65">
        <f t="shared" si="38"/>
        <v>8</v>
      </c>
      <c r="L101" s="46">
        <v>3.05</v>
      </c>
      <c r="M101" s="66">
        <f t="shared" si="39"/>
        <v>79.3</v>
      </c>
      <c r="N101" s="38">
        <v>34.5</v>
      </c>
      <c r="O101" s="38">
        <v>17</v>
      </c>
      <c r="P101" s="38">
        <v>16</v>
      </c>
      <c r="Q101" s="71">
        <f t="shared" si="40"/>
        <v>8.9999999999999993E-3</v>
      </c>
      <c r="R101" s="65">
        <f t="shared" si="41"/>
        <v>0.24</v>
      </c>
      <c r="S101" s="72">
        <f t="shared" si="48"/>
        <v>3.0000000000000002E-2</v>
      </c>
      <c r="T101" s="50">
        <v>6.24</v>
      </c>
      <c r="U101" s="74" t="s">
        <v>2780</v>
      </c>
      <c r="V101" s="27">
        <f>IF(E101="","",SUMIF(OUTBOUND!$G:$G,WMS!E101,OUTBOUND!$L:$L))</f>
        <v>26</v>
      </c>
      <c r="W101" s="27">
        <f>IF(E101="","",SUMIF(OUTBOUND!$G:$G,WMS!E101,OUTBOUND!$M:$M))</f>
        <v>208</v>
      </c>
      <c r="X101" s="71">
        <f>IF(E101="","",SUMIF(OUTBOUND!$G:$G,WMS!E101,OUTBOUND!$O:$O))</f>
        <v>79.3</v>
      </c>
      <c r="Y101" s="71">
        <f>IF(E101="","",SUMIF(OUTBOUND!$G:$G,WMS!E101,OUTBOUND!$AC:$AC))</f>
        <v>6.24</v>
      </c>
      <c r="Z101" s="71">
        <f>IF(E101="","",SUMIF(OUTBOUND!$G:$G,WMS!E101,OUTBOUND!$P:$P))</f>
        <v>0.23399999999999996</v>
      </c>
      <c r="AA101" s="27">
        <f t="shared" si="42"/>
        <v>0</v>
      </c>
      <c r="AB101" s="27">
        <f t="shared" si="43"/>
        <v>0</v>
      </c>
      <c r="AC101" s="71">
        <f t="shared" si="44"/>
        <v>0</v>
      </c>
      <c r="AD101" s="71">
        <f t="shared" si="45"/>
        <v>0</v>
      </c>
      <c r="AE101" s="71">
        <f t="shared" si="46"/>
        <v>6.0000000000000331E-3</v>
      </c>
      <c r="AF101" s="80" t="e">
        <f t="shared" si="47"/>
        <v>#DIV/0!</v>
      </c>
      <c r="AG101" s="60" t="s">
        <v>2726</v>
      </c>
    </row>
    <row r="102" spans="1:33">
      <c r="A102" s="84" t="s">
        <v>2777</v>
      </c>
      <c r="B102" s="83" t="s">
        <v>333</v>
      </c>
      <c r="C102" s="83" t="s">
        <v>2778</v>
      </c>
      <c r="D102" s="83" t="s">
        <v>2781</v>
      </c>
      <c r="E102" s="57" t="str">
        <f t="shared" si="37"/>
        <v>KG-ARI-1808-00019-00372/42590255A</v>
      </c>
      <c r="F102" s="19" t="s">
        <v>335</v>
      </c>
      <c r="G102" s="19" t="s">
        <v>336</v>
      </c>
      <c r="H102" s="45">
        <v>43414</v>
      </c>
      <c r="I102" s="87">
        <v>58</v>
      </c>
      <c r="J102" s="87">
        <v>232</v>
      </c>
      <c r="K102" s="65">
        <f t="shared" si="38"/>
        <v>4</v>
      </c>
      <c r="L102" s="46">
        <v>4.2</v>
      </c>
      <c r="M102" s="66">
        <f t="shared" si="39"/>
        <v>243.6</v>
      </c>
      <c r="N102" s="38">
        <v>21.5</v>
      </c>
      <c r="O102" s="38">
        <v>21.5</v>
      </c>
      <c r="P102" s="38">
        <v>42</v>
      </c>
      <c r="Q102" s="71">
        <f t="shared" si="40"/>
        <v>1.9E-2</v>
      </c>
      <c r="R102" s="65">
        <f t="shared" si="41"/>
        <v>1.1299999999999999</v>
      </c>
      <c r="S102" s="72">
        <f t="shared" si="48"/>
        <v>0.11</v>
      </c>
      <c r="T102" s="50">
        <v>25.52</v>
      </c>
      <c r="U102" s="74" t="s">
        <v>2782</v>
      </c>
      <c r="V102" s="27">
        <f>IF(E102="","",SUMIF(OUTBOUND!$G:$G,WMS!E102,OUTBOUND!$L:$L))</f>
        <v>58</v>
      </c>
      <c r="W102" s="27">
        <f>IF(E102="","",SUMIF(OUTBOUND!$G:$G,WMS!E102,OUTBOUND!$M:$M))</f>
        <v>232</v>
      </c>
      <c r="X102" s="71">
        <f>IF(E102="","",SUMIF(OUTBOUND!$G:$G,WMS!E102,OUTBOUND!$O:$O))</f>
        <v>243.6</v>
      </c>
      <c r="Y102" s="71">
        <f>IF(E102="","",SUMIF(OUTBOUND!$G:$G,WMS!E102,OUTBOUND!$AC:$AC))</f>
        <v>25.52</v>
      </c>
      <c r="Z102" s="71">
        <f>IF(E102="","",SUMIF(OUTBOUND!$G:$G,WMS!E102,OUTBOUND!$P:$P))</f>
        <v>1.1019999999999999</v>
      </c>
      <c r="AA102" s="27">
        <f t="shared" si="42"/>
        <v>0</v>
      </c>
      <c r="AB102" s="27">
        <f t="shared" si="43"/>
        <v>0</v>
      </c>
      <c r="AC102" s="71">
        <f t="shared" si="44"/>
        <v>0</v>
      </c>
      <c r="AD102" s="71">
        <f t="shared" si="45"/>
        <v>0</v>
      </c>
      <c r="AE102" s="71">
        <f t="shared" si="46"/>
        <v>2.8000000000000025E-2</v>
      </c>
      <c r="AF102" s="80" t="e">
        <f t="shared" si="47"/>
        <v>#DIV/0!</v>
      </c>
      <c r="AG102" s="60" t="s">
        <v>2726</v>
      </c>
    </row>
    <row r="103" spans="1:33">
      <c r="A103" s="43" t="s">
        <v>2777</v>
      </c>
      <c r="B103" s="19" t="s">
        <v>338</v>
      </c>
      <c r="C103" s="19" t="s">
        <v>2783</v>
      </c>
      <c r="D103" s="19">
        <v>42638209</v>
      </c>
      <c r="E103" s="57" t="str">
        <f t="shared" si="37"/>
        <v>KG-ROB-1808-00023-00773/42638209</v>
      </c>
      <c r="F103" s="19" t="s">
        <v>340</v>
      </c>
      <c r="G103" s="19" t="s">
        <v>341</v>
      </c>
      <c r="H103" s="45">
        <v>43414</v>
      </c>
      <c r="I103" s="38">
        <v>56</v>
      </c>
      <c r="J103" s="38">
        <v>504</v>
      </c>
      <c r="K103" s="65">
        <f t="shared" si="38"/>
        <v>9</v>
      </c>
      <c r="L103" s="46">
        <v>9.3000000000000007</v>
      </c>
      <c r="M103" s="66">
        <f t="shared" si="39"/>
        <v>520.79999999999995</v>
      </c>
      <c r="N103" s="38">
        <v>40</v>
      </c>
      <c r="O103" s="38">
        <v>40</v>
      </c>
      <c r="P103" s="38">
        <v>28</v>
      </c>
      <c r="Q103" s="71">
        <f t="shared" si="40"/>
        <v>4.4999999999999998E-2</v>
      </c>
      <c r="R103" s="65">
        <f t="shared" si="41"/>
        <v>2.5099999999999998</v>
      </c>
      <c r="S103" s="72">
        <f t="shared" si="48"/>
        <v>1</v>
      </c>
      <c r="T103" s="50">
        <v>504</v>
      </c>
      <c r="U103" s="74" t="s">
        <v>2784</v>
      </c>
      <c r="V103" s="27">
        <f>IF(E103="","",SUMIF(OUTBOUND!$G:$G,WMS!E103,OUTBOUND!$L:$L))</f>
        <v>27</v>
      </c>
      <c r="W103" s="27">
        <f>IF(E103="","",SUMIF(OUTBOUND!$G:$G,WMS!E103,OUTBOUND!$M:$M))</f>
        <v>243</v>
      </c>
      <c r="X103" s="71">
        <f>IF(E103="","",SUMIF(OUTBOUND!$G:$G,WMS!E103,OUTBOUND!$O:$O))</f>
        <v>251.10000000000002</v>
      </c>
      <c r="Y103" s="71">
        <f>IF(E103="","",SUMIF(OUTBOUND!$G:$G,WMS!E103,OUTBOUND!$AC:$AC))</f>
        <v>243</v>
      </c>
      <c r="Z103" s="71">
        <f>IF(E103="","",SUMIF(OUTBOUND!$G:$G,WMS!E103,OUTBOUND!$P:$P))</f>
        <v>1.2149999999999999</v>
      </c>
      <c r="AA103" s="27">
        <f t="shared" si="42"/>
        <v>29</v>
      </c>
      <c r="AB103" s="27">
        <f t="shared" si="43"/>
        <v>261</v>
      </c>
      <c r="AC103" s="71">
        <f t="shared" si="44"/>
        <v>269.69999999999993</v>
      </c>
      <c r="AD103" s="71">
        <f t="shared" si="45"/>
        <v>261</v>
      </c>
      <c r="AE103" s="71">
        <f t="shared" si="46"/>
        <v>1.2949999999999999</v>
      </c>
      <c r="AF103" s="80" t="b">
        <f t="shared" si="47"/>
        <v>1</v>
      </c>
    </row>
    <row r="104" spans="1:33">
      <c r="A104" s="43" t="s">
        <v>2777</v>
      </c>
      <c r="B104" s="19" t="s">
        <v>343</v>
      </c>
      <c r="C104" s="19" t="s">
        <v>2785</v>
      </c>
      <c r="D104" s="19">
        <v>42492085</v>
      </c>
      <c r="E104" s="57" t="str">
        <f t="shared" si="37"/>
        <v>KG-ROB-1808-00023-00774/42492085</v>
      </c>
      <c r="F104" s="19" t="s">
        <v>345</v>
      </c>
      <c r="G104" s="19" t="s">
        <v>346</v>
      </c>
      <c r="H104" s="45">
        <v>43414</v>
      </c>
      <c r="I104" s="38">
        <v>56</v>
      </c>
      <c r="J104" s="38">
        <v>504</v>
      </c>
      <c r="K104" s="65">
        <f t="shared" si="38"/>
        <v>9</v>
      </c>
      <c r="L104" s="46">
        <v>7.75</v>
      </c>
      <c r="M104" s="66">
        <f t="shared" si="39"/>
        <v>434</v>
      </c>
      <c r="N104" s="38">
        <v>46</v>
      </c>
      <c r="O104" s="38">
        <v>46</v>
      </c>
      <c r="P104" s="38">
        <v>19</v>
      </c>
      <c r="Q104" s="71">
        <f t="shared" si="40"/>
        <v>0.04</v>
      </c>
      <c r="R104" s="65">
        <f t="shared" si="41"/>
        <v>2.25</v>
      </c>
      <c r="S104" s="72">
        <f t="shared" si="48"/>
        <v>0.72222222222222221</v>
      </c>
      <c r="T104" s="50">
        <v>364</v>
      </c>
      <c r="U104" s="74" t="s">
        <v>2786</v>
      </c>
      <c r="V104" s="27">
        <f>IF(E104="","",SUMIF(OUTBOUND!$G:$G,WMS!E104,OUTBOUND!$L:$L))</f>
        <v>0</v>
      </c>
      <c r="W104" s="27">
        <f>IF(E104="","",SUMIF(OUTBOUND!$G:$G,WMS!E104,OUTBOUND!$M:$M))</f>
        <v>0</v>
      </c>
      <c r="X104" s="71">
        <f>IF(E104="","",SUMIF(OUTBOUND!$G:$G,WMS!E104,OUTBOUND!$O:$O))</f>
        <v>0</v>
      </c>
      <c r="Y104" s="71">
        <f>IF(E104="","",SUMIF(OUTBOUND!$G:$G,WMS!E104,OUTBOUND!$AC:$AC))</f>
        <v>0</v>
      </c>
      <c r="Z104" s="71">
        <f>IF(E104="","",SUMIF(OUTBOUND!$G:$G,WMS!E104,OUTBOUND!$P:$P))</f>
        <v>0</v>
      </c>
      <c r="AA104" s="27">
        <f t="shared" si="42"/>
        <v>56</v>
      </c>
      <c r="AB104" s="27">
        <f t="shared" si="43"/>
        <v>504</v>
      </c>
      <c r="AC104" s="71">
        <f t="shared" si="44"/>
        <v>434</v>
      </c>
      <c r="AD104" s="71">
        <f t="shared" si="45"/>
        <v>364</v>
      </c>
      <c r="AE104" s="71">
        <f t="shared" si="46"/>
        <v>2.25</v>
      </c>
      <c r="AF104" s="80" t="b">
        <f t="shared" si="47"/>
        <v>1</v>
      </c>
    </row>
    <row r="105" spans="1:33">
      <c r="A105" s="60" t="s">
        <v>2787</v>
      </c>
      <c r="B105" s="19" t="s">
        <v>347</v>
      </c>
      <c r="C105" s="19" t="s">
        <v>2772</v>
      </c>
      <c r="D105" s="19">
        <v>42621690</v>
      </c>
      <c r="E105" s="57" t="str">
        <f t="shared" si="37"/>
        <v>KG-KGT-1808-00016-00693/42621690</v>
      </c>
      <c r="F105" s="19" t="s">
        <v>349</v>
      </c>
      <c r="G105" s="19" t="s">
        <v>350</v>
      </c>
      <c r="H105" s="45">
        <v>43417</v>
      </c>
      <c r="I105" s="38">
        <v>163</v>
      </c>
      <c r="J105" s="38">
        <v>978</v>
      </c>
      <c r="K105" s="65">
        <f t="shared" si="38"/>
        <v>6</v>
      </c>
      <c r="L105" s="46">
        <v>8.6</v>
      </c>
      <c r="M105" s="66">
        <f t="shared" si="39"/>
        <v>1401.8</v>
      </c>
      <c r="N105" s="38">
        <v>54.5</v>
      </c>
      <c r="O105" s="38">
        <v>37.5</v>
      </c>
      <c r="P105" s="38">
        <v>17.5</v>
      </c>
      <c r="Q105" s="71">
        <f t="shared" ref="Q105:Q139" si="49">IF(P105="","",ROUND(N105*O105*P105/1000000,3))</f>
        <v>3.5999999999999997E-2</v>
      </c>
      <c r="R105" s="65">
        <f t="shared" ref="R105:R139" si="50">IF(Q105="","",ROUND(N105*O105*P105/1000000*I105,2))</f>
        <v>5.83</v>
      </c>
      <c r="S105" s="72">
        <f t="shared" ref="S105:S139" si="51">IF(T105="","",T105/J105)</f>
        <v>1.0999999999999999</v>
      </c>
      <c r="T105" s="50">
        <v>1075.8</v>
      </c>
      <c r="U105" s="74" t="s">
        <v>2788</v>
      </c>
      <c r="V105" s="27">
        <f>IF(E105="","",SUMIF(OUTBOUND!$G:$G,WMS!E105,OUTBOUND!$L:$L))</f>
        <v>3</v>
      </c>
      <c r="W105" s="27">
        <f>IF(E105="","",SUMIF(OUTBOUND!$G:$G,WMS!E105,OUTBOUND!$M:$M))</f>
        <v>18</v>
      </c>
      <c r="X105" s="71">
        <f>IF(E105="","",SUMIF(OUTBOUND!$G:$G,WMS!E105,OUTBOUND!$O:$O))</f>
        <v>25.799999999999997</v>
      </c>
      <c r="Y105" s="71">
        <f>IF(E105="","",SUMIF(OUTBOUND!$G:$G,WMS!E105,OUTBOUND!$AC:$AC))</f>
        <v>19.799999999999997</v>
      </c>
      <c r="Z105" s="71">
        <f>IF(E105="","",SUMIF(OUTBOUND!$G:$G,WMS!E105,OUTBOUND!$P:$P))</f>
        <v>0.10799999999999998</v>
      </c>
      <c r="AA105" s="27">
        <f t="shared" ref="AA105:AA139" si="52">IF(I105="","",I105-V105)</f>
        <v>160</v>
      </c>
      <c r="AB105" s="27">
        <f t="shared" ref="AB105:AB139" si="53">IF(J105="","",J105-W105)</f>
        <v>960</v>
      </c>
      <c r="AC105" s="71">
        <f t="shared" ref="AC105:AC139" si="54">IF(M105="","",M105-X105)</f>
        <v>1376</v>
      </c>
      <c r="AD105" s="71">
        <f t="shared" ref="AD105:AD139" si="55">IF(T105="","",T105-Y105)</f>
        <v>1056</v>
      </c>
      <c r="AE105" s="71">
        <f t="shared" ref="AE105:AE139" si="56">IF(R105="","",R105-Z105)</f>
        <v>5.7220000000000004</v>
      </c>
      <c r="AF105" s="80" t="b">
        <f t="shared" ref="AF105:AF139" si="57">IF(AB105="","",EXACT(K105,AB105/AA105))</f>
        <v>1</v>
      </c>
    </row>
    <row r="106" spans="1:33">
      <c r="A106" s="60" t="s">
        <v>2787</v>
      </c>
      <c r="B106" s="19" t="s">
        <v>352</v>
      </c>
      <c r="C106" s="19" t="s">
        <v>2785</v>
      </c>
      <c r="D106" s="19">
        <v>42499947</v>
      </c>
      <c r="E106" s="57" t="str">
        <f t="shared" si="37"/>
        <v>KG-ROB-1808-00023-00774/42499947</v>
      </c>
      <c r="F106" s="19" t="s">
        <v>354</v>
      </c>
      <c r="G106" s="19" t="s">
        <v>355</v>
      </c>
      <c r="H106" s="45">
        <v>43417</v>
      </c>
      <c r="I106" s="38">
        <v>63</v>
      </c>
      <c r="J106" s="38">
        <v>504</v>
      </c>
      <c r="K106" s="65">
        <f t="shared" si="38"/>
        <v>8</v>
      </c>
      <c r="L106" s="46">
        <v>3.95</v>
      </c>
      <c r="M106" s="66">
        <f t="shared" si="39"/>
        <v>248.85</v>
      </c>
      <c r="N106" s="38">
        <v>28.5</v>
      </c>
      <c r="O106" s="38">
        <v>28.5</v>
      </c>
      <c r="P106" s="38">
        <v>21</v>
      </c>
      <c r="Q106" s="71">
        <f t="shared" si="49"/>
        <v>1.7000000000000001E-2</v>
      </c>
      <c r="R106" s="65">
        <f t="shared" si="50"/>
        <v>1.07</v>
      </c>
      <c r="S106" s="72">
        <f t="shared" si="51"/>
        <v>0.53749999999999998</v>
      </c>
      <c r="T106" s="50">
        <v>270.89999999999998</v>
      </c>
      <c r="U106" s="74" t="s">
        <v>2789</v>
      </c>
      <c r="V106" s="27">
        <f>IF(E106="","",SUMIF(OUTBOUND!$G:$G,WMS!E106,OUTBOUND!$L:$L))</f>
        <v>0</v>
      </c>
      <c r="W106" s="27">
        <f>IF(E106="","",SUMIF(OUTBOUND!$G:$G,WMS!E106,OUTBOUND!$M:$M))</f>
        <v>0</v>
      </c>
      <c r="X106" s="71">
        <f>IF(E106="","",SUMIF(OUTBOUND!$G:$G,WMS!E106,OUTBOUND!$O:$O))</f>
        <v>0</v>
      </c>
      <c r="Y106" s="71">
        <f>IF(E106="","",SUMIF(OUTBOUND!$G:$G,WMS!E106,OUTBOUND!$AC:$AC))</f>
        <v>0</v>
      </c>
      <c r="Z106" s="71">
        <f>IF(E106="","",SUMIF(OUTBOUND!$G:$G,WMS!E106,OUTBOUND!$P:$P))</f>
        <v>0</v>
      </c>
      <c r="AA106" s="27">
        <f t="shared" si="52"/>
        <v>63</v>
      </c>
      <c r="AB106" s="27">
        <f t="shared" si="53"/>
        <v>504</v>
      </c>
      <c r="AC106" s="71">
        <f t="shared" si="54"/>
        <v>248.85</v>
      </c>
      <c r="AD106" s="71">
        <f t="shared" si="55"/>
        <v>270.89999999999998</v>
      </c>
      <c r="AE106" s="71">
        <f t="shared" si="56"/>
        <v>1.07</v>
      </c>
      <c r="AF106" s="80" t="b">
        <f t="shared" si="57"/>
        <v>1</v>
      </c>
    </row>
    <row r="107" spans="1:33">
      <c r="A107" s="60" t="s">
        <v>2787</v>
      </c>
      <c r="B107" s="19" t="s">
        <v>352</v>
      </c>
      <c r="C107" s="19" t="s">
        <v>2785</v>
      </c>
      <c r="D107" s="19">
        <v>42495161</v>
      </c>
      <c r="E107" s="57" t="str">
        <f t="shared" si="37"/>
        <v>KG-ROB-1808-00023-00774/42495161</v>
      </c>
      <c r="F107" s="19" t="s">
        <v>354</v>
      </c>
      <c r="G107" s="19" t="s">
        <v>355</v>
      </c>
      <c r="H107" s="45">
        <v>43417</v>
      </c>
      <c r="I107" s="38">
        <v>63</v>
      </c>
      <c r="J107" s="38">
        <v>504</v>
      </c>
      <c r="K107" s="65">
        <f t="shared" si="38"/>
        <v>8</v>
      </c>
      <c r="L107" s="46">
        <v>3.75</v>
      </c>
      <c r="M107" s="66">
        <f t="shared" si="39"/>
        <v>236.25</v>
      </c>
      <c r="N107" s="38">
        <v>31.5</v>
      </c>
      <c r="O107" s="38">
        <v>31.5</v>
      </c>
      <c r="P107" s="38">
        <v>21.2</v>
      </c>
      <c r="Q107" s="71">
        <f t="shared" si="49"/>
        <v>2.1000000000000001E-2</v>
      </c>
      <c r="R107" s="65">
        <f t="shared" si="50"/>
        <v>1.33</v>
      </c>
      <c r="S107" s="72">
        <f t="shared" si="51"/>
        <v>0.375</v>
      </c>
      <c r="T107" s="50">
        <v>189</v>
      </c>
      <c r="U107" s="74" t="s">
        <v>2789</v>
      </c>
      <c r="V107" s="27">
        <f>IF(E107="","",SUMIF(OUTBOUND!$G:$G,WMS!E107,OUTBOUND!$L:$L))</f>
        <v>0</v>
      </c>
      <c r="W107" s="27">
        <f>IF(E107="","",SUMIF(OUTBOUND!$G:$G,WMS!E107,OUTBOUND!$M:$M))</f>
        <v>0</v>
      </c>
      <c r="X107" s="71">
        <f>IF(E107="","",SUMIF(OUTBOUND!$G:$G,WMS!E107,OUTBOUND!$O:$O))</f>
        <v>0</v>
      </c>
      <c r="Y107" s="71">
        <f>IF(E107="","",SUMIF(OUTBOUND!$G:$G,WMS!E107,OUTBOUND!$AC:$AC))</f>
        <v>0</v>
      </c>
      <c r="Z107" s="71">
        <f>IF(E107="","",SUMIF(OUTBOUND!$G:$G,WMS!E107,OUTBOUND!$P:$P))</f>
        <v>0</v>
      </c>
      <c r="AA107" s="27">
        <f t="shared" si="52"/>
        <v>63</v>
      </c>
      <c r="AB107" s="27">
        <f t="shared" si="53"/>
        <v>504</v>
      </c>
      <c r="AC107" s="71">
        <f t="shared" si="54"/>
        <v>236.25</v>
      </c>
      <c r="AD107" s="71">
        <f t="shared" si="55"/>
        <v>189</v>
      </c>
      <c r="AE107" s="71">
        <f t="shared" si="56"/>
        <v>1.33</v>
      </c>
      <c r="AF107" s="80" t="b">
        <f t="shared" si="57"/>
        <v>1</v>
      </c>
    </row>
    <row r="108" spans="1:33">
      <c r="A108" s="86" t="s">
        <v>2787</v>
      </c>
      <c r="B108" s="36" t="s">
        <v>347</v>
      </c>
      <c r="C108" s="36" t="s">
        <v>2772</v>
      </c>
      <c r="D108" s="36" t="s">
        <v>2790</v>
      </c>
      <c r="E108" s="57" t="str">
        <f t="shared" si="37"/>
        <v>KG-KGT-1808-00016-00693/42617525A</v>
      </c>
      <c r="F108" s="19" t="s">
        <v>358</v>
      </c>
      <c r="G108" s="19" t="s">
        <v>359</v>
      </c>
      <c r="H108" s="45">
        <v>43417</v>
      </c>
      <c r="I108" s="87">
        <v>474</v>
      </c>
      <c r="J108" s="87">
        <v>3792</v>
      </c>
      <c r="K108" s="65">
        <f t="shared" si="38"/>
        <v>8</v>
      </c>
      <c r="L108" s="46">
        <v>6.5</v>
      </c>
      <c r="M108" s="66">
        <f t="shared" si="39"/>
        <v>3081</v>
      </c>
      <c r="N108" s="38">
        <v>51</v>
      </c>
      <c r="O108" s="38">
        <v>27</v>
      </c>
      <c r="P108" s="38">
        <v>17.5</v>
      </c>
      <c r="Q108" s="71">
        <f t="shared" si="49"/>
        <v>2.4E-2</v>
      </c>
      <c r="R108" s="65">
        <f t="shared" si="50"/>
        <v>11.42</v>
      </c>
      <c r="S108" s="72">
        <f t="shared" si="51"/>
        <v>9.2499999999999999E-2</v>
      </c>
      <c r="T108" s="50">
        <v>350.76</v>
      </c>
      <c r="U108" s="74" t="s">
        <v>2791</v>
      </c>
      <c r="V108" s="27">
        <f>IF(E108="","",SUMIF(OUTBOUND!$G:$G,WMS!E108,OUTBOUND!$L:$L))</f>
        <v>0</v>
      </c>
      <c r="W108" s="27">
        <f>IF(E108="","",SUMIF(OUTBOUND!$G:$G,WMS!E108,OUTBOUND!$M:$M))</f>
        <v>0</v>
      </c>
      <c r="X108" s="71">
        <f>IF(E108="","",SUMIF(OUTBOUND!$G:$G,WMS!E108,OUTBOUND!$O:$O))</f>
        <v>0</v>
      </c>
      <c r="Y108" s="71">
        <f>IF(E108="","",SUMIF(OUTBOUND!$G:$G,WMS!E108,OUTBOUND!$AC:$AC))</f>
        <v>0</v>
      </c>
      <c r="Z108" s="71">
        <f>IF(E108="","",SUMIF(OUTBOUND!$G:$G,WMS!E108,OUTBOUND!$P:$P))</f>
        <v>0</v>
      </c>
      <c r="AA108" s="27">
        <f t="shared" si="52"/>
        <v>474</v>
      </c>
      <c r="AB108" s="27">
        <f t="shared" si="53"/>
        <v>3792</v>
      </c>
      <c r="AC108" s="71">
        <f t="shared" si="54"/>
        <v>3081</v>
      </c>
      <c r="AD108" s="71">
        <f t="shared" si="55"/>
        <v>350.76</v>
      </c>
      <c r="AE108" s="71">
        <f t="shared" si="56"/>
        <v>11.42</v>
      </c>
      <c r="AF108" s="80" t="b">
        <f t="shared" si="57"/>
        <v>1</v>
      </c>
    </row>
    <row r="109" spans="1:33">
      <c r="A109" s="86" t="s">
        <v>2787</v>
      </c>
      <c r="B109" s="36" t="s">
        <v>347</v>
      </c>
      <c r="C109" s="36" t="s">
        <v>2772</v>
      </c>
      <c r="D109" s="36" t="s">
        <v>2792</v>
      </c>
      <c r="E109" s="57" t="str">
        <f t="shared" si="37"/>
        <v>KG-KGT-1808-00016-00693/42617525B</v>
      </c>
      <c r="F109" s="19" t="s">
        <v>358</v>
      </c>
      <c r="G109" s="19" t="s">
        <v>361</v>
      </c>
      <c r="H109" s="45">
        <v>43417</v>
      </c>
      <c r="I109" s="87"/>
      <c r="J109" s="87">
        <v>3792</v>
      </c>
      <c r="K109" s="65" t="e">
        <f t="shared" si="38"/>
        <v>#DIV/0!</v>
      </c>
      <c r="L109" s="46">
        <v>6.5</v>
      </c>
      <c r="M109" s="66">
        <f t="shared" si="39"/>
        <v>0</v>
      </c>
      <c r="N109" s="38">
        <v>51</v>
      </c>
      <c r="O109" s="38">
        <v>27</v>
      </c>
      <c r="P109" s="38">
        <v>17.5</v>
      </c>
      <c r="Q109" s="71">
        <f t="shared" si="49"/>
        <v>2.4E-2</v>
      </c>
      <c r="R109" s="65">
        <f t="shared" si="50"/>
        <v>0</v>
      </c>
      <c r="S109" s="72">
        <f t="shared" si="51"/>
        <v>0.6825</v>
      </c>
      <c r="T109" s="50">
        <v>2588.04</v>
      </c>
      <c r="U109" s="74" t="s">
        <v>2791</v>
      </c>
      <c r="V109" s="27">
        <f>IF(E109="","",SUMIF(OUTBOUND!$G:$G,WMS!E109,OUTBOUND!$L:$L))</f>
        <v>0</v>
      </c>
      <c r="W109" s="27">
        <f>IF(E109="","",SUMIF(OUTBOUND!$G:$G,WMS!E109,OUTBOUND!$M:$M))</f>
        <v>0</v>
      </c>
      <c r="X109" s="71">
        <f>IF(E109="","",SUMIF(OUTBOUND!$G:$G,WMS!E109,OUTBOUND!$O:$O))</f>
        <v>0</v>
      </c>
      <c r="Y109" s="71">
        <f>IF(E109="","",SUMIF(OUTBOUND!$G:$G,WMS!E109,OUTBOUND!$AC:$AC))</f>
        <v>0</v>
      </c>
      <c r="Z109" s="71">
        <f>IF(E109="","",SUMIF(OUTBOUND!$G:$G,WMS!E109,OUTBOUND!$P:$P))</f>
        <v>0</v>
      </c>
      <c r="AA109" s="27" t="str">
        <f t="shared" si="52"/>
        <v/>
      </c>
      <c r="AB109" s="27">
        <f t="shared" si="53"/>
        <v>3792</v>
      </c>
      <c r="AC109" s="71">
        <f t="shared" si="54"/>
        <v>0</v>
      </c>
      <c r="AD109" s="71">
        <f t="shared" si="55"/>
        <v>2588.04</v>
      </c>
      <c r="AE109" s="71">
        <f t="shared" si="56"/>
        <v>0</v>
      </c>
      <c r="AF109" s="80" t="e">
        <f t="shared" si="57"/>
        <v>#DIV/0!</v>
      </c>
    </row>
    <row r="110" spans="1:33">
      <c r="A110" s="86" t="s">
        <v>2787</v>
      </c>
      <c r="B110" s="36" t="s">
        <v>347</v>
      </c>
      <c r="C110" s="36" t="s">
        <v>2772</v>
      </c>
      <c r="D110" s="36" t="s">
        <v>2793</v>
      </c>
      <c r="E110" s="57" t="str">
        <f t="shared" si="37"/>
        <v>KG-KGT-1808-00016-00693/42617518A</v>
      </c>
      <c r="F110" s="19" t="s">
        <v>358</v>
      </c>
      <c r="G110" s="19" t="s">
        <v>359</v>
      </c>
      <c r="H110" s="45">
        <v>43417</v>
      </c>
      <c r="I110" s="87">
        <v>346</v>
      </c>
      <c r="J110" s="87">
        <v>2076</v>
      </c>
      <c r="K110" s="65">
        <f t="shared" si="38"/>
        <v>6</v>
      </c>
      <c r="L110" s="46">
        <v>10</v>
      </c>
      <c r="M110" s="66">
        <f t="shared" si="39"/>
        <v>3460</v>
      </c>
      <c r="N110" s="38">
        <v>49</v>
      </c>
      <c r="O110" s="38">
        <v>33</v>
      </c>
      <c r="P110" s="38">
        <v>21.5</v>
      </c>
      <c r="Q110" s="71">
        <f t="shared" si="49"/>
        <v>3.5000000000000003E-2</v>
      </c>
      <c r="R110" s="65">
        <f t="shared" si="50"/>
        <v>12.03</v>
      </c>
      <c r="S110" s="72">
        <f t="shared" si="51"/>
        <v>0.15</v>
      </c>
      <c r="T110" s="50">
        <v>311.39999999999998</v>
      </c>
      <c r="U110" s="74" t="s">
        <v>2794</v>
      </c>
      <c r="V110" s="27">
        <f>IF(E110="","",SUMIF(OUTBOUND!$G:$G,WMS!E110,OUTBOUND!$L:$L))</f>
        <v>0</v>
      </c>
      <c r="W110" s="27">
        <f>IF(E110="","",SUMIF(OUTBOUND!$G:$G,WMS!E110,OUTBOUND!$M:$M))</f>
        <v>0</v>
      </c>
      <c r="X110" s="71">
        <f>IF(E110="","",SUMIF(OUTBOUND!$G:$G,WMS!E110,OUTBOUND!$O:$O))</f>
        <v>0</v>
      </c>
      <c r="Y110" s="71">
        <f>IF(E110="","",SUMIF(OUTBOUND!$G:$G,WMS!E110,OUTBOUND!$AC:$AC))</f>
        <v>0</v>
      </c>
      <c r="Z110" s="71">
        <f>IF(E110="","",SUMIF(OUTBOUND!$G:$G,WMS!E110,OUTBOUND!$P:$P))</f>
        <v>0</v>
      </c>
      <c r="AA110" s="27">
        <f t="shared" si="52"/>
        <v>346</v>
      </c>
      <c r="AB110" s="27">
        <f t="shared" si="53"/>
        <v>2076</v>
      </c>
      <c r="AC110" s="71">
        <f t="shared" si="54"/>
        <v>3460</v>
      </c>
      <c r="AD110" s="71">
        <f t="shared" si="55"/>
        <v>311.39999999999998</v>
      </c>
      <c r="AE110" s="71">
        <f t="shared" si="56"/>
        <v>12.03</v>
      </c>
      <c r="AF110" s="80" t="b">
        <f t="shared" si="57"/>
        <v>1</v>
      </c>
    </row>
    <row r="111" spans="1:33">
      <c r="A111" s="86" t="s">
        <v>2787</v>
      </c>
      <c r="B111" s="36" t="s">
        <v>347</v>
      </c>
      <c r="C111" s="36" t="s">
        <v>2772</v>
      </c>
      <c r="D111" s="36" t="s">
        <v>2795</v>
      </c>
      <c r="E111" s="57" t="str">
        <f t="shared" si="37"/>
        <v>KG-KGT-1808-00016-00693/42617518B</v>
      </c>
      <c r="F111" s="19" t="s">
        <v>358</v>
      </c>
      <c r="G111" s="19" t="s">
        <v>361</v>
      </c>
      <c r="H111" s="45">
        <v>43417</v>
      </c>
      <c r="I111" s="87"/>
      <c r="J111" s="87">
        <v>2076</v>
      </c>
      <c r="K111" s="65" t="e">
        <f t="shared" si="38"/>
        <v>#DIV/0!</v>
      </c>
      <c r="L111" s="46">
        <v>10</v>
      </c>
      <c r="M111" s="66">
        <f t="shared" si="39"/>
        <v>0</v>
      </c>
      <c r="N111" s="38">
        <v>49</v>
      </c>
      <c r="O111" s="38">
        <v>33</v>
      </c>
      <c r="P111" s="38">
        <v>21.5</v>
      </c>
      <c r="Q111" s="71">
        <f t="shared" si="49"/>
        <v>3.5000000000000003E-2</v>
      </c>
      <c r="R111" s="65">
        <f t="shared" si="50"/>
        <v>0</v>
      </c>
      <c r="S111" s="72">
        <f t="shared" si="51"/>
        <v>1.1333333333333335</v>
      </c>
      <c r="T111" s="50">
        <v>2352.8000000000002</v>
      </c>
      <c r="U111" s="74" t="s">
        <v>2794</v>
      </c>
      <c r="V111" s="27">
        <f>IF(E111="","",SUMIF(OUTBOUND!$G:$G,WMS!E111,OUTBOUND!$L:$L))</f>
        <v>0</v>
      </c>
      <c r="W111" s="27">
        <f>IF(E111="","",SUMIF(OUTBOUND!$G:$G,WMS!E111,OUTBOUND!$M:$M))</f>
        <v>0</v>
      </c>
      <c r="X111" s="71">
        <f>IF(E111="","",SUMIF(OUTBOUND!$G:$G,WMS!E111,OUTBOUND!$O:$O))</f>
        <v>0</v>
      </c>
      <c r="Y111" s="71">
        <f>IF(E111="","",SUMIF(OUTBOUND!$G:$G,WMS!E111,OUTBOUND!$AC:$AC))</f>
        <v>0</v>
      </c>
      <c r="Z111" s="71">
        <f>IF(E111="","",SUMIF(OUTBOUND!$G:$G,WMS!E111,OUTBOUND!$P:$P))</f>
        <v>0</v>
      </c>
      <c r="AA111" s="27" t="str">
        <f t="shared" si="52"/>
        <v/>
      </c>
      <c r="AB111" s="27">
        <f t="shared" si="53"/>
        <v>2076</v>
      </c>
      <c r="AC111" s="71">
        <f t="shared" si="54"/>
        <v>0</v>
      </c>
      <c r="AD111" s="71">
        <f t="shared" si="55"/>
        <v>2352.8000000000002</v>
      </c>
      <c r="AE111" s="71">
        <f t="shared" si="56"/>
        <v>0</v>
      </c>
      <c r="AF111" s="80" t="e">
        <f t="shared" si="57"/>
        <v>#DIV/0!</v>
      </c>
    </row>
    <row r="112" spans="1:33">
      <c r="A112" s="60" t="s">
        <v>2787</v>
      </c>
      <c r="B112" s="19" t="s">
        <v>347</v>
      </c>
      <c r="C112" s="19" t="s">
        <v>2770</v>
      </c>
      <c r="D112" s="19">
        <v>42561361</v>
      </c>
      <c r="E112" s="57" t="str">
        <f t="shared" si="37"/>
        <v>KG-KGT-1808-00016-00695/42561361</v>
      </c>
      <c r="F112" s="19" t="s">
        <v>358</v>
      </c>
      <c r="G112" s="19" t="s">
        <v>365</v>
      </c>
      <c r="H112" s="45">
        <v>43417</v>
      </c>
      <c r="I112" s="38">
        <v>249</v>
      </c>
      <c r="J112" s="38">
        <v>1992</v>
      </c>
      <c r="K112" s="65">
        <f t="shared" si="38"/>
        <v>8</v>
      </c>
      <c r="L112" s="46">
        <v>2.75</v>
      </c>
      <c r="M112" s="66">
        <f t="shared" si="39"/>
        <v>684.75</v>
      </c>
      <c r="N112" s="38">
        <v>34</v>
      </c>
      <c r="O112" s="38">
        <v>17.8</v>
      </c>
      <c r="P112" s="38">
        <v>16</v>
      </c>
      <c r="Q112" s="71">
        <f t="shared" si="49"/>
        <v>0.01</v>
      </c>
      <c r="R112" s="65">
        <f t="shared" si="50"/>
        <v>2.41</v>
      </c>
      <c r="S112" s="72">
        <f t="shared" si="51"/>
        <v>0.28750000000000003</v>
      </c>
      <c r="T112" s="50">
        <v>572.70000000000005</v>
      </c>
      <c r="U112" s="74" t="s">
        <v>2796</v>
      </c>
      <c r="V112" s="27">
        <f>IF(E112="","",SUMIF(OUTBOUND!$G:$G,WMS!E112,OUTBOUND!$L:$L))</f>
        <v>0</v>
      </c>
      <c r="W112" s="27">
        <f>IF(E112="","",SUMIF(OUTBOUND!$G:$G,WMS!E112,OUTBOUND!$M:$M))</f>
        <v>0</v>
      </c>
      <c r="X112" s="71">
        <f>IF(E112="","",SUMIF(OUTBOUND!$G:$G,WMS!E112,OUTBOUND!$O:$O))</f>
        <v>0</v>
      </c>
      <c r="Y112" s="71">
        <f>IF(E112="","",SUMIF(OUTBOUND!$G:$G,WMS!E112,OUTBOUND!$AC:$AC))</f>
        <v>0</v>
      </c>
      <c r="Z112" s="71">
        <f>IF(E112="","",SUMIF(OUTBOUND!$G:$G,WMS!E112,OUTBOUND!$P:$P))</f>
        <v>0</v>
      </c>
      <c r="AA112" s="27">
        <f t="shared" si="52"/>
        <v>249</v>
      </c>
      <c r="AB112" s="27">
        <f t="shared" si="53"/>
        <v>1992</v>
      </c>
      <c r="AC112" s="71">
        <f t="shared" si="54"/>
        <v>684.75</v>
      </c>
      <c r="AD112" s="71">
        <f t="shared" si="55"/>
        <v>572.70000000000005</v>
      </c>
      <c r="AE112" s="71">
        <f t="shared" si="56"/>
        <v>2.41</v>
      </c>
      <c r="AF112" s="80" t="b">
        <f t="shared" si="57"/>
        <v>1</v>
      </c>
    </row>
    <row r="113" spans="1:33">
      <c r="A113" s="60" t="s">
        <v>2787</v>
      </c>
      <c r="B113" s="19" t="s">
        <v>347</v>
      </c>
      <c r="C113" s="19" t="s">
        <v>2770</v>
      </c>
      <c r="D113" s="19">
        <v>42561378</v>
      </c>
      <c r="E113" s="57" t="str">
        <f t="shared" si="37"/>
        <v>KG-KGT-1808-00016-00695/42561378</v>
      </c>
      <c r="F113" s="19" t="s">
        <v>358</v>
      </c>
      <c r="G113" s="19" t="s">
        <v>365</v>
      </c>
      <c r="H113" s="45">
        <v>43417</v>
      </c>
      <c r="I113" s="38">
        <v>315</v>
      </c>
      <c r="J113" s="38">
        <v>2520</v>
      </c>
      <c r="K113" s="65">
        <f t="shared" si="38"/>
        <v>8</v>
      </c>
      <c r="L113" s="46">
        <v>2.8</v>
      </c>
      <c r="M113" s="66">
        <f t="shared" si="39"/>
        <v>882</v>
      </c>
      <c r="N113" s="38">
        <v>35.5</v>
      </c>
      <c r="O113" s="38">
        <v>18.8</v>
      </c>
      <c r="P113" s="38">
        <v>22.5</v>
      </c>
      <c r="Q113" s="71">
        <f t="shared" si="49"/>
        <v>1.4999999999999999E-2</v>
      </c>
      <c r="R113" s="65">
        <f t="shared" si="50"/>
        <v>4.7300000000000004</v>
      </c>
      <c r="S113" s="72">
        <f t="shared" si="51"/>
        <v>0.32500000000000001</v>
      </c>
      <c r="T113" s="50">
        <v>819</v>
      </c>
      <c r="U113" s="74" t="s">
        <v>2797</v>
      </c>
      <c r="V113" s="27">
        <f>IF(E113="","",SUMIF(OUTBOUND!$G:$G,WMS!E113,OUTBOUND!$L:$L))</f>
        <v>0</v>
      </c>
      <c r="W113" s="27">
        <f>IF(E113="","",SUMIF(OUTBOUND!$G:$G,WMS!E113,OUTBOUND!$M:$M))</f>
        <v>0</v>
      </c>
      <c r="X113" s="71">
        <f>IF(E113="","",SUMIF(OUTBOUND!$G:$G,WMS!E113,OUTBOUND!$O:$O))</f>
        <v>0</v>
      </c>
      <c r="Y113" s="71">
        <f>IF(E113="","",SUMIF(OUTBOUND!$G:$G,WMS!E113,OUTBOUND!$AC:$AC))</f>
        <v>0</v>
      </c>
      <c r="Z113" s="71">
        <f>IF(E113="","",SUMIF(OUTBOUND!$G:$G,WMS!E113,OUTBOUND!$P:$P))</f>
        <v>0</v>
      </c>
      <c r="AA113" s="27">
        <f t="shared" si="52"/>
        <v>315</v>
      </c>
      <c r="AB113" s="27">
        <f t="shared" si="53"/>
        <v>2520</v>
      </c>
      <c r="AC113" s="71">
        <f t="shared" si="54"/>
        <v>882</v>
      </c>
      <c r="AD113" s="71">
        <f t="shared" si="55"/>
        <v>819</v>
      </c>
      <c r="AE113" s="71">
        <f t="shared" si="56"/>
        <v>4.7300000000000004</v>
      </c>
      <c r="AF113" s="80" t="b">
        <f t="shared" si="57"/>
        <v>1</v>
      </c>
    </row>
    <row r="114" spans="1:33">
      <c r="A114" s="60" t="s">
        <v>2787</v>
      </c>
      <c r="B114" s="19" t="s">
        <v>347</v>
      </c>
      <c r="C114" s="19" t="s">
        <v>2770</v>
      </c>
      <c r="D114" s="19" t="s">
        <v>2798</v>
      </c>
      <c r="E114" s="57" t="str">
        <f t="shared" si="37"/>
        <v>KG-KGT-1808-00016-00695/42561385</v>
      </c>
      <c r="F114" s="19" t="s">
        <v>358</v>
      </c>
      <c r="G114" s="19" t="s">
        <v>365</v>
      </c>
      <c r="H114" s="45">
        <v>43417</v>
      </c>
      <c r="I114" s="38">
        <v>144</v>
      </c>
      <c r="J114" s="38">
        <v>1152</v>
      </c>
      <c r="K114" s="65">
        <f t="shared" si="38"/>
        <v>8</v>
      </c>
      <c r="L114" s="46">
        <v>8</v>
      </c>
      <c r="M114" s="66">
        <f t="shared" si="39"/>
        <v>1152</v>
      </c>
      <c r="N114" s="38">
        <v>32.5</v>
      </c>
      <c r="O114" s="38">
        <v>32.5</v>
      </c>
      <c r="P114" s="38">
        <v>19.5</v>
      </c>
      <c r="Q114" s="71">
        <f t="shared" si="49"/>
        <v>2.1000000000000001E-2</v>
      </c>
      <c r="R114" s="65">
        <f t="shared" si="50"/>
        <v>2.97</v>
      </c>
      <c r="S114" s="72">
        <f t="shared" si="51"/>
        <v>0.875</v>
      </c>
      <c r="T114" s="50">
        <v>1008</v>
      </c>
      <c r="U114" s="74" t="s">
        <v>2799</v>
      </c>
      <c r="V114" s="27">
        <f>IF(E114="","",SUMIF(OUTBOUND!$G:$G,WMS!E114,OUTBOUND!$L:$L))</f>
        <v>4</v>
      </c>
      <c r="W114" s="27">
        <f>IF(E114="","",SUMIF(OUTBOUND!$G:$G,WMS!E114,OUTBOUND!$M:$M))</f>
        <v>32</v>
      </c>
      <c r="X114" s="71">
        <f>IF(E114="","",SUMIF(OUTBOUND!$G:$G,WMS!E114,OUTBOUND!$O:$O))</f>
        <v>32</v>
      </c>
      <c r="Y114" s="71">
        <f>IF(E114="","",SUMIF(OUTBOUND!$G:$G,WMS!E114,OUTBOUND!$AC:$AC))</f>
        <v>28</v>
      </c>
      <c r="Z114" s="71">
        <f>IF(E114="","",SUMIF(OUTBOUND!$G:$G,WMS!E114,OUTBOUND!$P:$P))</f>
        <v>8.4000000000000005E-2</v>
      </c>
      <c r="AA114" s="27">
        <f t="shared" si="52"/>
        <v>140</v>
      </c>
      <c r="AB114" s="27">
        <f t="shared" si="53"/>
        <v>1120</v>
      </c>
      <c r="AC114" s="71">
        <f t="shared" si="54"/>
        <v>1120</v>
      </c>
      <c r="AD114" s="71">
        <f t="shared" si="55"/>
        <v>980</v>
      </c>
      <c r="AE114" s="71">
        <f t="shared" si="56"/>
        <v>2.8860000000000001</v>
      </c>
      <c r="AF114" s="80" t="b">
        <f t="shared" si="57"/>
        <v>1</v>
      </c>
    </row>
    <row r="115" spans="1:33">
      <c r="A115" s="60" t="s">
        <v>2787</v>
      </c>
      <c r="B115" s="19" t="s">
        <v>347</v>
      </c>
      <c r="C115" s="19" t="s">
        <v>2770</v>
      </c>
      <c r="D115" s="19">
        <v>41453469</v>
      </c>
      <c r="E115" s="57" t="str">
        <f t="shared" si="37"/>
        <v>KG-KGT-1808-00016-00695/41453469</v>
      </c>
      <c r="F115" s="19" t="s">
        <v>358</v>
      </c>
      <c r="G115" s="19" t="s">
        <v>365</v>
      </c>
      <c r="H115" s="45">
        <v>43417</v>
      </c>
      <c r="I115" s="38">
        <v>146</v>
      </c>
      <c r="J115" s="38">
        <v>1752</v>
      </c>
      <c r="K115" s="65">
        <f t="shared" si="38"/>
        <v>12</v>
      </c>
      <c r="L115" s="46">
        <v>3.85</v>
      </c>
      <c r="M115" s="66">
        <f t="shared" si="39"/>
        <v>562.1</v>
      </c>
      <c r="N115" s="38">
        <v>32</v>
      </c>
      <c r="O115" s="38">
        <v>25</v>
      </c>
      <c r="P115" s="38">
        <v>21</v>
      </c>
      <c r="Q115" s="71">
        <f t="shared" si="49"/>
        <v>1.7000000000000001E-2</v>
      </c>
      <c r="R115" s="65">
        <f t="shared" si="50"/>
        <v>2.4500000000000002</v>
      </c>
      <c r="S115" s="72">
        <f t="shared" si="51"/>
        <v>0.29166666666666669</v>
      </c>
      <c r="T115" s="50">
        <v>511</v>
      </c>
      <c r="U115" s="74" t="s">
        <v>2800</v>
      </c>
      <c r="V115" s="27">
        <f>IF(E115="","",SUMIF(OUTBOUND!$G:$G,WMS!E115,OUTBOUND!$L:$L))</f>
        <v>0</v>
      </c>
      <c r="W115" s="27">
        <f>IF(E115="","",SUMIF(OUTBOUND!$G:$G,WMS!E115,OUTBOUND!$M:$M))</f>
        <v>0</v>
      </c>
      <c r="X115" s="71">
        <f>IF(E115="","",SUMIF(OUTBOUND!$G:$G,WMS!E115,OUTBOUND!$O:$O))</f>
        <v>0</v>
      </c>
      <c r="Y115" s="71">
        <f>IF(E115="","",SUMIF(OUTBOUND!$G:$G,WMS!E115,OUTBOUND!$AC:$AC))</f>
        <v>0</v>
      </c>
      <c r="Z115" s="71">
        <f>IF(E115="","",SUMIF(OUTBOUND!$G:$G,WMS!E115,OUTBOUND!$P:$P))</f>
        <v>0</v>
      </c>
      <c r="AA115" s="27">
        <f t="shared" si="52"/>
        <v>146</v>
      </c>
      <c r="AB115" s="27">
        <f t="shared" si="53"/>
        <v>1752</v>
      </c>
      <c r="AC115" s="71">
        <f t="shared" si="54"/>
        <v>562.1</v>
      </c>
      <c r="AD115" s="71">
        <f t="shared" si="55"/>
        <v>511</v>
      </c>
      <c r="AE115" s="71">
        <f t="shared" si="56"/>
        <v>2.4500000000000002</v>
      </c>
      <c r="AF115" s="80" t="b">
        <f t="shared" si="57"/>
        <v>1</v>
      </c>
    </row>
    <row r="116" spans="1:33">
      <c r="A116" s="60" t="s">
        <v>2787</v>
      </c>
      <c r="B116" s="19" t="s">
        <v>347</v>
      </c>
      <c r="C116" s="19" t="s">
        <v>2770</v>
      </c>
      <c r="D116" s="19">
        <v>41453537</v>
      </c>
      <c r="E116" s="57" t="str">
        <f t="shared" si="37"/>
        <v>KG-KGT-1808-00016-00695/41453537</v>
      </c>
      <c r="F116" s="19" t="s">
        <v>358</v>
      </c>
      <c r="G116" s="19" t="s">
        <v>365</v>
      </c>
      <c r="H116" s="45">
        <v>43417</v>
      </c>
      <c r="I116" s="38">
        <v>167</v>
      </c>
      <c r="J116" s="38">
        <v>2004</v>
      </c>
      <c r="K116" s="65">
        <f t="shared" si="38"/>
        <v>12</v>
      </c>
      <c r="L116" s="46">
        <v>4.5</v>
      </c>
      <c r="M116" s="66">
        <f t="shared" si="39"/>
        <v>751.5</v>
      </c>
      <c r="N116" s="38">
        <v>34.5</v>
      </c>
      <c r="O116" s="38">
        <v>26.5</v>
      </c>
      <c r="P116" s="38">
        <v>14.5</v>
      </c>
      <c r="Q116" s="71">
        <f t="shared" si="49"/>
        <v>1.2999999999999999E-2</v>
      </c>
      <c r="R116" s="65">
        <f t="shared" si="50"/>
        <v>2.21</v>
      </c>
      <c r="S116" s="72">
        <f t="shared" si="51"/>
        <v>0.30000000000000004</v>
      </c>
      <c r="T116" s="50">
        <v>601.20000000000005</v>
      </c>
      <c r="U116" s="74" t="s">
        <v>2801</v>
      </c>
      <c r="V116" s="27">
        <f>IF(E116="","",SUMIF(OUTBOUND!$G:$G,WMS!E116,OUTBOUND!$L:$L))</f>
        <v>0</v>
      </c>
      <c r="W116" s="27">
        <f>IF(E116="","",SUMIF(OUTBOUND!$G:$G,WMS!E116,OUTBOUND!$M:$M))</f>
        <v>0</v>
      </c>
      <c r="X116" s="71">
        <f>IF(E116="","",SUMIF(OUTBOUND!$G:$G,WMS!E116,OUTBOUND!$O:$O))</f>
        <v>0</v>
      </c>
      <c r="Y116" s="71">
        <f>IF(E116="","",SUMIF(OUTBOUND!$G:$G,WMS!E116,OUTBOUND!$AC:$AC))</f>
        <v>0</v>
      </c>
      <c r="Z116" s="71">
        <f>IF(E116="","",SUMIF(OUTBOUND!$G:$G,WMS!E116,OUTBOUND!$P:$P))</f>
        <v>0</v>
      </c>
      <c r="AA116" s="27">
        <f t="shared" si="52"/>
        <v>167</v>
      </c>
      <c r="AB116" s="27">
        <f t="shared" si="53"/>
        <v>2004</v>
      </c>
      <c r="AC116" s="71">
        <f t="shared" si="54"/>
        <v>751.5</v>
      </c>
      <c r="AD116" s="71">
        <f t="shared" si="55"/>
        <v>601.20000000000005</v>
      </c>
      <c r="AE116" s="71">
        <f t="shared" si="56"/>
        <v>2.21</v>
      </c>
      <c r="AF116" s="80" t="b">
        <f t="shared" si="57"/>
        <v>1</v>
      </c>
    </row>
    <row r="117" spans="1:33">
      <c r="A117" s="60" t="s">
        <v>2787</v>
      </c>
      <c r="B117" s="19" t="s">
        <v>347</v>
      </c>
      <c r="C117" s="19" t="s">
        <v>2770</v>
      </c>
      <c r="D117" s="19">
        <v>41453438</v>
      </c>
      <c r="E117" s="57" t="str">
        <f t="shared" si="37"/>
        <v>KG-KGT-1808-00016-00695/41453438</v>
      </c>
      <c r="F117" s="19" t="s">
        <v>358</v>
      </c>
      <c r="G117" s="19" t="s">
        <v>365</v>
      </c>
      <c r="H117" s="45">
        <v>43417</v>
      </c>
      <c r="I117" s="38">
        <v>172</v>
      </c>
      <c r="J117" s="38">
        <v>2064</v>
      </c>
      <c r="K117" s="65">
        <f t="shared" si="38"/>
        <v>12</v>
      </c>
      <c r="L117" s="46">
        <v>3.5</v>
      </c>
      <c r="M117" s="66">
        <f t="shared" si="39"/>
        <v>602</v>
      </c>
      <c r="N117" s="38">
        <v>32</v>
      </c>
      <c r="O117" s="38">
        <v>25</v>
      </c>
      <c r="P117" s="38">
        <v>23.5</v>
      </c>
      <c r="Q117" s="71">
        <f t="shared" si="49"/>
        <v>1.9E-2</v>
      </c>
      <c r="R117" s="65">
        <f t="shared" si="50"/>
        <v>3.23</v>
      </c>
      <c r="S117" s="72">
        <f t="shared" si="51"/>
        <v>0.29166666666666669</v>
      </c>
      <c r="T117" s="50">
        <v>602</v>
      </c>
      <c r="U117" s="74" t="s">
        <v>2802</v>
      </c>
      <c r="V117" s="27">
        <f>IF(E117="","",SUMIF(OUTBOUND!$G:$G,WMS!E117,OUTBOUND!$L:$L))</f>
        <v>0</v>
      </c>
      <c r="W117" s="27">
        <f>IF(E117="","",SUMIF(OUTBOUND!$G:$G,WMS!E117,OUTBOUND!$M:$M))</f>
        <v>0</v>
      </c>
      <c r="X117" s="71">
        <f>IF(E117="","",SUMIF(OUTBOUND!$G:$G,WMS!E117,OUTBOUND!$O:$O))</f>
        <v>0</v>
      </c>
      <c r="Y117" s="71">
        <f>IF(E117="","",SUMIF(OUTBOUND!$G:$G,WMS!E117,OUTBOUND!$AC:$AC))</f>
        <v>0</v>
      </c>
      <c r="Z117" s="71">
        <f>IF(E117="","",SUMIF(OUTBOUND!$G:$G,WMS!E117,OUTBOUND!$P:$P))</f>
        <v>0</v>
      </c>
      <c r="AA117" s="27">
        <f t="shared" si="52"/>
        <v>172</v>
      </c>
      <c r="AB117" s="27">
        <f t="shared" si="53"/>
        <v>2064</v>
      </c>
      <c r="AC117" s="71">
        <f t="shared" si="54"/>
        <v>602</v>
      </c>
      <c r="AD117" s="71">
        <f t="shared" si="55"/>
        <v>602</v>
      </c>
      <c r="AE117" s="71">
        <f t="shared" si="56"/>
        <v>3.23</v>
      </c>
      <c r="AF117" s="80" t="b">
        <f t="shared" si="57"/>
        <v>1</v>
      </c>
    </row>
    <row r="118" spans="1:33">
      <c r="A118" s="60" t="s">
        <v>2787</v>
      </c>
      <c r="B118" s="19" t="s">
        <v>347</v>
      </c>
      <c r="C118" s="19" t="s">
        <v>2770</v>
      </c>
      <c r="D118" s="19">
        <v>41453568</v>
      </c>
      <c r="E118" s="57" t="str">
        <f t="shared" si="37"/>
        <v>KG-KGT-1808-00016-00695/41453568</v>
      </c>
      <c r="F118" s="19" t="s">
        <v>358</v>
      </c>
      <c r="G118" s="19" t="s">
        <v>365</v>
      </c>
      <c r="H118" s="45">
        <v>43417</v>
      </c>
      <c r="I118" s="38">
        <v>172</v>
      </c>
      <c r="J118" s="38">
        <v>2064</v>
      </c>
      <c r="K118" s="65">
        <f t="shared" si="38"/>
        <v>12</v>
      </c>
      <c r="L118" s="46">
        <v>4.4000000000000004</v>
      </c>
      <c r="M118" s="66">
        <f t="shared" si="39"/>
        <v>756.8</v>
      </c>
      <c r="N118" s="38">
        <v>34.5</v>
      </c>
      <c r="O118" s="38">
        <v>26.5</v>
      </c>
      <c r="P118" s="38">
        <v>14.5</v>
      </c>
      <c r="Q118" s="71">
        <f t="shared" si="49"/>
        <v>1.2999999999999999E-2</v>
      </c>
      <c r="R118" s="65">
        <f t="shared" si="50"/>
        <v>2.2799999999999998</v>
      </c>
      <c r="S118" s="72">
        <f t="shared" si="51"/>
        <v>0.30000000000000004</v>
      </c>
      <c r="T118" s="50">
        <v>619.20000000000005</v>
      </c>
      <c r="U118" s="74" t="s">
        <v>2803</v>
      </c>
      <c r="V118" s="27">
        <f>IF(E118="","",SUMIF(OUTBOUND!$G:$G,WMS!E118,OUTBOUND!$L:$L))</f>
        <v>0</v>
      </c>
      <c r="W118" s="27">
        <f>IF(E118="","",SUMIF(OUTBOUND!$G:$G,WMS!E118,OUTBOUND!$M:$M))</f>
        <v>0</v>
      </c>
      <c r="X118" s="71">
        <f>IF(E118="","",SUMIF(OUTBOUND!$G:$G,WMS!E118,OUTBOUND!$O:$O))</f>
        <v>0</v>
      </c>
      <c r="Y118" s="71">
        <f>IF(E118="","",SUMIF(OUTBOUND!$G:$G,WMS!E118,OUTBOUND!$AC:$AC))</f>
        <v>0</v>
      </c>
      <c r="Z118" s="71">
        <f>IF(E118="","",SUMIF(OUTBOUND!$G:$G,WMS!E118,OUTBOUND!$P:$P))</f>
        <v>0</v>
      </c>
      <c r="AA118" s="27">
        <f t="shared" si="52"/>
        <v>172</v>
      </c>
      <c r="AB118" s="27">
        <f t="shared" si="53"/>
        <v>2064</v>
      </c>
      <c r="AC118" s="71">
        <f t="shared" si="54"/>
        <v>756.8</v>
      </c>
      <c r="AD118" s="71">
        <f t="shared" si="55"/>
        <v>619.20000000000005</v>
      </c>
      <c r="AE118" s="71">
        <f t="shared" si="56"/>
        <v>2.2799999999999998</v>
      </c>
      <c r="AF118" s="80" t="b">
        <f t="shared" si="57"/>
        <v>1</v>
      </c>
    </row>
    <row r="119" spans="1:33">
      <c r="A119" s="60" t="s">
        <v>2787</v>
      </c>
      <c r="B119" s="19" t="s">
        <v>347</v>
      </c>
      <c r="C119" s="19" t="s">
        <v>2772</v>
      </c>
      <c r="D119" s="19">
        <v>42447375</v>
      </c>
      <c r="E119" s="57" t="str">
        <f t="shared" si="37"/>
        <v>KG-KGT-1808-00016-00693/42447375</v>
      </c>
      <c r="F119" s="19" t="s">
        <v>358</v>
      </c>
      <c r="G119" s="19" t="s">
        <v>363</v>
      </c>
      <c r="H119" s="45">
        <v>43417</v>
      </c>
      <c r="I119" s="38">
        <v>257</v>
      </c>
      <c r="J119" s="38">
        <v>1542</v>
      </c>
      <c r="K119" s="65">
        <f t="shared" si="38"/>
        <v>6</v>
      </c>
      <c r="L119" s="46">
        <v>3.25</v>
      </c>
      <c r="M119" s="66">
        <f t="shared" si="39"/>
        <v>835.25</v>
      </c>
      <c r="N119" s="38">
        <v>42.5</v>
      </c>
      <c r="O119" s="38">
        <v>29.5</v>
      </c>
      <c r="P119" s="38">
        <v>14</v>
      </c>
      <c r="Q119" s="71">
        <f t="shared" si="49"/>
        <v>1.7999999999999999E-2</v>
      </c>
      <c r="R119" s="65">
        <f t="shared" si="50"/>
        <v>4.51</v>
      </c>
      <c r="S119" s="72">
        <f t="shared" si="51"/>
        <v>0.46</v>
      </c>
      <c r="T119" s="50">
        <v>709.32</v>
      </c>
      <c r="U119" s="74" t="s">
        <v>2804</v>
      </c>
      <c r="V119" s="27">
        <f>IF(E119="","",SUMIF(OUTBOUND!$G:$G,WMS!E119,OUTBOUND!$L:$L))</f>
        <v>24</v>
      </c>
      <c r="W119" s="27">
        <f>IF(E119="","",SUMIF(OUTBOUND!$G:$G,WMS!E119,OUTBOUND!$M:$M))</f>
        <v>144</v>
      </c>
      <c r="X119" s="71">
        <f>IF(E119="","",SUMIF(OUTBOUND!$G:$G,WMS!E119,OUTBOUND!$O:$O))</f>
        <v>78</v>
      </c>
      <c r="Y119" s="71">
        <f>IF(E119="","",SUMIF(OUTBOUND!$G:$G,WMS!E119,OUTBOUND!$AC:$AC))</f>
        <v>66.240000000000009</v>
      </c>
      <c r="Z119" s="71">
        <f>IF(E119="","",SUMIF(OUTBOUND!$G:$G,WMS!E119,OUTBOUND!$P:$P))</f>
        <v>0.43199999999999994</v>
      </c>
      <c r="AA119" s="27">
        <f t="shared" si="52"/>
        <v>233</v>
      </c>
      <c r="AB119" s="27">
        <f t="shared" si="53"/>
        <v>1398</v>
      </c>
      <c r="AC119" s="71">
        <f t="shared" si="54"/>
        <v>757.25</v>
      </c>
      <c r="AD119" s="71">
        <f t="shared" si="55"/>
        <v>643.08000000000004</v>
      </c>
      <c r="AE119" s="71">
        <f t="shared" si="56"/>
        <v>4.0779999999999994</v>
      </c>
      <c r="AF119" s="80" t="b">
        <f t="shared" si="57"/>
        <v>1</v>
      </c>
    </row>
    <row r="120" spans="1:33">
      <c r="A120" s="43" t="s">
        <v>2777</v>
      </c>
      <c r="B120" s="19" t="s">
        <v>2805</v>
      </c>
      <c r="C120" s="19" t="s">
        <v>2806</v>
      </c>
      <c r="D120" s="19">
        <v>42641162</v>
      </c>
      <c r="E120" s="57" t="str">
        <f t="shared" si="37"/>
        <v>KG-ARI-1808-00019-00586/42641162</v>
      </c>
      <c r="F120" s="19" t="s">
        <v>369</v>
      </c>
      <c r="G120" s="19" t="s">
        <v>372</v>
      </c>
      <c r="H120" s="45">
        <v>43423</v>
      </c>
      <c r="I120" s="38">
        <v>25</v>
      </c>
      <c r="J120" s="38">
        <v>100</v>
      </c>
      <c r="K120" s="65">
        <f t="shared" si="38"/>
        <v>4</v>
      </c>
      <c r="L120" s="46">
        <v>10.35</v>
      </c>
      <c r="M120" s="66">
        <f t="shared" si="39"/>
        <v>258.75</v>
      </c>
      <c r="N120" s="38">
        <v>36</v>
      </c>
      <c r="O120" s="38">
        <v>30.5</v>
      </c>
      <c r="P120" s="38">
        <v>31</v>
      </c>
      <c r="Q120" s="71">
        <f t="shared" si="49"/>
        <v>3.4000000000000002E-2</v>
      </c>
      <c r="R120" s="65">
        <f t="shared" si="50"/>
        <v>0.85</v>
      </c>
      <c r="S120" s="72">
        <f t="shared" si="51"/>
        <v>1.95</v>
      </c>
      <c r="T120" s="50">
        <v>195</v>
      </c>
      <c r="U120" s="74" t="s">
        <v>2807</v>
      </c>
      <c r="V120" s="27">
        <f>IF(E120="","",SUMIF(OUTBOUND!$G:$G,WMS!E120,OUTBOUND!$L:$L))</f>
        <v>24</v>
      </c>
      <c r="W120" s="27">
        <f>IF(E120="","",SUMIF(OUTBOUND!$G:$G,WMS!E120,OUTBOUND!$M:$M))</f>
        <v>96</v>
      </c>
      <c r="X120" s="71">
        <f>IF(E120="","",SUMIF(OUTBOUND!$G:$G,WMS!E120,OUTBOUND!$O:$O))</f>
        <v>248.39999999999998</v>
      </c>
      <c r="Y120" s="71">
        <f>IF(E120="","",SUMIF(OUTBOUND!$G:$G,WMS!E120,OUTBOUND!$AC:$AC))</f>
        <v>187.2</v>
      </c>
      <c r="Z120" s="71">
        <f>IF(E120="","",SUMIF(OUTBOUND!$G:$G,WMS!E120,OUTBOUND!$P:$P))</f>
        <v>0.81600000000000006</v>
      </c>
      <c r="AA120" s="27">
        <f t="shared" si="52"/>
        <v>1</v>
      </c>
      <c r="AB120" s="27">
        <f t="shared" si="53"/>
        <v>4</v>
      </c>
      <c r="AC120" s="71">
        <f t="shared" si="54"/>
        <v>10.350000000000023</v>
      </c>
      <c r="AD120" s="71">
        <f t="shared" si="55"/>
        <v>7.8000000000000114</v>
      </c>
      <c r="AE120" s="71">
        <f t="shared" si="56"/>
        <v>3.3999999999999919E-2</v>
      </c>
      <c r="AF120" s="80" t="b">
        <f t="shared" si="57"/>
        <v>1</v>
      </c>
    </row>
    <row r="121" spans="1:33">
      <c r="A121" s="43" t="s">
        <v>2777</v>
      </c>
      <c r="B121" s="19" t="s">
        <v>2808</v>
      </c>
      <c r="C121" s="19" t="s">
        <v>2809</v>
      </c>
      <c r="D121" s="19">
        <v>42496144</v>
      </c>
      <c r="E121" s="57" t="str">
        <f t="shared" si="37"/>
        <v>KG-ARI-1808-00019-00367/42496144</v>
      </c>
      <c r="F121" s="19" t="s">
        <v>369</v>
      </c>
      <c r="G121" s="19" t="s">
        <v>370</v>
      </c>
      <c r="H121" s="45">
        <v>43423</v>
      </c>
      <c r="I121" s="38">
        <v>64</v>
      </c>
      <c r="J121" s="38">
        <v>384</v>
      </c>
      <c r="K121" s="65">
        <f t="shared" si="38"/>
        <v>6</v>
      </c>
      <c r="L121" s="46">
        <v>3.85</v>
      </c>
      <c r="M121" s="66">
        <f t="shared" si="39"/>
        <v>246.4</v>
      </c>
      <c r="N121" s="38">
        <v>34.5</v>
      </c>
      <c r="O121" s="38">
        <v>23.5</v>
      </c>
      <c r="P121" s="38">
        <v>16.5</v>
      </c>
      <c r="Q121" s="71">
        <f t="shared" si="49"/>
        <v>1.2999999999999999E-2</v>
      </c>
      <c r="R121" s="65">
        <f t="shared" si="50"/>
        <v>0.86</v>
      </c>
      <c r="S121" s="72">
        <f t="shared" si="51"/>
        <v>0.54999999999999993</v>
      </c>
      <c r="T121" s="50">
        <v>211.2</v>
      </c>
      <c r="U121" s="74" t="s">
        <v>2810</v>
      </c>
      <c r="V121" s="27">
        <f>IF(E121="","",SUMIF(OUTBOUND!$G:$G,WMS!E121,OUTBOUND!$L:$L))</f>
        <v>6</v>
      </c>
      <c r="W121" s="27">
        <f>IF(E121="","",SUMIF(OUTBOUND!$G:$G,WMS!E121,OUTBOUND!$M:$M))</f>
        <v>36</v>
      </c>
      <c r="X121" s="71">
        <f>IF(E121="","",SUMIF(OUTBOUND!$G:$G,WMS!E121,OUTBOUND!$O:$O))</f>
        <v>23.1</v>
      </c>
      <c r="Y121" s="71">
        <f>IF(E121="","",SUMIF(OUTBOUND!$G:$G,WMS!E121,OUTBOUND!$AC:$AC))</f>
        <v>19.799999999999997</v>
      </c>
      <c r="Z121" s="71">
        <f>IF(E121="","",SUMIF(OUTBOUND!$G:$G,WMS!E121,OUTBOUND!$P:$P))</f>
        <v>7.8E-2</v>
      </c>
      <c r="AA121" s="27">
        <f t="shared" si="52"/>
        <v>58</v>
      </c>
      <c r="AB121" s="27">
        <f t="shared" si="53"/>
        <v>348</v>
      </c>
      <c r="AC121" s="71">
        <f t="shared" si="54"/>
        <v>223.3</v>
      </c>
      <c r="AD121" s="71">
        <f t="shared" si="55"/>
        <v>191.39999999999998</v>
      </c>
      <c r="AE121" s="71">
        <f t="shared" si="56"/>
        <v>0.78200000000000003</v>
      </c>
      <c r="AF121" s="80" t="b">
        <f t="shared" si="57"/>
        <v>1</v>
      </c>
    </row>
    <row r="122" spans="1:33">
      <c r="A122" s="43" t="s">
        <v>2777</v>
      </c>
      <c r="B122" s="19" t="s">
        <v>367</v>
      </c>
      <c r="C122" s="19" t="s">
        <v>2778</v>
      </c>
      <c r="D122" s="19">
        <v>42499947</v>
      </c>
      <c r="E122" s="57" t="str">
        <f t="shared" si="37"/>
        <v>KG-ARI-1808-00019-00372/42499947</v>
      </c>
      <c r="F122" s="19" t="s">
        <v>369</v>
      </c>
      <c r="G122" s="19" t="s">
        <v>370</v>
      </c>
      <c r="H122" s="45">
        <v>43423</v>
      </c>
      <c r="I122" s="38">
        <v>39</v>
      </c>
      <c r="J122" s="38">
        <v>312</v>
      </c>
      <c r="K122" s="65">
        <f t="shared" si="38"/>
        <v>8</v>
      </c>
      <c r="L122" s="46">
        <v>3.95</v>
      </c>
      <c r="M122" s="66">
        <f t="shared" si="39"/>
        <v>154.05000000000001</v>
      </c>
      <c r="N122" s="38">
        <v>27.5</v>
      </c>
      <c r="O122" s="38">
        <v>27.5</v>
      </c>
      <c r="P122" s="38">
        <v>20.5</v>
      </c>
      <c r="Q122" s="71">
        <f t="shared" si="49"/>
        <v>1.6E-2</v>
      </c>
      <c r="R122" s="65">
        <f t="shared" si="50"/>
        <v>0.6</v>
      </c>
      <c r="S122" s="72">
        <f t="shared" si="51"/>
        <v>0.375</v>
      </c>
      <c r="T122" s="50">
        <v>117</v>
      </c>
      <c r="U122" s="74" t="s">
        <v>2811</v>
      </c>
      <c r="V122" s="27">
        <f>IF(E122="","",SUMIF(OUTBOUND!$G:$G,WMS!E122,OUTBOUND!$L:$L))</f>
        <v>19</v>
      </c>
      <c r="W122" s="27">
        <f>IF(E122="","",SUMIF(OUTBOUND!$G:$G,WMS!E122,OUTBOUND!$M:$M))</f>
        <v>152</v>
      </c>
      <c r="X122" s="71">
        <f>IF(E122="","",SUMIF(OUTBOUND!$G:$G,WMS!E122,OUTBOUND!$O:$O))</f>
        <v>75.050000000000011</v>
      </c>
      <c r="Y122" s="71">
        <f>IF(E122="","",SUMIF(OUTBOUND!$G:$G,WMS!E122,OUTBOUND!$AC:$AC))</f>
        <v>57</v>
      </c>
      <c r="Z122" s="71">
        <f>IF(E122="","",SUMIF(OUTBOUND!$G:$G,WMS!E122,OUTBOUND!$P:$P))</f>
        <v>0.30400000000000005</v>
      </c>
      <c r="AA122" s="27">
        <f t="shared" si="52"/>
        <v>20</v>
      </c>
      <c r="AB122" s="27">
        <f t="shared" si="53"/>
        <v>160</v>
      </c>
      <c r="AC122" s="71">
        <f t="shared" si="54"/>
        <v>79</v>
      </c>
      <c r="AD122" s="71">
        <f t="shared" si="55"/>
        <v>60</v>
      </c>
      <c r="AE122" s="71">
        <f t="shared" si="56"/>
        <v>0.29599999999999993</v>
      </c>
      <c r="AF122" s="80" t="b">
        <f t="shared" si="57"/>
        <v>1</v>
      </c>
    </row>
    <row r="123" spans="1:33">
      <c r="A123" s="43" t="s">
        <v>2777</v>
      </c>
      <c r="B123" s="19" t="s">
        <v>367</v>
      </c>
      <c r="C123" s="19" t="s">
        <v>2778</v>
      </c>
      <c r="D123" s="19">
        <v>42498957</v>
      </c>
      <c r="E123" s="57" t="str">
        <f t="shared" si="37"/>
        <v>KG-ARI-1808-00019-00372/42498957</v>
      </c>
      <c r="F123" s="19" t="s">
        <v>369</v>
      </c>
      <c r="G123" s="19" t="s">
        <v>370</v>
      </c>
      <c r="H123" s="45">
        <v>43423</v>
      </c>
      <c r="I123" s="38">
        <v>147</v>
      </c>
      <c r="J123" s="38">
        <v>294</v>
      </c>
      <c r="K123" s="65">
        <f t="shared" si="38"/>
        <v>2</v>
      </c>
      <c r="L123" s="46">
        <v>3.95</v>
      </c>
      <c r="M123" s="66">
        <f t="shared" si="39"/>
        <v>580.65</v>
      </c>
      <c r="N123" s="38">
        <v>50</v>
      </c>
      <c r="O123" s="38">
        <v>26</v>
      </c>
      <c r="P123" s="38">
        <v>22</v>
      </c>
      <c r="Q123" s="71">
        <f t="shared" si="49"/>
        <v>2.9000000000000001E-2</v>
      </c>
      <c r="R123" s="65">
        <f t="shared" si="50"/>
        <v>4.2</v>
      </c>
      <c r="S123" s="72">
        <f t="shared" si="51"/>
        <v>2.1</v>
      </c>
      <c r="T123" s="50">
        <v>617.4</v>
      </c>
      <c r="U123" s="74" t="s">
        <v>2812</v>
      </c>
      <c r="V123" s="27">
        <f>IF(E123="","",SUMIF(OUTBOUND!$G:$G,WMS!E123,OUTBOUND!$L:$L))</f>
        <v>6</v>
      </c>
      <c r="W123" s="27">
        <f>IF(E123="","",SUMIF(OUTBOUND!$G:$G,WMS!E123,OUTBOUND!$M:$M))</f>
        <v>12</v>
      </c>
      <c r="X123" s="71">
        <f>IF(E123="","",SUMIF(OUTBOUND!$G:$G,WMS!E123,OUTBOUND!$O:$O))</f>
        <v>23.700000000000003</v>
      </c>
      <c r="Y123" s="71">
        <f>IF(E123="","",SUMIF(OUTBOUND!$G:$G,WMS!E123,OUTBOUND!$AC:$AC))</f>
        <v>25.200000000000003</v>
      </c>
      <c r="Z123" s="71">
        <f>IF(E123="","",SUMIF(OUTBOUND!$G:$G,WMS!E123,OUTBOUND!$P:$P))</f>
        <v>0.17400000000000002</v>
      </c>
      <c r="AA123" s="27">
        <f t="shared" si="52"/>
        <v>141</v>
      </c>
      <c r="AB123" s="27">
        <f t="shared" si="53"/>
        <v>282</v>
      </c>
      <c r="AC123" s="71">
        <f t="shared" si="54"/>
        <v>556.94999999999993</v>
      </c>
      <c r="AD123" s="71">
        <f t="shared" si="55"/>
        <v>592.19999999999993</v>
      </c>
      <c r="AE123" s="71">
        <f t="shared" si="56"/>
        <v>4.0259999999999998</v>
      </c>
      <c r="AF123" s="80" t="b">
        <f t="shared" si="57"/>
        <v>1</v>
      </c>
    </row>
    <row r="124" spans="1:33">
      <c r="A124" s="43" t="s">
        <v>2777</v>
      </c>
      <c r="B124" s="19" t="s">
        <v>367</v>
      </c>
      <c r="C124" s="19" t="s">
        <v>2778</v>
      </c>
      <c r="D124" s="19">
        <v>42619321</v>
      </c>
      <c r="E124" s="57" t="str">
        <f t="shared" si="37"/>
        <v>KG-ARI-1808-00019-00372/42619321</v>
      </c>
      <c r="F124" s="19" t="s">
        <v>369</v>
      </c>
      <c r="G124" s="19" t="s">
        <v>370</v>
      </c>
      <c r="H124" s="45">
        <v>43423</v>
      </c>
      <c r="I124" s="38">
        <v>35</v>
      </c>
      <c r="J124" s="38">
        <v>140</v>
      </c>
      <c r="K124" s="65">
        <f t="shared" si="38"/>
        <v>4</v>
      </c>
      <c r="L124" s="46">
        <v>7.95</v>
      </c>
      <c r="M124" s="66">
        <f t="shared" si="39"/>
        <v>278.25</v>
      </c>
      <c r="N124" s="38">
        <v>42.5</v>
      </c>
      <c r="O124" s="38">
        <v>43</v>
      </c>
      <c r="P124" s="38">
        <v>22</v>
      </c>
      <c r="Q124" s="71">
        <f t="shared" si="49"/>
        <v>0.04</v>
      </c>
      <c r="R124" s="65">
        <f t="shared" si="50"/>
        <v>1.41</v>
      </c>
      <c r="S124" s="72">
        <f t="shared" si="51"/>
        <v>1.9</v>
      </c>
      <c r="T124" s="50">
        <v>266</v>
      </c>
      <c r="U124" s="74" t="s">
        <v>2807</v>
      </c>
      <c r="V124" s="27">
        <f>IF(E124="","",SUMIF(OUTBOUND!$G:$G,WMS!E124,OUTBOUND!$L:$L))</f>
        <v>6</v>
      </c>
      <c r="W124" s="27">
        <f>IF(E124="","",SUMIF(OUTBOUND!$G:$G,WMS!E124,OUTBOUND!$M:$M))</f>
        <v>24</v>
      </c>
      <c r="X124" s="71">
        <f>IF(E124="","",SUMIF(OUTBOUND!$G:$G,WMS!E124,OUTBOUND!$O:$O))</f>
        <v>47.7</v>
      </c>
      <c r="Y124" s="71">
        <f>IF(E124="","",SUMIF(OUTBOUND!$G:$G,WMS!E124,OUTBOUND!$AC:$AC))</f>
        <v>45.599999999999994</v>
      </c>
      <c r="Z124" s="71">
        <f>IF(E124="","",SUMIF(OUTBOUND!$G:$G,WMS!E124,OUTBOUND!$P:$P))</f>
        <v>0.24</v>
      </c>
      <c r="AA124" s="27">
        <f t="shared" si="52"/>
        <v>29</v>
      </c>
      <c r="AB124" s="27">
        <f t="shared" si="53"/>
        <v>116</v>
      </c>
      <c r="AC124" s="71">
        <f t="shared" si="54"/>
        <v>230.55</v>
      </c>
      <c r="AD124" s="71">
        <f t="shared" si="55"/>
        <v>220.4</v>
      </c>
      <c r="AE124" s="71">
        <f t="shared" si="56"/>
        <v>1.17</v>
      </c>
      <c r="AF124" s="80" t="b">
        <f t="shared" si="57"/>
        <v>1</v>
      </c>
    </row>
    <row r="125" spans="1:33">
      <c r="A125" s="43" t="s">
        <v>2777</v>
      </c>
      <c r="B125" s="19" t="s">
        <v>367</v>
      </c>
      <c r="C125" s="19" t="s">
        <v>2778</v>
      </c>
      <c r="D125" s="19">
        <v>42534921</v>
      </c>
      <c r="E125" s="57" t="str">
        <f t="shared" si="37"/>
        <v>KG-ARI-1808-00019-00372/42534921</v>
      </c>
      <c r="F125" s="19" t="s">
        <v>369</v>
      </c>
      <c r="G125" s="19" t="s">
        <v>372</v>
      </c>
      <c r="H125" s="45">
        <v>43423</v>
      </c>
      <c r="I125" s="38">
        <v>51</v>
      </c>
      <c r="J125" s="38">
        <v>306</v>
      </c>
      <c r="K125" s="65">
        <f t="shared" si="38"/>
        <v>6</v>
      </c>
      <c r="L125" s="46">
        <v>6.95</v>
      </c>
      <c r="M125" s="66">
        <f t="shared" si="39"/>
        <v>354.45</v>
      </c>
      <c r="N125" s="38">
        <v>28.5</v>
      </c>
      <c r="O125" s="38">
        <v>23</v>
      </c>
      <c r="P125" s="38">
        <v>32</v>
      </c>
      <c r="Q125" s="71">
        <f t="shared" si="49"/>
        <v>2.1000000000000001E-2</v>
      </c>
      <c r="R125" s="65">
        <f t="shared" si="50"/>
        <v>1.07</v>
      </c>
      <c r="S125" s="72">
        <f t="shared" si="51"/>
        <v>1.1166666666666667</v>
      </c>
      <c r="T125" s="50">
        <v>341.7</v>
      </c>
      <c r="U125" s="74" t="s">
        <v>2780</v>
      </c>
      <c r="V125" s="27">
        <f>IF(E125="","",SUMIF(OUTBOUND!$G:$G,WMS!E125,OUTBOUND!$L:$L))</f>
        <v>29</v>
      </c>
      <c r="W125" s="27">
        <f>IF(E125="","",SUMIF(OUTBOUND!$G:$G,WMS!E125,OUTBOUND!$M:$M))</f>
        <v>174</v>
      </c>
      <c r="X125" s="71">
        <f>IF(E125="","",SUMIF(OUTBOUND!$G:$G,WMS!E125,OUTBOUND!$O:$O))</f>
        <v>201.55</v>
      </c>
      <c r="Y125" s="71">
        <f>IF(E125="","",SUMIF(OUTBOUND!$G:$G,WMS!E125,OUTBOUND!$AC:$AC))</f>
        <v>194.3</v>
      </c>
      <c r="Z125" s="71">
        <f>IF(E125="","",SUMIF(OUTBOUND!$G:$G,WMS!E125,OUTBOUND!$P:$P))</f>
        <v>0.60899999999999999</v>
      </c>
      <c r="AA125" s="27">
        <f t="shared" si="52"/>
        <v>22</v>
      </c>
      <c r="AB125" s="27">
        <f t="shared" si="53"/>
        <v>132</v>
      </c>
      <c r="AC125" s="71">
        <f t="shared" si="54"/>
        <v>152.89999999999998</v>
      </c>
      <c r="AD125" s="71">
        <f t="shared" si="55"/>
        <v>147.39999999999998</v>
      </c>
      <c r="AE125" s="71">
        <f t="shared" si="56"/>
        <v>0.46100000000000008</v>
      </c>
      <c r="AF125" s="80" t="b">
        <f t="shared" si="57"/>
        <v>1</v>
      </c>
    </row>
    <row r="126" spans="1:33">
      <c r="A126" s="82" t="s">
        <v>2813</v>
      </c>
      <c r="B126" s="83" t="s">
        <v>374</v>
      </c>
      <c r="C126" s="83" t="s">
        <v>2814</v>
      </c>
      <c r="D126" s="83">
        <v>42303510</v>
      </c>
      <c r="E126" s="57" t="str">
        <f t="shared" si="37"/>
        <v>KG-ARI-1812-00048-01200/42303510</v>
      </c>
      <c r="F126" s="19" t="s">
        <v>2815</v>
      </c>
      <c r="G126" s="19" t="s">
        <v>377</v>
      </c>
      <c r="H126" s="45">
        <v>43430</v>
      </c>
      <c r="I126" s="38">
        <v>15</v>
      </c>
      <c r="J126" s="38">
        <v>60</v>
      </c>
      <c r="K126" s="65">
        <f t="shared" si="38"/>
        <v>4</v>
      </c>
      <c r="L126" s="46">
        <v>9.5</v>
      </c>
      <c r="M126" s="66">
        <f t="shared" si="39"/>
        <v>142.5</v>
      </c>
      <c r="N126" s="38">
        <v>64</v>
      </c>
      <c r="O126" s="38">
        <v>35</v>
      </c>
      <c r="P126" s="38">
        <v>63</v>
      </c>
      <c r="Q126" s="71">
        <f t="shared" si="49"/>
        <v>0.14099999999999999</v>
      </c>
      <c r="R126" s="65">
        <f t="shared" si="50"/>
        <v>2.12</v>
      </c>
      <c r="S126" s="72">
        <f t="shared" si="51"/>
        <v>2.1675</v>
      </c>
      <c r="T126" s="50">
        <v>130.05000000000001</v>
      </c>
      <c r="U126" s="74" t="s">
        <v>2816</v>
      </c>
      <c r="V126" s="27">
        <f>IF(E126="","",SUMIF(OUTBOUND!$G:$G,WMS!E126,OUTBOUND!$L:$L))</f>
        <v>15</v>
      </c>
      <c r="W126" s="27">
        <f>IF(E126="","",SUMIF(OUTBOUND!$G:$G,WMS!E126,OUTBOUND!$M:$M))</f>
        <v>60</v>
      </c>
      <c r="X126" s="71">
        <f>IF(E126="","",SUMIF(OUTBOUND!$G:$G,WMS!E126,OUTBOUND!$O:$O))</f>
        <v>142.5</v>
      </c>
      <c r="Y126" s="71">
        <f>IF(E126="","",SUMIF(OUTBOUND!$G:$G,WMS!E126,OUTBOUND!$AC:$AC))</f>
        <v>130.05000000000001</v>
      </c>
      <c r="Z126" s="71">
        <f>IF(E126="","",SUMIF(OUTBOUND!$G:$G,WMS!E126,OUTBOUND!$P:$P))</f>
        <v>2.1149999999999998</v>
      </c>
      <c r="AA126" s="27">
        <f t="shared" si="52"/>
        <v>0</v>
      </c>
      <c r="AB126" s="27">
        <f t="shared" si="53"/>
        <v>0</v>
      </c>
      <c r="AC126" s="71">
        <f t="shared" si="54"/>
        <v>0</v>
      </c>
      <c r="AD126" s="71">
        <f t="shared" si="55"/>
        <v>0</v>
      </c>
      <c r="AE126" s="71">
        <f t="shared" si="56"/>
        <v>5.0000000000003375E-3</v>
      </c>
      <c r="AF126" s="80" t="e">
        <f t="shared" si="57"/>
        <v>#DIV/0!</v>
      </c>
      <c r="AG126" s="43" t="s">
        <v>2726</v>
      </c>
    </row>
    <row r="127" spans="1:33">
      <c r="A127" s="82" t="s">
        <v>2813</v>
      </c>
      <c r="B127" s="83" t="s">
        <v>374</v>
      </c>
      <c r="C127" s="83" t="s">
        <v>2814</v>
      </c>
      <c r="D127" s="83">
        <v>42562924</v>
      </c>
      <c r="E127" s="57" t="str">
        <f t="shared" si="37"/>
        <v>KG-ARI-1812-00048-01200/42562924</v>
      </c>
      <c r="F127" s="19" t="s">
        <v>2815</v>
      </c>
      <c r="G127" s="19" t="s">
        <v>377</v>
      </c>
      <c r="H127" s="45">
        <v>43430</v>
      </c>
      <c r="I127" s="38">
        <v>10</v>
      </c>
      <c r="J127" s="38">
        <v>40</v>
      </c>
      <c r="K127" s="65">
        <f t="shared" si="38"/>
        <v>4</v>
      </c>
      <c r="L127" s="46">
        <v>5.6</v>
      </c>
      <c r="M127" s="66">
        <f t="shared" si="39"/>
        <v>56</v>
      </c>
      <c r="N127" s="38">
        <v>44</v>
      </c>
      <c r="O127" s="38">
        <v>43.5</v>
      </c>
      <c r="P127" s="38">
        <v>44</v>
      </c>
      <c r="Q127" s="71">
        <f t="shared" si="49"/>
        <v>8.4000000000000005E-2</v>
      </c>
      <c r="R127" s="65">
        <f t="shared" si="50"/>
        <v>0.84</v>
      </c>
      <c r="S127" s="72">
        <f t="shared" si="51"/>
        <v>1.175</v>
      </c>
      <c r="T127" s="50">
        <v>47</v>
      </c>
      <c r="U127" s="74" t="s">
        <v>2817</v>
      </c>
      <c r="V127" s="27">
        <f>IF(E127="","",SUMIF(OUTBOUND!$G:$G,WMS!E127,OUTBOUND!$L:$L))</f>
        <v>10</v>
      </c>
      <c r="W127" s="27">
        <f>IF(E127="","",SUMIF(OUTBOUND!$G:$G,WMS!E127,OUTBOUND!$M:$M))</f>
        <v>40</v>
      </c>
      <c r="X127" s="71">
        <f>IF(E127="","",SUMIF(OUTBOUND!$G:$G,WMS!E127,OUTBOUND!$O:$O))</f>
        <v>56</v>
      </c>
      <c r="Y127" s="71">
        <f>IF(E127="","",SUMIF(OUTBOUND!$G:$G,WMS!E127,OUTBOUND!$AC:$AC))</f>
        <v>47</v>
      </c>
      <c r="Z127" s="71">
        <f>IF(E127="","",SUMIF(OUTBOUND!$G:$G,WMS!E127,OUTBOUND!$P:$P))</f>
        <v>0.84000000000000008</v>
      </c>
      <c r="AA127" s="27">
        <f t="shared" si="52"/>
        <v>0</v>
      </c>
      <c r="AB127" s="27">
        <f t="shared" si="53"/>
        <v>0</v>
      </c>
      <c r="AC127" s="71">
        <f t="shared" si="54"/>
        <v>0</v>
      </c>
      <c r="AD127" s="71">
        <f t="shared" si="55"/>
        <v>0</v>
      </c>
      <c r="AE127" s="71">
        <f t="shared" si="56"/>
        <v>-1.1102230246251565E-16</v>
      </c>
      <c r="AF127" s="80" t="e">
        <f t="shared" si="57"/>
        <v>#DIV/0!</v>
      </c>
      <c r="AG127" s="43" t="s">
        <v>2726</v>
      </c>
    </row>
    <row r="128" spans="1:33">
      <c r="A128" s="43" t="s">
        <v>2818</v>
      </c>
      <c r="B128" s="19" t="s">
        <v>379</v>
      </c>
      <c r="C128" s="19" t="s">
        <v>2819</v>
      </c>
      <c r="D128" s="19">
        <v>42477815</v>
      </c>
      <c r="E128" s="57" t="str">
        <f t="shared" si="37"/>
        <v>KG-ARI-1812-00048-01223/42477815</v>
      </c>
      <c r="F128" s="19" t="s">
        <v>381</v>
      </c>
      <c r="G128" s="19" t="s">
        <v>383</v>
      </c>
      <c r="H128" s="45">
        <v>43432</v>
      </c>
      <c r="I128" s="38">
        <v>17</v>
      </c>
      <c r="J128" s="38">
        <v>425</v>
      </c>
      <c r="K128" s="65">
        <f t="shared" si="38"/>
        <v>25</v>
      </c>
      <c r="L128" s="46">
        <v>1.55</v>
      </c>
      <c r="M128" s="66">
        <f t="shared" si="39"/>
        <v>26.35</v>
      </c>
      <c r="N128" s="38">
        <v>20.5</v>
      </c>
      <c r="O128" s="38">
        <v>17</v>
      </c>
      <c r="P128" s="38">
        <v>12</v>
      </c>
      <c r="Q128" s="71">
        <f t="shared" si="49"/>
        <v>4.0000000000000001E-3</v>
      </c>
      <c r="R128" s="65">
        <f t="shared" si="50"/>
        <v>7.0000000000000007E-2</v>
      </c>
      <c r="S128" s="72">
        <f t="shared" si="51"/>
        <v>5.9764705882352935E-2</v>
      </c>
      <c r="T128" s="50">
        <v>25.4</v>
      </c>
      <c r="U128" s="74" t="s">
        <v>2820</v>
      </c>
      <c r="V128" s="27">
        <f>IF(E128="","",SUMIF(OUTBOUND!$G:$G,WMS!E128,OUTBOUND!$L:$L))</f>
        <v>0</v>
      </c>
      <c r="W128" s="27">
        <f>IF(E128="","",SUMIF(OUTBOUND!$G:$G,WMS!E128,OUTBOUND!$M:$M))</f>
        <v>0</v>
      </c>
      <c r="X128" s="71">
        <f>IF(E128="","",SUMIF(OUTBOUND!$G:$G,WMS!E128,OUTBOUND!$O:$O))</f>
        <v>0</v>
      </c>
      <c r="Y128" s="71">
        <f>IF(E128="","",SUMIF(OUTBOUND!$G:$G,WMS!E128,OUTBOUND!$AC:$AC))</f>
        <v>0</v>
      </c>
      <c r="Z128" s="71">
        <f>IF(E128="","",SUMIF(OUTBOUND!$G:$G,WMS!E128,OUTBOUND!$P:$P))</f>
        <v>0</v>
      </c>
      <c r="AA128" s="27">
        <f t="shared" si="52"/>
        <v>17</v>
      </c>
      <c r="AB128" s="27">
        <f t="shared" si="53"/>
        <v>425</v>
      </c>
      <c r="AC128" s="71">
        <f t="shared" si="54"/>
        <v>26.35</v>
      </c>
      <c r="AD128" s="71">
        <f t="shared" si="55"/>
        <v>25.4</v>
      </c>
      <c r="AE128" s="71">
        <f t="shared" si="56"/>
        <v>7.0000000000000007E-2</v>
      </c>
      <c r="AF128" s="80" t="b">
        <f t="shared" si="57"/>
        <v>1</v>
      </c>
    </row>
    <row r="129" spans="1:33">
      <c r="A129" s="43" t="s">
        <v>2818</v>
      </c>
      <c r="B129" s="19" t="s">
        <v>379</v>
      </c>
      <c r="C129" s="19" t="s">
        <v>2819</v>
      </c>
      <c r="D129" s="19">
        <v>42477808</v>
      </c>
      <c r="E129" s="57" t="str">
        <f t="shared" si="37"/>
        <v>KG-ARI-1812-00048-01223/42477808</v>
      </c>
      <c r="F129" s="19" t="s">
        <v>381</v>
      </c>
      <c r="G129" s="19" t="s">
        <v>383</v>
      </c>
      <c r="H129" s="45">
        <v>43432</v>
      </c>
      <c r="I129" s="38">
        <v>14</v>
      </c>
      <c r="J129" s="38">
        <v>350</v>
      </c>
      <c r="K129" s="65">
        <f t="shared" si="38"/>
        <v>25</v>
      </c>
      <c r="L129" s="46">
        <v>1.6</v>
      </c>
      <c r="M129" s="66">
        <f t="shared" si="39"/>
        <v>22.4</v>
      </c>
      <c r="N129" s="38">
        <v>20.5</v>
      </c>
      <c r="O129" s="38">
        <v>17</v>
      </c>
      <c r="P129" s="38">
        <v>12</v>
      </c>
      <c r="Q129" s="71">
        <f t="shared" si="49"/>
        <v>4.0000000000000001E-3</v>
      </c>
      <c r="R129" s="65">
        <f t="shared" si="50"/>
        <v>0.06</v>
      </c>
      <c r="S129" s="72">
        <f t="shared" si="51"/>
        <v>6.1714285714285722E-2</v>
      </c>
      <c r="T129" s="50">
        <v>21.6</v>
      </c>
      <c r="U129" s="74" t="s">
        <v>2820</v>
      </c>
      <c r="V129" s="27">
        <f>IF(E129="","",SUMIF(OUTBOUND!$G:$G,WMS!E129,OUTBOUND!$L:$L))</f>
        <v>0</v>
      </c>
      <c r="W129" s="27">
        <f>IF(E129="","",SUMIF(OUTBOUND!$G:$G,WMS!E129,OUTBOUND!$M:$M))</f>
        <v>0</v>
      </c>
      <c r="X129" s="71">
        <f>IF(E129="","",SUMIF(OUTBOUND!$G:$G,WMS!E129,OUTBOUND!$O:$O))</f>
        <v>0</v>
      </c>
      <c r="Y129" s="71">
        <f>IF(E129="","",SUMIF(OUTBOUND!$G:$G,WMS!E129,OUTBOUND!$AC:$AC))</f>
        <v>0</v>
      </c>
      <c r="Z129" s="71">
        <f>IF(E129="","",SUMIF(OUTBOUND!$G:$G,WMS!E129,OUTBOUND!$P:$P))</f>
        <v>0</v>
      </c>
      <c r="AA129" s="27">
        <f t="shared" si="52"/>
        <v>14</v>
      </c>
      <c r="AB129" s="27">
        <f t="shared" si="53"/>
        <v>350</v>
      </c>
      <c r="AC129" s="71">
        <f t="shared" si="54"/>
        <v>22.4</v>
      </c>
      <c r="AD129" s="71">
        <f t="shared" si="55"/>
        <v>21.6</v>
      </c>
      <c r="AE129" s="71">
        <f t="shared" si="56"/>
        <v>0.06</v>
      </c>
      <c r="AF129" s="80" t="b">
        <f t="shared" si="57"/>
        <v>1</v>
      </c>
    </row>
    <row r="130" spans="1:33">
      <c r="A130" s="43" t="s">
        <v>2818</v>
      </c>
      <c r="B130" s="19" t="s">
        <v>379</v>
      </c>
      <c r="C130" s="19" t="s">
        <v>2819</v>
      </c>
      <c r="D130" s="19">
        <v>42464822</v>
      </c>
      <c r="E130" s="57" t="str">
        <f t="shared" si="37"/>
        <v>KG-ARI-1812-00048-01223/42464822</v>
      </c>
      <c r="F130" s="19" t="s">
        <v>381</v>
      </c>
      <c r="G130" s="19" t="s">
        <v>382</v>
      </c>
      <c r="H130" s="45">
        <v>43432</v>
      </c>
      <c r="I130" s="38">
        <v>5</v>
      </c>
      <c r="J130" s="38">
        <v>75</v>
      </c>
      <c r="K130" s="65">
        <f t="shared" si="38"/>
        <v>15</v>
      </c>
      <c r="L130" s="46">
        <v>0.5</v>
      </c>
      <c r="M130" s="66">
        <f t="shared" si="39"/>
        <v>2.5</v>
      </c>
      <c r="N130" s="38">
        <v>20.5</v>
      </c>
      <c r="O130" s="38">
        <v>17</v>
      </c>
      <c r="P130" s="38">
        <v>12</v>
      </c>
      <c r="Q130" s="71">
        <f t="shared" si="49"/>
        <v>4.0000000000000001E-3</v>
      </c>
      <c r="R130" s="65">
        <f t="shared" si="50"/>
        <v>0.02</v>
      </c>
      <c r="S130" s="72">
        <f t="shared" si="51"/>
        <v>2.6666666666666668E-2</v>
      </c>
      <c r="T130" s="50">
        <v>2</v>
      </c>
      <c r="U130" s="74" t="s">
        <v>2820</v>
      </c>
      <c r="V130" s="27">
        <f>IF(E130="","",SUMIF(OUTBOUND!$G:$G,WMS!E130,OUTBOUND!$L:$L))</f>
        <v>4</v>
      </c>
      <c r="W130" s="27">
        <f>IF(E130="","",SUMIF(OUTBOUND!$G:$G,WMS!E130,OUTBOUND!$M:$M))</f>
        <v>60</v>
      </c>
      <c r="X130" s="71">
        <f>IF(E130="","",SUMIF(OUTBOUND!$G:$G,WMS!E130,OUTBOUND!$O:$O))</f>
        <v>2</v>
      </c>
      <c r="Y130" s="71">
        <f>IF(E130="","",SUMIF(OUTBOUND!$G:$G,WMS!E130,OUTBOUND!$AC:$AC))</f>
        <v>1.6</v>
      </c>
      <c r="Z130" s="71">
        <f>IF(E130="","",SUMIF(OUTBOUND!$G:$G,WMS!E130,OUTBOUND!$P:$P))</f>
        <v>1.6E-2</v>
      </c>
      <c r="AA130" s="27">
        <f t="shared" si="52"/>
        <v>1</v>
      </c>
      <c r="AB130" s="27">
        <f t="shared" si="53"/>
        <v>15</v>
      </c>
      <c r="AC130" s="71">
        <f t="shared" si="54"/>
        <v>0.5</v>
      </c>
      <c r="AD130" s="71">
        <f t="shared" si="55"/>
        <v>0.39999999999999991</v>
      </c>
      <c r="AE130" s="71">
        <f t="shared" si="56"/>
        <v>4.0000000000000001E-3</v>
      </c>
      <c r="AF130" s="80" t="b">
        <f t="shared" si="57"/>
        <v>1</v>
      </c>
    </row>
    <row r="131" spans="1:33">
      <c r="A131" s="84" t="s">
        <v>2818</v>
      </c>
      <c r="B131" s="83" t="s">
        <v>379</v>
      </c>
      <c r="C131" s="83" t="s">
        <v>2819</v>
      </c>
      <c r="D131" s="83">
        <v>42608554</v>
      </c>
      <c r="E131" s="57" t="str">
        <f t="shared" si="37"/>
        <v>KG-ARI-1812-00048-01223/42608554</v>
      </c>
      <c r="F131" s="19" t="s">
        <v>381</v>
      </c>
      <c r="G131" s="19" t="s">
        <v>382</v>
      </c>
      <c r="H131" s="45">
        <v>43432</v>
      </c>
      <c r="I131" s="38">
        <v>7</v>
      </c>
      <c r="J131" s="38">
        <v>84</v>
      </c>
      <c r="K131" s="65">
        <f t="shared" si="38"/>
        <v>12</v>
      </c>
      <c r="L131" s="46">
        <v>0.55000000000000004</v>
      </c>
      <c r="M131" s="66">
        <f t="shared" si="39"/>
        <v>3.85</v>
      </c>
      <c r="N131" s="38">
        <v>20.5</v>
      </c>
      <c r="O131" s="38">
        <v>17</v>
      </c>
      <c r="P131" s="38">
        <v>12</v>
      </c>
      <c r="Q131" s="71">
        <f t="shared" si="49"/>
        <v>4.0000000000000001E-3</v>
      </c>
      <c r="R131" s="65">
        <f t="shared" si="50"/>
        <v>0.03</v>
      </c>
      <c r="S131" s="72">
        <f t="shared" si="51"/>
        <v>4.1666666666666664E-2</v>
      </c>
      <c r="T131" s="50">
        <v>3.5</v>
      </c>
      <c r="U131" s="74" t="s">
        <v>2820</v>
      </c>
      <c r="V131" s="27">
        <f>IF(E131="","",SUMIF(OUTBOUND!$G:$G,WMS!E131,OUTBOUND!$L:$L))</f>
        <v>7</v>
      </c>
      <c r="W131" s="27">
        <f>IF(E131="","",SUMIF(OUTBOUND!$G:$G,WMS!E131,OUTBOUND!$M:$M))</f>
        <v>84</v>
      </c>
      <c r="X131" s="71">
        <f>IF(E131="","",SUMIF(OUTBOUND!$G:$G,WMS!E131,OUTBOUND!$O:$O))</f>
        <v>3.8499999999999996</v>
      </c>
      <c r="Y131" s="71">
        <f>IF(E131="","",SUMIF(OUTBOUND!$G:$G,WMS!E131,OUTBOUND!$AC:$AC))</f>
        <v>3.5</v>
      </c>
      <c r="Z131" s="71">
        <f>IF(E131="","",SUMIF(OUTBOUND!$G:$G,WMS!E131,OUTBOUND!$P:$P))</f>
        <v>2.8000000000000001E-2</v>
      </c>
      <c r="AA131" s="27">
        <f t="shared" si="52"/>
        <v>0</v>
      </c>
      <c r="AB131" s="27">
        <f t="shared" si="53"/>
        <v>0</v>
      </c>
      <c r="AC131" s="71">
        <f t="shared" si="54"/>
        <v>4.4408920985006262E-16</v>
      </c>
      <c r="AD131" s="71">
        <f t="shared" si="55"/>
        <v>0</v>
      </c>
      <c r="AE131" s="71">
        <f t="shared" si="56"/>
        <v>1.9999999999999983E-3</v>
      </c>
      <c r="AF131" s="80" t="e">
        <f t="shared" si="57"/>
        <v>#DIV/0!</v>
      </c>
      <c r="AG131" s="60" t="s">
        <v>2726</v>
      </c>
    </row>
    <row r="132" spans="1:33">
      <c r="A132" s="84" t="s">
        <v>2818</v>
      </c>
      <c r="B132" s="83" t="s">
        <v>379</v>
      </c>
      <c r="C132" s="83" t="s">
        <v>2819</v>
      </c>
      <c r="D132" s="83">
        <v>42571452</v>
      </c>
      <c r="E132" s="57" t="str">
        <f t="shared" si="37"/>
        <v>KG-ARI-1812-00048-01223/42571452</v>
      </c>
      <c r="F132" s="19" t="s">
        <v>381</v>
      </c>
      <c r="G132" s="19" t="s">
        <v>382</v>
      </c>
      <c r="H132" s="45">
        <v>43432</v>
      </c>
      <c r="I132" s="38">
        <v>4</v>
      </c>
      <c r="J132" s="38">
        <v>60</v>
      </c>
      <c r="K132" s="65">
        <f t="shared" si="38"/>
        <v>15</v>
      </c>
      <c r="L132" s="46">
        <v>0.5</v>
      </c>
      <c r="M132" s="66">
        <f t="shared" si="39"/>
        <v>2</v>
      </c>
      <c r="N132" s="38">
        <v>20.5</v>
      </c>
      <c r="O132" s="38">
        <v>17</v>
      </c>
      <c r="P132" s="38">
        <v>12</v>
      </c>
      <c r="Q132" s="71">
        <f t="shared" si="49"/>
        <v>4.0000000000000001E-3</v>
      </c>
      <c r="R132" s="65">
        <f t="shared" si="50"/>
        <v>0.02</v>
      </c>
      <c r="S132" s="72">
        <f t="shared" si="51"/>
        <v>2.6666666666666668E-2</v>
      </c>
      <c r="T132" s="50">
        <v>1.6</v>
      </c>
      <c r="U132" s="74" t="s">
        <v>2820</v>
      </c>
      <c r="V132" s="27">
        <f>IF(E132="","",SUMIF(OUTBOUND!$G:$G,WMS!E132,OUTBOUND!$L:$L))</f>
        <v>4</v>
      </c>
      <c r="W132" s="27">
        <f>IF(E132="","",SUMIF(OUTBOUND!$G:$G,WMS!E132,OUTBOUND!$M:$M))</f>
        <v>60</v>
      </c>
      <c r="X132" s="71">
        <f>IF(E132="","",SUMIF(OUTBOUND!$G:$G,WMS!E132,OUTBOUND!$O:$O))</f>
        <v>2</v>
      </c>
      <c r="Y132" s="71">
        <f>IF(E132="","",SUMIF(OUTBOUND!$G:$G,WMS!E132,OUTBOUND!$AC:$AC))</f>
        <v>1.6</v>
      </c>
      <c r="Z132" s="71">
        <f>IF(E132="","",SUMIF(OUTBOUND!$G:$G,WMS!E132,OUTBOUND!$P:$P))</f>
        <v>1.6E-2</v>
      </c>
      <c r="AA132" s="27">
        <f t="shared" si="52"/>
        <v>0</v>
      </c>
      <c r="AB132" s="27">
        <f t="shared" si="53"/>
        <v>0</v>
      </c>
      <c r="AC132" s="71">
        <f t="shared" si="54"/>
        <v>0</v>
      </c>
      <c r="AD132" s="71">
        <f t="shared" si="55"/>
        <v>0</v>
      </c>
      <c r="AE132" s="71">
        <f t="shared" si="56"/>
        <v>4.0000000000000001E-3</v>
      </c>
      <c r="AF132" s="80" t="e">
        <f t="shared" si="57"/>
        <v>#DIV/0!</v>
      </c>
      <c r="AG132" s="60" t="s">
        <v>2726</v>
      </c>
    </row>
    <row r="133" spans="1:33">
      <c r="A133" s="43" t="s">
        <v>2821</v>
      </c>
      <c r="B133" s="19" t="s">
        <v>384</v>
      </c>
      <c r="C133" s="19" t="s">
        <v>2822</v>
      </c>
      <c r="D133" s="19">
        <v>42610632</v>
      </c>
      <c r="E133" s="57" t="str">
        <f t="shared" si="37"/>
        <v>KG-ARI-1812-00048-00952/42610632</v>
      </c>
      <c r="F133" s="19" t="s">
        <v>386</v>
      </c>
      <c r="G133" s="19" t="s">
        <v>389</v>
      </c>
      <c r="H133" s="45">
        <v>43440</v>
      </c>
      <c r="I133" s="38">
        <v>5</v>
      </c>
      <c r="J133" s="38">
        <v>60</v>
      </c>
      <c r="K133" s="65">
        <f t="shared" si="38"/>
        <v>12</v>
      </c>
      <c r="L133" s="46">
        <v>0.6</v>
      </c>
      <c r="M133" s="66">
        <f t="shared" si="39"/>
        <v>3</v>
      </c>
      <c r="N133" s="38">
        <v>42</v>
      </c>
      <c r="O133" s="38">
        <v>28</v>
      </c>
      <c r="P133" s="38">
        <v>10</v>
      </c>
      <c r="Q133" s="71">
        <f t="shared" si="49"/>
        <v>1.2E-2</v>
      </c>
      <c r="R133" s="65">
        <f t="shared" si="50"/>
        <v>0.06</v>
      </c>
      <c r="S133" s="72">
        <f t="shared" si="51"/>
        <v>3.3333333333333333E-2</v>
      </c>
      <c r="T133" s="50">
        <v>2</v>
      </c>
      <c r="U133" s="74" t="s">
        <v>2823</v>
      </c>
      <c r="V133" s="27">
        <f>IF(E133="","",SUMIF(OUTBOUND!$G:$G,WMS!E133,OUTBOUND!$L:$L))</f>
        <v>0</v>
      </c>
      <c r="W133" s="27">
        <f>IF(E133="","",SUMIF(OUTBOUND!$G:$G,WMS!E133,OUTBOUND!$M:$M))</f>
        <v>0</v>
      </c>
      <c r="X133" s="71">
        <f>IF(E133="","",SUMIF(OUTBOUND!$G:$G,WMS!E133,OUTBOUND!$O:$O))</f>
        <v>0</v>
      </c>
      <c r="Y133" s="71">
        <f>IF(E133="","",SUMIF(OUTBOUND!$G:$G,WMS!E133,OUTBOUND!$AC:$AC))</f>
        <v>0</v>
      </c>
      <c r="Z133" s="71">
        <f>IF(E133="","",SUMIF(OUTBOUND!$G:$G,WMS!E133,OUTBOUND!$P:$P))</f>
        <v>0</v>
      </c>
      <c r="AA133" s="27">
        <f t="shared" si="52"/>
        <v>5</v>
      </c>
      <c r="AB133" s="27">
        <f t="shared" si="53"/>
        <v>60</v>
      </c>
      <c r="AC133" s="71">
        <f t="shared" si="54"/>
        <v>3</v>
      </c>
      <c r="AD133" s="71">
        <f t="shared" si="55"/>
        <v>2</v>
      </c>
      <c r="AE133" s="71">
        <f t="shared" si="56"/>
        <v>0.06</v>
      </c>
      <c r="AF133" s="80" t="b">
        <f t="shared" si="57"/>
        <v>1</v>
      </c>
    </row>
    <row r="134" spans="1:33">
      <c r="A134" s="43" t="s">
        <v>2821</v>
      </c>
      <c r="B134" s="19" t="s">
        <v>384</v>
      </c>
      <c r="C134" s="19" t="s">
        <v>2822</v>
      </c>
      <c r="D134" s="19">
        <v>42610687</v>
      </c>
      <c r="E134" s="57" t="str">
        <f t="shared" si="37"/>
        <v>KG-ARI-1812-00048-00952/42610687</v>
      </c>
      <c r="F134" s="19" t="s">
        <v>386</v>
      </c>
      <c r="G134" s="19" t="s">
        <v>389</v>
      </c>
      <c r="H134" s="45">
        <v>43440</v>
      </c>
      <c r="I134" s="38">
        <v>4</v>
      </c>
      <c r="J134" s="38">
        <v>48</v>
      </c>
      <c r="K134" s="65">
        <f t="shared" si="38"/>
        <v>12</v>
      </c>
      <c r="L134" s="46">
        <v>0.6</v>
      </c>
      <c r="M134" s="66">
        <f t="shared" si="39"/>
        <v>2.4</v>
      </c>
      <c r="N134" s="38">
        <v>42</v>
      </c>
      <c r="O134" s="38">
        <v>28</v>
      </c>
      <c r="P134" s="38">
        <v>10</v>
      </c>
      <c r="Q134" s="71">
        <f t="shared" si="49"/>
        <v>1.2E-2</v>
      </c>
      <c r="R134" s="65">
        <f t="shared" si="50"/>
        <v>0.05</v>
      </c>
      <c r="S134" s="72">
        <f t="shared" si="51"/>
        <v>4.1666666666666664E-2</v>
      </c>
      <c r="T134" s="50">
        <v>2</v>
      </c>
      <c r="U134" s="74" t="s">
        <v>2823</v>
      </c>
      <c r="V134" s="27">
        <f>IF(E134="","",SUMIF(OUTBOUND!$G:$G,WMS!E134,OUTBOUND!$L:$L))</f>
        <v>0</v>
      </c>
      <c r="W134" s="27">
        <f>IF(E134="","",SUMIF(OUTBOUND!$G:$G,WMS!E134,OUTBOUND!$M:$M))</f>
        <v>0</v>
      </c>
      <c r="X134" s="71">
        <f>IF(E134="","",SUMIF(OUTBOUND!$G:$G,WMS!E134,OUTBOUND!$O:$O))</f>
        <v>0</v>
      </c>
      <c r="Y134" s="71">
        <f>IF(E134="","",SUMIF(OUTBOUND!$G:$G,WMS!E134,OUTBOUND!$AC:$AC))</f>
        <v>0</v>
      </c>
      <c r="Z134" s="71">
        <f>IF(E134="","",SUMIF(OUTBOUND!$G:$G,WMS!E134,OUTBOUND!$P:$P))</f>
        <v>0</v>
      </c>
      <c r="AA134" s="27">
        <f t="shared" si="52"/>
        <v>4</v>
      </c>
      <c r="AB134" s="27">
        <f t="shared" si="53"/>
        <v>48</v>
      </c>
      <c r="AC134" s="71">
        <f t="shared" si="54"/>
        <v>2.4</v>
      </c>
      <c r="AD134" s="71">
        <f t="shared" si="55"/>
        <v>2</v>
      </c>
      <c r="AE134" s="71">
        <f t="shared" si="56"/>
        <v>0.05</v>
      </c>
      <c r="AF134" s="80" t="b">
        <f t="shared" si="57"/>
        <v>1</v>
      </c>
    </row>
    <row r="135" spans="1:33">
      <c r="A135" s="43" t="s">
        <v>2821</v>
      </c>
      <c r="B135" s="19" t="s">
        <v>384</v>
      </c>
      <c r="C135" s="19" t="s">
        <v>2822</v>
      </c>
      <c r="D135" s="19">
        <v>42609339</v>
      </c>
      <c r="E135" s="57" t="str">
        <f t="shared" si="37"/>
        <v>KG-ARI-1812-00048-00952/42609339</v>
      </c>
      <c r="F135" s="19" t="s">
        <v>386</v>
      </c>
      <c r="G135" s="19" t="s">
        <v>387</v>
      </c>
      <c r="H135" s="45">
        <v>43440</v>
      </c>
      <c r="I135" s="38">
        <v>4</v>
      </c>
      <c r="J135" s="38">
        <v>48</v>
      </c>
      <c r="K135" s="65">
        <f t="shared" si="38"/>
        <v>12</v>
      </c>
      <c r="L135" s="46">
        <v>6</v>
      </c>
      <c r="M135" s="66">
        <f t="shared" si="39"/>
        <v>24</v>
      </c>
      <c r="N135" s="38">
        <v>37.5</v>
      </c>
      <c r="O135" s="38">
        <v>30</v>
      </c>
      <c r="P135" s="38">
        <v>22.5</v>
      </c>
      <c r="Q135" s="71">
        <f t="shared" si="49"/>
        <v>2.5000000000000001E-2</v>
      </c>
      <c r="R135" s="65">
        <f t="shared" si="50"/>
        <v>0.1</v>
      </c>
      <c r="S135" s="72">
        <f t="shared" si="51"/>
        <v>0.45833333333333331</v>
      </c>
      <c r="T135" s="50">
        <v>22</v>
      </c>
      <c r="U135" s="74" t="s">
        <v>2824</v>
      </c>
      <c r="V135" s="27">
        <f>IF(E135="","",SUMIF(OUTBOUND!$G:$G,WMS!E135,OUTBOUND!$L:$L))</f>
        <v>3</v>
      </c>
      <c r="W135" s="27">
        <f>IF(E135="","",SUMIF(OUTBOUND!$G:$G,WMS!E135,OUTBOUND!$M:$M))</f>
        <v>36</v>
      </c>
      <c r="X135" s="71">
        <f>IF(E135="","",SUMIF(OUTBOUND!$G:$G,WMS!E135,OUTBOUND!$O:$O))</f>
        <v>18</v>
      </c>
      <c r="Y135" s="71">
        <f>IF(E135="","",SUMIF(OUTBOUND!$G:$G,WMS!E135,OUTBOUND!$AC:$AC))</f>
        <v>16.5</v>
      </c>
      <c r="Z135" s="71">
        <f>IF(E135="","",SUMIF(OUTBOUND!$G:$G,WMS!E135,OUTBOUND!$P:$P))</f>
        <v>7.5000000000000011E-2</v>
      </c>
      <c r="AA135" s="27">
        <f t="shared" si="52"/>
        <v>1</v>
      </c>
      <c r="AB135" s="27">
        <f t="shared" si="53"/>
        <v>12</v>
      </c>
      <c r="AC135" s="71">
        <f t="shared" si="54"/>
        <v>6</v>
      </c>
      <c r="AD135" s="71">
        <f t="shared" si="55"/>
        <v>5.5</v>
      </c>
      <c r="AE135" s="71">
        <f t="shared" si="56"/>
        <v>2.4999999999999994E-2</v>
      </c>
      <c r="AF135" s="80" t="b">
        <f t="shared" si="57"/>
        <v>1</v>
      </c>
    </row>
    <row r="136" spans="1:33">
      <c r="A136" s="43" t="s">
        <v>2821</v>
      </c>
      <c r="B136" s="19" t="s">
        <v>384</v>
      </c>
      <c r="C136" s="19" t="s">
        <v>2822</v>
      </c>
      <c r="D136" s="19">
        <v>42609896</v>
      </c>
      <c r="E136" s="57" t="str">
        <f t="shared" si="37"/>
        <v>KG-ARI-1812-00048-00952/42609896</v>
      </c>
      <c r="F136" s="19" t="s">
        <v>386</v>
      </c>
      <c r="G136" s="19" t="s">
        <v>391</v>
      </c>
      <c r="H136" s="45">
        <v>43440</v>
      </c>
      <c r="I136" s="38">
        <v>4</v>
      </c>
      <c r="J136" s="38">
        <v>24</v>
      </c>
      <c r="K136" s="65">
        <f t="shared" si="38"/>
        <v>6</v>
      </c>
      <c r="L136" s="46">
        <v>1.5</v>
      </c>
      <c r="M136" s="66">
        <f t="shared" si="39"/>
        <v>6</v>
      </c>
      <c r="N136" s="38">
        <v>35</v>
      </c>
      <c r="O136" s="38">
        <v>17.5</v>
      </c>
      <c r="P136" s="38">
        <v>32.5</v>
      </c>
      <c r="Q136" s="71">
        <f t="shared" si="49"/>
        <v>0.02</v>
      </c>
      <c r="R136" s="65">
        <f t="shared" si="50"/>
        <v>0.08</v>
      </c>
      <c r="S136" s="72">
        <f t="shared" si="51"/>
        <v>0.16666666666666666</v>
      </c>
      <c r="T136" s="50">
        <v>4</v>
      </c>
      <c r="U136" s="74" t="s">
        <v>2823</v>
      </c>
      <c r="V136" s="27">
        <f>IF(E136="","",SUMIF(OUTBOUND!$G:$G,WMS!E136,OUTBOUND!$L:$L))</f>
        <v>1</v>
      </c>
      <c r="W136" s="27">
        <f>IF(E136="","",SUMIF(OUTBOUND!$G:$G,WMS!E136,OUTBOUND!$M:$M))</f>
        <v>6</v>
      </c>
      <c r="X136" s="71">
        <f>IF(E136="","",SUMIF(OUTBOUND!$G:$G,WMS!E136,OUTBOUND!$O:$O))</f>
        <v>1.5</v>
      </c>
      <c r="Y136" s="71">
        <f>IF(E136="","",SUMIF(OUTBOUND!$G:$G,WMS!E136,OUTBOUND!$AC:$AC))</f>
        <v>1</v>
      </c>
      <c r="Z136" s="71">
        <f>IF(E136="","",SUMIF(OUTBOUND!$G:$G,WMS!E136,OUTBOUND!$P:$P))</f>
        <v>0.02</v>
      </c>
      <c r="AA136" s="27">
        <f t="shared" si="52"/>
        <v>3</v>
      </c>
      <c r="AB136" s="27">
        <f t="shared" si="53"/>
        <v>18</v>
      </c>
      <c r="AC136" s="71">
        <f t="shared" si="54"/>
        <v>4.5</v>
      </c>
      <c r="AD136" s="71">
        <f t="shared" si="55"/>
        <v>3</v>
      </c>
      <c r="AE136" s="71">
        <f t="shared" si="56"/>
        <v>0.06</v>
      </c>
      <c r="AF136" s="80" t="b">
        <f t="shared" si="57"/>
        <v>1</v>
      </c>
    </row>
    <row r="137" spans="1:33">
      <c r="A137" s="43" t="s">
        <v>2821</v>
      </c>
      <c r="B137" s="19" t="s">
        <v>384</v>
      </c>
      <c r="C137" s="19" t="s">
        <v>2822</v>
      </c>
      <c r="D137" s="19">
        <v>42625360</v>
      </c>
      <c r="E137" s="57" t="str">
        <f t="shared" si="37"/>
        <v>KG-ARI-1812-00048-00952/42625360</v>
      </c>
      <c r="F137" s="19" t="s">
        <v>386</v>
      </c>
      <c r="G137" s="19" t="s">
        <v>393</v>
      </c>
      <c r="H137" s="45">
        <v>43440</v>
      </c>
      <c r="I137" s="38">
        <v>4</v>
      </c>
      <c r="J137" s="38">
        <v>48</v>
      </c>
      <c r="K137" s="65">
        <f t="shared" si="38"/>
        <v>12</v>
      </c>
      <c r="L137" s="46">
        <v>1</v>
      </c>
      <c r="M137" s="66">
        <f t="shared" si="39"/>
        <v>4</v>
      </c>
      <c r="N137" s="38">
        <v>30</v>
      </c>
      <c r="O137" s="38">
        <v>18</v>
      </c>
      <c r="P137" s="38">
        <v>25</v>
      </c>
      <c r="Q137" s="71">
        <f t="shared" si="49"/>
        <v>1.4E-2</v>
      </c>
      <c r="R137" s="65">
        <f t="shared" si="50"/>
        <v>0.05</v>
      </c>
      <c r="S137" s="72">
        <f t="shared" si="51"/>
        <v>4.1666666666666664E-2</v>
      </c>
      <c r="T137" s="50">
        <v>2</v>
      </c>
      <c r="U137" s="74" t="s">
        <v>2823</v>
      </c>
      <c r="V137" s="27">
        <f>IF(E137="","",SUMIF(OUTBOUND!$G:$G,WMS!E137,OUTBOUND!$L:$L))</f>
        <v>2</v>
      </c>
      <c r="W137" s="27">
        <f>IF(E137="","",SUMIF(OUTBOUND!$G:$G,WMS!E137,OUTBOUND!$M:$M))</f>
        <v>24</v>
      </c>
      <c r="X137" s="71">
        <f>IF(E137="","",SUMIF(OUTBOUND!$G:$G,WMS!E137,OUTBOUND!$O:$O))</f>
        <v>2</v>
      </c>
      <c r="Y137" s="71">
        <f>IF(E137="","",SUMIF(OUTBOUND!$G:$G,WMS!E137,OUTBOUND!$AC:$AC))</f>
        <v>1</v>
      </c>
      <c r="Z137" s="71">
        <f>IF(E137="","",SUMIF(OUTBOUND!$G:$G,WMS!E137,OUTBOUND!$P:$P))</f>
        <v>2.8000000000000001E-2</v>
      </c>
      <c r="AA137" s="27">
        <f t="shared" si="52"/>
        <v>2</v>
      </c>
      <c r="AB137" s="27">
        <f t="shared" si="53"/>
        <v>24</v>
      </c>
      <c r="AC137" s="71">
        <f t="shared" si="54"/>
        <v>2</v>
      </c>
      <c r="AD137" s="71">
        <f t="shared" si="55"/>
        <v>1</v>
      </c>
      <c r="AE137" s="71">
        <f t="shared" si="56"/>
        <v>2.2000000000000002E-2</v>
      </c>
      <c r="AF137" s="80" t="b">
        <f t="shared" si="57"/>
        <v>1</v>
      </c>
    </row>
    <row r="138" spans="1:33">
      <c r="A138" s="84" t="s">
        <v>2825</v>
      </c>
      <c r="B138" s="83" t="s">
        <v>395</v>
      </c>
      <c r="C138" s="83" t="s">
        <v>2714</v>
      </c>
      <c r="D138" s="83" t="s">
        <v>2826</v>
      </c>
      <c r="E138" s="57" t="str">
        <f t="shared" si="37"/>
        <v>KG-ARI-1808-00019-00202/42581420Q</v>
      </c>
      <c r="F138" s="19" t="s">
        <v>395</v>
      </c>
      <c r="G138" s="19" t="s">
        <v>397</v>
      </c>
      <c r="H138" s="45">
        <v>43440</v>
      </c>
      <c r="I138" s="38">
        <v>12</v>
      </c>
      <c r="J138" s="38">
        <v>48</v>
      </c>
      <c r="K138" s="65">
        <f t="shared" si="38"/>
        <v>4</v>
      </c>
      <c r="L138" s="46">
        <v>3.5</v>
      </c>
      <c r="M138" s="66">
        <f t="shared" si="39"/>
        <v>42</v>
      </c>
      <c r="N138" s="38">
        <v>39.700000000000003</v>
      </c>
      <c r="O138" s="38">
        <v>40.6</v>
      </c>
      <c r="P138" s="38">
        <v>26.1</v>
      </c>
      <c r="Q138" s="71">
        <f t="shared" si="49"/>
        <v>4.2000000000000003E-2</v>
      </c>
      <c r="R138" s="65">
        <f t="shared" si="50"/>
        <v>0.5</v>
      </c>
      <c r="S138" s="72">
        <f t="shared" si="51"/>
        <v>0.57062500000000005</v>
      </c>
      <c r="T138" s="50">
        <v>27.39</v>
      </c>
      <c r="U138" s="74" t="s">
        <v>2827</v>
      </c>
      <c r="V138" s="27">
        <f>IF(E138="","",SUMIF(OUTBOUND!$G:$G,WMS!E138,OUTBOUND!$L:$L))</f>
        <v>12</v>
      </c>
      <c r="W138" s="27">
        <f>IF(E138="","",SUMIF(OUTBOUND!$G:$G,WMS!E138,OUTBOUND!$M:$M))</f>
        <v>48</v>
      </c>
      <c r="X138" s="71">
        <f>IF(E138="","",SUMIF(OUTBOUND!$G:$G,WMS!E138,OUTBOUND!$O:$O))</f>
        <v>42</v>
      </c>
      <c r="Y138" s="71">
        <f>IF(E138="","",SUMIF(OUTBOUND!$G:$G,WMS!E138,OUTBOUND!$AC:$AC))</f>
        <v>27.39</v>
      </c>
      <c r="Z138" s="71">
        <f>IF(E138="","",SUMIF(OUTBOUND!$G:$G,WMS!E138,OUTBOUND!$P:$P))</f>
        <v>0.504</v>
      </c>
      <c r="AA138" s="27">
        <f t="shared" si="52"/>
        <v>0</v>
      </c>
      <c r="AB138" s="27">
        <f t="shared" si="53"/>
        <v>0</v>
      </c>
      <c r="AC138" s="71">
        <f t="shared" si="54"/>
        <v>0</v>
      </c>
      <c r="AD138" s="71">
        <f t="shared" si="55"/>
        <v>0</v>
      </c>
      <c r="AE138" s="71">
        <f t="shared" si="56"/>
        <v>-4.0000000000000036E-3</v>
      </c>
      <c r="AF138" s="80" t="e">
        <f t="shared" si="57"/>
        <v>#DIV/0!</v>
      </c>
      <c r="AG138" s="60" t="s">
        <v>2726</v>
      </c>
    </row>
    <row r="139" spans="1:33">
      <c r="A139" s="84" t="s">
        <v>2825</v>
      </c>
      <c r="B139" s="83" t="s">
        <v>395</v>
      </c>
      <c r="C139" s="83" t="s">
        <v>2828</v>
      </c>
      <c r="D139" s="83" t="s">
        <v>2829</v>
      </c>
      <c r="E139" s="57" t="str">
        <f>IF(D139="","",C139&amp;"/"&amp;D139)</f>
        <v>KG-ARI-1808-00019-00317/42282488Q</v>
      </c>
      <c r="F139" s="19" t="s">
        <v>395</v>
      </c>
      <c r="G139" s="19" t="s">
        <v>399</v>
      </c>
      <c r="H139" s="45">
        <v>43440</v>
      </c>
      <c r="I139" s="38">
        <v>4</v>
      </c>
      <c r="J139" s="38">
        <v>48</v>
      </c>
      <c r="K139" s="65">
        <f>IF(J139="","",J139/I139)</f>
        <v>12</v>
      </c>
      <c r="L139" s="46">
        <v>1.8</v>
      </c>
      <c r="M139" s="66">
        <f>IF(L139="","",ROUND(I139*L139,3))</f>
        <v>7.2</v>
      </c>
      <c r="N139" s="38">
        <v>41</v>
      </c>
      <c r="O139" s="38">
        <v>27</v>
      </c>
      <c r="P139" s="38">
        <v>16</v>
      </c>
      <c r="Q139" s="71">
        <f t="shared" si="49"/>
        <v>1.7999999999999999E-2</v>
      </c>
      <c r="R139" s="65">
        <f t="shared" si="50"/>
        <v>7.0000000000000007E-2</v>
      </c>
      <c r="S139" s="72">
        <f t="shared" si="51"/>
        <v>0.72499999999999998</v>
      </c>
      <c r="T139" s="50">
        <v>34.799999999999997</v>
      </c>
      <c r="U139" s="74" t="s">
        <v>2734</v>
      </c>
      <c r="V139" s="27">
        <f>IF(E139="","",SUMIF(OUTBOUND!$G:$G,WMS!E139,OUTBOUND!$L:$L))</f>
        <v>4</v>
      </c>
      <c r="W139" s="27">
        <f>IF(E139="","",SUMIF(OUTBOUND!$G:$G,WMS!E139,OUTBOUND!$M:$M))</f>
        <v>48</v>
      </c>
      <c r="X139" s="71">
        <f>IF(E139="","",SUMIF(OUTBOUND!$G:$G,WMS!E139,OUTBOUND!$O:$O))</f>
        <v>7.2</v>
      </c>
      <c r="Y139" s="71">
        <f>IF(E139="","",SUMIF(OUTBOUND!$G:$G,WMS!E139,OUTBOUND!$AC:$AC))</f>
        <v>34.799999999999997</v>
      </c>
      <c r="Z139" s="71">
        <f>IF(E139="","",SUMIF(OUTBOUND!$G:$G,WMS!E139,OUTBOUND!$P:$P))</f>
        <v>7.1999999999999995E-2</v>
      </c>
      <c r="AA139" s="27">
        <f t="shared" si="52"/>
        <v>0</v>
      </c>
      <c r="AB139" s="27">
        <f t="shared" si="53"/>
        <v>0</v>
      </c>
      <c r="AC139" s="71">
        <f t="shared" si="54"/>
        <v>0</v>
      </c>
      <c r="AD139" s="71">
        <f t="shared" si="55"/>
        <v>0</v>
      </c>
      <c r="AE139" s="71">
        <f t="shared" si="56"/>
        <v>-1.9999999999999879E-3</v>
      </c>
      <c r="AF139" s="80" t="e">
        <f t="shared" si="57"/>
        <v>#DIV/0!</v>
      </c>
      <c r="AG139" s="43" t="s">
        <v>2726</v>
      </c>
    </row>
    <row r="140" spans="1:33">
      <c r="A140" s="43" t="s">
        <v>2825</v>
      </c>
      <c r="B140" s="19" t="s">
        <v>395</v>
      </c>
      <c r="C140" s="19" t="s">
        <v>2830</v>
      </c>
      <c r="D140" s="19" t="s">
        <v>2831</v>
      </c>
      <c r="E140" s="57" t="str">
        <f t="shared" ref="E140:E203" si="58">IF(D140="","",C140&amp;"/"&amp;D140)</f>
        <v>KG-ARI-1808-00019-00196/42160076Q</v>
      </c>
      <c r="F140" s="19" t="s">
        <v>395</v>
      </c>
      <c r="G140" s="19" t="s">
        <v>401</v>
      </c>
      <c r="H140" s="45">
        <v>43440</v>
      </c>
      <c r="I140" s="38">
        <v>13</v>
      </c>
      <c r="J140" s="38">
        <v>52</v>
      </c>
      <c r="K140" s="65">
        <f t="shared" ref="K140:K203" si="59">IF(J140="","",J140/I140)</f>
        <v>4</v>
      </c>
      <c r="L140" s="46">
        <v>3.1</v>
      </c>
      <c r="M140" s="66">
        <f t="shared" ref="M140:M203" si="60">IF(L140="","",ROUND(I140*L140,3))</f>
        <v>40.299999999999997</v>
      </c>
      <c r="N140" s="38">
        <v>43</v>
      </c>
      <c r="O140" s="38">
        <v>23</v>
      </c>
      <c r="P140" s="38">
        <v>41</v>
      </c>
      <c r="Q140" s="71">
        <f t="shared" ref="Q140:Q203" si="61">IF(P140="","",ROUND(N140*O140*P140/1000000,3))</f>
        <v>4.1000000000000002E-2</v>
      </c>
      <c r="R140" s="65">
        <f t="shared" ref="R140:R203" si="62">IF(Q140="","",ROUND(N140*O140*P140/1000000*I140,2))</f>
        <v>0.53</v>
      </c>
      <c r="S140" s="72">
        <f t="shared" ref="S140:S150" si="63">IF(T140="","",T140/J140)</f>
        <v>0.36346153846153845</v>
      </c>
      <c r="T140" s="50">
        <v>18.899999999999999</v>
      </c>
      <c r="U140" s="74" t="s">
        <v>2832</v>
      </c>
      <c r="V140" s="27">
        <f>IF(E140="","",SUMIF(OUTBOUND!$G:$G,WMS!E140,OUTBOUND!$L:$L))</f>
        <v>5</v>
      </c>
      <c r="W140" s="27">
        <f>IF(E140="","",SUMIF(OUTBOUND!$G:$G,WMS!E140,OUTBOUND!$M:$M))</f>
        <v>20</v>
      </c>
      <c r="X140" s="71">
        <f>IF(E140="","",SUMIF(OUTBOUND!$G:$G,WMS!E140,OUTBOUND!$O:$O))</f>
        <v>15.5</v>
      </c>
      <c r="Y140" s="71">
        <f>IF(E140="","",SUMIF(OUTBOUND!$G:$G,WMS!E140,OUTBOUND!$AC:$AC))</f>
        <v>7.2692307692307683</v>
      </c>
      <c r="Z140" s="71">
        <f>IF(E140="","",SUMIF(OUTBOUND!$G:$G,WMS!E140,OUTBOUND!$P:$P))</f>
        <v>0.20500000000000002</v>
      </c>
      <c r="AA140" s="27">
        <f t="shared" ref="AA140:AA203" si="64">IF(I140="","",I140-V140)</f>
        <v>8</v>
      </c>
      <c r="AB140" s="27">
        <f t="shared" ref="AB140:AB203" si="65">IF(J140="","",J140-W140)</f>
        <v>32</v>
      </c>
      <c r="AC140" s="71">
        <f t="shared" ref="AC140:AC203" si="66">IF(M140="","",M140-X140)</f>
        <v>24.799999999999997</v>
      </c>
      <c r="AD140" s="71">
        <f t="shared" ref="AD140:AD203" si="67">IF(T140="","",T140-Y140)</f>
        <v>11.63076923076923</v>
      </c>
      <c r="AE140" s="71">
        <f t="shared" ref="AE140:AE203" si="68">IF(R140="","",R140-Z140)</f>
        <v>0.32500000000000001</v>
      </c>
      <c r="AF140" s="80" t="b">
        <f t="shared" ref="AF140:AF203" si="69">IF(AB140="","",EXACT(K140,AB140/AA140))</f>
        <v>1</v>
      </c>
    </row>
    <row r="141" spans="1:33">
      <c r="A141" s="43" t="s">
        <v>2825</v>
      </c>
      <c r="B141" s="19" t="s">
        <v>395</v>
      </c>
      <c r="C141" s="19" t="s">
        <v>2833</v>
      </c>
      <c r="D141" s="19" t="s">
        <v>2834</v>
      </c>
      <c r="E141" s="57" t="str">
        <f t="shared" si="58"/>
        <v>KG-ARI-1808-00019-00200/42267744Q</v>
      </c>
      <c r="F141" s="19" t="s">
        <v>395</v>
      </c>
      <c r="G141" s="19" t="s">
        <v>403</v>
      </c>
      <c r="H141" s="45">
        <v>43440</v>
      </c>
      <c r="I141" s="38">
        <v>22</v>
      </c>
      <c r="J141" s="38">
        <v>44</v>
      </c>
      <c r="K141" s="65">
        <f t="shared" si="59"/>
        <v>2</v>
      </c>
      <c r="L141" s="46">
        <v>3.85</v>
      </c>
      <c r="M141" s="66">
        <f t="shared" si="60"/>
        <v>84.7</v>
      </c>
      <c r="N141" s="38">
        <v>55.5</v>
      </c>
      <c r="O141" s="38">
        <v>40.5</v>
      </c>
      <c r="P141" s="38">
        <v>20.5</v>
      </c>
      <c r="Q141" s="71">
        <f t="shared" si="61"/>
        <v>4.5999999999999999E-2</v>
      </c>
      <c r="R141" s="65">
        <f t="shared" si="62"/>
        <v>1.01</v>
      </c>
      <c r="S141" s="72">
        <f t="shared" si="63"/>
        <v>0.11454545454545455</v>
      </c>
      <c r="T141" s="50">
        <v>5.04</v>
      </c>
      <c r="U141" s="74" t="s">
        <v>2835</v>
      </c>
      <c r="V141" s="27">
        <f>IF(E141="","",SUMIF(OUTBOUND!$G:$G,WMS!E141,OUTBOUND!$L:$L))</f>
        <v>14</v>
      </c>
      <c r="W141" s="27">
        <f>IF(E141="","",SUMIF(OUTBOUND!$G:$G,WMS!E141,OUTBOUND!$M:$M))</f>
        <v>28</v>
      </c>
      <c r="X141" s="71">
        <f>IF(E141="","",SUMIF(OUTBOUND!$G:$G,WMS!E141,OUTBOUND!$O:$O))</f>
        <v>53.9</v>
      </c>
      <c r="Y141" s="71">
        <f>IF(E141="","",SUMIF(OUTBOUND!$G:$G,WMS!E141,OUTBOUND!$AC:$AC))</f>
        <v>3.2072727272727275</v>
      </c>
      <c r="Z141" s="71">
        <f>IF(E141="","",SUMIF(OUTBOUND!$G:$G,WMS!E141,OUTBOUND!$P:$P))</f>
        <v>0.64400000000000002</v>
      </c>
      <c r="AA141" s="27">
        <f t="shared" si="64"/>
        <v>8</v>
      </c>
      <c r="AB141" s="27">
        <f t="shared" si="65"/>
        <v>16</v>
      </c>
      <c r="AC141" s="71">
        <f t="shared" si="66"/>
        <v>30.800000000000004</v>
      </c>
      <c r="AD141" s="71">
        <f t="shared" si="67"/>
        <v>1.8327272727272725</v>
      </c>
      <c r="AE141" s="71">
        <f t="shared" si="68"/>
        <v>0.36599999999999999</v>
      </c>
      <c r="AF141" s="80" t="b">
        <f t="shared" si="69"/>
        <v>1</v>
      </c>
    </row>
    <row r="142" spans="1:33">
      <c r="A142" s="43" t="s">
        <v>2825</v>
      </c>
      <c r="B142" s="19" t="s">
        <v>395</v>
      </c>
      <c r="C142" s="19" t="s">
        <v>2833</v>
      </c>
      <c r="D142" s="19" t="s">
        <v>2836</v>
      </c>
      <c r="E142" s="57" t="str">
        <f t="shared" si="58"/>
        <v>KG-ARI-1808-00019-00200/42272502Q</v>
      </c>
      <c r="F142" s="19" t="s">
        <v>395</v>
      </c>
      <c r="G142" s="19" t="s">
        <v>403</v>
      </c>
      <c r="H142" s="45">
        <v>43440</v>
      </c>
      <c r="I142" s="38">
        <v>25</v>
      </c>
      <c r="J142" s="38">
        <v>100</v>
      </c>
      <c r="K142" s="65">
        <f t="shared" si="59"/>
        <v>4</v>
      </c>
      <c r="L142" s="46">
        <v>2.2999999999999998</v>
      </c>
      <c r="M142" s="66">
        <f t="shared" si="60"/>
        <v>57.5</v>
      </c>
      <c r="N142" s="38">
        <v>27</v>
      </c>
      <c r="O142" s="38">
        <v>27</v>
      </c>
      <c r="P142" s="38">
        <v>31</v>
      </c>
      <c r="Q142" s="71">
        <f t="shared" si="61"/>
        <v>2.3E-2</v>
      </c>
      <c r="R142" s="65">
        <f t="shared" si="62"/>
        <v>0.56000000000000005</v>
      </c>
      <c r="S142" s="72">
        <f t="shared" si="63"/>
        <v>0.70379999999999998</v>
      </c>
      <c r="T142" s="50">
        <v>70.38</v>
      </c>
      <c r="U142" s="74" t="s">
        <v>2837</v>
      </c>
      <c r="V142" s="27">
        <f>IF(E142="","",SUMIF(OUTBOUND!$G:$G,WMS!E142,OUTBOUND!$L:$L))</f>
        <v>4</v>
      </c>
      <c r="W142" s="27">
        <f>IF(E142="","",SUMIF(OUTBOUND!$G:$G,WMS!E142,OUTBOUND!$M:$M))</f>
        <v>16</v>
      </c>
      <c r="X142" s="71">
        <f>IF(E142="","",SUMIF(OUTBOUND!$G:$G,WMS!E142,OUTBOUND!$O:$O))</f>
        <v>9.1999999999999993</v>
      </c>
      <c r="Y142" s="71">
        <f>IF(E142="","",SUMIF(OUTBOUND!$G:$G,WMS!E142,OUTBOUND!$AC:$AC))</f>
        <v>11.2608</v>
      </c>
      <c r="Z142" s="71">
        <f>IF(E142="","",SUMIF(OUTBOUND!$G:$G,WMS!E142,OUTBOUND!$P:$P))</f>
        <v>9.1999999999999998E-2</v>
      </c>
      <c r="AA142" s="27">
        <f t="shared" si="64"/>
        <v>21</v>
      </c>
      <c r="AB142" s="27">
        <f t="shared" si="65"/>
        <v>84</v>
      </c>
      <c r="AC142" s="71">
        <f t="shared" si="66"/>
        <v>48.3</v>
      </c>
      <c r="AD142" s="71">
        <f t="shared" si="67"/>
        <v>59.119199999999992</v>
      </c>
      <c r="AE142" s="71">
        <f t="shared" si="68"/>
        <v>0.46800000000000008</v>
      </c>
      <c r="AF142" s="80" t="b">
        <f t="shared" si="69"/>
        <v>1</v>
      </c>
    </row>
    <row r="143" spans="1:33">
      <c r="A143" s="43" t="s">
        <v>2825</v>
      </c>
      <c r="B143" s="19" t="s">
        <v>395</v>
      </c>
      <c r="C143" s="19" t="s">
        <v>2833</v>
      </c>
      <c r="D143" s="19" t="s">
        <v>2838</v>
      </c>
      <c r="E143" s="57" t="str">
        <f t="shared" si="58"/>
        <v>KG-ARI-1808-00019-00200/42552277Q</v>
      </c>
      <c r="F143" s="19" t="s">
        <v>395</v>
      </c>
      <c r="G143" s="19" t="s">
        <v>403</v>
      </c>
      <c r="H143" s="45">
        <v>43440</v>
      </c>
      <c r="I143" s="38">
        <v>23</v>
      </c>
      <c r="J143" s="38">
        <v>46</v>
      </c>
      <c r="K143" s="65">
        <f t="shared" si="59"/>
        <v>2</v>
      </c>
      <c r="L143" s="46">
        <v>2.1</v>
      </c>
      <c r="M143" s="66">
        <f t="shared" si="60"/>
        <v>48.3</v>
      </c>
      <c r="N143" s="38">
        <v>50.5</v>
      </c>
      <c r="O143" s="38">
        <v>22.5</v>
      </c>
      <c r="P143" s="38">
        <v>23</v>
      </c>
      <c r="Q143" s="71">
        <f t="shared" si="61"/>
        <v>2.5999999999999999E-2</v>
      </c>
      <c r="R143" s="65">
        <f t="shared" si="62"/>
        <v>0.6</v>
      </c>
      <c r="S143" s="72">
        <f t="shared" si="63"/>
        <v>0.74326086956521731</v>
      </c>
      <c r="T143" s="50">
        <v>34.19</v>
      </c>
      <c r="U143" s="74" t="s">
        <v>2839</v>
      </c>
      <c r="V143" s="27">
        <f>IF(E143="","",SUMIF(OUTBOUND!$G:$G,WMS!E143,OUTBOUND!$L:$L))</f>
        <v>2</v>
      </c>
      <c r="W143" s="27">
        <f>IF(E143="","",SUMIF(OUTBOUND!$G:$G,WMS!E143,OUTBOUND!$M:$M))</f>
        <v>4</v>
      </c>
      <c r="X143" s="71">
        <f>IF(E143="","",SUMIF(OUTBOUND!$G:$G,WMS!E143,OUTBOUND!$O:$O))</f>
        <v>4.2</v>
      </c>
      <c r="Y143" s="71">
        <f>IF(E143="","",SUMIF(OUTBOUND!$G:$G,WMS!E143,OUTBOUND!$AC:$AC))</f>
        <v>2.9730434782608692</v>
      </c>
      <c r="Z143" s="71">
        <f>IF(E143="","",SUMIF(OUTBOUND!$G:$G,WMS!E143,OUTBOUND!$P:$P))</f>
        <v>5.1999999999999998E-2</v>
      </c>
      <c r="AA143" s="27">
        <f t="shared" si="64"/>
        <v>21</v>
      </c>
      <c r="AB143" s="27">
        <f t="shared" si="65"/>
        <v>42</v>
      </c>
      <c r="AC143" s="71">
        <f t="shared" si="66"/>
        <v>44.099999999999994</v>
      </c>
      <c r="AD143" s="71">
        <f t="shared" si="67"/>
        <v>31.216956521739128</v>
      </c>
      <c r="AE143" s="71">
        <f t="shared" si="68"/>
        <v>0.54799999999999993</v>
      </c>
      <c r="AF143" s="80" t="b">
        <f t="shared" si="69"/>
        <v>1</v>
      </c>
    </row>
    <row r="144" spans="1:33">
      <c r="A144" s="43" t="s">
        <v>2825</v>
      </c>
      <c r="B144" s="19" t="s">
        <v>395</v>
      </c>
      <c r="C144" s="19" t="s">
        <v>2714</v>
      </c>
      <c r="D144" s="19" t="s">
        <v>2840</v>
      </c>
      <c r="E144" s="57" t="str">
        <f t="shared" si="58"/>
        <v>KG-ARI-1808-00019-00202/42433095Q</v>
      </c>
      <c r="F144" s="19" t="s">
        <v>395</v>
      </c>
      <c r="G144" s="19" t="s">
        <v>405</v>
      </c>
      <c r="H144" s="45">
        <v>43440</v>
      </c>
      <c r="I144" s="38">
        <v>13</v>
      </c>
      <c r="J144" s="38">
        <v>26</v>
      </c>
      <c r="K144" s="65">
        <f t="shared" si="59"/>
        <v>2</v>
      </c>
      <c r="L144" s="46">
        <v>8.1999999999999993</v>
      </c>
      <c r="M144" s="66">
        <f t="shared" si="60"/>
        <v>106.6</v>
      </c>
      <c r="N144" s="38">
        <v>62</v>
      </c>
      <c r="O144" s="38">
        <v>32.5</v>
      </c>
      <c r="P144" s="38">
        <v>63</v>
      </c>
      <c r="Q144" s="71">
        <f t="shared" si="61"/>
        <v>0.127</v>
      </c>
      <c r="R144" s="65">
        <f t="shared" si="62"/>
        <v>1.65</v>
      </c>
      <c r="S144" s="72">
        <f t="shared" si="63"/>
        <v>1.8615384615384616</v>
      </c>
      <c r="T144" s="50">
        <v>48.4</v>
      </c>
      <c r="U144" s="74" t="s">
        <v>2841</v>
      </c>
      <c r="V144" s="27">
        <f>IF(E144="","",SUMIF(OUTBOUND!$G:$G,WMS!E144,OUTBOUND!$L:$L))</f>
        <v>7</v>
      </c>
      <c r="W144" s="27">
        <f>IF(E144="","",SUMIF(OUTBOUND!$G:$G,WMS!E144,OUTBOUND!$M:$M))</f>
        <v>14</v>
      </c>
      <c r="X144" s="71">
        <f>IF(E144="","",SUMIF(OUTBOUND!$G:$G,WMS!E144,OUTBOUND!$O:$O))</f>
        <v>57.399999999999991</v>
      </c>
      <c r="Y144" s="71">
        <f>IF(E144="","",SUMIF(OUTBOUND!$G:$G,WMS!E144,OUTBOUND!$AC:$AC))</f>
        <v>26.061538461538461</v>
      </c>
      <c r="Z144" s="71">
        <f>IF(E144="","",SUMIF(OUTBOUND!$G:$G,WMS!E144,OUTBOUND!$P:$P))</f>
        <v>0.88900000000000001</v>
      </c>
      <c r="AA144" s="27">
        <f t="shared" si="64"/>
        <v>6</v>
      </c>
      <c r="AB144" s="27">
        <f t="shared" si="65"/>
        <v>12</v>
      </c>
      <c r="AC144" s="71">
        <f t="shared" si="66"/>
        <v>49.2</v>
      </c>
      <c r="AD144" s="71">
        <f t="shared" si="67"/>
        <v>22.338461538461537</v>
      </c>
      <c r="AE144" s="71">
        <f t="shared" si="68"/>
        <v>0.7609999999999999</v>
      </c>
      <c r="AF144" s="80" t="b">
        <f t="shared" si="69"/>
        <v>1</v>
      </c>
    </row>
    <row r="145" spans="1:33">
      <c r="A145" s="43" t="s">
        <v>2825</v>
      </c>
      <c r="B145" s="19" t="s">
        <v>395</v>
      </c>
      <c r="C145" s="19" t="s">
        <v>2714</v>
      </c>
      <c r="D145" s="19" t="s">
        <v>2842</v>
      </c>
      <c r="E145" s="57" t="str">
        <f t="shared" si="58"/>
        <v>KG-ARI-1808-00019-00202/42495451Q</v>
      </c>
      <c r="F145" s="19" t="s">
        <v>395</v>
      </c>
      <c r="G145" s="19" t="s">
        <v>405</v>
      </c>
      <c r="H145" s="45">
        <v>43440</v>
      </c>
      <c r="I145" s="38">
        <v>14</v>
      </c>
      <c r="J145" s="38">
        <v>84</v>
      </c>
      <c r="K145" s="65">
        <f t="shared" si="59"/>
        <v>6</v>
      </c>
      <c r="L145" s="46">
        <v>4.55</v>
      </c>
      <c r="M145" s="66">
        <f t="shared" si="60"/>
        <v>63.7</v>
      </c>
      <c r="N145" s="38">
        <v>56.7</v>
      </c>
      <c r="O145" s="38">
        <v>37.1</v>
      </c>
      <c r="P145" s="38">
        <v>27.8</v>
      </c>
      <c r="Q145" s="71">
        <f t="shared" si="61"/>
        <v>5.8000000000000003E-2</v>
      </c>
      <c r="R145" s="65">
        <f t="shared" si="62"/>
        <v>0.82</v>
      </c>
      <c r="S145" s="72">
        <f t="shared" si="63"/>
        <v>0.65476190476190477</v>
      </c>
      <c r="T145" s="50">
        <v>55</v>
      </c>
      <c r="U145" s="74" t="s">
        <v>2841</v>
      </c>
      <c r="V145" s="27">
        <f>IF(E145="","",SUMIF(OUTBOUND!$G:$G,WMS!E145,OUTBOUND!$L:$L))</f>
        <v>7</v>
      </c>
      <c r="W145" s="27">
        <f>IF(E145="","",SUMIF(OUTBOUND!$G:$G,WMS!E145,OUTBOUND!$M:$M))</f>
        <v>42</v>
      </c>
      <c r="X145" s="71">
        <f>IF(E145="","",SUMIF(OUTBOUND!$G:$G,WMS!E145,OUTBOUND!$O:$O))</f>
        <v>31.849999999999998</v>
      </c>
      <c r="Y145" s="71">
        <f>IF(E145="","",SUMIF(OUTBOUND!$G:$G,WMS!E145,OUTBOUND!$AC:$AC))</f>
        <v>27.5</v>
      </c>
      <c r="Z145" s="71">
        <f>IF(E145="","",SUMIF(OUTBOUND!$G:$G,WMS!E145,OUTBOUND!$P:$P))</f>
        <v>0.40600000000000003</v>
      </c>
      <c r="AA145" s="27">
        <f t="shared" si="64"/>
        <v>7</v>
      </c>
      <c r="AB145" s="27">
        <f t="shared" si="65"/>
        <v>42</v>
      </c>
      <c r="AC145" s="71">
        <f t="shared" si="66"/>
        <v>31.850000000000005</v>
      </c>
      <c r="AD145" s="71">
        <f t="shared" si="67"/>
        <v>27.5</v>
      </c>
      <c r="AE145" s="71">
        <f t="shared" si="68"/>
        <v>0.41399999999999992</v>
      </c>
      <c r="AF145" s="80" t="b">
        <f t="shared" si="69"/>
        <v>1</v>
      </c>
    </row>
    <row r="146" spans="1:33">
      <c r="A146" s="43" t="s">
        <v>2825</v>
      </c>
      <c r="B146" s="19" t="s">
        <v>395</v>
      </c>
      <c r="C146" s="19" t="s">
        <v>2624</v>
      </c>
      <c r="D146" s="19" t="s">
        <v>2843</v>
      </c>
      <c r="E146" s="57" t="str">
        <f t="shared" si="58"/>
        <v>KG-ARI-1808-00019-00212/42432821Q</v>
      </c>
      <c r="F146" s="19" t="s">
        <v>395</v>
      </c>
      <c r="G146" s="19" t="s">
        <v>407</v>
      </c>
      <c r="H146" s="45">
        <v>43440</v>
      </c>
      <c r="I146" s="38">
        <v>5</v>
      </c>
      <c r="J146" s="38">
        <v>30</v>
      </c>
      <c r="K146" s="65">
        <f t="shared" si="59"/>
        <v>6</v>
      </c>
      <c r="L146" s="46">
        <v>3.5</v>
      </c>
      <c r="M146" s="66">
        <f t="shared" si="60"/>
        <v>17.5</v>
      </c>
      <c r="N146" s="38">
        <v>41</v>
      </c>
      <c r="O146" s="38">
        <v>21</v>
      </c>
      <c r="P146" s="38">
        <v>43.5</v>
      </c>
      <c r="Q146" s="71">
        <f t="shared" si="61"/>
        <v>3.6999999999999998E-2</v>
      </c>
      <c r="R146" s="65">
        <f t="shared" si="62"/>
        <v>0.19</v>
      </c>
      <c r="S146" s="72">
        <f t="shared" si="63"/>
        <v>1.6866666666666668</v>
      </c>
      <c r="T146" s="50">
        <v>50.6</v>
      </c>
      <c r="U146" s="74" t="s">
        <v>2844</v>
      </c>
      <c r="V146" s="27">
        <f>IF(E146="","",SUMIF(OUTBOUND!$G:$G,WMS!E146,OUTBOUND!$L:$L))</f>
        <v>0</v>
      </c>
      <c r="W146" s="27">
        <f>IF(E146="","",SUMIF(OUTBOUND!$G:$G,WMS!E146,OUTBOUND!$M:$M))</f>
        <v>0</v>
      </c>
      <c r="X146" s="71">
        <f>IF(E146="","",SUMIF(OUTBOUND!$G:$G,WMS!E146,OUTBOUND!$O:$O))</f>
        <v>0</v>
      </c>
      <c r="Y146" s="71">
        <f>IF(E146="","",SUMIF(OUTBOUND!$G:$G,WMS!E146,OUTBOUND!$AC:$AC))</f>
        <v>0</v>
      </c>
      <c r="Z146" s="71">
        <f>IF(E146="","",SUMIF(OUTBOUND!$G:$G,WMS!E146,OUTBOUND!$P:$P))</f>
        <v>0</v>
      </c>
      <c r="AA146" s="27">
        <f t="shared" si="64"/>
        <v>5</v>
      </c>
      <c r="AB146" s="27">
        <f t="shared" si="65"/>
        <v>30</v>
      </c>
      <c r="AC146" s="71">
        <f t="shared" si="66"/>
        <v>17.5</v>
      </c>
      <c r="AD146" s="71">
        <f t="shared" si="67"/>
        <v>50.6</v>
      </c>
      <c r="AE146" s="71">
        <f t="shared" si="68"/>
        <v>0.19</v>
      </c>
      <c r="AF146" s="80" t="b">
        <f t="shared" si="69"/>
        <v>1</v>
      </c>
    </row>
    <row r="147" spans="1:33">
      <c r="A147" s="43" t="s">
        <v>2825</v>
      </c>
      <c r="B147" s="19" t="s">
        <v>395</v>
      </c>
      <c r="C147" s="19" t="s">
        <v>2630</v>
      </c>
      <c r="D147" s="19" t="s">
        <v>2845</v>
      </c>
      <c r="E147" s="57" t="str">
        <f t="shared" si="58"/>
        <v>KG-ARI-1808-00019-00280/42224044Q</v>
      </c>
      <c r="F147" s="19" t="s">
        <v>395</v>
      </c>
      <c r="G147" s="19" t="s">
        <v>408</v>
      </c>
      <c r="H147" s="45">
        <v>43440</v>
      </c>
      <c r="I147" s="38">
        <v>7</v>
      </c>
      <c r="J147" s="38">
        <v>28</v>
      </c>
      <c r="K147" s="65">
        <f t="shared" si="59"/>
        <v>4</v>
      </c>
      <c r="L147" s="46">
        <v>3.75</v>
      </c>
      <c r="M147" s="66">
        <f t="shared" si="60"/>
        <v>26.25</v>
      </c>
      <c r="N147" s="38">
        <v>52</v>
      </c>
      <c r="O147" s="38">
        <v>19.5</v>
      </c>
      <c r="P147" s="38">
        <v>42</v>
      </c>
      <c r="Q147" s="71">
        <f t="shared" si="61"/>
        <v>4.2999999999999997E-2</v>
      </c>
      <c r="R147" s="65">
        <f t="shared" si="62"/>
        <v>0.3</v>
      </c>
      <c r="S147" s="72">
        <f t="shared" si="63"/>
        <v>2.7160714285714285</v>
      </c>
      <c r="T147" s="50">
        <v>76.05</v>
      </c>
      <c r="U147" s="74" t="s">
        <v>2846</v>
      </c>
      <c r="V147" s="27">
        <f>IF(E147="","",SUMIF(OUTBOUND!$G:$G,WMS!E147,OUTBOUND!$L:$L))</f>
        <v>2</v>
      </c>
      <c r="W147" s="27">
        <f>IF(E147="","",SUMIF(OUTBOUND!$G:$G,WMS!E147,OUTBOUND!$M:$M))</f>
        <v>8</v>
      </c>
      <c r="X147" s="71">
        <f>IF(E147="","",SUMIF(OUTBOUND!$G:$G,WMS!E147,OUTBOUND!$O:$O))</f>
        <v>7.5</v>
      </c>
      <c r="Y147" s="71">
        <f>IF(E147="","",SUMIF(OUTBOUND!$G:$G,WMS!E147,OUTBOUND!$AC:$AC))</f>
        <v>21.728571428571428</v>
      </c>
      <c r="Z147" s="71">
        <f>IF(E147="","",SUMIF(OUTBOUND!$G:$G,WMS!E147,OUTBOUND!$P:$P))</f>
        <v>8.5999999999999993E-2</v>
      </c>
      <c r="AA147" s="27">
        <f t="shared" si="64"/>
        <v>5</v>
      </c>
      <c r="AB147" s="27">
        <f t="shared" si="65"/>
        <v>20</v>
      </c>
      <c r="AC147" s="71">
        <f t="shared" si="66"/>
        <v>18.75</v>
      </c>
      <c r="AD147" s="71">
        <f t="shared" si="67"/>
        <v>54.321428571428569</v>
      </c>
      <c r="AE147" s="71">
        <f t="shared" si="68"/>
        <v>0.214</v>
      </c>
      <c r="AF147" s="80" t="b">
        <f t="shared" si="69"/>
        <v>1</v>
      </c>
    </row>
    <row r="148" spans="1:33">
      <c r="A148" s="43" t="s">
        <v>2825</v>
      </c>
      <c r="B148" s="19" t="s">
        <v>395</v>
      </c>
      <c r="C148" s="19" t="s">
        <v>2630</v>
      </c>
      <c r="D148" s="19" t="s">
        <v>2847</v>
      </c>
      <c r="E148" s="57" t="str">
        <f t="shared" si="58"/>
        <v>KG-ARI-1808-00019-00280/42224297Q</v>
      </c>
      <c r="F148" s="19" t="s">
        <v>395</v>
      </c>
      <c r="G148" s="19" t="s">
        <v>408</v>
      </c>
      <c r="H148" s="45">
        <v>43440</v>
      </c>
      <c r="I148" s="38">
        <v>21</v>
      </c>
      <c r="J148" s="38">
        <v>84</v>
      </c>
      <c r="K148" s="65">
        <f t="shared" si="59"/>
        <v>4</v>
      </c>
      <c r="L148" s="46">
        <v>4.0999999999999996</v>
      </c>
      <c r="M148" s="66">
        <f t="shared" si="60"/>
        <v>86.1</v>
      </c>
      <c r="N148" s="38">
        <v>52</v>
      </c>
      <c r="O148" s="38">
        <v>19</v>
      </c>
      <c r="P148" s="38">
        <v>42</v>
      </c>
      <c r="Q148" s="71">
        <f t="shared" si="61"/>
        <v>4.1000000000000002E-2</v>
      </c>
      <c r="R148" s="65">
        <f t="shared" si="62"/>
        <v>0.87</v>
      </c>
      <c r="S148" s="72">
        <f t="shared" si="63"/>
        <v>0.61666666666666659</v>
      </c>
      <c r="T148" s="50">
        <v>51.8</v>
      </c>
      <c r="U148" s="74" t="s">
        <v>2846</v>
      </c>
      <c r="V148" s="27">
        <f>IF(E148="","",SUMIF(OUTBOUND!$G:$G,WMS!E148,OUTBOUND!$L:$L))</f>
        <v>5</v>
      </c>
      <c r="W148" s="27">
        <f>IF(E148="","",SUMIF(OUTBOUND!$G:$G,WMS!E148,OUTBOUND!$M:$M))</f>
        <v>20</v>
      </c>
      <c r="X148" s="71">
        <f>IF(E148="","",SUMIF(OUTBOUND!$G:$G,WMS!E148,OUTBOUND!$O:$O))</f>
        <v>20.5</v>
      </c>
      <c r="Y148" s="71">
        <f>IF(E148="","",SUMIF(OUTBOUND!$G:$G,WMS!E148,OUTBOUND!$AC:$AC))</f>
        <v>12.333333333333332</v>
      </c>
      <c r="Z148" s="71">
        <f>IF(E148="","",SUMIF(OUTBOUND!$G:$G,WMS!E148,OUTBOUND!$P:$P))</f>
        <v>0.20500000000000002</v>
      </c>
      <c r="AA148" s="27">
        <f t="shared" si="64"/>
        <v>16</v>
      </c>
      <c r="AB148" s="27">
        <f t="shared" si="65"/>
        <v>64</v>
      </c>
      <c r="AC148" s="71">
        <f t="shared" si="66"/>
        <v>65.599999999999994</v>
      </c>
      <c r="AD148" s="71">
        <f t="shared" si="67"/>
        <v>39.466666666666669</v>
      </c>
      <c r="AE148" s="71">
        <f t="shared" si="68"/>
        <v>0.66500000000000004</v>
      </c>
      <c r="AF148" s="80" t="b">
        <f t="shared" si="69"/>
        <v>1</v>
      </c>
    </row>
    <row r="149" spans="1:33">
      <c r="A149" s="84" t="s">
        <v>2825</v>
      </c>
      <c r="B149" s="83" t="s">
        <v>395</v>
      </c>
      <c r="C149" s="83" t="s">
        <v>2630</v>
      </c>
      <c r="D149" s="83" t="s">
        <v>2848</v>
      </c>
      <c r="E149" s="57" t="str">
        <f t="shared" si="58"/>
        <v>KG-ARI-1808-00019-00280/42232582Q</v>
      </c>
      <c r="F149" s="19" t="s">
        <v>395</v>
      </c>
      <c r="G149" s="19" t="s">
        <v>409</v>
      </c>
      <c r="H149" s="45">
        <v>43440</v>
      </c>
      <c r="I149" s="38">
        <v>8</v>
      </c>
      <c r="J149" s="38">
        <v>48</v>
      </c>
      <c r="K149" s="65">
        <f t="shared" si="59"/>
        <v>6</v>
      </c>
      <c r="L149" s="46">
        <v>2.4</v>
      </c>
      <c r="M149" s="66">
        <f t="shared" si="60"/>
        <v>19.2</v>
      </c>
      <c r="N149" s="38">
        <v>28</v>
      </c>
      <c r="O149" s="38">
        <v>26</v>
      </c>
      <c r="P149" s="38">
        <v>30</v>
      </c>
      <c r="Q149" s="71">
        <f t="shared" si="61"/>
        <v>2.1999999999999999E-2</v>
      </c>
      <c r="R149" s="65">
        <f t="shared" si="62"/>
        <v>0.17</v>
      </c>
      <c r="S149" s="72">
        <f t="shared" si="63"/>
        <v>0.32062499999999999</v>
      </c>
      <c r="T149" s="50">
        <v>15.39</v>
      </c>
      <c r="U149" s="74" t="s">
        <v>2849</v>
      </c>
      <c r="V149" s="27">
        <f>IF(E149="","",SUMIF(OUTBOUND!$G:$G,WMS!E149,OUTBOUND!$L:$L))</f>
        <v>8</v>
      </c>
      <c r="W149" s="27">
        <f>IF(E149="","",SUMIF(OUTBOUND!$G:$G,WMS!E149,OUTBOUND!$M:$M))</f>
        <v>48</v>
      </c>
      <c r="X149" s="71">
        <f>IF(E149="","",SUMIF(OUTBOUND!$G:$G,WMS!E149,OUTBOUND!$O:$O))</f>
        <v>19.2</v>
      </c>
      <c r="Y149" s="71">
        <f>IF(E149="","",SUMIF(OUTBOUND!$G:$G,WMS!E149,OUTBOUND!$AC:$AC))</f>
        <v>15.39</v>
      </c>
      <c r="Z149" s="71">
        <f>IF(E149="","",SUMIF(OUTBOUND!$G:$G,WMS!E149,OUTBOUND!$P:$P))</f>
        <v>0.17599999999999999</v>
      </c>
      <c r="AA149" s="27">
        <f t="shared" si="64"/>
        <v>0</v>
      </c>
      <c r="AB149" s="27">
        <f t="shared" si="65"/>
        <v>0</v>
      </c>
      <c r="AC149" s="71">
        <f t="shared" si="66"/>
        <v>0</v>
      </c>
      <c r="AD149" s="71">
        <f t="shared" si="67"/>
        <v>0</v>
      </c>
      <c r="AE149" s="71">
        <f t="shared" si="68"/>
        <v>-5.9999999999999776E-3</v>
      </c>
      <c r="AF149" s="80" t="e">
        <f t="shared" si="69"/>
        <v>#DIV/0!</v>
      </c>
      <c r="AG149" s="43" t="s">
        <v>2726</v>
      </c>
    </row>
    <row r="150" spans="1:33">
      <c r="A150" s="84" t="s">
        <v>2825</v>
      </c>
      <c r="B150" s="83" t="s">
        <v>395</v>
      </c>
      <c r="C150" s="83" t="s">
        <v>2630</v>
      </c>
      <c r="D150" s="83" t="s">
        <v>2850</v>
      </c>
      <c r="E150" s="57" t="str">
        <f t="shared" si="58"/>
        <v>KG-ARI-1808-00019-00280/42232599Q</v>
      </c>
      <c r="F150" s="19" t="s">
        <v>395</v>
      </c>
      <c r="G150" s="19" t="s">
        <v>409</v>
      </c>
      <c r="H150" s="45">
        <v>43440</v>
      </c>
      <c r="I150" s="38">
        <v>6</v>
      </c>
      <c r="J150" s="38">
        <v>48</v>
      </c>
      <c r="K150" s="65">
        <f t="shared" si="59"/>
        <v>8</v>
      </c>
      <c r="L150" s="46">
        <v>4.5999999999999996</v>
      </c>
      <c r="M150" s="66">
        <f t="shared" si="60"/>
        <v>27.6</v>
      </c>
      <c r="N150" s="38">
        <v>42.5</v>
      </c>
      <c r="O150" s="38">
        <v>33</v>
      </c>
      <c r="P150" s="38">
        <v>44.5</v>
      </c>
      <c r="Q150" s="71">
        <f t="shared" si="61"/>
        <v>6.2E-2</v>
      </c>
      <c r="R150" s="65">
        <f t="shared" si="62"/>
        <v>0.37</v>
      </c>
      <c r="S150" s="72">
        <f t="shared" si="63"/>
        <v>0.40833333333333338</v>
      </c>
      <c r="T150" s="50">
        <v>19.600000000000001</v>
      </c>
      <c r="U150" s="74" t="s">
        <v>2851</v>
      </c>
      <c r="V150" s="27">
        <f>IF(E150="","",SUMIF(OUTBOUND!$G:$G,WMS!E150,OUTBOUND!$L:$L))</f>
        <v>6</v>
      </c>
      <c r="W150" s="27">
        <f>IF(E150="","",SUMIF(OUTBOUND!$G:$G,WMS!E150,OUTBOUND!$M:$M))</f>
        <v>48</v>
      </c>
      <c r="X150" s="71">
        <f>IF(E150="","",SUMIF(OUTBOUND!$G:$G,WMS!E150,OUTBOUND!$O:$O))</f>
        <v>27.599999999999998</v>
      </c>
      <c r="Y150" s="71">
        <f>IF(E150="","",SUMIF(OUTBOUND!$G:$G,WMS!E150,OUTBOUND!$AC:$AC))</f>
        <v>19.600000000000001</v>
      </c>
      <c r="Z150" s="71">
        <f>IF(E150="","",SUMIF(OUTBOUND!$G:$G,WMS!E150,OUTBOUND!$P:$P))</f>
        <v>0.372</v>
      </c>
      <c r="AA150" s="27">
        <f t="shared" si="64"/>
        <v>0</v>
      </c>
      <c r="AB150" s="27">
        <f t="shared" si="65"/>
        <v>0</v>
      </c>
      <c r="AC150" s="71">
        <f t="shared" si="66"/>
        <v>3.5527136788005009E-15</v>
      </c>
      <c r="AD150" s="71">
        <f t="shared" si="67"/>
        <v>0</v>
      </c>
      <c r="AE150" s="71">
        <f t="shared" si="68"/>
        <v>-2.0000000000000018E-3</v>
      </c>
      <c r="AF150" s="80" t="e">
        <f t="shared" si="69"/>
        <v>#DIV/0!</v>
      </c>
      <c r="AG150" s="43" t="s">
        <v>2726</v>
      </c>
    </row>
    <row r="151" spans="1:33">
      <c r="A151" s="43" t="s">
        <v>2825</v>
      </c>
      <c r="B151" s="19" t="s">
        <v>395</v>
      </c>
      <c r="C151" s="19" t="s">
        <v>2630</v>
      </c>
      <c r="D151" s="19" t="s">
        <v>2852</v>
      </c>
      <c r="E151" s="57" t="str">
        <f t="shared" si="58"/>
        <v>KG-ARI-1808-00019-00280/42410171Q</v>
      </c>
      <c r="F151" s="19" t="s">
        <v>395</v>
      </c>
      <c r="G151" s="19" t="s">
        <v>408</v>
      </c>
      <c r="H151" s="45">
        <v>43440</v>
      </c>
      <c r="I151" s="38">
        <v>7</v>
      </c>
      <c r="J151" s="38">
        <v>42</v>
      </c>
      <c r="K151" s="65">
        <f t="shared" si="59"/>
        <v>6</v>
      </c>
      <c r="L151" s="46">
        <v>2.4500000000000002</v>
      </c>
      <c r="M151" s="66">
        <f t="shared" si="60"/>
        <v>17.149999999999999</v>
      </c>
      <c r="N151" s="38">
        <v>36.5</v>
      </c>
      <c r="O151" s="38">
        <v>25.5</v>
      </c>
      <c r="P151" s="38">
        <v>34.5</v>
      </c>
      <c r="Q151" s="71">
        <f t="shared" si="61"/>
        <v>3.2000000000000001E-2</v>
      </c>
      <c r="R151" s="65">
        <f t="shared" si="62"/>
        <v>0.22</v>
      </c>
      <c r="S151" s="72">
        <f t="shared" ref="S151:S208" si="70">IF(T151="","",T151/J151)</f>
        <v>1.75</v>
      </c>
      <c r="T151" s="50">
        <v>73.5</v>
      </c>
      <c r="U151" s="74" t="s">
        <v>2844</v>
      </c>
      <c r="V151" s="27">
        <f>IF(E151="","",SUMIF(OUTBOUND!$G:$G,WMS!E151,OUTBOUND!$L:$L))</f>
        <v>2</v>
      </c>
      <c r="W151" s="27">
        <f>IF(E151="","",SUMIF(OUTBOUND!$G:$G,WMS!E151,OUTBOUND!$M:$M))</f>
        <v>12</v>
      </c>
      <c r="X151" s="71">
        <f>IF(E151="","",SUMIF(OUTBOUND!$G:$G,WMS!E151,OUTBOUND!$O:$O))</f>
        <v>4.9000000000000004</v>
      </c>
      <c r="Y151" s="71">
        <f>IF(E151="","",SUMIF(OUTBOUND!$G:$G,WMS!E151,OUTBOUND!$AC:$AC))</f>
        <v>21</v>
      </c>
      <c r="Z151" s="71">
        <f>IF(E151="","",SUMIF(OUTBOUND!$G:$G,WMS!E151,OUTBOUND!$P:$P))</f>
        <v>6.4000000000000001E-2</v>
      </c>
      <c r="AA151" s="27">
        <f t="shared" si="64"/>
        <v>5</v>
      </c>
      <c r="AB151" s="27">
        <f t="shared" si="65"/>
        <v>30</v>
      </c>
      <c r="AC151" s="71">
        <f t="shared" si="66"/>
        <v>12.249999999999998</v>
      </c>
      <c r="AD151" s="71">
        <f t="shared" si="67"/>
        <v>52.5</v>
      </c>
      <c r="AE151" s="71">
        <f t="shared" si="68"/>
        <v>0.156</v>
      </c>
      <c r="AF151" s="80" t="b">
        <f t="shared" si="69"/>
        <v>1</v>
      </c>
    </row>
    <row r="152" spans="1:33">
      <c r="A152" s="43" t="s">
        <v>2825</v>
      </c>
      <c r="B152" s="19" t="s">
        <v>395</v>
      </c>
      <c r="C152" s="19" t="s">
        <v>2630</v>
      </c>
      <c r="D152" s="19" t="s">
        <v>2853</v>
      </c>
      <c r="E152" s="57" t="str">
        <f t="shared" si="58"/>
        <v>KG-ARI-1808-00019-00280/42474388Q</v>
      </c>
      <c r="F152" s="19" t="s">
        <v>395</v>
      </c>
      <c r="G152" s="19" t="s">
        <v>409</v>
      </c>
      <c r="H152" s="45">
        <v>43440</v>
      </c>
      <c r="I152" s="38">
        <v>19</v>
      </c>
      <c r="J152" s="38">
        <v>76</v>
      </c>
      <c r="K152" s="65">
        <f t="shared" si="59"/>
        <v>4</v>
      </c>
      <c r="L152" s="46">
        <v>4.9000000000000004</v>
      </c>
      <c r="M152" s="66">
        <f t="shared" si="60"/>
        <v>93.1</v>
      </c>
      <c r="N152" s="38">
        <v>51</v>
      </c>
      <c r="O152" s="38">
        <v>28.5</v>
      </c>
      <c r="P152" s="38">
        <v>34.5</v>
      </c>
      <c r="Q152" s="71">
        <f t="shared" si="61"/>
        <v>0.05</v>
      </c>
      <c r="R152" s="65">
        <f t="shared" si="62"/>
        <v>0.95</v>
      </c>
      <c r="S152" s="72">
        <f t="shared" si="70"/>
        <v>0.22105263157894739</v>
      </c>
      <c r="T152" s="50">
        <v>16.8</v>
      </c>
      <c r="U152" s="74" t="s">
        <v>2854</v>
      </c>
      <c r="V152" s="27">
        <f>IF(E152="","",SUMIF(OUTBOUND!$G:$G,WMS!E152,OUTBOUND!$L:$L))</f>
        <v>3</v>
      </c>
      <c r="W152" s="27">
        <f>IF(E152="","",SUMIF(OUTBOUND!$G:$G,WMS!E152,OUTBOUND!$M:$M))</f>
        <v>12</v>
      </c>
      <c r="X152" s="71">
        <f>IF(E152="","",SUMIF(OUTBOUND!$G:$G,WMS!E152,OUTBOUND!$O:$O))</f>
        <v>14.700000000000001</v>
      </c>
      <c r="Y152" s="71">
        <f>IF(E152="","",SUMIF(OUTBOUND!$G:$G,WMS!E152,OUTBOUND!$AC:$AC))</f>
        <v>2.6526315789473687</v>
      </c>
      <c r="Z152" s="71">
        <f>IF(E152="","",SUMIF(OUTBOUND!$G:$G,WMS!E152,OUTBOUND!$P:$P))</f>
        <v>0.15000000000000002</v>
      </c>
      <c r="AA152" s="27">
        <f t="shared" si="64"/>
        <v>16</v>
      </c>
      <c r="AB152" s="27">
        <f t="shared" si="65"/>
        <v>64</v>
      </c>
      <c r="AC152" s="71">
        <f t="shared" si="66"/>
        <v>78.399999999999991</v>
      </c>
      <c r="AD152" s="71">
        <f t="shared" si="67"/>
        <v>14.147368421052633</v>
      </c>
      <c r="AE152" s="71">
        <f t="shared" si="68"/>
        <v>0.79999999999999993</v>
      </c>
      <c r="AF152" s="80" t="b">
        <f t="shared" si="69"/>
        <v>1</v>
      </c>
    </row>
    <row r="153" spans="1:33">
      <c r="A153" s="43" t="s">
        <v>2825</v>
      </c>
      <c r="B153" s="19" t="s">
        <v>395</v>
      </c>
      <c r="C153" s="19" t="s">
        <v>2630</v>
      </c>
      <c r="D153" s="19" t="s">
        <v>2855</v>
      </c>
      <c r="E153" s="57" t="str">
        <f t="shared" si="58"/>
        <v>KG-ARI-1808-00019-00280/42475385Q</v>
      </c>
      <c r="F153" s="19" t="s">
        <v>395</v>
      </c>
      <c r="G153" s="19" t="s">
        <v>408</v>
      </c>
      <c r="H153" s="45">
        <v>43440</v>
      </c>
      <c r="I153" s="38">
        <v>8</v>
      </c>
      <c r="J153" s="38">
        <v>32</v>
      </c>
      <c r="K153" s="65">
        <f t="shared" si="59"/>
        <v>4</v>
      </c>
      <c r="L153" s="46">
        <v>4.66</v>
      </c>
      <c r="M153" s="66">
        <f t="shared" si="60"/>
        <v>37.28</v>
      </c>
      <c r="N153" s="38">
        <v>45.5</v>
      </c>
      <c r="O153" s="38">
        <v>29.5</v>
      </c>
      <c r="P153" s="38">
        <v>43.5</v>
      </c>
      <c r="Q153" s="71">
        <f t="shared" si="61"/>
        <v>5.8000000000000003E-2</v>
      </c>
      <c r="R153" s="65">
        <f t="shared" si="62"/>
        <v>0.47</v>
      </c>
      <c r="S153" s="72">
        <f t="shared" si="70"/>
        <v>0.71250000000000002</v>
      </c>
      <c r="T153" s="50">
        <v>22.8</v>
      </c>
      <c r="U153" s="74" t="s">
        <v>2854</v>
      </c>
      <c r="V153" s="27">
        <f>IF(E153="","",SUMIF(OUTBOUND!$G:$G,WMS!E153,OUTBOUND!$L:$L))</f>
        <v>0</v>
      </c>
      <c r="W153" s="27">
        <f>IF(E153="","",SUMIF(OUTBOUND!$G:$G,WMS!E153,OUTBOUND!$M:$M))</f>
        <v>0</v>
      </c>
      <c r="X153" s="71">
        <f>IF(E153="","",SUMIF(OUTBOUND!$G:$G,WMS!E153,OUTBOUND!$O:$O))</f>
        <v>0</v>
      </c>
      <c r="Y153" s="71">
        <f>IF(E153="","",SUMIF(OUTBOUND!$G:$G,WMS!E153,OUTBOUND!$AC:$AC))</f>
        <v>0</v>
      </c>
      <c r="Z153" s="71">
        <f>IF(E153="","",SUMIF(OUTBOUND!$G:$G,WMS!E153,OUTBOUND!$P:$P))</f>
        <v>0</v>
      </c>
      <c r="AA153" s="27">
        <f t="shared" si="64"/>
        <v>8</v>
      </c>
      <c r="AB153" s="27">
        <f t="shared" si="65"/>
        <v>32</v>
      </c>
      <c r="AC153" s="71">
        <f t="shared" si="66"/>
        <v>37.28</v>
      </c>
      <c r="AD153" s="71">
        <f t="shared" si="67"/>
        <v>22.8</v>
      </c>
      <c r="AE153" s="71">
        <f t="shared" si="68"/>
        <v>0.47</v>
      </c>
      <c r="AF153" s="80" t="b">
        <f t="shared" si="69"/>
        <v>1</v>
      </c>
    </row>
    <row r="154" spans="1:33">
      <c r="A154" s="43" t="s">
        <v>2825</v>
      </c>
      <c r="B154" s="19" t="s">
        <v>395</v>
      </c>
      <c r="C154" s="19" t="s">
        <v>2630</v>
      </c>
      <c r="D154" s="19" t="s">
        <v>2856</v>
      </c>
      <c r="E154" s="57" t="str">
        <f t="shared" si="58"/>
        <v>KG-ARI-1808-00019-00280/42475866Q</v>
      </c>
      <c r="F154" s="19" t="s">
        <v>395</v>
      </c>
      <c r="G154" s="19" t="s">
        <v>408</v>
      </c>
      <c r="H154" s="45">
        <v>43440</v>
      </c>
      <c r="I154" s="38">
        <v>5</v>
      </c>
      <c r="J154" s="38">
        <v>30</v>
      </c>
      <c r="K154" s="65">
        <f t="shared" si="59"/>
        <v>6</v>
      </c>
      <c r="L154" s="46">
        <v>1.4</v>
      </c>
      <c r="M154" s="66">
        <f t="shared" si="60"/>
        <v>7</v>
      </c>
      <c r="N154" s="38">
        <v>37</v>
      </c>
      <c r="O154" s="38">
        <v>25.5</v>
      </c>
      <c r="P154" s="38">
        <v>33</v>
      </c>
      <c r="Q154" s="71">
        <f t="shared" si="61"/>
        <v>3.1E-2</v>
      </c>
      <c r="R154" s="65">
        <f t="shared" si="62"/>
        <v>0.16</v>
      </c>
      <c r="S154" s="72">
        <f t="shared" si="70"/>
        <v>0.44380000000000003</v>
      </c>
      <c r="T154" s="50">
        <v>13.314</v>
      </c>
      <c r="U154" s="74" t="s">
        <v>2844</v>
      </c>
      <c r="V154" s="27">
        <f>IF(E154="","",SUMIF(OUTBOUND!$G:$G,WMS!E154,OUTBOUND!$L:$L))</f>
        <v>2</v>
      </c>
      <c r="W154" s="27">
        <f>IF(E154="","",SUMIF(OUTBOUND!$G:$G,WMS!E154,OUTBOUND!$M:$M))</f>
        <v>12</v>
      </c>
      <c r="X154" s="71">
        <f>IF(E154="","",SUMIF(OUTBOUND!$G:$G,WMS!E154,OUTBOUND!$O:$O))</f>
        <v>2.8</v>
      </c>
      <c r="Y154" s="71">
        <f>IF(E154="","",SUMIF(OUTBOUND!$G:$G,WMS!E154,OUTBOUND!$AC:$AC))</f>
        <v>5.3256000000000006</v>
      </c>
      <c r="Z154" s="71">
        <f>IF(E154="","",SUMIF(OUTBOUND!$G:$G,WMS!E154,OUTBOUND!$P:$P))</f>
        <v>6.2E-2</v>
      </c>
      <c r="AA154" s="27">
        <f t="shared" si="64"/>
        <v>3</v>
      </c>
      <c r="AB154" s="27">
        <f t="shared" si="65"/>
        <v>18</v>
      </c>
      <c r="AC154" s="71">
        <f t="shared" si="66"/>
        <v>4.2</v>
      </c>
      <c r="AD154" s="71">
        <f t="shared" si="67"/>
        <v>7.9883999999999995</v>
      </c>
      <c r="AE154" s="71">
        <f t="shared" si="68"/>
        <v>9.8000000000000004E-2</v>
      </c>
      <c r="AF154" s="80" t="b">
        <f t="shared" si="69"/>
        <v>1</v>
      </c>
    </row>
    <row r="155" spans="1:33">
      <c r="A155" s="43" t="s">
        <v>2825</v>
      </c>
      <c r="B155" s="19" t="s">
        <v>395</v>
      </c>
      <c r="C155" s="19" t="s">
        <v>2630</v>
      </c>
      <c r="D155" s="19" t="s">
        <v>2857</v>
      </c>
      <c r="E155" s="57" t="str">
        <f t="shared" si="58"/>
        <v>KG-ARI-1808-00019-00280/42476801Q</v>
      </c>
      <c r="F155" s="19" t="s">
        <v>395</v>
      </c>
      <c r="G155" s="19" t="s">
        <v>408</v>
      </c>
      <c r="H155" s="45">
        <v>43440</v>
      </c>
      <c r="I155" s="38">
        <v>12</v>
      </c>
      <c r="J155" s="38">
        <v>72</v>
      </c>
      <c r="K155" s="65">
        <f t="shared" si="59"/>
        <v>6</v>
      </c>
      <c r="L155" s="46">
        <v>3</v>
      </c>
      <c r="M155" s="66">
        <f t="shared" si="60"/>
        <v>36</v>
      </c>
      <c r="N155" s="38">
        <v>39.5</v>
      </c>
      <c r="O155" s="38">
        <v>28</v>
      </c>
      <c r="P155" s="38">
        <v>25.5</v>
      </c>
      <c r="Q155" s="71">
        <f t="shared" si="61"/>
        <v>2.8000000000000001E-2</v>
      </c>
      <c r="R155" s="65">
        <f t="shared" si="62"/>
        <v>0.34</v>
      </c>
      <c r="S155" s="72">
        <f t="shared" si="70"/>
        <v>1.1875</v>
      </c>
      <c r="T155" s="50">
        <v>85.5</v>
      </c>
      <c r="U155" s="74" t="s">
        <v>2844</v>
      </c>
      <c r="V155" s="27">
        <f>IF(E155="","",SUMIF(OUTBOUND!$G:$G,WMS!E155,OUTBOUND!$L:$L))</f>
        <v>3</v>
      </c>
      <c r="W155" s="27">
        <f>IF(E155="","",SUMIF(OUTBOUND!$G:$G,WMS!E155,OUTBOUND!$M:$M))</f>
        <v>18</v>
      </c>
      <c r="X155" s="71">
        <f>IF(E155="","",SUMIF(OUTBOUND!$G:$G,WMS!E155,OUTBOUND!$O:$O))</f>
        <v>9</v>
      </c>
      <c r="Y155" s="71">
        <f>IF(E155="","",SUMIF(OUTBOUND!$G:$G,WMS!E155,OUTBOUND!$AC:$AC))</f>
        <v>21.375</v>
      </c>
      <c r="Z155" s="71">
        <f>IF(E155="","",SUMIF(OUTBOUND!$G:$G,WMS!E155,OUTBOUND!$P:$P))</f>
        <v>8.4000000000000005E-2</v>
      </c>
      <c r="AA155" s="27">
        <f t="shared" si="64"/>
        <v>9</v>
      </c>
      <c r="AB155" s="27">
        <f t="shared" si="65"/>
        <v>54</v>
      </c>
      <c r="AC155" s="71">
        <f t="shared" si="66"/>
        <v>27</v>
      </c>
      <c r="AD155" s="71">
        <f t="shared" si="67"/>
        <v>64.125</v>
      </c>
      <c r="AE155" s="71">
        <f t="shared" si="68"/>
        <v>0.25600000000000001</v>
      </c>
      <c r="AF155" s="80" t="b">
        <f t="shared" si="69"/>
        <v>1</v>
      </c>
    </row>
    <row r="156" spans="1:33">
      <c r="A156" s="84" t="s">
        <v>2825</v>
      </c>
      <c r="B156" s="83" t="s">
        <v>395</v>
      </c>
      <c r="C156" s="83" t="s">
        <v>2630</v>
      </c>
      <c r="D156" s="83" t="s">
        <v>2858</v>
      </c>
      <c r="E156" s="57" t="str">
        <f t="shared" si="58"/>
        <v>KG-ARI-1808-00019-00280/42552321Q</v>
      </c>
      <c r="F156" s="19" t="s">
        <v>395</v>
      </c>
      <c r="G156" s="19" t="s">
        <v>410</v>
      </c>
      <c r="H156" s="45">
        <v>43440</v>
      </c>
      <c r="I156" s="38">
        <v>4</v>
      </c>
      <c r="J156" s="38">
        <v>32</v>
      </c>
      <c r="K156" s="65">
        <f t="shared" si="59"/>
        <v>8</v>
      </c>
      <c r="L156" s="46">
        <v>3.25</v>
      </c>
      <c r="M156" s="66">
        <f t="shared" si="60"/>
        <v>13</v>
      </c>
      <c r="N156" s="38">
        <v>39</v>
      </c>
      <c r="O156" s="38">
        <v>36</v>
      </c>
      <c r="P156" s="38">
        <v>40</v>
      </c>
      <c r="Q156" s="71">
        <f t="shared" si="61"/>
        <v>5.6000000000000001E-2</v>
      </c>
      <c r="R156" s="65">
        <f t="shared" si="62"/>
        <v>0.22</v>
      </c>
      <c r="S156" s="72">
        <f t="shared" si="70"/>
        <v>1.05</v>
      </c>
      <c r="T156" s="50">
        <v>33.6</v>
      </c>
      <c r="U156" s="74" t="s">
        <v>2859</v>
      </c>
      <c r="V156" s="27">
        <f>IF(E156="","",SUMIF(OUTBOUND!$G:$G,WMS!E156,OUTBOUND!$L:$L))</f>
        <v>4</v>
      </c>
      <c r="W156" s="27">
        <f>IF(E156="","",SUMIF(OUTBOUND!$G:$G,WMS!E156,OUTBOUND!$M:$M))</f>
        <v>32</v>
      </c>
      <c r="X156" s="71">
        <f>IF(E156="","",SUMIF(OUTBOUND!$G:$G,WMS!E156,OUTBOUND!$O:$O))</f>
        <v>13</v>
      </c>
      <c r="Y156" s="71">
        <f>IF(E156="","",SUMIF(OUTBOUND!$G:$G,WMS!E156,OUTBOUND!$AC:$AC))</f>
        <v>33.6</v>
      </c>
      <c r="Z156" s="71">
        <f>IF(E156="","",SUMIF(OUTBOUND!$G:$G,WMS!E156,OUTBOUND!$P:$P))</f>
        <v>0.224</v>
      </c>
      <c r="AA156" s="27">
        <f t="shared" si="64"/>
        <v>0</v>
      </c>
      <c r="AB156" s="27">
        <f t="shared" si="65"/>
        <v>0</v>
      </c>
      <c r="AC156" s="71">
        <f t="shared" si="66"/>
        <v>0</v>
      </c>
      <c r="AD156" s="71">
        <f t="shared" si="67"/>
        <v>0</v>
      </c>
      <c r="AE156" s="71">
        <f t="shared" si="68"/>
        <v>-4.0000000000000036E-3</v>
      </c>
      <c r="AF156" s="80" t="e">
        <f t="shared" si="69"/>
        <v>#DIV/0!</v>
      </c>
      <c r="AG156" s="43" t="s">
        <v>2726</v>
      </c>
    </row>
    <row r="157" spans="1:33">
      <c r="A157" s="43" t="s">
        <v>2825</v>
      </c>
      <c r="B157" s="19" t="s">
        <v>395</v>
      </c>
      <c r="C157" s="19" t="s">
        <v>2630</v>
      </c>
      <c r="D157" s="19" t="s">
        <v>2860</v>
      </c>
      <c r="E157" s="57" t="str">
        <f t="shared" si="58"/>
        <v>KG-ARI-1808-00019-00280/42647553Q</v>
      </c>
      <c r="F157" s="19" t="s">
        <v>395</v>
      </c>
      <c r="G157" s="19" t="s">
        <v>409</v>
      </c>
      <c r="H157" s="45">
        <v>43440</v>
      </c>
      <c r="I157" s="38">
        <v>6</v>
      </c>
      <c r="J157" s="38">
        <v>36</v>
      </c>
      <c r="K157" s="65">
        <f t="shared" si="59"/>
        <v>6</v>
      </c>
      <c r="L157" s="46">
        <v>3.45</v>
      </c>
      <c r="M157" s="66">
        <f t="shared" si="60"/>
        <v>20.7</v>
      </c>
      <c r="N157" s="38">
        <v>50.5</v>
      </c>
      <c r="O157" s="38">
        <v>32</v>
      </c>
      <c r="P157" s="38">
        <v>24</v>
      </c>
      <c r="Q157" s="71">
        <f t="shared" si="61"/>
        <v>3.9E-2</v>
      </c>
      <c r="R157" s="65">
        <f t="shared" si="62"/>
        <v>0.23</v>
      </c>
      <c r="S157" s="72">
        <f t="shared" si="70"/>
        <v>0.14583333333333334</v>
      </c>
      <c r="T157" s="50">
        <v>5.25</v>
      </c>
      <c r="U157" s="74" t="s">
        <v>2846</v>
      </c>
      <c r="V157" s="27">
        <f>IF(E157="","",SUMIF(OUTBOUND!$G:$G,WMS!E157,OUTBOUND!$L:$L))</f>
        <v>0</v>
      </c>
      <c r="W157" s="27">
        <f>IF(E157="","",SUMIF(OUTBOUND!$G:$G,WMS!E157,OUTBOUND!$M:$M))</f>
        <v>0</v>
      </c>
      <c r="X157" s="71">
        <f>IF(E157="","",SUMIF(OUTBOUND!$G:$G,WMS!E157,OUTBOUND!$O:$O))</f>
        <v>0</v>
      </c>
      <c r="Y157" s="71">
        <f>IF(E157="","",SUMIF(OUTBOUND!$G:$G,WMS!E157,OUTBOUND!$AC:$AC))</f>
        <v>0</v>
      </c>
      <c r="Z157" s="71">
        <f>IF(E157="","",SUMIF(OUTBOUND!$G:$G,WMS!E157,OUTBOUND!$P:$P))</f>
        <v>0</v>
      </c>
      <c r="AA157" s="27">
        <f t="shared" si="64"/>
        <v>6</v>
      </c>
      <c r="AB157" s="27">
        <f t="shared" si="65"/>
        <v>36</v>
      </c>
      <c r="AC157" s="71">
        <f t="shared" si="66"/>
        <v>20.7</v>
      </c>
      <c r="AD157" s="71">
        <f t="shared" si="67"/>
        <v>5.25</v>
      </c>
      <c r="AE157" s="71">
        <f t="shared" si="68"/>
        <v>0.23</v>
      </c>
      <c r="AF157" s="80" t="b">
        <f t="shared" si="69"/>
        <v>1</v>
      </c>
    </row>
    <row r="158" spans="1:33">
      <c r="A158" s="43" t="s">
        <v>2825</v>
      </c>
      <c r="B158" s="19" t="s">
        <v>395</v>
      </c>
      <c r="C158" s="19" t="s">
        <v>2861</v>
      </c>
      <c r="D158" s="19" t="s">
        <v>2862</v>
      </c>
      <c r="E158" s="57" t="str">
        <f t="shared" si="58"/>
        <v>KG-ARI-1808-00019-00282/42334095Q</v>
      </c>
      <c r="F158" s="19" t="s">
        <v>395</v>
      </c>
      <c r="G158" s="19" t="s">
        <v>409</v>
      </c>
      <c r="H158" s="45">
        <v>43440</v>
      </c>
      <c r="I158" s="38">
        <v>23</v>
      </c>
      <c r="J158" s="38">
        <v>92</v>
      </c>
      <c r="K158" s="65">
        <f t="shared" si="59"/>
        <v>4</v>
      </c>
      <c r="L158" s="46">
        <v>1.8</v>
      </c>
      <c r="M158" s="66">
        <f t="shared" si="60"/>
        <v>41.4</v>
      </c>
      <c r="N158" s="38">
        <v>28.5</v>
      </c>
      <c r="O158" s="38">
        <v>16.5</v>
      </c>
      <c r="P158" s="38">
        <v>29.5</v>
      </c>
      <c r="Q158" s="71">
        <f t="shared" si="61"/>
        <v>1.4E-2</v>
      </c>
      <c r="R158" s="65">
        <f t="shared" si="62"/>
        <v>0.32</v>
      </c>
      <c r="S158" s="72">
        <f t="shared" si="70"/>
        <v>0.32634782608695651</v>
      </c>
      <c r="T158" s="50">
        <v>30.024000000000001</v>
      </c>
      <c r="U158" s="74" t="s">
        <v>2844</v>
      </c>
      <c r="V158" s="27">
        <f>IF(E158="","",SUMIF(OUTBOUND!$G:$G,WMS!E158,OUTBOUND!$L:$L))</f>
        <v>2</v>
      </c>
      <c r="W158" s="27">
        <f>IF(E158="","",SUMIF(OUTBOUND!$G:$G,WMS!E158,OUTBOUND!$M:$M))</f>
        <v>8</v>
      </c>
      <c r="X158" s="71">
        <f>IF(E158="","",SUMIF(OUTBOUND!$G:$G,WMS!E158,OUTBOUND!$O:$O))</f>
        <v>3.6</v>
      </c>
      <c r="Y158" s="71">
        <f>IF(E158="","",SUMIF(OUTBOUND!$G:$G,WMS!E158,OUTBOUND!$AC:$AC))</f>
        <v>2.610782608695652</v>
      </c>
      <c r="Z158" s="71">
        <f>IF(E158="","",SUMIF(OUTBOUND!$G:$G,WMS!E158,OUTBOUND!$P:$P))</f>
        <v>2.8000000000000001E-2</v>
      </c>
      <c r="AA158" s="27">
        <f t="shared" si="64"/>
        <v>21</v>
      </c>
      <c r="AB158" s="27">
        <f t="shared" si="65"/>
        <v>84</v>
      </c>
      <c r="AC158" s="71">
        <f t="shared" si="66"/>
        <v>37.799999999999997</v>
      </c>
      <c r="AD158" s="71">
        <f t="shared" si="67"/>
        <v>27.41321739130435</v>
      </c>
      <c r="AE158" s="71">
        <f t="shared" si="68"/>
        <v>0.29199999999999998</v>
      </c>
      <c r="AF158" s="80" t="b">
        <f t="shared" si="69"/>
        <v>1</v>
      </c>
    </row>
    <row r="159" spans="1:33">
      <c r="A159" s="43" t="s">
        <v>2825</v>
      </c>
      <c r="B159" s="19" t="s">
        <v>395</v>
      </c>
      <c r="C159" s="19" t="s">
        <v>2861</v>
      </c>
      <c r="D159" s="19" t="s">
        <v>2863</v>
      </c>
      <c r="E159" s="57" t="str">
        <f t="shared" si="58"/>
        <v>KG-ARI-1808-00019-00282/42410164Q</v>
      </c>
      <c r="F159" s="19" t="s">
        <v>395</v>
      </c>
      <c r="G159" s="19" t="s">
        <v>408</v>
      </c>
      <c r="H159" s="45">
        <v>43440</v>
      </c>
      <c r="I159" s="38">
        <v>7</v>
      </c>
      <c r="J159" s="38">
        <v>42</v>
      </c>
      <c r="K159" s="65">
        <f t="shared" si="59"/>
        <v>6</v>
      </c>
      <c r="L159" s="46">
        <v>2.5</v>
      </c>
      <c r="M159" s="66">
        <f t="shared" si="60"/>
        <v>17.5</v>
      </c>
      <c r="N159" s="38">
        <v>36</v>
      </c>
      <c r="O159" s="38">
        <v>25.5</v>
      </c>
      <c r="P159" s="38">
        <v>33.5</v>
      </c>
      <c r="Q159" s="71">
        <f t="shared" si="61"/>
        <v>3.1E-2</v>
      </c>
      <c r="R159" s="65">
        <f t="shared" si="62"/>
        <v>0.22</v>
      </c>
      <c r="S159" s="72">
        <f t="shared" si="70"/>
        <v>0.27657142857142858</v>
      </c>
      <c r="T159" s="50">
        <v>11.616</v>
      </c>
      <c r="U159" s="74" t="s">
        <v>2864</v>
      </c>
      <c r="V159" s="27">
        <f>IF(E159="","",SUMIF(OUTBOUND!$G:$G,WMS!E159,OUTBOUND!$L:$L))</f>
        <v>0</v>
      </c>
      <c r="W159" s="27">
        <f>IF(E159="","",SUMIF(OUTBOUND!$G:$G,WMS!E159,OUTBOUND!$M:$M))</f>
        <v>0</v>
      </c>
      <c r="X159" s="71">
        <f>IF(E159="","",SUMIF(OUTBOUND!$G:$G,WMS!E159,OUTBOUND!$O:$O))</f>
        <v>0</v>
      </c>
      <c r="Y159" s="71">
        <f>IF(E159="","",SUMIF(OUTBOUND!$G:$G,WMS!E159,OUTBOUND!$AC:$AC))</f>
        <v>0</v>
      </c>
      <c r="Z159" s="71">
        <f>IF(E159="","",SUMIF(OUTBOUND!$G:$G,WMS!E159,OUTBOUND!$P:$P))</f>
        <v>0</v>
      </c>
      <c r="AA159" s="27">
        <f t="shared" si="64"/>
        <v>7</v>
      </c>
      <c r="AB159" s="27">
        <f t="shared" si="65"/>
        <v>42</v>
      </c>
      <c r="AC159" s="71">
        <f t="shared" si="66"/>
        <v>17.5</v>
      </c>
      <c r="AD159" s="71">
        <f t="shared" si="67"/>
        <v>11.616</v>
      </c>
      <c r="AE159" s="71">
        <f t="shared" si="68"/>
        <v>0.22</v>
      </c>
      <c r="AF159" s="80" t="b">
        <f t="shared" si="69"/>
        <v>1</v>
      </c>
    </row>
    <row r="160" spans="1:33">
      <c r="A160" s="43" t="s">
        <v>2825</v>
      </c>
      <c r="B160" s="19" t="s">
        <v>395</v>
      </c>
      <c r="C160" s="19" t="s">
        <v>2861</v>
      </c>
      <c r="D160" s="19" t="s">
        <v>2865</v>
      </c>
      <c r="E160" s="57" t="str">
        <f t="shared" si="58"/>
        <v>KG-ARI-1808-00019-00282/42410188Q</v>
      </c>
      <c r="F160" s="19" t="s">
        <v>395</v>
      </c>
      <c r="G160" s="19" t="s">
        <v>408</v>
      </c>
      <c r="H160" s="45">
        <v>43440</v>
      </c>
      <c r="I160" s="38">
        <v>6</v>
      </c>
      <c r="J160" s="38">
        <v>36</v>
      </c>
      <c r="K160" s="65">
        <f t="shared" si="59"/>
        <v>6</v>
      </c>
      <c r="L160" s="46">
        <v>2.4</v>
      </c>
      <c r="M160" s="66">
        <f t="shared" si="60"/>
        <v>14.4</v>
      </c>
      <c r="N160" s="38">
        <v>36</v>
      </c>
      <c r="O160" s="38">
        <v>25.5</v>
      </c>
      <c r="P160" s="38">
        <v>33.5</v>
      </c>
      <c r="Q160" s="71">
        <f t="shared" si="61"/>
        <v>3.1E-2</v>
      </c>
      <c r="R160" s="65">
        <f t="shared" si="62"/>
        <v>0.18</v>
      </c>
      <c r="S160" s="72">
        <f t="shared" si="70"/>
        <v>0.5169999999999999</v>
      </c>
      <c r="T160" s="50">
        <v>18.611999999999998</v>
      </c>
      <c r="U160" s="74" t="s">
        <v>2864</v>
      </c>
      <c r="V160" s="27">
        <f>IF(E160="","",SUMIF(OUTBOUND!$G:$G,WMS!E160,OUTBOUND!$L:$L))</f>
        <v>0</v>
      </c>
      <c r="W160" s="27">
        <f>IF(E160="","",SUMIF(OUTBOUND!$G:$G,WMS!E160,OUTBOUND!$M:$M))</f>
        <v>0</v>
      </c>
      <c r="X160" s="71">
        <f>IF(E160="","",SUMIF(OUTBOUND!$G:$G,WMS!E160,OUTBOUND!$O:$O))</f>
        <v>0</v>
      </c>
      <c r="Y160" s="71">
        <f>IF(E160="","",SUMIF(OUTBOUND!$G:$G,WMS!E160,OUTBOUND!$AC:$AC))</f>
        <v>0</v>
      </c>
      <c r="Z160" s="71">
        <f>IF(E160="","",SUMIF(OUTBOUND!$G:$G,WMS!E160,OUTBOUND!$P:$P))</f>
        <v>0</v>
      </c>
      <c r="AA160" s="27">
        <f t="shared" si="64"/>
        <v>6</v>
      </c>
      <c r="AB160" s="27">
        <f t="shared" si="65"/>
        <v>36</v>
      </c>
      <c r="AC160" s="71">
        <f t="shared" si="66"/>
        <v>14.4</v>
      </c>
      <c r="AD160" s="71">
        <f t="shared" si="67"/>
        <v>18.611999999999998</v>
      </c>
      <c r="AE160" s="71">
        <f t="shared" si="68"/>
        <v>0.18</v>
      </c>
      <c r="AF160" s="80" t="b">
        <f t="shared" si="69"/>
        <v>1</v>
      </c>
    </row>
    <row r="161" spans="1:33">
      <c r="A161" s="43" t="s">
        <v>2825</v>
      </c>
      <c r="B161" s="19" t="s">
        <v>395</v>
      </c>
      <c r="C161" s="19" t="s">
        <v>2861</v>
      </c>
      <c r="D161" s="19" t="s">
        <v>2866</v>
      </c>
      <c r="E161" s="57" t="str">
        <f t="shared" si="58"/>
        <v>KG-ARI-1808-00019-00282/42475859Q</v>
      </c>
      <c r="F161" s="19" t="s">
        <v>395</v>
      </c>
      <c r="G161" s="19" t="s">
        <v>408</v>
      </c>
      <c r="H161" s="45">
        <v>43440</v>
      </c>
      <c r="I161" s="38">
        <v>7</v>
      </c>
      <c r="J161" s="38">
        <v>42</v>
      </c>
      <c r="K161" s="65">
        <f t="shared" si="59"/>
        <v>6</v>
      </c>
      <c r="L161" s="46">
        <v>1.65</v>
      </c>
      <c r="M161" s="66">
        <f t="shared" si="60"/>
        <v>11.55</v>
      </c>
      <c r="N161" s="38">
        <v>25.5</v>
      </c>
      <c r="O161" s="38">
        <v>26</v>
      </c>
      <c r="P161" s="38">
        <v>36.5</v>
      </c>
      <c r="Q161" s="71">
        <f t="shared" si="61"/>
        <v>2.4E-2</v>
      </c>
      <c r="R161" s="65">
        <f t="shared" si="62"/>
        <v>0.17</v>
      </c>
      <c r="S161" s="72">
        <f t="shared" si="70"/>
        <v>0.87619047619047608</v>
      </c>
      <c r="T161" s="50">
        <v>36.799999999999997</v>
      </c>
      <c r="U161" s="74" t="s">
        <v>2844</v>
      </c>
      <c r="V161" s="27">
        <f>IF(E161="","",SUMIF(OUTBOUND!$G:$G,WMS!E161,OUTBOUND!$L:$L))</f>
        <v>0</v>
      </c>
      <c r="W161" s="27">
        <f>IF(E161="","",SUMIF(OUTBOUND!$G:$G,WMS!E161,OUTBOUND!$M:$M))</f>
        <v>0</v>
      </c>
      <c r="X161" s="71">
        <f>IF(E161="","",SUMIF(OUTBOUND!$G:$G,WMS!E161,OUTBOUND!$O:$O))</f>
        <v>0</v>
      </c>
      <c r="Y161" s="71">
        <f>IF(E161="","",SUMIF(OUTBOUND!$G:$G,WMS!E161,OUTBOUND!$AC:$AC))</f>
        <v>0</v>
      </c>
      <c r="Z161" s="71">
        <f>IF(E161="","",SUMIF(OUTBOUND!$G:$G,WMS!E161,OUTBOUND!$P:$P))</f>
        <v>0</v>
      </c>
      <c r="AA161" s="27">
        <f t="shared" si="64"/>
        <v>7</v>
      </c>
      <c r="AB161" s="27">
        <f t="shared" si="65"/>
        <v>42</v>
      </c>
      <c r="AC161" s="71">
        <f t="shared" si="66"/>
        <v>11.55</v>
      </c>
      <c r="AD161" s="71">
        <f t="shared" si="67"/>
        <v>36.799999999999997</v>
      </c>
      <c r="AE161" s="71">
        <f t="shared" si="68"/>
        <v>0.17</v>
      </c>
      <c r="AF161" s="80" t="b">
        <f t="shared" si="69"/>
        <v>1</v>
      </c>
    </row>
    <row r="162" spans="1:33">
      <c r="A162" s="43" t="s">
        <v>2825</v>
      </c>
      <c r="B162" s="19" t="s">
        <v>395</v>
      </c>
      <c r="C162" s="19" t="s">
        <v>2861</v>
      </c>
      <c r="D162" s="19" t="s">
        <v>2867</v>
      </c>
      <c r="E162" s="57" t="str">
        <f t="shared" si="58"/>
        <v>KG-ARI-1808-00019-00282/42647539Q</v>
      </c>
      <c r="F162" s="19" t="s">
        <v>395</v>
      </c>
      <c r="G162" s="19" t="s">
        <v>409</v>
      </c>
      <c r="H162" s="45">
        <v>43440</v>
      </c>
      <c r="I162" s="38">
        <v>6</v>
      </c>
      <c r="J162" s="38">
        <v>48</v>
      </c>
      <c r="K162" s="65">
        <f t="shared" si="59"/>
        <v>8</v>
      </c>
      <c r="L162" s="46">
        <v>1.9</v>
      </c>
      <c r="M162" s="66">
        <f t="shared" si="60"/>
        <v>11.4</v>
      </c>
      <c r="N162" s="38">
        <v>33</v>
      </c>
      <c r="O162" s="38">
        <v>20</v>
      </c>
      <c r="P162" s="38">
        <v>23.5</v>
      </c>
      <c r="Q162" s="71">
        <f t="shared" si="61"/>
        <v>1.6E-2</v>
      </c>
      <c r="R162" s="65">
        <f t="shared" si="62"/>
        <v>0.09</v>
      </c>
      <c r="S162" s="72">
        <f t="shared" si="70"/>
        <v>0.27737499999999998</v>
      </c>
      <c r="T162" s="50">
        <v>13.314</v>
      </c>
      <c r="U162" s="74" t="s">
        <v>2868</v>
      </c>
      <c r="V162" s="27">
        <f>IF(E162="","",SUMIF(OUTBOUND!$G:$G,WMS!E162,OUTBOUND!$L:$L))</f>
        <v>0</v>
      </c>
      <c r="W162" s="27">
        <f>IF(E162="","",SUMIF(OUTBOUND!$G:$G,WMS!E162,OUTBOUND!$M:$M))</f>
        <v>0</v>
      </c>
      <c r="X162" s="71">
        <f>IF(E162="","",SUMIF(OUTBOUND!$G:$G,WMS!E162,OUTBOUND!$O:$O))</f>
        <v>0</v>
      </c>
      <c r="Y162" s="71">
        <f>IF(E162="","",SUMIF(OUTBOUND!$G:$G,WMS!E162,OUTBOUND!$AC:$AC))</f>
        <v>0</v>
      </c>
      <c r="Z162" s="71">
        <f>IF(E162="","",SUMIF(OUTBOUND!$G:$G,WMS!E162,OUTBOUND!$P:$P))</f>
        <v>0</v>
      </c>
      <c r="AA162" s="27">
        <f t="shared" si="64"/>
        <v>6</v>
      </c>
      <c r="AB162" s="27">
        <f t="shared" si="65"/>
        <v>48</v>
      </c>
      <c r="AC162" s="71">
        <f t="shared" si="66"/>
        <v>11.4</v>
      </c>
      <c r="AD162" s="71">
        <f t="shared" si="67"/>
        <v>13.314</v>
      </c>
      <c r="AE162" s="71">
        <f t="shared" si="68"/>
        <v>0.09</v>
      </c>
      <c r="AF162" s="80" t="b">
        <f t="shared" si="69"/>
        <v>1</v>
      </c>
    </row>
    <row r="163" spans="1:33">
      <c r="A163" s="43" t="s">
        <v>2825</v>
      </c>
      <c r="B163" s="19" t="s">
        <v>395</v>
      </c>
      <c r="C163" s="19" t="s">
        <v>2861</v>
      </c>
      <c r="D163" s="19" t="s">
        <v>2869</v>
      </c>
      <c r="E163" s="57" t="str">
        <f t="shared" si="58"/>
        <v>KG-ARI-1808-00019-00282/42647614Q</v>
      </c>
      <c r="F163" s="19" t="s">
        <v>395</v>
      </c>
      <c r="G163" s="19" t="s">
        <v>409</v>
      </c>
      <c r="H163" s="45">
        <v>43440</v>
      </c>
      <c r="I163" s="38">
        <v>9</v>
      </c>
      <c r="J163" s="38">
        <v>36</v>
      </c>
      <c r="K163" s="65">
        <f t="shared" si="59"/>
        <v>4</v>
      </c>
      <c r="L163" s="46">
        <v>3.25</v>
      </c>
      <c r="M163" s="66">
        <f t="shared" si="60"/>
        <v>29.25</v>
      </c>
      <c r="N163" s="38">
        <v>40.5</v>
      </c>
      <c r="O163" s="38">
        <v>21.5</v>
      </c>
      <c r="P163" s="38">
        <v>33.5</v>
      </c>
      <c r="Q163" s="71">
        <f t="shared" si="61"/>
        <v>2.9000000000000001E-2</v>
      </c>
      <c r="R163" s="65">
        <f t="shared" si="62"/>
        <v>0.26</v>
      </c>
      <c r="S163" s="72">
        <f t="shared" si="70"/>
        <v>0.317</v>
      </c>
      <c r="T163" s="50">
        <v>11.412000000000001</v>
      </c>
      <c r="U163" s="74" t="s">
        <v>2870</v>
      </c>
      <c r="V163" s="27">
        <f>IF(E163="","",SUMIF(OUTBOUND!$G:$G,WMS!E163,OUTBOUND!$L:$L))</f>
        <v>0</v>
      </c>
      <c r="W163" s="27">
        <f>IF(E163="","",SUMIF(OUTBOUND!$G:$G,WMS!E163,OUTBOUND!$M:$M))</f>
        <v>0</v>
      </c>
      <c r="X163" s="71">
        <f>IF(E163="","",SUMIF(OUTBOUND!$G:$G,WMS!E163,OUTBOUND!$O:$O))</f>
        <v>0</v>
      </c>
      <c r="Y163" s="71">
        <f>IF(E163="","",SUMIF(OUTBOUND!$G:$G,WMS!E163,OUTBOUND!$AC:$AC))</f>
        <v>0</v>
      </c>
      <c r="Z163" s="71">
        <f>IF(E163="","",SUMIF(OUTBOUND!$G:$G,WMS!E163,OUTBOUND!$P:$P))</f>
        <v>0</v>
      </c>
      <c r="AA163" s="27">
        <f t="shared" si="64"/>
        <v>9</v>
      </c>
      <c r="AB163" s="27">
        <f t="shared" si="65"/>
        <v>36</v>
      </c>
      <c r="AC163" s="71">
        <f t="shared" si="66"/>
        <v>29.25</v>
      </c>
      <c r="AD163" s="71">
        <f t="shared" si="67"/>
        <v>11.412000000000001</v>
      </c>
      <c r="AE163" s="71">
        <f t="shared" si="68"/>
        <v>0.26</v>
      </c>
      <c r="AF163" s="80" t="b">
        <f t="shared" si="69"/>
        <v>1</v>
      </c>
    </row>
    <row r="164" spans="1:33">
      <c r="A164" s="43" t="s">
        <v>2825</v>
      </c>
      <c r="B164" s="19" t="s">
        <v>395</v>
      </c>
      <c r="C164" s="19" t="s">
        <v>2871</v>
      </c>
      <c r="D164" s="19" t="s">
        <v>2872</v>
      </c>
      <c r="E164" s="57" t="str">
        <f t="shared" si="58"/>
        <v>KG-ARI-1808-00019-00283/42457367Q</v>
      </c>
      <c r="F164" s="19" t="s">
        <v>395</v>
      </c>
      <c r="G164" s="19" t="s">
        <v>411</v>
      </c>
      <c r="H164" s="45">
        <v>43440</v>
      </c>
      <c r="I164" s="38">
        <v>9</v>
      </c>
      <c r="J164" s="38">
        <v>36</v>
      </c>
      <c r="K164" s="65">
        <f t="shared" si="59"/>
        <v>4</v>
      </c>
      <c r="L164" s="46">
        <v>4.9800000000000004</v>
      </c>
      <c r="M164" s="66">
        <f t="shared" si="60"/>
        <v>44.82</v>
      </c>
      <c r="N164" s="38">
        <v>41</v>
      </c>
      <c r="O164" s="38">
        <v>33</v>
      </c>
      <c r="P164" s="38">
        <v>47.5</v>
      </c>
      <c r="Q164" s="71">
        <f t="shared" si="61"/>
        <v>6.4000000000000001E-2</v>
      </c>
      <c r="R164" s="65">
        <f t="shared" si="62"/>
        <v>0.57999999999999996</v>
      </c>
      <c r="S164" s="72">
        <f t="shared" si="70"/>
        <v>0.2426666666666667</v>
      </c>
      <c r="T164" s="50">
        <v>8.7360000000000007</v>
      </c>
      <c r="U164" s="74" t="s">
        <v>2873</v>
      </c>
      <c r="V164" s="27">
        <f>IF(E164="","",SUMIF(OUTBOUND!$G:$G,WMS!E164,OUTBOUND!$L:$L))</f>
        <v>0</v>
      </c>
      <c r="W164" s="27">
        <f>IF(E164="","",SUMIF(OUTBOUND!$G:$G,WMS!E164,OUTBOUND!$M:$M))</f>
        <v>0</v>
      </c>
      <c r="X164" s="71">
        <f>IF(E164="","",SUMIF(OUTBOUND!$G:$G,WMS!E164,OUTBOUND!$O:$O))</f>
        <v>0</v>
      </c>
      <c r="Y164" s="71">
        <f>IF(E164="","",SUMIF(OUTBOUND!$G:$G,WMS!E164,OUTBOUND!$AC:$AC))</f>
        <v>0</v>
      </c>
      <c r="Z164" s="71">
        <f>IF(E164="","",SUMIF(OUTBOUND!$G:$G,WMS!E164,OUTBOUND!$P:$P))</f>
        <v>0</v>
      </c>
      <c r="AA164" s="27">
        <f t="shared" si="64"/>
        <v>9</v>
      </c>
      <c r="AB164" s="27">
        <f t="shared" si="65"/>
        <v>36</v>
      </c>
      <c r="AC164" s="71">
        <f t="shared" si="66"/>
        <v>44.82</v>
      </c>
      <c r="AD164" s="71">
        <f t="shared" si="67"/>
        <v>8.7360000000000007</v>
      </c>
      <c r="AE164" s="71">
        <f t="shared" si="68"/>
        <v>0.57999999999999996</v>
      </c>
      <c r="AF164" s="80" t="b">
        <f t="shared" si="69"/>
        <v>1</v>
      </c>
    </row>
    <row r="165" spans="1:33">
      <c r="A165" s="43" t="s">
        <v>2825</v>
      </c>
      <c r="B165" s="19" t="s">
        <v>395</v>
      </c>
      <c r="C165" s="19" t="s">
        <v>2871</v>
      </c>
      <c r="D165" s="19" t="s">
        <v>2874</v>
      </c>
      <c r="E165" s="57" t="str">
        <f t="shared" si="58"/>
        <v>KG-ARI-1808-00019-00283/42457374Q</v>
      </c>
      <c r="F165" s="19" t="s">
        <v>395</v>
      </c>
      <c r="G165" s="19" t="s">
        <v>411</v>
      </c>
      <c r="H165" s="45">
        <v>43440</v>
      </c>
      <c r="I165" s="38">
        <v>7</v>
      </c>
      <c r="J165" s="38">
        <v>28</v>
      </c>
      <c r="K165" s="65">
        <f t="shared" si="59"/>
        <v>4</v>
      </c>
      <c r="L165" s="46">
        <v>5.15</v>
      </c>
      <c r="M165" s="66">
        <f t="shared" si="60"/>
        <v>36.049999999999997</v>
      </c>
      <c r="N165" s="38">
        <v>41</v>
      </c>
      <c r="O165" s="38">
        <v>33</v>
      </c>
      <c r="P165" s="38">
        <v>47.5</v>
      </c>
      <c r="Q165" s="71">
        <f t="shared" si="61"/>
        <v>6.4000000000000001E-2</v>
      </c>
      <c r="R165" s="65">
        <f t="shared" si="62"/>
        <v>0.45</v>
      </c>
      <c r="S165" s="72">
        <f t="shared" si="70"/>
        <v>0.37542857142857144</v>
      </c>
      <c r="T165" s="50">
        <v>10.512</v>
      </c>
      <c r="U165" s="74" t="s">
        <v>2870</v>
      </c>
      <c r="V165" s="27">
        <f>IF(E165="","",SUMIF(OUTBOUND!$G:$G,WMS!E165,OUTBOUND!$L:$L))</f>
        <v>0</v>
      </c>
      <c r="W165" s="27">
        <f>IF(E165="","",SUMIF(OUTBOUND!$G:$G,WMS!E165,OUTBOUND!$M:$M))</f>
        <v>0</v>
      </c>
      <c r="X165" s="71">
        <f>IF(E165="","",SUMIF(OUTBOUND!$G:$G,WMS!E165,OUTBOUND!$O:$O))</f>
        <v>0</v>
      </c>
      <c r="Y165" s="71">
        <f>IF(E165="","",SUMIF(OUTBOUND!$G:$G,WMS!E165,OUTBOUND!$AC:$AC))</f>
        <v>0</v>
      </c>
      <c r="Z165" s="71">
        <f>IF(E165="","",SUMIF(OUTBOUND!$G:$G,WMS!E165,OUTBOUND!$P:$P))</f>
        <v>0</v>
      </c>
      <c r="AA165" s="27">
        <f t="shared" si="64"/>
        <v>7</v>
      </c>
      <c r="AB165" s="27">
        <f t="shared" si="65"/>
        <v>28</v>
      </c>
      <c r="AC165" s="71">
        <f t="shared" si="66"/>
        <v>36.049999999999997</v>
      </c>
      <c r="AD165" s="71">
        <f t="shared" si="67"/>
        <v>10.512</v>
      </c>
      <c r="AE165" s="71">
        <f t="shared" si="68"/>
        <v>0.45</v>
      </c>
      <c r="AF165" s="80" t="b">
        <f t="shared" si="69"/>
        <v>1</v>
      </c>
    </row>
    <row r="166" spans="1:33">
      <c r="A166" s="43" t="s">
        <v>2825</v>
      </c>
      <c r="B166" s="19" t="s">
        <v>395</v>
      </c>
      <c r="C166" s="19" t="s">
        <v>2871</v>
      </c>
      <c r="D166" s="19" t="s">
        <v>2875</v>
      </c>
      <c r="E166" s="57" t="str">
        <f t="shared" si="58"/>
        <v>KG-ARI-1808-00019-00283/42457381Q</v>
      </c>
      <c r="F166" s="19" t="s">
        <v>395</v>
      </c>
      <c r="G166" s="19" t="s">
        <v>413</v>
      </c>
      <c r="H166" s="45">
        <v>43440</v>
      </c>
      <c r="I166" s="38">
        <v>22</v>
      </c>
      <c r="J166" s="38">
        <v>88</v>
      </c>
      <c r="K166" s="65">
        <f t="shared" si="59"/>
        <v>4</v>
      </c>
      <c r="L166" s="46">
        <v>3.3</v>
      </c>
      <c r="M166" s="66">
        <f t="shared" si="60"/>
        <v>72.599999999999994</v>
      </c>
      <c r="N166" s="38">
        <v>41</v>
      </c>
      <c r="O166" s="38">
        <v>33</v>
      </c>
      <c r="P166" s="38">
        <v>47</v>
      </c>
      <c r="Q166" s="71">
        <f t="shared" si="61"/>
        <v>6.4000000000000001E-2</v>
      </c>
      <c r="R166" s="65">
        <f t="shared" si="62"/>
        <v>1.4</v>
      </c>
      <c r="S166" s="72">
        <f t="shared" si="70"/>
        <v>0.30681818181818182</v>
      </c>
      <c r="T166" s="50">
        <v>27</v>
      </c>
      <c r="U166" s="74" t="s">
        <v>2873</v>
      </c>
      <c r="V166" s="27">
        <f>IF(E166="","",SUMIF(OUTBOUND!$G:$G,WMS!E166,OUTBOUND!$L:$L))</f>
        <v>2</v>
      </c>
      <c r="W166" s="27">
        <f>IF(E166="","",SUMIF(OUTBOUND!$G:$G,WMS!E166,OUTBOUND!$M:$M))</f>
        <v>8</v>
      </c>
      <c r="X166" s="71">
        <f>IF(E166="","",SUMIF(OUTBOUND!$G:$G,WMS!E166,OUTBOUND!$O:$O))</f>
        <v>6.6</v>
      </c>
      <c r="Y166" s="71">
        <f>IF(E166="","",SUMIF(OUTBOUND!$G:$G,WMS!E166,OUTBOUND!$AC:$AC))</f>
        <v>2.4545454545454546</v>
      </c>
      <c r="Z166" s="71">
        <f>IF(E166="","",SUMIF(OUTBOUND!$G:$G,WMS!E166,OUTBOUND!$P:$P))</f>
        <v>0.128</v>
      </c>
      <c r="AA166" s="27">
        <f t="shared" si="64"/>
        <v>20</v>
      </c>
      <c r="AB166" s="27">
        <f t="shared" si="65"/>
        <v>80</v>
      </c>
      <c r="AC166" s="71">
        <f t="shared" si="66"/>
        <v>66</v>
      </c>
      <c r="AD166" s="71">
        <f t="shared" si="67"/>
        <v>24.545454545454547</v>
      </c>
      <c r="AE166" s="71">
        <f t="shared" si="68"/>
        <v>1.2719999999999998</v>
      </c>
      <c r="AF166" s="80" t="b">
        <f t="shared" si="69"/>
        <v>1</v>
      </c>
    </row>
    <row r="167" spans="1:33">
      <c r="A167" s="43" t="s">
        <v>2825</v>
      </c>
      <c r="B167" s="19" t="s">
        <v>395</v>
      </c>
      <c r="C167" s="19" t="s">
        <v>2871</v>
      </c>
      <c r="D167" s="19" t="s">
        <v>2876</v>
      </c>
      <c r="E167" s="57" t="str">
        <f t="shared" si="58"/>
        <v>KG-ARI-1808-00019-00283/42476443Q</v>
      </c>
      <c r="F167" s="19" t="s">
        <v>395</v>
      </c>
      <c r="G167" s="19" t="s">
        <v>415</v>
      </c>
      <c r="H167" s="45">
        <v>43440</v>
      </c>
      <c r="I167" s="38">
        <v>14</v>
      </c>
      <c r="J167" s="38">
        <v>56</v>
      </c>
      <c r="K167" s="65">
        <f t="shared" si="59"/>
        <v>4</v>
      </c>
      <c r="L167" s="46">
        <v>2.8</v>
      </c>
      <c r="M167" s="66">
        <f t="shared" si="60"/>
        <v>39.200000000000003</v>
      </c>
      <c r="N167" s="38">
        <v>45</v>
      </c>
      <c r="O167" s="38">
        <v>27</v>
      </c>
      <c r="P167" s="38">
        <v>42</v>
      </c>
      <c r="Q167" s="71">
        <f t="shared" si="61"/>
        <v>5.0999999999999997E-2</v>
      </c>
      <c r="R167" s="65">
        <f t="shared" si="62"/>
        <v>0.71</v>
      </c>
      <c r="S167" s="72">
        <f t="shared" si="70"/>
        <v>0.67499999999999993</v>
      </c>
      <c r="T167" s="50">
        <v>37.799999999999997</v>
      </c>
      <c r="U167" s="74" t="s">
        <v>2854</v>
      </c>
      <c r="V167" s="27">
        <f>IF(E167="","",SUMIF(OUTBOUND!$G:$G,WMS!E167,OUTBOUND!$L:$L))</f>
        <v>2</v>
      </c>
      <c r="W167" s="27">
        <f>IF(E167="","",SUMIF(OUTBOUND!$G:$G,WMS!E167,OUTBOUND!$M:$M))</f>
        <v>8</v>
      </c>
      <c r="X167" s="71">
        <f>IF(E167="","",SUMIF(OUTBOUND!$G:$G,WMS!E167,OUTBOUND!$O:$O))</f>
        <v>5.6</v>
      </c>
      <c r="Y167" s="71">
        <f>IF(E167="","",SUMIF(OUTBOUND!$G:$G,WMS!E167,OUTBOUND!$AC:$AC))</f>
        <v>5.3999999999999995</v>
      </c>
      <c r="Z167" s="71">
        <f>IF(E167="","",SUMIF(OUTBOUND!$G:$G,WMS!E167,OUTBOUND!$P:$P))</f>
        <v>0.10199999999999999</v>
      </c>
      <c r="AA167" s="27">
        <f t="shared" si="64"/>
        <v>12</v>
      </c>
      <c r="AB167" s="27">
        <f t="shared" si="65"/>
        <v>48</v>
      </c>
      <c r="AC167" s="71">
        <f t="shared" si="66"/>
        <v>33.6</v>
      </c>
      <c r="AD167" s="71">
        <f t="shared" si="67"/>
        <v>32.4</v>
      </c>
      <c r="AE167" s="71">
        <f t="shared" si="68"/>
        <v>0.60799999999999998</v>
      </c>
      <c r="AF167" s="80" t="b">
        <f t="shared" si="69"/>
        <v>1</v>
      </c>
    </row>
    <row r="168" spans="1:33">
      <c r="A168" s="43" t="s">
        <v>2825</v>
      </c>
      <c r="B168" s="19" t="s">
        <v>395</v>
      </c>
      <c r="C168" s="19" t="s">
        <v>2877</v>
      </c>
      <c r="D168" s="19" t="s">
        <v>2878</v>
      </c>
      <c r="E168" s="57" t="str">
        <f t="shared" si="58"/>
        <v>KG-ARI-1808-00019-00284/42457398Q</v>
      </c>
      <c r="F168" s="19" t="s">
        <v>395</v>
      </c>
      <c r="G168" s="19" t="s">
        <v>417</v>
      </c>
      <c r="H168" s="45">
        <v>43440</v>
      </c>
      <c r="I168" s="38">
        <v>9</v>
      </c>
      <c r="J168" s="38">
        <v>36</v>
      </c>
      <c r="K168" s="65">
        <f t="shared" si="59"/>
        <v>4</v>
      </c>
      <c r="L168" s="46">
        <v>4.3499999999999996</v>
      </c>
      <c r="M168" s="66">
        <f t="shared" si="60"/>
        <v>39.15</v>
      </c>
      <c r="N168" s="38">
        <v>42</v>
      </c>
      <c r="O168" s="38">
        <v>41</v>
      </c>
      <c r="P168" s="38">
        <v>39.5</v>
      </c>
      <c r="Q168" s="71">
        <f t="shared" si="61"/>
        <v>6.8000000000000005E-2</v>
      </c>
      <c r="R168" s="65">
        <f t="shared" si="62"/>
        <v>0.61</v>
      </c>
      <c r="S168" s="72">
        <f t="shared" si="70"/>
        <v>0.875</v>
      </c>
      <c r="T168" s="50">
        <v>31.5</v>
      </c>
      <c r="U168" s="74" t="s">
        <v>2827</v>
      </c>
      <c r="V168" s="27">
        <f>IF(E168="","",SUMIF(OUTBOUND!$G:$G,WMS!E168,OUTBOUND!$L:$L))</f>
        <v>0</v>
      </c>
      <c r="W168" s="27">
        <f>IF(E168="","",SUMIF(OUTBOUND!$G:$G,WMS!E168,OUTBOUND!$M:$M))</f>
        <v>0</v>
      </c>
      <c r="X168" s="71">
        <f>IF(E168="","",SUMIF(OUTBOUND!$G:$G,WMS!E168,OUTBOUND!$O:$O))</f>
        <v>0</v>
      </c>
      <c r="Y168" s="71">
        <f>IF(E168="","",SUMIF(OUTBOUND!$G:$G,WMS!E168,OUTBOUND!$AC:$AC))</f>
        <v>0</v>
      </c>
      <c r="Z168" s="71">
        <f>IF(E168="","",SUMIF(OUTBOUND!$G:$G,WMS!E168,OUTBOUND!$P:$P))</f>
        <v>0</v>
      </c>
      <c r="AA168" s="27">
        <f t="shared" si="64"/>
        <v>9</v>
      </c>
      <c r="AB168" s="27">
        <f t="shared" si="65"/>
        <v>36</v>
      </c>
      <c r="AC168" s="71">
        <f t="shared" si="66"/>
        <v>39.15</v>
      </c>
      <c r="AD168" s="71">
        <f t="shared" si="67"/>
        <v>31.5</v>
      </c>
      <c r="AE168" s="71">
        <f t="shared" si="68"/>
        <v>0.61</v>
      </c>
      <c r="AF168" s="80" t="b">
        <f t="shared" si="69"/>
        <v>1</v>
      </c>
    </row>
    <row r="169" spans="1:33">
      <c r="A169" s="43" t="s">
        <v>2825</v>
      </c>
      <c r="B169" s="19" t="s">
        <v>395</v>
      </c>
      <c r="C169" s="19" t="s">
        <v>2877</v>
      </c>
      <c r="D169" s="19" t="s">
        <v>2879</v>
      </c>
      <c r="E169" s="57" t="str">
        <f t="shared" si="58"/>
        <v>KG-ARI-1808-00019-00284/42555810Q</v>
      </c>
      <c r="F169" s="19" t="s">
        <v>395</v>
      </c>
      <c r="G169" s="19" t="s">
        <v>419</v>
      </c>
      <c r="H169" s="45">
        <v>43440</v>
      </c>
      <c r="I169" s="38">
        <v>14</v>
      </c>
      <c r="J169" s="38">
        <v>56</v>
      </c>
      <c r="K169" s="65">
        <f t="shared" si="59"/>
        <v>4</v>
      </c>
      <c r="L169" s="46">
        <v>4.3</v>
      </c>
      <c r="M169" s="66">
        <f t="shared" si="60"/>
        <v>60.2</v>
      </c>
      <c r="N169" s="38">
        <v>50</v>
      </c>
      <c r="O169" s="38">
        <v>34.5</v>
      </c>
      <c r="P169" s="38">
        <v>31.5</v>
      </c>
      <c r="Q169" s="71">
        <f t="shared" si="61"/>
        <v>5.3999999999999999E-2</v>
      </c>
      <c r="R169" s="65">
        <f t="shared" si="62"/>
        <v>0.76</v>
      </c>
      <c r="S169" s="72">
        <f t="shared" si="70"/>
        <v>1.0607142857142857</v>
      </c>
      <c r="T169" s="50">
        <v>59.4</v>
      </c>
      <c r="U169" s="74" t="s">
        <v>2832</v>
      </c>
      <c r="V169" s="27">
        <f>IF(E169="","",SUMIF(OUTBOUND!$G:$G,WMS!E169,OUTBOUND!$L:$L))</f>
        <v>2</v>
      </c>
      <c r="W169" s="27">
        <f>IF(E169="","",SUMIF(OUTBOUND!$G:$G,WMS!E169,OUTBOUND!$M:$M))</f>
        <v>8</v>
      </c>
      <c r="X169" s="71">
        <f>IF(E169="","",SUMIF(OUTBOUND!$G:$G,WMS!E169,OUTBOUND!$O:$O))</f>
        <v>8.6</v>
      </c>
      <c r="Y169" s="71">
        <f>IF(E169="","",SUMIF(OUTBOUND!$G:$G,WMS!E169,OUTBOUND!$AC:$AC))</f>
        <v>8.4857142857142858</v>
      </c>
      <c r="Z169" s="71">
        <f>IF(E169="","",SUMIF(OUTBOUND!$G:$G,WMS!E169,OUTBOUND!$P:$P))</f>
        <v>0.108</v>
      </c>
      <c r="AA169" s="27">
        <f t="shared" si="64"/>
        <v>12</v>
      </c>
      <c r="AB169" s="27">
        <f t="shared" si="65"/>
        <v>48</v>
      </c>
      <c r="AC169" s="71">
        <f t="shared" si="66"/>
        <v>51.6</v>
      </c>
      <c r="AD169" s="71">
        <f t="shared" si="67"/>
        <v>50.914285714285711</v>
      </c>
      <c r="AE169" s="71">
        <f t="shared" si="68"/>
        <v>0.65200000000000002</v>
      </c>
      <c r="AF169" s="80" t="b">
        <f t="shared" si="69"/>
        <v>1</v>
      </c>
    </row>
    <row r="170" spans="1:33">
      <c r="A170" s="43" t="s">
        <v>2825</v>
      </c>
      <c r="B170" s="19" t="s">
        <v>395</v>
      </c>
      <c r="C170" s="19" t="s">
        <v>2880</v>
      </c>
      <c r="D170" s="19" t="s">
        <v>2881</v>
      </c>
      <c r="E170" s="57" t="str">
        <f t="shared" si="58"/>
        <v>KG-ARI-1808-00019-00307/41621202Q</v>
      </c>
      <c r="F170" s="19" t="s">
        <v>395</v>
      </c>
      <c r="G170" s="19" t="s">
        <v>421</v>
      </c>
      <c r="H170" s="45">
        <v>43440</v>
      </c>
      <c r="I170" s="38">
        <v>8</v>
      </c>
      <c r="J170" s="38">
        <v>48</v>
      </c>
      <c r="K170" s="65">
        <f t="shared" si="59"/>
        <v>6</v>
      </c>
      <c r="L170" s="46">
        <v>5</v>
      </c>
      <c r="M170" s="66">
        <f t="shared" si="60"/>
        <v>40</v>
      </c>
      <c r="N170" s="38">
        <v>33</v>
      </c>
      <c r="O170" s="38">
        <v>32</v>
      </c>
      <c r="P170" s="38">
        <v>33</v>
      </c>
      <c r="Q170" s="71">
        <f t="shared" si="61"/>
        <v>3.5000000000000003E-2</v>
      </c>
      <c r="R170" s="65">
        <f t="shared" si="62"/>
        <v>0.28000000000000003</v>
      </c>
      <c r="S170" s="72">
        <f t="shared" si="70"/>
        <v>0.67083333333333339</v>
      </c>
      <c r="T170" s="50">
        <v>32.200000000000003</v>
      </c>
      <c r="U170" s="74" t="s">
        <v>2827</v>
      </c>
      <c r="V170" s="27">
        <f>IF(E170="","",SUMIF(OUTBOUND!$G:$G,WMS!E170,OUTBOUND!$L:$L))</f>
        <v>0</v>
      </c>
      <c r="W170" s="27">
        <f>IF(E170="","",SUMIF(OUTBOUND!$G:$G,WMS!E170,OUTBOUND!$M:$M))</f>
        <v>0</v>
      </c>
      <c r="X170" s="71">
        <f>IF(E170="","",SUMIF(OUTBOUND!$G:$G,WMS!E170,OUTBOUND!$O:$O))</f>
        <v>0</v>
      </c>
      <c r="Y170" s="71">
        <f>IF(E170="","",SUMIF(OUTBOUND!$G:$G,WMS!E170,OUTBOUND!$AC:$AC))</f>
        <v>0</v>
      </c>
      <c r="Z170" s="71">
        <f>IF(E170="","",SUMIF(OUTBOUND!$G:$G,WMS!E170,OUTBOUND!$P:$P))</f>
        <v>0</v>
      </c>
      <c r="AA170" s="27">
        <f t="shared" si="64"/>
        <v>8</v>
      </c>
      <c r="AB170" s="27">
        <f t="shared" si="65"/>
        <v>48</v>
      </c>
      <c r="AC170" s="71">
        <f t="shared" si="66"/>
        <v>40</v>
      </c>
      <c r="AD170" s="71">
        <f t="shared" si="67"/>
        <v>32.200000000000003</v>
      </c>
      <c r="AE170" s="71">
        <f t="shared" si="68"/>
        <v>0.28000000000000003</v>
      </c>
      <c r="AF170" s="80" t="b">
        <f t="shared" si="69"/>
        <v>1</v>
      </c>
    </row>
    <row r="171" spans="1:33">
      <c r="A171" s="84" t="s">
        <v>2825</v>
      </c>
      <c r="B171" s="83" t="s">
        <v>395</v>
      </c>
      <c r="C171" s="83" t="s">
        <v>2828</v>
      </c>
      <c r="D171" s="83" t="s">
        <v>2882</v>
      </c>
      <c r="E171" s="57" t="str">
        <f t="shared" si="58"/>
        <v>KG-ARI-1808-00019-00317/41834190Q</v>
      </c>
      <c r="F171" s="19" t="s">
        <v>395</v>
      </c>
      <c r="G171" s="19" t="s">
        <v>423</v>
      </c>
      <c r="H171" s="45">
        <v>43440</v>
      </c>
      <c r="I171" s="38">
        <v>5</v>
      </c>
      <c r="J171" s="38">
        <v>30</v>
      </c>
      <c r="K171" s="65">
        <f t="shared" si="59"/>
        <v>6</v>
      </c>
      <c r="L171" s="46">
        <v>5.45</v>
      </c>
      <c r="M171" s="66">
        <f t="shared" si="60"/>
        <v>27.25</v>
      </c>
      <c r="N171" s="38">
        <v>64</v>
      </c>
      <c r="O171" s="38">
        <v>33</v>
      </c>
      <c r="P171" s="38">
        <v>31</v>
      </c>
      <c r="Q171" s="71">
        <f t="shared" si="61"/>
        <v>6.5000000000000002E-2</v>
      </c>
      <c r="R171" s="65">
        <f t="shared" si="62"/>
        <v>0.33</v>
      </c>
      <c r="S171" s="72">
        <f t="shared" si="70"/>
        <v>0.84166666666666667</v>
      </c>
      <c r="T171" s="50">
        <v>25.25</v>
      </c>
      <c r="U171" s="74" t="s">
        <v>2883</v>
      </c>
      <c r="V171" s="27">
        <f>IF(E171="","",SUMIF(OUTBOUND!$G:$G,WMS!E171,OUTBOUND!$L:$L))</f>
        <v>5</v>
      </c>
      <c r="W171" s="27">
        <f>IF(E171="","",SUMIF(OUTBOUND!$G:$G,WMS!E171,OUTBOUND!$M:$M))</f>
        <v>30</v>
      </c>
      <c r="X171" s="71">
        <f>IF(E171="","",SUMIF(OUTBOUND!$G:$G,WMS!E171,OUTBOUND!$O:$O))</f>
        <v>27.25</v>
      </c>
      <c r="Y171" s="71">
        <f>IF(E171="","",SUMIF(OUTBOUND!$G:$G,WMS!E171,OUTBOUND!$AC:$AC))</f>
        <v>25.25</v>
      </c>
      <c r="Z171" s="71">
        <f>IF(E171="","",SUMIF(OUTBOUND!$G:$G,WMS!E171,OUTBOUND!$P:$P))</f>
        <v>0.32500000000000001</v>
      </c>
      <c r="AA171" s="27">
        <f t="shared" si="64"/>
        <v>0</v>
      </c>
      <c r="AB171" s="27">
        <f t="shared" si="65"/>
        <v>0</v>
      </c>
      <c r="AC171" s="71">
        <f t="shared" si="66"/>
        <v>0</v>
      </c>
      <c r="AD171" s="71">
        <f t="shared" si="67"/>
        <v>0</v>
      </c>
      <c r="AE171" s="71">
        <f t="shared" si="68"/>
        <v>5.0000000000000044E-3</v>
      </c>
      <c r="AF171" s="80" t="e">
        <f t="shared" si="69"/>
        <v>#DIV/0!</v>
      </c>
      <c r="AG171" s="43" t="s">
        <v>2726</v>
      </c>
    </row>
    <row r="172" spans="1:33">
      <c r="A172" s="84" t="s">
        <v>2825</v>
      </c>
      <c r="B172" s="83" t="s">
        <v>395</v>
      </c>
      <c r="C172" s="83" t="s">
        <v>2828</v>
      </c>
      <c r="D172" s="83" t="s">
        <v>2884</v>
      </c>
      <c r="E172" s="57" t="str">
        <f t="shared" si="58"/>
        <v>KG-ARI-1808-00019-00317/42108139Q</v>
      </c>
      <c r="F172" s="19" t="s">
        <v>395</v>
      </c>
      <c r="G172" s="19" t="s">
        <v>425</v>
      </c>
      <c r="H172" s="45">
        <v>43440</v>
      </c>
      <c r="I172" s="38">
        <v>6</v>
      </c>
      <c r="J172" s="38">
        <v>36</v>
      </c>
      <c r="K172" s="65">
        <f t="shared" si="59"/>
        <v>6</v>
      </c>
      <c r="L172" s="46">
        <v>2.4</v>
      </c>
      <c r="M172" s="66">
        <f t="shared" si="60"/>
        <v>14.4</v>
      </c>
      <c r="N172" s="38">
        <v>46</v>
      </c>
      <c r="O172" s="38">
        <v>32.5</v>
      </c>
      <c r="P172" s="38">
        <v>21.5</v>
      </c>
      <c r="Q172" s="71">
        <f t="shared" si="61"/>
        <v>3.2000000000000001E-2</v>
      </c>
      <c r="R172" s="65">
        <f t="shared" si="62"/>
        <v>0.19</v>
      </c>
      <c r="S172" s="72">
        <f t="shared" si="70"/>
        <v>1.4777777777777779</v>
      </c>
      <c r="T172" s="50">
        <v>53.2</v>
      </c>
      <c r="U172" s="74" t="s">
        <v>2734</v>
      </c>
      <c r="V172" s="27">
        <f>IF(E172="","",SUMIF(OUTBOUND!$G:$G,WMS!E172,OUTBOUND!$L:$L))</f>
        <v>6</v>
      </c>
      <c r="W172" s="27">
        <f>IF(E172="","",SUMIF(OUTBOUND!$G:$G,WMS!E172,OUTBOUND!$M:$M))</f>
        <v>36</v>
      </c>
      <c r="X172" s="71">
        <f>IF(E172="","",SUMIF(OUTBOUND!$G:$G,WMS!E172,OUTBOUND!$O:$O))</f>
        <v>14.399999999999999</v>
      </c>
      <c r="Y172" s="71">
        <f>IF(E172="","",SUMIF(OUTBOUND!$G:$G,WMS!E172,OUTBOUND!$AC:$AC))</f>
        <v>53.2</v>
      </c>
      <c r="Z172" s="71">
        <f>IF(E172="","",SUMIF(OUTBOUND!$G:$G,WMS!E172,OUTBOUND!$P:$P))</f>
        <v>0.192</v>
      </c>
      <c r="AA172" s="27">
        <f t="shared" si="64"/>
        <v>0</v>
      </c>
      <c r="AB172" s="27">
        <f t="shared" si="65"/>
        <v>0</v>
      </c>
      <c r="AC172" s="71">
        <f t="shared" si="66"/>
        <v>1.7763568394002505E-15</v>
      </c>
      <c r="AD172" s="71">
        <f t="shared" si="67"/>
        <v>0</v>
      </c>
      <c r="AE172" s="71">
        <f t="shared" si="68"/>
        <v>-2.0000000000000018E-3</v>
      </c>
      <c r="AF172" s="80" t="e">
        <f t="shared" si="69"/>
        <v>#DIV/0!</v>
      </c>
      <c r="AG172" s="43" t="s">
        <v>2726</v>
      </c>
    </row>
    <row r="173" spans="1:33">
      <c r="A173" s="84" t="s">
        <v>2825</v>
      </c>
      <c r="B173" s="83" t="s">
        <v>395</v>
      </c>
      <c r="C173" s="83" t="s">
        <v>2828</v>
      </c>
      <c r="D173" s="83" t="s">
        <v>2885</v>
      </c>
      <c r="E173" s="57" t="str">
        <f t="shared" si="58"/>
        <v>KG-ARI-1808-00019-00317/42110194Q</v>
      </c>
      <c r="F173" s="19" t="s">
        <v>395</v>
      </c>
      <c r="G173" s="19" t="s">
        <v>423</v>
      </c>
      <c r="H173" s="45">
        <v>43440</v>
      </c>
      <c r="I173" s="38">
        <v>16</v>
      </c>
      <c r="J173" s="38">
        <v>64</v>
      </c>
      <c r="K173" s="65">
        <f t="shared" si="59"/>
        <v>4</v>
      </c>
      <c r="L173" s="46">
        <v>3.4</v>
      </c>
      <c r="M173" s="66">
        <f t="shared" si="60"/>
        <v>54.4</v>
      </c>
      <c r="N173" s="38">
        <v>55</v>
      </c>
      <c r="O173" s="38">
        <v>25</v>
      </c>
      <c r="P173" s="38">
        <v>51</v>
      </c>
      <c r="Q173" s="71">
        <f t="shared" si="61"/>
        <v>7.0000000000000007E-2</v>
      </c>
      <c r="R173" s="65">
        <f t="shared" si="62"/>
        <v>1.1200000000000001</v>
      </c>
      <c r="S173" s="72">
        <f t="shared" si="70"/>
        <v>0.41399999999999998</v>
      </c>
      <c r="T173" s="50">
        <v>26.495999999999999</v>
      </c>
      <c r="U173" s="74" t="s">
        <v>2886</v>
      </c>
      <c r="V173" s="27">
        <f>IF(E173="","",SUMIF(OUTBOUND!$G:$G,WMS!E173,OUTBOUND!$L:$L))</f>
        <v>16</v>
      </c>
      <c r="W173" s="27">
        <f>IF(E173="","",SUMIF(OUTBOUND!$G:$G,WMS!E173,OUTBOUND!$M:$M))</f>
        <v>64</v>
      </c>
      <c r="X173" s="71">
        <f>IF(E173="","",SUMIF(OUTBOUND!$G:$G,WMS!E173,OUTBOUND!$O:$O))</f>
        <v>54.4</v>
      </c>
      <c r="Y173" s="71">
        <f>IF(E173="","",SUMIF(OUTBOUND!$G:$G,WMS!E173,OUTBOUND!$AC:$AC))</f>
        <v>26.495999999999999</v>
      </c>
      <c r="Z173" s="71">
        <f>IF(E173="","",SUMIF(OUTBOUND!$G:$G,WMS!E173,OUTBOUND!$P:$P))</f>
        <v>1.1200000000000001</v>
      </c>
      <c r="AA173" s="27">
        <f t="shared" si="64"/>
        <v>0</v>
      </c>
      <c r="AB173" s="27">
        <f t="shared" si="65"/>
        <v>0</v>
      </c>
      <c r="AC173" s="71">
        <f t="shared" si="66"/>
        <v>0</v>
      </c>
      <c r="AD173" s="71">
        <f t="shared" si="67"/>
        <v>0</v>
      </c>
      <c r="AE173" s="71">
        <f t="shared" si="68"/>
        <v>0</v>
      </c>
      <c r="AF173" s="80" t="e">
        <f t="shared" si="69"/>
        <v>#DIV/0!</v>
      </c>
      <c r="AG173" s="43" t="s">
        <v>2726</v>
      </c>
    </row>
    <row r="174" spans="1:33">
      <c r="A174" s="43" t="s">
        <v>2825</v>
      </c>
      <c r="B174" s="19" t="s">
        <v>395</v>
      </c>
      <c r="C174" s="19" t="s">
        <v>2828</v>
      </c>
      <c r="D174" s="19" t="s">
        <v>2887</v>
      </c>
      <c r="E174" s="57" t="str">
        <f t="shared" si="58"/>
        <v>KG-ARI-1808-00019-00317/42110224Q</v>
      </c>
      <c r="F174" s="19" t="s">
        <v>395</v>
      </c>
      <c r="G174" s="19" t="s">
        <v>423</v>
      </c>
      <c r="H174" s="45">
        <v>43440</v>
      </c>
      <c r="I174" s="38">
        <v>20</v>
      </c>
      <c r="J174" s="38">
        <v>80</v>
      </c>
      <c r="K174" s="65">
        <f t="shared" si="59"/>
        <v>4</v>
      </c>
      <c r="L174" s="46">
        <v>3.4</v>
      </c>
      <c r="M174" s="66">
        <f t="shared" si="60"/>
        <v>68</v>
      </c>
      <c r="N174" s="38">
        <v>55</v>
      </c>
      <c r="O174" s="38">
        <v>25</v>
      </c>
      <c r="P174" s="38">
        <v>51</v>
      </c>
      <c r="Q174" s="71">
        <f t="shared" si="61"/>
        <v>7.0000000000000007E-2</v>
      </c>
      <c r="R174" s="65">
        <f t="shared" si="62"/>
        <v>1.4</v>
      </c>
      <c r="S174" s="72">
        <f t="shared" si="70"/>
        <v>0.16175</v>
      </c>
      <c r="T174" s="50">
        <v>12.94</v>
      </c>
      <c r="U174" s="74" t="s">
        <v>2888</v>
      </c>
      <c r="V174" s="27">
        <f>IF(E174="","",SUMIF(OUTBOUND!$G:$G,WMS!E174,OUTBOUND!$L:$L))</f>
        <v>10</v>
      </c>
      <c r="W174" s="27">
        <f>IF(E174="","",SUMIF(OUTBOUND!$G:$G,WMS!E174,OUTBOUND!$M:$M))</f>
        <v>40</v>
      </c>
      <c r="X174" s="71">
        <f>IF(E174="","",SUMIF(OUTBOUND!$G:$G,WMS!E174,OUTBOUND!$O:$O))</f>
        <v>34</v>
      </c>
      <c r="Y174" s="71">
        <f>IF(E174="","",SUMIF(OUTBOUND!$G:$G,WMS!E174,OUTBOUND!$AC:$AC))</f>
        <v>6.4700000000000006</v>
      </c>
      <c r="Z174" s="71">
        <f>IF(E174="","",SUMIF(OUTBOUND!$G:$G,WMS!E174,OUTBOUND!$P:$P))</f>
        <v>0.70000000000000007</v>
      </c>
      <c r="AA174" s="27">
        <f t="shared" si="64"/>
        <v>10</v>
      </c>
      <c r="AB174" s="27">
        <f t="shared" si="65"/>
        <v>40</v>
      </c>
      <c r="AC174" s="71">
        <f t="shared" si="66"/>
        <v>34</v>
      </c>
      <c r="AD174" s="71">
        <f t="shared" si="67"/>
        <v>6.4699999999999989</v>
      </c>
      <c r="AE174" s="71">
        <f t="shared" si="68"/>
        <v>0.69999999999999984</v>
      </c>
      <c r="AF174" s="80" t="b">
        <f t="shared" si="69"/>
        <v>1</v>
      </c>
    </row>
    <row r="175" spans="1:33">
      <c r="A175" s="43" t="s">
        <v>2825</v>
      </c>
      <c r="B175" s="19" t="s">
        <v>395</v>
      </c>
      <c r="C175" s="19" t="s">
        <v>2828</v>
      </c>
      <c r="D175" s="19" t="s">
        <v>2889</v>
      </c>
      <c r="E175" s="57" t="str">
        <f t="shared" si="58"/>
        <v>KG-ARI-1808-00019-00317/42382805Q</v>
      </c>
      <c r="F175" s="19" t="s">
        <v>395</v>
      </c>
      <c r="G175" s="19" t="s">
        <v>423</v>
      </c>
      <c r="H175" s="45">
        <v>43440</v>
      </c>
      <c r="I175" s="38">
        <v>12</v>
      </c>
      <c r="J175" s="38">
        <v>48</v>
      </c>
      <c r="K175" s="65">
        <f t="shared" si="59"/>
        <v>4</v>
      </c>
      <c r="L175" s="46">
        <v>3.45</v>
      </c>
      <c r="M175" s="66">
        <f t="shared" si="60"/>
        <v>41.4</v>
      </c>
      <c r="N175" s="38">
        <v>55</v>
      </c>
      <c r="O175" s="38">
        <v>25</v>
      </c>
      <c r="P175" s="38">
        <v>51</v>
      </c>
      <c r="Q175" s="71">
        <f t="shared" si="61"/>
        <v>7.0000000000000007E-2</v>
      </c>
      <c r="R175" s="65">
        <f t="shared" si="62"/>
        <v>0.84</v>
      </c>
      <c r="S175" s="72">
        <f t="shared" si="70"/>
        <v>0.75</v>
      </c>
      <c r="T175" s="50">
        <v>36</v>
      </c>
      <c r="U175" s="74" t="s">
        <v>2837</v>
      </c>
      <c r="V175" s="27">
        <f>IF(E175="","",SUMIF(OUTBOUND!$G:$G,WMS!E175,OUTBOUND!$L:$L))</f>
        <v>10</v>
      </c>
      <c r="W175" s="27">
        <f>IF(E175="","",SUMIF(OUTBOUND!$G:$G,WMS!E175,OUTBOUND!$M:$M))</f>
        <v>40</v>
      </c>
      <c r="X175" s="71">
        <f>IF(E175="","",SUMIF(OUTBOUND!$G:$G,WMS!E175,OUTBOUND!$O:$O))</f>
        <v>34.5</v>
      </c>
      <c r="Y175" s="71">
        <f>IF(E175="","",SUMIF(OUTBOUND!$G:$G,WMS!E175,OUTBOUND!$AC:$AC))</f>
        <v>30</v>
      </c>
      <c r="Z175" s="71">
        <f>IF(E175="","",SUMIF(OUTBOUND!$G:$G,WMS!E175,OUTBOUND!$P:$P))</f>
        <v>0.70000000000000007</v>
      </c>
      <c r="AA175" s="27">
        <f t="shared" si="64"/>
        <v>2</v>
      </c>
      <c r="AB175" s="27">
        <f t="shared" si="65"/>
        <v>8</v>
      </c>
      <c r="AC175" s="71">
        <f t="shared" si="66"/>
        <v>6.8999999999999986</v>
      </c>
      <c r="AD175" s="71">
        <f t="shared" si="67"/>
        <v>6</v>
      </c>
      <c r="AE175" s="71">
        <f t="shared" si="68"/>
        <v>0.1399999999999999</v>
      </c>
      <c r="AF175" s="80" t="b">
        <f t="shared" si="69"/>
        <v>1</v>
      </c>
    </row>
    <row r="176" spans="1:33">
      <c r="A176" s="43" t="s">
        <v>2825</v>
      </c>
      <c r="B176" s="19" t="s">
        <v>395</v>
      </c>
      <c r="C176" s="19" t="s">
        <v>2828</v>
      </c>
      <c r="D176" s="19" t="s">
        <v>2890</v>
      </c>
      <c r="E176" s="57" t="str">
        <f t="shared" si="58"/>
        <v>KG-ARI-1808-00019-00317/42477303Q</v>
      </c>
      <c r="F176" s="19" t="s">
        <v>395</v>
      </c>
      <c r="G176" s="19" t="s">
        <v>423</v>
      </c>
      <c r="H176" s="45">
        <v>43440</v>
      </c>
      <c r="I176" s="38">
        <v>5</v>
      </c>
      <c r="J176" s="38">
        <v>30</v>
      </c>
      <c r="K176" s="65">
        <f t="shared" si="59"/>
        <v>6</v>
      </c>
      <c r="L176" s="46">
        <v>4.7</v>
      </c>
      <c r="M176" s="66">
        <f t="shared" si="60"/>
        <v>23.5</v>
      </c>
      <c r="N176" s="38">
        <v>52.5</v>
      </c>
      <c r="O176" s="38">
        <v>42.5</v>
      </c>
      <c r="P176" s="38">
        <v>43</v>
      </c>
      <c r="Q176" s="71">
        <f t="shared" si="61"/>
        <v>9.6000000000000002E-2</v>
      </c>
      <c r="R176" s="65">
        <f t="shared" si="62"/>
        <v>0.48</v>
      </c>
      <c r="S176" s="72">
        <f t="shared" si="70"/>
        <v>1.3802666666666668</v>
      </c>
      <c r="T176" s="50">
        <v>41.408000000000001</v>
      </c>
      <c r="U176" s="74" t="s">
        <v>2650</v>
      </c>
      <c r="V176" s="27">
        <f>IF(E176="","",SUMIF(OUTBOUND!$G:$G,WMS!E176,OUTBOUND!$L:$L))</f>
        <v>2</v>
      </c>
      <c r="W176" s="27">
        <f>IF(E176="","",SUMIF(OUTBOUND!$G:$G,WMS!E176,OUTBOUND!$M:$M))</f>
        <v>12</v>
      </c>
      <c r="X176" s="71">
        <f>IF(E176="","",SUMIF(OUTBOUND!$G:$G,WMS!E176,OUTBOUND!$O:$O))</f>
        <v>9.4</v>
      </c>
      <c r="Y176" s="71">
        <f>IF(E176="","",SUMIF(OUTBOUND!$G:$G,WMS!E176,OUTBOUND!$AC:$AC))</f>
        <v>16.563200000000002</v>
      </c>
      <c r="Z176" s="71">
        <f>IF(E176="","",SUMIF(OUTBOUND!$G:$G,WMS!E176,OUTBOUND!$P:$P))</f>
        <v>0.192</v>
      </c>
      <c r="AA176" s="27">
        <f t="shared" si="64"/>
        <v>3</v>
      </c>
      <c r="AB176" s="27">
        <f t="shared" si="65"/>
        <v>18</v>
      </c>
      <c r="AC176" s="71">
        <f t="shared" si="66"/>
        <v>14.1</v>
      </c>
      <c r="AD176" s="71">
        <f t="shared" si="67"/>
        <v>24.844799999999999</v>
      </c>
      <c r="AE176" s="71">
        <f t="shared" si="68"/>
        <v>0.28799999999999998</v>
      </c>
      <c r="AF176" s="80" t="b">
        <f t="shared" si="69"/>
        <v>1</v>
      </c>
    </row>
    <row r="177" spans="1:33">
      <c r="A177" s="84" t="s">
        <v>2825</v>
      </c>
      <c r="B177" s="83" t="s">
        <v>395</v>
      </c>
      <c r="C177" s="83" t="s">
        <v>2828</v>
      </c>
      <c r="D177" s="83" t="s">
        <v>2891</v>
      </c>
      <c r="E177" s="57" t="str">
        <f t="shared" si="58"/>
        <v>KG-ARI-1808-00019-00317/42556138Q</v>
      </c>
      <c r="F177" s="19" t="s">
        <v>395</v>
      </c>
      <c r="G177" s="19" t="s">
        <v>427</v>
      </c>
      <c r="H177" s="45">
        <v>43440</v>
      </c>
      <c r="I177" s="38">
        <v>39</v>
      </c>
      <c r="J177" s="38">
        <v>78</v>
      </c>
      <c r="K177" s="65">
        <f t="shared" si="59"/>
        <v>2</v>
      </c>
      <c r="L177" s="46">
        <v>5.0999999999999996</v>
      </c>
      <c r="M177" s="66">
        <f t="shared" si="60"/>
        <v>198.9</v>
      </c>
      <c r="N177" s="38">
        <v>56</v>
      </c>
      <c r="O177" s="38">
        <v>48.4</v>
      </c>
      <c r="P177" s="38">
        <v>37</v>
      </c>
      <c r="Q177" s="71">
        <f t="shared" si="61"/>
        <v>0.1</v>
      </c>
      <c r="R177" s="65">
        <f t="shared" si="62"/>
        <v>3.91</v>
      </c>
      <c r="S177" s="72">
        <f t="shared" si="70"/>
        <v>0.66358974358974354</v>
      </c>
      <c r="T177" s="50">
        <v>51.76</v>
      </c>
      <c r="U177" s="74" t="s">
        <v>2892</v>
      </c>
      <c r="V177" s="27">
        <f>IF(E177="","",SUMIF(OUTBOUND!$G:$G,WMS!E177,OUTBOUND!$L:$L))</f>
        <v>39</v>
      </c>
      <c r="W177" s="27">
        <f>IF(E177="","",SUMIF(OUTBOUND!$G:$G,WMS!E177,OUTBOUND!$M:$M))</f>
        <v>78</v>
      </c>
      <c r="X177" s="71">
        <f>IF(E177="","",SUMIF(OUTBOUND!$G:$G,WMS!E177,OUTBOUND!$O:$O))</f>
        <v>198.89999999999998</v>
      </c>
      <c r="Y177" s="71">
        <f>IF(E177="","",SUMIF(OUTBOUND!$G:$G,WMS!E177,OUTBOUND!$AC:$AC))</f>
        <v>51.76</v>
      </c>
      <c r="Z177" s="71">
        <f>IF(E177="","",SUMIF(OUTBOUND!$G:$G,WMS!E177,OUTBOUND!$P:$P))</f>
        <v>3.9000000000000004</v>
      </c>
      <c r="AA177" s="27">
        <f t="shared" si="64"/>
        <v>0</v>
      </c>
      <c r="AB177" s="27">
        <f t="shared" si="65"/>
        <v>0</v>
      </c>
      <c r="AC177" s="71">
        <f t="shared" si="66"/>
        <v>2.8421709430404007E-14</v>
      </c>
      <c r="AD177" s="71">
        <f t="shared" si="67"/>
        <v>0</v>
      </c>
      <c r="AE177" s="71">
        <f t="shared" si="68"/>
        <v>9.9999999999997868E-3</v>
      </c>
      <c r="AF177" s="80" t="e">
        <f t="shared" si="69"/>
        <v>#DIV/0!</v>
      </c>
      <c r="AG177" s="43" t="s">
        <v>2726</v>
      </c>
    </row>
    <row r="178" spans="1:33">
      <c r="A178" s="43" t="s">
        <v>2825</v>
      </c>
      <c r="B178" s="19" t="s">
        <v>395</v>
      </c>
      <c r="C178" s="19" t="s">
        <v>2893</v>
      </c>
      <c r="D178" s="19" t="s">
        <v>2894</v>
      </c>
      <c r="E178" s="57" t="str">
        <f t="shared" si="58"/>
        <v>KG-ARI-1808-00019-00381/41679777Q</v>
      </c>
      <c r="F178" s="19" t="s">
        <v>395</v>
      </c>
      <c r="G178" s="19" t="s">
        <v>428</v>
      </c>
      <c r="H178" s="45">
        <v>43440</v>
      </c>
      <c r="I178" s="38">
        <v>21</v>
      </c>
      <c r="J178" s="38">
        <v>84</v>
      </c>
      <c r="K178" s="65">
        <f t="shared" si="59"/>
        <v>4</v>
      </c>
      <c r="L178" s="46">
        <v>8.25</v>
      </c>
      <c r="M178" s="66">
        <f t="shared" si="60"/>
        <v>173.25</v>
      </c>
      <c r="N178" s="38">
        <v>45.5</v>
      </c>
      <c r="O178" s="38">
        <v>45.5</v>
      </c>
      <c r="P178" s="38">
        <v>54</v>
      </c>
      <c r="Q178" s="71">
        <f t="shared" si="61"/>
        <v>0.112</v>
      </c>
      <c r="R178" s="65">
        <f t="shared" si="62"/>
        <v>2.35</v>
      </c>
      <c r="S178" s="72">
        <f t="shared" si="70"/>
        <v>0.36971428571428572</v>
      </c>
      <c r="T178" s="50">
        <v>31.056000000000001</v>
      </c>
      <c r="U178" s="74" t="s">
        <v>2895</v>
      </c>
      <c r="V178" s="27">
        <f>IF(E178="","",SUMIF(OUTBOUND!$G:$G,WMS!E178,OUTBOUND!$L:$L))</f>
        <v>5</v>
      </c>
      <c r="W178" s="27">
        <f>IF(E178="","",SUMIF(OUTBOUND!$G:$G,WMS!E178,OUTBOUND!$M:$M))</f>
        <v>20</v>
      </c>
      <c r="X178" s="71">
        <f>IF(E178="","",SUMIF(OUTBOUND!$G:$G,WMS!E178,OUTBOUND!$O:$O))</f>
        <v>41.25</v>
      </c>
      <c r="Y178" s="71">
        <f>IF(E178="","",SUMIF(OUTBOUND!$G:$G,WMS!E178,OUTBOUND!$AC:$AC))</f>
        <v>7.3942857142857141</v>
      </c>
      <c r="Z178" s="71">
        <f>IF(E178="","",SUMIF(OUTBOUND!$G:$G,WMS!E178,OUTBOUND!$P:$P))</f>
        <v>0.56000000000000005</v>
      </c>
      <c r="AA178" s="27">
        <f t="shared" si="64"/>
        <v>16</v>
      </c>
      <c r="AB178" s="27">
        <f t="shared" si="65"/>
        <v>64</v>
      </c>
      <c r="AC178" s="71">
        <f t="shared" si="66"/>
        <v>132</v>
      </c>
      <c r="AD178" s="71">
        <f t="shared" si="67"/>
        <v>23.661714285714286</v>
      </c>
      <c r="AE178" s="71">
        <f t="shared" si="68"/>
        <v>1.79</v>
      </c>
      <c r="AF178" s="80" t="b">
        <f t="shared" si="69"/>
        <v>1</v>
      </c>
    </row>
    <row r="179" spans="1:33">
      <c r="A179" s="43" t="s">
        <v>2825</v>
      </c>
      <c r="B179" s="19" t="s">
        <v>395</v>
      </c>
      <c r="C179" s="19" t="s">
        <v>2896</v>
      </c>
      <c r="D179" s="19" t="s">
        <v>2897</v>
      </c>
      <c r="E179" s="57" t="str">
        <f t="shared" si="58"/>
        <v>KG-ARI-1808-00019-00473/42565956Q</v>
      </c>
      <c r="F179" s="19" t="s">
        <v>395</v>
      </c>
      <c r="G179" s="19" t="s">
        <v>430</v>
      </c>
      <c r="H179" s="45">
        <v>43440</v>
      </c>
      <c r="I179" s="38">
        <v>9</v>
      </c>
      <c r="J179" s="38">
        <v>54</v>
      </c>
      <c r="K179" s="65">
        <f t="shared" si="59"/>
        <v>6</v>
      </c>
      <c r="L179" s="46">
        <v>2.2999999999999998</v>
      </c>
      <c r="M179" s="66">
        <f t="shared" si="60"/>
        <v>20.7</v>
      </c>
      <c r="N179" s="38">
        <v>38.5</v>
      </c>
      <c r="O179" s="38">
        <v>27</v>
      </c>
      <c r="P179" s="38">
        <v>28</v>
      </c>
      <c r="Q179" s="71">
        <f t="shared" si="61"/>
        <v>2.9000000000000001E-2</v>
      </c>
      <c r="R179" s="65">
        <f t="shared" si="62"/>
        <v>0.26</v>
      </c>
      <c r="S179" s="72">
        <f t="shared" si="70"/>
        <v>0.23962962962962961</v>
      </c>
      <c r="T179" s="50">
        <v>12.94</v>
      </c>
      <c r="U179" s="74" t="s">
        <v>2832</v>
      </c>
      <c r="V179" s="27">
        <f>IF(E179="","",SUMIF(OUTBOUND!$G:$G,WMS!E179,OUTBOUND!$L:$L))</f>
        <v>0</v>
      </c>
      <c r="W179" s="27">
        <f>IF(E179="","",SUMIF(OUTBOUND!$G:$G,WMS!E179,OUTBOUND!$M:$M))</f>
        <v>0</v>
      </c>
      <c r="X179" s="71">
        <f>IF(E179="","",SUMIF(OUTBOUND!$G:$G,WMS!E179,OUTBOUND!$O:$O))</f>
        <v>0</v>
      </c>
      <c r="Y179" s="71">
        <f>IF(E179="","",SUMIF(OUTBOUND!$G:$G,WMS!E179,OUTBOUND!$AC:$AC))</f>
        <v>0</v>
      </c>
      <c r="Z179" s="71">
        <f>IF(E179="","",SUMIF(OUTBOUND!$G:$G,WMS!E179,OUTBOUND!$P:$P))</f>
        <v>0</v>
      </c>
      <c r="AA179" s="27">
        <f t="shared" si="64"/>
        <v>9</v>
      </c>
      <c r="AB179" s="27">
        <f t="shared" si="65"/>
        <v>54</v>
      </c>
      <c r="AC179" s="71">
        <f t="shared" si="66"/>
        <v>20.7</v>
      </c>
      <c r="AD179" s="71">
        <f t="shared" si="67"/>
        <v>12.94</v>
      </c>
      <c r="AE179" s="71">
        <f t="shared" si="68"/>
        <v>0.26</v>
      </c>
      <c r="AF179" s="80" t="b">
        <f t="shared" si="69"/>
        <v>1</v>
      </c>
    </row>
    <row r="180" spans="1:33">
      <c r="A180" s="43" t="s">
        <v>2825</v>
      </c>
      <c r="B180" s="19" t="s">
        <v>395</v>
      </c>
      <c r="C180" s="19" t="s">
        <v>2898</v>
      </c>
      <c r="D180" s="19" t="s">
        <v>2899</v>
      </c>
      <c r="E180" s="57" t="str">
        <f t="shared" si="58"/>
        <v>KG-ARI-1808-00019-00475/42047469Q</v>
      </c>
      <c r="F180" s="19" t="s">
        <v>395</v>
      </c>
      <c r="G180" s="19" t="s">
        <v>431</v>
      </c>
      <c r="H180" s="45">
        <v>43440</v>
      </c>
      <c r="I180" s="38">
        <v>14</v>
      </c>
      <c r="J180" s="38">
        <v>84</v>
      </c>
      <c r="K180" s="65">
        <f t="shared" si="59"/>
        <v>6</v>
      </c>
      <c r="L180" s="46">
        <v>2.4</v>
      </c>
      <c r="M180" s="66">
        <f t="shared" si="60"/>
        <v>33.6</v>
      </c>
      <c r="N180" s="38">
        <v>49</v>
      </c>
      <c r="O180" s="38">
        <v>26.5</v>
      </c>
      <c r="P180" s="38">
        <v>24.5</v>
      </c>
      <c r="Q180" s="71">
        <f t="shared" si="61"/>
        <v>3.2000000000000001E-2</v>
      </c>
      <c r="R180" s="65">
        <f t="shared" si="62"/>
        <v>0.45</v>
      </c>
      <c r="S180" s="72">
        <f t="shared" si="70"/>
        <v>1.3</v>
      </c>
      <c r="T180" s="50">
        <v>109.2</v>
      </c>
      <c r="U180" s="74" t="s">
        <v>2832</v>
      </c>
      <c r="V180" s="27">
        <f>IF(E180="","",SUMIF(OUTBOUND!$G:$G,WMS!E180,OUTBOUND!$L:$L))</f>
        <v>2</v>
      </c>
      <c r="W180" s="27">
        <f>IF(E180="","",SUMIF(OUTBOUND!$G:$G,WMS!E180,OUTBOUND!$M:$M))</f>
        <v>12</v>
      </c>
      <c r="X180" s="71">
        <f>IF(E180="","",SUMIF(OUTBOUND!$G:$G,WMS!E180,OUTBOUND!$O:$O))</f>
        <v>4.8</v>
      </c>
      <c r="Y180" s="71">
        <f>IF(E180="","",SUMIF(OUTBOUND!$G:$G,WMS!E180,OUTBOUND!$AC:$AC))</f>
        <v>15.600000000000001</v>
      </c>
      <c r="Z180" s="71">
        <f>IF(E180="","",SUMIF(OUTBOUND!$G:$G,WMS!E180,OUTBOUND!$P:$P))</f>
        <v>6.4000000000000001E-2</v>
      </c>
      <c r="AA180" s="27">
        <f t="shared" si="64"/>
        <v>12</v>
      </c>
      <c r="AB180" s="27">
        <f t="shared" si="65"/>
        <v>72</v>
      </c>
      <c r="AC180" s="71">
        <f t="shared" si="66"/>
        <v>28.8</v>
      </c>
      <c r="AD180" s="71">
        <f t="shared" si="67"/>
        <v>93.6</v>
      </c>
      <c r="AE180" s="71">
        <f t="shared" si="68"/>
        <v>0.38600000000000001</v>
      </c>
      <c r="AF180" s="80" t="b">
        <f t="shared" si="69"/>
        <v>1</v>
      </c>
    </row>
    <row r="181" spans="1:33">
      <c r="A181" s="84" t="s">
        <v>2825</v>
      </c>
      <c r="B181" s="83" t="s">
        <v>395</v>
      </c>
      <c r="C181" s="83" t="s">
        <v>2898</v>
      </c>
      <c r="D181" s="83" t="s">
        <v>2900</v>
      </c>
      <c r="E181" s="57" t="str">
        <f t="shared" si="58"/>
        <v>KG-ARI-1808-00019-00475/42087717Q</v>
      </c>
      <c r="F181" s="19" t="s">
        <v>395</v>
      </c>
      <c r="G181" s="19" t="s">
        <v>431</v>
      </c>
      <c r="H181" s="45">
        <v>43440</v>
      </c>
      <c r="I181" s="38">
        <v>6</v>
      </c>
      <c r="J181" s="38">
        <v>36</v>
      </c>
      <c r="K181" s="65">
        <f t="shared" si="59"/>
        <v>6</v>
      </c>
      <c r="L181" s="46">
        <v>3.6</v>
      </c>
      <c r="M181" s="66">
        <f t="shared" si="60"/>
        <v>21.6</v>
      </c>
      <c r="N181" s="38">
        <v>40</v>
      </c>
      <c r="O181" s="38">
        <v>24</v>
      </c>
      <c r="P181" s="38">
        <v>30</v>
      </c>
      <c r="Q181" s="71">
        <f t="shared" si="61"/>
        <v>2.9000000000000001E-2</v>
      </c>
      <c r="R181" s="65">
        <f t="shared" si="62"/>
        <v>0.17</v>
      </c>
      <c r="S181" s="72">
        <f t="shared" si="70"/>
        <v>3.5</v>
      </c>
      <c r="T181" s="50">
        <v>126</v>
      </c>
      <c r="U181" s="74" t="s">
        <v>2901</v>
      </c>
      <c r="V181" s="27">
        <f>IF(E181="","",SUMIF(OUTBOUND!$G:$G,WMS!E181,OUTBOUND!$L:$L))</f>
        <v>6</v>
      </c>
      <c r="W181" s="27">
        <f>IF(E181="","",SUMIF(OUTBOUND!$G:$G,WMS!E181,OUTBOUND!$M:$M))</f>
        <v>36</v>
      </c>
      <c r="X181" s="71">
        <f>IF(E181="","",SUMIF(OUTBOUND!$G:$G,WMS!E181,OUTBOUND!$O:$O))</f>
        <v>21.6</v>
      </c>
      <c r="Y181" s="71">
        <f>IF(E181="","",SUMIF(OUTBOUND!$G:$G,WMS!E181,OUTBOUND!$AC:$AC))</f>
        <v>126</v>
      </c>
      <c r="Z181" s="71">
        <f>IF(E181="","",SUMIF(OUTBOUND!$G:$G,WMS!E181,OUTBOUND!$P:$P))</f>
        <v>0.17400000000000002</v>
      </c>
      <c r="AA181" s="27">
        <f t="shared" si="64"/>
        <v>0</v>
      </c>
      <c r="AB181" s="27">
        <f t="shared" si="65"/>
        <v>0</v>
      </c>
      <c r="AC181" s="71">
        <f t="shared" si="66"/>
        <v>0</v>
      </c>
      <c r="AD181" s="71">
        <f t="shared" si="67"/>
        <v>0</v>
      </c>
      <c r="AE181" s="71">
        <f t="shared" si="68"/>
        <v>-4.0000000000000036E-3</v>
      </c>
      <c r="AF181" s="80" t="e">
        <f t="shared" si="69"/>
        <v>#DIV/0!</v>
      </c>
      <c r="AG181" s="43" t="s">
        <v>2726</v>
      </c>
    </row>
    <row r="182" spans="1:33">
      <c r="A182" s="84" t="s">
        <v>2825</v>
      </c>
      <c r="B182" s="83" t="s">
        <v>395</v>
      </c>
      <c r="C182" s="83" t="s">
        <v>2898</v>
      </c>
      <c r="D182" s="83" t="s">
        <v>2902</v>
      </c>
      <c r="E182" s="57" t="str">
        <f t="shared" si="58"/>
        <v>KG-ARI-1808-00019-00475/42232575Q</v>
      </c>
      <c r="F182" s="19" t="s">
        <v>395</v>
      </c>
      <c r="G182" s="19" t="s">
        <v>433</v>
      </c>
      <c r="H182" s="45">
        <v>43440</v>
      </c>
      <c r="I182" s="38">
        <v>6</v>
      </c>
      <c r="J182" s="38">
        <v>48</v>
      </c>
      <c r="K182" s="65">
        <f t="shared" si="59"/>
        <v>8</v>
      </c>
      <c r="L182" s="46">
        <v>3.7</v>
      </c>
      <c r="M182" s="66">
        <f t="shared" si="60"/>
        <v>22.2</v>
      </c>
      <c r="N182" s="38">
        <v>43</v>
      </c>
      <c r="O182" s="38">
        <v>29.5</v>
      </c>
      <c r="P182" s="38">
        <v>29</v>
      </c>
      <c r="Q182" s="71">
        <f t="shared" si="61"/>
        <v>3.6999999999999998E-2</v>
      </c>
      <c r="R182" s="65">
        <f t="shared" si="62"/>
        <v>0.22</v>
      </c>
      <c r="S182" s="72">
        <f t="shared" si="70"/>
        <v>0.53549999999999998</v>
      </c>
      <c r="T182" s="50">
        <v>25.704000000000001</v>
      </c>
      <c r="U182" s="74" t="s">
        <v>2849</v>
      </c>
      <c r="V182" s="27">
        <f>IF(E182="","",SUMIF(OUTBOUND!$G:$G,WMS!E182,OUTBOUND!$L:$L))</f>
        <v>6</v>
      </c>
      <c r="W182" s="27">
        <f>IF(E182="","",SUMIF(OUTBOUND!$G:$G,WMS!E182,OUTBOUND!$M:$M))</f>
        <v>48</v>
      </c>
      <c r="X182" s="71">
        <f>IF(E182="","",SUMIF(OUTBOUND!$G:$G,WMS!E182,OUTBOUND!$O:$O))</f>
        <v>22.200000000000003</v>
      </c>
      <c r="Y182" s="71">
        <f>IF(E182="","",SUMIF(OUTBOUND!$G:$G,WMS!E182,OUTBOUND!$AC:$AC))</f>
        <v>25.704000000000001</v>
      </c>
      <c r="Z182" s="71">
        <f>IF(E182="","",SUMIF(OUTBOUND!$G:$G,WMS!E182,OUTBOUND!$P:$P))</f>
        <v>0.22199999999999998</v>
      </c>
      <c r="AA182" s="27">
        <f t="shared" si="64"/>
        <v>0</v>
      </c>
      <c r="AB182" s="27">
        <f t="shared" si="65"/>
        <v>0</v>
      </c>
      <c r="AC182" s="71">
        <f t="shared" si="66"/>
        <v>-3.5527136788005009E-15</v>
      </c>
      <c r="AD182" s="71">
        <f t="shared" si="67"/>
        <v>0</v>
      </c>
      <c r="AE182" s="71">
        <f t="shared" si="68"/>
        <v>-1.999999999999974E-3</v>
      </c>
      <c r="AF182" s="80" t="e">
        <f t="shared" si="69"/>
        <v>#DIV/0!</v>
      </c>
      <c r="AG182" s="43" t="s">
        <v>2726</v>
      </c>
    </row>
    <row r="183" spans="1:33">
      <c r="A183" s="43" t="s">
        <v>2825</v>
      </c>
      <c r="B183" s="19" t="s">
        <v>395</v>
      </c>
      <c r="C183" s="19" t="s">
        <v>2898</v>
      </c>
      <c r="D183" s="19" t="s">
        <v>2903</v>
      </c>
      <c r="E183" s="57" t="str">
        <f t="shared" si="58"/>
        <v>KG-ARI-1808-00019-00475/42629009Q</v>
      </c>
      <c r="F183" s="19" t="s">
        <v>395</v>
      </c>
      <c r="G183" s="19" t="s">
        <v>433</v>
      </c>
      <c r="H183" s="45">
        <v>43440</v>
      </c>
      <c r="I183" s="38">
        <v>15</v>
      </c>
      <c r="J183" s="38">
        <v>60</v>
      </c>
      <c r="K183" s="65">
        <f t="shared" si="59"/>
        <v>4</v>
      </c>
      <c r="L183" s="46">
        <v>2.4</v>
      </c>
      <c r="M183" s="66">
        <f t="shared" si="60"/>
        <v>36</v>
      </c>
      <c r="N183" s="38">
        <v>30</v>
      </c>
      <c r="O183" s="38">
        <v>30</v>
      </c>
      <c r="P183" s="38">
        <v>22</v>
      </c>
      <c r="Q183" s="71">
        <f t="shared" si="61"/>
        <v>0.02</v>
      </c>
      <c r="R183" s="65">
        <f t="shared" si="62"/>
        <v>0.3</v>
      </c>
      <c r="S183" s="72">
        <f t="shared" si="70"/>
        <v>0.53059999999999996</v>
      </c>
      <c r="T183" s="50">
        <v>31.835999999999999</v>
      </c>
      <c r="U183" s="74" t="s">
        <v>2904</v>
      </c>
      <c r="V183" s="27">
        <f>IF(E183="","",SUMIF(OUTBOUND!$G:$G,WMS!E183,OUTBOUND!$L:$L))</f>
        <v>2</v>
      </c>
      <c r="W183" s="27">
        <f>IF(E183="","",SUMIF(OUTBOUND!$G:$G,WMS!E183,OUTBOUND!$M:$M))</f>
        <v>8</v>
      </c>
      <c r="X183" s="71">
        <f>IF(E183="","",SUMIF(OUTBOUND!$G:$G,WMS!E183,OUTBOUND!$O:$O))</f>
        <v>4.8</v>
      </c>
      <c r="Y183" s="71">
        <f>IF(E183="","",SUMIF(OUTBOUND!$G:$G,WMS!E183,OUTBOUND!$AC:$AC))</f>
        <v>4.2447999999999997</v>
      </c>
      <c r="Z183" s="71">
        <f>IF(E183="","",SUMIF(OUTBOUND!$G:$G,WMS!E183,OUTBOUND!$P:$P))</f>
        <v>0.04</v>
      </c>
      <c r="AA183" s="27">
        <f t="shared" si="64"/>
        <v>13</v>
      </c>
      <c r="AB183" s="27">
        <f t="shared" si="65"/>
        <v>52</v>
      </c>
      <c r="AC183" s="71">
        <f t="shared" si="66"/>
        <v>31.2</v>
      </c>
      <c r="AD183" s="71">
        <f t="shared" si="67"/>
        <v>27.591200000000001</v>
      </c>
      <c r="AE183" s="71">
        <f t="shared" si="68"/>
        <v>0.26</v>
      </c>
      <c r="AF183" s="80" t="b">
        <f t="shared" si="69"/>
        <v>1</v>
      </c>
    </row>
    <row r="184" spans="1:33">
      <c r="A184" s="43" t="s">
        <v>2825</v>
      </c>
      <c r="B184" s="19" t="s">
        <v>395</v>
      </c>
      <c r="C184" s="19" t="s">
        <v>2898</v>
      </c>
      <c r="D184" s="19" t="s">
        <v>2905</v>
      </c>
      <c r="E184" s="57" t="str">
        <f t="shared" si="58"/>
        <v>KG-ARI-1808-00019-00475/42629016Q</v>
      </c>
      <c r="F184" s="19" t="s">
        <v>395</v>
      </c>
      <c r="G184" s="19" t="s">
        <v>433</v>
      </c>
      <c r="H184" s="45">
        <v>43440</v>
      </c>
      <c r="I184" s="38">
        <v>11</v>
      </c>
      <c r="J184" s="38">
        <v>44</v>
      </c>
      <c r="K184" s="65">
        <f t="shared" si="59"/>
        <v>4</v>
      </c>
      <c r="L184" s="46">
        <v>3.7</v>
      </c>
      <c r="M184" s="66">
        <f t="shared" si="60"/>
        <v>40.700000000000003</v>
      </c>
      <c r="N184" s="38">
        <v>33</v>
      </c>
      <c r="O184" s="38">
        <v>33</v>
      </c>
      <c r="P184" s="38">
        <v>30</v>
      </c>
      <c r="Q184" s="71">
        <f t="shared" si="61"/>
        <v>3.3000000000000002E-2</v>
      </c>
      <c r="R184" s="65">
        <f t="shared" si="62"/>
        <v>0.36</v>
      </c>
      <c r="S184" s="72">
        <f t="shared" si="70"/>
        <v>0.31009090909090908</v>
      </c>
      <c r="T184" s="50">
        <v>13.644</v>
      </c>
      <c r="U184" s="74" t="s">
        <v>2868</v>
      </c>
      <c r="V184" s="27">
        <f>IF(E184="","",SUMIF(OUTBOUND!$G:$G,WMS!E184,OUTBOUND!$L:$L))</f>
        <v>2</v>
      </c>
      <c r="W184" s="27">
        <f>IF(E184="","",SUMIF(OUTBOUND!$G:$G,WMS!E184,OUTBOUND!$M:$M))</f>
        <v>8</v>
      </c>
      <c r="X184" s="71">
        <f>IF(E184="","",SUMIF(OUTBOUND!$G:$G,WMS!E184,OUTBOUND!$O:$O))</f>
        <v>7.4</v>
      </c>
      <c r="Y184" s="71">
        <f>IF(E184="","",SUMIF(OUTBOUND!$G:$G,WMS!E184,OUTBOUND!$AC:$AC))</f>
        <v>2.4807272727272727</v>
      </c>
      <c r="Z184" s="71">
        <f>IF(E184="","",SUMIF(OUTBOUND!$G:$G,WMS!E184,OUTBOUND!$P:$P))</f>
        <v>6.6000000000000003E-2</v>
      </c>
      <c r="AA184" s="27">
        <f t="shared" si="64"/>
        <v>9</v>
      </c>
      <c r="AB184" s="27">
        <f t="shared" si="65"/>
        <v>36</v>
      </c>
      <c r="AC184" s="71">
        <f t="shared" si="66"/>
        <v>33.300000000000004</v>
      </c>
      <c r="AD184" s="71">
        <f t="shared" si="67"/>
        <v>11.163272727272727</v>
      </c>
      <c r="AE184" s="71">
        <f t="shared" si="68"/>
        <v>0.29399999999999998</v>
      </c>
      <c r="AF184" s="80" t="b">
        <f t="shared" si="69"/>
        <v>1</v>
      </c>
    </row>
    <row r="185" spans="1:33">
      <c r="A185" s="84" t="s">
        <v>2825</v>
      </c>
      <c r="B185" s="83" t="s">
        <v>395</v>
      </c>
      <c r="C185" s="83" t="s">
        <v>2898</v>
      </c>
      <c r="D185" s="83" t="s">
        <v>2906</v>
      </c>
      <c r="E185" s="57" t="str">
        <f t="shared" si="58"/>
        <v>KG-ARI-1808-00019-00475/42634430Q</v>
      </c>
      <c r="F185" s="19" t="s">
        <v>395</v>
      </c>
      <c r="G185" s="19" t="s">
        <v>433</v>
      </c>
      <c r="H185" s="45">
        <v>43440</v>
      </c>
      <c r="I185" s="38">
        <v>8</v>
      </c>
      <c r="J185" s="38">
        <v>64</v>
      </c>
      <c r="K185" s="65">
        <f t="shared" si="59"/>
        <v>8</v>
      </c>
      <c r="L185" s="46">
        <v>2.7</v>
      </c>
      <c r="M185" s="66">
        <f t="shared" si="60"/>
        <v>21.6</v>
      </c>
      <c r="N185" s="38">
        <v>34</v>
      </c>
      <c r="O185" s="38">
        <v>27.5</v>
      </c>
      <c r="P185" s="38">
        <v>28</v>
      </c>
      <c r="Q185" s="71">
        <f t="shared" si="61"/>
        <v>2.5999999999999999E-2</v>
      </c>
      <c r="R185" s="65">
        <f t="shared" si="62"/>
        <v>0.21</v>
      </c>
      <c r="S185" s="72">
        <f t="shared" si="70"/>
        <v>0.24675</v>
      </c>
      <c r="T185" s="50">
        <v>15.792</v>
      </c>
      <c r="U185" s="74" t="s">
        <v>2849</v>
      </c>
      <c r="V185" s="27">
        <f>IF(E185="","",SUMIF(OUTBOUND!$G:$G,WMS!E185,OUTBOUND!$L:$L))</f>
        <v>8</v>
      </c>
      <c r="W185" s="27">
        <f>IF(E185="","",SUMIF(OUTBOUND!$G:$G,WMS!E185,OUTBOUND!$M:$M))</f>
        <v>64</v>
      </c>
      <c r="X185" s="71">
        <f>IF(E185="","",SUMIF(OUTBOUND!$G:$G,WMS!E185,OUTBOUND!$O:$O))</f>
        <v>21.6</v>
      </c>
      <c r="Y185" s="71">
        <f>IF(E185="","",SUMIF(OUTBOUND!$G:$G,WMS!E185,OUTBOUND!$AC:$AC))</f>
        <v>15.792</v>
      </c>
      <c r="Z185" s="71">
        <f>IF(E185="","",SUMIF(OUTBOUND!$G:$G,WMS!E185,OUTBOUND!$P:$P))</f>
        <v>0.20799999999999999</v>
      </c>
      <c r="AA185" s="27">
        <f t="shared" si="64"/>
        <v>0</v>
      </c>
      <c r="AB185" s="27">
        <f t="shared" si="65"/>
        <v>0</v>
      </c>
      <c r="AC185" s="71">
        <f t="shared" si="66"/>
        <v>0</v>
      </c>
      <c r="AD185" s="71">
        <f t="shared" si="67"/>
        <v>0</v>
      </c>
      <c r="AE185" s="71">
        <f t="shared" si="68"/>
        <v>2.0000000000000018E-3</v>
      </c>
      <c r="AF185" s="80" t="e">
        <f t="shared" si="69"/>
        <v>#DIV/0!</v>
      </c>
      <c r="AG185" s="43" t="s">
        <v>2726</v>
      </c>
    </row>
    <row r="186" spans="1:33">
      <c r="A186" s="84" t="s">
        <v>2825</v>
      </c>
      <c r="B186" s="83" t="s">
        <v>395</v>
      </c>
      <c r="C186" s="83" t="s">
        <v>2907</v>
      </c>
      <c r="D186" s="83" t="s">
        <v>2908</v>
      </c>
      <c r="E186" s="57" t="str">
        <f t="shared" si="58"/>
        <v>KG-ARI-1808-00019-00476/42232643Q</v>
      </c>
      <c r="F186" s="19" t="s">
        <v>395</v>
      </c>
      <c r="G186" s="19" t="s">
        <v>435</v>
      </c>
      <c r="H186" s="45">
        <v>43440</v>
      </c>
      <c r="I186" s="38">
        <v>5</v>
      </c>
      <c r="J186" s="38">
        <v>40</v>
      </c>
      <c r="K186" s="65">
        <f t="shared" si="59"/>
        <v>8</v>
      </c>
      <c r="L186" s="46">
        <v>3.5</v>
      </c>
      <c r="M186" s="66">
        <f t="shared" si="60"/>
        <v>17.5</v>
      </c>
      <c r="N186" s="38">
        <v>43</v>
      </c>
      <c r="O186" s="38">
        <v>29</v>
      </c>
      <c r="P186" s="38">
        <v>29</v>
      </c>
      <c r="Q186" s="71">
        <f t="shared" si="61"/>
        <v>3.5999999999999997E-2</v>
      </c>
      <c r="R186" s="65">
        <f t="shared" si="62"/>
        <v>0.18</v>
      </c>
      <c r="S186" s="72">
        <f t="shared" si="70"/>
        <v>0.98699999999999988</v>
      </c>
      <c r="T186" s="50">
        <v>39.479999999999997</v>
      </c>
      <c r="U186" s="74" t="s">
        <v>2849</v>
      </c>
      <c r="V186" s="27">
        <f>IF(E186="","",SUMIF(OUTBOUND!$G:$G,WMS!E186,OUTBOUND!$L:$L))</f>
        <v>5</v>
      </c>
      <c r="W186" s="27">
        <f>IF(E186="","",SUMIF(OUTBOUND!$G:$G,WMS!E186,OUTBOUND!$M:$M))</f>
        <v>40</v>
      </c>
      <c r="X186" s="71">
        <f>IF(E186="","",SUMIF(OUTBOUND!$G:$G,WMS!E186,OUTBOUND!$O:$O))</f>
        <v>17.5</v>
      </c>
      <c r="Y186" s="71">
        <f>IF(E186="","",SUMIF(OUTBOUND!$G:$G,WMS!E186,OUTBOUND!$AC:$AC))</f>
        <v>39.479999999999997</v>
      </c>
      <c r="Z186" s="71">
        <f>IF(E186="","",SUMIF(OUTBOUND!$G:$G,WMS!E186,OUTBOUND!$P:$P))</f>
        <v>0.18</v>
      </c>
      <c r="AA186" s="27">
        <f t="shared" si="64"/>
        <v>0</v>
      </c>
      <c r="AB186" s="27">
        <f t="shared" si="65"/>
        <v>0</v>
      </c>
      <c r="AC186" s="71">
        <f t="shared" si="66"/>
        <v>0</v>
      </c>
      <c r="AD186" s="71">
        <f t="shared" si="67"/>
        <v>0</v>
      </c>
      <c r="AE186" s="71">
        <f t="shared" si="68"/>
        <v>0</v>
      </c>
      <c r="AF186" s="80" t="e">
        <f t="shared" si="69"/>
        <v>#DIV/0!</v>
      </c>
      <c r="AG186" s="43" t="s">
        <v>2726</v>
      </c>
    </row>
    <row r="187" spans="1:33">
      <c r="A187" s="43" t="s">
        <v>2825</v>
      </c>
      <c r="B187" s="19" t="s">
        <v>395</v>
      </c>
      <c r="C187" s="19" t="s">
        <v>2907</v>
      </c>
      <c r="D187" s="19" t="s">
        <v>2909</v>
      </c>
      <c r="E187" s="57" t="str">
        <f t="shared" si="58"/>
        <v>KG-ARI-1808-00019-00476/42555827Q</v>
      </c>
      <c r="F187" s="19" t="s">
        <v>395</v>
      </c>
      <c r="G187" s="19" t="s">
        <v>437</v>
      </c>
      <c r="H187" s="45">
        <v>43440</v>
      </c>
      <c r="I187" s="38">
        <v>20</v>
      </c>
      <c r="J187" s="38">
        <v>80</v>
      </c>
      <c r="K187" s="65">
        <f t="shared" si="59"/>
        <v>4</v>
      </c>
      <c r="L187" s="46">
        <v>4.45</v>
      </c>
      <c r="M187" s="66">
        <f t="shared" si="60"/>
        <v>89</v>
      </c>
      <c r="N187" s="38">
        <v>55</v>
      </c>
      <c r="O187" s="38">
        <v>31</v>
      </c>
      <c r="P187" s="38">
        <v>42.5</v>
      </c>
      <c r="Q187" s="71">
        <f t="shared" si="61"/>
        <v>7.1999999999999995E-2</v>
      </c>
      <c r="R187" s="65">
        <f t="shared" si="62"/>
        <v>1.45</v>
      </c>
      <c r="S187" s="72">
        <f t="shared" si="70"/>
        <v>0.3619</v>
      </c>
      <c r="T187" s="50">
        <v>28.952000000000002</v>
      </c>
      <c r="U187" s="74" t="s">
        <v>2910</v>
      </c>
      <c r="V187" s="27">
        <f>IF(E187="","",SUMIF(OUTBOUND!$G:$G,WMS!E187,OUTBOUND!$L:$L))</f>
        <v>2</v>
      </c>
      <c r="W187" s="27">
        <f>IF(E187="","",SUMIF(OUTBOUND!$G:$G,WMS!E187,OUTBOUND!$M:$M))</f>
        <v>8</v>
      </c>
      <c r="X187" s="71">
        <f>IF(E187="","",SUMIF(OUTBOUND!$G:$G,WMS!E187,OUTBOUND!$O:$O))</f>
        <v>8.9</v>
      </c>
      <c r="Y187" s="71">
        <f>IF(E187="","",SUMIF(OUTBOUND!$G:$G,WMS!E187,OUTBOUND!$AC:$AC))</f>
        <v>2.8952</v>
      </c>
      <c r="Z187" s="71">
        <f>IF(E187="","",SUMIF(OUTBOUND!$G:$G,WMS!E187,OUTBOUND!$P:$P))</f>
        <v>0.14399999999999999</v>
      </c>
      <c r="AA187" s="27">
        <f t="shared" si="64"/>
        <v>18</v>
      </c>
      <c r="AB187" s="27">
        <f t="shared" si="65"/>
        <v>72</v>
      </c>
      <c r="AC187" s="71">
        <f t="shared" si="66"/>
        <v>80.099999999999994</v>
      </c>
      <c r="AD187" s="71">
        <f t="shared" si="67"/>
        <v>26.056800000000003</v>
      </c>
      <c r="AE187" s="71">
        <f t="shared" si="68"/>
        <v>1.306</v>
      </c>
      <c r="AF187" s="80" t="b">
        <f t="shared" si="69"/>
        <v>1</v>
      </c>
    </row>
    <row r="188" spans="1:33">
      <c r="A188" s="43" t="s">
        <v>2825</v>
      </c>
      <c r="B188" s="19" t="s">
        <v>395</v>
      </c>
      <c r="C188" s="19" t="s">
        <v>2641</v>
      </c>
      <c r="D188" s="19" t="s">
        <v>2911</v>
      </c>
      <c r="E188" s="57" t="str">
        <f t="shared" si="58"/>
        <v>KG-ARI-1808-00019-00577/42478911Q</v>
      </c>
      <c r="F188" s="19" t="s">
        <v>395</v>
      </c>
      <c r="G188" s="19" t="s">
        <v>439</v>
      </c>
      <c r="H188" s="45">
        <v>43440</v>
      </c>
      <c r="I188" s="38">
        <v>5</v>
      </c>
      <c r="J188" s="38">
        <v>30</v>
      </c>
      <c r="K188" s="65">
        <f t="shared" si="59"/>
        <v>6</v>
      </c>
      <c r="L188" s="46">
        <v>9.3000000000000007</v>
      </c>
      <c r="M188" s="66">
        <f t="shared" si="60"/>
        <v>46.5</v>
      </c>
      <c r="N188" s="38">
        <v>47</v>
      </c>
      <c r="O188" s="38">
        <v>26</v>
      </c>
      <c r="P188" s="38">
        <v>26</v>
      </c>
      <c r="Q188" s="71">
        <f t="shared" si="61"/>
        <v>3.2000000000000001E-2</v>
      </c>
      <c r="R188" s="65">
        <f t="shared" si="62"/>
        <v>0.16</v>
      </c>
      <c r="S188" s="72">
        <f t="shared" si="70"/>
        <v>0.70186666666666675</v>
      </c>
      <c r="T188" s="50">
        <v>21.056000000000001</v>
      </c>
      <c r="U188" s="74" t="s">
        <v>2732</v>
      </c>
      <c r="V188" s="27">
        <f>IF(E188="","",SUMIF(OUTBOUND!$G:$G,WMS!E188,OUTBOUND!$L:$L))</f>
        <v>0</v>
      </c>
      <c r="W188" s="27">
        <f>IF(E188="","",SUMIF(OUTBOUND!$G:$G,WMS!E188,OUTBOUND!$M:$M))</f>
        <v>0</v>
      </c>
      <c r="X188" s="71">
        <f>IF(E188="","",SUMIF(OUTBOUND!$G:$G,WMS!E188,OUTBOUND!$O:$O))</f>
        <v>0</v>
      </c>
      <c r="Y188" s="71">
        <f>IF(E188="","",SUMIF(OUTBOUND!$G:$G,WMS!E188,OUTBOUND!$AC:$AC))</f>
        <v>0</v>
      </c>
      <c r="Z188" s="71">
        <f>IF(E188="","",SUMIF(OUTBOUND!$G:$G,WMS!E188,OUTBOUND!$P:$P))</f>
        <v>0</v>
      </c>
      <c r="AA188" s="27">
        <f t="shared" si="64"/>
        <v>5</v>
      </c>
      <c r="AB188" s="27">
        <f t="shared" si="65"/>
        <v>30</v>
      </c>
      <c r="AC188" s="71">
        <f t="shared" si="66"/>
        <v>46.5</v>
      </c>
      <c r="AD188" s="71">
        <f t="shared" si="67"/>
        <v>21.056000000000001</v>
      </c>
      <c r="AE188" s="71">
        <f t="shared" si="68"/>
        <v>0.16</v>
      </c>
      <c r="AF188" s="80" t="b">
        <f t="shared" si="69"/>
        <v>1</v>
      </c>
    </row>
    <row r="189" spans="1:33">
      <c r="A189" s="43" t="s">
        <v>2825</v>
      </c>
      <c r="B189" s="19" t="s">
        <v>395</v>
      </c>
      <c r="C189" s="19" t="s">
        <v>2641</v>
      </c>
      <c r="D189" s="19" t="s">
        <v>2912</v>
      </c>
      <c r="E189" s="57" t="str">
        <f t="shared" si="58"/>
        <v>KG-ARI-1808-00019-00577/42478928Q</v>
      </c>
      <c r="F189" s="19" t="s">
        <v>395</v>
      </c>
      <c r="G189" s="19" t="s">
        <v>440</v>
      </c>
      <c r="H189" s="45">
        <v>43440</v>
      </c>
      <c r="I189" s="38">
        <v>10</v>
      </c>
      <c r="J189" s="38">
        <v>60</v>
      </c>
      <c r="K189" s="65">
        <f t="shared" si="59"/>
        <v>6</v>
      </c>
      <c r="L189" s="46">
        <v>4.3</v>
      </c>
      <c r="M189" s="66">
        <f t="shared" si="60"/>
        <v>43</v>
      </c>
      <c r="N189" s="38">
        <v>39</v>
      </c>
      <c r="O189" s="38">
        <v>30.5</v>
      </c>
      <c r="P189" s="38">
        <v>30.5</v>
      </c>
      <c r="Q189" s="71">
        <f t="shared" si="61"/>
        <v>3.5999999999999997E-2</v>
      </c>
      <c r="R189" s="65">
        <f t="shared" si="62"/>
        <v>0.36</v>
      </c>
      <c r="S189" s="72">
        <f t="shared" si="70"/>
        <v>0.29199999999999998</v>
      </c>
      <c r="T189" s="50">
        <v>17.52</v>
      </c>
      <c r="U189" s="74" t="s">
        <v>2864</v>
      </c>
      <c r="V189" s="27">
        <f>IF(E189="","",SUMIF(OUTBOUND!$G:$G,WMS!E189,OUTBOUND!$L:$L))</f>
        <v>4</v>
      </c>
      <c r="W189" s="27">
        <f>IF(E189="","",SUMIF(OUTBOUND!$G:$G,WMS!E189,OUTBOUND!$M:$M))</f>
        <v>24</v>
      </c>
      <c r="X189" s="71">
        <f>IF(E189="","",SUMIF(OUTBOUND!$G:$G,WMS!E189,OUTBOUND!$O:$O))</f>
        <v>17.2</v>
      </c>
      <c r="Y189" s="71">
        <f>IF(E189="","",SUMIF(OUTBOUND!$G:$G,WMS!E189,OUTBOUND!$AC:$AC))</f>
        <v>7.0079999999999991</v>
      </c>
      <c r="Z189" s="71">
        <f>IF(E189="","",SUMIF(OUTBOUND!$G:$G,WMS!E189,OUTBOUND!$P:$P))</f>
        <v>0.14399999999999999</v>
      </c>
      <c r="AA189" s="27">
        <f t="shared" si="64"/>
        <v>6</v>
      </c>
      <c r="AB189" s="27">
        <f t="shared" si="65"/>
        <v>36</v>
      </c>
      <c r="AC189" s="71">
        <f t="shared" si="66"/>
        <v>25.8</v>
      </c>
      <c r="AD189" s="71">
        <f t="shared" si="67"/>
        <v>10.512</v>
      </c>
      <c r="AE189" s="71">
        <f t="shared" si="68"/>
        <v>0.216</v>
      </c>
      <c r="AF189" s="80" t="b">
        <f t="shared" si="69"/>
        <v>1</v>
      </c>
    </row>
    <row r="190" spans="1:33">
      <c r="A190" s="43" t="s">
        <v>2825</v>
      </c>
      <c r="B190" s="19" t="s">
        <v>395</v>
      </c>
      <c r="C190" s="19" t="s">
        <v>2714</v>
      </c>
      <c r="D190" s="19" t="s">
        <v>2913</v>
      </c>
      <c r="E190" s="57" t="str">
        <f t="shared" si="58"/>
        <v>KG-ARI-1808-00019-00202/42494683Q</v>
      </c>
      <c r="F190" s="19" t="s">
        <v>395</v>
      </c>
      <c r="G190" s="19" t="s">
        <v>441</v>
      </c>
      <c r="H190" s="45">
        <v>43440</v>
      </c>
      <c r="I190" s="38">
        <v>7</v>
      </c>
      <c r="J190" s="38">
        <v>168</v>
      </c>
      <c r="K190" s="65">
        <f t="shared" si="59"/>
        <v>24</v>
      </c>
      <c r="L190" s="46">
        <v>8.4</v>
      </c>
      <c r="M190" s="66">
        <f t="shared" si="60"/>
        <v>58.8</v>
      </c>
      <c r="N190" s="38">
        <v>43.8</v>
      </c>
      <c r="O190" s="38">
        <v>32.700000000000003</v>
      </c>
      <c r="P190" s="38">
        <v>44</v>
      </c>
      <c r="Q190" s="71">
        <f t="shared" si="61"/>
        <v>6.3E-2</v>
      </c>
      <c r="R190" s="65">
        <f t="shared" si="62"/>
        <v>0.44</v>
      </c>
      <c r="S190" s="72">
        <f t="shared" si="70"/>
        <v>0.31666666666666726</v>
      </c>
      <c r="T190" s="50">
        <v>53.200000000000102</v>
      </c>
      <c r="U190" s="74" t="s">
        <v>2839</v>
      </c>
      <c r="V190" s="27">
        <f>IF(E190="","",SUMIF(OUTBOUND!$G:$G,WMS!E190,OUTBOUND!$L:$L))</f>
        <v>3</v>
      </c>
      <c r="W190" s="27">
        <f>IF(E190="","",SUMIF(OUTBOUND!$G:$G,WMS!E190,OUTBOUND!$M:$M))</f>
        <v>72</v>
      </c>
      <c r="X190" s="71">
        <f>IF(E190="","",SUMIF(OUTBOUND!$G:$G,WMS!E190,OUTBOUND!$O:$O))</f>
        <v>25.200000000000003</v>
      </c>
      <c r="Y190" s="71">
        <f>IF(E190="","",SUMIF(OUTBOUND!$G:$G,WMS!E190,OUTBOUND!$AC:$AC))</f>
        <v>22.80000000000004</v>
      </c>
      <c r="Z190" s="71">
        <f>IF(E190="","",SUMIF(OUTBOUND!$G:$G,WMS!E190,OUTBOUND!$P:$P))</f>
        <v>0.189</v>
      </c>
      <c r="AA190" s="27">
        <f t="shared" si="64"/>
        <v>4</v>
      </c>
      <c r="AB190" s="27">
        <f t="shared" si="65"/>
        <v>96</v>
      </c>
      <c r="AC190" s="71">
        <f t="shared" si="66"/>
        <v>33.599999999999994</v>
      </c>
      <c r="AD190" s="71">
        <f t="shared" si="67"/>
        <v>30.400000000000063</v>
      </c>
      <c r="AE190" s="71">
        <f t="shared" si="68"/>
        <v>0.251</v>
      </c>
      <c r="AF190" s="80" t="b">
        <f t="shared" si="69"/>
        <v>1</v>
      </c>
    </row>
    <row r="191" spans="1:33">
      <c r="A191" s="43" t="s">
        <v>2825</v>
      </c>
      <c r="B191" s="19" t="s">
        <v>395</v>
      </c>
      <c r="C191" s="19" t="s">
        <v>2914</v>
      </c>
      <c r="D191" s="19" t="s">
        <v>2915</v>
      </c>
      <c r="E191" s="57" t="str">
        <f t="shared" si="58"/>
        <v>KG-ARI-1809-00027-00755/42655404Q</v>
      </c>
      <c r="F191" s="19" t="s">
        <v>395</v>
      </c>
      <c r="G191" s="19" t="s">
        <v>443</v>
      </c>
      <c r="H191" s="45">
        <v>43440</v>
      </c>
      <c r="I191" s="38">
        <v>4</v>
      </c>
      <c r="J191" s="38">
        <v>80</v>
      </c>
      <c r="K191" s="65">
        <f t="shared" si="59"/>
        <v>20</v>
      </c>
      <c r="L191" s="46">
        <v>1.35</v>
      </c>
      <c r="M191" s="66">
        <f t="shared" si="60"/>
        <v>5.4</v>
      </c>
      <c r="N191" s="38">
        <v>31.5</v>
      </c>
      <c r="O191" s="38">
        <v>30.6</v>
      </c>
      <c r="P191" s="38">
        <v>30</v>
      </c>
      <c r="Q191" s="71">
        <f t="shared" si="61"/>
        <v>2.9000000000000001E-2</v>
      </c>
      <c r="R191" s="65">
        <f t="shared" si="62"/>
        <v>0.12</v>
      </c>
      <c r="S191" s="72">
        <f t="shared" si="70"/>
        <v>0.05</v>
      </c>
      <c r="T191" s="50">
        <v>4</v>
      </c>
      <c r="U191" s="74" t="s">
        <v>2870</v>
      </c>
      <c r="V191" s="27">
        <f>IF(E191="","",SUMIF(OUTBOUND!$G:$G,WMS!E191,OUTBOUND!$L:$L))</f>
        <v>0</v>
      </c>
      <c r="W191" s="27">
        <f>IF(E191="","",SUMIF(OUTBOUND!$G:$G,WMS!E191,OUTBOUND!$M:$M))</f>
        <v>0</v>
      </c>
      <c r="X191" s="71">
        <f>IF(E191="","",SUMIF(OUTBOUND!$G:$G,WMS!E191,OUTBOUND!$O:$O))</f>
        <v>0</v>
      </c>
      <c r="Y191" s="71">
        <f>IF(E191="","",SUMIF(OUTBOUND!$G:$G,WMS!E191,OUTBOUND!$AC:$AC))</f>
        <v>0</v>
      </c>
      <c r="Z191" s="71">
        <f>IF(E191="","",SUMIF(OUTBOUND!$G:$G,WMS!E191,OUTBOUND!$P:$P))</f>
        <v>0</v>
      </c>
      <c r="AA191" s="27">
        <f t="shared" si="64"/>
        <v>4</v>
      </c>
      <c r="AB191" s="27">
        <f t="shared" si="65"/>
        <v>80</v>
      </c>
      <c r="AC191" s="71">
        <f t="shared" si="66"/>
        <v>5.4</v>
      </c>
      <c r="AD191" s="71">
        <f t="shared" si="67"/>
        <v>4</v>
      </c>
      <c r="AE191" s="71">
        <f t="shared" si="68"/>
        <v>0.12</v>
      </c>
      <c r="AF191" s="80" t="b">
        <f t="shared" si="69"/>
        <v>1</v>
      </c>
    </row>
    <row r="192" spans="1:33">
      <c r="A192" s="43" t="s">
        <v>2825</v>
      </c>
      <c r="B192" s="19" t="s">
        <v>395</v>
      </c>
      <c r="C192" s="19" t="s">
        <v>2714</v>
      </c>
      <c r="D192" s="19" t="s">
        <v>2916</v>
      </c>
      <c r="E192" s="57" t="str">
        <f t="shared" si="58"/>
        <v>KG-ARI-1808-00019-00202/41638279Q</v>
      </c>
      <c r="F192" s="19" t="s">
        <v>395</v>
      </c>
      <c r="G192" s="19" t="s">
        <v>445</v>
      </c>
      <c r="H192" s="45">
        <v>43440</v>
      </c>
      <c r="I192" s="38">
        <v>15</v>
      </c>
      <c r="J192" s="38">
        <v>90</v>
      </c>
      <c r="K192" s="65">
        <f t="shared" si="59"/>
        <v>6</v>
      </c>
      <c r="L192" s="46">
        <v>4.6500000000000004</v>
      </c>
      <c r="M192" s="66">
        <f t="shared" si="60"/>
        <v>69.75</v>
      </c>
      <c r="N192" s="38">
        <v>68.2</v>
      </c>
      <c r="O192" s="38">
        <v>37.4</v>
      </c>
      <c r="P192" s="38">
        <v>30.6</v>
      </c>
      <c r="Q192" s="71">
        <f t="shared" si="61"/>
        <v>7.8E-2</v>
      </c>
      <c r="R192" s="65">
        <f t="shared" si="62"/>
        <v>1.17</v>
      </c>
      <c r="S192" s="72">
        <f t="shared" si="70"/>
        <v>0.6333333333333333</v>
      </c>
      <c r="T192" s="50">
        <v>57</v>
      </c>
      <c r="U192" s="74" t="s">
        <v>2835</v>
      </c>
      <c r="V192" s="27">
        <f>IF(E192="","",SUMIF(OUTBOUND!$G:$G,WMS!E192,OUTBOUND!$L:$L))</f>
        <v>0</v>
      </c>
      <c r="W192" s="27">
        <f>IF(E192="","",SUMIF(OUTBOUND!$G:$G,WMS!E192,OUTBOUND!$M:$M))</f>
        <v>0</v>
      </c>
      <c r="X192" s="71">
        <f>IF(E192="","",SUMIF(OUTBOUND!$G:$G,WMS!E192,OUTBOUND!$O:$O))</f>
        <v>0</v>
      </c>
      <c r="Y192" s="71">
        <f>IF(E192="","",SUMIF(OUTBOUND!$G:$G,WMS!E192,OUTBOUND!$AC:$AC))</f>
        <v>0</v>
      </c>
      <c r="Z192" s="71">
        <f>IF(E192="","",SUMIF(OUTBOUND!$G:$G,WMS!E192,OUTBOUND!$P:$P))</f>
        <v>0</v>
      </c>
      <c r="AA192" s="27">
        <f t="shared" si="64"/>
        <v>15</v>
      </c>
      <c r="AB192" s="27">
        <f t="shared" si="65"/>
        <v>90</v>
      </c>
      <c r="AC192" s="71">
        <f t="shared" si="66"/>
        <v>69.75</v>
      </c>
      <c r="AD192" s="71">
        <f t="shared" si="67"/>
        <v>57</v>
      </c>
      <c r="AE192" s="71">
        <f t="shared" si="68"/>
        <v>1.17</v>
      </c>
      <c r="AF192" s="80" t="b">
        <f t="shared" si="69"/>
        <v>1</v>
      </c>
    </row>
    <row r="193" spans="1:33">
      <c r="A193" s="43" t="s">
        <v>2825</v>
      </c>
      <c r="B193" s="19" t="s">
        <v>395</v>
      </c>
      <c r="C193" s="19" t="s">
        <v>2714</v>
      </c>
      <c r="D193" s="19" t="s">
        <v>2917</v>
      </c>
      <c r="E193" s="57" t="str">
        <f t="shared" si="58"/>
        <v>KG-ARI-1808-00019-00202/42494652Q</v>
      </c>
      <c r="F193" s="19" t="s">
        <v>395</v>
      </c>
      <c r="G193" s="19" t="s">
        <v>446</v>
      </c>
      <c r="H193" s="45">
        <v>43440</v>
      </c>
      <c r="I193" s="38">
        <v>6</v>
      </c>
      <c r="J193" s="38">
        <v>48</v>
      </c>
      <c r="K193" s="65">
        <f t="shared" si="59"/>
        <v>8</v>
      </c>
      <c r="L193" s="46">
        <v>3.5</v>
      </c>
      <c r="M193" s="66">
        <f t="shared" si="60"/>
        <v>21</v>
      </c>
      <c r="N193" s="38">
        <v>59.6</v>
      </c>
      <c r="O193" s="38">
        <v>31.5</v>
      </c>
      <c r="P193" s="38">
        <v>35.200000000000003</v>
      </c>
      <c r="Q193" s="71">
        <f t="shared" si="61"/>
        <v>6.6000000000000003E-2</v>
      </c>
      <c r="R193" s="65">
        <f t="shared" si="62"/>
        <v>0.4</v>
      </c>
      <c r="S193" s="72">
        <f t="shared" si="70"/>
        <v>0.35000000000000003</v>
      </c>
      <c r="T193" s="50">
        <v>16.8</v>
      </c>
      <c r="U193" s="74" t="s">
        <v>2839</v>
      </c>
      <c r="V193" s="27">
        <f>IF(E193="","",SUMIF(OUTBOUND!$G:$G,WMS!E193,OUTBOUND!$L:$L))</f>
        <v>5</v>
      </c>
      <c r="W193" s="27">
        <f>IF(E193="","",SUMIF(OUTBOUND!$G:$G,WMS!E193,OUTBOUND!$M:$M))</f>
        <v>40</v>
      </c>
      <c r="X193" s="71">
        <f>IF(E193="","",SUMIF(OUTBOUND!$G:$G,WMS!E193,OUTBOUND!$O:$O))</f>
        <v>17.5</v>
      </c>
      <c r="Y193" s="71">
        <f>IF(E193="","",SUMIF(OUTBOUND!$G:$G,WMS!E193,OUTBOUND!$AC:$AC))</f>
        <v>14</v>
      </c>
      <c r="Z193" s="71">
        <f>IF(E193="","",SUMIF(OUTBOUND!$G:$G,WMS!E193,OUTBOUND!$P:$P))</f>
        <v>0.33</v>
      </c>
      <c r="AA193" s="27">
        <f t="shared" si="64"/>
        <v>1</v>
      </c>
      <c r="AB193" s="27">
        <f t="shared" si="65"/>
        <v>8</v>
      </c>
      <c r="AC193" s="71">
        <f t="shared" si="66"/>
        <v>3.5</v>
      </c>
      <c r="AD193" s="71">
        <f t="shared" si="67"/>
        <v>2.8000000000000007</v>
      </c>
      <c r="AE193" s="71">
        <f t="shared" si="68"/>
        <v>7.0000000000000007E-2</v>
      </c>
      <c r="AF193" s="80" t="b">
        <f t="shared" si="69"/>
        <v>1</v>
      </c>
    </row>
    <row r="194" spans="1:33">
      <c r="A194" s="43" t="s">
        <v>2825</v>
      </c>
      <c r="B194" s="19" t="s">
        <v>395</v>
      </c>
      <c r="C194" s="19" t="s">
        <v>2918</v>
      </c>
      <c r="D194" s="19" t="s">
        <v>2919</v>
      </c>
      <c r="E194" s="57" t="str">
        <f t="shared" si="58"/>
        <v>KG-ARI-1808-00019-00203/41872215Q</v>
      </c>
      <c r="F194" s="19" t="s">
        <v>395</v>
      </c>
      <c r="G194" s="19" t="s">
        <v>445</v>
      </c>
      <c r="H194" s="45">
        <v>43440</v>
      </c>
      <c r="I194" s="38">
        <v>6</v>
      </c>
      <c r="J194" s="38">
        <v>36</v>
      </c>
      <c r="K194" s="65">
        <f t="shared" si="59"/>
        <v>6</v>
      </c>
      <c r="L194" s="46">
        <v>2.75</v>
      </c>
      <c r="M194" s="66">
        <f t="shared" si="60"/>
        <v>16.5</v>
      </c>
      <c r="N194" s="38">
        <v>45</v>
      </c>
      <c r="O194" s="38">
        <v>23.8</v>
      </c>
      <c r="P194" s="38">
        <v>24</v>
      </c>
      <c r="Q194" s="71">
        <f t="shared" si="61"/>
        <v>2.5999999999999999E-2</v>
      </c>
      <c r="R194" s="65">
        <f t="shared" si="62"/>
        <v>0.15</v>
      </c>
      <c r="S194" s="72">
        <f t="shared" si="70"/>
        <v>0.32</v>
      </c>
      <c r="T194" s="50">
        <v>11.52</v>
      </c>
      <c r="U194" s="74" t="s">
        <v>2837</v>
      </c>
      <c r="V194" s="27">
        <f>IF(E194="","",SUMIF(OUTBOUND!$G:$G,WMS!E194,OUTBOUND!$L:$L))</f>
        <v>4</v>
      </c>
      <c r="W194" s="27">
        <f>IF(E194="","",SUMIF(OUTBOUND!$G:$G,WMS!E194,OUTBOUND!$M:$M))</f>
        <v>24</v>
      </c>
      <c r="X194" s="71">
        <f>IF(E194="","",SUMIF(OUTBOUND!$G:$G,WMS!E194,OUTBOUND!$O:$O))</f>
        <v>11</v>
      </c>
      <c r="Y194" s="71">
        <f>IF(E194="","",SUMIF(OUTBOUND!$G:$G,WMS!E194,OUTBOUND!$AC:$AC))</f>
        <v>7.68</v>
      </c>
      <c r="Z194" s="71">
        <f>IF(E194="","",SUMIF(OUTBOUND!$G:$G,WMS!E194,OUTBOUND!$P:$P))</f>
        <v>0.104</v>
      </c>
      <c r="AA194" s="27">
        <f t="shared" si="64"/>
        <v>2</v>
      </c>
      <c r="AB194" s="27">
        <f t="shared" si="65"/>
        <v>12</v>
      </c>
      <c r="AC194" s="71">
        <f t="shared" si="66"/>
        <v>5.5</v>
      </c>
      <c r="AD194" s="71">
        <f t="shared" si="67"/>
        <v>3.84</v>
      </c>
      <c r="AE194" s="71">
        <f t="shared" si="68"/>
        <v>4.5999999999999999E-2</v>
      </c>
      <c r="AF194" s="80" t="b">
        <f t="shared" si="69"/>
        <v>1</v>
      </c>
    </row>
    <row r="195" spans="1:33">
      <c r="A195" s="43" t="s">
        <v>2825</v>
      </c>
      <c r="B195" s="19" t="s">
        <v>395</v>
      </c>
      <c r="C195" s="19" t="s">
        <v>2920</v>
      </c>
      <c r="D195" s="19" t="s">
        <v>2921</v>
      </c>
      <c r="E195" s="57" t="str">
        <f t="shared" si="58"/>
        <v>KG-ARI-1808-00019-00276/42634782Q</v>
      </c>
      <c r="F195" s="19" t="s">
        <v>395</v>
      </c>
      <c r="G195" s="19" t="s">
        <v>448</v>
      </c>
      <c r="H195" s="45">
        <v>43440</v>
      </c>
      <c r="I195" s="38">
        <v>9</v>
      </c>
      <c r="J195" s="38">
        <v>54</v>
      </c>
      <c r="K195" s="65">
        <f t="shared" si="59"/>
        <v>6</v>
      </c>
      <c r="L195" s="46">
        <v>1.1000000000000001</v>
      </c>
      <c r="M195" s="66">
        <f t="shared" si="60"/>
        <v>9.9</v>
      </c>
      <c r="N195" s="38">
        <v>35</v>
      </c>
      <c r="O195" s="38">
        <v>18.5</v>
      </c>
      <c r="P195" s="38">
        <v>14.5</v>
      </c>
      <c r="Q195" s="71">
        <f t="shared" si="61"/>
        <v>8.9999999999999993E-3</v>
      </c>
      <c r="R195" s="65">
        <f t="shared" si="62"/>
        <v>0.08</v>
      </c>
      <c r="S195" s="72">
        <f t="shared" si="70"/>
        <v>0.15</v>
      </c>
      <c r="T195" s="50">
        <v>8.1</v>
      </c>
      <c r="U195" s="74" t="s">
        <v>2868</v>
      </c>
      <c r="V195" s="27">
        <f>IF(E195="","",SUMIF(OUTBOUND!$G:$G,WMS!E195,OUTBOUND!$L:$L))</f>
        <v>0</v>
      </c>
      <c r="W195" s="27">
        <f>IF(E195="","",SUMIF(OUTBOUND!$G:$G,WMS!E195,OUTBOUND!$M:$M))</f>
        <v>0</v>
      </c>
      <c r="X195" s="71">
        <f>IF(E195="","",SUMIF(OUTBOUND!$G:$G,WMS!E195,OUTBOUND!$O:$O))</f>
        <v>0</v>
      </c>
      <c r="Y195" s="71">
        <f>IF(E195="","",SUMIF(OUTBOUND!$G:$G,WMS!E195,OUTBOUND!$AC:$AC))</f>
        <v>0</v>
      </c>
      <c r="Z195" s="71">
        <f>IF(E195="","",SUMIF(OUTBOUND!$G:$G,WMS!E195,OUTBOUND!$P:$P))</f>
        <v>0</v>
      </c>
      <c r="AA195" s="27">
        <f t="shared" si="64"/>
        <v>9</v>
      </c>
      <c r="AB195" s="27">
        <f t="shared" si="65"/>
        <v>54</v>
      </c>
      <c r="AC195" s="71">
        <f t="shared" si="66"/>
        <v>9.9</v>
      </c>
      <c r="AD195" s="71">
        <f t="shared" si="67"/>
        <v>8.1</v>
      </c>
      <c r="AE195" s="71">
        <f t="shared" si="68"/>
        <v>0.08</v>
      </c>
      <c r="AF195" s="80" t="b">
        <f t="shared" si="69"/>
        <v>1</v>
      </c>
    </row>
    <row r="196" spans="1:33">
      <c r="A196" s="43" t="s">
        <v>2825</v>
      </c>
      <c r="B196" s="19" t="s">
        <v>395</v>
      </c>
      <c r="C196" s="19" t="s">
        <v>2920</v>
      </c>
      <c r="D196" s="19" t="s">
        <v>2922</v>
      </c>
      <c r="E196" s="57" t="str">
        <f t="shared" si="58"/>
        <v>KG-ARI-1808-00019-00276/42634799Q</v>
      </c>
      <c r="F196" s="19" t="s">
        <v>395</v>
      </c>
      <c r="G196" s="19" t="s">
        <v>448</v>
      </c>
      <c r="H196" s="45">
        <v>43440</v>
      </c>
      <c r="I196" s="38">
        <v>10</v>
      </c>
      <c r="J196" s="38">
        <v>60</v>
      </c>
      <c r="K196" s="65">
        <f t="shared" si="59"/>
        <v>6</v>
      </c>
      <c r="L196" s="46">
        <v>2.1</v>
      </c>
      <c r="M196" s="66">
        <f t="shared" si="60"/>
        <v>21</v>
      </c>
      <c r="N196" s="38">
        <v>37.5</v>
      </c>
      <c r="O196" s="38">
        <v>25</v>
      </c>
      <c r="P196" s="38">
        <v>17</v>
      </c>
      <c r="Q196" s="71">
        <f t="shared" si="61"/>
        <v>1.6E-2</v>
      </c>
      <c r="R196" s="65">
        <f t="shared" si="62"/>
        <v>0.16</v>
      </c>
      <c r="S196" s="72">
        <f t="shared" si="70"/>
        <v>0.317</v>
      </c>
      <c r="T196" s="50">
        <v>19.02</v>
      </c>
      <c r="U196" s="74" t="s">
        <v>2864</v>
      </c>
      <c r="V196" s="27">
        <f>IF(E196="","",SUMIF(OUTBOUND!$G:$G,WMS!E196,OUTBOUND!$L:$L))</f>
        <v>0</v>
      </c>
      <c r="W196" s="27">
        <f>IF(E196="","",SUMIF(OUTBOUND!$G:$G,WMS!E196,OUTBOUND!$M:$M))</f>
        <v>0</v>
      </c>
      <c r="X196" s="71">
        <f>IF(E196="","",SUMIF(OUTBOUND!$G:$G,WMS!E196,OUTBOUND!$O:$O))</f>
        <v>0</v>
      </c>
      <c r="Y196" s="71">
        <f>IF(E196="","",SUMIF(OUTBOUND!$G:$G,WMS!E196,OUTBOUND!$AC:$AC))</f>
        <v>0</v>
      </c>
      <c r="Z196" s="71">
        <f>IF(E196="","",SUMIF(OUTBOUND!$G:$G,WMS!E196,OUTBOUND!$P:$P))</f>
        <v>0</v>
      </c>
      <c r="AA196" s="27">
        <f t="shared" si="64"/>
        <v>10</v>
      </c>
      <c r="AB196" s="27">
        <f t="shared" si="65"/>
        <v>60</v>
      </c>
      <c r="AC196" s="71">
        <f t="shared" si="66"/>
        <v>21</v>
      </c>
      <c r="AD196" s="71">
        <f t="shared" si="67"/>
        <v>19.02</v>
      </c>
      <c r="AE196" s="71">
        <f t="shared" si="68"/>
        <v>0.16</v>
      </c>
      <c r="AF196" s="80" t="b">
        <f t="shared" si="69"/>
        <v>1</v>
      </c>
    </row>
    <row r="197" spans="1:33">
      <c r="A197" s="84" t="s">
        <v>2825</v>
      </c>
      <c r="B197" s="83" t="s">
        <v>395</v>
      </c>
      <c r="C197" s="83" t="s">
        <v>2920</v>
      </c>
      <c r="D197" s="83" t="s">
        <v>2923</v>
      </c>
      <c r="E197" s="57" t="str">
        <f t="shared" si="58"/>
        <v>KG-ARI-1808-00019-00276/42634805Q</v>
      </c>
      <c r="F197" s="19" t="s">
        <v>395</v>
      </c>
      <c r="G197" s="19" t="s">
        <v>448</v>
      </c>
      <c r="H197" s="45">
        <v>43440</v>
      </c>
      <c r="I197" s="38">
        <v>9</v>
      </c>
      <c r="J197" s="38">
        <v>54</v>
      </c>
      <c r="K197" s="65">
        <f t="shared" si="59"/>
        <v>6</v>
      </c>
      <c r="L197" s="46">
        <v>1.7</v>
      </c>
      <c r="M197" s="66">
        <f t="shared" si="60"/>
        <v>15.3</v>
      </c>
      <c r="N197" s="38">
        <v>32</v>
      </c>
      <c r="O197" s="38">
        <v>24.5</v>
      </c>
      <c r="P197" s="38">
        <v>14.5</v>
      </c>
      <c r="Q197" s="71">
        <f t="shared" si="61"/>
        <v>1.0999999999999999E-2</v>
      </c>
      <c r="R197" s="65">
        <f t="shared" si="62"/>
        <v>0.1</v>
      </c>
      <c r="S197" s="72">
        <f t="shared" si="70"/>
        <v>0.23300000000000001</v>
      </c>
      <c r="T197" s="50">
        <v>12.582000000000001</v>
      </c>
      <c r="U197" s="74" t="s">
        <v>2864</v>
      </c>
      <c r="V197" s="27">
        <f>IF(E197="","",SUMIF(OUTBOUND!$G:$G,WMS!E197,OUTBOUND!$L:$L))</f>
        <v>9</v>
      </c>
      <c r="W197" s="27">
        <f>IF(E197="","",SUMIF(OUTBOUND!$G:$G,WMS!E197,OUTBOUND!$M:$M))</f>
        <v>54</v>
      </c>
      <c r="X197" s="71">
        <f>IF(E197="","",SUMIF(OUTBOUND!$G:$G,WMS!E197,OUTBOUND!$O:$O))</f>
        <v>15.3</v>
      </c>
      <c r="Y197" s="71">
        <f>IF(E197="","",SUMIF(OUTBOUND!$G:$G,WMS!E197,OUTBOUND!$AC:$AC))</f>
        <v>12.582000000000001</v>
      </c>
      <c r="Z197" s="71">
        <f>IF(E197="","",SUMIF(OUTBOUND!$G:$G,WMS!E197,OUTBOUND!$P:$P))</f>
        <v>9.9000000000000005E-2</v>
      </c>
      <c r="AA197" s="27">
        <f t="shared" si="64"/>
        <v>0</v>
      </c>
      <c r="AB197" s="27">
        <f t="shared" si="65"/>
        <v>0</v>
      </c>
      <c r="AC197" s="71">
        <f t="shared" si="66"/>
        <v>0</v>
      </c>
      <c r="AD197" s="71">
        <f t="shared" si="67"/>
        <v>0</v>
      </c>
      <c r="AE197" s="71">
        <f t="shared" si="68"/>
        <v>1.0000000000000009E-3</v>
      </c>
      <c r="AF197" s="80" t="e">
        <f t="shared" si="69"/>
        <v>#DIV/0!</v>
      </c>
      <c r="AG197" s="60" t="s">
        <v>2726</v>
      </c>
    </row>
    <row r="198" spans="1:33">
      <c r="A198" s="84" t="s">
        <v>2825</v>
      </c>
      <c r="B198" s="83" t="s">
        <v>395</v>
      </c>
      <c r="C198" s="83" t="s">
        <v>2920</v>
      </c>
      <c r="D198" s="83" t="s">
        <v>2924</v>
      </c>
      <c r="E198" s="57" t="str">
        <f t="shared" si="58"/>
        <v>KG-ARI-1808-00019-00276/42634812Q</v>
      </c>
      <c r="F198" s="19" t="s">
        <v>395</v>
      </c>
      <c r="G198" s="19" t="s">
        <v>448</v>
      </c>
      <c r="H198" s="45">
        <v>43440</v>
      </c>
      <c r="I198" s="38">
        <v>8</v>
      </c>
      <c r="J198" s="38">
        <v>48</v>
      </c>
      <c r="K198" s="65">
        <f t="shared" si="59"/>
        <v>6</v>
      </c>
      <c r="L198" s="46">
        <v>1.9</v>
      </c>
      <c r="M198" s="66">
        <f t="shared" si="60"/>
        <v>15.2</v>
      </c>
      <c r="N198" s="38">
        <v>37.5</v>
      </c>
      <c r="O198" s="38">
        <v>25</v>
      </c>
      <c r="P198" s="38">
        <v>14</v>
      </c>
      <c r="Q198" s="71">
        <f t="shared" si="61"/>
        <v>1.2999999999999999E-2</v>
      </c>
      <c r="R198" s="65">
        <f t="shared" si="62"/>
        <v>0.11</v>
      </c>
      <c r="S198" s="72">
        <f t="shared" si="70"/>
        <v>0.25</v>
      </c>
      <c r="T198" s="50">
        <v>12</v>
      </c>
      <c r="U198" s="74" t="s">
        <v>2864</v>
      </c>
      <c r="V198" s="27">
        <f>IF(E198="","",SUMIF(OUTBOUND!$G:$G,WMS!E198,OUTBOUND!$L:$L))</f>
        <v>8</v>
      </c>
      <c r="W198" s="27">
        <f>IF(E198="","",SUMIF(OUTBOUND!$G:$G,WMS!E198,OUTBOUND!$M:$M))</f>
        <v>48</v>
      </c>
      <c r="X198" s="71">
        <f>IF(E198="","",SUMIF(OUTBOUND!$G:$G,WMS!E198,OUTBOUND!$O:$O))</f>
        <v>15.2</v>
      </c>
      <c r="Y198" s="71">
        <f>IF(E198="","",SUMIF(OUTBOUND!$G:$G,WMS!E198,OUTBOUND!$AC:$AC))</f>
        <v>12</v>
      </c>
      <c r="Z198" s="71">
        <f>IF(E198="","",SUMIF(OUTBOUND!$G:$G,WMS!E198,OUTBOUND!$P:$P))</f>
        <v>0.104</v>
      </c>
      <c r="AA198" s="27">
        <f t="shared" si="64"/>
        <v>0</v>
      </c>
      <c r="AB198" s="27">
        <f t="shared" si="65"/>
        <v>0</v>
      </c>
      <c r="AC198" s="71">
        <f t="shared" si="66"/>
        <v>0</v>
      </c>
      <c r="AD198" s="71">
        <f t="shared" si="67"/>
        <v>0</v>
      </c>
      <c r="AE198" s="71">
        <f t="shared" si="68"/>
        <v>6.0000000000000053E-3</v>
      </c>
      <c r="AF198" s="80" t="e">
        <f t="shared" si="69"/>
        <v>#DIV/0!</v>
      </c>
      <c r="AG198" s="60" t="s">
        <v>2726</v>
      </c>
    </row>
    <row r="199" spans="1:33">
      <c r="A199" s="43" t="s">
        <v>2825</v>
      </c>
      <c r="B199" s="19" t="s">
        <v>395</v>
      </c>
      <c r="C199" s="19" t="s">
        <v>2920</v>
      </c>
      <c r="D199" s="19" t="s">
        <v>2925</v>
      </c>
      <c r="E199" s="57" t="str">
        <f t="shared" si="58"/>
        <v>KG-ARI-1808-00019-00276/42635581Q</v>
      </c>
      <c r="F199" s="19" t="s">
        <v>395</v>
      </c>
      <c r="G199" s="19" t="s">
        <v>448</v>
      </c>
      <c r="H199" s="45">
        <v>43440</v>
      </c>
      <c r="I199" s="38">
        <v>11</v>
      </c>
      <c r="J199" s="38">
        <v>88</v>
      </c>
      <c r="K199" s="65">
        <f t="shared" si="59"/>
        <v>8</v>
      </c>
      <c r="L199" s="46">
        <v>1.5</v>
      </c>
      <c r="M199" s="66">
        <f t="shared" si="60"/>
        <v>16.5</v>
      </c>
      <c r="N199" s="38">
        <v>44.5</v>
      </c>
      <c r="O199" s="38">
        <v>41.5</v>
      </c>
      <c r="P199" s="38">
        <v>19.5</v>
      </c>
      <c r="Q199" s="71">
        <f t="shared" si="61"/>
        <v>3.5999999999999997E-2</v>
      </c>
      <c r="R199" s="65">
        <f t="shared" si="62"/>
        <v>0.4</v>
      </c>
      <c r="S199" s="72">
        <f t="shared" si="70"/>
        <v>0.11600000000000001</v>
      </c>
      <c r="T199" s="50">
        <v>10.208</v>
      </c>
      <c r="U199" s="74" t="s">
        <v>2870</v>
      </c>
      <c r="V199" s="27">
        <f>IF(E199="","",SUMIF(OUTBOUND!$G:$G,WMS!E199,OUTBOUND!$L:$L))</f>
        <v>0</v>
      </c>
      <c r="W199" s="27">
        <f>IF(E199="","",SUMIF(OUTBOUND!$G:$G,WMS!E199,OUTBOUND!$M:$M))</f>
        <v>0</v>
      </c>
      <c r="X199" s="71">
        <f>IF(E199="","",SUMIF(OUTBOUND!$G:$G,WMS!E199,OUTBOUND!$O:$O))</f>
        <v>0</v>
      </c>
      <c r="Y199" s="71">
        <f>IF(E199="","",SUMIF(OUTBOUND!$G:$G,WMS!E199,OUTBOUND!$AC:$AC))</f>
        <v>0</v>
      </c>
      <c r="Z199" s="71">
        <f>IF(E199="","",SUMIF(OUTBOUND!$G:$G,WMS!E199,OUTBOUND!$P:$P))</f>
        <v>0</v>
      </c>
      <c r="AA199" s="27">
        <f t="shared" si="64"/>
        <v>11</v>
      </c>
      <c r="AB199" s="27">
        <f t="shared" si="65"/>
        <v>88</v>
      </c>
      <c r="AC199" s="71">
        <f t="shared" si="66"/>
        <v>16.5</v>
      </c>
      <c r="AD199" s="71">
        <f t="shared" si="67"/>
        <v>10.208</v>
      </c>
      <c r="AE199" s="71">
        <f t="shared" si="68"/>
        <v>0.4</v>
      </c>
      <c r="AF199" s="80" t="b">
        <f t="shared" si="69"/>
        <v>1</v>
      </c>
    </row>
    <row r="200" spans="1:33">
      <c r="A200" s="43" t="s">
        <v>2825</v>
      </c>
      <c r="B200" s="19" t="s">
        <v>395</v>
      </c>
      <c r="C200" s="19" t="s">
        <v>2920</v>
      </c>
      <c r="D200" s="19" t="s">
        <v>2926</v>
      </c>
      <c r="E200" s="57" t="str">
        <f t="shared" si="58"/>
        <v>KG-ARI-1808-00019-00276/42635598Q</v>
      </c>
      <c r="F200" s="19" t="s">
        <v>395</v>
      </c>
      <c r="G200" s="19" t="s">
        <v>448</v>
      </c>
      <c r="H200" s="45">
        <v>43440</v>
      </c>
      <c r="I200" s="38">
        <v>11</v>
      </c>
      <c r="J200" s="38">
        <v>88</v>
      </c>
      <c r="K200" s="65">
        <f t="shared" si="59"/>
        <v>8</v>
      </c>
      <c r="L200" s="46">
        <v>1.65</v>
      </c>
      <c r="M200" s="66">
        <f t="shared" si="60"/>
        <v>18.149999999999999</v>
      </c>
      <c r="N200" s="38">
        <v>56.5</v>
      </c>
      <c r="O200" s="38">
        <v>42.5</v>
      </c>
      <c r="P200" s="38">
        <v>19.5</v>
      </c>
      <c r="Q200" s="71">
        <f t="shared" si="61"/>
        <v>4.7E-2</v>
      </c>
      <c r="R200" s="65">
        <f t="shared" si="62"/>
        <v>0.52</v>
      </c>
      <c r="S200" s="72">
        <f t="shared" si="70"/>
        <v>0.11600000000000001</v>
      </c>
      <c r="T200" s="50">
        <v>10.208</v>
      </c>
      <c r="U200" s="74" t="s">
        <v>2870</v>
      </c>
      <c r="V200" s="27">
        <f>IF(E200="","",SUMIF(OUTBOUND!$G:$G,WMS!E200,OUTBOUND!$L:$L))</f>
        <v>1</v>
      </c>
      <c r="W200" s="27">
        <f>IF(E200="","",SUMIF(OUTBOUND!$G:$G,WMS!E200,OUTBOUND!$M:$M))</f>
        <v>8</v>
      </c>
      <c r="X200" s="71">
        <f>IF(E200="","",SUMIF(OUTBOUND!$G:$G,WMS!E200,OUTBOUND!$O:$O))</f>
        <v>1.65</v>
      </c>
      <c r="Y200" s="71">
        <f>IF(E200="","",SUMIF(OUTBOUND!$G:$G,WMS!E200,OUTBOUND!$AC:$AC))</f>
        <v>0.92800000000000005</v>
      </c>
      <c r="Z200" s="71">
        <f>IF(E200="","",SUMIF(OUTBOUND!$G:$G,WMS!E200,OUTBOUND!$P:$P))</f>
        <v>4.7E-2</v>
      </c>
      <c r="AA200" s="27">
        <f t="shared" si="64"/>
        <v>10</v>
      </c>
      <c r="AB200" s="27">
        <f t="shared" si="65"/>
        <v>80</v>
      </c>
      <c r="AC200" s="71">
        <f t="shared" si="66"/>
        <v>16.5</v>
      </c>
      <c r="AD200" s="71">
        <f t="shared" si="67"/>
        <v>9.2799999999999994</v>
      </c>
      <c r="AE200" s="71">
        <f t="shared" si="68"/>
        <v>0.47300000000000003</v>
      </c>
      <c r="AF200" s="80" t="b">
        <f t="shared" si="69"/>
        <v>1</v>
      </c>
    </row>
    <row r="201" spans="1:33">
      <c r="A201" s="43" t="s">
        <v>2825</v>
      </c>
      <c r="B201" s="19" t="s">
        <v>395</v>
      </c>
      <c r="C201" s="19" t="s">
        <v>2920</v>
      </c>
      <c r="D201" s="19" t="s">
        <v>2927</v>
      </c>
      <c r="E201" s="57" t="str">
        <f t="shared" si="58"/>
        <v>KG-ARI-1808-00019-00276/42637554Q</v>
      </c>
      <c r="F201" s="19" t="s">
        <v>395</v>
      </c>
      <c r="G201" s="19" t="s">
        <v>448</v>
      </c>
      <c r="H201" s="45">
        <v>43440</v>
      </c>
      <c r="I201" s="38">
        <v>11</v>
      </c>
      <c r="J201" s="38">
        <v>88</v>
      </c>
      <c r="K201" s="65">
        <f t="shared" si="59"/>
        <v>8</v>
      </c>
      <c r="L201" s="46">
        <v>1.65</v>
      </c>
      <c r="M201" s="66">
        <f t="shared" si="60"/>
        <v>18.149999999999999</v>
      </c>
      <c r="N201" s="38">
        <v>51.2</v>
      </c>
      <c r="O201" s="38">
        <v>47</v>
      </c>
      <c r="P201" s="38">
        <v>19.5</v>
      </c>
      <c r="Q201" s="71">
        <f t="shared" si="61"/>
        <v>4.7E-2</v>
      </c>
      <c r="R201" s="65">
        <f t="shared" si="62"/>
        <v>0.52</v>
      </c>
      <c r="S201" s="72">
        <f t="shared" si="70"/>
        <v>0.11600000000000001</v>
      </c>
      <c r="T201" s="50">
        <v>10.208</v>
      </c>
      <c r="U201" s="74" t="s">
        <v>2868</v>
      </c>
      <c r="V201" s="27">
        <f>IF(E201="","",SUMIF(OUTBOUND!$G:$G,WMS!E201,OUTBOUND!$L:$L))</f>
        <v>0</v>
      </c>
      <c r="W201" s="27">
        <f>IF(E201="","",SUMIF(OUTBOUND!$G:$G,WMS!E201,OUTBOUND!$M:$M))</f>
        <v>0</v>
      </c>
      <c r="X201" s="71">
        <f>IF(E201="","",SUMIF(OUTBOUND!$G:$G,WMS!E201,OUTBOUND!$O:$O))</f>
        <v>0</v>
      </c>
      <c r="Y201" s="71">
        <f>IF(E201="","",SUMIF(OUTBOUND!$G:$G,WMS!E201,OUTBOUND!$AC:$AC))</f>
        <v>0</v>
      </c>
      <c r="Z201" s="71">
        <f>IF(E201="","",SUMIF(OUTBOUND!$G:$G,WMS!E201,OUTBOUND!$P:$P))</f>
        <v>0</v>
      </c>
      <c r="AA201" s="27">
        <f t="shared" si="64"/>
        <v>11</v>
      </c>
      <c r="AB201" s="27">
        <f t="shared" si="65"/>
        <v>88</v>
      </c>
      <c r="AC201" s="71">
        <f t="shared" si="66"/>
        <v>18.149999999999999</v>
      </c>
      <c r="AD201" s="71">
        <f t="shared" si="67"/>
        <v>10.208</v>
      </c>
      <c r="AE201" s="71">
        <f t="shared" si="68"/>
        <v>0.52</v>
      </c>
      <c r="AF201" s="80" t="b">
        <f t="shared" si="69"/>
        <v>1</v>
      </c>
    </row>
    <row r="202" spans="1:33">
      <c r="A202" s="43" t="s">
        <v>2825</v>
      </c>
      <c r="B202" s="19" t="s">
        <v>395</v>
      </c>
      <c r="C202" s="19" t="s">
        <v>2920</v>
      </c>
      <c r="D202" s="19" t="s">
        <v>2928</v>
      </c>
      <c r="E202" s="57" t="str">
        <f t="shared" si="58"/>
        <v>KG-ARI-1808-00019-00276/42637578Q</v>
      </c>
      <c r="F202" s="19" t="s">
        <v>395</v>
      </c>
      <c r="G202" s="19" t="s">
        <v>448</v>
      </c>
      <c r="H202" s="45">
        <v>43440</v>
      </c>
      <c r="I202" s="38">
        <v>11</v>
      </c>
      <c r="J202" s="38">
        <v>88</v>
      </c>
      <c r="K202" s="65">
        <f t="shared" si="59"/>
        <v>8</v>
      </c>
      <c r="L202" s="46">
        <v>1.55</v>
      </c>
      <c r="M202" s="66">
        <f t="shared" si="60"/>
        <v>17.05</v>
      </c>
      <c r="N202" s="38">
        <v>48.5</v>
      </c>
      <c r="O202" s="38">
        <v>43</v>
      </c>
      <c r="P202" s="38">
        <v>19.5</v>
      </c>
      <c r="Q202" s="71">
        <f t="shared" si="61"/>
        <v>4.1000000000000002E-2</v>
      </c>
      <c r="R202" s="65">
        <f t="shared" si="62"/>
        <v>0.45</v>
      </c>
      <c r="S202" s="72">
        <f t="shared" si="70"/>
        <v>0.11600000000000001</v>
      </c>
      <c r="T202" s="50">
        <v>10.208</v>
      </c>
      <c r="U202" s="74" t="s">
        <v>2864</v>
      </c>
      <c r="V202" s="27">
        <f>IF(E202="","",SUMIF(OUTBOUND!$G:$G,WMS!E202,OUTBOUND!$L:$L))</f>
        <v>0</v>
      </c>
      <c r="W202" s="27">
        <f>IF(E202="","",SUMIF(OUTBOUND!$G:$G,WMS!E202,OUTBOUND!$M:$M))</f>
        <v>0</v>
      </c>
      <c r="X202" s="71">
        <f>IF(E202="","",SUMIF(OUTBOUND!$G:$G,WMS!E202,OUTBOUND!$O:$O))</f>
        <v>0</v>
      </c>
      <c r="Y202" s="71">
        <f>IF(E202="","",SUMIF(OUTBOUND!$G:$G,WMS!E202,OUTBOUND!$AC:$AC))</f>
        <v>0</v>
      </c>
      <c r="Z202" s="71">
        <f>IF(E202="","",SUMIF(OUTBOUND!$G:$G,WMS!E202,OUTBOUND!$P:$P))</f>
        <v>0</v>
      </c>
      <c r="AA202" s="27">
        <f t="shared" si="64"/>
        <v>11</v>
      </c>
      <c r="AB202" s="27">
        <f t="shared" si="65"/>
        <v>88</v>
      </c>
      <c r="AC202" s="71">
        <f t="shared" si="66"/>
        <v>17.05</v>
      </c>
      <c r="AD202" s="71">
        <f t="shared" si="67"/>
        <v>10.208</v>
      </c>
      <c r="AE202" s="71">
        <f t="shared" si="68"/>
        <v>0.45</v>
      </c>
      <c r="AF202" s="80" t="b">
        <f t="shared" si="69"/>
        <v>1</v>
      </c>
    </row>
    <row r="203" spans="1:33">
      <c r="A203" s="43" t="s">
        <v>2825</v>
      </c>
      <c r="B203" s="19" t="s">
        <v>395</v>
      </c>
      <c r="C203" s="19" t="s">
        <v>2898</v>
      </c>
      <c r="D203" s="19" t="s">
        <v>2929</v>
      </c>
      <c r="E203" s="57" t="str">
        <f t="shared" si="58"/>
        <v>KG-ARI-1808-00019-00475/42232568Q</v>
      </c>
      <c r="F203" s="19" t="s">
        <v>395</v>
      </c>
      <c r="G203" s="19" t="s">
        <v>450</v>
      </c>
      <c r="H203" s="45">
        <v>43440</v>
      </c>
      <c r="I203" s="38">
        <v>7</v>
      </c>
      <c r="J203" s="38">
        <v>56</v>
      </c>
      <c r="K203" s="65">
        <f t="shared" si="59"/>
        <v>8</v>
      </c>
      <c r="L203" s="46">
        <v>2.75</v>
      </c>
      <c r="M203" s="66">
        <f t="shared" si="60"/>
        <v>19.25</v>
      </c>
      <c r="N203" s="38">
        <v>39</v>
      </c>
      <c r="O203" s="38">
        <v>29</v>
      </c>
      <c r="P203" s="38">
        <v>29</v>
      </c>
      <c r="Q203" s="71">
        <f t="shared" si="61"/>
        <v>3.3000000000000002E-2</v>
      </c>
      <c r="R203" s="65">
        <f t="shared" si="62"/>
        <v>0.23</v>
      </c>
      <c r="S203" s="72">
        <f t="shared" si="70"/>
        <v>0.29799999999999999</v>
      </c>
      <c r="T203" s="50">
        <v>16.687999999999999</v>
      </c>
      <c r="U203" s="74" t="s">
        <v>2870</v>
      </c>
      <c r="V203" s="27">
        <f>IF(E203="","",SUMIF(OUTBOUND!$G:$G,WMS!E203,OUTBOUND!$L:$L))</f>
        <v>0</v>
      </c>
      <c r="W203" s="27">
        <f>IF(E203="","",SUMIF(OUTBOUND!$G:$G,WMS!E203,OUTBOUND!$M:$M))</f>
        <v>0</v>
      </c>
      <c r="X203" s="71">
        <f>IF(E203="","",SUMIF(OUTBOUND!$G:$G,WMS!E203,OUTBOUND!$O:$O))</f>
        <v>0</v>
      </c>
      <c r="Y203" s="71">
        <f>IF(E203="","",SUMIF(OUTBOUND!$G:$G,WMS!E203,OUTBOUND!$AC:$AC))</f>
        <v>0</v>
      </c>
      <c r="Z203" s="71">
        <f>IF(E203="","",SUMIF(OUTBOUND!$G:$G,WMS!E203,OUTBOUND!$P:$P))</f>
        <v>0</v>
      </c>
      <c r="AA203" s="27">
        <f t="shared" si="64"/>
        <v>7</v>
      </c>
      <c r="AB203" s="27">
        <f t="shared" si="65"/>
        <v>56</v>
      </c>
      <c r="AC203" s="71">
        <f t="shared" si="66"/>
        <v>19.25</v>
      </c>
      <c r="AD203" s="71">
        <f t="shared" si="67"/>
        <v>16.687999999999999</v>
      </c>
      <c r="AE203" s="71">
        <f t="shared" si="68"/>
        <v>0.23</v>
      </c>
      <c r="AF203" s="80" t="b">
        <f t="shared" si="69"/>
        <v>1</v>
      </c>
    </row>
    <row r="204" spans="1:33">
      <c r="A204" s="43" t="s">
        <v>2825</v>
      </c>
      <c r="B204" s="19" t="s">
        <v>395</v>
      </c>
      <c r="C204" s="19" t="s">
        <v>2641</v>
      </c>
      <c r="D204" s="19" t="s">
        <v>2930</v>
      </c>
      <c r="E204" s="57" t="str">
        <f>IF(D204="","",C204&amp;"/"&amp;D204)</f>
        <v>KG-ARI-1808-00019-00577/42369578Q</v>
      </c>
      <c r="F204" s="19" t="s">
        <v>395</v>
      </c>
      <c r="G204" s="19" t="s">
        <v>453</v>
      </c>
      <c r="H204" s="45">
        <v>43440</v>
      </c>
      <c r="I204" s="38">
        <v>6</v>
      </c>
      <c r="J204" s="38">
        <v>48</v>
      </c>
      <c r="K204" s="65">
        <f>IF(J204="","",J204/I204)</f>
        <v>8</v>
      </c>
      <c r="L204" s="46">
        <v>13.5</v>
      </c>
      <c r="M204" s="66">
        <f>IF(L204="","",ROUND(I204*L204,3))</f>
        <v>81</v>
      </c>
      <c r="N204" s="38">
        <v>27</v>
      </c>
      <c r="O204" s="38">
        <v>27</v>
      </c>
      <c r="P204" s="38">
        <v>28.5</v>
      </c>
      <c r="Q204" s="71">
        <f t="shared" ref="Q204:Q212" si="71">IF(P204="","",ROUND(N204*O204*P204/1000000,3))</f>
        <v>2.1000000000000001E-2</v>
      </c>
      <c r="R204" s="65">
        <f t="shared" ref="R204:R212" si="72">IF(Q204="","",ROUND(N204*O204*P204/1000000*I204,2))</f>
        <v>0.12</v>
      </c>
      <c r="S204" s="72">
        <f t="shared" si="70"/>
        <v>1.2010000000000001</v>
      </c>
      <c r="T204" s="50">
        <v>57.648000000000003</v>
      </c>
      <c r="U204" s="74" t="s">
        <v>2827</v>
      </c>
      <c r="V204" s="27">
        <f>IF(E204="","",SUMIF(OUTBOUND!$G:$G,WMS!E204,OUTBOUND!$L:$L))</f>
        <v>0</v>
      </c>
      <c r="W204" s="27">
        <f>IF(E204="","",SUMIF(OUTBOUND!$G:$G,WMS!E204,OUTBOUND!$M:$M))</f>
        <v>0</v>
      </c>
      <c r="X204" s="71">
        <f>IF(E204="","",SUMIF(OUTBOUND!$G:$G,WMS!E204,OUTBOUND!$O:$O))</f>
        <v>0</v>
      </c>
      <c r="Y204" s="71">
        <f>IF(E204="","",SUMIF(OUTBOUND!$G:$G,WMS!E204,OUTBOUND!$AC:$AC))</f>
        <v>0</v>
      </c>
      <c r="Z204" s="71">
        <f>IF(E204="","",SUMIF(OUTBOUND!$G:$G,WMS!E204,OUTBOUND!$P:$P))</f>
        <v>0</v>
      </c>
      <c r="AA204" s="27">
        <f t="shared" ref="AA204:AA212" si="73">IF(I204="","",I204-V204)</f>
        <v>6</v>
      </c>
      <c r="AB204" s="27">
        <f t="shared" ref="AB204:AB212" si="74">IF(J204="","",J204-W204)</f>
        <v>48</v>
      </c>
      <c r="AC204" s="71">
        <f t="shared" ref="AC204:AC212" si="75">IF(M204="","",M204-X204)</f>
        <v>81</v>
      </c>
      <c r="AD204" s="71">
        <f t="shared" ref="AD204:AD212" si="76">IF(T204="","",T204-Y204)</f>
        <v>57.648000000000003</v>
      </c>
      <c r="AE204" s="71">
        <f t="shared" ref="AE204:AE212" si="77">IF(R204="","",R204-Z204)</f>
        <v>0.12</v>
      </c>
      <c r="AF204" s="80" t="b">
        <f t="shared" ref="AF204:AF212" si="78">IF(AB204="","",EXACT(K204,AB204/AA204))</f>
        <v>1</v>
      </c>
    </row>
    <row r="205" spans="1:33">
      <c r="A205" s="43" t="s">
        <v>2931</v>
      </c>
      <c r="B205" s="19" t="s">
        <v>454</v>
      </c>
      <c r="C205" s="19" t="s">
        <v>2932</v>
      </c>
      <c r="D205" s="19">
        <v>42058083</v>
      </c>
      <c r="E205" s="57" t="str">
        <f>IF(D205="","",C205&amp;"/"&amp;D205)</f>
        <v>KG-ARI-1812-00048-01269/42058083</v>
      </c>
      <c r="F205" s="19" t="s">
        <v>456</v>
      </c>
      <c r="G205" s="19" t="s">
        <v>457</v>
      </c>
      <c r="H205" s="45">
        <v>43445</v>
      </c>
      <c r="I205" s="38">
        <v>8</v>
      </c>
      <c r="J205" s="38">
        <v>96</v>
      </c>
      <c r="K205" s="65">
        <f>IF(J205="","",J205/I205)</f>
        <v>12</v>
      </c>
      <c r="L205" s="46">
        <v>2.5</v>
      </c>
      <c r="M205" s="66">
        <f>IF(L205="","",ROUND(I205*L205,3))</f>
        <v>20</v>
      </c>
      <c r="N205" s="38">
        <v>44</v>
      </c>
      <c r="O205" s="38">
        <v>39</v>
      </c>
      <c r="P205" s="38">
        <v>18</v>
      </c>
      <c r="Q205" s="71">
        <f t="shared" si="71"/>
        <v>3.1E-2</v>
      </c>
      <c r="R205" s="65">
        <f t="shared" si="72"/>
        <v>0.25</v>
      </c>
      <c r="S205" s="72">
        <f t="shared" si="70"/>
        <v>0.14270833333333333</v>
      </c>
      <c r="T205" s="50">
        <v>13.7</v>
      </c>
      <c r="U205" s="74" t="s">
        <v>2824</v>
      </c>
      <c r="V205" s="27">
        <f>IF(E205="","",SUMIF(OUTBOUND!$G:$G,WMS!E205,OUTBOUND!$L:$L))</f>
        <v>7</v>
      </c>
      <c r="W205" s="27">
        <f>IF(E205="","",SUMIF(OUTBOUND!$G:$G,WMS!E205,OUTBOUND!$M:$M))</f>
        <v>84</v>
      </c>
      <c r="X205" s="71">
        <f>IF(E205="","",SUMIF(OUTBOUND!$G:$G,WMS!E205,OUTBOUND!$O:$O))</f>
        <v>17.5</v>
      </c>
      <c r="Y205" s="71">
        <f>IF(E205="","",SUMIF(OUTBOUND!$G:$G,WMS!E205,OUTBOUND!$AC:$AC))</f>
        <v>11.987499999999999</v>
      </c>
      <c r="Z205" s="71">
        <f>IF(E205="","",SUMIF(OUTBOUND!$G:$G,WMS!E205,OUTBOUND!$P:$P))</f>
        <v>0.217</v>
      </c>
      <c r="AA205" s="27">
        <f t="shared" si="73"/>
        <v>1</v>
      </c>
      <c r="AB205" s="27">
        <f t="shared" si="74"/>
        <v>12</v>
      </c>
      <c r="AC205" s="71">
        <f t="shared" si="75"/>
        <v>2.5</v>
      </c>
      <c r="AD205" s="71">
        <f t="shared" si="76"/>
        <v>1.7125000000000004</v>
      </c>
      <c r="AE205" s="71">
        <f t="shared" si="77"/>
        <v>3.3000000000000002E-2</v>
      </c>
      <c r="AF205" s="80" t="b">
        <f t="shared" si="78"/>
        <v>1</v>
      </c>
    </row>
    <row r="206" spans="1:33">
      <c r="A206" s="84" t="s">
        <v>2931</v>
      </c>
      <c r="B206" s="83" t="s">
        <v>454</v>
      </c>
      <c r="C206" s="83" t="s">
        <v>2932</v>
      </c>
      <c r="D206" s="83">
        <v>42550952</v>
      </c>
      <c r="E206" s="57" t="str">
        <f>IF(D206="","",C206&amp;"/"&amp;D206)</f>
        <v>KG-ARI-1812-00048-01269/42550952</v>
      </c>
      <c r="F206" s="19" t="s">
        <v>456</v>
      </c>
      <c r="G206" s="19" t="s">
        <v>457</v>
      </c>
      <c r="H206" s="45">
        <v>43445</v>
      </c>
      <c r="I206" s="38">
        <v>4</v>
      </c>
      <c r="J206" s="38">
        <v>48</v>
      </c>
      <c r="K206" s="65">
        <f>IF(J206="","",J206/I206)</f>
        <v>12</v>
      </c>
      <c r="L206" s="46">
        <v>2.5</v>
      </c>
      <c r="M206" s="66">
        <f>IF(L206="","",ROUND(I206*L206,3))</f>
        <v>10</v>
      </c>
      <c r="N206" s="38">
        <v>44</v>
      </c>
      <c r="O206" s="38">
        <v>39</v>
      </c>
      <c r="P206" s="38">
        <v>18</v>
      </c>
      <c r="Q206" s="71">
        <f t="shared" si="71"/>
        <v>3.1E-2</v>
      </c>
      <c r="R206" s="65">
        <f t="shared" si="72"/>
        <v>0.12</v>
      </c>
      <c r="S206" s="72">
        <f t="shared" si="70"/>
        <v>0.15</v>
      </c>
      <c r="T206" s="50">
        <v>7.2</v>
      </c>
      <c r="U206" s="74" t="s">
        <v>2824</v>
      </c>
      <c r="V206" s="27">
        <f>IF(E206="","",SUMIF(OUTBOUND!$G:$G,WMS!E206,OUTBOUND!$L:$L))</f>
        <v>4</v>
      </c>
      <c r="W206" s="27">
        <f>IF(E206="","",SUMIF(OUTBOUND!$G:$G,WMS!E206,OUTBOUND!$M:$M))</f>
        <v>48</v>
      </c>
      <c r="X206" s="71">
        <f>IF(E206="","",SUMIF(OUTBOUND!$G:$G,WMS!E206,OUTBOUND!$O:$O))</f>
        <v>10</v>
      </c>
      <c r="Y206" s="71">
        <f>IF(E206="","",SUMIF(OUTBOUND!$G:$G,WMS!E206,OUTBOUND!$AC:$AC))</f>
        <v>7.1999999999999993</v>
      </c>
      <c r="Z206" s="71">
        <f>IF(E206="","",SUMIF(OUTBOUND!$G:$G,WMS!E206,OUTBOUND!$P:$P))</f>
        <v>0.124</v>
      </c>
      <c r="AA206" s="27">
        <f t="shared" si="73"/>
        <v>0</v>
      </c>
      <c r="AB206" s="27">
        <f t="shared" si="74"/>
        <v>0</v>
      </c>
      <c r="AC206" s="71">
        <f t="shared" si="75"/>
        <v>0</v>
      </c>
      <c r="AD206" s="71">
        <f t="shared" si="76"/>
        <v>8.8817841970012523E-16</v>
      </c>
      <c r="AE206" s="71">
        <f t="shared" si="77"/>
        <v>-4.0000000000000036E-3</v>
      </c>
      <c r="AF206" s="80" t="e">
        <f t="shared" si="78"/>
        <v>#DIV/0!</v>
      </c>
      <c r="AG206" s="60" t="s">
        <v>2726</v>
      </c>
    </row>
    <row r="207" spans="1:33">
      <c r="A207" s="43" t="s">
        <v>2933</v>
      </c>
      <c r="B207" s="19" t="s">
        <v>459</v>
      </c>
      <c r="C207" s="19" t="s">
        <v>2934</v>
      </c>
      <c r="D207" s="19">
        <v>42568926</v>
      </c>
      <c r="E207" s="57" t="str">
        <f>IF(D207="","",C207&amp;"/"&amp;D207)</f>
        <v>KG-ARI-1812-00048-01339/42568926</v>
      </c>
      <c r="F207" s="19" t="s">
        <v>461</v>
      </c>
      <c r="G207" s="19" t="s">
        <v>462</v>
      </c>
      <c r="H207" s="45">
        <v>43446</v>
      </c>
      <c r="I207" s="38">
        <v>46</v>
      </c>
      <c r="J207" s="38">
        <v>552</v>
      </c>
      <c r="K207" s="65">
        <f>IF(J207="","",J207/I207)</f>
        <v>12</v>
      </c>
      <c r="L207" s="46">
        <v>11</v>
      </c>
      <c r="M207" s="66">
        <f>IF(L207="","",ROUND(I207*L207,3))</f>
        <v>506</v>
      </c>
      <c r="N207" s="38">
        <v>30</v>
      </c>
      <c r="O207" s="38">
        <v>27.5</v>
      </c>
      <c r="P207" s="38">
        <v>32.5</v>
      </c>
      <c r="Q207" s="71">
        <f t="shared" si="71"/>
        <v>2.7E-2</v>
      </c>
      <c r="R207" s="65">
        <f t="shared" si="72"/>
        <v>1.23</v>
      </c>
      <c r="S207" s="72">
        <f t="shared" si="70"/>
        <v>0.8</v>
      </c>
      <c r="T207" s="50">
        <v>441.6</v>
      </c>
      <c r="U207" s="74" t="s">
        <v>2824</v>
      </c>
      <c r="V207" s="27">
        <f>IF(E207="","",SUMIF(OUTBOUND!$G:$G,WMS!E207,OUTBOUND!$L:$L))</f>
        <v>39</v>
      </c>
      <c r="W207" s="27">
        <f>IF(E207="","",SUMIF(OUTBOUND!$G:$G,WMS!E207,OUTBOUND!$M:$M))</f>
        <v>468</v>
      </c>
      <c r="X207" s="71">
        <f>IF(E207="","",SUMIF(OUTBOUND!$G:$G,WMS!E207,OUTBOUND!$O:$O))</f>
        <v>429</v>
      </c>
      <c r="Y207" s="71">
        <f>IF(E207="","",SUMIF(OUTBOUND!$G:$G,WMS!E207,OUTBOUND!$AC:$AC))</f>
        <v>374.40000000000003</v>
      </c>
      <c r="Z207" s="71">
        <f>IF(E207="","",SUMIF(OUTBOUND!$G:$G,WMS!E207,OUTBOUND!$P:$P))</f>
        <v>1.0529999999999999</v>
      </c>
      <c r="AA207" s="27">
        <f t="shared" si="73"/>
        <v>7</v>
      </c>
      <c r="AB207" s="27">
        <f t="shared" si="74"/>
        <v>84</v>
      </c>
      <c r="AC207" s="71">
        <f t="shared" si="75"/>
        <v>77</v>
      </c>
      <c r="AD207" s="71">
        <f t="shared" si="76"/>
        <v>67.199999999999989</v>
      </c>
      <c r="AE207" s="71">
        <f t="shared" si="77"/>
        <v>0.17700000000000005</v>
      </c>
      <c r="AF207" s="80" t="b">
        <f t="shared" si="78"/>
        <v>1</v>
      </c>
    </row>
    <row r="208" spans="1:33">
      <c r="A208" s="84" t="s">
        <v>2933</v>
      </c>
      <c r="B208" s="83" t="s">
        <v>459</v>
      </c>
      <c r="C208" s="83" t="s">
        <v>2934</v>
      </c>
      <c r="D208" s="83">
        <v>42588740</v>
      </c>
      <c r="E208" s="57" t="str">
        <f>IF(D208="","",C208&amp;"/"&amp;D208)</f>
        <v>KG-ARI-1812-00048-01339/42588740</v>
      </c>
      <c r="F208" s="19" t="s">
        <v>461</v>
      </c>
      <c r="G208" s="19" t="s">
        <v>464</v>
      </c>
      <c r="H208" s="45">
        <v>43446</v>
      </c>
      <c r="I208" s="38">
        <v>27</v>
      </c>
      <c r="J208" s="38">
        <v>162</v>
      </c>
      <c r="K208" s="65">
        <f>IF(J208="","",J208/I208)</f>
        <v>6</v>
      </c>
      <c r="L208" s="46">
        <v>8</v>
      </c>
      <c r="M208" s="66">
        <f>IF(L208="","",ROUND(I208*L208,3))</f>
        <v>216</v>
      </c>
      <c r="N208" s="38">
        <v>33</v>
      </c>
      <c r="O208" s="38">
        <v>30</v>
      </c>
      <c r="P208" s="38">
        <v>32</v>
      </c>
      <c r="Q208" s="71">
        <f t="shared" si="71"/>
        <v>3.2000000000000001E-2</v>
      </c>
      <c r="R208" s="65">
        <f t="shared" si="72"/>
        <v>0.86</v>
      </c>
      <c r="S208" s="72">
        <f t="shared" si="70"/>
        <v>1.0999999999999999</v>
      </c>
      <c r="T208" s="50">
        <v>178.2</v>
      </c>
      <c r="U208" s="74" t="s">
        <v>2935</v>
      </c>
      <c r="V208" s="27">
        <f>IF(E208="","",SUMIF(OUTBOUND!$G:$G,WMS!E208,OUTBOUND!$L:$L))</f>
        <v>27</v>
      </c>
      <c r="W208" s="27">
        <f>IF(E208="","",SUMIF(OUTBOUND!$G:$G,WMS!E208,OUTBOUND!$M:$M))</f>
        <v>162</v>
      </c>
      <c r="X208" s="71">
        <f>IF(E208="","",SUMIF(OUTBOUND!$G:$G,WMS!E208,OUTBOUND!$O:$O))</f>
        <v>216</v>
      </c>
      <c r="Y208" s="71">
        <f>IF(E208="","",SUMIF(OUTBOUND!$G:$G,WMS!E208,OUTBOUND!$AC:$AC))</f>
        <v>178.2</v>
      </c>
      <c r="Z208" s="71">
        <f>IF(E208="","",SUMIF(OUTBOUND!$G:$G,WMS!E208,OUTBOUND!$P:$P))</f>
        <v>0.86399999999999999</v>
      </c>
      <c r="AA208" s="27">
        <f t="shared" si="73"/>
        <v>0</v>
      </c>
      <c r="AB208" s="27">
        <f t="shared" si="74"/>
        <v>0</v>
      </c>
      <c r="AC208" s="71">
        <f t="shared" si="75"/>
        <v>0</v>
      </c>
      <c r="AD208" s="71">
        <f t="shared" si="76"/>
        <v>0</v>
      </c>
      <c r="AE208" s="71">
        <f t="shared" si="77"/>
        <v>-4.0000000000000036E-3</v>
      </c>
      <c r="AF208" s="80" t="e">
        <f t="shared" si="78"/>
        <v>#DIV/0!</v>
      </c>
      <c r="AG208" s="60" t="s">
        <v>2726</v>
      </c>
    </row>
    <row r="209" spans="1:32">
      <c r="A209" s="60" t="s">
        <v>2936</v>
      </c>
      <c r="B209" s="19" t="s">
        <v>466</v>
      </c>
      <c r="C209" s="19" t="s">
        <v>2937</v>
      </c>
      <c r="D209" s="19" t="s">
        <v>2938</v>
      </c>
      <c r="E209" s="57" t="str">
        <f t="shared" ref="E209:E225" si="79">IF(D209="","",C209&amp;"/"&amp;D209)</f>
        <v>KG-00695/42473190A</v>
      </c>
      <c r="F209" s="19" t="s">
        <v>468</v>
      </c>
      <c r="G209" s="19" t="s">
        <v>469</v>
      </c>
      <c r="H209" s="45">
        <v>43447</v>
      </c>
      <c r="I209" s="38">
        <v>60</v>
      </c>
      <c r="J209" s="38">
        <v>480</v>
      </c>
      <c r="K209" s="65">
        <f t="shared" ref="K209:K227" si="80">IF(J209="","",J209/I209)</f>
        <v>8</v>
      </c>
      <c r="L209" s="46">
        <v>4.5</v>
      </c>
      <c r="M209" s="66">
        <f t="shared" ref="M209:M227" si="81">IF(L209="","",ROUND(I209*L209,3))</f>
        <v>270</v>
      </c>
      <c r="N209" s="38">
        <v>27.5</v>
      </c>
      <c r="O209" s="38">
        <v>27.5</v>
      </c>
      <c r="P209" s="38">
        <v>16.5</v>
      </c>
      <c r="Q209" s="71">
        <f t="shared" si="71"/>
        <v>1.2E-2</v>
      </c>
      <c r="R209" s="65">
        <f t="shared" si="72"/>
        <v>0.75</v>
      </c>
      <c r="S209" s="72">
        <f t="shared" ref="S209:S256" si="82">IF(T209="","",T209/J209)</f>
        <v>0.5625</v>
      </c>
      <c r="T209" s="50">
        <v>270</v>
      </c>
      <c r="U209" s="74" t="s">
        <v>2939</v>
      </c>
      <c r="V209" s="27">
        <f>IF(E209="","",SUMIF(OUTBOUND!$G:$G,WMS!E209,OUTBOUND!$L:$L))</f>
        <v>0</v>
      </c>
      <c r="W209" s="27">
        <f>IF(E209="","",SUMIF(OUTBOUND!$G:$G,WMS!E209,OUTBOUND!$M:$M))</f>
        <v>0</v>
      </c>
      <c r="X209" s="71">
        <f>IF(E209="","",SUMIF(OUTBOUND!$G:$G,WMS!E209,OUTBOUND!$O:$O))</f>
        <v>0</v>
      </c>
      <c r="Y209" s="71">
        <f>IF(E209="","",SUMIF(OUTBOUND!$G:$G,WMS!E209,OUTBOUND!$AC:$AC))</f>
        <v>0</v>
      </c>
      <c r="Z209" s="71">
        <f>IF(E209="","",SUMIF(OUTBOUND!$G:$G,WMS!E209,OUTBOUND!$P:$P))</f>
        <v>0</v>
      </c>
      <c r="AA209" s="27">
        <f t="shared" si="73"/>
        <v>60</v>
      </c>
      <c r="AB209" s="27">
        <f t="shared" si="74"/>
        <v>480</v>
      </c>
      <c r="AC209" s="71">
        <f t="shared" si="75"/>
        <v>270</v>
      </c>
      <c r="AD209" s="71">
        <f t="shared" si="76"/>
        <v>270</v>
      </c>
      <c r="AE209" s="71">
        <f t="shared" si="77"/>
        <v>0.75</v>
      </c>
      <c r="AF209" s="80" t="b">
        <f t="shared" si="78"/>
        <v>1</v>
      </c>
    </row>
    <row r="210" spans="1:32">
      <c r="A210" s="60" t="s">
        <v>2936</v>
      </c>
      <c r="B210" s="19" t="s">
        <v>466</v>
      </c>
      <c r="C210" s="19" t="s">
        <v>2937</v>
      </c>
      <c r="D210" s="19" t="s">
        <v>2940</v>
      </c>
      <c r="E210" s="57" t="str">
        <f t="shared" si="79"/>
        <v>KG-00695/42473206A</v>
      </c>
      <c r="F210" s="19" t="s">
        <v>468</v>
      </c>
      <c r="G210" s="19" t="s">
        <v>471</v>
      </c>
      <c r="H210" s="45">
        <v>43447</v>
      </c>
      <c r="I210" s="38">
        <v>60</v>
      </c>
      <c r="J210" s="38">
        <v>480</v>
      </c>
      <c r="K210" s="65">
        <f t="shared" si="80"/>
        <v>8</v>
      </c>
      <c r="L210" s="46">
        <v>4.5</v>
      </c>
      <c r="M210" s="66">
        <f t="shared" si="81"/>
        <v>270</v>
      </c>
      <c r="N210" s="38">
        <v>27.5</v>
      </c>
      <c r="O210" s="38">
        <v>27.5</v>
      </c>
      <c r="P210" s="38">
        <v>16.5</v>
      </c>
      <c r="Q210" s="71">
        <f t="shared" si="71"/>
        <v>1.2E-2</v>
      </c>
      <c r="R210" s="65">
        <f t="shared" si="72"/>
        <v>0.75</v>
      </c>
      <c r="S210" s="72">
        <f t="shared" si="82"/>
        <v>0.5625</v>
      </c>
      <c r="T210" s="50">
        <v>270</v>
      </c>
      <c r="U210" s="74" t="s">
        <v>2941</v>
      </c>
      <c r="V210" s="27">
        <f>IF(E210="","",SUMIF(OUTBOUND!$G:$G,WMS!E210,OUTBOUND!$L:$L))</f>
        <v>0</v>
      </c>
      <c r="W210" s="27">
        <f>IF(E210="","",SUMIF(OUTBOUND!$G:$G,WMS!E210,OUTBOUND!$M:$M))</f>
        <v>0</v>
      </c>
      <c r="X210" s="71">
        <f>IF(E210="","",SUMIF(OUTBOUND!$G:$G,WMS!E210,OUTBOUND!$O:$O))</f>
        <v>0</v>
      </c>
      <c r="Y210" s="71">
        <f>IF(E210="","",SUMIF(OUTBOUND!$G:$G,WMS!E210,OUTBOUND!$AC:$AC))</f>
        <v>0</v>
      </c>
      <c r="Z210" s="71">
        <f>IF(E210="","",SUMIF(OUTBOUND!$G:$G,WMS!E210,OUTBOUND!$P:$P))</f>
        <v>0</v>
      </c>
      <c r="AA210" s="27">
        <f t="shared" si="73"/>
        <v>60</v>
      </c>
      <c r="AB210" s="27">
        <f t="shared" si="74"/>
        <v>480</v>
      </c>
      <c r="AC210" s="71">
        <f t="shared" si="75"/>
        <v>270</v>
      </c>
      <c r="AD210" s="71">
        <f t="shared" si="76"/>
        <v>270</v>
      </c>
      <c r="AE210" s="71">
        <f t="shared" si="77"/>
        <v>0.75</v>
      </c>
      <c r="AF210" s="80" t="b">
        <f t="shared" si="78"/>
        <v>1</v>
      </c>
    </row>
    <row r="211" spans="1:32">
      <c r="A211" s="60" t="s">
        <v>2936</v>
      </c>
      <c r="B211" s="19" t="s">
        <v>466</v>
      </c>
      <c r="C211" s="19" t="s">
        <v>2937</v>
      </c>
      <c r="D211" s="19" t="s">
        <v>2942</v>
      </c>
      <c r="E211" s="57" t="str">
        <f t="shared" si="79"/>
        <v>KG-00695/41453537A</v>
      </c>
      <c r="F211" s="19" t="s">
        <v>468</v>
      </c>
      <c r="G211" s="19" t="s">
        <v>472</v>
      </c>
      <c r="H211" s="45">
        <v>43447</v>
      </c>
      <c r="I211" s="38">
        <v>50</v>
      </c>
      <c r="J211" s="38">
        <v>600</v>
      </c>
      <c r="K211" s="65">
        <f t="shared" si="80"/>
        <v>12</v>
      </c>
      <c r="L211" s="46">
        <v>4</v>
      </c>
      <c r="M211" s="66">
        <f t="shared" si="81"/>
        <v>200</v>
      </c>
      <c r="N211" s="38">
        <v>35</v>
      </c>
      <c r="O211" s="38">
        <v>26.5</v>
      </c>
      <c r="P211" s="38">
        <v>14.5</v>
      </c>
      <c r="Q211" s="71">
        <f t="shared" si="71"/>
        <v>1.2999999999999999E-2</v>
      </c>
      <c r="R211" s="65">
        <f t="shared" si="72"/>
        <v>0.67</v>
      </c>
      <c r="S211" s="72">
        <f t="shared" si="82"/>
        <v>0.3</v>
      </c>
      <c r="T211" s="50">
        <v>180</v>
      </c>
      <c r="U211" s="74" t="s">
        <v>2943</v>
      </c>
      <c r="V211" s="27">
        <f>IF(E211="","",SUMIF(OUTBOUND!$G:$G,WMS!E211,OUTBOUND!$L:$L))</f>
        <v>0</v>
      </c>
      <c r="W211" s="27">
        <f>IF(E211="","",SUMIF(OUTBOUND!$G:$G,WMS!E211,OUTBOUND!$M:$M))</f>
        <v>0</v>
      </c>
      <c r="X211" s="71">
        <f>IF(E211="","",SUMIF(OUTBOUND!$G:$G,WMS!E211,OUTBOUND!$O:$O))</f>
        <v>0</v>
      </c>
      <c r="Y211" s="71">
        <f>IF(E211="","",SUMIF(OUTBOUND!$G:$G,WMS!E211,OUTBOUND!$AC:$AC))</f>
        <v>0</v>
      </c>
      <c r="Z211" s="71">
        <f>IF(E211="","",SUMIF(OUTBOUND!$G:$G,WMS!E211,OUTBOUND!$P:$P))</f>
        <v>0</v>
      </c>
      <c r="AA211" s="27">
        <f t="shared" si="73"/>
        <v>50</v>
      </c>
      <c r="AB211" s="27">
        <f t="shared" si="74"/>
        <v>600</v>
      </c>
      <c r="AC211" s="71">
        <f t="shared" si="75"/>
        <v>200</v>
      </c>
      <c r="AD211" s="71">
        <f t="shared" si="76"/>
        <v>180</v>
      </c>
      <c r="AE211" s="71">
        <f t="shared" si="77"/>
        <v>0.67</v>
      </c>
      <c r="AF211" s="80" t="b">
        <f t="shared" si="78"/>
        <v>1</v>
      </c>
    </row>
    <row r="212" spans="1:32">
      <c r="A212" s="60" t="s">
        <v>2936</v>
      </c>
      <c r="B212" s="19" t="s">
        <v>466</v>
      </c>
      <c r="C212" s="19" t="s">
        <v>2937</v>
      </c>
      <c r="D212" s="19" t="s">
        <v>2944</v>
      </c>
      <c r="E212" s="57" t="str">
        <f t="shared" si="79"/>
        <v>KG-00695/42371441A</v>
      </c>
      <c r="F212" s="19" t="s">
        <v>468</v>
      </c>
      <c r="G212" s="19" t="s">
        <v>474</v>
      </c>
      <c r="H212" s="45">
        <v>43447</v>
      </c>
      <c r="I212" s="38">
        <v>75</v>
      </c>
      <c r="J212" s="38">
        <v>600</v>
      </c>
      <c r="K212" s="65">
        <f t="shared" si="80"/>
        <v>8</v>
      </c>
      <c r="L212" s="46">
        <v>4.5</v>
      </c>
      <c r="M212" s="66">
        <f t="shared" si="81"/>
        <v>337.5</v>
      </c>
      <c r="N212" s="38">
        <v>47.5</v>
      </c>
      <c r="O212" s="38">
        <v>25</v>
      </c>
      <c r="P212" s="38">
        <v>21.5</v>
      </c>
      <c r="Q212" s="71">
        <f t="shared" si="71"/>
        <v>2.5999999999999999E-2</v>
      </c>
      <c r="R212" s="65">
        <f t="shared" si="72"/>
        <v>1.91</v>
      </c>
      <c r="S212" s="72">
        <f t="shared" si="82"/>
        <v>0.46250000000000002</v>
      </c>
      <c r="T212" s="50">
        <v>277.5</v>
      </c>
      <c r="U212" s="74" t="s">
        <v>2945</v>
      </c>
      <c r="V212" s="27">
        <f>IF(E212="","",SUMIF(OUTBOUND!$G:$G,WMS!E212,OUTBOUND!$L:$L))</f>
        <v>0</v>
      </c>
      <c r="W212" s="27">
        <f>IF(E212="","",SUMIF(OUTBOUND!$G:$G,WMS!E212,OUTBOUND!$M:$M))</f>
        <v>0</v>
      </c>
      <c r="X212" s="71">
        <f>IF(E212="","",SUMIF(OUTBOUND!$G:$G,WMS!E212,OUTBOUND!$O:$O))</f>
        <v>0</v>
      </c>
      <c r="Y212" s="71">
        <f>IF(E212="","",SUMIF(OUTBOUND!$G:$G,WMS!E212,OUTBOUND!$AC:$AC))</f>
        <v>0</v>
      </c>
      <c r="Z212" s="71">
        <f>IF(E212="","",SUMIF(OUTBOUND!$G:$G,WMS!E212,OUTBOUND!$P:$P))</f>
        <v>0</v>
      </c>
      <c r="AA212" s="27">
        <f t="shared" si="73"/>
        <v>75</v>
      </c>
      <c r="AB212" s="27">
        <f t="shared" si="74"/>
        <v>600</v>
      </c>
      <c r="AC212" s="71">
        <f t="shared" si="75"/>
        <v>337.5</v>
      </c>
      <c r="AD212" s="71">
        <f t="shared" si="76"/>
        <v>277.5</v>
      </c>
      <c r="AE212" s="71">
        <f t="shared" si="77"/>
        <v>1.91</v>
      </c>
      <c r="AF212" s="80" t="b">
        <f t="shared" si="78"/>
        <v>1</v>
      </c>
    </row>
    <row r="213" spans="1:32">
      <c r="A213" s="60" t="s">
        <v>2936</v>
      </c>
      <c r="B213" s="19" t="s">
        <v>466</v>
      </c>
      <c r="C213" s="19" t="s">
        <v>2937</v>
      </c>
      <c r="D213" s="19" t="s">
        <v>2946</v>
      </c>
      <c r="E213" s="57" t="str">
        <f t="shared" si="79"/>
        <v>KG-00695/41453568A</v>
      </c>
      <c r="F213" s="19" t="s">
        <v>468</v>
      </c>
      <c r="G213" s="19" t="s">
        <v>475</v>
      </c>
      <c r="H213" s="45">
        <v>43447</v>
      </c>
      <c r="I213" s="38">
        <v>50</v>
      </c>
      <c r="J213" s="38">
        <v>600</v>
      </c>
      <c r="K213" s="65">
        <f t="shared" si="80"/>
        <v>12</v>
      </c>
      <c r="L213" s="46">
        <v>4.5</v>
      </c>
      <c r="M213" s="66">
        <f t="shared" si="81"/>
        <v>225</v>
      </c>
      <c r="N213" s="38">
        <v>35</v>
      </c>
      <c r="O213" s="38">
        <v>26.5</v>
      </c>
      <c r="P213" s="38">
        <v>14.5</v>
      </c>
      <c r="Q213" s="71">
        <f t="shared" ref="Q213:Q276" si="83">IF(P213="","",ROUND(N213*O213*P213/1000000,3))</f>
        <v>1.2999999999999999E-2</v>
      </c>
      <c r="R213" s="65">
        <f t="shared" ref="R213:R276" si="84">IF(Q213="","",ROUND(N213*O213*P213/1000000*I213,2))</f>
        <v>0.67</v>
      </c>
      <c r="S213" s="72">
        <f t="shared" si="82"/>
        <v>0.3</v>
      </c>
      <c r="T213" s="50">
        <v>180</v>
      </c>
      <c r="U213" s="74" t="s">
        <v>2947</v>
      </c>
      <c r="V213" s="27">
        <f>IF(E213="","",SUMIF(OUTBOUND!$G:$G,WMS!E213,OUTBOUND!$L:$L))</f>
        <v>0</v>
      </c>
      <c r="W213" s="27">
        <f>IF(E213="","",SUMIF(OUTBOUND!$G:$G,WMS!E213,OUTBOUND!$M:$M))</f>
        <v>0</v>
      </c>
      <c r="X213" s="71">
        <f>IF(E213="","",SUMIF(OUTBOUND!$G:$G,WMS!E213,OUTBOUND!$O:$O))</f>
        <v>0</v>
      </c>
      <c r="Y213" s="71">
        <f>IF(E213="","",SUMIF(OUTBOUND!$G:$G,WMS!E213,OUTBOUND!$AC:$AC))</f>
        <v>0</v>
      </c>
      <c r="Z213" s="71">
        <f>IF(E213="","",SUMIF(OUTBOUND!$G:$G,WMS!E213,OUTBOUND!$P:$P))</f>
        <v>0</v>
      </c>
      <c r="AA213" s="27">
        <f t="shared" ref="AA213:AA276" si="85">IF(I213="","",I213-V213)</f>
        <v>50</v>
      </c>
      <c r="AB213" s="27">
        <f t="shared" ref="AB213:AB276" si="86">IF(J213="","",J213-W213)</f>
        <v>600</v>
      </c>
      <c r="AC213" s="71">
        <f t="shared" ref="AC213:AC276" si="87">IF(M213="","",M213-X213)</f>
        <v>225</v>
      </c>
      <c r="AD213" s="71">
        <f t="shared" ref="AD213:AD276" si="88">IF(T213="","",T213-Y213)</f>
        <v>180</v>
      </c>
      <c r="AE213" s="71">
        <f t="shared" ref="AE213:AE276" si="89">IF(R213="","",R213-Z213)</f>
        <v>0.67</v>
      </c>
      <c r="AF213" s="80" t="b">
        <f t="shared" ref="AF213:AF276" si="90">IF(AB213="","",EXACT(K213,AB213/AA213))</f>
        <v>1</v>
      </c>
    </row>
    <row r="214" spans="1:32">
      <c r="A214" s="60" t="s">
        <v>2936</v>
      </c>
      <c r="B214" s="19" t="s">
        <v>466</v>
      </c>
      <c r="C214" s="19" t="s">
        <v>2937</v>
      </c>
      <c r="D214" s="19" t="s">
        <v>2948</v>
      </c>
      <c r="E214" s="57" t="str">
        <f t="shared" si="79"/>
        <v>KG-00695/41453469A</v>
      </c>
      <c r="F214" s="19" t="s">
        <v>468</v>
      </c>
      <c r="G214" s="19" t="s">
        <v>476</v>
      </c>
      <c r="H214" s="45">
        <v>43447</v>
      </c>
      <c r="I214" s="38">
        <v>50</v>
      </c>
      <c r="J214" s="38">
        <v>600</v>
      </c>
      <c r="K214" s="65">
        <f t="shared" si="80"/>
        <v>12</v>
      </c>
      <c r="L214" s="46">
        <v>3.5</v>
      </c>
      <c r="M214" s="66">
        <f t="shared" si="81"/>
        <v>175</v>
      </c>
      <c r="N214" s="38">
        <v>31.5</v>
      </c>
      <c r="O214" s="38">
        <v>25</v>
      </c>
      <c r="P214" s="38">
        <v>21</v>
      </c>
      <c r="Q214" s="71">
        <f t="shared" si="83"/>
        <v>1.7000000000000001E-2</v>
      </c>
      <c r="R214" s="65">
        <f t="shared" si="84"/>
        <v>0.83</v>
      </c>
      <c r="S214" s="72">
        <f t="shared" si="82"/>
        <v>0.29166666666666669</v>
      </c>
      <c r="T214" s="50">
        <v>175</v>
      </c>
      <c r="U214" s="74" t="s">
        <v>2949</v>
      </c>
      <c r="V214" s="27">
        <f>IF(E214="","",SUMIF(OUTBOUND!$G:$G,WMS!E214,OUTBOUND!$L:$L))</f>
        <v>0</v>
      </c>
      <c r="W214" s="27">
        <f>IF(E214="","",SUMIF(OUTBOUND!$G:$G,WMS!E214,OUTBOUND!$M:$M))</f>
        <v>0</v>
      </c>
      <c r="X214" s="71">
        <f>IF(E214="","",SUMIF(OUTBOUND!$G:$G,WMS!E214,OUTBOUND!$O:$O))</f>
        <v>0</v>
      </c>
      <c r="Y214" s="71">
        <f>IF(E214="","",SUMIF(OUTBOUND!$G:$G,WMS!E214,OUTBOUND!$AC:$AC))</f>
        <v>0</v>
      </c>
      <c r="Z214" s="71">
        <f>IF(E214="","",SUMIF(OUTBOUND!$G:$G,WMS!E214,OUTBOUND!$P:$P))</f>
        <v>0</v>
      </c>
      <c r="AA214" s="27">
        <f t="shared" si="85"/>
        <v>50</v>
      </c>
      <c r="AB214" s="27">
        <f t="shared" si="86"/>
        <v>600</v>
      </c>
      <c r="AC214" s="71">
        <f t="shared" si="87"/>
        <v>175</v>
      </c>
      <c r="AD214" s="71">
        <f t="shared" si="88"/>
        <v>175</v>
      </c>
      <c r="AE214" s="71">
        <f t="shared" si="89"/>
        <v>0.83</v>
      </c>
      <c r="AF214" s="80" t="b">
        <f t="shared" si="90"/>
        <v>1</v>
      </c>
    </row>
    <row r="215" spans="1:32">
      <c r="A215" s="60" t="s">
        <v>2936</v>
      </c>
      <c r="B215" s="19" t="s">
        <v>466</v>
      </c>
      <c r="C215" s="19" t="s">
        <v>2937</v>
      </c>
      <c r="D215" s="19" t="s">
        <v>2950</v>
      </c>
      <c r="E215" s="57" t="str">
        <f t="shared" si="79"/>
        <v>KG-00695/42443131A</v>
      </c>
      <c r="F215" s="19" t="s">
        <v>468</v>
      </c>
      <c r="G215" s="19" t="s">
        <v>477</v>
      </c>
      <c r="H215" s="45">
        <v>43447</v>
      </c>
      <c r="I215" s="38">
        <v>75</v>
      </c>
      <c r="J215" s="38">
        <v>600</v>
      </c>
      <c r="K215" s="65">
        <f t="shared" si="80"/>
        <v>8</v>
      </c>
      <c r="L215" s="46">
        <v>4</v>
      </c>
      <c r="M215" s="66">
        <f t="shared" si="81"/>
        <v>300</v>
      </c>
      <c r="N215" s="38">
        <v>47.5</v>
      </c>
      <c r="O215" s="38">
        <v>25</v>
      </c>
      <c r="P215" s="38">
        <v>21.5</v>
      </c>
      <c r="Q215" s="71">
        <f t="shared" si="83"/>
        <v>2.5999999999999999E-2</v>
      </c>
      <c r="R215" s="65">
        <f t="shared" si="84"/>
        <v>1.91</v>
      </c>
      <c r="S215" s="72">
        <f t="shared" si="82"/>
        <v>0.46250000000000002</v>
      </c>
      <c r="T215" s="50">
        <v>277.5</v>
      </c>
      <c r="U215" s="74" t="s">
        <v>2951</v>
      </c>
      <c r="V215" s="27">
        <f>IF(E215="","",SUMIF(OUTBOUND!$G:$G,WMS!E215,OUTBOUND!$L:$L))</f>
        <v>0</v>
      </c>
      <c r="W215" s="27">
        <f>IF(E215="","",SUMIF(OUTBOUND!$G:$G,WMS!E215,OUTBOUND!$M:$M))</f>
        <v>0</v>
      </c>
      <c r="X215" s="71">
        <f>IF(E215="","",SUMIF(OUTBOUND!$G:$G,WMS!E215,OUTBOUND!$O:$O))</f>
        <v>0</v>
      </c>
      <c r="Y215" s="71">
        <f>IF(E215="","",SUMIF(OUTBOUND!$G:$G,WMS!E215,OUTBOUND!$AC:$AC))</f>
        <v>0</v>
      </c>
      <c r="Z215" s="71">
        <f>IF(E215="","",SUMIF(OUTBOUND!$G:$G,WMS!E215,OUTBOUND!$P:$P))</f>
        <v>0</v>
      </c>
      <c r="AA215" s="27">
        <f t="shared" si="85"/>
        <v>75</v>
      </c>
      <c r="AB215" s="27">
        <f t="shared" si="86"/>
        <v>600</v>
      </c>
      <c r="AC215" s="71">
        <f t="shared" si="87"/>
        <v>300</v>
      </c>
      <c r="AD215" s="71">
        <f t="shared" si="88"/>
        <v>277.5</v>
      </c>
      <c r="AE215" s="71">
        <f t="shared" si="89"/>
        <v>1.91</v>
      </c>
      <c r="AF215" s="80" t="b">
        <f t="shared" si="90"/>
        <v>1</v>
      </c>
    </row>
    <row r="216" spans="1:32">
      <c r="A216" s="60" t="s">
        <v>2936</v>
      </c>
      <c r="B216" s="19" t="s">
        <v>466</v>
      </c>
      <c r="C216" s="19" t="s">
        <v>2937</v>
      </c>
      <c r="D216" s="19" t="s">
        <v>2952</v>
      </c>
      <c r="E216" s="57" t="str">
        <f t="shared" si="79"/>
        <v>KG-00695/41453438A</v>
      </c>
      <c r="F216" s="19" t="s">
        <v>468</v>
      </c>
      <c r="G216" s="19" t="s">
        <v>478</v>
      </c>
      <c r="H216" s="45">
        <v>43447</v>
      </c>
      <c r="I216" s="38">
        <v>50</v>
      </c>
      <c r="J216" s="38">
        <v>600</v>
      </c>
      <c r="K216" s="65">
        <f t="shared" si="80"/>
        <v>12</v>
      </c>
      <c r="L216" s="46">
        <v>3.5</v>
      </c>
      <c r="M216" s="66">
        <f t="shared" si="81"/>
        <v>175</v>
      </c>
      <c r="N216" s="38">
        <v>32</v>
      </c>
      <c r="O216" s="38">
        <v>25</v>
      </c>
      <c r="P216" s="38">
        <v>21</v>
      </c>
      <c r="Q216" s="71">
        <f t="shared" si="83"/>
        <v>1.7000000000000001E-2</v>
      </c>
      <c r="R216" s="65">
        <f t="shared" si="84"/>
        <v>0.84</v>
      </c>
      <c r="S216" s="72">
        <f t="shared" si="82"/>
        <v>0.29166666666666669</v>
      </c>
      <c r="T216" s="50">
        <v>175</v>
      </c>
      <c r="U216" s="74" t="s">
        <v>2953</v>
      </c>
      <c r="V216" s="27">
        <f>IF(E216="","",SUMIF(OUTBOUND!$G:$G,WMS!E216,OUTBOUND!$L:$L))</f>
        <v>0</v>
      </c>
      <c r="W216" s="27">
        <f>IF(E216="","",SUMIF(OUTBOUND!$G:$G,WMS!E216,OUTBOUND!$M:$M))</f>
        <v>0</v>
      </c>
      <c r="X216" s="71">
        <f>IF(E216="","",SUMIF(OUTBOUND!$G:$G,WMS!E216,OUTBOUND!$O:$O))</f>
        <v>0</v>
      </c>
      <c r="Y216" s="71">
        <f>IF(E216="","",SUMIF(OUTBOUND!$G:$G,WMS!E216,OUTBOUND!$AC:$AC))</f>
        <v>0</v>
      </c>
      <c r="Z216" s="71">
        <f>IF(E216="","",SUMIF(OUTBOUND!$G:$G,WMS!E216,OUTBOUND!$P:$P))</f>
        <v>0</v>
      </c>
      <c r="AA216" s="27">
        <f t="shared" si="85"/>
        <v>50</v>
      </c>
      <c r="AB216" s="27">
        <f t="shared" si="86"/>
        <v>600</v>
      </c>
      <c r="AC216" s="71">
        <f t="shared" si="87"/>
        <v>175</v>
      </c>
      <c r="AD216" s="71">
        <f t="shared" si="88"/>
        <v>175</v>
      </c>
      <c r="AE216" s="71">
        <f t="shared" si="89"/>
        <v>0.84</v>
      </c>
      <c r="AF216" s="80" t="b">
        <f t="shared" si="90"/>
        <v>1</v>
      </c>
    </row>
    <row r="217" spans="1:32">
      <c r="A217" s="60" t="s">
        <v>2936</v>
      </c>
      <c r="B217" s="19" t="s">
        <v>466</v>
      </c>
      <c r="C217" s="19" t="s">
        <v>2937</v>
      </c>
      <c r="D217" s="19" t="s">
        <v>2954</v>
      </c>
      <c r="E217" s="57" t="str">
        <f t="shared" si="79"/>
        <v>KG-00695/42473183A</v>
      </c>
      <c r="F217" s="19" t="s">
        <v>468</v>
      </c>
      <c r="G217" s="19" t="s">
        <v>479</v>
      </c>
      <c r="H217" s="45">
        <v>43447</v>
      </c>
      <c r="I217" s="38">
        <v>60</v>
      </c>
      <c r="J217" s="38">
        <v>480</v>
      </c>
      <c r="K217" s="65">
        <f t="shared" si="80"/>
        <v>8</v>
      </c>
      <c r="L217" s="46">
        <v>4.5</v>
      </c>
      <c r="M217" s="66">
        <f t="shared" si="81"/>
        <v>270</v>
      </c>
      <c r="N217" s="38">
        <v>28</v>
      </c>
      <c r="O217" s="38">
        <v>27.5</v>
      </c>
      <c r="P217" s="38">
        <v>16.5</v>
      </c>
      <c r="Q217" s="71">
        <f t="shared" si="83"/>
        <v>1.2999999999999999E-2</v>
      </c>
      <c r="R217" s="65">
        <f t="shared" si="84"/>
        <v>0.76</v>
      </c>
      <c r="S217" s="72">
        <f t="shared" si="82"/>
        <v>0.5625</v>
      </c>
      <c r="T217" s="50">
        <v>270</v>
      </c>
      <c r="U217" s="74" t="s">
        <v>2955</v>
      </c>
      <c r="V217" s="27">
        <f>IF(E217="","",SUMIF(OUTBOUND!$G:$G,WMS!E217,OUTBOUND!$L:$L))</f>
        <v>0</v>
      </c>
      <c r="W217" s="27">
        <f>IF(E217="","",SUMIF(OUTBOUND!$G:$G,WMS!E217,OUTBOUND!$M:$M))</f>
        <v>0</v>
      </c>
      <c r="X217" s="71">
        <f>IF(E217="","",SUMIF(OUTBOUND!$G:$G,WMS!E217,OUTBOUND!$O:$O))</f>
        <v>0</v>
      </c>
      <c r="Y217" s="71">
        <f>IF(E217="","",SUMIF(OUTBOUND!$G:$G,WMS!E217,OUTBOUND!$AC:$AC))</f>
        <v>0</v>
      </c>
      <c r="Z217" s="71">
        <f>IF(E217="","",SUMIF(OUTBOUND!$G:$G,WMS!E217,OUTBOUND!$P:$P))</f>
        <v>0</v>
      </c>
      <c r="AA217" s="27">
        <f t="shared" si="85"/>
        <v>60</v>
      </c>
      <c r="AB217" s="27">
        <f t="shared" si="86"/>
        <v>480</v>
      </c>
      <c r="AC217" s="71">
        <f t="shared" si="87"/>
        <v>270</v>
      </c>
      <c r="AD217" s="71">
        <f t="shared" si="88"/>
        <v>270</v>
      </c>
      <c r="AE217" s="71">
        <f t="shared" si="89"/>
        <v>0.76</v>
      </c>
      <c r="AF217" s="80" t="b">
        <f t="shared" si="90"/>
        <v>1</v>
      </c>
    </row>
    <row r="218" spans="1:32">
      <c r="A218" s="60" t="s">
        <v>2936</v>
      </c>
      <c r="B218" s="19" t="s">
        <v>466</v>
      </c>
      <c r="C218" s="19" t="s">
        <v>2937</v>
      </c>
      <c r="D218" s="19" t="s">
        <v>2956</v>
      </c>
      <c r="E218" s="57" t="str">
        <f t="shared" si="79"/>
        <v>KG-00695/42371434A</v>
      </c>
      <c r="F218" s="19" t="s">
        <v>468</v>
      </c>
      <c r="G218" s="19" t="s">
        <v>480</v>
      </c>
      <c r="H218" s="45">
        <v>43447</v>
      </c>
      <c r="I218" s="38">
        <v>75</v>
      </c>
      <c r="J218" s="38">
        <v>600</v>
      </c>
      <c r="K218" s="65">
        <f t="shared" si="80"/>
        <v>8</v>
      </c>
      <c r="L218" s="46">
        <v>4.5</v>
      </c>
      <c r="M218" s="66">
        <f t="shared" si="81"/>
        <v>337.5</v>
      </c>
      <c r="N218" s="38">
        <v>42.5</v>
      </c>
      <c r="O218" s="38">
        <v>22</v>
      </c>
      <c r="P218" s="38">
        <v>25</v>
      </c>
      <c r="Q218" s="71">
        <f t="shared" si="83"/>
        <v>2.3E-2</v>
      </c>
      <c r="R218" s="65">
        <f t="shared" si="84"/>
        <v>1.75</v>
      </c>
      <c r="S218" s="72">
        <f t="shared" si="82"/>
        <v>0.45</v>
      </c>
      <c r="T218" s="50">
        <v>270</v>
      </c>
      <c r="U218" s="74" t="s">
        <v>2957</v>
      </c>
      <c r="V218" s="27">
        <f>IF(E218="","",SUMIF(OUTBOUND!$G:$G,WMS!E218,OUTBOUND!$L:$L))</f>
        <v>0</v>
      </c>
      <c r="W218" s="27">
        <f>IF(E218="","",SUMIF(OUTBOUND!$G:$G,WMS!E218,OUTBOUND!$M:$M))</f>
        <v>0</v>
      </c>
      <c r="X218" s="71">
        <f>IF(E218="","",SUMIF(OUTBOUND!$G:$G,WMS!E218,OUTBOUND!$O:$O))</f>
        <v>0</v>
      </c>
      <c r="Y218" s="71">
        <f>IF(E218="","",SUMIF(OUTBOUND!$G:$G,WMS!E218,OUTBOUND!$AC:$AC))</f>
        <v>0</v>
      </c>
      <c r="Z218" s="71">
        <f>IF(E218="","",SUMIF(OUTBOUND!$G:$G,WMS!E218,OUTBOUND!$P:$P))</f>
        <v>0</v>
      </c>
      <c r="AA218" s="27">
        <f t="shared" si="85"/>
        <v>75</v>
      </c>
      <c r="AB218" s="27">
        <f t="shared" si="86"/>
        <v>600</v>
      </c>
      <c r="AC218" s="71">
        <f t="shared" si="87"/>
        <v>337.5</v>
      </c>
      <c r="AD218" s="71">
        <f t="shared" si="88"/>
        <v>270</v>
      </c>
      <c r="AE218" s="71">
        <f t="shared" si="89"/>
        <v>1.75</v>
      </c>
      <c r="AF218" s="80" t="b">
        <f t="shared" si="90"/>
        <v>1</v>
      </c>
    </row>
    <row r="219" spans="1:32">
      <c r="A219" s="60" t="s">
        <v>2936</v>
      </c>
      <c r="B219" s="19" t="s">
        <v>481</v>
      </c>
      <c r="C219" s="19" t="s">
        <v>2937</v>
      </c>
      <c r="D219" s="19" t="s">
        <v>2958</v>
      </c>
      <c r="E219" s="57" t="str">
        <f t="shared" si="79"/>
        <v>KG-00695/42492122A</v>
      </c>
      <c r="F219" s="19" t="s">
        <v>468</v>
      </c>
      <c r="G219" s="19" t="s">
        <v>482</v>
      </c>
      <c r="H219" s="45">
        <v>43447</v>
      </c>
      <c r="I219" s="38">
        <v>54</v>
      </c>
      <c r="J219" s="38">
        <v>486</v>
      </c>
      <c r="K219" s="65">
        <f t="shared" si="80"/>
        <v>9</v>
      </c>
      <c r="L219" s="46">
        <v>10.5</v>
      </c>
      <c r="M219" s="66">
        <f t="shared" si="81"/>
        <v>567</v>
      </c>
      <c r="N219" s="38">
        <v>47.5</v>
      </c>
      <c r="O219" s="38">
        <v>47.5</v>
      </c>
      <c r="P219" s="38">
        <v>21.5</v>
      </c>
      <c r="Q219" s="71">
        <f t="shared" si="83"/>
        <v>4.9000000000000002E-2</v>
      </c>
      <c r="R219" s="65">
        <f t="shared" si="84"/>
        <v>2.62</v>
      </c>
      <c r="S219" s="72">
        <f t="shared" si="82"/>
        <v>0.94444444444444442</v>
      </c>
      <c r="T219" s="50">
        <v>459</v>
      </c>
      <c r="U219" s="74" t="s">
        <v>2959</v>
      </c>
      <c r="V219" s="27">
        <f>IF(E219="","",SUMIF(OUTBOUND!$G:$G,WMS!E219,OUTBOUND!$L:$L))</f>
        <v>0</v>
      </c>
      <c r="W219" s="27">
        <f>IF(E219="","",SUMIF(OUTBOUND!$G:$G,WMS!E219,OUTBOUND!$M:$M))</f>
        <v>0</v>
      </c>
      <c r="X219" s="71">
        <f>IF(E219="","",SUMIF(OUTBOUND!$G:$G,WMS!E219,OUTBOUND!$O:$O))</f>
        <v>0</v>
      </c>
      <c r="Y219" s="71">
        <f>IF(E219="","",SUMIF(OUTBOUND!$G:$G,WMS!E219,OUTBOUND!$AC:$AC))</f>
        <v>0</v>
      </c>
      <c r="Z219" s="71">
        <f>IF(E219="","",SUMIF(OUTBOUND!$G:$G,WMS!E219,OUTBOUND!$P:$P))</f>
        <v>0</v>
      </c>
      <c r="AA219" s="27">
        <f t="shared" si="85"/>
        <v>54</v>
      </c>
      <c r="AB219" s="27">
        <f t="shared" si="86"/>
        <v>486</v>
      </c>
      <c r="AC219" s="71">
        <f t="shared" si="87"/>
        <v>567</v>
      </c>
      <c r="AD219" s="71">
        <f t="shared" si="88"/>
        <v>459</v>
      </c>
      <c r="AE219" s="71">
        <f t="shared" si="89"/>
        <v>2.62</v>
      </c>
      <c r="AF219" s="80" t="b">
        <f t="shared" si="90"/>
        <v>1</v>
      </c>
    </row>
    <row r="220" spans="1:32">
      <c r="A220" s="60" t="s">
        <v>2936</v>
      </c>
      <c r="B220" s="19" t="s">
        <v>481</v>
      </c>
      <c r="C220" s="19" t="s">
        <v>2937</v>
      </c>
      <c r="D220" s="19" t="s">
        <v>2960</v>
      </c>
      <c r="E220" s="57" t="str">
        <f t="shared" si="79"/>
        <v>KG-00695/42421580A</v>
      </c>
      <c r="F220" s="19" t="s">
        <v>468</v>
      </c>
      <c r="G220" s="19" t="s">
        <v>483</v>
      </c>
      <c r="H220" s="45">
        <v>43447</v>
      </c>
      <c r="I220" s="38">
        <v>59</v>
      </c>
      <c r="J220" s="38">
        <v>236</v>
      </c>
      <c r="K220" s="65">
        <f t="shared" si="80"/>
        <v>4</v>
      </c>
      <c r="L220" s="46">
        <v>7.5</v>
      </c>
      <c r="M220" s="66">
        <f t="shared" si="81"/>
        <v>442.5</v>
      </c>
      <c r="N220" s="38">
        <v>34.5</v>
      </c>
      <c r="O220" s="38">
        <v>34.5</v>
      </c>
      <c r="P220" s="38">
        <v>25.5</v>
      </c>
      <c r="Q220" s="71">
        <f t="shared" si="83"/>
        <v>0.03</v>
      </c>
      <c r="R220" s="65">
        <f t="shared" si="84"/>
        <v>1.79</v>
      </c>
      <c r="S220" s="72">
        <f t="shared" si="82"/>
        <v>1.75</v>
      </c>
      <c r="T220" s="50">
        <v>413</v>
      </c>
      <c r="U220" s="74" t="s">
        <v>2961</v>
      </c>
      <c r="V220" s="27">
        <f>IF(E220="","",SUMIF(OUTBOUND!$G:$G,WMS!E220,OUTBOUND!$L:$L))</f>
        <v>0</v>
      </c>
      <c r="W220" s="27">
        <f>IF(E220="","",SUMIF(OUTBOUND!$G:$G,WMS!E220,OUTBOUND!$M:$M))</f>
        <v>0</v>
      </c>
      <c r="X220" s="71">
        <f>IF(E220="","",SUMIF(OUTBOUND!$G:$G,WMS!E220,OUTBOUND!$O:$O))</f>
        <v>0</v>
      </c>
      <c r="Y220" s="71">
        <f>IF(E220="","",SUMIF(OUTBOUND!$G:$G,WMS!E220,OUTBOUND!$AC:$AC))</f>
        <v>0</v>
      </c>
      <c r="Z220" s="71">
        <f>IF(E220="","",SUMIF(OUTBOUND!$G:$G,WMS!E220,OUTBOUND!$P:$P))</f>
        <v>0</v>
      </c>
      <c r="AA220" s="27">
        <f t="shared" si="85"/>
        <v>59</v>
      </c>
      <c r="AB220" s="27">
        <f t="shared" si="86"/>
        <v>236</v>
      </c>
      <c r="AC220" s="71">
        <f t="shared" si="87"/>
        <v>442.5</v>
      </c>
      <c r="AD220" s="71">
        <f t="shared" si="88"/>
        <v>413</v>
      </c>
      <c r="AE220" s="71">
        <f t="shared" si="89"/>
        <v>1.79</v>
      </c>
      <c r="AF220" s="80" t="b">
        <f t="shared" si="90"/>
        <v>1</v>
      </c>
    </row>
    <row r="221" spans="1:32">
      <c r="A221" s="60" t="s">
        <v>2936</v>
      </c>
      <c r="B221" s="19" t="s">
        <v>481</v>
      </c>
      <c r="C221" s="19" t="s">
        <v>2937</v>
      </c>
      <c r="D221" s="19" t="s">
        <v>2962</v>
      </c>
      <c r="E221" s="57" t="str">
        <f t="shared" si="79"/>
        <v>KG-00695/42476795A</v>
      </c>
      <c r="F221" s="19" t="s">
        <v>468</v>
      </c>
      <c r="G221" s="19" t="s">
        <v>484</v>
      </c>
      <c r="H221" s="45">
        <v>43447</v>
      </c>
      <c r="I221" s="38">
        <v>120</v>
      </c>
      <c r="J221" s="38">
        <v>480</v>
      </c>
      <c r="K221" s="65">
        <f t="shared" si="80"/>
        <v>4</v>
      </c>
      <c r="L221" s="46">
        <v>10.3</v>
      </c>
      <c r="M221" s="66">
        <f t="shared" si="81"/>
        <v>1236</v>
      </c>
      <c r="N221" s="38">
        <v>43.5</v>
      </c>
      <c r="O221" s="38">
        <v>27</v>
      </c>
      <c r="P221" s="38">
        <v>40</v>
      </c>
      <c r="Q221" s="71">
        <f t="shared" si="83"/>
        <v>4.7E-2</v>
      </c>
      <c r="R221" s="65">
        <f t="shared" si="84"/>
        <v>5.64</v>
      </c>
      <c r="S221" s="72">
        <f t="shared" si="82"/>
        <v>2</v>
      </c>
      <c r="T221" s="50">
        <v>960</v>
      </c>
      <c r="U221" s="74" t="s">
        <v>2963</v>
      </c>
      <c r="V221" s="27">
        <f>IF(E221="","",SUMIF(OUTBOUND!$G:$G,WMS!E221,OUTBOUND!$L:$L))</f>
        <v>0</v>
      </c>
      <c r="W221" s="27">
        <f>IF(E221="","",SUMIF(OUTBOUND!$G:$G,WMS!E221,OUTBOUND!$M:$M))</f>
        <v>0</v>
      </c>
      <c r="X221" s="71">
        <f>IF(E221="","",SUMIF(OUTBOUND!$G:$G,WMS!E221,OUTBOUND!$O:$O))</f>
        <v>0</v>
      </c>
      <c r="Y221" s="71">
        <f>IF(E221="","",SUMIF(OUTBOUND!$G:$G,WMS!E221,OUTBOUND!$AC:$AC))</f>
        <v>0</v>
      </c>
      <c r="Z221" s="71">
        <f>IF(E221="","",SUMIF(OUTBOUND!$G:$G,WMS!E221,OUTBOUND!$P:$P))</f>
        <v>0</v>
      </c>
      <c r="AA221" s="27">
        <f t="shared" si="85"/>
        <v>120</v>
      </c>
      <c r="AB221" s="27">
        <f t="shared" si="86"/>
        <v>480</v>
      </c>
      <c r="AC221" s="71">
        <f t="shared" si="87"/>
        <v>1236</v>
      </c>
      <c r="AD221" s="71">
        <f t="shared" si="88"/>
        <v>960</v>
      </c>
      <c r="AE221" s="71">
        <f t="shared" si="89"/>
        <v>5.64</v>
      </c>
      <c r="AF221" s="80" t="b">
        <f t="shared" si="90"/>
        <v>1</v>
      </c>
    </row>
    <row r="222" spans="1:32">
      <c r="A222" s="60" t="s">
        <v>2936</v>
      </c>
      <c r="B222" s="19" t="s">
        <v>485</v>
      </c>
      <c r="C222" s="19" t="s">
        <v>2964</v>
      </c>
      <c r="D222" s="19" t="s">
        <v>2965</v>
      </c>
      <c r="E222" s="57" t="str">
        <f t="shared" si="79"/>
        <v>KG-ROB-1803-00002-00068/42583752</v>
      </c>
      <c r="F222" s="19" t="s">
        <v>468</v>
      </c>
      <c r="G222" s="19" t="s">
        <v>486</v>
      </c>
      <c r="H222" s="45">
        <v>43447</v>
      </c>
      <c r="I222" s="38">
        <v>140</v>
      </c>
      <c r="J222" s="38">
        <v>420</v>
      </c>
      <c r="K222" s="65">
        <f t="shared" si="80"/>
        <v>3</v>
      </c>
      <c r="L222" s="46">
        <v>7</v>
      </c>
      <c r="M222" s="66">
        <f t="shared" si="81"/>
        <v>980</v>
      </c>
      <c r="N222" s="38">
        <v>73.5</v>
      </c>
      <c r="O222" s="38">
        <v>28.5</v>
      </c>
      <c r="P222" s="38">
        <v>28.5</v>
      </c>
      <c r="Q222" s="71">
        <f t="shared" si="83"/>
        <v>0.06</v>
      </c>
      <c r="R222" s="65">
        <f t="shared" si="84"/>
        <v>8.36</v>
      </c>
      <c r="S222" s="72">
        <f t="shared" si="82"/>
        <v>2.0499999999999998</v>
      </c>
      <c r="T222" s="50">
        <v>861</v>
      </c>
      <c r="U222" s="74" t="s">
        <v>2966</v>
      </c>
      <c r="V222" s="27">
        <f>IF(E222="","",SUMIF(OUTBOUND!$G:$G,WMS!E222,OUTBOUND!$L:$L))</f>
        <v>0</v>
      </c>
      <c r="W222" s="27">
        <f>IF(E222="","",SUMIF(OUTBOUND!$G:$G,WMS!E222,OUTBOUND!$M:$M))</f>
        <v>0</v>
      </c>
      <c r="X222" s="71">
        <f>IF(E222="","",SUMIF(OUTBOUND!$G:$G,WMS!E222,OUTBOUND!$O:$O))</f>
        <v>0</v>
      </c>
      <c r="Y222" s="71">
        <f>IF(E222="","",SUMIF(OUTBOUND!$G:$G,WMS!E222,OUTBOUND!$AC:$AC))</f>
        <v>0</v>
      </c>
      <c r="Z222" s="71">
        <f>IF(E222="","",SUMIF(OUTBOUND!$G:$G,WMS!E222,OUTBOUND!$P:$P))</f>
        <v>0</v>
      </c>
      <c r="AA222" s="27">
        <f t="shared" si="85"/>
        <v>140</v>
      </c>
      <c r="AB222" s="27">
        <f t="shared" si="86"/>
        <v>420</v>
      </c>
      <c r="AC222" s="71">
        <f t="shared" si="87"/>
        <v>980</v>
      </c>
      <c r="AD222" s="71">
        <f t="shared" si="88"/>
        <v>861</v>
      </c>
      <c r="AE222" s="71">
        <f t="shared" si="89"/>
        <v>8.36</v>
      </c>
      <c r="AF222" s="80" t="b">
        <f t="shared" si="90"/>
        <v>1</v>
      </c>
    </row>
    <row r="223" spans="1:32">
      <c r="A223" s="60" t="s">
        <v>2936</v>
      </c>
      <c r="B223" s="19" t="s">
        <v>488</v>
      </c>
      <c r="C223" s="19" t="s">
        <v>2967</v>
      </c>
      <c r="D223" s="19" t="s">
        <v>2968</v>
      </c>
      <c r="E223" s="57" t="str">
        <f t="shared" si="79"/>
        <v>KG-ROB-1803-00002-00067/42489283</v>
      </c>
      <c r="F223" s="19" t="s">
        <v>468</v>
      </c>
      <c r="G223" s="19" t="s">
        <v>489</v>
      </c>
      <c r="H223" s="45">
        <v>43447</v>
      </c>
      <c r="I223" s="38">
        <v>42</v>
      </c>
      <c r="J223" s="38">
        <v>504</v>
      </c>
      <c r="K223" s="65">
        <f t="shared" si="80"/>
        <v>12</v>
      </c>
      <c r="L223" s="46">
        <v>4.5</v>
      </c>
      <c r="M223" s="66">
        <f t="shared" si="81"/>
        <v>189</v>
      </c>
      <c r="N223" s="38">
        <v>43</v>
      </c>
      <c r="O223" s="38">
        <v>32.5</v>
      </c>
      <c r="P223" s="38">
        <v>29</v>
      </c>
      <c r="Q223" s="71">
        <f t="shared" si="83"/>
        <v>4.1000000000000002E-2</v>
      </c>
      <c r="R223" s="65">
        <f t="shared" si="84"/>
        <v>1.7</v>
      </c>
      <c r="S223" s="72">
        <f t="shared" si="82"/>
        <v>0.37833333333333335</v>
      </c>
      <c r="T223" s="50">
        <v>190.68</v>
      </c>
      <c r="U223" s="74" t="s">
        <v>2969</v>
      </c>
      <c r="V223" s="27">
        <f>IF(E223="","",SUMIF(OUTBOUND!$G:$G,WMS!E223,OUTBOUND!$L:$L))</f>
        <v>0</v>
      </c>
      <c r="W223" s="27">
        <f>IF(E223="","",SUMIF(OUTBOUND!$G:$G,WMS!E223,OUTBOUND!$M:$M))</f>
        <v>0</v>
      </c>
      <c r="X223" s="71">
        <f>IF(E223="","",SUMIF(OUTBOUND!$G:$G,WMS!E223,OUTBOUND!$O:$O))</f>
        <v>0</v>
      </c>
      <c r="Y223" s="71">
        <f>IF(E223="","",SUMIF(OUTBOUND!$G:$G,WMS!E223,OUTBOUND!$AC:$AC))</f>
        <v>0</v>
      </c>
      <c r="Z223" s="71">
        <f>IF(E223="","",SUMIF(OUTBOUND!$G:$G,WMS!E223,OUTBOUND!$P:$P))</f>
        <v>0</v>
      </c>
      <c r="AA223" s="27">
        <f t="shared" si="85"/>
        <v>42</v>
      </c>
      <c r="AB223" s="27">
        <f t="shared" si="86"/>
        <v>504</v>
      </c>
      <c r="AC223" s="71">
        <f t="shared" si="87"/>
        <v>189</v>
      </c>
      <c r="AD223" s="71">
        <f t="shared" si="88"/>
        <v>190.68</v>
      </c>
      <c r="AE223" s="71">
        <f t="shared" si="89"/>
        <v>1.7</v>
      </c>
      <c r="AF223" s="80" t="b">
        <f t="shared" si="90"/>
        <v>1</v>
      </c>
    </row>
    <row r="224" spans="1:32">
      <c r="A224" s="60" t="s">
        <v>2936</v>
      </c>
      <c r="B224" s="19" t="s">
        <v>491</v>
      </c>
      <c r="C224" s="19" t="s">
        <v>2970</v>
      </c>
      <c r="D224" s="19" t="s">
        <v>2971</v>
      </c>
      <c r="E224" s="57" t="str">
        <f t="shared" si="79"/>
        <v>KG-00696/42476795B</v>
      </c>
      <c r="F224" s="19" t="s">
        <v>468</v>
      </c>
      <c r="G224" s="19" t="s">
        <v>492</v>
      </c>
      <c r="H224" s="45">
        <v>43447</v>
      </c>
      <c r="I224" s="38">
        <v>90</v>
      </c>
      <c r="J224" s="38">
        <v>360</v>
      </c>
      <c r="K224" s="65">
        <f t="shared" si="80"/>
        <v>4</v>
      </c>
      <c r="L224" s="46">
        <v>10.3</v>
      </c>
      <c r="M224" s="66">
        <f t="shared" si="81"/>
        <v>927</v>
      </c>
      <c r="N224" s="38">
        <v>43.5</v>
      </c>
      <c r="O224" s="38">
        <v>27</v>
      </c>
      <c r="P224" s="38">
        <v>40</v>
      </c>
      <c r="Q224" s="71">
        <f t="shared" si="83"/>
        <v>4.7E-2</v>
      </c>
      <c r="R224" s="65">
        <f t="shared" si="84"/>
        <v>4.2300000000000004</v>
      </c>
      <c r="S224" s="72">
        <f t="shared" si="82"/>
        <v>2</v>
      </c>
      <c r="T224" s="50">
        <v>720</v>
      </c>
      <c r="U224" s="74" t="s">
        <v>2972</v>
      </c>
      <c r="V224" s="27">
        <f>IF(E224="","",SUMIF(OUTBOUND!$G:$G,WMS!E224,OUTBOUND!$L:$L))</f>
        <v>0</v>
      </c>
      <c r="W224" s="27">
        <f>IF(E224="","",SUMIF(OUTBOUND!$G:$G,WMS!E224,OUTBOUND!$M:$M))</f>
        <v>0</v>
      </c>
      <c r="X224" s="71">
        <f>IF(E224="","",SUMIF(OUTBOUND!$G:$G,WMS!E224,OUTBOUND!$O:$O))</f>
        <v>0</v>
      </c>
      <c r="Y224" s="71">
        <f>IF(E224="","",SUMIF(OUTBOUND!$G:$G,WMS!E224,OUTBOUND!$AC:$AC))</f>
        <v>0</v>
      </c>
      <c r="Z224" s="71">
        <f>IF(E224="","",SUMIF(OUTBOUND!$G:$G,WMS!E224,OUTBOUND!$P:$P))</f>
        <v>0</v>
      </c>
      <c r="AA224" s="27">
        <f t="shared" si="85"/>
        <v>90</v>
      </c>
      <c r="AB224" s="27">
        <f t="shared" si="86"/>
        <v>360</v>
      </c>
      <c r="AC224" s="71">
        <f t="shared" si="87"/>
        <v>927</v>
      </c>
      <c r="AD224" s="71">
        <f t="shared" si="88"/>
        <v>720</v>
      </c>
      <c r="AE224" s="71">
        <f t="shared" si="89"/>
        <v>4.2300000000000004</v>
      </c>
      <c r="AF224" s="80" t="b">
        <f t="shared" si="90"/>
        <v>1</v>
      </c>
    </row>
    <row r="225" spans="1:32">
      <c r="A225" s="60" t="s">
        <v>2936</v>
      </c>
      <c r="B225" s="19" t="s">
        <v>491</v>
      </c>
      <c r="C225" s="19" t="s">
        <v>2970</v>
      </c>
      <c r="D225" s="19" t="s">
        <v>2973</v>
      </c>
      <c r="E225" s="57" t="str">
        <f t="shared" si="79"/>
        <v>KG-00696/42492122B</v>
      </c>
      <c r="F225" s="19" t="s">
        <v>468</v>
      </c>
      <c r="G225" s="19" t="s">
        <v>494</v>
      </c>
      <c r="H225" s="45">
        <v>43447</v>
      </c>
      <c r="I225" s="38">
        <v>40</v>
      </c>
      <c r="J225" s="38">
        <v>360</v>
      </c>
      <c r="K225" s="65">
        <f t="shared" si="80"/>
        <v>9</v>
      </c>
      <c r="L225" s="46">
        <v>10.5</v>
      </c>
      <c r="M225" s="66">
        <f t="shared" si="81"/>
        <v>420</v>
      </c>
      <c r="N225" s="38">
        <v>47.5</v>
      </c>
      <c r="O225" s="38">
        <v>47.5</v>
      </c>
      <c r="P225" s="38">
        <v>21.5</v>
      </c>
      <c r="Q225" s="71">
        <f t="shared" si="83"/>
        <v>4.9000000000000002E-2</v>
      </c>
      <c r="R225" s="65">
        <f t="shared" si="84"/>
        <v>1.94</v>
      </c>
      <c r="S225" s="72">
        <f t="shared" si="82"/>
        <v>0.94444444444444442</v>
      </c>
      <c r="T225" s="50">
        <v>340</v>
      </c>
      <c r="U225" s="74" t="s">
        <v>2974</v>
      </c>
      <c r="V225" s="27">
        <f>IF(E225="","",SUMIF(OUTBOUND!$G:$G,WMS!E225,OUTBOUND!$L:$L))</f>
        <v>0</v>
      </c>
      <c r="W225" s="27">
        <f>IF(E225="","",SUMIF(OUTBOUND!$G:$G,WMS!E225,OUTBOUND!$M:$M))</f>
        <v>0</v>
      </c>
      <c r="X225" s="71">
        <f>IF(E225="","",SUMIF(OUTBOUND!$G:$G,WMS!E225,OUTBOUND!$O:$O))</f>
        <v>0</v>
      </c>
      <c r="Y225" s="71">
        <f>IF(E225="","",SUMIF(OUTBOUND!$G:$G,WMS!E225,OUTBOUND!$AC:$AC))</f>
        <v>0</v>
      </c>
      <c r="Z225" s="71">
        <f>IF(E225="","",SUMIF(OUTBOUND!$G:$G,WMS!E225,OUTBOUND!$P:$P))</f>
        <v>0</v>
      </c>
      <c r="AA225" s="27">
        <f t="shared" si="85"/>
        <v>40</v>
      </c>
      <c r="AB225" s="27">
        <f t="shared" si="86"/>
        <v>360</v>
      </c>
      <c r="AC225" s="71">
        <f t="shared" si="87"/>
        <v>420</v>
      </c>
      <c r="AD225" s="71">
        <f t="shared" si="88"/>
        <v>340</v>
      </c>
      <c r="AE225" s="71">
        <f t="shared" si="89"/>
        <v>1.94</v>
      </c>
      <c r="AF225" s="80" t="b">
        <f t="shared" si="90"/>
        <v>1</v>
      </c>
    </row>
    <row r="226" spans="1:32">
      <c r="A226" s="60" t="s">
        <v>2936</v>
      </c>
      <c r="B226" s="19" t="s">
        <v>491</v>
      </c>
      <c r="C226" s="19" t="s">
        <v>2970</v>
      </c>
      <c r="D226" s="19" t="s">
        <v>2975</v>
      </c>
      <c r="E226" s="57" t="str">
        <f t="shared" ref="E226:E289" si="91">IF(D226="","",C226&amp;"/"&amp;D226)</f>
        <v>KG-00696/42421580B</v>
      </c>
      <c r="F226" s="19" t="s">
        <v>468</v>
      </c>
      <c r="G226" s="19" t="s">
        <v>495</v>
      </c>
      <c r="H226" s="45">
        <v>43447</v>
      </c>
      <c r="I226" s="38">
        <v>44</v>
      </c>
      <c r="J226" s="38">
        <v>176</v>
      </c>
      <c r="K226" s="65">
        <f t="shared" si="80"/>
        <v>4</v>
      </c>
      <c r="L226" s="46">
        <v>7.5</v>
      </c>
      <c r="M226" s="66">
        <f t="shared" si="81"/>
        <v>330</v>
      </c>
      <c r="N226" s="38">
        <v>34.5</v>
      </c>
      <c r="O226" s="38">
        <v>34.5</v>
      </c>
      <c r="P226" s="38">
        <v>25.5</v>
      </c>
      <c r="Q226" s="71">
        <f t="shared" si="83"/>
        <v>0.03</v>
      </c>
      <c r="R226" s="65">
        <f t="shared" si="84"/>
        <v>1.34</v>
      </c>
      <c r="S226" s="72">
        <f t="shared" si="82"/>
        <v>1.75</v>
      </c>
      <c r="T226" s="50">
        <v>308</v>
      </c>
      <c r="U226" s="74" t="s">
        <v>2976</v>
      </c>
      <c r="V226" s="27">
        <f>IF(E226="","",SUMIF(OUTBOUND!$G:$G,WMS!E226,OUTBOUND!$L:$L))</f>
        <v>0</v>
      </c>
      <c r="W226" s="27">
        <f>IF(E226="","",SUMIF(OUTBOUND!$G:$G,WMS!E226,OUTBOUND!$M:$M))</f>
        <v>0</v>
      </c>
      <c r="X226" s="71">
        <f>IF(E226="","",SUMIF(OUTBOUND!$G:$G,WMS!E226,OUTBOUND!$O:$O))</f>
        <v>0</v>
      </c>
      <c r="Y226" s="71">
        <f>IF(E226="","",SUMIF(OUTBOUND!$G:$G,WMS!E226,OUTBOUND!$AC:$AC))</f>
        <v>0</v>
      </c>
      <c r="Z226" s="71">
        <f>IF(E226="","",SUMIF(OUTBOUND!$G:$G,WMS!E226,OUTBOUND!$P:$P))</f>
        <v>0</v>
      </c>
      <c r="AA226" s="27">
        <f t="shared" si="85"/>
        <v>44</v>
      </c>
      <c r="AB226" s="27">
        <f t="shared" si="86"/>
        <v>176</v>
      </c>
      <c r="AC226" s="71">
        <f t="shared" si="87"/>
        <v>330</v>
      </c>
      <c r="AD226" s="71">
        <f t="shared" si="88"/>
        <v>308</v>
      </c>
      <c r="AE226" s="71">
        <f t="shared" si="89"/>
        <v>1.34</v>
      </c>
      <c r="AF226" s="80" t="b">
        <f t="shared" si="90"/>
        <v>1</v>
      </c>
    </row>
    <row r="227" spans="1:32">
      <c r="A227" s="60" t="s">
        <v>2936</v>
      </c>
      <c r="B227" s="19" t="s">
        <v>491</v>
      </c>
      <c r="C227" s="19" t="s">
        <v>2970</v>
      </c>
      <c r="D227" s="19" t="s">
        <v>2977</v>
      </c>
      <c r="E227" s="57" t="str">
        <f t="shared" si="91"/>
        <v>KG-00696/41453469B</v>
      </c>
      <c r="F227" s="19" t="s">
        <v>468</v>
      </c>
      <c r="G227" s="19" t="s">
        <v>496</v>
      </c>
      <c r="H227" s="45">
        <v>43447</v>
      </c>
      <c r="I227" s="38">
        <v>38</v>
      </c>
      <c r="J227" s="38">
        <v>456</v>
      </c>
      <c r="K227" s="65">
        <f t="shared" si="80"/>
        <v>12</v>
      </c>
      <c r="L227" s="46">
        <v>3.5</v>
      </c>
      <c r="M227" s="66">
        <f t="shared" si="81"/>
        <v>133</v>
      </c>
      <c r="N227" s="38">
        <v>31.5</v>
      </c>
      <c r="O227" s="38">
        <v>25</v>
      </c>
      <c r="P227" s="38">
        <v>21</v>
      </c>
      <c r="Q227" s="71">
        <f t="shared" si="83"/>
        <v>1.7000000000000001E-2</v>
      </c>
      <c r="R227" s="65">
        <f t="shared" si="84"/>
        <v>0.63</v>
      </c>
      <c r="S227" s="72">
        <f t="shared" si="82"/>
        <v>0.29166666666666669</v>
      </c>
      <c r="T227" s="50">
        <v>133</v>
      </c>
      <c r="U227" s="74" t="s">
        <v>2949</v>
      </c>
      <c r="V227" s="27">
        <f>IF(E227="","",SUMIF(OUTBOUND!$G:$G,WMS!E227,OUTBOUND!$L:$L))</f>
        <v>0</v>
      </c>
      <c r="W227" s="27">
        <f>IF(E227="","",SUMIF(OUTBOUND!$G:$G,WMS!E227,OUTBOUND!$M:$M))</f>
        <v>0</v>
      </c>
      <c r="X227" s="71">
        <f>IF(E227="","",SUMIF(OUTBOUND!$G:$G,WMS!E227,OUTBOUND!$O:$O))</f>
        <v>0</v>
      </c>
      <c r="Y227" s="71">
        <f>IF(E227="","",SUMIF(OUTBOUND!$G:$G,WMS!E227,OUTBOUND!$AC:$AC))</f>
        <v>0</v>
      </c>
      <c r="Z227" s="71">
        <f>IF(E227="","",SUMIF(OUTBOUND!$G:$G,WMS!E227,OUTBOUND!$P:$P))</f>
        <v>0</v>
      </c>
      <c r="AA227" s="27">
        <f t="shared" si="85"/>
        <v>38</v>
      </c>
      <c r="AB227" s="27">
        <f t="shared" si="86"/>
        <v>456</v>
      </c>
      <c r="AC227" s="71">
        <f t="shared" si="87"/>
        <v>133</v>
      </c>
      <c r="AD227" s="71">
        <f t="shared" si="88"/>
        <v>133</v>
      </c>
      <c r="AE227" s="71">
        <f t="shared" si="89"/>
        <v>0.63</v>
      </c>
      <c r="AF227" s="80" t="b">
        <f t="shared" si="90"/>
        <v>1</v>
      </c>
    </row>
    <row r="228" spans="1:32">
      <c r="A228" s="60" t="s">
        <v>2936</v>
      </c>
      <c r="B228" s="19" t="s">
        <v>491</v>
      </c>
      <c r="C228" s="19" t="s">
        <v>2970</v>
      </c>
      <c r="D228" s="19" t="s">
        <v>2978</v>
      </c>
      <c r="E228" s="57" t="str">
        <f t="shared" si="91"/>
        <v>KG-00696/42473183B</v>
      </c>
      <c r="F228" s="19" t="s">
        <v>468</v>
      </c>
      <c r="G228" s="19" t="s">
        <v>497</v>
      </c>
      <c r="H228" s="45">
        <v>43447</v>
      </c>
      <c r="I228" s="38">
        <v>45</v>
      </c>
      <c r="J228" s="38">
        <v>360</v>
      </c>
      <c r="K228" s="65">
        <f t="shared" ref="K228:K291" si="92">IF(J228="","",J228/I228)</f>
        <v>8</v>
      </c>
      <c r="L228" s="46">
        <v>4.5</v>
      </c>
      <c r="M228" s="66">
        <f t="shared" ref="M228:M291" si="93">IF(L228="","",ROUND(I228*L228,3))</f>
        <v>202.5</v>
      </c>
      <c r="N228" s="38">
        <v>28</v>
      </c>
      <c r="O228" s="38">
        <v>27.5</v>
      </c>
      <c r="P228" s="38">
        <v>16.5</v>
      </c>
      <c r="Q228" s="71">
        <f t="shared" si="83"/>
        <v>1.2999999999999999E-2</v>
      </c>
      <c r="R228" s="65">
        <f t="shared" si="84"/>
        <v>0.56999999999999995</v>
      </c>
      <c r="S228" s="72">
        <f t="shared" si="82"/>
        <v>0.5625</v>
      </c>
      <c r="T228" s="50">
        <v>202.5</v>
      </c>
      <c r="U228" s="74" t="s">
        <v>2955</v>
      </c>
      <c r="V228" s="27">
        <f>IF(E228="","",SUMIF(OUTBOUND!$G:$G,WMS!E228,OUTBOUND!$L:$L))</f>
        <v>0</v>
      </c>
      <c r="W228" s="27">
        <f>IF(E228="","",SUMIF(OUTBOUND!$G:$G,WMS!E228,OUTBOUND!$M:$M))</f>
        <v>0</v>
      </c>
      <c r="X228" s="71">
        <f>IF(E228="","",SUMIF(OUTBOUND!$G:$G,WMS!E228,OUTBOUND!$O:$O))</f>
        <v>0</v>
      </c>
      <c r="Y228" s="71">
        <f>IF(E228="","",SUMIF(OUTBOUND!$G:$G,WMS!E228,OUTBOUND!$AC:$AC))</f>
        <v>0</v>
      </c>
      <c r="Z228" s="71">
        <f>IF(E228="","",SUMIF(OUTBOUND!$G:$G,WMS!E228,OUTBOUND!$P:$P))</f>
        <v>0</v>
      </c>
      <c r="AA228" s="27">
        <f t="shared" si="85"/>
        <v>45</v>
      </c>
      <c r="AB228" s="27">
        <f t="shared" si="86"/>
        <v>360</v>
      </c>
      <c r="AC228" s="71">
        <f t="shared" si="87"/>
        <v>202.5</v>
      </c>
      <c r="AD228" s="71">
        <f t="shared" si="88"/>
        <v>202.5</v>
      </c>
      <c r="AE228" s="71">
        <f t="shared" si="89"/>
        <v>0.56999999999999995</v>
      </c>
      <c r="AF228" s="80" t="b">
        <f t="shared" si="90"/>
        <v>1</v>
      </c>
    </row>
    <row r="229" spans="1:32">
      <c r="A229" s="60" t="s">
        <v>2936</v>
      </c>
      <c r="B229" s="19" t="s">
        <v>491</v>
      </c>
      <c r="C229" s="19" t="s">
        <v>2970</v>
      </c>
      <c r="D229" s="19" t="s">
        <v>2979</v>
      </c>
      <c r="E229" s="57" t="str">
        <f t="shared" si="91"/>
        <v>KG-00696/42473190B</v>
      </c>
      <c r="F229" s="19" t="s">
        <v>468</v>
      </c>
      <c r="G229" s="19" t="s">
        <v>498</v>
      </c>
      <c r="H229" s="45">
        <v>43447</v>
      </c>
      <c r="I229" s="38">
        <v>45</v>
      </c>
      <c r="J229" s="38">
        <v>360</v>
      </c>
      <c r="K229" s="65">
        <f t="shared" si="92"/>
        <v>8</v>
      </c>
      <c r="L229" s="46">
        <v>4.5</v>
      </c>
      <c r="M229" s="66">
        <f t="shared" si="93"/>
        <v>202.5</v>
      </c>
      <c r="N229" s="38">
        <v>27.5</v>
      </c>
      <c r="O229" s="38">
        <v>27.5</v>
      </c>
      <c r="P229" s="38">
        <v>16.5</v>
      </c>
      <c r="Q229" s="71">
        <f t="shared" si="83"/>
        <v>1.2E-2</v>
      </c>
      <c r="R229" s="65">
        <f t="shared" si="84"/>
        <v>0.56000000000000005</v>
      </c>
      <c r="S229" s="72">
        <f t="shared" si="82"/>
        <v>0.5625</v>
      </c>
      <c r="T229" s="50">
        <v>202.5</v>
      </c>
      <c r="U229" s="74" t="s">
        <v>2939</v>
      </c>
      <c r="V229" s="27">
        <f>IF(E229="","",SUMIF(OUTBOUND!$G:$G,WMS!E229,OUTBOUND!$L:$L))</f>
        <v>0</v>
      </c>
      <c r="W229" s="27">
        <f>IF(E229="","",SUMIF(OUTBOUND!$G:$G,WMS!E229,OUTBOUND!$M:$M))</f>
        <v>0</v>
      </c>
      <c r="X229" s="71">
        <f>IF(E229="","",SUMIF(OUTBOUND!$G:$G,WMS!E229,OUTBOUND!$O:$O))</f>
        <v>0</v>
      </c>
      <c r="Y229" s="71">
        <f>IF(E229="","",SUMIF(OUTBOUND!$G:$G,WMS!E229,OUTBOUND!$AC:$AC))</f>
        <v>0</v>
      </c>
      <c r="Z229" s="71">
        <f>IF(E229="","",SUMIF(OUTBOUND!$G:$G,WMS!E229,OUTBOUND!$P:$P))</f>
        <v>0</v>
      </c>
      <c r="AA229" s="27">
        <f t="shared" si="85"/>
        <v>45</v>
      </c>
      <c r="AB229" s="27">
        <f t="shared" si="86"/>
        <v>360</v>
      </c>
      <c r="AC229" s="71">
        <f t="shared" si="87"/>
        <v>202.5</v>
      </c>
      <c r="AD229" s="71">
        <f t="shared" si="88"/>
        <v>202.5</v>
      </c>
      <c r="AE229" s="71">
        <f t="shared" si="89"/>
        <v>0.56000000000000005</v>
      </c>
      <c r="AF229" s="80" t="b">
        <f t="shared" si="90"/>
        <v>1</v>
      </c>
    </row>
    <row r="230" spans="1:32">
      <c r="A230" s="60" t="s">
        <v>2936</v>
      </c>
      <c r="B230" s="19" t="s">
        <v>491</v>
      </c>
      <c r="C230" s="19" t="s">
        <v>2970</v>
      </c>
      <c r="D230" s="19" t="s">
        <v>2980</v>
      </c>
      <c r="E230" s="57" t="str">
        <f t="shared" si="91"/>
        <v>KG-00696/42371441B</v>
      </c>
      <c r="F230" s="19" t="s">
        <v>468</v>
      </c>
      <c r="G230" s="19" t="s">
        <v>499</v>
      </c>
      <c r="H230" s="45">
        <v>43447</v>
      </c>
      <c r="I230" s="38">
        <v>56</v>
      </c>
      <c r="J230" s="38">
        <v>448</v>
      </c>
      <c r="K230" s="65">
        <f t="shared" si="92"/>
        <v>8</v>
      </c>
      <c r="L230" s="46">
        <v>4.5</v>
      </c>
      <c r="M230" s="66">
        <f t="shared" si="93"/>
        <v>252</v>
      </c>
      <c r="N230" s="38">
        <v>47.5</v>
      </c>
      <c r="O230" s="38">
        <v>25</v>
      </c>
      <c r="P230" s="38">
        <v>21.5</v>
      </c>
      <c r="Q230" s="71">
        <f t="shared" si="83"/>
        <v>2.5999999999999999E-2</v>
      </c>
      <c r="R230" s="65">
        <f t="shared" si="84"/>
        <v>1.43</v>
      </c>
      <c r="S230" s="72">
        <f t="shared" si="82"/>
        <v>0.46249999999999997</v>
      </c>
      <c r="T230" s="50">
        <v>207.2</v>
      </c>
      <c r="U230" s="74" t="s">
        <v>2976</v>
      </c>
      <c r="V230" s="27">
        <f>IF(E230="","",SUMIF(OUTBOUND!$G:$G,WMS!E230,OUTBOUND!$L:$L))</f>
        <v>0</v>
      </c>
      <c r="W230" s="27">
        <f>IF(E230="","",SUMIF(OUTBOUND!$G:$G,WMS!E230,OUTBOUND!$M:$M))</f>
        <v>0</v>
      </c>
      <c r="X230" s="71">
        <f>IF(E230="","",SUMIF(OUTBOUND!$G:$G,WMS!E230,OUTBOUND!$O:$O))</f>
        <v>0</v>
      </c>
      <c r="Y230" s="71">
        <f>IF(E230="","",SUMIF(OUTBOUND!$G:$G,WMS!E230,OUTBOUND!$AC:$AC))</f>
        <v>0</v>
      </c>
      <c r="Z230" s="71">
        <f>IF(E230="","",SUMIF(OUTBOUND!$G:$G,WMS!E230,OUTBOUND!$P:$P))</f>
        <v>0</v>
      </c>
      <c r="AA230" s="27">
        <f t="shared" si="85"/>
        <v>56</v>
      </c>
      <c r="AB230" s="27">
        <f t="shared" si="86"/>
        <v>448</v>
      </c>
      <c r="AC230" s="71">
        <f t="shared" si="87"/>
        <v>252</v>
      </c>
      <c r="AD230" s="71">
        <f t="shared" si="88"/>
        <v>207.2</v>
      </c>
      <c r="AE230" s="71">
        <f t="shared" si="89"/>
        <v>1.43</v>
      </c>
      <c r="AF230" s="80" t="b">
        <f t="shared" si="90"/>
        <v>1</v>
      </c>
    </row>
    <row r="231" spans="1:32">
      <c r="A231" s="60" t="s">
        <v>2936</v>
      </c>
      <c r="B231" s="19" t="s">
        <v>491</v>
      </c>
      <c r="C231" s="19" t="s">
        <v>2970</v>
      </c>
      <c r="D231" s="19" t="s">
        <v>2981</v>
      </c>
      <c r="E231" s="57" t="str">
        <f t="shared" si="91"/>
        <v>KG-00696/41453438B</v>
      </c>
      <c r="F231" s="19" t="s">
        <v>468</v>
      </c>
      <c r="G231" s="19" t="s">
        <v>500</v>
      </c>
      <c r="H231" s="45">
        <v>43447</v>
      </c>
      <c r="I231" s="38">
        <v>38</v>
      </c>
      <c r="J231" s="38">
        <v>456</v>
      </c>
      <c r="K231" s="65">
        <f t="shared" si="92"/>
        <v>12</v>
      </c>
      <c r="L231" s="46">
        <v>3.5</v>
      </c>
      <c r="M231" s="66">
        <f t="shared" si="93"/>
        <v>133</v>
      </c>
      <c r="N231" s="38">
        <v>32</v>
      </c>
      <c r="O231" s="38">
        <v>25</v>
      </c>
      <c r="P231" s="38">
        <v>21</v>
      </c>
      <c r="Q231" s="71">
        <f t="shared" si="83"/>
        <v>1.7000000000000001E-2</v>
      </c>
      <c r="R231" s="65">
        <f t="shared" si="84"/>
        <v>0.64</v>
      </c>
      <c r="S231" s="72">
        <f t="shared" si="82"/>
        <v>0.29166666666666669</v>
      </c>
      <c r="T231" s="50">
        <v>133</v>
      </c>
      <c r="U231" s="74" t="s">
        <v>2953</v>
      </c>
      <c r="V231" s="27">
        <f>IF(E231="","",SUMIF(OUTBOUND!$G:$G,WMS!E231,OUTBOUND!$L:$L))</f>
        <v>0</v>
      </c>
      <c r="W231" s="27">
        <f>IF(E231="","",SUMIF(OUTBOUND!$G:$G,WMS!E231,OUTBOUND!$M:$M))</f>
        <v>0</v>
      </c>
      <c r="X231" s="71">
        <f>IF(E231="","",SUMIF(OUTBOUND!$G:$G,WMS!E231,OUTBOUND!$O:$O))</f>
        <v>0</v>
      </c>
      <c r="Y231" s="71">
        <f>IF(E231="","",SUMIF(OUTBOUND!$G:$G,WMS!E231,OUTBOUND!$AC:$AC))</f>
        <v>0</v>
      </c>
      <c r="Z231" s="71">
        <f>IF(E231="","",SUMIF(OUTBOUND!$G:$G,WMS!E231,OUTBOUND!$P:$P))</f>
        <v>0</v>
      </c>
      <c r="AA231" s="27">
        <f t="shared" si="85"/>
        <v>38</v>
      </c>
      <c r="AB231" s="27">
        <f t="shared" si="86"/>
        <v>456</v>
      </c>
      <c r="AC231" s="71">
        <f t="shared" si="87"/>
        <v>133</v>
      </c>
      <c r="AD231" s="71">
        <f t="shared" si="88"/>
        <v>133</v>
      </c>
      <c r="AE231" s="71">
        <f t="shared" si="89"/>
        <v>0.64</v>
      </c>
      <c r="AF231" s="80" t="b">
        <f t="shared" si="90"/>
        <v>1</v>
      </c>
    </row>
    <row r="232" spans="1:32">
      <c r="A232" s="60" t="s">
        <v>2936</v>
      </c>
      <c r="B232" s="19" t="s">
        <v>491</v>
      </c>
      <c r="C232" s="19" t="s">
        <v>2970</v>
      </c>
      <c r="D232" s="19" t="s">
        <v>2982</v>
      </c>
      <c r="E232" s="57" t="str">
        <f t="shared" si="91"/>
        <v>KG-00696/41453537B</v>
      </c>
      <c r="F232" s="19" t="s">
        <v>468</v>
      </c>
      <c r="G232" s="19" t="s">
        <v>501</v>
      </c>
      <c r="H232" s="45">
        <v>43447</v>
      </c>
      <c r="I232" s="38">
        <v>38</v>
      </c>
      <c r="J232" s="38">
        <v>456</v>
      </c>
      <c r="K232" s="65">
        <f t="shared" si="92"/>
        <v>12</v>
      </c>
      <c r="L232" s="46">
        <v>4.5</v>
      </c>
      <c r="M232" s="66">
        <f t="shared" si="93"/>
        <v>171</v>
      </c>
      <c r="N232" s="38">
        <v>35</v>
      </c>
      <c r="O232" s="38">
        <v>26.5</v>
      </c>
      <c r="P232" s="38">
        <v>14.5</v>
      </c>
      <c r="Q232" s="71">
        <f t="shared" si="83"/>
        <v>1.2999999999999999E-2</v>
      </c>
      <c r="R232" s="65">
        <f t="shared" si="84"/>
        <v>0.51</v>
      </c>
      <c r="S232" s="72">
        <f t="shared" si="82"/>
        <v>0.30000000000000004</v>
      </c>
      <c r="T232" s="50">
        <v>136.80000000000001</v>
      </c>
      <c r="U232" s="74" t="s">
        <v>2943</v>
      </c>
      <c r="V232" s="27">
        <f>IF(E232="","",SUMIF(OUTBOUND!$G:$G,WMS!E232,OUTBOUND!$L:$L))</f>
        <v>0</v>
      </c>
      <c r="W232" s="27">
        <f>IF(E232="","",SUMIF(OUTBOUND!$G:$G,WMS!E232,OUTBOUND!$M:$M))</f>
        <v>0</v>
      </c>
      <c r="X232" s="71">
        <f>IF(E232="","",SUMIF(OUTBOUND!$G:$G,WMS!E232,OUTBOUND!$O:$O))</f>
        <v>0</v>
      </c>
      <c r="Y232" s="71">
        <f>IF(E232="","",SUMIF(OUTBOUND!$G:$G,WMS!E232,OUTBOUND!$AC:$AC))</f>
        <v>0</v>
      </c>
      <c r="Z232" s="71">
        <f>IF(E232="","",SUMIF(OUTBOUND!$G:$G,WMS!E232,OUTBOUND!$P:$P))</f>
        <v>0</v>
      </c>
      <c r="AA232" s="27">
        <f t="shared" si="85"/>
        <v>38</v>
      </c>
      <c r="AB232" s="27">
        <f t="shared" si="86"/>
        <v>456</v>
      </c>
      <c r="AC232" s="71">
        <f t="shared" si="87"/>
        <v>171</v>
      </c>
      <c r="AD232" s="71">
        <f t="shared" si="88"/>
        <v>136.80000000000001</v>
      </c>
      <c r="AE232" s="71">
        <f t="shared" si="89"/>
        <v>0.51</v>
      </c>
      <c r="AF232" s="80" t="b">
        <f t="shared" si="90"/>
        <v>1</v>
      </c>
    </row>
    <row r="233" spans="1:32">
      <c r="A233" s="60" t="s">
        <v>2936</v>
      </c>
      <c r="B233" s="19" t="s">
        <v>491</v>
      </c>
      <c r="C233" s="19" t="s">
        <v>2970</v>
      </c>
      <c r="D233" s="19" t="s">
        <v>2983</v>
      </c>
      <c r="E233" s="57" t="str">
        <f t="shared" si="91"/>
        <v>KG-00696/41453568B</v>
      </c>
      <c r="F233" s="19" t="s">
        <v>468</v>
      </c>
      <c r="G233" s="19" t="s">
        <v>502</v>
      </c>
      <c r="H233" s="45">
        <v>43447</v>
      </c>
      <c r="I233" s="38">
        <v>38</v>
      </c>
      <c r="J233" s="38">
        <v>456</v>
      </c>
      <c r="K233" s="65">
        <f t="shared" si="92"/>
        <v>12</v>
      </c>
      <c r="L233" s="46">
        <v>4.5</v>
      </c>
      <c r="M233" s="66">
        <f t="shared" si="93"/>
        <v>171</v>
      </c>
      <c r="N233" s="38">
        <v>35</v>
      </c>
      <c r="O233" s="38">
        <v>26.5</v>
      </c>
      <c r="P233" s="38">
        <v>14.5</v>
      </c>
      <c r="Q233" s="71">
        <f t="shared" si="83"/>
        <v>1.2999999999999999E-2</v>
      </c>
      <c r="R233" s="65">
        <f t="shared" si="84"/>
        <v>0.51</v>
      </c>
      <c r="S233" s="72">
        <f t="shared" si="82"/>
        <v>0.30000000000000004</v>
      </c>
      <c r="T233" s="50">
        <v>136.80000000000001</v>
      </c>
      <c r="U233" s="74" t="s">
        <v>2947</v>
      </c>
      <c r="V233" s="27">
        <f>IF(E233="","",SUMIF(OUTBOUND!$G:$G,WMS!E233,OUTBOUND!$L:$L))</f>
        <v>0</v>
      </c>
      <c r="W233" s="27">
        <f>IF(E233="","",SUMIF(OUTBOUND!$G:$G,WMS!E233,OUTBOUND!$M:$M))</f>
        <v>0</v>
      </c>
      <c r="X233" s="71">
        <f>IF(E233="","",SUMIF(OUTBOUND!$G:$G,WMS!E233,OUTBOUND!$O:$O))</f>
        <v>0</v>
      </c>
      <c r="Y233" s="71">
        <f>IF(E233="","",SUMIF(OUTBOUND!$G:$G,WMS!E233,OUTBOUND!$AC:$AC))</f>
        <v>0</v>
      </c>
      <c r="Z233" s="71">
        <f>IF(E233="","",SUMIF(OUTBOUND!$G:$G,WMS!E233,OUTBOUND!$P:$P))</f>
        <v>0</v>
      </c>
      <c r="AA233" s="27">
        <f t="shared" si="85"/>
        <v>38</v>
      </c>
      <c r="AB233" s="27">
        <f t="shared" si="86"/>
        <v>456</v>
      </c>
      <c r="AC233" s="71">
        <f t="shared" si="87"/>
        <v>171</v>
      </c>
      <c r="AD233" s="71">
        <f t="shared" si="88"/>
        <v>136.80000000000001</v>
      </c>
      <c r="AE233" s="71">
        <f t="shared" si="89"/>
        <v>0.51</v>
      </c>
      <c r="AF233" s="80" t="b">
        <f t="shared" si="90"/>
        <v>1</v>
      </c>
    </row>
    <row r="234" spans="1:32">
      <c r="A234" s="60" t="s">
        <v>2936</v>
      </c>
      <c r="B234" s="19" t="s">
        <v>491</v>
      </c>
      <c r="C234" s="19" t="s">
        <v>2970</v>
      </c>
      <c r="D234" s="19" t="s">
        <v>2984</v>
      </c>
      <c r="E234" s="57" t="str">
        <f t="shared" si="91"/>
        <v>KG-00696/42443131B</v>
      </c>
      <c r="F234" s="19" t="s">
        <v>468</v>
      </c>
      <c r="G234" s="19" t="s">
        <v>503</v>
      </c>
      <c r="H234" s="45">
        <v>43447</v>
      </c>
      <c r="I234" s="38">
        <v>56</v>
      </c>
      <c r="J234" s="38">
        <v>448</v>
      </c>
      <c r="K234" s="65">
        <f t="shared" si="92"/>
        <v>8</v>
      </c>
      <c r="L234" s="46">
        <v>4</v>
      </c>
      <c r="M234" s="66">
        <f t="shared" si="93"/>
        <v>224</v>
      </c>
      <c r="N234" s="38">
        <v>47.5</v>
      </c>
      <c r="O234" s="38">
        <v>25</v>
      </c>
      <c r="P234" s="38">
        <v>21.5</v>
      </c>
      <c r="Q234" s="71">
        <f t="shared" si="83"/>
        <v>2.5999999999999999E-2</v>
      </c>
      <c r="R234" s="65">
        <f t="shared" si="84"/>
        <v>1.43</v>
      </c>
      <c r="S234" s="72">
        <f t="shared" si="82"/>
        <v>0.46249999999999997</v>
      </c>
      <c r="T234" s="50">
        <v>207.2</v>
      </c>
      <c r="U234" s="74" t="s">
        <v>2985</v>
      </c>
      <c r="V234" s="27">
        <f>IF(E234="","",SUMIF(OUTBOUND!$G:$G,WMS!E234,OUTBOUND!$L:$L))</f>
        <v>0</v>
      </c>
      <c r="W234" s="27">
        <f>IF(E234="","",SUMIF(OUTBOUND!$G:$G,WMS!E234,OUTBOUND!$M:$M))</f>
        <v>0</v>
      </c>
      <c r="X234" s="71">
        <f>IF(E234="","",SUMIF(OUTBOUND!$G:$G,WMS!E234,OUTBOUND!$O:$O))</f>
        <v>0</v>
      </c>
      <c r="Y234" s="71">
        <f>IF(E234="","",SUMIF(OUTBOUND!$G:$G,WMS!E234,OUTBOUND!$AC:$AC))</f>
        <v>0</v>
      </c>
      <c r="Z234" s="71">
        <f>IF(E234="","",SUMIF(OUTBOUND!$G:$G,WMS!E234,OUTBOUND!$P:$P))</f>
        <v>0</v>
      </c>
      <c r="AA234" s="27">
        <f t="shared" si="85"/>
        <v>56</v>
      </c>
      <c r="AB234" s="27">
        <f t="shared" si="86"/>
        <v>448</v>
      </c>
      <c r="AC234" s="71">
        <f t="shared" si="87"/>
        <v>224</v>
      </c>
      <c r="AD234" s="71">
        <f t="shared" si="88"/>
        <v>207.2</v>
      </c>
      <c r="AE234" s="71">
        <f t="shared" si="89"/>
        <v>1.43</v>
      </c>
      <c r="AF234" s="80" t="b">
        <f t="shared" si="90"/>
        <v>1</v>
      </c>
    </row>
    <row r="235" spans="1:32">
      <c r="A235" s="60" t="s">
        <v>2936</v>
      </c>
      <c r="B235" s="19" t="s">
        <v>491</v>
      </c>
      <c r="C235" s="19" t="s">
        <v>2970</v>
      </c>
      <c r="D235" s="19" t="s">
        <v>2986</v>
      </c>
      <c r="E235" s="57" t="str">
        <f t="shared" si="91"/>
        <v>KG-00696/42473206B</v>
      </c>
      <c r="F235" s="19" t="s">
        <v>468</v>
      </c>
      <c r="G235" s="19" t="s">
        <v>504</v>
      </c>
      <c r="H235" s="45">
        <v>43447</v>
      </c>
      <c r="I235" s="38">
        <v>45</v>
      </c>
      <c r="J235" s="38">
        <v>360</v>
      </c>
      <c r="K235" s="65">
        <f t="shared" si="92"/>
        <v>8</v>
      </c>
      <c r="L235" s="46">
        <v>4.5</v>
      </c>
      <c r="M235" s="66">
        <f t="shared" si="93"/>
        <v>202.5</v>
      </c>
      <c r="N235" s="38">
        <v>27.5</v>
      </c>
      <c r="O235" s="38">
        <v>27.5</v>
      </c>
      <c r="P235" s="38">
        <v>16.5</v>
      </c>
      <c r="Q235" s="71">
        <f t="shared" si="83"/>
        <v>1.2E-2</v>
      </c>
      <c r="R235" s="65">
        <f t="shared" si="84"/>
        <v>0.56000000000000005</v>
      </c>
      <c r="S235" s="72">
        <f t="shared" si="82"/>
        <v>0.5625</v>
      </c>
      <c r="T235" s="50">
        <v>202.5</v>
      </c>
      <c r="U235" s="74" t="s">
        <v>2941</v>
      </c>
      <c r="V235" s="27">
        <f>IF(E235="","",SUMIF(OUTBOUND!$G:$G,WMS!E235,OUTBOUND!$L:$L))</f>
        <v>0</v>
      </c>
      <c r="W235" s="27">
        <f>IF(E235="","",SUMIF(OUTBOUND!$G:$G,WMS!E235,OUTBOUND!$M:$M))</f>
        <v>0</v>
      </c>
      <c r="X235" s="71">
        <f>IF(E235="","",SUMIF(OUTBOUND!$G:$G,WMS!E235,OUTBOUND!$O:$O))</f>
        <v>0</v>
      </c>
      <c r="Y235" s="71">
        <f>IF(E235="","",SUMIF(OUTBOUND!$G:$G,WMS!E235,OUTBOUND!$AC:$AC))</f>
        <v>0</v>
      </c>
      <c r="Z235" s="71">
        <f>IF(E235="","",SUMIF(OUTBOUND!$G:$G,WMS!E235,OUTBOUND!$P:$P))</f>
        <v>0</v>
      </c>
      <c r="AA235" s="27">
        <f t="shared" si="85"/>
        <v>45</v>
      </c>
      <c r="AB235" s="27">
        <f t="shared" si="86"/>
        <v>360</v>
      </c>
      <c r="AC235" s="71">
        <f t="shared" si="87"/>
        <v>202.5</v>
      </c>
      <c r="AD235" s="71">
        <f t="shared" si="88"/>
        <v>202.5</v>
      </c>
      <c r="AE235" s="71">
        <f t="shared" si="89"/>
        <v>0.56000000000000005</v>
      </c>
      <c r="AF235" s="80" t="b">
        <f t="shared" si="90"/>
        <v>1</v>
      </c>
    </row>
    <row r="236" spans="1:32">
      <c r="A236" s="60" t="s">
        <v>2936</v>
      </c>
      <c r="B236" s="19" t="s">
        <v>491</v>
      </c>
      <c r="C236" s="19" t="s">
        <v>2970</v>
      </c>
      <c r="D236" s="19" t="s">
        <v>2987</v>
      </c>
      <c r="E236" s="57" t="str">
        <f t="shared" si="91"/>
        <v>KG-00696/42371434B</v>
      </c>
      <c r="F236" s="19" t="s">
        <v>468</v>
      </c>
      <c r="G236" s="19" t="s">
        <v>505</v>
      </c>
      <c r="H236" s="45">
        <v>43447</v>
      </c>
      <c r="I236" s="38">
        <v>56</v>
      </c>
      <c r="J236" s="38">
        <v>448</v>
      </c>
      <c r="K236" s="65">
        <f t="shared" si="92"/>
        <v>8</v>
      </c>
      <c r="L236" s="46">
        <v>3</v>
      </c>
      <c r="M236" s="66">
        <f t="shared" si="93"/>
        <v>168</v>
      </c>
      <c r="N236" s="38">
        <v>42.5</v>
      </c>
      <c r="O236" s="38">
        <v>22</v>
      </c>
      <c r="P236" s="38">
        <v>25</v>
      </c>
      <c r="Q236" s="71">
        <f t="shared" si="83"/>
        <v>2.3E-2</v>
      </c>
      <c r="R236" s="65">
        <f t="shared" si="84"/>
        <v>1.31</v>
      </c>
      <c r="S236" s="72">
        <f t="shared" si="82"/>
        <v>0.45</v>
      </c>
      <c r="T236" s="50">
        <v>201.6</v>
      </c>
      <c r="U236" s="74" t="s">
        <v>2957</v>
      </c>
      <c r="V236" s="27">
        <f>IF(E236="","",SUMIF(OUTBOUND!$G:$G,WMS!E236,OUTBOUND!$L:$L))</f>
        <v>0</v>
      </c>
      <c r="W236" s="27">
        <f>IF(E236="","",SUMIF(OUTBOUND!$G:$G,WMS!E236,OUTBOUND!$M:$M))</f>
        <v>0</v>
      </c>
      <c r="X236" s="71">
        <f>IF(E236="","",SUMIF(OUTBOUND!$G:$G,WMS!E236,OUTBOUND!$O:$O))</f>
        <v>0</v>
      </c>
      <c r="Y236" s="71">
        <f>IF(E236="","",SUMIF(OUTBOUND!$G:$G,WMS!E236,OUTBOUND!$AC:$AC))</f>
        <v>0</v>
      </c>
      <c r="Z236" s="71">
        <f>IF(E236="","",SUMIF(OUTBOUND!$G:$G,WMS!E236,OUTBOUND!$P:$P))</f>
        <v>0</v>
      </c>
      <c r="AA236" s="27">
        <f t="shared" si="85"/>
        <v>56</v>
      </c>
      <c r="AB236" s="27">
        <f t="shared" si="86"/>
        <v>448</v>
      </c>
      <c r="AC236" s="71">
        <f t="shared" si="87"/>
        <v>168</v>
      </c>
      <c r="AD236" s="71">
        <f t="shared" si="88"/>
        <v>201.6</v>
      </c>
      <c r="AE236" s="71">
        <f t="shared" si="89"/>
        <v>1.31</v>
      </c>
      <c r="AF236" s="80" t="b">
        <f t="shared" si="90"/>
        <v>1</v>
      </c>
    </row>
    <row r="237" spans="1:32">
      <c r="A237" s="60" t="s">
        <v>2936</v>
      </c>
      <c r="B237" s="19" t="s">
        <v>491</v>
      </c>
      <c r="C237" s="19" t="s">
        <v>2970</v>
      </c>
      <c r="D237" s="19" t="s">
        <v>2988</v>
      </c>
      <c r="E237" s="57" t="str">
        <f t="shared" si="91"/>
        <v>KG-00696/41521977</v>
      </c>
      <c r="F237" s="19" t="s">
        <v>468</v>
      </c>
      <c r="G237" s="19" t="s">
        <v>506</v>
      </c>
      <c r="H237" s="45">
        <v>43447</v>
      </c>
      <c r="I237" s="38">
        <v>60</v>
      </c>
      <c r="J237" s="38">
        <v>720</v>
      </c>
      <c r="K237" s="65">
        <f t="shared" si="92"/>
        <v>12</v>
      </c>
      <c r="L237" s="46">
        <v>3.5</v>
      </c>
      <c r="M237" s="66">
        <f t="shared" si="93"/>
        <v>210</v>
      </c>
      <c r="N237" s="38">
        <v>33</v>
      </c>
      <c r="O237" s="38">
        <v>33</v>
      </c>
      <c r="P237" s="38">
        <v>24</v>
      </c>
      <c r="Q237" s="71">
        <f t="shared" si="83"/>
        <v>2.5999999999999999E-2</v>
      </c>
      <c r="R237" s="65">
        <f t="shared" si="84"/>
        <v>1.57</v>
      </c>
      <c r="S237" s="72">
        <f t="shared" si="82"/>
        <v>0.25</v>
      </c>
      <c r="T237" s="50">
        <v>180</v>
      </c>
      <c r="U237" s="74" t="s">
        <v>2989</v>
      </c>
      <c r="V237" s="27">
        <f>IF(E237="","",SUMIF(OUTBOUND!$G:$G,WMS!E237,OUTBOUND!$L:$L))</f>
        <v>0</v>
      </c>
      <c r="W237" s="27">
        <f>IF(E237="","",SUMIF(OUTBOUND!$G:$G,WMS!E237,OUTBOUND!$M:$M))</f>
        <v>0</v>
      </c>
      <c r="X237" s="71">
        <f>IF(E237="","",SUMIF(OUTBOUND!$G:$G,WMS!E237,OUTBOUND!$O:$O))</f>
        <v>0</v>
      </c>
      <c r="Y237" s="71">
        <f>IF(E237="","",SUMIF(OUTBOUND!$G:$G,WMS!E237,OUTBOUND!$AC:$AC))</f>
        <v>0</v>
      </c>
      <c r="Z237" s="71">
        <f>IF(E237="","",SUMIF(OUTBOUND!$G:$G,WMS!E237,OUTBOUND!$P:$P))</f>
        <v>0</v>
      </c>
      <c r="AA237" s="27">
        <f t="shared" si="85"/>
        <v>60</v>
      </c>
      <c r="AB237" s="27">
        <f t="shared" si="86"/>
        <v>720</v>
      </c>
      <c r="AC237" s="71">
        <f t="shared" si="87"/>
        <v>210</v>
      </c>
      <c r="AD237" s="71">
        <f t="shared" si="88"/>
        <v>180</v>
      </c>
      <c r="AE237" s="71">
        <f t="shared" si="89"/>
        <v>1.57</v>
      </c>
      <c r="AF237" s="80" t="b">
        <f t="shared" si="90"/>
        <v>1</v>
      </c>
    </row>
    <row r="238" spans="1:32">
      <c r="A238" s="60" t="s">
        <v>2936</v>
      </c>
      <c r="B238" s="19" t="s">
        <v>491</v>
      </c>
      <c r="C238" s="19" t="s">
        <v>2970</v>
      </c>
      <c r="D238" s="19" t="s">
        <v>2990</v>
      </c>
      <c r="E238" s="57" t="str">
        <f t="shared" si="91"/>
        <v>KG-00696/41521984</v>
      </c>
      <c r="F238" s="19" t="s">
        <v>468</v>
      </c>
      <c r="G238" s="19" t="s">
        <v>508</v>
      </c>
      <c r="H238" s="45">
        <v>43447</v>
      </c>
      <c r="I238" s="38">
        <v>30</v>
      </c>
      <c r="J238" s="38">
        <v>360</v>
      </c>
      <c r="K238" s="65">
        <f t="shared" si="92"/>
        <v>12</v>
      </c>
      <c r="L238" s="46">
        <v>3.5</v>
      </c>
      <c r="M238" s="66">
        <f t="shared" si="93"/>
        <v>105</v>
      </c>
      <c r="N238" s="38">
        <v>33</v>
      </c>
      <c r="O238" s="38">
        <v>33</v>
      </c>
      <c r="P238" s="38">
        <v>25</v>
      </c>
      <c r="Q238" s="71">
        <f t="shared" si="83"/>
        <v>2.7E-2</v>
      </c>
      <c r="R238" s="65">
        <f t="shared" si="84"/>
        <v>0.82</v>
      </c>
      <c r="S238" s="72">
        <f t="shared" si="82"/>
        <v>0.25</v>
      </c>
      <c r="T238" s="50">
        <v>90</v>
      </c>
      <c r="U238" s="74" t="s">
        <v>2991</v>
      </c>
      <c r="V238" s="27">
        <f>IF(E238="","",SUMIF(OUTBOUND!$G:$G,WMS!E238,OUTBOUND!$L:$L))</f>
        <v>0</v>
      </c>
      <c r="W238" s="27">
        <f>IF(E238="","",SUMIF(OUTBOUND!$G:$G,WMS!E238,OUTBOUND!$M:$M))</f>
        <v>0</v>
      </c>
      <c r="X238" s="71">
        <f>IF(E238="","",SUMIF(OUTBOUND!$G:$G,WMS!E238,OUTBOUND!$O:$O))</f>
        <v>0</v>
      </c>
      <c r="Y238" s="71">
        <f>IF(E238="","",SUMIF(OUTBOUND!$G:$G,WMS!E238,OUTBOUND!$AC:$AC))</f>
        <v>0</v>
      </c>
      <c r="Z238" s="71">
        <f>IF(E238="","",SUMIF(OUTBOUND!$G:$G,WMS!E238,OUTBOUND!$P:$P))</f>
        <v>0</v>
      </c>
      <c r="AA238" s="27">
        <f t="shared" si="85"/>
        <v>30</v>
      </c>
      <c r="AB238" s="27">
        <f t="shared" si="86"/>
        <v>360</v>
      </c>
      <c r="AC238" s="71">
        <f t="shared" si="87"/>
        <v>105</v>
      </c>
      <c r="AD238" s="71">
        <f t="shared" si="88"/>
        <v>90</v>
      </c>
      <c r="AE238" s="71">
        <f t="shared" si="89"/>
        <v>0.82</v>
      </c>
      <c r="AF238" s="80" t="b">
        <f t="shared" si="90"/>
        <v>1</v>
      </c>
    </row>
    <row r="239" spans="1:32">
      <c r="A239" s="60" t="s">
        <v>2936</v>
      </c>
      <c r="B239" s="19" t="s">
        <v>509</v>
      </c>
      <c r="C239" s="19" t="s">
        <v>2992</v>
      </c>
      <c r="D239" s="19" t="s">
        <v>2993</v>
      </c>
      <c r="E239" s="57" t="str">
        <f t="shared" si="91"/>
        <v>KG-00731/41745625</v>
      </c>
      <c r="F239" s="19" t="s">
        <v>511</v>
      </c>
      <c r="G239" s="19" t="s">
        <v>512</v>
      </c>
      <c r="H239" s="45">
        <v>43448</v>
      </c>
      <c r="I239" s="38">
        <v>60</v>
      </c>
      <c r="J239" s="38">
        <v>360</v>
      </c>
      <c r="K239" s="65">
        <f t="shared" si="92"/>
        <v>6</v>
      </c>
      <c r="L239" s="46">
        <v>6</v>
      </c>
      <c r="M239" s="66">
        <f t="shared" si="93"/>
        <v>360</v>
      </c>
      <c r="N239" s="38">
        <v>41</v>
      </c>
      <c r="O239" s="38">
        <v>28</v>
      </c>
      <c r="P239" s="38">
        <v>12</v>
      </c>
      <c r="Q239" s="71">
        <f t="shared" si="83"/>
        <v>1.4E-2</v>
      </c>
      <c r="R239" s="65">
        <f t="shared" si="84"/>
        <v>0.83</v>
      </c>
      <c r="S239" s="72">
        <f t="shared" si="82"/>
        <v>0.93333333333333335</v>
      </c>
      <c r="T239" s="50">
        <v>336</v>
      </c>
      <c r="U239" s="74" t="s">
        <v>2994</v>
      </c>
      <c r="V239" s="27">
        <f>IF(E239="","",SUMIF(OUTBOUND!$G:$G,WMS!E239,OUTBOUND!$L:$L))</f>
        <v>0</v>
      </c>
      <c r="W239" s="27">
        <f>IF(E239="","",SUMIF(OUTBOUND!$G:$G,WMS!E239,OUTBOUND!$M:$M))</f>
        <v>0</v>
      </c>
      <c r="X239" s="71">
        <f>IF(E239="","",SUMIF(OUTBOUND!$G:$G,WMS!E239,OUTBOUND!$O:$O))</f>
        <v>0</v>
      </c>
      <c r="Y239" s="71">
        <f>IF(E239="","",SUMIF(OUTBOUND!$G:$G,WMS!E239,OUTBOUND!$AC:$AC))</f>
        <v>0</v>
      </c>
      <c r="Z239" s="71">
        <f>IF(E239="","",SUMIF(OUTBOUND!$G:$G,WMS!E239,OUTBOUND!$P:$P))</f>
        <v>0</v>
      </c>
      <c r="AA239" s="27">
        <f t="shared" si="85"/>
        <v>60</v>
      </c>
      <c r="AB239" s="27">
        <f t="shared" si="86"/>
        <v>360</v>
      </c>
      <c r="AC239" s="71">
        <f t="shared" si="87"/>
        <v>360</v>
      </c>
      <c r="AD239" s="71">
        <f t="shared" si="88"/>
        <v>336</v>
      </c>
      <c r="AE239" s="71">
        <f t="shared" si="89"/>
        <v>0.83</v>
      </c>
      <c r="AF239" s="80" t="b">
        <f t="shared" si="90"/>
        <v>1</v>
      </c>
    </row>
    <row r="240" spans="1:32">
      <c r="A240" s="60" t="s">
        <v>2936</v>
      </c>
      <c r="B240" s="19" t="s">
        <v>509</v>
      </c>
      <c r="C240" s="19" t="s">
        <v>2992</v>
      </c>
      <c r="D240" s="19" t="s">
        <v>2995</v>
      </c>
      <c r="E240" s="57" t="str">
        <f t="shared" si="91"/>
        <v>KG-00731/42167006</v>
      </c>
      <c r="F240" s="19" t="s">
        <v>511</v>
      </c>
      <c r="G240" s="19" t="s">
        <v>515</v>
      </c>
      <c r="H240" s="45">
        <v>43448</v>
      </c>
      <c r="I240" s="38">
        <v>48</v>
      </c>
      <c r="J240" s="38">
        <v>288</v>
      </c>
      <c r="K240" s="65">
        <f t="shared" si="92"/>
        <v>6</v>
      </c>
      <c r="L240" s="46">
        <v>4.5</v>
      </c>
      <c r="M240" s="66">
        <f t="shared" si="93"/>
        <v>216</v>
      </c>
      <c r="N240" s="38">
        <v>42</v>
      </c>
      <c r="O240" s="38">
        <v>22</v>
      </c>
      <c r="P240" s="38">
        <v>12</v>
      </c>
      <c r="Q240" s="71">
        <f t="shared" si="83"/>
        <v>1.0999999999999999E-2</v>
      </c>
      <c r="R240" s="65">
        <f t="shared" si="84"/>
        <v>0.53</v>
      </c>
      <c r="S240" s="72">
        <f t="shared" si="82"/>
        <v>0.83333333333333337</v>
      </c>
      <c r="T240" s="50">
        <v>240</v>
      </c>
      <c r="U240" s="74" t="s">
        <v>2994</v>
      </c>
      <c r="V240" s="27">
        <f>IF(E240="","",SUMIF(OUTBOUND!$G:$G,WMS!E240,OUTBOUND!$L:$L))</f>
        <v>0</v>
      </c>
      <c r="W240" s="27">
        <f>IF(E240="","",SUMIF(OUTBOUND!$G:$G,WMS!E240,OUTBOUND!$M:$M))</f>
        <v>0</v>
      </c>
      <c r="X240" s="71">
        <f>IF(E240="","",SUMIF(OUTBOUND!$G:$G,WMS!E240,OUTBOUND!$O:$O))</f>
        <v>0</v>
      </c>
      <c r="Y240" s="71">
        <f>IF(E240="","",SUMIF(OUTBOUND!$G:$G,WMS!E240,OUTBOUND!$AC:$AC))</f>
        <v>0</v>
      </c>
      <c r="Z240" s="71">
        <f>IF(E240="","",SUMIF(OUTBOUND!$G:$G,WMS!E240,OUTBOUND!$P:$P))</f>
        <v>0</v>
      </c>
      <c r="AA240" s="27">
        <f t="shared" si="85"/>
        <v>48</v>
      </c>
      <c r="AB240" s="27">
        <f t="shared" si="86"/>
        <v>288</v>
      </c>
      <c r="AC240" s="71">
        <f t="shared" si="87"/>
        <v>216</v>
      </c>
      <c r="AD240" s="71">
        <f t="shared" si="88"/>
        <v>240</v>
      </c>
      <c r="AE240" s="71">
        <f t="shared" si="89"/>
        <v>0.53</v>
      </c>
      <c r="AF240" s="80" t="b">
        <f t="shared" si="90"/>
        <v>1</v>
      </c>
    </row>
    <row r="241" spans="1:32">
      <c r="A241" s="60" t="s">
        <v>2936</v>
      </c>
      <c r="B241" s="19" t="s">
        <v>509</v>
      </c>
      <c r="C241" s="19" t="s">
        <v>2992</v>
      </c>
      <c r="D241" s="19" t="s">
        <v>2996</v>
      </c>
      <c r="E241" s="57" t="str">
        <f t="shared" si="91"/>
        <v>KG-00731/41961070</v>
      </c>
      <c r="F241" s="19" t="s">
        <v>511</v>
      </c>
      <c r="G241" s="19" t="s">
        <v>516</v>
      </c>
      <c r="H241" s="45">
        <v>43448</v>
      </c>
      <c r="I241" s="38">
        <v>66</v>
      </c>
      <c r="J241" s="38">
        <v>396</v>
      </c>
      <c r="K241" s="65">
        <f t="shared" si="92"/>
        <v>6</v>
      </c>
      <c r="L241" s="46">
        <v>4.9000000000000004</v>
      </c>
      <c r="M241" s="66">
        <f t="shared" si="93"/>
        <v>323.39999999999998</v>
      </c>
      <c r="N241" s="38">
        <v>49</v>
      </c>
      <c r="O241" s="38">
        <v>18.5</v>
      </c>
      <c r="P241" s="38">
        <v>11</v>
      </c>
      <c r="Q241" s="71">
        <f t="shared" si="83"/>
        <v>0.01</v>
      </c>
      <c r="R241" s="65">
        <f t="shared" si="84"/>
        <v>0.66</v>
      </c>
      <c r="S241" s="72">
        <f t="shared" si="82"/>
        <v>0.83333333333333337</v>
      </c>
      <c r="T241" s="50">
        <v>330</v>
      </c>
      <c r="U241" s="74" t="s">
        <v>2997</v>
      </c>
      <c r="V241" s="27">
        <f>IF(E241="","",SUMIF(OUTBOUND!$G:$G,WMS!E241,OUTBOUND!$L:$L))</f>
        <v>0</v>
      </c>
      <c r="W241" s="27">
        <f>IF(E241="","",SUMIF(OUTBOUND!$G:$G,WMS!E241,OUTBOUND!$M:$M))</f>
        <v>0</v>
      </c>
      <c r="X241" s="71">
        <f>IF(E241="","",SUMIF(OUTBOUND!$G:$G,WMS!E241,OUTBOUND!$O:$O))</f>
        <v>0</v>
      </c>
      <c r="Y241" s="71">
        <f>IF(E241="","",SUMIF(OUTBOUND!$G:$G,WMS!E241,OUTBOUND!$AC:$AC))</f>
        <v>0</v>
      </c>
      <c r="Z241" s="71">
        <f>IF(E241="","",SUMIF(OUTBOUND!$G:$G,WMS!E241,OUTBOUND!$P:$P))</f>
        <v>0</v>
      </c>
      <c r="AA241" s="27">
        <f t="shared" si="85"/>
        <v>66</v>
      </c>
      <c r="AB241" s="27">
        <f t="shared" si="86"/>
        <v>396</v>
      </c>
      <c r="AC241" s="71">
        <f t="shared" si="87"/>
        <v>323.39999999999998</v>
      </c>
      <c r="AD241" s="71">
        <f t="shared" si="88"/>
        <v>330</v>
      </c>
      <c r="AE241" s="71">
        <f t="shared" si="89"/>
        <v>0.66</v>
      </c>
      <c r="AF241" s="80" t="b">
        <f t="shared" si="90"/>
        <v>1</v>
      </c>
    </row>
    <row r="242" spans="1:32">
      <c r="A242" s="60" t="s">
        <v>2936</v>
      </c>
      <c r="B242" s="19" t="s">
        <v>509</v>
      </c>
      <c r="C242" s="19" t="s">
        <v>2992</v>
      </c>
      <c r="D242" s="19" t="s">
        <v>2998</v>
      </c>
      <c r="E242" s="57" t="str">
        <f t="shared" si="91"/>
        <v>KG-00731/42060802</v>
      </c>
      <c r="F242" s="19" t="s">
        <v>511</v>
      </c>
      <c r="G242" s="19" t="s">
        <v>517</v>
      </c>
      <c r="H242" s="45">
        <v>43448</v>
      </c>
      <c r="I242" s="38">
        <v>78</v>
      </c>
      <c r="J242" s="38">
        <v>468</v>
      </c>
      <c r="K242" s="65">
        <f t="shared" si="92"/>
        <v>6</v>
      </c>
      <c r="L242" s="46">
        <v>4.5</v>
      </c>
      <c r="M242" s="66">
        <f t="shared" si="93"/>
        <v>351</v>
      </c>
      <c r="N242" s="38">
        <v>39.5</v>
      </c>
      <c r="O242" s="38">
        <v>33</v>
      </c>
      <c r="P242" s="38">
        <v>10</v>
      </c>
      <c r="Q242" s="71">
        <f t="shared" si="83"/>
        <v>1.2999999999999999E-2</v>
      </c>
      <c r="R242" s="65">
        <f t="shared" si="84"/>
        <v>1.02</v>
      </c>
      <c r="S242" s="72">
        <f t="shared" si="82"/>
        <v>0.8666666666666667</v>
      </c>
      <c r="T242" s="50">
        <v>405.6</v>
      </c>
      <c r="U242" s="74" t="s">
        <v>2999</v>
      </c>
      <c r="V242" s="27">
        <f>IF(E242="","",SUMIF(OUTBOUND!$G:$G,WMS!E242,OUTBOUND!$L:$L))</f>
        <v>0</v>
      </c>
      <c r="W242" s="27">
        <f>IF(E242="","",SUMIF(OUTBOUND!$G:$G,WMS!E242,OUTBOUND!$M:$M))</f>
        <v>0</v>
      </c>
      <c r="X242" s="71">
        <f>IF(E242="","",SUMIF(OUTBOUND!$G:$G,WMS!E242,OUTBOUND!$O:$O))</f>
        <v>0</v>
      </c>
      <c r="Y242" s="71">
        <f>IF(E242="","",SUMIF(OUTBOUND!$G:$G,WMS!E242,OUTBOUND!$AC:$AC))</f>
        <v>0</v>
      </c>
      <c r="Z242" s="71">
        <f>IF(E242="","",SUMIF(OUTBOUND!$G:$G,WMS!E242,OUTBOUND!$P:$P))</f>
        <v>0</v>
      </c>
      <c r="AA242" s="27">
        <f t="shared" si="85"/>
        <v>78</v>
      </c>
      <c r="AB242" s="27">
        <f t="shared" si="86"/>
        <v>468</v>
      </c>
      <c r="AC242" s="71">
        <f t="shared" si="87"/>
        <v>351</v>
      </c>
      <c r="AD242" s="71">
        <f t="shared" si="88"/>
        <v>405.6</v>
      </c>
      <c r="AE242" s="71">
        <f t="shared" si="89"/>
        <v>1.02</v>
      </c>
      <c r="AF242" s="80" t="b">
        <f t="shared" si="90"/>
        <v>1</v>
      </c>
    </row>
    <row r="243" spans="1:32">
      <c r="A243" s="60" t="s">
        <v>2936</v>
      </c>
      <c r="B243" s="19" t="s">
        <v>509</v>
      </c>
      <c r="C243" s="19" t="s">
        <v>2992</v>
      </c>
      <c r="D243" s="19" t="s">
        <v>3000</v>
      </c>
      <c r="E243" s="57" t="str">
        <f t="shared" si="91"/>
        <v>KG-00731/41872048</v>
      </c>
      <c r="F243" s="19" t="s">
        <v>511</v>
      </c>
      <c r="G243" s="19" t="s">
        <v>518</v>
      </c>
      <c r="H243" s="45">
        <v>43448</v>
      </c>
      <c r="I243" s="38">
        <v>72</v>
      </c>
      <c r="J243" s="38">
        <v>1728</v>
      </c>
      <c r="K243" s="65">
        <f t="shared" si="92"/>
        <v>24</v>
      </c>
      <c r="L243" s="46">
        <v>2</v>
      </c>
      <c r="M243" s="66">
        <f t="shared" si="93"/>
        <v>144</v>
      </c>
      <c r="N243" s="38">
        <v>36</v>
      </c>
      <c r="O243" s="38">
        <v>19.5</v>
      </c>
      <c r="P243" s="38">
        <v>11</v>
      </c>
      <c r="Q243" s="71">
        <f t="shared" si="83"/>
        <v>8.0000000000000002E-3</v>
      </c>
      <c r="R243" s="65">
        <f t="shared" si="84"/>
        <v>0.56000000000000005</v>
      </c>
      <c r="S243" s="72">
        <f t="shared" si="82"/>
        <v>6.6666666666666666E-2</v>
      </c>
      <c r="T243" s="50">
        <v>115.2</v>
      </c>
      <c r="U243" s="74" t="s">
        <v>3001</v>
      </c>
      <c r="V243" s="27">
        <f>IF(E243="","",SUMIF(OUTBOUND!$G:$G,WMS!E243,OUTBOUND!$L:$L))</f>
        <v>0</v>
      </c>
      <c r="W243" s="27">
        <f>IF(E243="","",SUMIF(OUTBOUND!$G:$G,WMS!E243,OUTBOUND!$M:$M))</f>
        <v>0</v>
      </c>
      <c r="X243" s="71">
        <f>IF(E243="","",SUMIF(OUTBOUND!$G:$G,WMS!E243,OUTBOUND!$O:$O))</f>
        <v>0</v>
      </c>
      <c r="Y243" s="71">
        <f>IF(E243="","",SUMIF(OUTBOUND!$G:$G,WMS!E243,OUTBOUND!$AC:$AC))</f>
        <v>0</v>
      </c>
      <c r="Z243" s="71">
        <f>IF(E243="","",SUMIF(OUTBOUND!$G:$G,WMS!E243,OUTBOUND!$P:$P))</f>
        <v>0</v>
      </c>
      <c r="AA243" s="27">
        <f t="shared" si="85"/>
        <v>72</v>
      </c>
      <c r="AB243" s="27">
        <f t="shared" si="86"/>
        <v>1728</v>
      </c>
      <c r="AC243" s="71">
        <f t="shared" si="87"/>
        <v>144</v>
      </c>
      <c r="AD243" s="71">
        <f t="shared" si="88"/>
        <v>115.2</v>
      </c>
      <c r="AE243" s="71">
        <f t="shared" si="89"/>
        <v>0.56000000000000005</v>
      </c>
      <c r="AF243" s="80" t="b">
        <f t="shared" si="90"/>
        <v>1</v>
      </c>
    </row>
    <row r="244" spans="1:32">
      <c r="A244" s="60" t="s">
        <v>2936</v>
      </c>
      <c r="B244" s="19" t="s">
        <v>509</v>
      </c>
      <c r="C244" s="19" t="s">
        <v>2992</v>
      </c>
      <c r="D244" s="19" t="s">
        <v>3002</v>
      </c>
      <c r="E244" s="57" t="str">
        <f t="shared" si="91"/>
        <v>KG-00731/42018476</v>
      </c>
      <c r="F244" s="19" t="s">
        <v>511</v>
      </c>
      <c r="G244" s="19" t="s">
        <v>519</v>
      </c>
      <c r="H244" s="45">
        <v>43448</v>
      </c>
      <c r="I244" s="38">
        <v>48</v>
      </c>
      <c r="J244" s="38">
        <v>1152</v>
      </c>
      <c r="K244" s="65">
        <f t="shared" si="92"/>
        <v>24</v>
      </c>
      <c r="L244" s="46">
        <v>2</v>
      </c>
      <c r="M244" s="66">
        <f t="shared" si="93"/>
        <v>96</v>
      </c>
      <c r="N244" s="38">
        <v>36</v>
      </c>
      <c r="O244" s="38">
        <v>19.5</v>
      </c>
      <c r="P244" s="38">
        <v>11</v>
      </c>
      <c r="Q244" s="71">
        <f t="shared" si="83"/>
        <v>8.0000000000000002E-3</v>
      </c>
      <c r="R244" s="65">
        <f t="shared" si="84"/>
        <v>0.37</v>
      </c>
      <c r="S244" s="72">
        <f t="shared" si="82"/>
        <v>6.25E-2</v>
      </c>
      <c r="T244" s="50">
        <v>72</v>
      </c>
      <c r="U244" s="74" t="s">
        <v>2999</v>
      </c>
      <c r="V244" s="27">
        <f>IF(E244="","",SUMIF(OUTBOUND!$G:$G,WMS!E244,OUTBOUND!$L:$L))</f>
        <v>0</v>
      </c>
      <c r="W244" s="27">
        <f>IF(E244="","",SUMIF(OUTBOUND!$G:$G,WMS!E244,OUTBOUND!$M:$M))</f>
        <v>0</v>
      </c>
      <c r="X244" s="71">
        <f>IF(E244="","",SUMIF(OUTBOUND!$G:$G,WMS!E244,OUTBOUND!$O:$O))</f>
        <v>0</v>
      </c>
      <c r="Y244" s="71">
        <f>IF(E244="","",SUMIF(OUTBOUND!$G:$G,WMS!E244,OUTBOUND!$AC:$AC))</f>
        <v>0</v>
      </c>
      <c r="Z244" s="71">
        <f>IF(E244="","",SUMIF(OUTBOUND!$G:$G,WMS!E244,OUTBOUND!$P:$P))</f>
        <v>0</v>
      </c>
      <c r="AA244" s="27">
        <f t="shared" si="85"/>
        <v>48</v>
      </c>
      <c r="AB244" s="27">
        <f t="shared" si="86"/>
        <v>1152</v>
      </c>
      <c r="AC244" s="71">
        <f t="shared" si="87"/>
        <v>96</v>
      </c>
      <c r="AD244" s="71">
        <f t="shared" si="88"/>
        <v>72</v>
      </c>
      <c r="AE244" s="71">
        <f t="shared" si="89"/>
        <v>0.37</v>
      </c>
      <c r="AF244" s="80" t="b">
        <f t="shared" si="90"/>
        <v>1</v>
      </c>
    </row>
    <row r="245" spans="1:32">
      <c r="A245" s="60" t="s">
        <v>2936</v>
      </c>
      <c r="B245" s="19" t="s">
        <v>520</v>
      </c>
      <c r="C245" s="19" t="s">
        <v>3003</v>
      </c>
      <c r="D245" s="19" t="s">
        <v>3004</v>
      </c>
      <c r="E245" s="57" t="str">
        <f t="shared" si="91"/>
        <v>KG-01539/41872741</v>
      </c>
      <c r="F245" s="19" t="s">
        <v>511</v>
      </c>
      <c r="G245" s="19" t="s">
        <v>521</v>
      </c>
      <c r="H245" s="45">
        <v>43448</v>
      </c>
      <c r="I245" s="38">
        <v>30</v>
      </c>
      <c r="J245" s="38">
        <v>180</v>
      </c>
      <c r="K245" s="65">
        <f t="shared" si="92"/>
        <v>6</v>
      </c>
      <c r="L245" s="46">
        <v>1.8</v>
      </c>
      <c r="M245" s="66">
        <f t="shared" si="93"/>
        <v>54</v>
      </c>
      <c r="N245" s="38">
        <v>18</v>
      </c>
      <c r="O245" s="38">
        <v>14</v>
      </c>
      <c r="P245" s="38">
        <v>30</v>
      </c>
      <c r="Q245" s="71">
        <f t="shared" si="83"/>
        <v>8.0000000000000002E-3</v>
      </c>
      <c r="R245" s="65">
        <f t="shared" si="84"/>
        <v>0.23</v>
      </c>
      <c r="S245" s="72">
        <f t="shared" si="82"/>
        <v>0.35</v>
      </c>
      <c r="T245" s="50">
        <v>63</v>
      </c>
      <c r="U245" s="74" t="s">
        <v>3005</v>
      </c>
      <c r="V245" s="27">
        <f>IF(E245="","",SUMIF(OUTBOUND!$G:$G,WMS!E245,OUTBOUND!$L:$L))</f>
        <v>0</v>
      </c>
      <c r="W245" s="27">
        <f>IF(E245="","",SUMIF(OUTBOUND!$G:$G,WMS!E245,OUTBOUND!$M:$M))</f>
        <v>0</v>
      </c>
      <c r="X245" s="71">
        <f>IF(E245="","",SUMIF(OUTBOUND!$G:$G,WMS!E245,OUTBOUND!$O:$O))</f>
        <v>0</v>
      </c>
      <c r="Y245" s="71">
        <f>IF(E245="","",SUMIF(OUTBOUND!$G:$G,WMS!E245,OUTBOUND!$AC:$AC))</f>
        <v>0</v>
      </c>
      <c r="Z245" s="71">
        <f>IF(E245="","",SUMIF(OUTBOUND!$G:$G,WMS!E245,OUTBOUND!$P:$P))</f>
        <v>0</v>
      </c>
      <c r="AA245" s="27">
        <f t="shared" si="85"/>
        <v>30</v>
      </c>
      <c r="AB245" s="27">
        <f t="shared" si="86"/>
        <v>180</v>
      </c>
      <c r="AC245" s="71">
        <f t="shared" si="87"/>
        <v>54</v>
      </c>
      <c r="AD245" s="71">
        <f t="shared" si="88"/>
        <v>63</v>
      </c>
      <c r="AE245" s="71">
        <f t="shared" si="89"/>
        <v>0.23</v>
      </c>
      <c r="AF245" s="80" t="b">
        <f t="shared" si="90"/>
        <v>1</v>
      </c>
    </row>
    <row r="246" spans="1:32">
      <c r="A246" s="86" t="s">
        <v>2936</v>
      </c>
      <c r="B246" s="36" t="s">
        <v>523</v>
      </c>
      <c r="C246" s="36" t="s">
        <v>3006</v>
      </c>
      <c r="D246" s="36" t="s">
        <v>3007</v>
      </c>
      <c r="E246" s="57" t="str">
        <f t="shared" si="91"/>
        <v>KG-01504/42272298A</v>
      </c>
      <c r="F246" s="19" t="s">
        <v>511</v>
      </c>
      <c r="G246" s="19" t="s">
        <v>524</v>
      </c>
      <c r="H246" s="45">
        <v>43448</v>
      </c>
      <c r="I246" s="38">
        <v>60</v>
      </c>
      <c r="J246" s="38">
        <v>480</v>
      </c>
      <c r="K246" s="65">
        <f t="shared" si="92"/>
        <v>8</v>
      </c>
      <c r="L246" s="46">
        <v>3.4</v>
      </c>
      <c r="M246" s="66">
        <f t="shared" si="93"/>
        <v>204</v>
      </c>
      <c r="N246" s="38">
        <v>34.5</v>
      </c>
      <c r="O246" s="38">
        <v>18.5</v>
      </c>
      <c r="P246" s="38">
        <v>15.5</v>
      </c>
      <c r="Q246" s="71">
        <f t="shared" si="83"/>
        <v>0.01</v>
      </c>
      <c r="R246" s="65">
        <f t="shared" si="84"/>
        <v>0.59</v>
      </c>
      <c r="S246" s="72">
        <f t="shared" si="82"/>
        <v>1.6666666666666666E-2</v>
      </c>
      <c r="T246" s="50">
        <v>8</v>
      </c>
      <c r="U246" s="74" t="s">
        <v>3008</v>
      </c>
      <c r="V246" s="27">
        <f>IF(E246="","",SUMIF(OUTBOUND!$G:$G,WMS!E246,OUTBOUND!$L:$L))</f>
        <v>0</v>
      </c>
      <c r="W246" s="27">
        <f>IF(E246="","",SUMIF(OUTBOUND!$G:$G,WMS!E246,OUTBOUND!$M:$M))</f>
        <v>0</v>
      </c>
      <c r="X246" s="71">
        <f>IF(E246="","",SUMIF(OUTBOUND!$G:$G,WMS!E246,OUTBOUND!$O:$O))</f>
        <v>0</v>
      </c>
      <c r="Y246" s="71">
        <f>IF(E246="","",SUMIF(OUTBOUND!$G:$G,WMS!E246,OUTBOUND!$AC:$AC))</f>
        <v>0</v>
      </c>
      <c r="Z246" s="71">
        <f>IF(E246="","",SUMIF(OUTBOUND!$G:$G,WMS!E246,OUTBOUND!$P:$P))</f>
        <v>0</v>
      </c>
      <c r="AA246" s="27">
        <f t="shared" si="85"/>
        <v>60</v>
      </c>
      <c r="AB246" s="27">
        <f t="shared" si="86"/>
        <v>480</v>
      </c>
      <c r="AC246" s="71">
        <f t="shared" si="87"/>
        <v>204</v>
      </c>
      <c r="AD246" s="71">
        <f t="shared" si="88"/>
        <v>8</v>
      </c>
      <c r="AE246" s="71">
        <f t="shared" si="89"/>
        <v>0.59</v>
      </c>
      <c r="AF246" s="80" t="b">
        <f t="shared" si="90"/>
        <v>1</v>
      </c>
    </row>
    <row r="247" spans="1:32">
      <c r="A247" s="60" t="s">
        <v>2936</v>
      </c>
      <c r="B247" s="19" t="s">
        <v>523</v>
      </c>
      <c r="C247" s="19" t="s">
        <v>3006</v>
      </c>
      <c r="D247" s="19" t="s">
        <v>3009</v>
      </c>
      <c r="E247" s="57" t="str">
        <f t="shared" si="91"/>
        <v>KG-01504/42272311</v>
      </c>
      <c r="F247" s="19" t="s">
        <v>511</v>
      </c>
      <c r="G247" s="19" t="s">
        <v>525</v>
      </c>
      <c r="H247" s="45">
        <v>43448</v>
      </c>
      <c r="I247" s="38">
        <v>45</v>
      </c>
      <c r="J247" s="38">
        <v>360</v>
      </c>
      <c r="K247" s="65">
        <f t="shared" si="92"/>
        <v>8</v>
      </c>
      <c r="L247" s="46">
        <v>2.8</v>
      </c>
      <c r="M247" s="66">
        <f t="shared" si="93"/>
        <v>126</v>
      </c>
      <c r="N247" s="38">
        <v>36.5</v>
      </c>
      <c r="O247" s="38">
        <v>19.5</v>
      </c>
      <c r="P247" s="38">
        <v>21.5</v>
      </c>
      <c r="Q247" s="71">
        <f t="shared" si="83"/>
        <v>1.4999999999999999E-2</v>
      </c>
      <c r="R247" s="65">
        <f t="shared" si="84"/>
        <v>0.69</v>
      </c>
      <c r="S247" s="72">
        <f t="shared" si="82"/>
        <v>3.7027777777777778E-2</v>
      </c>
      <c r="T247" s="50">
        <v>13.33</v>
      </c>
      <c r="U247" s="74" t="s">
        <v>3010</v>
      </c>
      <c r="V247" s="27">
        <f>IF(E247="","",SUMIF(OUTBOUND!$G:$G,WMS!E247,OUTBOUND!$L:$L))</f>
        <v>0</v>
      </c>
      <c r="W247" s="27">
        <f>IF(E247="","",SUMIF(OUTBOUND!$G:$G,WMS!E247,OUTBOUND!$M:$M))</f>
        <v>0</v>
      </c>
      <c r="X247" s="71">
        <f>IF(E247="","",SUMIF(OUTBOUND!$G:$G,WMS!E247,OUTBOUND!$O:$O))</f>
        <v>0</v>
      </c>
      <c r="Y247" s="71">
        <f>IF(E247="","",SUMIF(OUTBOUND!$G:$G,WMS!E247,OUTBOUND!$AC:$AC))</f>
        <v>0</v>
      </c>
      <c r="Z247" s="71">
        <f>IF(E247="","",SUMIF(OUTBOUND!$G:$G,WMS!E247,OUTBOUND!$P:$P))</f>
        <v>0</v>
      </c>
      <c r="AA247" s="27">
        <f t="shared" si="85"/>
        <v>45</v>
      </c>
      <c r="AB247" s="27">
        <f t="shared" si="86"/>
        <v>360</v>
      </c>
      <c r="AC247" s="71">
        <f t="shared" si="87"/>
        <v>126</v>
      </c>
      <c r="AD247" s="71">
        <f t="shared" si="88"/>
        <v>13.33</v>
      </c>
      <c r="AE247" s="71">
        <f t="shared" si="89"/>
        <v>0.69</v>
      </c>
      <c r="AF247" s="80" t="b">
        <f t="shared" si="90"/>
        <v>1</v>
      </c>
    </row>
    <row r="248" spans="1:32">
      <c r="A248" s="86" t="s">
        <v>2936</v>
      </c>
      <c r="B248" s="36" t="s">
        <v>523</v>
      </c>
      <c r="C248" s="36" t="s">
        <v>3006</v>
      </c>
      <c r="D248" s="36" t="s">
        <v>3011</v>
      </c>
      <c r="E248" s="57" t="str">
        <f t="shared" si="91"/>
        <v>KG-01504/42272281A</v>
      </c>
      <c r="F248" s="19" t="s">
        <v>511</v>
      </c>
      <c r="G248" s="19" t="s">
        <v>526</v>
      </c>
      <c r="H248" s="45">
        <v>43448</v>
      </c>
      <c r="I248" s="38">
        <v>54</v>
      </c>
      <c r="J248" s="38">
        <v>432</v>
      </c>
      <c r="K248" s="65">
        <f t="shared" si="92"/>
        <v>8</v>
      </c>
      <c r="L248" s="46">
        <v>1.8</v>
      </c>
      <c r="M248" s="66">
        <f t="shared" si="93"/>
        <v>97.2</v>
      </c>
      <c r="N248" s="38">
        <v>20</v>
      </c>
      <c r="O248" s="38">
        <v>13.5</v>
      </c>
      <c r="P248" s="38">
        <v>13.5</v>
      </c>
      <c r="Q248" s="71">
        <f t="shared" si="83"/>
        <v>4.0000000000000001E-3</v>
      </c>
      <c r="R248" s="65">
        <f t="shared" si="84"/>
        <v>0.2</v>
      </c>
      <c r="S248" s="72">
        <f t="shared" si="82"/>
        <v>3.4722222222222224E-2</v>
      </c>
      <c r="T248" s="50">
        <v>15</v>
      </c>
      <c r="U248" s="74" t="s">
        <v>3012</v>
      </c>
      <c r="V248" s="27">
        <f>IF(E248="","",SUMIF(OUTBOUND!$G:$G,WMS!E248,OUTBOUND!$L:$L))</f>
        <v>0</v>
      </c>
      <c r="W248" s="27">
        <f>IF(E248="","",SUMIF(OUTBOUND!$G:$G,WMS!E248,OUTBOUND!$M:$M))</f>
        <v>0</v>
      </c>
      <c r="X248" s="71">
        <f>IF(E248="","",SUMIF(OUTBOUND!$G:$G,WMS!E248,OUTBOUND!$O:$O))</f>
        <v>0</v>
      </c>
      <c r="Y248" s="71">
        <f>IF(E248="","",SUMIF(OUTBOUND!$G:$G,WMS!E248,OUTBOUND!$AC:$AC))</f>
        <v>0</v>
      </c>
      <c r="Z248" s="71">
        <f>IF(E248="","",SUMIF(OUTBOUND!$G:$G,WMS!E248,OUTBOUND!$P:$P))</f>
        <v>0</v>
      </c>
      <c r="AA248" s="27">
        <f t="shared" si="85"/>
        <v>54</v>
      </c>
      <c r="AB248" s="27">
        <f t="shared" si="86"/>
        <v>432</v>
      </c>
      <c r="AC248" s="71">
        <f t="shared" si="87"/>
        <v>97.2</v>
      </c>
      <c r="AD248" s="71">
        <f t="shared" si="88"/>
        <v>15</v>
      </c>
      <c r="AE248" s="71">
        <f t="shared" si="89"/>
        <v>0.2</v>
      </c>
      <c r="AF248" s="80" t="b">
        <f t="shared" si="90"/>
        <v>1</v>
      </c>
    </row>
    <row r="249" spans="1:32">
      <c r="A249" s="86" t="s">
        <v>2936</v>
      </c>
      <c r="B249" s="36" t="s">
        <v>523</v>
      </c>
      <c r="C249" s="36" t="s">
        <v>3006</v>
      </c>
      <c r="D249" s="36" t="s">
        <v>3013</v>
      </c>
      <c r="E249" s="57" t="str">
        <f t="shared" si="91"/>
        <v>KG-01504/42318064A</v>
      </c>
      <c r="F249" s="19" t="s">
        <v>511</v>
      </c>
      <c r="G249" s="19" t="s">
        <v>527</v>
      </c>
      <c r="H249" s="45">
        <v>43448</v>
      </c>
      <c r="I249" s="38">
        <v>48</v>
      </c>
      <c r="J249" s="38">
        <v>384</v>
      </c>
      <c r="K249" s="65">
        <f t="shared" si="92"/>
        <v>8</v>
      </c>
      <c r="L249" s="46">
        <v>3.4</v>
      </c>
      <c r="M249" s="66">
        <f t="shared" si="93"/>
        <v>163.19999999999999</v>
      </c>
      <c r="N249" s="38">
        <v>34.5</v>
      </c>
      <c r="O249" s="38">
        <v>18.5</v>
      </c>
      <c r="P249" s="38">
        <v>15.5</v>
      </c>
      <c r="Q249" s="71">
        <f t="shared" si="83"/>
        <v>0.01</v>
      </c>
      <c r="R249" s="65">
        <f t="shared" si="84"/>
        <v>0.47</v>
      </c>
      <c r="S249" s="72">
        <f t="shared" si="82"/>
        <v>1.8229166666666668E-2</v>
      </c>
      <c r="T249" s="50">
        <v>7</v>
      </c>
      <c r="U249" s="74" t="s">
        <v>3008</v>
      </c>
      <c r="V249" s="27">
        <f>IF(E249="","",SUMIF(OUTBOUND!$G:$G,WMS!E249,OUTBOUND!$L:$L))</f>
        <v>0</v>
      </c>
      <c r="W249" s="27">
        <f>IF(E249="","",SUMIF(OUTBOUND!$G:$G,WMS!E249,OUTBOUND!$M:$M))</f>
        <v>0</v>
      </c>
      <c r="X249" s="71">
        <f>IF(E249="","",SUMIF(OUTBOUND!$G:$G,WMS!E249,OUTBOUND!$O:$O))</f>
        <v>0</v>
      </c>
      <c r="Y249" s="71">
        <f>IF(E249="","",SUMIF(OUTBOUND!$G:$G,WMS!E249,OUTBOUND!$AC:$AC))</f>
        <v>0</v>
      </c>
      <c r="Z249" s="71">
        <f>IF(E249="","",SUMIF(OUTBOUND!$G:$G,WMS!E249,OUTBOUND!$P:$P))</f>
        <v>0</v>
      </c>
      <c r="AA249" s="27">
        <f t="shared" si="85"/>
        <v>48</v>
      </c>
      <c r="AB249" s="27">
        <f t="shared" si="86"/>
        <v>384</v>
      </c>
      <c r="AC249" s="71">
        <f t="shared" si="87"/>
        <v>163.19999999999999</v>
      </c>
      <c r="AD249" s="71">
        <f t="shared" si="88"/>
        <v>7</v>
      </c>
      <c r="AE249" s="71">
        <f t="shared" si="89"/>
        <v>0.47</v>
      </c>
      <c r="AF249" s="80" t="b">
        <f t="shared" si="90"/>
        <v>1</v>
      </c>
    </row>
    <row r="250" spans="1:32">
      <c r="A250" s="60" t="s">
        <v>2936</v>
      </c>
      <c r="B250" s="19" t="s">
        <v>523</v>
      </c>
      <c r="C250" s="19" t="s">
        <v>3006</v>
      </c>
      <c r="D250" s="19" t="s">
        <v>3014</v>
      </c>
      <c r="E250" s="57" t="str">
        <f t="shared" si="91"/>
        <v>KG-01504/42318071</v>
      </c>
      <c r="F250" s="19" t="s">
        <v>511</v>
      </c>
      <c r="G250" s="19" t="s">
        <v>528</v>
      </c>
      <c r="H250" s="45">
        <v>43448</v>
      </c>
      <c r="I250" s="38">
        <v>40</v>
      </c>
      <c r="J250" s="38">
        <v>320</v>
      </c>
      <c r="K250" s="65">
        <f t="shared" si="92"/>
        <v>8</v>
      </c>
      <c r="L250" s="46">
        <v>3.3</v>
      </c>
      <c r="M250" s="66">
        <f t="shared" si="93"/>
        <v>132</v>
      </c>
      <c r="N250" s="38">
        <v>36.5</v>
      </c>
      <c r="O250" s="38">
        <v>19.5</v>
      </c>
      <c r="P250" s="38">
        <v>21.5</v>
      </c>
      <c r="Q250" s="71">
        <f t="shared" si="83"/>
        <v>1.4999999999999999E-2</v>
      </c>
      <c r="R250" s="65">
        <f t="shared" si="84"/>
        <v>0.61</v>
      </c>
      <c r="S250" s="72">
        <f t="shared" si="82"/>
        <v>3.6468750000000001E-2</v>
      </c>
      <c r="T250" s="50">
        <v>11.67</v>
      </c>
      <c r="U250" s="74" t="s">
        <v>3012</v>
      </c>
      <c r="V250" s="27">
        <f>IF(E250="","",SUMIF(OUTBOUND!$G:$G,WMS!E250,OUTBOUND!$L:$L))</f>
        <v>0</v>
      </c>
      <c r="W250" s="27">
        <f>IF(E250="","",SUMIF(OUTBOUND!$G:$G,WMS!E250,OUTBOUND!$M:$M))</f>
        <v>0</v>
      </c>
      <c r="X250" s="71">
        <f>IF(E250="","",SUMIF(OUTBOUND!$G:$G,WMS!E250,OUTBOUND!$O:$O))</f>
        <v>0</v>
      </c>
      <c r="Y250" s="71">
        <f>IF(E250="","",SUMIF(OUTBOUND!$G:$G,WMS!E250,OUTBOUND!$AC:$AC))</f>
        <v>0</v>
      </c>
      <c r="Z250" s="71">
        <f>IF(E250="","",SUMIF(OUTBOUND!$G:$G,WMS!E250,OUTBOUND!$P:$P))</f>
        <v>0</v>
      </c>
      <c r="AA250" s="27">
        <f t="shared" si="85"/>
        <v>40</v>
      </c>
      <c r="AB250" s="27">
        <f t="shared" si="86"/>
        <v>320</v>
      </c>
      <c r="AC250" s="71">
        <f t="shared" si="87"/>
        <v>132</v>
      </c>
      <c r="AD250" s="71">
        <f t="shared" si="88"/>
        <v>11.67</v>
      </c>
      <c r="AE250" s="71">
        <f t="shared" si="89"/>
        <v>0.61</v>
      </c>
      <c r="AF250" s="80" t="b">
        <f t="shared" si="90"/>
        <v>1</v>
      </c>
    </row>
    <row r="251" spans="1:32">
      <c r="A251" s="86" t="s">
        <v>2936</v>
      </c>
      <c r="B251" s="36" t="s">
        <v>523</v>
      </c>
      <c r="C251" s="36" t="s">
        <v>3006</v>
      </c>
      <c r="D251" s="36" t="s">
        <v>3015</v>
      </c>
      <c r="E251" s="57" t="str">
        <f t="shared" si="91"/>
        <v>KG-01504/42318057A</v>
      </c>
      <c r="F251" s="19" t="s">
        <v>511</v>
      </c>
      <c r="G251" s="19" t="s">
        <v>529</v>
      </c>
      <c r="H251" s="45">
        <v>43448</v>
      </c>
      <c r="I251" s="38">
        <v>48</v>
      </c>
      <c r="J251" s="38">
        <v>384</v>
      </c>
      <c r="K251" s="65">
        <f t="shared" si="92"/>
        <v>8</v>
      </c>
      <c r="L251" s="46">
        <v>1.8</v>
      </c>
      <c r="M251" s="66">
        <f t="shared" si="93"/>
        <v>86.4</v>
      </c>
      <c r="N251" s="38">
        <v>20</v>
      </c>
      <c r="O251" s="38">
        <v>13.5</v>
      </c>
      <c r="P251" s="38">
        <v>13.5</v>
      </c>
      <c r="Q251" s="71">
        <f t="shared" si="83"/>
        <v>4.0000000000000001E-3</v>
      </c>
      <c r="R251" s="65">
        <f t="shared" si="84"/>
        <v>0.17</v>
      </c>
      <c r="S251" s="72">
        <f t="shared" si="82"/>
        <v>3.3854166666666664E-2</v>
      </c>
      <c r="T251" s="50">
        <v>13</v>
      </c>
      <c r="U251" s="74" t="s">
        <v>3012</v>
      </c>
      <c r="V251" s="27">
        <f>IF(E251="","",SUMIF(OUTBOUND!$G:$G,WMS!E251,OUTBOUND!$L:$L))</f>
        <v>0</v>
      </c>
      <c r="W251" s="27">
        <f>IF(E251="","",SUMIF(OUTBOUND!$G:$G,WMS!E251,OUTBOUND!$M:$M))</f>
        <v>0</v>
      </c>
      <c r="X251" s="71">
        <f>IF(E251="","",SUMIF(OUTBOUND!$G:$G,WMS!E251,OUTBOUND!$O:$O))</f>
        <v>0</v>
      </c>
      <c r="Y251" s="71">
        <f>IF(E251="","",SUMIF(OUTBOUND!$G:$G,WMS!E251,OUTBOUND!$AC:$AC))</f>
        <v>0</v>
      </c>
      <c r="Z251" s="71">
        <f>IF(E251="","",SUMIF(OUTBOUND!$G:$G,WMS!E251,OUTBOUND!$P:$P))</f>
        <v>0</v>
      </c>
      <c r="AA251" s="27">
        <f t="shared" si="85"/>
        <v>48</v>
      </c>
      <c r="AB251" s="27">
        <f t="shared" si="86"/>
        <v>384</v>
      </c>
      <c r="AC251" s="71">
        <f t="shared" si="87"/>
        <v>86.4</v>
      </c>
      <c r="AD251" s="71">
        <f t="shared" si="88"/>
        <v>13</v>
      </c>
      <c r="AE251" s="71">
        <f t="shared" si="89"/>
        <v>0.17</v>
      </c>
      <c r="AF251" s="80" t="b">
        <f t="shared" si="90"/>
        <v>1</v>
      </c>
    </row>
    <row r="252" spans="1:32">
      <c r="A252" s="86" t="s">
        <v>2936</v>
      </c>
      <c r="B252" s="36" t="s">
        <v>523</v>
      </c>
      <c r="C252" s="36" t="s">
        <v>3006</v>
      </c>
      <c r="D252" s="36" t="s">
        <v>3016</v>
      </c>
      <c r="E252" s="57" t="str">
        <f t="shared" si="91"/>
        <v>KG-01504/42561347A</v>
      </c>
      <c r="F252" s="19" t="s">
        <v>511</v>
      </c>
      <c r="G252" s="19" t="s">
        <v>530</v>
      </c>
      <c r="H252" s="45">
        <v>43448</v>
      </c>
      <c r="I252" s="38">
        <v>30</v>
      </c>
      <c r="J252" s="38">
        <v>240</v>
      </c>
      <c r="K252" s="65">
        <f t="shared" si="92"/>
        <v>8</v>
      </c>
      <c r="L252" s="46">
        <v>6.4</v>
      </c>
      <c r="M252" s="66">
        <f t="shared" si="93"/>
        <v>192</v>
      </c>
      <c r="N252" s="38">
        <v>30.5</v>
      </c>
      <c r="O252" s="38">
        <v>27.5</v>
      </c>
      <c r="P252" s="38">
        <v>15</v>
      </c>
      <c r="Q252" s="71">
        <f t="shared" si="83"/>
        <v>1.2999999999999999E-2</v>
      </c>
      <c r="R252" s="65">
        <f t="shared" si="84"/>
        <v>0.38</v>
      </c>
      <c r="S252" s="72">
        <f t="shared" si="82"/>
        <v>0.14583333333333334</v>
      </c>
      <c r="T252" s="50">
        <v>35</v>
      </c>
      <c r="U252" s="74" t="s">
        <v>3010</v>
      </c>
      <c r="V252" s="27">
        <f>IF(E252="","",SUMIF(OUTBOUND!$G:$G,WMS!E252,OUTBOUND!$L:$L))</f>
        <v>0</v>
      </c>
      <c r="W252" s="27">
        <f>IF(E252="","",SUMIF(OUTBOUND!$G:$G,WMS!E252,OUTBOUND!$M:$M))</f>
        <v>0</v>
      </c>
      <c r="X252" s="71">
        <f>IF(E252="","",SUMIF(OUTBOUND!$G:$G,WMS!E252,OUTBOUND!$O:$O))</f>
        <v>0</v>
      </c>
      <c r="Y252" s="71">
        <f>IF(E252="","",SUMIF(OUTBOUND!$G:$G,WMS!E252,OUTBOUND!$AC:$AC))</f>
        <v>0</v>
      </c>
      <c r="Z252" s="71">
        <f>IF(E252="","",SUMIF(OUTBOUND!$G:$G,WMS!E252,OUTBOUND!$P:$P))</f>
        <v>0</v>
      </c>
      <c r="AA252" s="27">
        <f t="shared" si="85"/>
        <v>30</v>
      </c>
      <c r="AB252" s="27">
        <f t="shared" si="86"/>
        <v>240</v>
      </c>
      <c r="AC252" s="71">
        <f t="shared" si="87"/>
        <v>192</v>
      </c>
      <c r="AD252" s="71">
        <f t="shared" si="88"/>
        <v>35</v>
      </c>
      <c r="AE252" s="71">
        <f t="shared" si="89"/>
        <v>0.38</v>
      </c>
      <c r="AF252" s="80" t="b">
        <f t="shared" si="90"/>
        <v>1</v>
      </c>
    </row>
    <row r="253" spans="1:32">
      <c r="A253" s="86" t="s">
        <v>2936</v>
      </c>
      <c r="B253" s="36" t="s">
        <v>531</v>
      </c>
      <c r="C253" s="36" t="s">
        <v>3017</v>
      </c>
      <c r="D253" s="36" t="s">
        <v>3018</v>
      </c>
      <c r="E253" s="57" t="str">
        <f t="shared" si="91"/>
        <v>KG-01561/42353409A</v>
      </c>
      <c r="F253" s="19" t="s">
        <v>511</v>
      </c>
      <c r="G253" s="19" t="s">
        <v>532</v>
      </c>
      <c r="H253" s="45">
        <v>43448</v>
      </c>
      <c r="I253" s="87">
        <v>18</v>
      </c>
      <c r="J253" s="87">
        <v>108</v>
      </c>
      <c r="K253" s="65">
        <f t="shared" si="92"/>
        <v>6</v>
      </c>
      <c r="L253" s="46">
        <v>9.5</v>
      </c>
      <c r="M253" s="66">
        <f t="shared" si="93"/>
        <v>171</v>
      </c>
      <c r="N253" s="38">
        <v>39</v>
      </c>
      <c r="O253" s="38">
        <v>39</v>
      </c>
      <c r="P253" s="38">
        <v>22</v>
      </c>
      <c r="Q253" s="71">
        <f t="shared" si="83"/>
        <v>3.3000000000000002E-2</v>
      </c>
      <c r="R253" s="65">
        <f t="shared" si="84"/>
        <v>0.6</v>
      </c>
      <c r="S253" s="72">
        <f t="shared" si="82"/>
        <v>0.74</v>
      </c>
      <c r="T253" s="50">
        <v>79.92</v>
      </c>
      <c r="U253" s="74" t="s">
        <v>3019</v>
      </c>
      <c r="V253" s="27">
        <f>IF(E253="","",SUMIF(OUTBOUND!$G:$G,WMS!E253,OUTBOUND!$L:$L))</f>
        <v>0</v>
      </c>
      <c r="W253" s="27">
        <f>IF(E253="","",SUMIF(OUTBOUND!$G:$G,WMS!E253,OUTBOUND!$M:$M))</f>
        <v>0</v>
      </c>
      <c r="X253" s="71">
        <f>IF(E253="","",SUMIF(OUTBOUND!$G:$G,WMS!E253,OUTBOUND!$O:$O))</f>
        <v>0</v>
      </c>
      <c r="Y253" s="71">
        <f>IF(E253="","",SUMIF(OUTBOUND!$G:$G,WMS!E253,OUTBOUND!$AC:$AC))</f>
        <v>0</v>
      </c>
      <c r="Z253" s="71">
        <f>IF(E253="","",SUMIF(OUTBOUND!$G:$G,WMS!E253,OUTBOUND!$P:$P))</f>
        <v>0</v>
      </c>
      <c r="AA253" s="27">
        <f t="shared" si="85"/>
        <v>18</v>
      </c>
      <c r="AB253" s="27">
        <f t="shared" si="86"/>
        <v>108</v>
      </c>
      <c r="AC253" s="71">
        <f t="shared" si="87"/>
        <v>171</v>
      </c>
      <c r="AD253" s="71">
        <f t="shared" si="88"/>
        <v>79.92</v>
      </c>
      <c r="AE253" s="71">
        <f t="shared" si="89"/>
        <v>0.6</v>
      </c>
      <c r="AF253" s="80" t="b">
        <f t="shared" si="90"/>
        <v>1</v>
      </c>
    </row>
    <row r="254" spans="1:32">
      <c r="A254" s="86" t="s">
        <v>2936</v>
      </c>
      <c r="B254" s="36" t="s">
        <v>531</v>
      </c>
      <c r="C254" s="36" t="s">
        <v>3017</v>
      </c>
      <c r="D254" s="36" t="s">
        <v>3020</v>
      </c>
      <c r="E254" s="57" t="str">
        <f t="shared" si="91"/>
        <v>KG-01561/42353744A</v>
      </c>
      <c r="F254" s="19" t="s">
        <v>511</v>
      </c>
      <c r="G254" s="19" t="s">
        <v>534</v>
      </c>
      <c r="H254" s="45">
        <v>43448</v>
      </c>
      <c r="I254" s="87">
        <v>18</v>
      </c>
      <c r="J254" s="87">
        <v>108</v>
      </c>
      <c r="K254" s="65">
        <f t="shared" si="92"/>
        <v>6</v>
      </c>
      <c r="L254" s="46">
        <v>9.5</v>
      </c>
      <c r="M254" s="66">
        <f t="shared" si="93"/>
        <v>171</v>
      </c>
      <c r="N254" s="38">
        <v>39</v>
      </c>
      <c r="O254" s="38">
        <v>39</v>
      </c>
      <c r="P254" s="38">
        <v>22</v>
      </c>
      <c r="Q254" s="71">
        <f t="shared" si="83"/>
        <v>3.3000000000000002E-2</v>
      </c>
      <c r="R254" s="65">
        <f t="shared" si="84"/>
        <v>0.6</v>
      </c>
      <c r="S254" s="72">
        <f t="shared" si="82"/>
        <v>0.6</v>
      </c>
      <c r="T254" s="50">
        <v>64.8</v>
      </c>
      <c r="U254" s="74" t="s">
        <v>3019</v>
      </c>
      <c r="V254" s="27">
        <f>IF(E254="","",SUMIF(OUTBOUND!$G:$G,WMS!E254,OUTBOUND!$L:$L))</f>
        <v>0</v>
      </c>
      <c r="W254" s="27">
        <f>IF(E254="","",SUMIF(OUTBOUND!$G:$G,WMS!E254,OUTBOUND!$M:$M))</f>
        <v>0</v>
      </c>
      <c r="X254" s="71">
        <f>IF(E254="","",SUMIF(OUTBOUND!$G:$G,WMS!E254,OUTBOUND!$O:$O))</f>
        <v>0</v>
      </c>
      <c r="Y254" s="71">
        <f>IF(E254="","",SUMIF(OUTBOUND!$G:$G,WMS!E254,OUTBOUND!$AC:$AC))</f>
        <v>0</v>
      </c>
      <c r="Z254" s="71">
        <f>IF(E254="","",SUMIF(OUTBOUND!$G:$G,WMS!E254,OUTBOUND!$P:$P))</f>
        <v>0</v>
      </c>
      <c r="AA254" s="27">
        <f t="shared" si="85"/>
        <v>18</v>
      </c>
      <c r="AB254" s="27">
        <f t="shared" si="86"/>
        <v>108</v>
      </c>
      <c r="AC254" s="71">
        <f t="shared" si="87"/>
        <v>171</v>
      </c>
      <c r="AD254" s="71">
        <f t="shared" si="88"/>
        <v>64.8</v>
      </c>
      <c r="AE254" s="71">
        <f t="shared" si="89"/>
        <v>0.6</v>
      </c>
      <c r="AF254" s="80" t="b">
        <f t="shared" si="90"/>
        <v>1</v>
      </c>
    </row>
    <row r="255" spans="1:32">
      <c r="A255" s="60" t="s">
        <v>2936</v>
      </c>
      <c r="B255" s="19" t="s">
        <v>535</v>
      </c>
      <c r="C255" s="19" t="s">
        <v>3021</v>
      </c>
      <c r="D255" s="19" t="s">
        <v>3022</v>
      </c>
      <c r="E255" s="57" t="str">
        <f t="shared" si="91"/>
        <v>KG-00734/41531457</v>
      </c>
      <c r="F255" s="19" t="s">
        <v>511</v>
      </c>
      <c r="G255" s="19" t="s">
        <v>536</v>
      </c>
      <c r="H255" s="45">
        <v>43448</v>
      </c>
      <c r="I255" s="38">
        <v>48</v>
      </c>
      <c r="J255" s="38">
        <v>384</v>
      </c>
      <c r="K255" s="65">
        <f t="shared" si="92"/>
        <v>8</v>
      </c>
      <c r="L255" s="46">
        <v>3</v>
      </c>
      <c r="M255" s="66">
        <f t="shared" si="93"/>
        <v>144</v>
      </c>
      <c r="N255" s="38">
        <v>40.5</v>
      </c>
      <c r="O255" s="38">
        <v>21</v>
      </c>
      <c r="P255" s="38">
        <v>11</v>
      </c>
      <c r="Q255" s="71">
        <f t="shared" si="83"/>
        <v>8.9999999999999993E-3</v>
      </c>
      <c r="R255" s="65">
        <f t="shared" si="84"/>
        <v>0.45</v>
      </c>
      <c r="S255" s="72">
        <f t="shared" si="82"/>
        <v>0.1875</v>
      </c>
      <c r="T255" s="50">
        <v>72</v>
      </c>
      <c r="U255" s="74" t="s">
        <v>3023</v>
      </c>
      <c r="V255" s="27">
        <f>IF(E255="","",SUMIF(OUTBOUND!$G:$G,WMS!E255,OUTBOUND!$L:$L))</f>
        <v>0</v>
      </c>
      <c r="W255" s="27">
        <f>IF(E255="","",SUMIF(OUTBOUND!$G:$G,WMS!E255,OUTBOUND!$M:$M))</f>
        <v>0</v>
      </c>
      <c r="X255" s="71">
        <f>IF(E255="","",SUMIF(OUTBOUND!$G:$G,WMS!E255,OUTBOUND!$O:$O))</f>
        <v>0</v>
      </c>
      <c r="Y255" s="71">
        <f>IF(E255="","",SUMIF(OUTBOUND!$G:$G,WMS!E255,OUTBOUND!$AC:$AC))</f>
        <v>0</v>
      </c>
      <c r="Z255" s="71">
        <f>IF(E255="","",SUMIF(OUTBOUND!$G:$G,WMS!E255,OUTBOUND!$P:$P))</f>
        <v>0</v>
      </c>
      <c r="AA255" s="27">
        <f t="shared" si="85"/>
        <v>48</v>
      </c>
      <c r="AB255" s="27">
        <f t="shared" si="86"/>
        <v>384</v>
      </c>
      <c r="AC255" s="71">
        <f t="shared" si="87"/>
        <v>144</v>
      </c>
      <c r="AD255" s="71">
        <f t="shared" si="88"/>
        <v>72</v>
      </c>
      <c r="AE255" s="71">
        <f t="shared" si="89"/>
        <v>0.45</v>
      </c>
      <c r="AF255" s="80" t="b">
        <f t="shared" si="90"/>
        <v>1</v>
      </c>
    </row>
    <row r="256" spans="1:32">
      <c r="A256" s="60" t="s">
        <v>2936</v>
      </c>
      <c r="B256" s="19" t="s">
        <v>538</v>
      </c>
      <c r="C256" s="19" t="s">
        <v>3024</v>
      </c>
      <c r="D256" s="19" t="s">
        <v>3025</v>
      </c>
      <c r="E256" s="57" t="str">
        <f t="shared" si="91"/>
        <v>KG-01549/42492245</v>
      </c>
      <c r="F256" s="19" t="s">
        <v>511</v>
      </c>
      <c r="G256" s="19" t="s">
        <v>539</v>
      </c>
      <c r="H256" s="45">
        <v>43448</v>
      </c>
      <c r="I256" s="38">
        <v>30</v>
      </c>
      <c r="J256" s="38">
        <v>240</v>
      </c>
      <c r="K256" s="65">
        <f t="shared" si="92"/>
        <v>8</v>
      </c>
      <c r="L256" s="46">
        <v>4</v>
      </c>
      <c r="M256" s="66">
        <f t="shared" si="93"/>
        <v>120</v>
      </c>
      <c r="N256" s="38">
        <v>40.5</v>
      </c>
      <c r="O256" s="38">
        <v>23.5</v>
      </c>
      <c r="P256" s="38">
        <v>13.5</v>
      </c>
      <c r="Q256" s="71">
        <f t="shared" si="83"/>
        <v>1.2999999999999999E-2</v>
      </c>
      <c r="R256" s="65">
        <f t="shared" si="84"/>
        <v>0.39</v>
      </c>
      <c r="S256" s="72">
        <f t="shared" si="82"/>
        <v>0.375</v>
      </c>
      <c r="T256" s="50">
        <v>90</v>
      </c>
      <c r="U256" s="74" t="s">
        <v>3026</v>
      </c>
      <c r="V256" s="27">
        <f>IF(E256="","",SUMIF(OUTBOUND!$G:$G,WMS!E256,OUTBOUND!$L:$L))</f>
        <v>0</v>
      </c>
      <c r="W256" s="27">
        <f>IF(E256="","",SUMIF(OUTBOUND!$G:$G,WMS!E256,OUTBOUND!$M:$M))</f>
        <v>0</v>
      </c>
      <c r="X256" s="71">
        <f>IF(E256="","",SUMIF(OUTBOUND!$G:$G,WMS!E256,OUTBOUND!$O:$O))</f>
        <v>0</v>
      </c>
      <c r="Y256" s="71">
        <f>IF(E256="","",SUMIF(OUTBOUND!$G:$G,WMS!E256,OUTBOUND!$AC:$AC))</f>
        <v>0</v>
      </c>
      <c r="Z256" s="71">
        <f>IF(E256="","",SUMIF(OUTBOUND!$G:$G,WMS!E256,OUTBOUND!$P:$P))</f>
        <v>0</v>
      </c>
      <c r="AA256" s="27">
        <f t="shared" si="85"/>
        <v>30</v>
      </c>
      <c r="AB256" s="27">
        <f t="shared" si="86"/>
        <v>240</v>
      </c>
      <c r="AC256" s="71">
        <f t="shared" si="87"/>
        <v>120</v>
      </c>
      <c r="AD256" s="71">
        <f t="shared" si="88"/>
        <v>90</v>
      </c>
      <c r="AE256" s="71">
        <f t="shared" si="89"/>
        <v>0.39</v>
      </c>
      <c r="AF256" s="80" t="b">
        <f t="shared" si="90"/>
        <v>1</v>
      </c>
    </row>
    <row r="257" spans="1:32">
      <c r="A257" s="60" t="s">
        <v>2936</v>
      </c>
      <c r="B257" s="19" t="s">
        <v>538</v>
      </c>
      <c r="C257" s="19" t="s">
        <v>3024</v>
      </c>
      <c r="D257" s="19" t="s">
        <v>3027</v>
      </c>
      <c r="E257" s="57" t="str">
        <f t="shared" si="91"/>
        <v>KG-01549/42279327</v>
      </c>
      <c r="F257" s="19" t="s">
        <v>511</v>
      </c>
      <c r="G257" s="19" t="s">
        <v>541</v>
      </c>
      <c r="H257" s="45">
        <v>43448</v>
      </c>
      <c r="I257" s="38">
        <v>36</v>
      </c>
      <c r="J257" s="38">
        <v>288</v>
      </c>
      <c r="K257" s="65">
        <f t="shared" si="92"/>
        <v>8</v>
      </c>
      <c r="L257" s="46">
        <v>3</v>
      </c>
      <c r="M257" s="66">
        <f t="shared" si="93"/>
        <v>108</v>
      </c>
      <c r="N257" s="38">
        <v>40.5</v>
      </c>
      <c r="O257" s="38">
        <v>23.5</v>
      </c>
      <c r="P257" s="38">
        <v>13.5</v>
      </c>
      <c r="Q257" s="71">
        <f t="shared" si="83"/>
        <v>1.2999999999999999E-2</v>
      </c>
      <c r="R257" s="65">
        <f t="shared" si="84"/>
        <v>0.46</v>
      </c>
      <c r="S257" s="72">
        <f t="shared" ref="S257:S320" si="94">IF(T257="","",T257/J257)</f>
        <v>0.375</v>
      </c>
      <c r="T257" s="50">
        <v>108</v>
      </c>
      <c r="U257" s="74" t="s">
        <v>3001</v>
      </c>
      <c r="V257" s="27">
        <f>IF(E257="","",SUMIF(OUTBOUND!$G:$G,WMS!E257,OUTBOUND!$L:$L))</f>
        <v>0</v>
      </c>
      <c r="W257" s="27">
        <f>IF(E257="","",SUMIF(OUTBOUND!$G:$G,WMS!E257,OUTBOUND!$M:$M))</f>
        <v>0</v>
      </c>
      <c r="X257" s="71">
        <f>IF(E257="","",SUMIF(OUTBOUND!$G:$G,WMS!E257,OUTBOUND!$O:$O))</f>
        <v>0</v>
      </c>
      <c r="Y257" s="71">
        <f>IF(E257="","",SUMIF(OUTBOUND!$G:$G,WMS!E257,OUTBOUND!$AC:$AC))</f>
        <v>0</v>
      </c>
      <c r="Z257" s="71">
        <f>IF(E257="","",SUMIF(OUTBOUND!$G:$G,WMS!E257,OUTBOUND!$P:$P))</f>
        <v>0</v>
      </c>
      <c r="AA257" s="27">
        <f t="shared" si="85"/>
        <v>36</v>
      </c>
      <c r="AB257" s="27">
        <f t="shared" si="86"/>
        <v>288</v>
      </c>
      <c r="AC257" s="71">
        <f t="shared" si="87"/>
        <v>108</v>
      </c>
      <c r="AD257" s="71">
        <f t="shared" si="88"/>
        <v>108</v>
      </c>
      <c r="AE257" s="71">
        <f t="shared" si="89"/>
        <v>0.46</v>
      </c>
      <c r="AF257" s="80" t="b">
        <f t="shared" si="90"/>
        <v>1</v>
      </c>
    </row>
    <row r="258" spans="1:32">
      <c r="A258" s="60" t="s">
        <v>2936</v>
      </c>
      <c r="B258" s="19" t="s">
        <v>538</v>
      </c>
      <c r="C258" s="19" t="s">
        <v>3024</v>
      </c>
      <c r="D258" s="19" t="s">
        <v>3028</v>
      </c>
      <c r="E258" s="57" t="str">
        <f t="shared" si="91"/>
        <v>KG-01549/42492207</v>
      </c>
      <c r="F258" s="19" t="s">
        <v>511</v>
      </c>
      <c r="G258" s="19" t="s">
        <v>542</v>
      </c>
      <c r="H258" s="45">
        <v>43448</v>
      </c>
      <c r="I258" s="38">
        <v>42</v>
      </c>
      <c r="J258" s="38">
        <v>336</v>
      </c>
      <c r="K258" s="65">
        <f t="shared" si="92"/>
        <v>8</v>
      </c>
      <c r="L258" s="46">
        <v>3.5</v>
      </c>
      <c r="M258" s="66">
        <f t="shared" si="93"/>
        <v>147</v>
      </c>
      <c r="N258" s="38">
        <v>40.5</v>
      </c>
      <c r="O258" s="38">
        <v>23.5</v>
      </c>
      <c r="P258" s="38">
        <v>13.5</v>
      </c>
      <c r="Q258" s="71">
        <f t="shared" si="83"/>
        <v>1.2999999999999999E-2</v>
      </c>
      <c r="R258" s="65">
        <f t="shared" si="84"/>
        <v>0.54</v>
      </c>
      <c r="S258" s="72">
        <f t="shared" si="94"/>
        <v>0.375</v>
      </c>
      <c r="T258" s="50">
        <v>126</v>
      </c>
      <c r="U258" s="74" t="s">
        <v>3026</v>
      </c>
      <c r="V258" s="27">
        <f>IF(E258="","",SUMIF(OUTBOUND!$G:$G,WMS!E258,OUTBOUND!$L:$L))</f>
        <v>0</v>
      </c>
      <c r="W258" s="27">
        <f>IF(E258="","",SUMIF(OUTBOUND!$G:$G,WMS!E258,OUTBOUND!$M:$M))</f>
        <v>0</v>
      </c>
      <c r="X258" s="71">
        <f>IF(E258="","",SUMIF(OUTBOUND!$G:$G,WMS!E258,OUTBOUND!$O:$O))</f>
        <v>0</v>
      </c>
      <c r="Y258" s="71">
        <f>IF(E258="","",SUMIF(OUTBOUND!$G:$G,WMS!E258,OUTBOUND!$AC:$AC))</f>
        <v>0</v>
      </c>
      <c r="Z258" s="71">
        <f>IF(E258="","",SUMIF(OUTBOUND!$G:$G,WMS!E258,OUTBOUND!$P:$P))</f>
        <v>0</v>
      </c>
      <c r="AA258" s="27">
        <f t="shared" si="85"/>
        <v>42</v>
      </c>
      <c r="AB258" s="27">
        <f t="shared" si="86"/>
        <v>336</v>
      </c>
      <c r="AC258" s="71">
        <f t="shared" si="87"/>
        <v>147</v>
      </c>
      <c r="AD258" s="71">
        <f t="shared" si="88"/>
        <v>126</v>
      </c>
      <c r="AE258" s="71">
        <f t="shared" si="89"/>
        <v>0.54</v>
      </c>
      <c r="AF258" s="80" t="b">
        <f t="shared" si="90"/>
        <v>1</v>
      </c>
    </row>
    <row r="259" spans="1:32">
      <c r="A259" s="60" t="s">
        <v>2936</v>
      </c>
      <c r="B259" s="19" t="s">
        <v>538</v>
      </c>
      <c r="C259" s="19" t="s">
        <v>3024</v>
      </c>
      <c r="D259" s="19" t="s">
        <v>3029</v>
      </c>
      <c r="E259" s="57" t="str">
        <f t="shared" si="91"/>
        <v>KG-01549/42440369</v>
      </c>
      <c r="F259" s="19" t="s">
        <v>511</v>
      </c>
      <c r="G259" s="19" t="s">
        <v>543</v>
      </c>
      <c r="H259" s="45">
        <v>43448</v>
      </c>
      <c r="I259" s="38">
        <v>30</v>
      </c>
      <c r="J259" s="38">
        <v>240</v>
      </c>
      <c r="K259" s="65">
        <f t="shared" si="92"/>
        <v>8</v>
      </c>
      <c r="L259" s="46">
        <v>4</v>
      </c>
      <c r="M259" s="66">
        <f t="shared" si="93"/>
        <v>120</v>
      </c>
      <c r="N259" s="38">
        <v>40.5</v>
      </c>
      <c r="O259" s="38">
        <v>23.5</v>
      </c>
      <c r="P259" s="38">
        <v>13.5</v>
      </c>
      <c r="Q259" s="71">
        <f t="shared" si="83"/>
        <v>1.2999999999999999E-2</v>
      </c>
      <c r="R259" s="65">
        <f t="shared" si="84"/>
        <v>0.39</v>
      </c>
      <c r="S259" s="72">
        <f t="shared" si="94"/>
        <v>0.375</v>
      </c>
      <c r="T259" s="50">
        <v>90</v>
      </c>
      <c r="U259" s="74" t="s">
        <v>3026</v>
      </c>
      <c r="V259" s="27">
        <f>IF(E259="","",SUMIF(OUTBOUND!$G:$G,WMS!E259,OUTBOUND!$L:$L))</f>
        <v>0</v>
      </c>
      <c r="W259" s="27">
        <f>IF(E259="","",SUMIF(OUTBOUND!$G:$G,WMS!E259,OUTBOUND!$M:$M))</f>
        <v>0</v>
      </c>
      <c r="X259" s="71">
        <f>IF(E259="","",SUMIF(OUTBOUND!$G:$G,WMS!E259,OUTBOUND!$O:$O))</f>
        <v>0</v>
      </c>
      <c r="Y259" s="71">
        <f>IF(E259="","",SUMIF(OUTBOUND!$G:$G,WMS!E259,OUTBOUND!$AC:$AC))</f>
        <v>0</v>
      </c>
      <c r="Z259" s="71">
        <f>IF(E259="","",SUMIF(OUTBOUND!$G:$G,WMS!E259,OUTBOUND!$P:$P))</f>
        <v>0</v>
      </c>
      <c r="AA259" s="27">
        <f t="shared" si="85"/>
        <v>30</v>
      </c>
      <c r="AB259" s="27">
        <f t="shared" si="86"/>
        <v>240</v>
      </c>
      <c r="AC259" s="71">
        <f t="shared" si="87"/>
        <v>120</v>
      </c>
      <c r="AD259" s="71">
        <f t="shared" si="88"/>
        <v>90</v>
      </c>
      <c r="AE259" s="71">
        <f t="shared" si="89"/>
        <v>0.39</v>
      </c>
      <c r="AF259" s="80" t="b">
        <f t="shared" si="90"/>
        <v>1</v>
      </c>
    </row>
    <row r="260" spans="1:32">
      <c r="A260" s="60" t="s">
        <v>2936</v>
      </c>
      <c r="B260" s="19" t="s">
        <v>544</v>
      </c>
      <c r="C260" s="19" t="s">
        <v>3030</v>
      </c>
      <c r="D260" s="19" t="s">
        <v>3031</v>
      </c>
      <c r="E260" s="57" t="str">
        <f t="shared" si="91"/>
        <v>KG-01536/42447375</v>
      </c>
      <c r="F260" s="19" t="s">
        <v>511</v>
      </c>
      <c r="G260" s="19" t="s">
        <v>545</v>
      </c>
      <c r="H260" s="45">
        <v>43448</v>
      </c>
      <c r="I260" s="38">
        <v>24</v>
      </c>
      <c r="J260" s="38">
        <v>144</v>
      </c>
      <c r="K260" s="65">
        <f t="shared" si="92"/>
        <v>6</v>
      </c>
      <c r="L260" s="46">
        <v>3.6</v>
      </c>
      <c r="M260" s="66">
        <f t="shared" si="93"/>
        <v>86.4</v>
      </c>
      <c r="N260" s="38">
        <v>42</v>
      </c>
      <c r="O260" s="38">
        <v>29</v>
      </c>
      <c r="P260" s="38">
        <v>13.5</v>
      </c>
      <c r="Q260" s="71">
        <f t="shared" si="83"/>
        <v>1.6E-2</v>
      </c>
      <c r="R260" s="65">
        <f t="shared" si="84"/>
        <v>0.39</v>
      </c>
      <c r="S260" s="72">
        <f t="shared" si="94"/>
        <v>0.45999999999999996</v>
      </c>
      <c r="T260" s="50">
        <v>66.239999999999995</v>
      </c>
      <c r="U260" s="74" t="s">
        <v>3005</v>
      </c>
      <c r="V260" s="27">
        <f>IF(E260="","",SUMIF(OUTBOUND!$G:$G,WMS!E260,OUTBOUND!$L:$L))</f>
        <v>0</v>
      </c>
      <c r="W260" s="27">
        <f>IF(E260="","",SUMIF(OUTBOUND!$G:$G,WMS!E260,OUTBOUND!$M:$M))</f>
        <v>0</v>
      </c>
      <c r="X260" s="71">
        <f>IF(E260="","",SUMIF(OUTBOUND!$G:$G,WMS!E260,OUTBOUND!$O:$O))</f>
        <v>0</v>
      </c>
      <c r="Y260" s="71">
        <f>IF(E260="","",SUMIF(OUTBOUND!$G:$G,WMS!E260,OUTBOUND!$AC:$AC))</f>
        <v>0</v>
      </c>
      <c r="Z260" s="71">
        <f>IF(E260="","",SUMIF(OUTBOUND!$G:$G,WMS!E260,OUTBOUND!$P:$P))</f>
        <v>0</v>
      </c>
      <c r="AA260" s="27">
        <f t="shared" si="85"/>
        <v>24</v>
      </c>
      <c r="AB260" s="27">
        <f t="shared" si="86"/>
        <v>144</v>
      </c>
      <c r="AC260" s="71">
        <f t="shared" si="87"/>
        <v>86.4</v>
      </c>
      <c r="AD260" s="71">
        <f t="shared" si="88"/>
        <v>66.239999999999995</v>
      </c>
      <c r="AE260" s="71">
        <f t="shared" si="89"/>
        <v>0.39</v>
      </c>
      <c r="AF260" s="80" t="b">
        <f t="shared" si="90"/>
        <v>1</v>
      </c>
    </row>
    <row r="261" spans="1:32">
      <c r="A261" s="60" t="s">
        <v>2936</v>
      </c>
      <c r="B261" s="19" t="s">
        <v>544</v>
      </c>
      <c r="C261" s="19" t="s">
        <v>3030</v>
      </c>
      <c r="D261" s="19" t="s">
        <v>3032</v>
      </c>
      <c r="E261" s="57" t="str">
        <f t="shared" si="91"/>
        <v>KG-01536/42447382</v>
      </c>
      <c r="F261" s="19" t="s">
        <v>511</v>
      </c>
      <c r="G261" s="19" t="s">
        <v>546</v>
      </c>
      <c r="H261" s="45">
        <v>43448</v>
      </c>
      <c r="I261" s="38">
        <v>24</v>
      </c>
      <c r="J261" s="38">
        <v>72</v>
      </c>
      <c r="K261" s="65">
        <f t="shared" si="92"/>
        <v>3</v>
      </c>
      <c r="L261" s="46">
        <v>2.4</v>
      </c>
      <c r="M261" s="66">
        <f t="shared" si="93"/>
        <v>57.6</v>
      </c>
      <c r="N261" s="38">
        <v>43</v>
      </c>
      <c r="O261" s="38">
        <v>19.5</v>
      </c>
      <c r="P261" s="38">
        <v>15</v>
      </c>
      <c r="Q261" s="71">
        <f t="shared" si="83"/>
        <v>1.2999999999999999E-2</v>
      </c>
      <c r="R261" s="65">
        <f t="shared" si="84"/>
        <v>0.3</v>
      </c>
      <c r="S261" s="72">
        <f t="shared" si="94"/>
        <v>0.64</v>
      </c>
      <c r="T261" s="50">
        <v>46.08</v>
      </c>
      <c r="U261" s="74" t="s">
        <v>3033</v>
      </c>
      <c r="V261" s="27">
        <f>IF(E261="","",SUMIF(OUTBOUND!$G:$G,WMS!E261,OUTBOUND!$L:$L))</f>
        <v>0</v>
      </c>
      <c r="W261" s="27">
        <f>IF(E261="","",SUMIF(OUTBOUND!$G:$G,WMS!E261,OUTBOUND!$M:$M))</f>
        <v>0</v>
      </c>
      <c r="X261" s="71">
        <f>IF(E261="","",SUMIF(OUTBOUND!$G:$G,WMS!E261,OUTBOUND!$O:$O))</f>
        <v>0</v>
      </c>
      <c r="Y261" s="71">
        <f>IF(E261="","",SUMIF(OUTBOUND!$G:$G,WMS!E261,OUTBOUND!$AC:$AC))</f>
        <v>0</v>
      </c>
      <c r="Z261" s="71">
        <f>IF(E261="","",SUMIF(OUTBOUND!$G:$G,WMS!E261,OUTBOUND!$P:$P))</f>
        <v>0</v>
      </c>
      <c r="AA261" s="27">
        <f t="shared" si="85"/>
        <v>24</v>
      </c>
      <c r="AB261" s="27">
        <f t="shared" si="86"/>
        <v>72</v>
      </c>
      <c r="AC261" s="71">
        <f t="shared" si="87"/>
        <v>57.6</v>
      </c>
      <c r="AD261" s="71">
        <f t="shared" si="88"/>
        <v>46.08</v>
      </c>
      <c r="AE261" s="71">
        <f t="shared" si="89"/>
        <v>0.3</v>
      </c>
      <c r="AF261" s="80" t="b">
        <f t="shared" si="90"/>
        <v>1</v>
      </c>
    </row>
    <row r="262" spans="1:32">
      <c r="A262" s="60" t="s">
        <v>2936</v>
      </c>
      <c r="B262" s="19" t="s">
        <v>547</v>
      </c>
      <c r="C262" s="19" t="s">
        <v>3034</v>
      </c>
      <c r="D262" s="19" t="s">
        <v>3035</v>
      </c>
      <c r="E262" s="57" t="str">
        <f t="shared" si="91"/>
        <v>KG-01543/42445388</v>
      </c>
      <c r="F262" s="19" t="s">
        <v>511</v>
      </c>
      <c r="G262" s="19" t="s">
        <v>548</v>
      </c>
      <c r="H262" s="45">
        <v>43448</v>
      </c>
      <c r="I262" s="38">
        <v>48</v>
      </c>
      <c r="J262" s="38">
        <v>480</v>
      </c>
      <c r="K262" s="65">
        <f t="shared" si="92"/>
        <v>10</v>
      </c>
      <c r="L262" s="46">
        <v>1.95</v>
      </c>
      <c r="M262" s="66">
        <f t="shared" si="93"/>
        <v>93.6</v>
      </c>
      <c r="N262" s="38">
        <v>36.5</v>
      </c>
      <c r="O262" s="38">
        <v>16.5</v>
      </c>
      <c r="P262" s="38">
        <v>12</v>
      </c>
      <c r="Q262" s="71">
        <f t="shared" si="83"/>
        <v>7.0000000000000001E-3</v>
      </c>
      <c r="R262" s="65">
        <f t="shared" si="84"/>
        <v>0.35</v>
      </c>
      <c r="S262" s="72">
        <f t="shared" si="94"/>
        <v>0.16999999999999998</v>
      </c>
      <c r="T262" s="50">
        <v>81.599999999999994</v>
      </c>
      <c r="U262" s="74" t="s">
        <v>3036</v>
      </c>
      <c r="V262" s="27">
        <f>IF(E262="","",SUMIF(OUTBOUND!$G:$G,WMS!E262,OUTBOUND!$L:$L))</f>
        <v>0</v>
      </c>
      <c r="W262" s="27">
        <f>IF(E262="","",SUMIF(OUTBOUND!$G:$G,WMS!E262,OUTBOUND!$M:$M))</f>
        <v>0</v>
      </c>
      <c r="X262" s="71">
        <f>IF(E262="","",SUMIF(OUTBOUND!$G:$G,WMS!E262,OUTBOUND!$O:$O))</f>
        <v>0</v>
      </c>
      <c r="Y262" s="71">
        <f>IF(E262="","",SUMIF(OUTBOUND!$G:$G,WMS!E262,OUTBOUND!$AC:$AC))</f>
        <v>0</v>
      </c>
      <c r="Z262" s="71">
        <f>IF(E262="","",SUMIF(OUTBOUND!$G:$G,WMS!E262,OUTBOUND!$P:$P))</f>
        <v>0</v>
      </c>
      <c r="AA262" s="27">
        <f t="shared" si="85"/>
        <v>48</v>
      </c>
      <c r="AB262" s="27">
        <f t="shared" si="86"/>
        <v>480</v>
      </c>
      <c r="AC262" s="71">
        <f t="shared" si="87"/>
        <v>93.6</v>
      </c>
      <c r="AD262" s="71">
        <f t="shared" si="88"/>
        <v>81.599999999999994</v>
      </c>
      <c r="AE262" s="71">
        <f t="shared" si="89"/>
        <v>0.35</v>
      </c>
      <c r="AF262" s="80" t="b">
        <f t="shared" si="90"/>
        <v>1</v>
      </c>
    </row>
    <row r="263" spans="1:32">
      <c r="A263" s="60" t="s">
        <v>2936</v>
      </c>
      <c r="B263" s="19" t="s">
        <v>547</v>
      </c>
      <c r="C263" s="19" t="s">
        <v>3034</v>
      </c>
      <c r="D263" s="19" t="s">
        <v>3037</v>
      </c>
      <c r="E263" s="57" t="str">
        <f t="shared" si="91"/>
        <v>KG-01543/42445340</v>
      </c>
      <c r="F263" s="19" t="s">
        <v>511</v>
      </c>
      <c r="G263" s="19" t="s">
        <v>550</v>
      </c>
      <c r="H263" s="45">
        <v>43448</v>
      </c>
      <c r="I263" s="38">
        <v>36</v>
      </c>
      <c r="J263" s="38">
        <v>360</v>
      </c>
      <c r="K263" s="65">
        <f t="shared" si="92"/>
        <v>10</v>
      </c>
      <c r="L263" s="46">
        <v>1.9</v>
      </c>
      <c r="M263" s="66">
        <f t="shared" si="93"/>
        <v>68.400000000000006</v>
      </c>
      <c r="N263" s="38">
        <v>36.5</v>
      </c>
      <c r="O263" s="38">
        <v>16.5</v>
      </c>
      <c r="P263" s="38">
        <v>12</v>
      </c>
      <c r="Q263" s="71">
        <f t="shared" si="83"/>
        <v>7.0000000000000001E-3</v>
      </c>
      <c r="R263" s="65">
        <f t="shared" si="84"/>
        <v>0.26</v>
      </c>
      <c r="S263" s="72">
        <f t="shared" si="94"/>
        <v>0.17</v>
      </c>
      <c r="T263" s="50">
        <v>61.2</v>
      </c>
      <c r="U263" s="74" t="s">
        <v>2997</v>
      </c>
      <c r="V263" s="27">
        <f>IF(E263="","",SUMIF(OUTBOUND!$G:$G,WMS!E263,OUTBOUND!$L:$L))</f>
        <v>0</v>
      </c>
      <c r="W263" s="27">
        <f>IF(E263="","",SUMIF(OUTBOUND!$G:$G,WMS!E263,OUTBOUND!$M:$M))</f>
        <v>0</v>
      </c>
      <c r="X263" s="71">
        <f>IF(E263="","",SUMIF(OUTBOUND!$G:$G,WMS!E263,OUTBOUND!$O:$O))</f>
        <v>0</v>
      </c>
      <c r="Y263" s="71">
        <f>IF(E263="","",SUMIF(OUTBOUND!$G:$G,WMS!E263,OUTBOUND!$AC:$AC))</f>
        <v>0</v>
      </c>
      <c r="Z263" s="71">
        <f>IF(E263="","",SUMIF(OUTBOUND!$G:$G,WMS!E263,OUTBOUND!$P:$P))</f>
        <v>0</v>
      </c>
      <c r="AA263" s="27">
        <f t="shared" si="85"/>
        <v>36</v>
      </c>
      <c r="AB263" s="27">
        <f t="shared" si="86"/>
        <v>360</v>
      </c>
      <c r="AC263" s="71">
        <f t="shared" si="87"/>
        <v>68.400000000000006</v>
      </c>
      <c r="AD263" s="71">
        <f t="shared" si="88"/>
        <v>61.2</v>
      </c>
      <c r="AE263" s="71">
        <f t="shared" si="89"/>
        <v>0.26</v>
      </c>
      <c r="AF263" s="80" t="b">
        <f t="shared" si="90"/>
        <v>1</v>
      </c>
    </row>
    <row r="264" spans="1:32">
      <c r="A264" s="60" t="s">
        <v>2936</v>
      </c>
      <c r="B264" s="19" t="s">
        <v>547</v>
      </c>
      <c r="C264" s="19" t="s">
        <v>3034</v>
      </c>
      <c r="D264" s="19" t="s">
        <v>3038</v>
      </c>
      <c r="E264" s="57" t="str">
        <f t="shared" si="91"/>
        <v>KG-01543/42445395</v>
      </c>
      <c r="F264" s="19" t="s">
        <v>511</v>
      </c>
      <c r="G264" s="19" t="s">
        <v>551</v>
      </c>
      <c r="H264" s="45">
        <v>43448</v>
      </c>
      <c r="I264" s="38">
        <v>42</v>
      </c>
      <c r="J264" s="38">
        <v>420</v>
      </c>
      <c r="K264" s="65">
        <f t="shared" si="92"/>
        <v>10</v>
      </c>
      <c r="L264" s="46">
        <v>1.95</v>
      </c>
      <c r="M264" s="66">
        <f t="shared" si="93"/>
        <v>81.900000000000006</v>
      </c>
      <c r="N264" s="38">
        <v>36.5</v>
      </c>
      <c r="O264" s="38">
        <v>16.5</v>
      </c>
      <c r="P264" s="38">
        <v>12</v>
      </c>
      <c r="Q264" s="71">
        <f t="shared" si="83"/>
        <v>7.0000000000000001E-3</v>
      </c>
      <c r="R264" s="65">
        <f t="shared" si="84"/>
        <v>0.3</v>
      </c>
      <c r="S264" s="72">
        <f t="shared" si="94"/>
        <v>0.17</v>
      </c>
      <c r="T264" s="50">
        <v>71.400000000000006</v>
      </c>
      <c r="U264" s="74" t="s">
        <v>3036</v>
      </c>
      <c r="V264" s="27">
        <f>IF(E264="","",SUMIF(OUTBOUND!$G:$G,WMS!E264,OUTBOUND!$L:$L))</f>
        <v>0</v>
      </c>
      <c r="W264" s="27">
        <f>IF(E264="","",SUMIF(OUTBOUND!$G:$G,WMS!E264,OUTBOUND!$M:$M))</f>
        <v>0</v>
      </c>
      <c r="X264" s="71">
        <f>IF(E264="","",SUMIF(OUTBOUND!$G:$G,WMS!E264,OUTBOUND!$O:$O))</f>
        <v>0</v>
      </c>
      <c r="Y264" s="71">
        <f>IF(E264="","",SUMIF(OUTBOUND!$G:$G,WMS!E264,OUTBOUND!$AC:$AC))</f>
        <v>0</v>
      </c>
      <c r="Z264" s="71">
        <f>IF(E264="","",SUMIF(OUTBOUND!$G:$G,WMS!E264,OUTBOUND!$P:$P))</f>
        <v>0</v>
      </c>
      <c r="AA264" s="27">
        <f t="shared" si="85"/>
        <v>42</v>
      </c>
      <c r="AB264" s="27">
        <f t="shared" si="86"/>
        <v>420</v>
      </c>
      <c r="AC264" s="71">
        <f t="shared" si="87"/>
        <v>81.900000000000006</v>
      </c>
      <c r="AD264" s="71">
        <f t="shared" si="88"/>
        <v>71.400000000000006</v>
      </c>
      <c r="AE264" s="71">
        <f t="shared" si="89"/>
        <v>0.3</v>
      </c>
      <c r="AF264" s="80" t="b">
        <f t="shared" si="90"/>
        <v>1</v>
      </c>
    </row>
    <row r="265" spans="1:32">
      <c r="A265" s="60" t="s">
        <v>2936</v>
      </c>
      <c r="B265" s="19" t="s">
        <v>547</v>
      </c>
      <c r="C265" s="19" t="s">
        <v>3034</v>
      </c>
      <c r="D265" s="19" t="s">
        <v>3039</v>
      </c>
      <c r="E265" s="57" t="str">
        <f t="shared" si="91"/>
        <v>KG-01543/42569152</v>
      </c>
      <c r="F265" s="19" t="s">
        <v>511</v>
      </c>
      <c r="G265" s="19" t="s">
        <v>552</v>
      </c>
      <c r="H265" s="45">
        <v>43448</v>
      </c>
      <c r="I265" s="38">
        <v>42</v>
      </c>
      <c r="J265" s="38">
        <v>252</v>
      </c>
      <c r="K265" s="65">
        <f t="shared" si="92"/>
        <v>6</v>
      </c>
      <c r="L265" s="46">
        <v>3.2</v>
      </c>
      <c r="M265" s="66">
        <f t="shared" si="93"/>
        <v>134.4</v>
      </c>
      <c r="N265" s="38">
        <v>28</v>
      </c>
      <c r="O265" s="38">
        <v>21</v>
      </c>
      <c r="P265" s="38">
        <v>17</v>
      </c>
      <c r="Q265" s="71">
        <f t="shared" si="83"/>
        <v>0.01</v>
      </c>
      <c r="R265" s="65">
        <f t="shared" si="84"/>
        <v>0.42</v>
      </c>
      <c r="S265" s="72">
        <f t="shared" si="94"/>
        <v>0.43333333333333335</v>
      </c>
      <c r="T265" s="50">
        <v>109.2</v>
      </c>
      <c r="U265" s="74" t="s">
        <v>3040</v>
      </c>
      <c r="V265" s="27">
        <f>IF(E265="","",SUMIF(OUTBOUND!$G:$G,WMS!E265,OUTBOUND!$L:$L))</f>
        <v>0</v>
      </c>
      <c r="W265" s="27">
        <f>IF(E265="","",SUMIF(OUTBOUND!$G:$G,WMS!E265,OUTBOUND!$M:$M))</f>
        <v>0</v>
      </c>
      <c r="X265" s="71">
        <f>IF(E265="","",SUMIF(OUTBOUND!$G:$G,WMS!E265,OUTBOUND!$O:$O))</f>
        <v>0</v>
      </c>
      <c r="Y265" s="71">
        <f>IF(E265="","",SUMIF(OUTBOUND!$G:$G,WMS!E265,OUTBOUND!$AC:$AC))</f>
        <v>0</v>
      </c>
      <c r="Z265" s="71">
        <f>IF(E265="","",SUMIF(OUTBOUND!$G:$G,WMS!E265,OUTBOUND!$P:$P))</f>
        <v>0</v>
      </c>
      <c r="AA265" s="27">
        <f t="shared" si="85"/>
        <v>42</v>
      </c>
      <c r="AB265" s="27">
        <f t="shared" si="86"/>
        <v>252</v>
      </c>
      <c r="AC265" s="71">
        <f t="shared" si="87"/>
        <v>134.4</v>
      </c>
      <c r="AD265" s="71">
        <f t="shared" si="88"/>
        <v>109.2</v>
      </c>
      <c r="AE265" s="71">
        <f t="shared" si="89"/>
        <v>0.42</v>
      </c>
      <c r="AF265" s="80" t="b">
        <f t="shared" si="90"/>
        <v>1</v>
      </c>
    </row>
    <row r="266" spans="1:32">
      <c r="A266" s="60" t="s">
        <v>2936</v>
      </c>
      <c r="B266" s="19" t="s">
        <v>547</v>
      </c>
      <c r="C266" s="19" t="s">
        <v>3034</v>
      </c>
      <c r="D266" s="19" t="s">
        <v>3041</v>
      </c>
      <c r="E266" s="57" t="str">
        <f t="shared" si="91"/>
        <v>KG-01543/42569169</v>
      </c>
      <c r="F266" s="19" t="s">
        <v>511</v>
      </c>
      <c r="G266" s="19" t="s">
        <v>554</v>
      </c>
      <c r="H266" s="45">
        <v>43448</v>
      </c>
      <c r="I266" s="38">
        <v>42</v>
      </c>
      <c r="J266" s="38">
        <v>252</v>
      </c>
      <c r="K266" s="65">
        <f t="shared" si="92"/>
        <v>6</v>
      </c>
      <c r="L266" s="46">
        <v>3.1</v>
      </c>
      <c r="M266" s="66">
        <f t="shared" si="93"/>
        <v>130.19999999999999</v>
      </c>
      <c r="N266" s="38">
        <v>28</v>
      </c>
      <c r="O266" s="38">
        <v>21</v>
      </c>
      <c r="P266" s="38">
        <v>17</v>
      </c>
      <c r="Q266" s="71">
        <f t="shared" si="83"/>
        <v>0.01</v>
      </c>
      <c r="R266" s="65">
        <f t="shared" si="84"/>
        <v>0.42</v>
      </c>
      <c r="S266" s="72">
        <f t="shared" si="94"/>
        <v>0.43333333333333335</v>
      </c>
      <c r="T266" s="50">
        <v>109.2</v>
      </c>
      <c r="U266" s="74" t="s">
        <v>3040</v>
      </c>
      <c r="V266" s="27">
        <f>IF(E266="","",SUMIF(OUTBOUND!$G:$G,WMS!E266,OUTBOUND!$L:$L))</f>
        <v>0</v>
      </c>
      <c r="W266" s="27">
        <f>IF(E266="","",SUMIF(OUTBOUND!$G:$G,WMS!E266,OUTBOUND!$M:$M))</f>
        <v>0</v>
      </c>
      <c r="X266" s="71">
        <f>IF(E266="","",SUMIF(OUTBOUND!$G:$G,WMS!E266,OUTBOUND!$O:$O))</f>
        <v>0</v>
      </c>
      <c r="Y266" s="71">
        <f>IF(E266="","",SUMIF(OUTBOUND!$G:$G,WMS!E266,OUTBOUND!$AC:$AC))</f>
        <v>0</v>
      </c>
      <c r="Z266" s="71">
        <f>IF(E266="","",SUMIF(OUTBOUND!$G:$G,WMS!E266,OUTBOUND!$P:$P))</f>
        <v>0</v>
      </c>
      <c r="AA266" s="27">
        <f t="shared" si="85"/>
        <v>42</v>
      </c>
      <c r="AB266" s="27">
        <f t="shared" si="86"/>
        <v>252</v>
      </c>
      <c r="AC266" s="71">
        <f t="shared" si="87"/>
        <v>130.19999999999999</v>
      </c>
      <c r="AD266" s="71">
        <f t="shared" si="88"/>
        <v>109.2</v>
      </c>
      <c r="AE266" s="71">
        <f t="shared" si="89"/>
        <v>0.42</v>
      </c>
      <c r="AF266" s="80" t="b">
        <f t="shared" si="90"/>
        <v>1</v>
      </c>
    </row>
    <row r="267" spans="1:32">
      <c r="A267" s="60" t="s">
        <v>2936</v>
      </c>
      <c r="B267" s="19" t="s">
        <v>547</v>
      </c>
      <c r="C267" s="19" t="s">
        <v>3034</v>
      </c>
      <c r="D267" s="19" t="s">
        <v>3042</v>
      </c>
      <c r="E267" s="57" t="str">
        <f t="shared" si="91"/>
        <v>KG-01543/42569183</v>
      </c>
      <c r="F267" s="19" t="s">
        <v>511</v>
      </c>
      <c r="G267" s="19" t="s">
        <v>555</v>
      </c>
      <c r="H267" s="45">
        <v>43448</v>
      </c>
      <c r="I267" s="38">
        <v>48</v>
      </c>
      <c r="J267" s="38">
        <v>288</v>
      </c>
      <c r="K267" s="65">
        <f t="shared" si="92"/>
        <v>6</v>
      </c>
      <c r="L267" s="46">
        <v>3.2</v>
      </c>
      <c r="M267" s="66">
        <f t="shared" si="93"/>
        <v>153.6</v>
      </c>
      <c r="N267" s="38">
        <v>27.5</v>
      </c>
      <c r="O267" s="38">
        <v>20.5</v>
      </c>
      <c r="P267" s="38">
        <v>17</v>
      </c>
      <c r="Q267" s="71">
        <f t="shared" si="83"/>
        <v>0.01</v>
      </c>
      <c r="R267" s="65">
        <f t="shared" si="84"/>
        <v>0.46</v>
      </c>
      <c r="S267" s="72">
        <f t="shared" si="94"/>
        <v>0.43333333333333335</v>
      </c>
      <c r="T267" s="50">
        <v>124.8</v>
      </c>
      <c r="U267" s="74" t="s">
        <v>2997</v>
      </c>
      <c r="V267" s="27">
        <f>IF(E267="","",SUMIF(OUTBOUND!$G:$G,WMS!E267,OUTBOUND!$L:$L))</f>
        <v>0</v>
      </c>
      <c r="W267" s="27">
        <f>IF(E267="","",SUMIF(OUTBOUND!$G:$G,WMS!E267,OUTBOUND!$M:$M))</f>
        <v>0</v>
      </c>
      <c r="X267" s="71">
        <f>IF(E267="","",SUMIF(OUTBOUND!$G:$G,WMS!E267,OUTBOUND!$O:$O))</f>
        <v>0</v>
      </c>
      <c r="Y267" s="71">
        <f>IF(E267="","",SUMIF(OUTBOUND!$G:$G,WMS!E267,OUTBOUND!$AC:$AC))</f>
        <v>0</v>
      </c>
      <c r="Z267" s="71">
        <f>IF(E267="","",SUMIF(OUTBOUND!$G:$G,WMS!E267,OUTBOUND!$P:$P))</f>
        <v>0</v>
      </c>
      <c r="AA267" s="27">
        <f t="shared" si="85"/>
        <v>48</v>
      </c>
      <c r="AB267" s="27">
        <f t="shared" si="86"/>
        <v>288</v>
      </c>
      <c r="AC267" s="71">
        <f t="shared" si="87"/>
        <v>153.6</v>
      </c>
      <c r="AD267" s="71">
        <f t="shared" si="88"/>
        <v>124.8</v>
      </c>
      <c r="AE267" s="71">
        <f t="shared" si="89"/>
        <v>0.46</v>
      </c>
      <c r="AF267" s="80" t="b">
        <f t="shared" si="90"/>
        <v>1</v>
      </c>
    </row>
    <row r="268" spans="1:32">
      <c r="A268" s="60" t="s">
        <v>2936</v>
      </c>
      <c r="B268" s="19" t="s">
        <v>547</v>
      </c>
      <c r="C268" s="19" t="s">
        <v>3034</v>
      </c>
      <c r="D268" s="19" t="s">
        <v>3043</v>
      </c>
      <c r="E268" s="57" t="str">
        <f t="shared" si="91"/>
        <v>KG-01543/42445364</v>
      </c>
      <c r="F268" s="19" t="s">
        <v>511</v>
      </c>
      <c r="G268" s="19" t="s">
        <v>556</v>
      </c>
      <c r="H268" s="45">
        <v>43448</v>
      </c>
      <c r="I268" s="38">
        <v>48</v>
      </c>
      <c r="J268" s="38">
        <v>480</v>
      </c>
      <c r="K268" s="65">
        <f t="shared" si="92"/>
        <v>10</v>
      </c>
      <c r="L268" s="46">
        <v>1.3</v>
      </c>
      <c r="M268" s="66">
        <f t="shared" si="93"/>
        <v>62.4</v>
      </c>
      <c r="N268" s="38">
        <v>32</v>
      </c>
      <c r="O268" s="38">
        <v>13.5</v>
      </c>
      <c r="P268" s="38">
        <v>8</v>
      </c>
      <c r="Q268" s="71">
        <f t="shared" si="83"/>
        <v>3.0000000000000001E-3</v>
      </c>
      <c r="R268" s="65">
        <f t="shared" si="84"/>
        <v>0.17</v>
      </c>
      <c r="S268" s="72">
        <f t="shared" si="94"/>
        <v>9.0000000000000011E-2</v>
      </c>
      <c r="T268" s="50">
        <v>43.2</v>
      </c>
      <c r="U268" s="74" t="s">
        <v>3036</v>
      </c>
      <c r="V268" s="27">
        <f>IF(E268="","",SUMIF(OUTBOUND!$G:$G,WMS!E268,OUTBOUND!$L:$L))</f>
        <v>0</v>
      </c>
      <c r="W268" s="27">
        <f>IF(E268="","",SUMIF(OUTBOUND!$G:$G,WMS!E268,OUTBOUND!$M:$M))</f>
        <v>0</v>
      </c>
      <c r="X268" s="71">
        <f>IF(E268="","",SUMIF(OUTBOUND!$G:$G,WMS!E268,OUTBOUND!$O:$O))</f>
        <v>0</v>
      </c>
      <c r="Y268" s="71">
        <f>IF(E268="","",SUMIF(OUTBOUND!$G:$G,WMS!E268,OUTBOUND!$AC:$AC))</f>
        <v>0</v>
      </c>
      <c r="Z268" s="71">
        <f>IF(E268="","",SUMIF(OUTBOUND!$G:$G,WMS!E268,OUTBOUND!$P:$P))</f>
        <v>0</v>
      </c>
      <c r="AA268" s="27">
        <f t="shared" si="85"/>
        <v>48</v>
      </c>
      <c r="AB268" s="27">
        <f t="shared" si="86"/>
        <v>480</v>
      </c>
      <c r="AC268" s="71">
        <f t="shared" si="87"/>
        <v>62.4</v>
      </c>
      <c r="AD268" s="71">
        <f t="shared" si="88"/>
        <v>43.2</v>
      </c>
      <c r="AE268" s="71">
        <f t="shared" si="89"/>
        <v>0.17</v>
      </c>
      <c r="AF268" s="80" t="b">
        <f t="shared" si="90"/>
        <v>1</v>
      </c>
    </row>
    <row r="269" spans="1:32">
      <c r="A269" s="60" t="s">
        <v>2936</v>
      </c>
      <c r="B269" s="19" t="s">
        <v>547</v>
      </c>
      <c r="C269" s="19" t="s">
        <v>3034</v>
      </c>
      <c r="D269" s="19" t="s">
        <v>3044</v>
      </c>
      <c r="E269" s="57" t="str">
        <f t="shared" si="91"/>
        <v>KG-01543/42445357</v>
      </c>
      <c r="F269" s="19" t="s">
        <v>511</v>
      </c>
      <c r="G269" s="19" t="s">
        <v>558</v>
      </c>
      <c r="H269" s="45">
        <v>43448</v>
      </c>
      <c r="I269" s="38">
        <v>36</v>
      </c>
      <c r="J269" s="38">
        <v>360</v>
      </c>
      <c r="K269" s="65">
        <f t="shared" si="92"/>
        <v>10</v>
      </c>
      <c r="L269" s="46">
        <v>1.2</v>
      </c>
      <c r="M269" s="66">
        <f t="shared" si="93"/>
        <v>43.2</v>
      </c>
      <c r="N269" s="38">
        <v>31</v>
      </c>
      <c r="O269" s="38">
        <v>14</v>
      </c>
      <c r="P269" s="38">
        <v>9</v>
      </c>
      <c r="Q269" s="71">
        <f t="shared" si="83"/>
        <v>4.0000000000000001E-3</v>
      </c>
      <c r="R269" s="65">
        <f t="shared" si="84"/>
        <v>0.14000000000000001</v>
      </c>
      <c r="S269" s="72">
        <f t="shared" si="94"/>
        <v>0.09</v>
      </c>
      <c r="T269" s="50">
        <v>32.4</v>
      </c>
      <c r="U269" s="74" t="s">
        <v>3040</v>
      </c>
      <c r="V269" s="27">
        <f>IF(E269="","",SUMIF(OUTBOUND!$G:$G,WMS!E269,OUTBOUND!$L:$L))</f>
        <v>0</v>
      </c>
      <c r="W269" s="27">
        <f>IF(E269="","",SUMIF(OUTBOUND!$G:$G,WMS!E269,OUTBOUND!$M:$M))</f>
        <v>0</v>
      </c>
      <c r="X269" s="71">
        <f>IF(E269="","",SUMIF(OUTBOUND!$G:$G,WMS!E269,OUTBOUND!$O:$O))</f>
        <v>0</v>
      </c>
      <c r="Y269" s="71">
        <f>IF(E269="","",SUMIF(OUTBOUND!$G:$G,WMS!E269,OUTBOUND!$AC:$AC))</f>
        <v>0</v>
      </c>
      <c r="Z269" s="71">
        <f>IF(E269="","",SUMIF(OUTBOUND!$G:$G,WMS!E269,OUTBOUND!$P:$P))</f>
        <v>0</v>
      </c>
      <c r="AA269" s="27">
        <f t="shared" si="85"/>
        <v>36</v>
      </c>
      <c r="AB269" s="27">
        <f t="shared" si="86"/>
        <v>360</v>
      </c>
      <c r="AC269" s="71">
        <f t="shared" si="87"/>
        <v>43.2</v>
      </c>
      <c r="AD269" s="71">
        <f t="shared" si="88"/>
        <v>32.4</v>
      </c>
      <c r="AE269" s="71">
        <f t="shared" si="89"/>
        <v>0.14000000000000001</v>
      </c>
      <c r="AF269" s="80" t="b">
        <f t="shared" si="90"/>
        <v>1</v>
      </c>
    </row>
    <row r="270" spans="1:32">
      <c r="A270" s="60" t="s">
        <v>2936</v>
      </c>
      <c r="B270" s="19" t="s">
        <v>547</v>
      </c>
      <c r="C270" s="19" t="s">
        <v>3034</v>
      </c>
      <c r="D270" s="19" t="s">
        <v>3045</v>
      </c>
      <c r="E270" s="57" t="str">
        <f t="shared" si="91"/>
        <v>KG-01543/42445371</v>
      </c>
      <c r="F270" s="19" t="s">
        <v>511</v>
      </c>
      <c r="G270" s="19" t="s">
        <v>559</v>
      </c>
      <c r="H270" s="45">
        <v>43448</v>
      </c>
      <c r="I270" s="38">
        <v>36</v>
      </c>
      <c r="J270" s="38">
        <v>360</v>
      </c>
      <c r="K270" s="65">
        <f t="shared" si="92"/>
        <v>10</v>
      </c>
      <c r="L270" s="46">
        <v>1.2</v>
      </c>
      <c r="M270" s="66">
        <f t="shared" si="93"/>
        <v>43.2</v>
      </c>
      <c r="N270" s="38">
        <v>31</v>
      </c>
      <c r="O270" s="38">
        <v>14</v>
      </c>
      <c r="P270" s="38">
        <v>9</v>
      </c>
      <c r="Q270" s="71">
        <f t="shared" si="83"/>
        <v>4.0000000000000001E-3</v>
      </c>
      <c r="R270" s="65">
        <f t="shared" si="84"/>
        <v>0.14000000000000001</v>
      </c>
      <c r="S270" s="72">
        <f t="shared" si="94"/>
        <v>0.09</v>
      </c>
      <c r="T270" s="50">
        <v>32.4</v>
      </c>
      <c r="U270" s="74" t="s">
        <v>3040</v>
      </c>
      <c r="V270" s="27">
        <f>IF(E270="","",SUMIF(OUTBOUND!$G:$G,WMS!E270,OUTBOUND!$L:$L))</f>
        <v>0</v>
      </c>
      <c r="W270" s="27">
        <f>IF(E270="","",SUMIF(OUTBOUND!$G:$G,WMS!E270,OUTBOUND!$M:$M))</f>
        <v>0</v>
      </c>
      <c r="X270" s="71">
        <f>IF(E270="","",SUMIF(OUTBOUND!$G:$G,WMS!E270,OUTBOUND!$O:$O))</f>
        <v>0</v>
      </c>
      <c r="Y270" s="71">
        <f>IF(E270="","",SUMIF(OUTBOUND!$G:$G,WMS!E270,OUTBOUND!$AC:$AC))</f>
        <v>0</v>
      </c>
      <c r="Z270" s="71">
        <f>IF(E270="","",SUMIF(OUTBOUND!$G:$G,WMS!E270,OUTBOUND!$P:$P))</f>
        <v>0</v>
      </c>
      <c r="AA270" s="27">
        <f t="shared" si="85"/>
        <v>36</v>
      </c>
      <c r="AB270" s="27">
        <f t="shared" si="86"/>
        <v>360</v>
      </c>
      <c r="AC270" s="71">
        <f t="shared" si="87"/>
        <v>43.2</v>
      </c>
      <c r="AD270" s="71">
        <f t="shared" si="88"/>
        <v>32.4</v>
      </c>
      <c r="AE270" s="71">
        <f t="shared" si="89"/>
        <v>0.14000000000000001</v>
      </c>
      <c r="AF270" s="80" t="b">
        <f t="shared" si="90"/>
        <v>1</v>
      </c>
    </row>
    <row r="271" spans="1:32">
      <c r="A271" s="60" t="s">
        <v>2936</v>
      </c>
      <c r="B271" s="19" t="s">
        <v>547</v>
      </c>
      <c r="C271" s="19" t="s">
        <v>3034</v>
      </c>
      <c r="D271" s="19" t="s">
        <v>3046</v>
      </c>
      <c r="E271" s="57" t="str">
        <f t="shared" si="91"/>
        <v>KG-01543/42445456</v>
      </c>
      <c r="F271" s="19" t="s">
        <v>511</v>
      </c>
      <c r="G271" s="19" t="s">
        <v>560</v>
      </c>
      <c r="H271" s="45">
        <v>43448</v>
      </c>
      <c r="I271" s="38">
        <v>30</v>
      </c>
      <c r="J271" s="38">
        <v>300</v>
      </c>
      <c r="K271" s="65">
        <f t="shared" si="92"/>
        <v>10</v>
      </c>
      <c r="L271" s="46">
        <v>1.1000000000000001</v>
      </c>
      <c r="M271" s="66">
        <f t="shared" si="93"/>
        <v>33</v>
      </c>
      <c r="N271" s="38">
        <v>29</v>
      </c>
      <c r="O271" s="38">
        <v>13</v>
      </c>
      <c r="P271" s="38">
        <v>9.5</v>
      </c>
      <c r="Q271" s="71">
        <f t="shared" si="83"/>
        <v>4.0000000000000001E-3</v>
      </c>
      <c r="R271" s="65">
        <f t="shared" si="84"/>
        <v>0.11</v>
      </c>
      <c r="S271" s="72">
        <f t="shared" si="94"/>
        <v>0.1</v>
      </c>
      <c r="T271" s="50">
        <v>30</v>
      </c>
      <c r="U271" s="74" t="s">
        <v>3036</v>
      </c>
      <c r="V271" s="27">
        <f>IF(E271="","",SUMIF(OUTBOUND!$G:$G,WMS!E271,OUTBOUND!$L:$L))</f>
        <v>0</v>
      </c>
      <c r="W271" s="27">
        <f>IF(E271="","",SUMIF(OUTBOUND!$G:$G,WMS!E271,OUTBOUND!$M:$M))</f>
        <v>0</v>
      </c>
      <c r="X271" s="71">
        <f>IF(E271="","",SUMIF(OUTBOUND!$G:$G,WMS!E271,OUTBOUND!$O:$O))</f>
        <v>0</v>
      </c>
      <c r="Y271" s="71">
        <f>IF(E271="","",SUMIF(OUTBOUND!$G:$G,WMS!E271,OUTBOUND!$AC:$AC))</f>
        <v>0</v>
      </c>
      <c r="Z271" s="71">
        <f>IF(E271="","",SUMIF(OUTBOUND!$G:$G,WMS!E271,OUTBOUND!$P:$P))</f>
        <v>0</v>
      </c>
      <c r="AA271" s="27">
        <f t="shared" si="85"/>
        <v>30</v>
      </c>
      <c r="AB271" s="27">
        <f t="shared" si="86"/>
        <v>300</v>
      </c>
      <c r="AC271" s="71">
        <f t="shared" si="87"/>
        <v>33</v>
      </c>
      <c r="AD271" s="71">
        <f t="shared" si="88"/>
        <v>30</v>
      </c>
      <c r="AE271" s="71">
        <f t="shared" si="89"/>
        <v>0.11</v>
      </c>
      <c r="AF271" s="80" t="b">
        <f t="shared" si="90"/>
        <v>1</v>
      </c>
    </row>
    <row r="272" spans="1:32">
      <c r="A272" s="60" t="s">
        <v>2936</v>
      </c>
      <c r="B272" s="19" t="s">
        <v>547</v>
      </c>
      <c r="C272" s="19" t="s">
        <v>3034</v>
      </c>
      <c r="D272" s="19" t="s">
        <v>3047</v>
      </c>
      <c r="E272" s="57" t="str">
        <f t="shared" si="91"/>
        <v>KG-01543/42445401</v>
      </c>
      <c r="F272" s="19" t="s">
        <v>511</v>
      </c>
      <c r="G272" s="19" t="s">
        <v>562</v>
      </c>
      <c r="H272" s="45">
        <v>43448</v>
      </c>
      <c r="I272" s="38">
        <v>24</v>
      </c>
      <c r="J272" s="38">
        <v>240</v>
      </c>
      <c r="K272" s="65">
        <f t="shared" si="92"/>
        <v>10</v>
      </c>
      <c r="L272" s="46">
        <v>1.1000000000000001</v>
      </c>
      <c r="M272" s="66">
        <f t="shared" si="93"/>
        <v>26.4</v>
      </c>
      <c r="N272" s="38">
        <v>29</v>
      </c>
      <c r="O272" s="38">
        <v>13</v>
      </c>
      <c r="P272" s="38">
        <v>9.5</v>
      </c>
      <c r="Q272" s="71">
        <f t="shared" si="83"/>
        <v>4.0000000000000001E-3</v>
      </c>
      <c r="R272" s="65">
        <f t="shared" si="84"/>
        <v>0.09</v>
      </c>
      <c r="S272" s="72">
        <f t="shared" si="94"/>
        <v>0.1</v>
      </c>
      <c r="T272" s="50">
        <v>24</v>
      </c>
      <c r="U272" s="74" t="s">
        <v>3036</v>
      </c>
      <c r="V272" s="27">
        <f>IF(E272="","",SUMIF(OUTBOUND!$G:$G,WMS!E272,OUTBOUND!$L:$L))</f>
        <v>0</v>
      </c>
      <c r="W272" s="27">
        <f>IF(E272="","",SUMIF(OUTBOUND!$G:$G,WMS!E272,OUTBOUND!$M:$M))</f>
        <v>0</v>
      </c>
      <c r="X272" s="71">
        <f>IF(E272="","",SUMIF(OUTBOUND!$G:$G,WMS!E272,OUTBOUND!$O:$O))</f>
        <v>0</v>
      </c>
      <c r="Y272" s="71">
        <f>IF(E272="","",SUMIF(OUTBOUND!$G:$G,WMS!E272,OUTBOUND!$AC:$AC))</f>
        <v>0</v>
      </c>
      <c r="Z272" s="71">
        <f>IF(E272="","",SUMIF(OUTBOUND!$G:$G,WMS!E272,OUTBOUND!$P:$P))</f>
        <v>0</v>
      </c>
      <c r="AA272" s="27">
        <f t="shared" si="85"/>
        <v>24</v>
      </c>
      <c r="AB272" s="27">
        <f t="shared" si="86"/>
        <v>240</v>
      </c>
      <c r="AC272" s="71">
        <f t="shared" si="87"/>
        <v>26.4</v>
      </c>
      <c r="AD272" s="71">
        <f t="shared" si="88"/>
        <v>24</v>
      </c>
      <c r="AE272" s="71">
        <f t="shared" si="89"/>
        <v>0.09</v>
      </c>
      <c r="AF272" s="80" t="b">
        <f t="shared" si="90"/>
        <v>1</v>
      </c>
    </row>
    <row r="273" spans="1:32">
      <c r="A273" s="60" t="s">
        <v>2936</v>
      </c>
      <c r="B273" s="19" t="s">
        <v>547</v>
      </c>
      <c r="C273" s="19" t="s">
        <v>3034</v>
      </c>
      <c r="D273" s="19" t="s">
        <v>3048</v>
      </c>
      <c r="E273" s="57" t="str">
        <f t="shared" si="91"/>
        <v>KG-01543/42445463</v>
      </c>
      <c r="F273" s="19" t="s">
        <v>511</v>
      </c>
      <c r="G273" s="19" t="s">
        <v>563</v>
      </c>
      <c r="H273" s="45">
        <v>43448</v>
      </c>
      <c r="I273" s="38">
        <v>24</v>
      </c>
      <c r="J273" s="38">
        <v>240</v>
      </c>
      <c r="K273" s="65">
        <f t="shared" si="92"/>
        <v>10</v>
      </c>
      <c r="L273" s="46">
        <v>1.2</v>
      </c>
      <c r="M273" s="66">
        <f t="shared" si="93"/>
        <v>28.8</v>
      </c>
      <c r="N273" s="38">
        <v>31</v>
      </c>
      <c r="O273" s="38">
        <v>14</v>
      </c>
      <c r="P273" s="38">
        <v>9</v>
      </c>
      <c r="Q273" s="71">
        <f t="shared" si="83"/>
        <v>4.0000000000000001E-3</v>
      </c>
      <c r="R273" s="65">
        <f t="shared" si="84"/>
        <v>0.09</v>
      </c>
      <c r="S273" s="72">
        <f t="shared" si="94"/>
        <v>0.1</v>
      </c>
      <c r="T273" s="50">
        <v>24</v>
      </c>
      <c r="U273" s="74" t="s">
        <v>3040</v>
      </c>
      <c r="V273" s="27">
        <f>IF(E273="","",SUMIF(OUTBOUND!$G:$G,WMS!E273,OUTBOUND!$L:$L))</f>
        <v>0</v>
      </c>
      <c r="W273" s="27">
        <f>IF(E273="","",SUMIF(OUTBOUND!$G:$G,WMS!E273,OUTBOUND!$M:$M))</f>
        <v>0</v>
      </c>
      <c r="X273" s="71">
        <f>IF(E273="","",SUMIF(OUTBOUND!$G:$G,WMS!E273,OUTBOUND!$O:$O))</f>
        <v>0</v>
      </c>
      <c r="Y273" s="71">
        <f>IF(E273="","",SUMIF(OUTBOUND!$G:$G,WMS!E273,OUTBOUND!$AC:$AC))</f>
        <v>0</v>
      </c>
      <c r="Z273" s="71">
        <f>IF(E273="","",SUMIF(OUTBOUND!$G:$G,WMS!E273,OUTBOUND!$P:$P))</f>
        <v>0</v>
      </c>
      <c r="AA273" s="27">
        <f t="shared" si="85"/>
        <v>24</v>
      </c>
      <c r="AB273" s="27">
        <f t="shared" si="86"/>
        <v>240</v>
      </c>
      <c r="AC273" s="71">
        <f t="shared" si="87"/>
        <v>28.8</v>
      </c>
      <c r="AD273" s="71">
        <f t="shared" si="88"/>
        <v>24</v>
      </c>
      <c r="AE273" s="71">
        <f t="shared" si="89"/>
        <v>0.09</v>
      </c>
      <c r="AF273" s="80" t="b">
        <f t="shared" si="90"/>
        <v>1</v>
      </c>
    </row>
    <row r="274" spans="1:32">
      <c r="A274" s="60" t="s">
        <v>2936</v>
      </c>
      <c r="B274" s="19" t="s">
        <v>564</v>
      </c>
      <c r="C274" s="19" t="s">
        <v>3049</v>
      </c>
      <c r="D274" s="19" t="s">
        <v>3050</v>
      </c>
      <c r="E274" s="57" t="str">
        <f t="shared" si="91"/>
        <v>KG-01527/42576631</v>
      </c>
      <c r="F274" s="19" t="s">
        <v>511</v>
      </c>
      <c r="G274" s="19" t="s">
        <v>565</v>
      </c>
      <c r="H274" s="45">
        <v>43448</v>
      </c>
      <c r="I274" s="38">
        <v>60</v>
      </c>
      <c r="J274" s="38">
        <v>720</v>
      </c>
      <c r="K274" s="65">
        <f t="shared" si="92"/>
        <v>12</v>
      </c>
      <c r="L274" s="46">
        <v>6.4</v>
      </c>
      <c r="M274" s="66">
        <f t="shared" si="93"/>
        <v>384</v>
      </c>
      <c r="N274" s="38">
        <v>33.5</v>
      </c>
      <c r="O274" s="38">
        <v>23.5</v>
      </c>
      <c r="P274" s="38">
        <v>23</v>
      </c>
      <c r="Q274" s="71">
        <f t="shared" si="83"/>
        <v>1.7999999999999999E-2</v>
      </c>
      <c r="R274" s="65">
        <f t="shared" si="84"/>
        <v>1.0900000000000001</v>
      </c>
      <c r="S274" s="72">
        <f t="shared" si="94"/>
        <v>0.45833333333333331</v>
      </c>
      <c r="T274" s="50">
        <v>330</v>
      </c>
      <c r="U274" s="74" t="s">
        <v>3051</v>
      </c>
      <c r="V274" s="27">
        <f>IF(E274="","",SUMIF(OUTBOUND!$G:$G,WMS!E274,OUTBOUND!$L:$L))</f>
        <v>0</v>
      </c>
      <c r="W274" s="27">
        <f>IF(E274="","",SUMIF(OUTBOUND!$G:$G,WMS!E274,OUTBOUND!$M:$M))</f>
        <v>0</v>
      </c>
      <c r="X274" s="71">
        <f>IF(E274="","",SUMIF(OUTBOUND!$G:$G,WMS!E274,OUTBOUND!$O:$O))</f>
        <v>0</v>
      </c>
      <c r="Y274" s="71">
        <f>IF(E274="","",SUMIF(OUTBOUND!$G:$G,WMS!E274,OUTBOUND!$AC:$AC))</f>
        <v>0</v>
      </c>
      <c r="Z274" s="71">
        <f>IF(E274="","",SUMIF(OUTBOUND!$G:$G,WMS!E274,OUTBOUND!$P:$P))</f>
        <v>0</v>
      </c>
      <c r="AA274" s="27">
        <f t="shared" si="85"/>
        <v>60</v>
      </c>
      <c r="AB274" s="27">
        <f t="shared" si="86"/>
        <v>720</v>
      </c>
      <c r="AC274" s="71">
        <f t="shared" si="87"/>
        <v>384</v>
      </c>
      <c r="AD274" s="71">
        <f t="shared" si="88"/>
        <v>330</v>
      </c>
      <c r="AE274" s="71">
        <f t="shared" si="89"/>
        <v>1.0900000000000001</v>
      </c>
      <c r="AF274" s="80" t="b">
        <f t="shared" si="90"/>
        <v>1</v>
      </c>
    </row>
    <row r="275" spans="1:32">
      <c r="A275" s="60" t="s">
        <v>2936</v>
      </c>
      <c r="B275" s="19" t="s">
        <v>564</v>
      </c>
      <c r="C275" s="19" t="s">
        <v>3049</v>
      </c>
      <c r="D275" s="19" t="s">
        <v>3052</v>
      </c>
      <c r="E275" s="57" t="str">
        <f t="shared" si="91"/>
        <v>KG-01527/42576624</v>
      </c>
      <c r="F275" s="19" t="s">
        <v>511</v>
      </c>
      <c r="G275" s="19" t="s">
        <v>567</v>
      </c>
      <c r="H275" s="45">
        <v>43448</v>
      </c>
      <c r="I275" s="38">
        <v>108</v>
      </c>
      <c r="J275" s="38">
        <v>1296</v>
      </c>
      <c r="K275" s="65">
        <f t="shared" si="92"/>
        <v>12</v>
      </c>
      <c r="L275" s="46">
        <v>6.2</v>
      </c>
      <c r="M275" s="66">
        <f t="shared" si="93"/>
        <v>669.6</v>
      </c>
      <c r="N275" s="38">
        <v>33.5</v>
      </c>
      <c r="O275" s="38">
        <v>23.5</v>
      </c>
      <c r="P275" s="38">
        <v>23</v>
      </c>
      <c r="Q275" s="71">
        <f t="shared" si="83"/>
        <v>1.7999999999999999E-2</v>
      </c>
      <c r="R275" s="65">
        <f t="shared" si="84"/>
        <v>1.96</v>
      </c>
      <c r="S275" s="72">
        <f t="shared" si="94"/>
        <v>0.45833333333333331</v>
      </c>
      <c r="T275" s="50">
        <v>594</v>
      </c>
      <c r="U275" s="74" t="s">
        <v>3053</v>
      </c>
      <c r="V275" s="27">
        <f>IF(E275="","",SUMIF(OUTBOUND!$G:$G,WMS!E275,OUTBOUND!$L:$L))</f>
        <v>0</v>
      </c>
      <c r="W275" s="27">
        <f>IF(E275="","",SUMIF(OUTBOUND!$G:$G,WMS!E275,OUTBOUND!$M:$M))</f>
        <v>0</v>
      </c>
      <c r="X275" s="71">
        <f>IF(E275="","",SUMIF(OUTBOUND!$G:$G,WMS!E275,OUTBOUND!$O:$O))</f>
        <v>0</v>
      </c>
      <c r="Y275" s="71">
        <f>IF(E275="","",SUMIF(OUTBOUND!$G:$G,WMS!E275,OUTBOUND!$AC:$AC))</f>
        <v>0</v>
      </c>
      <c r="Z275" s="71">
        <f>IF(E275="","",SUMIF(OUTBOUND!$G:$G,WMS!E275,OUTBOUND!$P:$P))</f>
        <v>0</v>
      </c>
      <c r="AA275" s="27">
        <f t="shared" si="85"/>
        <v>108</v>
      </c>
      <c r="AB275" s="27">
        <f t="shared" si="86"/>
        <v>1296</v>
      </c>
      <c r="AC275" s="71">
        <f t="shared" si="87"/>
        <v>669.6</v>
      </c>
      <c r="AD275" s="71">
        <f t="shared" si="88"/>
        <v>594</v>
      </c>
      <c r="AE275" s="71">
        <f t="shared" si="89"/>
        <v>1.96</v>
      </c>
      <c r="AF275" s="80" t="b">
        <f t="shared" si="90"/>
        <v>1</v>
      </c>
    </row>
    <row r="276" spans="1:32">
      <c r="A276" s="60" t="s">
        <v>2936</v>
      </c>
      <c r="B276" s="19" t="s">
        <v>564</v>
      </c>
      <c r="C276" s="19" t="s">
        <v>3049</v>
      </c>
      <c r="D276" s="19" t="s">
        <v>3054</v>
      </c>
      <c r="E276" s="57" t="str">
        <f t="shared" si="91"/>
        <v>KG-01527/42511878</v>
      </c>
      <c r="F276" s="19" t="s">
        <v>511</v>
      </c>
      <c r="G276" s="19" t="s">
        <v>568</v>
      </c>
      <c r="H276" s="45">
        <v>43448</v>
      </c>
      <c r="I276" s="38">
        <v>60</v>
      </c>
      <c r="J276" s="38">
        <v>720</v>
      </c>
      <c r="K276" s="65">
        <f t="shared" si="92"/>
        <v>12</v>
      </c>
      <c r="L276" s="46">
        <v>6.4</v>
      </c>
      <c r="M276" s="66">
        <f t="shared" si="93"/>
        <v>384</v>
      </c>
      <c r="N276" s="38">
        <v>33.5</v>
      </c>
      <c r="O276" s="38">
        <v>23.5</v>
      </c>
      <c r="P276" s="38">
        <v>23</v>
      </c>
      <c r="Q276" s="71">
        <f t="shared" si="83"/>
        <v>1.7999999999999999E-2</v>
      </c>
      <c r="R276" s="65">
        <f t="shared" si="84"/>
        <v>1.0900000000000001</v>
      </c>
      <c r="S276" s="72">
        <f t="shared" si="94"/>
        <v>0.45833333333333331</v>
      </c>
      <c r="T276" s="50">
        <v>330</v>
      </c>
      <c r="U276" s="74" t="s">
        <v>3055</v>
      </c>
      <c r="V276" s="27">
        <f>IF(E276="","",SUMIF(OUTBOUND!$G:$G,WMS!E276,OUTBOUND!$L:$L))</f>
        <v>0</v>
      </c>
      <c r="W276" s="27">
        <f>IF(E276="","",SUMIF(OUTBOUND!$G:$G,WMS!E276,OUTBOUND!$M:$M))</f>
        <v>0</v>
      </c>
      <c r="X276" s="71">
        <f>IF(E276="","",SUMIF(OUTBOUND!$G:$G,WMS!E276,OUTBOUND!$O:$O))</f>
        <v>0</v>
      </c>
      <c r="Y276" s="71">
        <f>IF(E276="","",SUMIF(OUTBOUND!$G:$G,WMS!E276,OUTBOUND!$AC:$AC))</f>
        <v>0</v>
      </c>
      <c r="Z276" s="71">
        <f>IF(E276="","",SUMIF(OUTBOUND!$G:$G,WMS!E276,OUTBOUND!$P:$P))</f>
        <v>0</v>
      </c>
      <c r="AA276" s="27">
        <f t="shared" si="85"/>
        <v>60</v>
      </c>
      <c r="AB276" s="27">
        <f t="shared" si="86"/>
        <v>720</v>
      </c>
      <c r="AC276" s="71">
        <f t="shared" si="87"/>
        <v>384</v>
      </c>
      <c r="AD276" s="71">
        <f t="shared" si="88"/>
        <v>330</v>
      </c>
      <c r="AE276" s="71">
        <f t="shared" si="89"/>
        <v>1.0900000000000001</v>
      </c>
      <c r="AF276" s="80" t="b">
        <f t="shared" si="90"/>
        <v>1</v>
      </c>
    </row>
    <row r="277" spans="1:32">
      <c r="A277" s="60" t="s">
        <v>2936</v>
      </c>
      <c r="B277" s="19" t="s">
        <v>564</v>
      </c>
      <c r="C277" s="19" t="s">
        <v>3049</v>
      </c>
      <c r="D277" s="19" t="s">
        <v>3056</v>
      </c>
      <c r="E277" s="57" t="str">
        <f t="shared" si="91"/>
        <v>KG-01527/42498254</v>
      </c>
      <c r="F277" s="19" t="s">
        <v>511</v>
      </c>
      <c r="G277" s="19" t="s">
        <v>569</v>
      </c>
      <c r="H277" s="45">
        <v>43448</v>
      </c>
      <c r="I277" s="38">
        <v>54</v>
      </c>
      <c r="J277" s="38">
        <v>648</v>
      </c>
      <c r="K277" s="65">
        <f t="shared" si="92"/>
        <v>12</v>
      </c>
      <c r="L277" s="46">
        <v>6.3</v>
      </c>
      <c r="M277" s="66">
        <f t="shared" si="93"/>
        <v>340.2</v>
      </c>
      <c r="N277" s="38">
        <v>33.5</v>
      </c>
      <c r="O277" s="38">
        <v>23.5</v>
      </c>
      <c r="P277" s="38">
        <v>23</v>
      </c>
      <c r="Q277" s="71">
        <f t="shared" ref="Q277:Q338" si="95">IF(P277="","",ROUND(N277*O277*P277/1000000,3))</f>
        <v>1.7999999999999999E-2</v>
      </c>
      <c r="R277" s="65">
        <f t="shared" ref="R277:R338" si="96">IF(Q277="","",ROUND(N277*O277*P277/1000000*I277,2))</f>
        <v>0.98</v>
      </c>
      <c r="S277" s="72">
        <f t="shared" si="94"/>
        <v>0.45833333333333331</v>
      </c>
      <c r="T277" s="50">
        <v>297</v>
      </c>
      <c r="U277" s="74" t="s">
        <v>3055</v>
      </c>
      <c r="V277" s="27">
        <f>IF(E277="","",SUMIF(OUTBOUND!$G:$G,WMS!E277,OUTBOUND!$L:$L))</f>
        <v>0</v>
      </c>
      <c r="W277" s="27">
        <f>IF(E277="","",SUMIF(OUTBOUND!$G:$G,WMS!E277,OUTBOUND!$M:$M))</f>
        <v>0</v>
      </c>
      <c r="X277" s="71">
        <f>IF(E277="","",SUMIF(OUTBOUND!$G:$G,WMS!E277,OUTBOUND!$O:$O))</f>
        <v>0</v>
      </c>
      <c r="Y277" s="71">
        <f>IF(E277="","",SUMIF(OUTBOUND!$G:$G,WMS!E277,OUTBOUND!$AC:$AC))</f>
        <v>0</v>
      </c>
      <c r="Z277" s="71">
        <f>IF(E277="","",SUMIF(OUTBOUND!$G:$G,WMS!E277,OUTBOUND!$P:$P))</f>
        <v>0</v>
      </c>
      <c r="AA277" s="27">
        <f t="shared" ref="AA277:AA338" si="97">IF(I277="","",I277-V277)</f>
        <v>54</v>
      </c>
      <c r="AB277" s="27">
        <f t="shared" ref="AB277:AB338" si="98">IF(J277="","",J277-W277)</f>
        <v>648</v>
      </c>
      <c r="AC277" s="71">
        <f t="shared" ref="AC277:AC338" si="99">IF(M277="","",M277-X277)</f>
        <v>340.2</v>
      </c>
      <c r="AD277" s="71">
        <f t="shared" ref="AD277:AD338" si="100">IF(T277="","",T277-Y277)</f>
        <v>297</v>
      </c>
      <c r="AE277" s="71">
        <f t="shared" ref="AE277:AE338" si="101">IF(R277="","",R277-Z277)</f>
        <v>0.98</v>
      </c>
      <c r="AF277" s="80" t="b">
        <f t="shared" ref="AF277:AF338" si="102">IF(AB277="","",EXACT(K277,AB277/AA277))</f>
        <v>1</v>
      </c>
    </row>
    <row r="278" spans="1:32">
      <c r="A278" s="60" t="s">
        <v>2936</v>
      </c>
      <c r="B278" s="19" t="s">
        <v>564</v>
      </c>
      <c r="C278" s="19" t="s">
        <v>3049</v>
      </c>
      <c r="D278" s="19" t="s">
        <v>3057</v>
      </c>
      <c r="E278" s="57" t="str">
        <f t="shared" si="91"/>
        <v>KG-01527/42498247</v>
      </c>
      <c r="F278" s="19" t="s">
        <v>511</v>
      </c>
      <c r="G278" s="19" t="s">
        <v>570</v>
      </c>
      <c r="H278" s="45">
        <v>43448</v>
      </c>
      <c r="I278" s="38">
        <v>54</v>
      </c>
      <c r="J278" s="38">
        <v>648</v>
      </c>
      <c r="K278" s="65">
        <f t="shared" si="92"/>
        <v>12</v>
      </c>
      <c r="L278" s="46">
        <v>6.5</v>
      </c>
      <c r="M278" s="66">
        <f t="shared" si="93"/>
        <v>351</v>
      </c>
      <c r="N278" s="38">
        <v>33.5</v>
      </c>
      <c r="O278" s="38">
        <v>23.5</v>
      </c>
      <c r="P278" s="38">
        <v>23</v>
      </c>
      <c r="Q278" s="71">
        <f t="shared" si="95"/>
        <v>1.7999999999999999E-2</v>
      </c>
      <c r="R278" s="65">
        <f t="shared" si="96"/>
        <v>0.98</v>
      </c>
      <c r="S278" s="72">
        <f t="shared" si="94"/>
        <v>0.45833333333333331</v>
      </c>
      <c r="T278" s="50">
        <v>297</v>
      </c>
      <c r="U278" s="74" t="s">
        <v>3051</v>
      </c>
      <c r="V278" s="27">
        <f>IF(E278="","",SUMIF(OUTBOUND!$G:$G,WMS!E278,OUTBOUND!$L:$L))</f>
        <v>0</v>
      </c>
      <c r="W278" s="27">
        <f>IF(E278="","",SUMIF(OUTBOUND!$G:$G,WMS!E278,OUTBOUND!$M:$M))</f>
        <v>0</v>
      </c>
      <c r="X278" s="71">
        <f>IF(E278="","",SUMIF(OUTBOUND!$G:$G,WMS!E278,OUTBOUND!$O:$O))</f>
        <v>0</v>
      </c>
      <c r="Y278" s="71">
        <f>IF(E278="","",SUMIF(OUTBOUND!$G:$G,WMS!E278,OUTBOUND!$AC:$AC))</f>
        <v>0</v>
      </c>
      <c r="Z278" s="71">
        <f>IF(E278="","",SUMIF(OUTBOUND!$G:$G,WMS!E278,OUTBOUND!$P:$P))</f>
        <v>0</v>
      </c>
      <c r="AA278" s="27">
        <f t="shared" si="97"/>
        <v>54</v>
      </c>
      <c r="AB278" s="27">
        <f t="shared" si="98"/>
        <v>648</v>
      </c>
      <c r="AC278" s="71">
        <f t="shared" si="99"/>
        <v>351</v>
      </c>
      <c r="AD278" s="71">
        <f t="shared" si="100"/>
        <v>297</v>
      </c>
      <c r="AE278" s="71">
        <f t="shared" si="101"/>
        <v>0.98</v>
      </c>
      <c r="AF278" s="80" t="b">
        <f t="shared" si="102"/>
        <v>1</v>
      </c>
    </row>
    <row r="279" spans="1:32">
      <c r="A279" s="60" t="s">
        <v>2936</v>
      </c>
      <c r="B279" s="19" t="s">
        <v>564</v>
      </c>
      <c r="C279" s="19" t="s">
        <v>3049</v>
      </c>
      <c r="D279" s="19" t="s">
        <v>3058</v>
      </c>
      <c r="E279" s="57" t="str">
        <f t="shared" si="91"/>
        <v>KG-01527/42287704</v>
      </c>
      <c r="F279" s="19" t="s">
        <v>511</v>
      </c>
      <c r="G279" s="19" t="s">
        <v>571</v>
      </c>
      <c r="H279" s="45">
        <v>43448</v>
      </c>
      <c r="I279" s="38">
        <v>99</v>
      </c>
      <c r="J279" s="38">
        <v>1188</v>
      </c>
      <c r="K279" s="65">
        <f t="shared" si="92"/>
        <v>12</v>
      </c>
      <c r="L279" s="46">
        <v>6.2</v>
      </c>
      <c r="M279" s="66">
        <f t="shared" si="93"/>
        <v>613.79999999999995</v>
      </c>
      <c r="N279" s="38">
        <v>33.5</v>
      </c>
      <c r="O279" s="38">
        <v>23.5</v>
      </c>
      <c r="P279" s="38">
        <v>23</v>
      </c>
      <c r="Q279" s="71">
        <f t="shared" si="95"/>
        <v>1.7999999999999999E-2</v>
      </c>
      <c r="R279" s="65">
        <f t="shared" si="96"/>
        <v>1.79</v>
      </c>
      <c r="S279" s="72">
        <f t="shared" si="94"/>
        <v>0.45833333333333331</v>
      </c>
      <c r="T279" s="50">
        <v>544.5</v>
      </c>
      <c r="U279" s="74" t="s">
        <v>3059</v>
      </c>
      <c r="V279" s="27">
        <f>IF(E279="","",SUMIF(OUTBOUND!$G:$G,WMS!E279,OUTBOUND!$L:$L))</f>
        <v>0</v>
      </c>
      <c r="W279" s="27">
        <f>IF(E279="","",SUMIF(OUTBOUND!$G:$G,WMS!E279,OUTBOUND!$M:$M))</f>
        <v>0</v>
      </c>
      <c r="X279" s="71">
        <f>IF(E279="","",SUMIF(OUTBOUND!$G:$G,WMS!E279,OUTBOUND!$O:$O))</f>
        <v>0</v>
      </c>
      <c r="Y279" s="71">
        <f>IF(E279="","",SUMIF(OUTBOUND!$G:$G,WMS!E279,OUTBOUND!$AC:$AC))</f>
        <v>0</v>
      </c>
      <c r="Z279" s="71">
        <f>IF(E279="","",SUMIF(OUTBOUND!$G:$G,WMS!E279,OUTBOUND!$P:$P))</f>
        <v>0</v>
      </c>
      <c r="AA279" s="27">
        <f t="shared" si="97"/>
        <v>99</v>
      </c>
      <c r="AB279" s="27">
        <f t="shared" si="98"/>
        <v>1188</v>
      </c>
      <c r="AC279" s="71">
        <f t="shared" si="99"/>
        <v>613.79999999999995</v>
      </c>
      <c r="AD279" s="71">
        <f t="shared" si="100"/>
        <v>544.5</v>
      </c>
      <c r="AE279" s="71">
        <f t="shared" si="101"/>
        <v>1.79</v>
      </c>
      <c r="AF279" s="80" t="b">
        <f t="shared" si="102"/>
        <v>1</v>
      </c>
    </row>
    <row r="280" spans="1:32">
      <c r="A280" s="60" t="s">
        <v>2936</v>
      </c>
      <c r="B280" s="19" t="s">
        <v>564</v>
      </c>
      <c r="C280" s="19" t="s">
        <v>3049</v>
      </c>
      <c r="D280" s="19" t="s">
        <v>3060</v>
      </c>
      <c r="E280" s="57" t="str">
        <f t="shared" si="91"/>
        <v>KG-01527/42498216</v>
      </c>
      <c r="F280" s="19" t="s">
        <v>511</v>
      </c>
      <c r="G280" s="19" t="s">
        <v>572</v>
      </c>
      <c r="H280" s="45">
        <v>43448</v>
      </c>
      <c r="I280" s="38">
        <v>30</v>
      </c>
      <c r="J280" s="38">
        <v>240</v>
      </c>
      <c r="K280" s="65">
        <f t="shared" si="92"/>
        <v>8</v>
      </c>
      <c r="L280" s="46">
        <v>8.6999999999999993</v>
      </c>
      <c r="M280" s="66">
        <f t="shared" si="93"/>
        <v>261</v>
      </c>
      <c r="N280" s="38">
        <v>53.5</v>
      </c>
      <c r="O280" s="38">
        <v>29</v>
      </c>
      <c r="P280" s="38">
        <v>20.5</v>
      </c>
      <c r="Q280" s="71">
        <f t="shared" si="95"/>
        <v>3.2000000000000001E-2</v>
      </c>
      <c r="R280" s="65">
        <f t="shared" si="96"/>
        <v>0.95</v>
      </c>
      <c r="S280" s="72">
        <f t="shared" si="94"/>
        <v>1.0249999999999999</v>
      </c>
      <c r="T280" s="50">
        <v>246</v>
      </c>
      <c r="U280" s="74" t="s">
        <v>2622</v>
      </c>
      <c r="V280" s="27">
        <f>IF(E280="","",SUMIF(OUTBOUND!$G:$G,WMS!E280,OUTBOUND!$L:$L))</f>
        <v>0</v>
      </c>
      <c r="W280" s="27">
        <f>IF(E280="","",SUMIF(OUTBOUND!$G:$G,WMS!E280,OUTBOUND!$M:$M))</f>
        <v>0</v>
      </c>
      <c r="X280" s="71">
        <f>IF(E280="","",SUMIF(OUTBOUND!$G:$G,WMS!E280,OUTBOUND!$O:$O))</f>
        <v>0</v>
      </c>
      <c r="Y280" s="71">
        <f>IF(E280="","",SUMIF(OUTBOUND!$G:$G,WMS!E280,OUTBOUND!$AC:$AC))</f>
        <v>0</v>
      </c>
      <c r="Z280" s="71">
        <f>IF(E280="","",SUMIF(OUTBOUND!$G:$G,WMS!E280,OUTBOUND!$P:$P))</f>
        <v>0</v>
      </c>
      <c r="AA280" s="27">
        <f t="shared" si="97"/>
        <v>30</v>
      </c>
      <c r="AB280" s="27">
        <f t="shared" si="98"/>
        <v>240</v>
      </c>
      <c r="AC280" s="71">
        <f t="shared" si="99"/>
        <v>261</v>
      </c>
      <c r="AD280" s="71">
        <f t="shared" si="100"/>
        <v>246</v>
      </c>
      <c r="AE280" s="71">
        <f t="shared" si="101"/>
        <v>0.95</v>
      </c>
      <c r="AF280" s="80" t="b">
        <f t="shared" si="102"/>
        <v>1</v>
      </c>
    </row>
    <row r="281" spans="1:32">
      <c r="A281" s="60" t="s">
        <v>2936</v>
      </c>
      <c r="B281" s="19" t="s">
        <v>564</v>
      </c>
      <c r="C281" s="19" t="s">
        <v>3049</v>
      </c>
      <c r="D281" s="19" t="s">
        <v>3061</v>
      </c>
      <c r="E281" s="57" t="str">
        <f t="shared" si="91"/>
        <v>KG-01527/42576600</v>
      </c>
      <c r="F281" s="19" t="s">
        <v>511</v>
      </c>
      <c r="G281" s="19" t="s">
        <v>573</v>
      </c>
      <c r="H281" s="45">
        <v>43448</v>
      </c>
      <c r="I281" s="38">
        <v>48</v>
      </c>
      <c r="J281" s="38">
        <v>384</v>
      </c>
      <c r="K281" s="65">
        <f t="shared" si="92"/>
        <v>8</v>
      </c>
      <c r="L281" s="46">
        <v>7.3</v>
      </c>
      <c r="M281" s="66">
        <f t="shared" si="93"/>
        <v>350.4</v>
      </c>
      <c r="N281" s="38">
        <v>44.5</v>
      </c>
      <c r="O281" s="38">
        <v>23.5</v>
      </c>
      <c r="P281" s="38">
        <v>22</v>
      </c>
      <c r="Q281" s="71">
        <f t="shared" si="95"/>
        <v>2.3E-2</v>
      </c>
      <c r="R281" s="65">
        <f t="shared" si="96"/>
        <v>1.1000000000000001</v>
      </c>
      <c r="S281" s="72">
        <f t="shared" si="94"/>
        <v>0.82500000000000007</v>
      </c>
      <c r="T281" s="50">
        <v>316.8</v>
      </c>
      <c r="U281" s="74" t="s">
        <v>3062</v>
      </c>
      <c r="V281" s="27">
        <f>IF(E281="","",SUMIF(OUTBOUND!$G:$G,WMS!E281,OUTBOUND!$L:$L))</f>
        <v>0</v>
      </c>
      <c r="W281" s="27">
        <f>IF(E281="","",SUMIF(OUTBOUND!$G:$G,WMS!E281,OUTBOUND!$M:$M))</f>
        <v>0</v>
      </c>
      <c r="X281" s="71">
        <f>IF(E281="","",SUMIF(OUTBOUND!$G:$G,WMS!E281,OUTBOUND!$O:$O))</f>
        <v>0</v>
      </c>
      <c r="Y281" s="71">
        <f>IF(E281="","",SUMIF(OUTBOUND!$G:$G,WMS!E281,OUTBOUND!$AC:$AC))</f>
        <v>0</v>
      </c>
      <c r="Z281" s="71">
        <f>IF(E281="","",SUMIF(OUTBOUND!$G:$G,WMS!E281,OUTBOUND!$P:$P))</f>
        <v>0</v>
      </c>
      <c r="AA281" s="27">
        <f t="shared" si="97"/>
        <v>48</v>
      </c>
      <c r="AB281" s="27">
        <f t="shared" si="98"/>
        <v>384</v>
      </c>
      <c r="AC281" s="71">
        <f t="shared" si="99"/>
        <v>350.4</v>
      </c>
      <c r="AD281" s="71">
        <f t="shared" si="100"/>
        <v>316.8</v>
      </c>
      <c r="AE281" s="71">
        <f t="shared" si="101"/>
        <v>1.1000000000000001</v>
      </c>
      <c r="AF281" s="80" t="b">
        <f t="shared" si="102"/>
        <v>1</v>
      </c>
    </row>
    <row r="282" spans="1:32">
      <c r="A282" s="60" t="s">
        <v>2936</v>
      </c>
      <c r="B282" s="19" t="s">
        <v>564</v>
      </c>
      <c r="C282" s="19" t="s">
        <v>3049</v>
      </c>
      <c r="D282" s="19" t="s">
        <v>3063</v>
      </c>
      <c r="E282" s="57" t="str">
        <f t="shared" si="91"/>
        <v>KG-01527/42576617</v>
      </c>
      <c r="F282" s="19" t="s">
        <v>511</v>
      </c>
      <c r="G282" s="19" t="s">
        <v>574</v>
      </c>
      <c r="H282" s="45">
        <v>43448</v>
      </c>
      <c r="I282" s="38">
        <v>66</v>
      </c>
      <c r="J282" s="38">
        <v>528</v>
      </c>
      <c r="K282" s="65">
        <f t="shared" si="92"/>
        <v>8</v>
      </c>
      <c r="L282" s="46">
        <v>7.3</v>
      </c>
      <c r="M282" s="66">
        <f t="shared" si="93"/>
        <v>481.8</v>
      </c>
      <c r="N282" s="38">
        <v>44</v>
      </c>
      <c r="O282" s="38">
        <v>24</v>
      </c>
      <c r="P282" s="38">
        <v>21</v>
      </c>
      <c r="Q282" s="71">
        <f t="shared" si="95"/>
        <v>2.1999999999999999E-2</v>
      </c>
      <c r="R282" s="65">
        <f t="shared" si="96"/>
        <v>1.46</v>
      </c>
      <c r="S282" s="72">
        <f t="shared" si="94"/>
        <v>0.82500000000000007</v>
      </c>
      <c r="T282" s="50">
        <v>435.6</v>
      </c>
      <c r="U282" s="74" t="s">
        <v>3064</v>
      </c>
      <c r="V282" s="27">
        <f>IF(E282="","",SUMIF(OUTBOUND!$G:$G,WMS!E282,OUTBOUND!$L:$L))</f>
        <v>0</v>
      </c>
      <c r="W282" s="27">
        <f>IF(E282="","",SUMIF(OUTBOUND!$G:$G,WMS!E282,OUTBOUND!$M:$M))</f>
        <v>0</v>
      </c>
      <c r="X282" s="71">
        <f>IF(E282="","",SUMIF(OUTBOUND!$G:$G,WMS!E282,OUTBOUND!$O:$O))</f>
        <v>0</v>
      </c>
      <c r="Y282" s="71">
        <f>IF(E282="","",SUMIF(OUTBOUND!$G:$G,WMS!E282,OUTBOUND!$AC:$AC))</f>
        <v>0</v>
      </c>
      <c r="Z282" s="71">
        <f>IF(E282="","",SUMIF(OUTBOUND!$G:$G,WMS!E282,OUTBOUND!$P:$P))</f>
        <v>0</v>
      </c>
      <c r="AA282" s="27">
        <f t="shared" si="97"/>
        <v>66</v>
      </c>
      <c r="AB282" s="27">
        <f t="shared" si="98"/>
        <v>528</v>
      </c>
      <c r="AC282" s="71">
        <f t="shared" si="99"/>
        <v>481.8</v>
      </c>
      <c r="AD282" s="71">
        <f t="shared" si="100"/>
        <v>435.6</v>
      </c>
      <c r="AE282" s="71">
        <f t="shared" si="101"/>
        <v>1.46</v>
      </c>
      <c r="AF282" s="80" t="b">
        <f t="shared" si="102"/>
        <v>1</v>
      </c>
    </row>
    <row r="283" spans="1:32">
      <c r="A283" s="60" t="s">
        <v>2936</v>
      </c>
      <c r="B283" s="19" t="s">
        <v>564</v>
      </c>
      <c r="C283" s="19" t="s">
        <v>3049</v>
      </c>
      <c r="D283" s="19" t="s">
        <v>3065</v>
      </c>
      <c r="E283" s="57" t="str">
        <f t="shared" si="91"/>
        <v>KG-01527/42518785</v>
      </c>
      <c r="F283" s="19" t="s">
        <v>511</v>
      </c>
      <c r="G283" s="19" t="s">
        <v>575</v>
      </c>
      <c r="H283" s="45">
        <v>43448</v>
      </c>
      <c r="I283" s="38">
        <v>42</v>
      </c>
      <c r="J283" s="38">
        <v>504</v>
      </c>
      <c r="K283" s="65">
        <f t="shared" si="92"/>
        <v>12</v>
      </c>
      <c r="L283" s="46">
        <v>8.4</v>
      </c>
      <c r="M283" s="66">
        <f t="shared" si="93"/>
        <v>352.8</v>
      </c>
      <c r="N283" s="38">
        <v>40</v>
      </c>
      <c r="O283" s="38">
        <v>27.5</v>
      </c>
      <c r="P283" s="38">
        <v>23.5</v>
      </c>
      <c r="Q283" s="71">
        <f t="shared" si="95"/>
        <v>2.5999999999999999E-2</v>
      </c>
      <c r="R283" s="65">
        <f t="shared" si="96"/>
        <v>1.0900000000000001</v>
      </c>
      <c r="S283" s="72">
        <f t="shared" si="94"/>
        <v>0.64166666666666661</v>
      </c>
      <c r="T283" s="50">
        <v>323.39999999999998</v>
      </c>
      <c r="U283" s="74" t="s">
        <v>3059</v>
      </c>
      <c r="V283" s="27">
        <f>IF(E283="","",SUMIF(OUTBOUND!$G:$G,WMS!E283,OUTBOUND!$L:$L))</f>
        <v>0</v>
      </c>
      <c r="W283" s="27">
        <f>IF(E283="","",SUMIF(OUTBOUND!$G:$G,WMS!E283,OUTBOUND!$M:$M))</f>
        <v>0</v>
      </c>
      <c r="X283" s="71">
        <f>IF(E283="","",SUMIF(OUTBOUND!$G:$G,WMS!E283,OUTBOUND!$O:$O))</f>
        <v>0</v>
      </c>
      <c r="Y283" s="71">
        <f>IF(E283="","",SUMIF(OUTBOUND!$G:$G,WMS!E283,OUTBOUND!$AC:$AC))</f>
        <v>0</v>
      </c>
      <c r="Z283" s="71">
        <f>IF(E283="","",SUMIF(OUTBOUND!$G:$G,WMS!E283,OUTBOUND!$P:$P))</f>
        <v>0</v>
      </c>
      <c r="AA283" s="27">
        <f t="shared" si="97"/>
        <v>42</v>
      </c>
      <c r="AB283" s="27">
        <f t="shared" si="98"/>
        <v>504</v>
      </c>
      <c r="AC283" s="71">
        <f t="shared" si="99"/>
        <v>352.8</v>
      </c>
      <c r="AD283" s="71">
        <f t="shared" si="100"/>
        <v>323.39999999999998</v>
      </c>
      <c r="AE283" s="71">
        <f t="shared" si="101"/>
        <v>1.0900000000000001</v>
      </c>
      <c r="AF283" s="80" t="b">
        <f t="shared" si="102"/>
        <v>1</v>
      </c>
    </row>
    <row r="284" spans="1:32">
      <c r="A284" s="60" t="s">
        <v>2936</v>
      </c>
      <c r="B284" s="19" t="s">
        <v>564</v>
      </c>
      <c r="C284" s="19" t="s">
        <v>3049</v>
      </c>
      <c r="D284" s="19" t="s">
        <v>3066</v>
      </c>
      <c r="E284" s="57" t="str">
        <f t="shared" si="91"/>
        <v>KG-01527/42518792</v>
      </c>
      <c r="F284" s="19" t="s">
        <v>511</v>
      </c>
      <c r="G284" s="19" t="s">
        <v>576</v>
      </c>
      <c r="H284" s="45">
        <v>43448</v>
      </c>
      <c r="I284" s="38">
        <v>36</v>
      </c>
      <c r="J284" s="38">
        <v>432</v>
      </c>
      <c r="K284" s="65">
        <f t="shared" si="92"/>
        <v>12</v>
      </c>
      <c r="L284" s="46">
        <v>8.8000000000000007</v>
      </c>
      <c r="M284" s="66">
        <f t="shared" si="93"/>
        <v>316.8</v>
      </c>
      <c r="N284" s="38">
        <v>39.5</v>
      </c>
      <c r="O284" s="38">
        <v>27.5</v>
      </c>
      <c r="P284" s="38">
        <v>23.5</v>
      </c>
      <c r="Q284" s="71">
        <f t="shared" si="95"/>
        <v>2.5999999999999999E-2</v>
      </c>
      <c r="R284" s="65">
        <f t="shared" si="96"/>
        <v>0.92</v>
      </c>
      <c r="S284" s="72">
        <f t="shared" si="94"/>
        <v>0.64166666666666661</v>
      </c>
      <c r="T284" s="50">
        <v>277.2</v>
      </c>
      <c r="U284" s="74" t="s">
        <v>3062</v>
      </c>
      <c r="V284" s="27">
        <f>IF(E284="","",SUMIF(OUTBOUND!$G:$G,WMS!E284,OUTBOUND!$L:$L))</f>
        <v>0</v>
      </c>
      <c r="W284" s="27">
        <f>IF(E284="","",SUMIF(OUTBOUND!$G:$G,WMS!E284,OUTBOUND!$M:$M))</f>
        <v>0</v>
      </c>
      <c r="X284" s="71">
        <f>IF(E284="","",SUMIF(OUTBOUND!$G:$G,WMS!E284,OUTBOUND!$O:$O))</f>
        <v>0</v>
      </c>
      <c r="Y284" s="71">
        <f>IF(E284="","",SUMIF(OUTBOUND!$G:$G,WMS!E284,OUTBOUND!$AC:$AC))</f>
        <v>0</v>
      </c>
      <c r="Z284" s="71">
        <f>IF(E284="","",SUMIF(OUTBOUND!$G:$G,WMS!E284,OUTBOUND!$P:$P))</f>
        <v>0</v>
      </c>
      <c r="AA284" s="27">
        <f t="shared" si="97"/>
        <v>36</v>
      </c>
      <c r="AB284" s="27">
        <f t="shared" si="98"/>
        <v>432</v>
      </c>
      <c r="AC284" s="71">
        <f t="shared" si="99"/>
        <v>316.8</v>
      </c>
      <c r="AD284" s="71">
        <f t="shared" si="100"/>
        <v>277.2</v>
      </c>
      <c r="AE284" s="71">
        <f t="shared" si="101"/>
        <v>0.92</v>
      </c>
      <c r="AF284" s="80" t="b">
        <f t="shared" si="102"/>
        <v>1</v>
      </c>
    </row>
    <row r="285" spans="1:32">
      <c r="A285" s="60" t="s">
        <v>2936</v>
      </c>
      <c r="B285" s="19" t="s">
        <v>577</v>
      </c>
      <c r="C285" s="19" t="s">
        <v>3067</v>
      </c>
      <c r="D285" s="19" t="s">
        <v>3068</v>
      </c>
      <c r="E285" s="57" t="str">
        <f t="shared" si="91"/>
        <v>KG-01568/42576686</v>
      </c>
      <c r="F285" s="19" t="s">
        <v>511</v>
      </c>
      <c r="G285" s="19" t="s">
        <v>578</v>
      </c>
      <c r="H285" s="45">
        <v>43448</v>
      </c>
      <c r="I285" s="38">
        <v>36</v>
      </c>
      <c r="J285" s="38">
        <v>432</v>
      </c>
      <c r="K285" s="65">
        <f t="shared" si="92"/>
        <v>12</v>
      </c>
      <c r="L285" s="46">
        <v>6.3</v>
      </c>
      <c r="M285" s="66">
        <f t="shared" si="93"/>
        <v>226.8</v>
      </c>
      <c r="N285" s="38">
        <v>33</v>
      </c>
      <c r="O285" s="38">
        <v>23.5</v>
      </c>
      <c r="P285" s="38">
        <v>22.5</v>
      </c>
      <c r="Q285" s="71">
        <f t="shared" si="95"/>
        <v>1.7000000000000001E-2</v>
      </c>
      <c r="R285" s="65">
        <f t="shared" si="96"/>
        <v>0.63</v>
      </c>
      <c r="S285" s="72">
        <f t="shared" si="94"/>
        <v>0.45833333333333331</v>
      </c>
      <c r="T285" s="50">
        <v>198</v>
      </c>
      <c r="U285" s="74" t="s">
        <v>3069</v>
      </c>
      <c r="V285" s="27">
        <f>IF(E285="","",SUMIF(OUTBOUND!$G:$G,WMS!E285,OUTBOUND!$L:$L))</f>
        <v>0</v>
      </c>
      <c r="W285" s="27">
        <f>IF(E285="","",SUMIF(OUTBOUND!$G:$G,WMS!E285,OUTBOUND!$M:$M))</f>
        <v>0</v>
      </c>
      <c r="X285" s="71">
        <f>IF(E285="","",SUMIF(OUTBOUND!$G:$G,WMS!E285,OUTBOUND!$O:$O))</f>
        <v>0</v>
      </c>
      <c r="Y285" s="71">
        <f>IF(E285="","",SUMIF(OUTBOUND!$G:$G,WMS!E285,OUTBOUND!$AC:$AC))</f>
        <v>0</v>
      </c>
      <c r="Z285" s="71">
        <f>IF(E285="","",SUMIF(OUTBOUND!$G:$G,WMS!E285,OUTBOUND!$P:$P))</f>
        <v>0</v>
      </c>
      <c r="AA285" s="27">
        <f t="shared" si="97"/>
        <v>36</v>
      </c>
      <c r="AB285" s="27">
        <f t="shared" si="98"/>
        <v>432</v>
      </c>
      <c r="AC285" s="71">
        <f t="shared" si="99"/>
        <v>226.8</v>
      </c>
      <c r="AD285" s="71">
        <f t="shared" si="100"/>
        <v>198</v>
      </c>
      <c r="AE285" s="71">
        <f t="shared" si="101"/>
        <v>0.63</v>
      </c>
      <c r="AF285" s="80" t="b">
        <f t="shared" si="102"/>
        <v>1</v>
      </c>
    </row>
    <row r="286" spans="1:32">
      <c r="A286" s="60" t="s">
        <v>2936</v>
      </c>
      <c r="B286" s="19" t="s">
        <v>577</v>
      </c>
      <c r="C286" s="19" t="s">
        <v>3067</v>
      </c>
      <c r="D286" s="19" t="s">
        <v>3070</v>
      </c>
      <c r="E286" s="57" t="str">
        <f t="shared" si="91"/>
        <v>KG-01568/42576594</v>
      </c>
      <c r="F286" s="19" t="s">
        <v>511</v>
      </c>
      <c r="G286" s="19" t="s">
        <v>579</v>
      </c>
      <c r="H286" s="45">
        <v>43448</v>
      </c>
      <c r="I286" s="38">
        <v>24</v>
      </c>
      <c r="J286" s="38">
        <v>192</v>
      </c>
      <c r="K286" s="65">
        <f t="shared" si="92"/>
        <v>8</v>
      </c>
      <c r="L286" s="46">
        <v>8.5</v>
      </c>
      <c r="M286" s="66">
        <f t="shared" si="93"/>
        <v>204</v>
      </c>
      <c r="N286" s="38">
        <v>54</v>
      </c>
      <c r="O286" s="38">
        <v>28.5</v>
      </c>
      <c r="P286" s="38">
        <v>21.5</v>
      </c>
      <c r="Q286" s="71">
        <f t="shared" si="95"/>
        <v>3.3000000000000002E-2</v>
      </c>
      <c r="R286" s="65">
        <f t="shared" si="96"/>
        <v>0.79</v>
      </c>
      <c r="S286" s="72">
        <f t="shared" si="94"/>
        <v>1.0250000000000001</v>
      </c>
      <c r="T286" s="50">
        <v>196.8</v>
      </c>
      <c r="U286" s="74" t="s">
        <v>2622</v>
      </c>
      <c r="V286" s="27">
        <f>IF(E286="","",SUMIF(OUTBOUND!$G:$G,WMS!E286,OUTBOUND!$L:$L))</f>
        <v>0</v>
      </c>
      <c r="W286" s="27">
        <f>IF(E286="","",SUMIF(OUTBOUND!$G:$G,WMS!E286,OUTBOUND!$M:$M))</f>
        <v>0</v>
      </c>
      <c r="X286" s="71">
        <f>IF(E286="","",SUMIF(OUTBOUND!$G:$G,WMS!E286,OUTBOUND!$O:$O))</f>
        <v>0</v>
      </c>
      <c r="Y286" s="71">
        <f>IF(E286="","",SUMIF(OUTBOUND!$G:$G,WMS!E286,OUTBOUND!$AC:$AC))</f>
        <v>0</v>
      </c>
      <c r="Z286" s="71">
        <f>IF(E286="","",SUMIF(OUTBOUND!$G:$G,WMS!E286,OUTBOUND!$P:$P))</f>
        <v>0</v>
      </c>
      <c r="AA286" s="27">
        <f t="shared" si="97"/>
        <v>24</v>
      </c>
      <c r="AB286" s="27">
        <f t="shared" si="98"/>
        <v>192</v>
      </c>
      <c r="AC286" s="71">
        <f t="shared" si="99"/>
        <v>204</v>
      </c>
      <c r="AD286" s="71">
        <f t="shared" si="100"/>
        <v>196.8</v>
      </c>
      <c r="AE286" s="71">
        <f t="shared" si="101"/>
        <v>0.79</v>
      </c>
      <c r="AF286" s="80" t="b">
        <f t="shared" si="102"/>
        <v>1</v>
      </c>
    </row>
    <row r="287" spans="1:32">
      <c r="A287" s="60" t="s">
        <v>2936</v>
      </c>
      <c r="B287" s="19" t="s">
        <v>577</v>
      </c>
      <c r="C287" s="19" t="s">
        <v>3067</v>
      </c>
      <c r="D287" s="19" t="s">
        <v>3071</v>
      </c>
      <c r="E287" s="57" t="str">
        <f t="shared" si="91"/>
        <v>KG-01568/42579373</v>
      </c>
      <c r="F287" s="19" t="s">
        <v>511</v>
      </c>
      <c r="G287" s="19" t="s">
        <v>580</v>
      </c>
      <c r="H287" s="45">
        <v>43448</v>
      </c>
      <c r="I287" s="38">
        <v>36</v>
      </c>
      <c r="J287" s="38">
        <v>432</v>
      </c>
      <c r="K287" s="65">
        <f t="shared" si="92"/>
        <v>12</v>
      </c>
      <c r="L287" s="46">
        <v>9.1</v>
      </c>
      <c r="M287" s="66">
        <f t="shared" si="93"/>
        <v>327.60000000000002</v>
      </c>
      <c r="N287" s="38">
        <v>39.5</v>
      </c>
      <c r="O287" s="38">
        <v>27</v>
      </c>
      <c r="P287" s="38">
        <v>26</v>
      </c>
      <c r="Q287" s="71">
        <f t="shared" si="95"/>
        <v>2.8000000000000001E-2</v>
      </c>
      <c r="R287" s="65">
        <f t="shared" si="96"/>
        <v>1</v>
      </c>
      <c r="S287" s="72">
        <f t="shared" si="94"/>
        <v>0.73333333333333339</v>
      </c>
      <c r="T287" s="50">
        <v>316.8</v>
      </c>
      <c r="U287" s="74" t="s">
        <v>3072</v>
      </c>
      <c r="V287" s="27">
        <f>IF(E287="","",SUMIF(OUTBOUND!$G:$G,WMS!E287,OUTBOUND!$L:$L))</f>
        <v>0</v>
      </c>
      <c r="W287" s="27">
        <f>IF(E287="","",SUMIF(OUTBOUND!$G:$G,WMS!E287,OUTBOUND!$M:$M))</f>
        <v>0</v>
      </c>
      <c r="X287" s="71">
        <f>IF(E287="","",SUMIF(OUTBOUND!$G:$G,WMS!E287,OUTBOUND!$O:$O))</f>
        <v>0</v>
      </c>
      <c r="Y287" s="71">
        <f>IF(E287="","",SUMIF(OUTBOUND!$G:$G,WMS!E287,OUTBOUND!$AC:$AC))</f>
        <v>0</v>
      </c>
      <c r="Z287" s="71">
        <f>IF(E287="","",SUMIF(OUTBOUND!$G:$G,WMS!E287,OUTBOUND!$P:$P))</f>
        <v>0</v>
      </c>
      <c r="AA287" s="27">
        <f t="shared" si="97"/>
        <v>36</v>
      </c>
      <c r="AB287" s="27">
        <f t="shared" si="98"/>
        <v>432</v>
      </c>
      <c r="AC287" s="71">
        <f t="shared" si="99"/>
        <v>327.60000000000002</v>
      </c>
      <c r="AD287" s="71">
        <f t="shared" si="100"/>
        <v>316.8</v>
      </c>
      <c r="AE287" s="71">
        <f t="shared" si="101"/>
        <v>1</v>
      </c>
      <c r="AF287" s="80" t="b">
        <f t="shared" si="102"/>
        <v>1</v>
      </c>
    </row>
    <row r="288" spans="1:32">
      <c r="A288" s="60" t="s">
        <v>2936</v>
      </c>
      <c r="B288" s="19" t="s">
        <v>577</v>
      </c>
      <c r="C288" s="19" t="s">
        <v>3067</v>
      </c>
      <c r="D288" s="19" t="s">
        <v>3073</v>
      </c>
      <c r="E288" s="57" t="str">
        <f t="shared" si="91"/>
        <v>KG-01568/42576648</v>
      </c>
      <c r="F288" s="19" t="s">
        <v>511</v>
      </c>
      <c r="G288" s="19" t="s">
        <v>582</v>
      </c>
      <c r="H288" s="45">
        <v>43448</v>
      </c>
      <c r="I288" s="38">
        <v>56</v>
      </c>
      <c r="J288" s="38">
        <v>336</v>
      </c>
      <c r="K288" s="65">
        <f t="shared" si="92"/>
        <v>6</v>
      </c>
      <c r="L288" s="46">
        <v>9</v>
      </c>
      <c r="M288" s="66">
        <f t="shared" si="93"/>
        <v>504</v>
      </c>
      <c r="N288" s="38">
        <v>49.5</v>
      </c>
      <c r="O288" s="38">
        <v>33</v>
      </c>
      <c r="P288" s="38">
        <v>21.5</v>
      </c>
      <c r="Q288" s="71">
        <f t="shared" si="95"/>
        <v>3.5000000000000003E-2</v>
      </c>
      <c r="R288" s="65">
        <f t="shared" si="96"/>
        <v>1.97</v>
      </c>
      <c r="S288" s="72">
        <f t="shared" si="94"/>
        <v>1.2833333333333332</v>
      </c>
      <c r="T288" s="50">
        <v>431.2</v>
      </c>
      <c r="U288" s="74" t="s">
        <v>3069</v>
      </c>
      <c r="V288" s="27">
        <f>IF(E288="","",SUMIF(OUTBOUND!$G:$G,WMS!E288,OUTBOUND!$L:$L))</f>
        <v>0</v>
      </c>
      <c r="W288" s="27">
        <f>IF(E288="","",SUMIF(OUTBOUND!$G:$G,WMS!E288,OUTBOUND!$M:$M))</f>
        <v>0</v>
      </c>
      <c r="X288" s="71">
        <f>IF(E288="","",SUMIF(OUTBOUND!$G:$G,WMS!E288,OUTBOUND!$O:$O))</f>
        <v>0</v>
      </c>
      <c r="Y288" s="71">
        <f>IF(E288="","",SUMIF(OUTBOUND!$G:$G,WMS!E288,OUTBOUND!$AC:$AC))</f>
        <v>0</v>
      </c>
      <c r="Z288" s="71">
        <f>IF(E288="","",SUMIF(OUTBOUND!$G:$G,WMS!E288,OUTBOUND!$P:$P))</f>
        <v>0</v>
      </c>
      <c r="AA288" s="27">
        <f t="shared" si="97"/>
        <v>56</v>
      </c>
      <c r="AB288" s="27">
        <f t="shared" si="98"/>
        <v>336</v>
      </c>
      <c r="AC288" s="71">
        <f t="shared" si="99"/>
        <v>504</v>
      </c>
      <c r="AD288" s="71">
        <f t="shared" si="100"/>
        <v>431.2</v>
      </c>
      <c r="AE288" s="71">
        <f t="shared" si="101"/>
        <v>1.97</v>
      </c>
      <c r="AF288" s="80" t="b">
        <f t="shared" si="102"/>
        <v>1</v>
      </c>
    </row>
    <row r="289" spans="1:32">
      <c r="A289" s="86" t="s">
        <v>2936</v>
      </c>
      <c r="B289" s="36" t="s">
        <v>531</v>
      </c>
      <c r="C289" s="36" t="s">
        <v>3017</v>
      </c>
      <c r="D289" s="36" t="s">
        <v>3074</v>
      </c>
      <c r="E289" s="57" t="str">
        <f t="shared" si="91"/>
        <v>KG-01561/42353409B</v>
      </c>
      <c r="F289" s="19" t="s">
        <v>511</v>
      </c>
      <c r="G289" s="19" t="s">
        <v>583</v>
      </c>
      <c r="H289" s="45">
        <v>43448</v>
      </c>
      <c r="I289" s="87">
        <v>0</v>
      </c>
      <c r="J289" s="87">
        <v>216</v>
      </c>
      <c r="K289" s="65" t="e">
        <f t="shared" si="92"/>
        <v>#DIV/0!</v>
      </c>
      <c r="L289" s="46">
        <v>9</v>
      </c>
      <c r="M289" s="66">
        <f t="shared" si="93"/>
        <v>0</v>
      </c>
      <c r="N289" s="38">
        <v>39</v>
      </c>
      <c r="O289" s="38">
        <v>33.5</v>
      </c>
      <c r="P289" s="38">
        <v>34</v>
      </c>
      <c r="Q289" s="71">
        <f t="shared" si="95"/>
        <v>4.3999999999999997E-2</v>
      </c>
      <c r="R289" s="65">
        <f t="shared" si="96"/>
        <v>0</v>
      </c>
      <c r="S289" s="72">
        <f t="shared" si="94"/>
        <v>0.22</v>
      </c>
      <c r="T289" s="50">
        <v>47.52</v>
      </c>
      <c r="U289" s="74" t="s">
        <v>3019</v>
      </c>
      <c r="V289" s="27">
        <f>IF(E289="","",SUMIF(OUTBOUND!$G:$G,WMS!E289,OUTBOUND!$L:$L))</f>
        <v>0</v>
      </c>
      <c r="W289" s="27">
        <f>IF(E289="","",SUMIF(OUTBOUND!$G:$G,WMS!E289,OUTBOUND!$M:$M))</f>
        <v>0</v>
      </c>
      <c r="X289" s="71">
        <f>IF(E289="","",SUMIF(OUTBOUND!$G:$G,WMS!E289,OUTBOUND!$O:$O))</f>
        <v>0</v>
      </c>
      <c r="Y289" s="71">
        <f>IF(E289="","",SUMIF(OUTBOUND!$G:$G,WMS!E289,OUTBOUND!$AC:$AC))</f>
        <v>0</v>
      </c>
      <c r="Z289" s="71">
        <f>IF(E289="","",SUMIF(OUTBOUND!$G:$G,WMS!E289,OUTBOUND!$P:$P))</f>
        <v>0</v>
      </c>
      <c r="AA289" s="27">
        <f t="shared" si="97"/>
        <v>0</v>
      </c>
      <c r="AB289" s="27">
        <f t="shared" si="98"/>
        <v>216</v>
      </c>
      <c r="AC289" s="71">
        <f t="shared" si="99"/>
        <v>0</v>
      </c>
      <c r="AD289" s="71">
        <f t="shared" si="100"/>
        <v>47.52</v>
      </c>
      <c r="AE289" s="71">
        <f t="shared" si="101"/>
        <v>0</v>
      </c>
      <c r="AF289" s="80" t="e">
        <f t="shared" si="102"/>
        <v>#DIV/0!</v>
      </c>
    </row>
    <row r="290" spans="1:32">
      <c r="A290" s="86" t="s">
        <v>2936</v>
      </c>
      <c r="B290" s="36" t="s">
        <v>531</v>
      </c>
      <c r="C290" s="36" t="s">
        <v>3017</v>
      </c>
      <c r="D290" s="36" t="s">
        <v>3075</v>
      </c>
      <c r="E290" s="57" t="str">
        <f t="shared" ref="E290:E353" si="103">IF(D290="","",C290&amp;"/"&amp;D290)</f>
        <v>KG-01561/42353744B</v>
      </c>
      <c r="F290" s="19" t="s">
        <v>511</v>
      </c>
      <c r="G290" s="19" t="s">
        <v>585</v>
      </c>
      <c r="H290" s="45">
        <v>43448</v>
      </c>
      <c r="I290" s="87">
        <v>0</v>
      </c>
      <c r="J290" s="87">
        <v>540</v>
      </c>
      <c r="K290" s="65" t="e">
        <f t="shared" si="92"/>
        <v>#DIV/0!</v>
      </c>
      <c r="L290" s="46">
        <v>9.9</v>
      </c>
      <c r="M290" s="66">
        <f t="shared" si="93"/>
        <v>0</v>
      </c>
      <c r="N290" s="38">
        <v>39</v>
      </c>
      <c r="O290" s="38">
        <v>39</v>
      </c>
      <c r="P290" s="38">
        <v>21</v>
      </c>
      <c r="Q290" s="71">
        <f t="shared" si="95"/>
        <v>3.2000000000000001E-2</v>
      </c>
      <c r="R290" s="65">
        <f t="shared" si="96"/>
        <v>0</v>
      </c>
      <c r="S290" s="72">
        <f t="shared" si="94"/>
        <v>0.19600000000000001</v>
      </c>
      <c r="T290" s="50">
        <v>105.84</v>
      </c>
      <c r="U290" s="74" t="s">
        <v>3019</v>
      </c>
      <c r="V290" s="27">
        <f>IF(E290="","",SUMIF(OUTBOUND!$G:$G,WMS!E290,OUTBOUND!$L:$L))</f>
        <v>0</v>
      </c>
      <c r="W290" s="27">
        <f>IF(E290="","",SUMIF(OUTBOUND!$G:$G,WMS!E290,OUTBOUND!$M:$M))</f>
        <v>0</v>
      </c>
      <c r="X290" s="71">
        <f>IF(E290="","",SUMIF(OUTBOUND!$G:$G,WMS!E290,OUTBOUND!$O:$O))</f>
        <v>0</v>
      </c>
      <c r="Y290" s="71">
        <f>IF(E290="","",SUMIF(OUTBOUND!$G:$G,WMS!E290,OUTBOUND!$AC:$AC))</f>
        <v>0</v>
      </c>
      <c r="Z290" s="71">
        <f>IF(E290="","",SUMIF(OUTBOUND!$G:$G,WMS!E290,OUTBOUND!$P:$P))</f>
        <v>0</v>
      </c>
      <c r="AA290" s="27">
        <f t="shared" si="97"/>
        <v>0</v>
      </c>
      <c r="AB290" s="27">
        <f t="shared" si="98"/>
        <v>540</v>
      </c>
      <c r="AC290" s="71">
        <f t="shared" si="99"/>
        <v>0</v>
      </c>
      <c r="AD290" s="71">
        <f t="shared" si="100"/>
        <v>105.84</v>
      </c>
      <c r="AE290" s="71">
        <f t="shared" si="101"/>
        <v>0</v>
      </c>
      <c r="AF290" s="80" t="e">
        <f t="shared" si="102"/>
        <v>#DIV/0!</v>
      </c>
    </row>
    <row r="291" spans="1:32">
      <c r="A291" s="60" t="s">
        <v>2936</v>
      </c>
      <c r="B291" s="19" t="s">
        <v>586</v>
      </c>
      <c r="C291" s="19" t="s">
        <v>3076</v>
      </c>
      <c r="D291" s="19" t="s">
        <v>3077</v>
      </c>
      <c r="E291" s="57" t="str">
        <f t="shared" si="103"/>
        <v>KG-01579/42170365</v>
      </c>
      <c r="F291" s="19" t="s">
        <v>511</v>
      </c>
      <c r="G291" s="19" t="s">
        <v>587</v>
      </c>
      <c r="H291" s="45">
        <v>43448</v>
      </c>
      <c r="I291" s="38">
        <v>96</v>
      </c>
      <c r="J291" s="38">
        <v>576</v>
      </c>
      <c r="K291" s="65">
        <f t="shared" si="92"/>
        <v>6</v>
      </c>
      <c r="L291" s="46">
        <v>3.6</v>
      </c>
      <c r="M291" s="66">
        <f t="shared" si="93"/>
        <v>345.6</v>
      </c>
      <c r="N291" s="38">
        <v>20</v>
      </c>
      <c r="O291" s="38">
        <v>18</v>
      </c>
      <c r="P291" s="38">
        <v>21.5</v>
      </c>
      <c r="Q291" s="71">
        <f t="shared" si="95"/>
        <v>8.0000000000000002E-3</v>
      </c>
      <c r="R291" s="65">
        <f t="shared" si="96"/>
        <v>0.74</v>
      </c>
      <c r="S291" s="72">
        <f t="shared" si="94"/>
        <v>0.5</v>
      </c>
      <c r="T291" s="50">
        <v>288</v>
      </c>
      <c r="U291" s="74" t="s">
        <v>3078</v>
      </c>
      <c r="V291" s="27">
        <f>IF(E291="","",SUMIF(OUTBOUND!$G:$G,WMS!E291,OUTBOUND!$L:$L))</f>
        <v>0</v>
      </c>
      <c r="W291" s="27">
        <f>IF(E291="","",SUMIF(OUTBOUND!$G:$G,WMS!E291,OUTBOUND!$M:$M))</f>
        <v>0</v>
      </c>
      <c r="X291" s="71">
        <f>IF(E291="","",SUMIF(OUTBOUND!$G:$G,WMS!E291,OUTBOUND!$O:$O))</f>
        <v>0</v>
      </c>
      <c r="Y291" s="71">
        <f>IF(E291="","",SUMIF(OUTBOUND!$G:$G,WMS!E291,OUTBOUND!$AC:$AC))</f>
        <v>0</v>
      </c>
      <c r="Z291" s="71">
        <f>IF(E291="","",SUMIF(OUTBOUND!$G:$G,WMS!E291,OUTBOUND!$P:$P))</f>
        <v>0</v>
      </c>
      <c r="AA291" s="27">
        <f t="shared" si="97"/>
        <v>96</v>
      </c>
      <c r="AB291" s="27">
        <f t="shared" si="98"/>
        <v>576</v>
      </c>
      <c r="AC291" s="71">
        <f t="shared" si="99"/>
        <v>345.6</v>
      </c>
      <c r="AD291" s="71">
        <f t="shared" si="100"/>
        <v>288</v>
      </c>
      <c r="AE291" s="71">
        <f t="shared" si="101"/>
        <v>0.74</v>
      </c>
      <c r="AF291" s="80" t="b">
        <f t="shared" si="102"/>
        <v>1</v>
      </c>
    </row>
    <row r="292" spans="1:32">
      <c r="A292" s="60" t="s">
        <v>2936</v>
      </c>
      <c r="B292" s="19" t="s">
        <v>586</v>
      </c>
      <c r="C292" s="19" t="s">
        <v>3076</v>
      </c>
      <c r="D292" s="19" t="s">
        <v>3079</v>
      </c>
      <c r="E292" s="57" t="str">
        <f t="shared" si="103"/>
        <v>KG-01579/42348795</v>
      </c>
      <c r="F292" s="19" t="s">
        <v>511</v>
      </c>
      <c r="G292" s="19" t="s">
        <v>589</v>
      </c>
      <c r="H292" s="45">
        <v>43448</v>
      </c>
      <c r="I292" s="38">
        <v>72</v>
      </c>
      <c r="J292" s="38">
        <v>576</v>
      </c>
      <c r="K292" s="65">
        <f t="shared" ref="K292:K355" si="104">IF(J292="","",J292/I292)</f>
        <v>8</v>
      </c>
      <c r="L292" s="46">
        <v>7</v>
      </c>
      <c r="M292" s="66">
        <f t="shared" ref="M292:M355" si="105">IF(L292="","",ROUND(I292*L292,3))</f>
        <v>504</v>
      </c>
      <c r="N292" s="38">
        <v>28</v>
      </c>
      <c r="O292" s="38">
        <v>20.5</v>
      </c>
      <c r="P292" s="38">
        <v>21.5</v>
      </c>
      <c r="Q292" s="71">
        <f t="shared" si="95"/>
        <v>1.2E-2</v>
      </c>
      <c r="R292" s="65">
        <f t="shared" si="96"/>
        <v>0.89</v>
      </c>
      <c r="S292" s="72">
        <f t="shared" si="94"/>
        <v>0.75</v>
      </c>
      <c r="T292" s="50">
        <v>432</v>
      </c>
      <c r="U292" s="74" t="s">
        <v>3080</v>
      </c>
      <c r="V292" s="27">
        <f>IF(E292="","",SUMIF(OUTBOUND!$G:$G,WMS!E292,OUTBOUND!$L:$L))</f>
        <v>0</v>
      </c>
      <c r="W292" s="27">
        <f>IF(E292="","",SUMIF(OUTBOUND!$G:$G,WMS!E292,OUTBOUND!$M:$M))</f>
        <v>0</v>
      </c>
      <c r="X292" s="71">
        <f>IF(E292="","",SUMIF(OUTBOUND!$G:$G,WMS!E292,OUTBOUND!$O:$O))</f>
        <v>0</v>
      </c>
      <c r="Y292" s="71">
        <f>IF(E292="","",SUMIF(OUTBOUND!$G:$G,WMS!E292,OUTBOUND!$AC:$AC))</f>
        <v>0</v>
      </c>
      <c r="Z292" s="71">
        <f>IF(E292="","",SUMIF(OUTBOUND!$G:$G,WMS!E292,OUTBOUND!$P:$P))</f>
        <v>0</v>
      </c>
      <c r="AA292" s="27">
        <f t="shared" si="97"/>
        <v>72</v>
      </c>
      <c r="AB292" s="27">
        <f t="shared" si="98"/>
        <v>576</v>
      </c>
      <c r="AC292" s="71">
        <f t="shared" si="99"/>
        <v>504</v>
      </c>
      <c r="AD292" s="71">
        <f t="shared" si="100"/>
        <v>432</v>
      </c>
      <c r="AE292" s="71">
        <f t="shared" si="101"/>
        <v>0.89</v>
      </c>
      <c r="AF292" s="80" t="b">
        <f t="shared" si="102"/>
        <v>1</v>
      </c>
    </row>
    <row r="293" spans="1:32">
      <c r="A293" s="60" t="s">
        <v>2936</v>
      </c>
      <c r="B293" s="19" t="s">
        <v>586</v>
      </c>
      <c r="C293" s="19" t="s">
        <v>3076</v>
      </c>
      <c r="D293" s="19" t="s">
        <v>3081</v>
      </c>
      <c r="E293" s="57" t="str">
        <f t="shared" si="103"/>
        <v>KG-01579/42170358</v>
      </c>
      <c r="F293" s="19" t="s">
        <v>511</v>
      </c>
      <c r="G293" s="19" t="s">
        <v>590</v>
      </c>
      <c r="H293" s="45">
        <v>43448</v>
      </c>
      <c r="I293" s="38">
        <v>96</v>
      </c>
      <c r="J293" s="38">
        <v>576</v>
      </c>
      <c r="K293" s="65">
        <f t="shared" si="104"/>
        <v>6</v>
      </c>
      <c r="L293" s="46">
        <v>4.2</v>
      </c>
      <c r="M293" s="66">
        <f t="shared" si="105"/>
        <v>403.2</v>
      </c>
      <c r="N293" s="38">
        <v>24.5</v>
      </c>
      <c r="O293" s="38">
        <v>19.5</v>
      </c>
      <c r="P293" s="38">
        <v>20.5</v>
      </c>
      <c r="Q293" s="71">
        <f t="shared" si="95"/>
        <v>0.01</v>
      </c>
      <c r="R293" s="65">
        <f t="shared" si="96"/>
        <v>0.94</v>
      </c>
      <c r="S293" s="72">
        <f t="shared" si="94"/>
        <v>0.75</v>
      </c>
      <c r="T293" s="50">
        <v>432</v>
      </c>
      <c r="U293" s="74" t="s">
        <v>3082</v>
      </c>
      <c r="V293" s="27">
        <f>IF(E293="","",SUMIF(OUTBOUND!$G:$G,WMS!E293,OUTBOUND!$L:$L))</f>
        <v>0</v>
      </c>
      <c r="W293" s="27">
        <f>IF(E293="","",SUMIF(OUTBOUND!$G:$G,WMS!E293,OUTBOUND!$M:$M))</f>
        <v>0</v>
      </c>
      <c r="X293" s="71">
        <f>IF(E293="","",SUMIF(OUTBOUND!$G:$G,WMS!E293,OUTBOUND!$O:$O))</f>
        <v>0</v>
      </c>
      <c r="Y293" s="71">
        <f>IF(E293="","",SUMIF(OUTBOUND!$G:$G,WMS!E293,OUTBOUND!$AC:$AC))</f>
        <v>0</v>
      </c>
      <c r="Z293" s="71">
        <f>IF(E293="","",SUMIF(OUTBOUND!$G:$G,WMS!E293,OUTBOUND!$P:$P))</f>
        <v>0</v>
      </c>
      <c r="AA293" s="27">
        <f t="shared" si="97"/>
        <v>96</v>
      </c>
      <c r="AB293" s="27">
        <f t="shared" si="98"/>
        <v>576</v>
      </c>
      <c r="AC293" s="71">
        <f t="shared" si="99"/>
        <v>403.2</v>
      </c>
      <c r="AD293" s="71">
        <f t="shared" si="100"/>
        <v>432</v>
      </c>
      <c r="AE293" s="71">
        <f t="shared" si="101"/>
        <v>0.94</v>
      </c>
      <c r="AF293" s="80" t="b">
        <f t="shared" si="102"/>
        <v>1</v>
      </c>
    </row>
    <row r="294" spans="1:32">
      <c r="A294" s="60" t="s">
        <v>2936</v>
      </c>
      <c r="B294" s="19" t="s">
        <v>586</v>
      </c>
      <c r="C294" s="19" t="s">
        <v>3076</v>
      </c>
      <c r="D294" s="19" t="s">
        <v>3083</v>
      </c>
      <c r="E294" s="57" t="str">
        <f t="shared" si="103"/>
        <v>KG-01579/42447719</v>
      </c>
      <c r="F294" s="19" t="s">
        <v>511</v>
      </c>
      <c r="G294" s="19" t="s">
        <v>591</v>
      </c>
      <c r="H294" s="45">
        <v>43448</v>
      </c>
      <c r="I294" s="38">
        <v>30</v>
      </c>
      <c r="J294" s="38">
        <v>180</v>
      </c>
      <c r="K294" s="65">
        <f t="shared" si="104"/>
        <v>6</v>
      </c>
      <c r="L294" s="46">
        <v>3</v>
      </c>
      <c r="M294" s="66">
        <f t="shared" si="105"/>
        <v>90</v>
      </c>
      <c r="N294" s="38">
        <v>47</v>
      </c>
      <c r="O294" s="38">
        <v>17.5</v>
      </c>
      <c r="P294" s="38">
        <v>26.5</v>
      </c>
      <c r="Q294" s="71">
        <f t="shared" si="95"/>
        <v>2.1999999999999999E-2</v>
      </c>
      <c r="R294" s="65">
        <f t="shared" si="96"/>
        <v>0.65</v>
      </c>
      <c r="S294" s="72">
        <f t="shared" si="94"/>
        <v>0.33333333333333331</v>
      </c>
      <c r="T294" s="50">
        <v>60</v>
      </c>
      <c r="U294" s="74" t="s">
        <v>3023</v>
      </c>
      <c r="V294" s="27">
        <f>IF(E294="","",SUMIF(OUTBOUND!$G:$G,WMS!E294,OUTBOUND!$L:$L))</f>
        <v>0</v>
      </c>
      <c r="W294" s="27">
        <f>IF(E294="","",SUMIF(OUTBOUND!$G:$G,WMS!E294,OUTBOUND!$M:$M))</f>
        <v>0</v>
      </c>
      <c r="X294" s="71">
        <f>IF(E294="","",SUMIF(OUTBOUND!$G:$G,WMS!E294,OUTBOUND!$O:$O))</f>
        <v>0</v>
      </c>
      <c r="Y294" s="71">
        <f>IF(E294="","",SUMIF(OUTBOUND!$G:$G,WMS!E294,OUTBOUND!$AC:$AC))</f>
        <v>0</v>
      </c>
      <c r="Z294" s="71">
        <f>IF(E294="","",SUMIF(OUTBOUND!$G:$G,WMS!E294,OUTBOUND!$P:$P))</f>
        <v>0</v>
      </c>
      <c r="AA294" s="27">
        <f t="shared" si="97"/>
        <v>30</v>
      </c>
      <c r="AB294" s="27">
        <f t="shared" si="98"/>
        <v>180</v>
      </c>
      <c r="AC294" s="71">
        <f t="shared" si="99"/>
        <v>90</v>
      </c>
      <c r="AD294" s="71">
        <f t="shared" si="100"/>
        <v>60</v>
      </c>
      <c r="AE294" s="71">
        <f t="shared" si="101"/>
        <v>0.65</v>
      </c>
      <c r="AF294" s="80" t="b">
        <f t="shared" si="102"/>
        <v>1</v>
      </c>
    </row>
    <row r="295" spans="1:32">
      <c r="A295" s="60" t="s">
        <v>2936</v>
      </c>
      <c r="B295" s="19" t="s">
        <v>586</v>
      </c>
      <c r="C295" s="19" t="s">
        <v>3076</v>
      </c>
      <c r="D295" s="19" t="s">
        <v>3084</v>
      </c>
      <c r="E295" s="57" t="str">
        <f t="shared" si="103"/>
        <v>KG-01579/41405581</v>
      </c>
      <c r="F295" s="19" t="s">
        <v>511</v>
      </c>
      <c r="G295" s="19" t="s">
        <v>593</v>
      </c>
      <c r="H295" s="45">
        <v>43448</v>
      </c>
      <c r="I295" s="38">
        <v>30</v>
      </c>
      <c r="J295" s="38">
        <v>360</v>
      </c>
      <c r="K295" s="65">
        <f t="shared" si="104"/>
        <v>12</v>
      </c>
      <c r="L295" s="46">
        <v>10.8</v>
      </c>
      <c r="M295" s="66">
        <f t="shared" si="105"/>
        <v>324</v>
      </c>
      <c r="N295" s="38">
        <v>32</v>
      </c>
      <c r="O295" s="38">
        <v>24</v>
      </c>
      <c r="P295" s="38">
        <v>22.5</v>
      </c>
      <c r="Q295" s="71">
        <f t="shared" si="95"/>
        <v>1.7000000000000001E-2</v>
      </c>
      <c r="R295" s="65">
        <f t="shared" si="96"/>
        <v>0.52</v>
      </c>
      <c r="S295" s="72">
        <f t="shared" si="94"/>
        <v>0.75</v>
      </c>
      <c r="T295" s="50">
        <v>270</v>
      </c>
      <c r="U295" s="74" t="s">
        <v>3085</v>
      </c>
      <c r="V295" s="27">
        <f>IF(E295="","",SUMIF(OUTBOUND!$G:$G,WMS!E295,OUTBOUND!$L:$L))</f>
        <v>0</v>
      </c>
      <c r="W295" s="27">
        <f>IF(E295="","",SUMIF(OUTBOUND!$G:$G,WMS!E295,OUTBOUND!$M:$M))</f>
        <v>0</v>
      </c>
      <c r="X295" s="71">
        <f>IF(E295="","",SUMIF(OUTBOUND!$G:$G,WMS!E295,OUTBOUND!$O:$O))</f>
        <v>0</v>
      </c>
      <c r="Y295" s="71">
        <f>IF(E295="","",SUMIF(OUTBOUND!$G:$G,WMS!E295,OUTBOUND!$AC:$AC))</f>
        <v>0</v>
      </c>
      <c r="Z295" s="71">
        <f>IF(E295="","",SUMIF(OUTBOUND!$G:$G,WMS!E295,OUTBOUND!$P:$P))</f>
        <v>0</v>
      </c>
      <c r="AA295" s="27">
        <f t="shared" si="97"/>
        <v>30</v>
      </c>
      <c r="AB295" s="27">
        <f t="shared" si="98"/>
        <v>360</v>
      </c>
      <c r="AC295" s="71">
        <f t="shared" si="99"/>
        <v>324</v>
      </c>
      <c r="AD295" s="71">
        <f t="shared" si="100"/>
        <v>270</v>
      </c>
      <c r="AE295" s="71">
        <f t="shared" si="101"/>
        <v>0.52</v>
      </c>
      <c r="AF295" s="80" t="b">
        <f t="shared" si="102"/>
        <v>1</v>
      </c>
    </row>
    <row r="296" spans="1:32">
      <c r="A296" s="60" t="s">
        <v>2936</v>
      </c>
      <c r="B296" s="19" t="s">
        <v>586</v>
      </c>
      <c r="C296" s="19" t="s">
        <v>3076</v>
      </c>
      <c r="D296" s="19" t="s">
        <v>3086</v>
      </c>
      <c r="E296" s="57" t="str">
        <f t="shared" si="103"/>
        <v>KG-01579/42176879</v>
      </c>
      <c r="F296" s="19" t="s">
        <v>511</v>
      </c>
      <c r="G296" s="19" t="s">
        <v>595</v>
      </c>
      <c r="H296" s="45">
        <v>43448</v>
      </c>
      <c r="I296" s="38">
        <v>30</v>
      </c>
      <c r="J296" s="38">
        <v>360</v>
      </c>
      <c r="K296" s="65">
        <f t="shared" si="104"/>
        <v>12</v>
      </c>
      <c r="L296" s="46">
        <v>2.2999999999999998</v>
      </c>
      <c r="M296" s="66">
        <f t="shared" si="105"/>
        <v>69</v>
      </c>
      <c r="N296" s="38">
        <v>19</v>
      </c>
      <c r="O296" s="38">
        <v>18</v>
      </c>
      <c r="P296" s="38">
        <v>18</v>
      </c>
      <c r="Q296" s="71">
        <f t="shared" si="95"/>
        <v>6.0000000000000001E-3</v>
      </c>
      <c r="R296" s="65">
        <f t="shared" si="96"/>
        <v>0.18</v>
      </c>
      <c r="S296" s="72">
        <f t="shared" si="94"/>
        <v>0.125</v>
      </c>
      <c r="T296" s="50">
        <v>45</v>
      </c>
      <c r="U296" s="74" t="s">
        <v>3080</v>
      </c>
      <c r="V296" s="27">
        <f>IF(E296="","",SUMIF(OUTBOUND!$G:$G,WMS!E296,OUTBOUND!$L:$L))</f>
        <v>0</v>
      </c>
      <c r="W296" s="27">
        <f>IF(E296="","",SUMIF(OUTBOUND!$G:$G,WMS!E296,OUTBOUND!$M:$M))</f>
        <v>0</v>
      </c>
      <c r="X296" s="71">
        <f>IF(E296="","",SUMIF(OUTBOUND!$G:$G,WMS!E296,OUTBOUND!$O:$O))</f>
        <v>0</v>
      </c>
      <c r="Y296" s="71">
        <f>IF(E296="","",SUMIF(OUTBOUND!$G:$G,WMS!E296,OUTBOUND!$AC:$AC))</f>
        <v>0</v>
      </c>
      <c r="Z296" s="71">
        <f>IF(E296="","",SUMIF(OUTBOUND!$G:$G,WMS!E296,OUTBOUND!$P:$P))</f>
        <v>0</v>
      </c>
      <c r="AA296" s="27">
        <f t="shared" si="97"/>
        <v>30</v>
      </c>
      <c r="AB296" s="27">
        <f t="shared" si="98"/>
        <v>360</v>
      </c>
      <c r="AC296" s="71">
        <f t="shared" si="99"/>
        <v>69</v>
      </c>
      <c r="AD296" s="71">
        <f t="shared" si="100"/>
        <v>45</v>
      </c>
      <c r="AE296" s="71">
        <f t="shared" si="101"/>
        <v>0.18</v>
      </c>
      <c r="AF296" s="80" t="b">
        <f t="shared" si="102"/>
        <v>1</v>
      </c>
    </row>
    <row r="297" spans="1:32">
      <c r="A297" s="60" t="s">
        <v>2936</v>
      </c>
      <c r="B297" s="19" t="s">
        <v>586</v>
      </c>
      <c r="C297" s="19" t="s">
        <v>3076</v>
      </c>
      <c r="D297" s="19" t="s">
        <v>3087</v>
      </c>
      <c r="E297" s="57" t="str">
        <f t="shared" si="103"/>
        <v>KG-01579/42170440</v>
      </c>
      <c r="F297" s="19" t="s">
        <v>511</v>
      </c>
      <c r="G297" s="19" t="s">
        <v>596</v>
      </c>
      <c r="H297" s="45">
        <v>43448</v>
      </c>
      <c r="I297" s="38">
        <v>30</v>
      </c>
      <c r="J297" s="38">
        <v>360</v>
      </c>
      <c r="K297" s="65">
        <f t="shared" si="104"/>
        <v>12</v>
      </c>
      <c r="L297" s="46">
        <v>5.5</v>
      </c>
      <c r="M297" s="66">
        <f t="shared" si="105"/>
        <v>165</v>
      </c>
      <c r="N297" s="38">
        <v>29</v>
      </c>
      <c r="O297" s="38">
        <v>20.5</v>
      </c>
      <c r="P297" s="38">
        <v>21.5</v>
      </c>
      <c r="Q297" s="71">
        <f t="shared" si="95"/>
        <v>1.2999999999999999E-2</v>
      </c>
      <c r="R297" s="65">
        <f t="shared" si="96"/>
        <v>0.38</v>
      </c>
      <c r="S297" s="72">
        <f t="shared" si="94"/>
        <v>0.33333333333333331</v>
      </c>
      <c r="T297" s="50">
        <v>120</v>
      </c>
      <c r="U297" s="74" t="s">
        <v>3088</v>
      </c>
      <c r="V297" s="27">
        <f>IF(E297="","",SUMIF(OUTBOUND!$G:$G,WMS!E297,OUTBOUND!$L:$L))</f>
        <v>0</v>
      </c>
      <c r="W297" s="27">
        <f>IF(E297="","",SUMIF(OUTBOUND!$G:$G,WMS!E297,OUTBOUND!$M:$M))</f>
        <v>0</v>
      </c>
      <c r="X297" s="71">
        <f>IF(E297="","",SUMIF(OUTBOUND!$G:$G,WMS!E297,OUTBOUND!$O:$O))</f>
        <v>0</v>
      </c>
      <c r="Y297" s="71">
        <f>IF(E297="","",SUMIF(OUTBOUND!$G:$G,WMS!E297,OUTBOUND!$AC:$AC))</f>
        <v>0</v>
      </c>
      <c r="Z297" s="71">
        <f>IF(E297="","",SUMIF(OUTBOUND!$G:$G,WMS!E297,OUTBOUND!$P:$P))</f>
        <v>0</v>
      </c>
      <c r="AA297" s="27">
        <f t="shared" si="97"/>
        <v>30</v>
      </c>
      <c r="AB297" s="27">
        <f t="shared" si="98"/>
        <v>360</v>
      </c>
      <c r="AC297" s="71">
        <f t="shared" si="99"/>
        <v>165</v>
      </c>
      <c r="AD297" s="71">
        <f t="shared" si="100"/>
        <v>120</v>
      </c>
      <c r="AE297" s="71">
        <f t="shared" si="101"/>
        <v>0.38</v>
      </c>
      <c r="AF297" s="80" t="b">
        <f t="shared" si="102"/>
        <v>1</v>
      </c>
    </row>
    <row r="298" spans="1:32">
      <c r="A298" s="60" t="s">
        <v>2936</v>
      </c>
      <c r="B298" s="19" t="s">
        <v>586</v>
      </c>
      <c r="C298" s="19" t="s">
        <v>3076</v>
      </c>
      <c r="D298" s="19" t="s">
        <v>3089</v>
      </c>
      <c r="E298" s="57" t="str">
        <f t="shared" si="103"/>
        <v>KG-01579/42171676</v>
      </c>
      <c r="F298" s="19" t="s">
        <v>511</v>
      </c>
      <c r="G298" s="19" t="s">
        <v>597</v>
      </c>
      <c r="H298" s="45">
        <v>43448</v>
      </c>
      <c r="I298" s="38">
        <v>24</v>
      </c>
      <c r="J298" s="38">
        <v>192</v>
      </c>
      <c r="K298" s="65">
        <f t="shared" si="104"/>
        <v>8</v>
      </c>
      <c r="L298" s="46">
        <v>11.4</v>
      </c>
      <c r="M298" s="66">
        <f t="shared" si="105"/>
        <v>273.60000000000002</v>
      </c>
      <c r="N298" s="38">
        <v>39</v>
      </c>
      <c r="O298" s="38">
        <v>13.5</v>
      </c>
      <c r="P298" s="38">
        <v>26.5</v>
      </c>
      <c r="Q298" s="71">
        <f t="shared" si="95"/>
        <v>1.4E-2</v>
      </c>
      <c r="R298" s="65">
        <f t="shared" si="96"/>
        <v>0.33</v>
      </c>
      <c r="S298" s="72">
        <f t="shared" si="94"/>
        <v>1.375</v>
      </c>
      <c r="T298" s="50">
        <v>264</v>
      </c>
      <c r="U298" s="74" t="s">
        <v>3090</v>
      </c>
      <c r="V298" s="27">
        <f>IF(E298="","",SUMIF(OUTBOUND!$G:$G,WMS!E298,OUTBOUND!$L:$L))</f>
        <v>0</v>
      </c>
      <c r="W298" s="27">
        <f>IF(E298="","",SUMIF(OUTBOUND!$G:$G,WMS!E298,OUTBOUND!$M:$M))</f>
        <v>0</v>
      </c>
      <c r="X298" s="71">
        <f>IF(E298="","",SUMIF(OUTBOUND!$G:$G,WMS!E298,OUTBOUND!$O:$O))</f>
        <v>0</v>
      </c>
      <c r="Y298" s="71">
        <f>IF(E298="","",SUMIF(OUTBOUND!$G:$G,WMS!E298,OUTBOUND!$AC:$AC))</f>
        <v>0</v>
      </c>
      <c r="Z298" s="71">
        <f>IF(E298="","",SUMIF(OUTBOUND!$G:$G,WMS!E298,OUTBOUND!$P:$P))</f>
        <v>0</v>
      </c>
      <c r="AA298" s="27">
        <f t="shared" si="97"/>
        <v>24</v>
      </c>
      <c r="AB298" s="27">
        <f t="shared" si="98"/>
        <v>192</v>
      </c>
      <c r="AC298" s="71">
        <f t="shared" si="99"/>
        <v>273.60000000000002</v>
      </c>
      <c r="AD298" s="71">
        <f t="shared" si="100"/>
        <v>264</v>
      </c>
      <c r="AE298" s="71">
        <f t="shared" si="101"/>
        <v>0.33</v>
      </c>
      <c r="AF298" s="80" t="b">
        <f t="shared" si="102"/>
        <v>1</v>
      </c>
    </row>
    <row r="299" spans="1:32">
      <c r="A299" s="60" t="s">
        <v>2936</v>
      </c>
      <c r="B299" s="19" t="s">
        <v>586</v>
      </c>
      <c r="C299" s="19" t="s">
        <v>3076</v>
      </c>
      <c r="D299" s="19" t="s">
        <v>3091</v>
      </c>
      <c r="E299" s="57" t="str">
        <f t="shared" si="103"/>
        <v>KG-01579/42170464</v>
      </c>
      <c r="F299" s="19" t="s">
        <v>511</v>
      </c>
      <c r="G299" s="19" t="s">
        <v>598</v>
      </c>
      <c r="H299" s="45">
        <v>43448</v>
      </c>
      <c r="I299" s="38">
        <v>36</v>
      </c>
      <c r="J299" s="38">
        <v>216</v>
      </c>
      <c r="K299" s="65">
        <f t="shared" si="104"/>
        <v>6</v>
      </c>
      <c r="L299" s="46">
        <v>6.6</v>
      </c>
      <c r="M299" s="66">
        <f t="shared" si="105"/>
        <v>237.6</v>
      </c>
      <c r="N299" s="38">
        <v>52</v>
      </c>
      <c r="O299" s="38">
        <v>29.5</v>
      </c>
      <c r="P299" s="38">
        <v>28</v>
      </c>
      <c r="Q299" s="71">
        <f t="shared" si="95"/>
        <v>4.2999999999999997E-2</v>
      </c>
      <c r="R299" s="65">
        <f t="shared" si="96"/>
        <v>1.55</v>
      </c>
      <c r="S299" s="72">
        <f t="shared" si="94"/>
        <v>1.3333333333333333</v>
      </c>
      <c r="T299" s="50">
        <v>288</v>
      </c>
      <c r="U299" s="74" t="s">
        <v>2820</v>
      </c>
      <c r="V299" s="27">
        <f>IF(E299="","",SUMIF(OUTBOUND!$G:$G,WMS!E299,OUTBOUND!$L:$L))</f>
        <v>0</v>
      </c>
      <c r="W299" s="27">
        <f>IF(E299="","",SUMIF(OUTBOUND!$G:$G,WMS!E299,OUTBOUND!$M:$M))</f>
        <v>0</v>
      </c>
      <c r="X299" s="71">
        <f>IF(E299="","",SUMIF(OUTBOUND!$G:$G,WMS!E299,OUTBOUND!$O:$O))</f>
        <v>0</v>
      </c>
      <c r="Y299" s="71">
        <f>IF(E299="","",SUMIF(OUTBOUND!$G:$G,WMS!E299,OUTBOUND!$AC:$AC))</f>
        <v>0</v>
      </c>
      <c r="Z299" s="71">
        <f>IF(E299="","",SUMIF(OUTBOUND!$G:$G,WMS!E299,OUTBOUND!$P:$P))</f>
        <v>0</v>
      </c>
      <c r="AA299" s="27">
        <f t="shared" si="97"/>
        <v>36</v>
      </c>
      <c r="AB299" s="27">
        <f t="shared" si="98"/>
        <v>216</v>
      </c>
      <c r="AC299" s="71">
        <f t="shared" si="99"/>
        <v>237.6</v>
      </c>
      <c r="AD299" s="71">
        <f t="shared" si="100"/>
        <v>288</v>
      </c>
      <c r="AE299" s="71">
        <f t="shared" si="101"/>
        <v>1.55</v>
      </c>
      <c r="AF299" s="80" t="b">
        <f t="shared" si="102"/>
        <v>1</v>
      </c>
    </row>
    <row r="300" spans="1:32">
      <c r="A300" s="60" t="s">
        <v>2936</v>
      </c>
      <c r="B300" s="19" t="s">
        <v>586</v>
      </c>
      <c r="C300" s="19" t="s">
        <v>3076</v>
      </c>
      <c r="D300" s="19" t="s">
        <v>3092</v>
      </c>
      <c r="E300" s="57" t="str">
        <f t="shared" si="103"/>
        <v>KG-01579/42170334</v>
      </c>
      <c r="F300" s="19" t="s">
        <v>511</v>
      </c>
      <c r="G300" s="19" t="s">
        <v>599</v>
      </c>
      <c r="H300" s="45">
        <v>43448</v>
      </c>
      <c r="I300" s="38">
        <v>30</v>
      </c>
      <c r="J300" s="38">
        <v>360</v>
      </c>
      <c r="K300" s="65">
        <f t="shared" si="104"/>
        <v>12</v>
      </c>
      <c r="L300" s="46">
        <v>8.1999999999999993</v>
      </c>
      <c r="M300" s="66">
        <f t="shared" si="105"/>
        <v>246</v>
      </c>
      <c r="N300" s="38">
        <v>27.5</v>
      </c>
      <c r="O300" s="38">
        <v>15</v>
      </c>
      <c r="P300" s="38">
        <v>28</v>
      </c>
      <c r="Q300" s="71">
        <f t="shared" si="95"/>
        <v>1.2E-2</v>
      </c>
      <c r="R300" s="65">
        <f t="shared" si="96"/>
        <v>0.35</v>
      </c>
      <c r="S300" s="72">
        <f t="shared" si="94"/>
        <v>0.66666666666666663</v>
      </c>
      <c r="T300" s="50">
        <v>240</v>
      </c>
      <c r="U300" s="74" t="s">
        <v>3072</v>
      </c>
      <c r="V300" s="27">
        <f>IF(E300="","",SUMIF(OUTBOUND!$G:$G,WMS!E300,OUTBOUND!$L:$L))</f>
        <v>0</v>
      </c>
      <c r="W300" s="27">
        <f>IF(E300="","",SUMIF(OUTBOUND!$G:$G,WMS!E300,OUTBOUND!$M:$M))</f>
        <v>0</v>
      </c>
      <c r="X300" s="71">
        <f>IF(E300="","",SUMIF(OUTBOUND!$G:$G,WMS!E300,OUTBOUND!$O:$O))</f>
        <v>0</v>
      </c>
      <c r="Y300" s="71">
        <f>IF(E300="","",SUMIF(OUTBOUND!$G:$G,WMS!E300,OUTBOUND!$AC:$AC))</f>
        <v>0</v>
      </c>
      <c r="Z300" s="71">
        <f>IF(E300="","",SUMIF(OUTBOUND!$G:$G,WMS!E300,OUTBOUND!$P:$P))</f>
        <v>0</v>
      </c>
      <c r="AA300" s="27">
        <f t="shared" si="97"/>
        <v>30</v>
      </c>
      <c r="AB300" s="27">
        <f t="shared" si="98"/>
        <v>360</v>
      </c>
      <c r="AC300" s="71">
        <f t="shared" si="99"/>
        <v>246</v>
      </c>
      <c r="AD300" s="71">
        <f t="shared" si="100"/>
        <v>240</v>
      </c>
      <c r="AE300" s="71">
        <f t="shared" si="101"/>
        <v>0.35</v>
      </c>
      <c r="AF300" s="80" t="b">
        <f t="shared" si="102"/>
        <v>1</v>
      </c>
    </row>
    <row r="301" spans="1:32">
      <c r="A301" s="60" t="s">
        <v>2936</v>
      </c>
      <c r="B301" s="19" t="s">
        <v>586</v>
      </c>
      <c r="C301" s="19" t="s">
        <v>3076</v>
      </c>
      <c r="D301" s="19" t="s">
        <v>3093</v>
      </c>
      <c r="E301" s="57" t="str">
        <f t="shared" si="103"/>
        <v>KG-01579/42348788</v>
      </c>
      <c r="F301" s="19" t="s">
        <v>511</v>
      </c>
      <c r="G301" s="19" t="s">
        <v>600</v>
      </c>
      <c r="H301" s="45">
        <v>43448</v>
      </c>
      <c r="I301" s="38">
        <v>36</v>
      </c>
      <c r="J301" s="38">
        <v>288</v>
      </c>
      <c r="K301" s="65">
        <f t="shared" si="104"/>
        <v>8</v>
      </c>
      <c r="L301" s="46">
        <v>8.1999999999999993</v>
      </c>
      <c r="M301" s="66">
        <f t="shared" si="105"/>
        <v>295.2</v>
      </c>
      <c r="N301" s="38">
        <v>27</v>
      </c>
      <c r="O301" s="38">
        <v>14.5</v>
      </c>
      <c r="P301" s="38">
        <v>28</v>
      </c>
      <c r="Q301" s="71">
        <f t="shared" si="95"/>
        <v>1.0999999999999999E-2</v>
      </c>
      <c r="R301" s="65">
        <f t="shared" si="96"/>
        <v>0.39</v>
      </c>
      <c r="S301" s="72">
        <f t="shared" si="94"/>
        <v>1</v>
      </c>
      <c r="T301" s="50">
        <v>288</v>
      </c>
      <c r="U301" s="74" t="s">
        <v>3072</v>
      </c>
      <c r="V301" s="27">
        <f>IF(E301="","",SUMIF(OUTBOUND!$G:$G,WMS!E301,OUTBOUND!$L:$L))</f>
        <v>0</v>
      </c>
      <c r="W301" s="27">
        <f>IF(E301="","",SUMIF(OUTBOUND!$G:$G,WMS!E301,OUTBOUND!$M:$M))</f>
        <v>0</v>
      </c>
      <c r="X301" s="71">
        <f>IF(E301="","",SUMIF(OUTBOUND!$G:$G,WMS!E301,OUTBOUND!$O:$O))</f>
        <v>0</v>
      </c>
      <c r="Y301" s="71">
        <f>IF(E301="","",SUMIF(OUTBOUND!$G:$G,WMS!E301,OUTBOUND!$AC:$AC))</f>
        <v>0</v>
      </c>
      <c r="Z301" s="71">
        <f>IF(E301="","",SUMIF(OUTBOUND!$G:$G,WMS!E301,OUTBOUND!$P:$P))</f>
        <v>0</v>
      </c>
      <c r="AA301" s="27">
        <f t="shared" si="97"/>
        <v>36</v>
      </c>
      <c r="AB301" s="27">
        <f t="shared" si="98"/>
        <v>288</v>
      </c>
      <c r="AC301" s="71">
        <f t="shared" si="99"/>
        <v>295.2</v>
      </c>
      <c r="AD301" s="71">
        <f t="shared" si="100"/>
        <v>288</v>
      </c>
      <c r="AE301" s="71">
        <f t="shared" si="101"/>
        <v>0.39</v>
      </c>
      <c r="AF301" s="80" t="b">
        <f t="shared" si="102"/>
        <v>1</v>
      </c>
    </row>
    <row r="302" spans="1:32">
      <c r="A302" s="60" t="s">
        <v>2936</v>
      </c>
      <c r="B302" s="19" t="s">
        <v>586</v>
      </c>
      <c r="C302" s="19" t="s">
        <v>3076</v>
      </c>
      <c r="D302" s="19" t="s">
        <v>3094</v>
      </c>
      <c r="E302" s="57" t="str">
        <f t="shared" si="103"/>
        <v>KG-01579/42374428</v>
      </c>
      <c r="F302" s="19" t="s">
        <v>511</v>
      </c>
      <c r="G302" s="19" t="s">
        <v>601</v>
      </c>
      <c r="H302" s="45">
        <v>43448</v>
      </c>
      <c r="I302" s="38">
        <v>24</v>
      </c>
      <c r="J302" s="38">
        <v>192</v>
      </c>
      <c r="K302" s="65">
        <f t="shared" si="104"/>
        <v>8</v>
      </c>
      <c r="L302" s="46">
        <v>12.3</v>
      </c>
      <c r="M302" s="66">
        <f t="shared" si="105"/>
        <v>295.2</v>
      </c>
      <c r="N302" s="38">
        <v>41.5</v>
      </c>
      <c r="O302" s="38">
        <v>15</v>
      </c>
      <c r="P302" s="38">
        <v>27.5</v>
      </c>
      <c r="Q302" s="71">
        <f t="shared" si="95"/>
        <v>1.7000000000000001E-2</v>
      </c>
      <c r="R302" s="65">
        <f t="shared" si="96"/>
        <v>0.41</v>
      </c>
      <c r="S302" s="72">
        <f t="shared" si="94"/>
        <v>1.375</v>
      </c>
      <c r="T302" s="50">
        <v>264</v>
      </c>
      <c r="U302" s="74" t="s">
        <v>3090</v>
      </c>
      <c r="V302" s="27">
        <f>IF(E302="","",SUMIF(OUTBOUND!$G:$G,WMS!E302,OUTBOUND!$L:$L))</f>
        <v>0</v>
      </c>
      <c r="W302" s="27">
        <f>IF(E302="","",SUMIF(OUTBOUND!$G:$G,WMS!E302,OUTBOUND!$M:$M))</f>
        <v>0</v>
      </c>
      <c r="X302" s="71">
        <f>IF(E302="","",SUMIF(OUTBOUND!$G:$G,WMS!E302,OUTBOUND!$O:$O))</f>
        <v>0</v>
      </c>
      <c r="Y302" s="71">
        <f>IF(E302="","",SUMIF(OUTBOUND!$G:$G,WMS!E302,OUTBOUND!$AC:$AC))</f>
        <v>0</v>
      </c>
      <c r="Z302" s="71">
        <f>IF(E302="","",SUMIF(OUTBOUND!$G:$G,WMS!E302,OUTBOUND!$P:$P))</f>
        <v>0</v>
      </c>
      <c r="AA302" s="27">
        <f t="shared" si="97"/>
        <v>24</v>
      </c>
      <c r="AB302" s="27">
        <f t="shared" si="98"/>
        <v>192</v>
      </c>
      <c r="AC302" s="71">
        <f t="shared" si="99"/>
        <v>295.2</v>
      </c>
      <c r="AD302" s="71">
        <f t="shared" si="100"/>
        <v>264</v>
      </c>
      <c r="AE302" s="71">
        <f t="shared" si="101"/>
        <v>0.41</v>
      </c>
      <c r="AF302" s="80" t="b">
        <f t="shared" si="102"/>
        <v>1</v>
      </c>
    </row>
    <row r="303" spans="1:32">
      <c r="A303" s="60" t="s">
        <v>2936</v>
      </c>
      <c r="B303" s="19" t="s">
        <v>586</v>
      </c>
      <c r="C303" s="19" t="s">
        <v>3076</v>
      </c>
      <c r="D303" s="19" t="s">
        <v>3095</v>
      </c>
      <c r="E303" s="57" t="str">
        <f t="shared" si="103"/>
        <v>KG-01579/42374411</v>
      </c>
      <c r="F303" s="19" t="s">
        <v>511</v>
      </c>
      <c r="G303" s="19" t="s">
        <v>602</v>
      </c>
      <c r="H303" s="45">
        <v>43448</v>
      </c>
      <c r="I303" s="38">
        <v>24</v>
      </c>
      <c r="J303" s="38">
        <v>144</v>
      </c>
      <c r="K303" s="65">
        <f t="shared" si="104"/>
        <v>6</v>
      </c>
      <c r="L303" s="46">
        <v>11.7</v>
      </c>
      <c r="M303" s="66">
        <f t="shared" si="105"/>
        <v>280.8</v>
      </c>
      <c r="N303" s="38">
        <v>36</v>
      </c>
      <c r="O303" s="38">
        <v>13</v>
      </c>
      <c r="P303" s="38">
        <v>38</v>
      </c>
      <c r="Q303" s="71">
        <f t="shared" si="95"/>
        <v>1.7999999999999999E-2</v>
      </c>
      <c r="R303" s="65">
        <f t="shared" si="96"/>
        <v>0.43</v>
      </c>
      <c r="S303" s="72">
        <f t="shared" si="94"/>
        <v>1.5</v>
      </c>
      <c r="T303" s="50">
        <v>216</v>
      </c>
      <c r="U303" s="74" t="s">
        <v>3088</v>
      </c>
      <c r="V303" s="27">
        <f>IF(E303="","",SUMIF(OUTBOUND!$G:$G,WMS!E303,OUTBOUND!$L:$L))</f>
        <v>0</v>
      </c>
      <c r="W303" s="27">
        <f>IF(E303="","",SUMIF(OUTBOUND!$G:$G,WMS!E303,OUTBOUND!$M:$M))</f>
        <v>0</v>
      </c>
      <c r="X303" s="71">
        <f>IF(E303="","",SUMIF(OUTBOUND!$G:$G,WMS!E303,OUTBOUND!$O:$O))</f>
        <v>0</v>
      </c>
      <c r="Y303" s="71">
        <f>IF(E303="","",SUMIF(OUTBOUND!$G:$G,WMS!E303,OUTBOUND!$AC:$AC))</f>
        <v>0</v>
      </c>
      <c r="Z303" s="71">
        <f>IF(E303="","",SUMIF(OUTBOUND!$G:$G,WMS!E303,OUTBOUND!$P:$P))</f>
        <v>0</v>
      </c>
      <c r="AA303" s="27">
        <f t="shared" si="97"/>
        <v>24</v>
      </c>
      <c r="AB303" s="27">
        <f t="shared" si="98"/>
        <v>144</v>
      </c>
      <c r="AC303" s="71">
        <f t="shared" si="99"/>
        <v>280.8</v>
      </c>
      <c r="AD303" s="71">
        <f t="shared" si="100"/>
        <v>216</v>
      </c>
      <c r="AE303" s="71">
        <f t="shared" si="101"/>
        <v>0.43</v>
      </c>
      <c r="AF303" s="80" t="b">
        <f t="shared" si="102"/>
        <v>1</v>
      </c>
    </row>
    <row r="304" spans="1:32">
      <c r="A304" s="60" t="s">
        <v>2936</v>
      </c>
      <c r="B304" s="19" t="s">
        <v>586</v>
      </c>
      <c r="C304" s="19" t="s">
        <v>3076</v>
      </c>
      <c r="D304" s="19" t="s">
        <v>3096</v>
      </c>
      <c r="E304" s="57" t="str">
        <f t="shared" si="103"/>
        <v>KG-01579/42170341</v>
      </c>
      <c r="F304" s="19" t="s">
        <v>511</v>
      </c>
      <c r="G304" s="19" t="s">
        <v>603</v>
      </c>
      <c r="H304" s="45">
        <v>43448</v>
      </c>
      <c r="I304" s="38">
        <v>36</v>
      </c>
      <c r="J304" s="38">
        <v>288</v>
      </c>
      <c r="K304" s="65">
        <f t="shared" si="104"/>
        <v>8</v>
      </c>
      <c r="L304" s="46">
        <v>7.8</v>
      </c>
      <c r="M304" s="66">
        <f t="shared" si="105"/>
        <v>280.8</v>
      </c>
      <c r="N304" s="38">
        <v>27</v>
      </c>
      <c r="O304" s="38">
        <v>11</v>
      </c>
      <c r="P304" s="38">
        <v>28</v>
      </c>
      <c r="Q304" s="71">
        <f t="shared" si="95"/>
        <v>8.0000000000000002E-3</v>
      </c>
      <c r="R304" s="65">
        <f t="shared" si="96"/>
        <v>0.3</v>
      </c>
      <c r="S304" s="72">
        <f t="shared" si="94"/>
        <v>0.8125</v>
      </c>
      <c r="T304" s="50">
        <v>234</v>
      </c>
      <c r="U304" s="74" t="s">
        <v>3090</v>
      </c>
      <c r="V304" s="27">
        <f>IF(E304="","",SUMIF(OUTBOUND!$G:$G,WMS!E304,OUTBOUND!$L:$L))</f>
        <v>0</v>
      </c>
      <c r="W304" s="27">
        <f>IF(E304="","",SUMIF(OUTBOUND!$G:$G,WMS!E304,OUTBOUND!$M:$M))</f>
        <v>0</v>
      </c>
      <c r="X304" s="71">
        <f>IF(E304="","",SUMIF(OUTBOUND!$G:$G,WMS!E304,OUTBOUND!$O:$O))</f>
        <v>0</v>
      </c>
      <c r="Y304" s="71">
        <f>IF(E304="","",SUMIF(OUTBOUND!$G:$G,WMS!E304,OUTBOUND!$AC:$AC))</f>
        <v>0</v>
      </c>
      <c r="Z304" s="71">
        <f>IF(E304="","",SUMIF(OUTBOUND!$G:$G,WMS!E304,OUTBOUND!$P:$P))</f>
        <v>0</v>
      </c>
      <c r="AA304" s="27">
        <f t="shared" si="97"/>
        <v>36</v>
      </c>
      <c r="AB304" s="27">
        <f t="shared" si="98"/>
        <v>288</v>
      </c>
      <c r="AC304" s="71">
        <f t="shared" si="99"/>
        <v>280.8</v>
      </c>
      <c r="AD304" s="71">
        <f t="shared" si="100"/>
        <v>234</v>
      </c>
      <c r="AE304" s="71">
        <f t="shared" si="101"/>
        <v>0.3</v>
      </c>
      <c r="AF304" s="80" t="b">
        <f t="shared" si="102"/>
        <v>1</v>
      </c>
    </row>
    <row r="305" spans="1:32">
      <c r="A305" s="60" t="s">
        <v>2936</v>
      </c>
      <c r="B305" s="19" t="s">
        <v>586</v>
      </c>
      <c r="C305" s="19" t="s">
        <v>3076</v>
      </c>
      <c r="D305" s="19" t="s">
        <v>3097</v>
      </c>
      <c r="E305" s="57" t="str">
        <f t="shared" si="103"/>
        <v>KG-01579/42171744</v>
      </c>
      <c r="F305" s="19" t="s">
        <v>511</v>
      </c>
      <c r="G305" s="19" t="s">
        <v>604</v>
      </c>
      <c r="H305" s="45">
        <v>43448</v>
      </c>
      <c r="I305" s="38">
        <v>42</v>
      </c>
      <c r="J305" s="38">
        <v>252</v>
      </c>
      <c r="K305" s="65">
        <f t="shared" si="104"/>
        <v>6</v>
      </c>
      <c r="L305" s="46">
        <v>2.9</v>
      </c>
      <c r="M305" s="66">
        <f t="shared" si="105"/>
        <v>121.8</v>
      </c>
      <c r="N305" s="38">
        <v>27.5</v>
      </c>
      <c r="O305" s="38">
        <v>16.5</v>
      </c>
      <c r="P305" s="38">
        <v>17.5</v>
      </c>
      <c r="Q305" s="71">
        <f t="shared" si="95"/>
        <v>8.0000000000000002E-3</v>
      </c>
      <c r="R305" s="65">
        <f t="shared" si="96"/>
        <v>0.33</v>
      </c>
      <c r="S305" s="72">
        <f t="shared" si="94"/>
        <v>0.33333333333333331</v>
      </c>
      <c r="T305" s="50">
        <v>84</v>
      </c>
      <c r="U305" s="74" t="s">
        <v>3023</v>
      </c>
      <c r="V305" s="27">
        <f>IF(E305="","",SUMIF(OUTBOUND!$G:$G,WMS!E305,OUTBOUND!$L:$L))</f>
        <v>0</v>
      </c>
      <c r="W305" s="27">
        <f>IF(E305="","",SUMIF(OUTBOUND!$G:$G,WMS!E305,OUTBOUND!$M:$M))</f>
        <v>0</v>
      </c>
      <c r="X305" s="71">
        <f>IF(E305="","",SUMIF(OUTBOUND!$G:$G,WMS!E305,OUTBOUND!$O:$O))</f>
        <v>0</v>
      </c>
      <c r="Y305" s="71">
        <f>IF(E305="","",SUMIF(OUTBOUND!$G:$G,WMS!E305,OUTBOUND!$AC:$AC))</f>
        <v>0</v>
      </c>
      <c r="Z305" s="71">
        <f>IF(E305="","",SUMIF(OUTBOUND!$G:$G,WMS!E305,OUTBOUND!$P:$P))</f>
        <v>0</v>
      </c>
      <c r="AA305" s="27">
        <f t="shared" si="97"/>
        <v>42</v>
      </c>
      <c r="AB305" s="27">
        <f t="shared" si="98"/>
        <v>252</v>
      </c>
      <c r="AC305" s="71">
        <f t="shared" si="99"/>
        <v>121.8</v>
      </c>
      <c r="AD305" s="71">
        <f t="shared" si="100"/>
        <v>84</v>
      </c>
      <c r="AE305" s="71">
        <f t="shared" si="101"/>
        <v>0.33</v>
      </c>
      <c r="AF305" s="80" t="b">
        <f t="shared" si="102"/>
        <v>1</v>
      </c>
    </row>
    <row r="306" spans="1:32">
      <c r="A306" s="60" t="s">
        <v>2936</v>
      </c>
      <c r="B306" s="19" t="s">
        <v>586</v>
      </c>
      <c r="C306" s="19" t="s">
        <v>3076</v>
      </c>
      <c r="D306" s="19" t="s">
        <v>3098</v>
      </c>
      <c r="E306" s="57" t="str">
        <f t="shared" si="103"/>
        <v>KG-01579/42170471</v>
      </c>
      <c r="F306" s="19" t="s">
        <v>511</v>
      </c>
      <c r="G306" s="19" t="s">
        <v>606</v>
      </c>
      <c r="H306" s="45">
        <v>43448</v>
      </c>
      <c r="I306" s="38">
        <v>48</v>
      </c>
      <c r="J306" s="38">
        <v>288</v>
      </c>
      <c r="K306" s="65">
        <f t="shared" si="104"/>
        <v>6</v>
      </c>
      <c r="L306" s="46">
        <v>4.2</v>
      </c>
      <c r="M306" s="66">
        <f t="shared" si="105"/>
        <v>201.6</v>
      </c>
      <c r="N306" s="38">
        <v>24.5</v>
      </c>
      <c r="O306" s="38">
        <v>19.5</v>
      </c>
      <c r="P306" s="38">
        <v>20.5</v>
      </c>
      <c r="Q306" s="71">
        <f t="shared" si="95"/>
        <v>0.01</v>
      </c>
      <c r="R306" s="65">
        <f t="shared" si="96"/>
        <v>0.47</v>
      </c>
      <c r="S306" s="72">
        <f t="shared" si="94"/>
        <v>0.5</v>
      </c>
      <c r="T306" s="50">
        <v>144</v>
      </c>
      <c r="U306" s="74" t="s">
        <v>3082</v>
      </c>
      <c r="V306" s="27">
        <f>IF(E306="","",SUMIF(OUTBOUND!$G:$G,WMS!E306,OUTBOUND!$L:$L))</f>
        <v>0</v>
      </c>
      <c r="W306" s="27">
        <f>IF(E306="","",SUMIF(OUTBOUND!$G:$G,WMS!E306,OUTBOUND!$M:$M))</f>
        <v>0</v>
      </c>
      <c r="X306" s="71">
        <f>IF(E306="","",SUMIF(OUTBOUND!$G:$G,WMS!E306,OUTBOUND!$O:$O))</f>
        <v>0</v>
      </c>
      <c r="Y306" s="71">
        <f>IF(E306="","",SUMIF(OUTBOUND!$G:$G,WMS!E306,OUTBOUND!$AC:$AC))</f>
        <v>0</v>
      </c>
      <c r="Z306" s="71">
        <f>IF(E306="","",SUMIF(OUTBOUND!$G:$G,WMS!E306,OUTBOUND!$P:$P))</f>
        <v>0</v>
      </c>
      <c r="AA306" s="27">
        <f t="shared" si="97"/>
        <v>48</v>
      </c>
      <c r="AB306" s="27">
        <f t="shared" si="98"/>
        <v>288</v>
      </c>
      <c r="AC306" s="71">
        <f t="shared" si="99"/>
        <v>201.6</v>
      </c>
      <c r="AD306" s="71">
        <f t="shared" si="100"/>
        <v>144</v>
      </c>
      <c r="AE306" s="71">
        <f t="shared" si="101"/>
        <v>0.47</v>
      </c>
      <c r="AF306" s="80" t="b">
        <f t="shared" si="102"/>
        <v>1</v>
      </c>
    </row>
    <row r="307" spans="1:32">
      <c r="A307" s="60" t="s">
        <v>2936</v>
      </c>
      <c r="B307" s="19" t="s">
        <v>586</v>
      </c>
      <c r="C307" s="19" t="s">
        <v>3076</v>
      </c>
      <c r="D307" s="19" t="s">
        <v>3099</v>
      </c>
      <c r="E307" s="57" t="str">
        <f t="shared" si="103"/>
        <v>KG-01579/42348801</v>
      </c>
      <c r="F307" s="19" t="s">
        <v>511</v>
      </c>
      <c r="G307" s="19" t="s">
        <v>607</v>
      </c>
      <c r="H307" s="45">
        <v>43448</v>
      </c>
      <c r="I307" s="38">
        <v>30</v>
      </c>
      <c r="J307" s="38">
        <v>240</v>
      </c>
      <c r="K307" s="65">
        <f t="shared" si="104"/>
        <v>8</v>
      </c>
      <c r="L307" s="46">
        <v>4.3</v>
      </c>
      <c r="M307" s="66">
        <f t="shared" si="105"/>
        <v>129</v>
      </c>
      <c r="N307" s="38">
        <v>24.5</v>
      </c>
      <c r="O307" s="38">
        <v>19.5</v>
      </c>
      <c r="P307" s="38">
        <v>20.5</v>
      </c>
      <c r="Q307" s="71">
        <f t="shared" si="95"/>
        <v>0.01</v>
      </c>
      <c r="R307" s="65">
        <f t="shared" si="96"/>
        <v>0.28999999999999998</v>
      </c>
      <c r="S307" s="72">
        <f t="shared" si="94"/>
        <v>0.5</v>
      </c>
      <c r="T307" s="50">
        <v>120</v>
      </c>
      <c r="U307" s="74" t="s">
        <v>3080</v>
      </c>
      <c r="V307" s="27">
        <f>IF(E307="","",SUMIF(OUTBOUND!$G:$G,WMS!E307,OUTBOUND!$L:$L))</f>
        <v>0</v>
      </c>
      <c r="W307" s="27">
        <f>IF(E307="","",SUMIF(OUTBOUND!$G:$G,WMS!E307,OUTBOUND!$M:$M))</f>
        <v>0</v>
      </c>
      <c r="X307" s="71">
        <f>IF(E307="","",SUMIF(OUTBOUND!$G:$G,WMS!E307,OUTBOUND!$O:$O))</f>
        <v>0</v>
      </c>
      <c r="Y307" s="71">
        <f>IF(E307="","",SUMIF(OUTBOUND!$G:$G,WMS!E307,OUTBOUND!$AC:$AC))</f>
        <v>0</v>
      </c>
      <c r="Z307" s="71">
        <f>IF(E307="","",SUMIF(OUTBOUND!$G:$G,WMS!E307,OUTBOUND!$P:$P))</f>
        <v>0</v>
      </c>
      <c r="AA307" s="27">
        <f t="shared" si="97"/>
        <v>30</v>
      </c>
      <c r="AB307" s="27">
        <f t="shared" si="98"/>
        <v>240</v>
      </c>
      <c r="AC307" s="71">
        <f t="shared" si="99"/>
        <v>129</v>
      </c>
      <c r="AD307" s="71">
        <f t="shared" si="100"/>
        <v>120</v>
      </c>
      <c r="AE307" s="71">
        <f t="shared" si="101"/>
        <v>0.28999999999999998</v>
      </c>
      <c r="AF307" s="80" t="b">
        <f t="shared" si="102"/>
        <v>1</v>
      </c>
    </row>
    <row r="308" spans="1:32">
      <c r="A308" s="60" t="s">
        <v>2936</v>
      </c>
      <c r="B308" s="19" t="s">
        <v>586</v>
      </c>
      <c r="C308" s="19" t="s">
        <v>3076</v>
      </c>
      <c r="D308" s="19" t="s">
        <v>3100</v>
      </c>
      <c r="E308" s="57" t="str">
        <f t="shared" si="103"/>
        <v>KG-01579/42170372</v>
      </c>
      <c r="F308" s="19" t="s">
        <v>511</v>
      </c>
      <c r="G308" s="19" t="s">
        <v>608</v>
      </c>
      <c r="H308" s="45">
        <v>43448</v>
      </c>
      <c r="I308" s="38">
        <v>36</v>
      </c>
      <c r="J308" s="38">
        <v>144</v>
      </c>
      <c r="K308" s="65">
        <f t="shared" si="104"/>
        <v>4</v>
      </c>
      <c r="L308" s="46">
        <v>4.4000000000000004</v>
      </c>
      <c r="M308" s="66">
        <f t="shared" si="105"/>
        <v>158.4</v>
      </c>
      <c r="N308" s="38">
        <v>24.5</v>
      </c>
      <c r="O308" s="38">
        <v>20</v>
      </c>
      <c r="P308" s="38">
        <v>25</v>
      </c>
      <c r="Q308" s="71">
        <f t="shared" si="95"/>
        <v>1.2E-2</v>
      </c>
      <c r="R308" s="65">
        <f t="shared" si="96"/>
        <v>0.44</v>
      </c>
      <c r="S308" s="72">
        <f t="shared" si="94"/>
        <v>0.875</v>
      </c>
      <c r="T308" s="50">
        <v>126</v>
      </c>
      <c r="U308" s="74" t="s">
        <v>3088</v>
      </c>
      <c r="V308" s="27">
        <f>IF(E308="","",SUMIF(OUTBOUND!$G:$G,WMS!E308,OUTBOUND!$L:$L))</f>
        <v>0</v>
      </c>
      <c r="W308" s="27">
        <f>IF(E308="","",SUMIF(OUTBOUND!$G:$G,WMS!E308,OUTBOUND!$M:$M))</f>
        <v>0</v>
      </c>
      <c r="X308" s="71">
        <f>IF(E308="","",SUMIF(OUTBOUND!$G:$G,WMS!E308,OUTBOUND!$O:$O))</f>
        <v>0</v>
      </c>
      <c r="Y308" s="71">
        <f>IF(E308="","",SUMIF(OUTBOUND!$G:$G,WMS!E308,OUTBOUND!$AC:$AC))</f>
        <v>0</v>
      </c>
      <c r="Z308" s="71">
        <f>IF(E308="","",SUMIF(OUTBOUND!$G:$G,WMS!E308,OUTBOUND!$P:$P))</f>
        <v>0</v>
      </c>
      <c r="AA308" s="27">
        <f t="shared" si="97"/>
        <v>36</v>
      </c>
      <c r="AB308" s="27">
        <f t="shared" si="98"/>
        <v>144</v>
      </c>
      <c r="AC308" s="71">
        <f t="shared" si="99"/>
        <v>158.4</v>
      </c>
      <c r="AD308" s="71">
        <f t="shared" si="100"/>
        <v>126</v>
      </c>
      <c r="AE308" s="71">
        <f t="shared" si="101"/>
        <v>0.44</v>
      </c>
      <c r="AF308" s="80" t="b">
        <f t="shared" si="102"/>
        <v>1</v>
      </c>
    </row>
    <row r="309" spans="1:32">
      <c r="A309" s="60" t="s">
        <v>2936</v>
      </c>
      <c r="B309" s="19" t="s">
        <v>586</v>
      </c>
      <c r="C309" s="19" t="s">
        <v>3076</v>
      </c>
      <c r="D309" s="19" t="s">
        <v>3101</v>
      </c>
      <c r="E309" s="57" t="str">
        <f t="shared" si="103"/>
        <v>KG-01579/42381914</v>
      </c>
      <c r="F309" s="19" t="s">
        <v>511</v>
      </c>
      <c r="G309" s="19" t="s">
        <v>609</v>
      </c>
      <c r="H309" s="45">
        <v>43448</v>
      </c>
      <c r="I309" s="38">
        <v>24</v>
      </c>
      <c r="J309" s="38">
        <v>144</v>
      </c>
      <c r="K309" s="65">
        <f t="shared" si="104"/>
        <v>6</v>
      </c>
      <c r="L309" s="46">
        <v>8.6</v>
      </c>
      <c r="M309" s="66">
        <f t="shared" si="105"/>
        <v>206.4</v>
      </c>
      <c r="N309" s="38">
        <v>30</v>
      </c>
      <c r="O309" s="38">
        <v>23</v>
      </c>
      <c r="P309" s="38">
        <v>28.5</v>
      </c>
      <c r="Q309" s="71">
        <f t="shared" si="95"/>
        <v>0.02</v>
      </c>
      <c r="R309" s="65">
        <f t="shared" si="96"/>
        <v>0.47</v>
      </c>
      <c r="S309" s="72">
        <f t="shared" si="94"/>
        <v>1.1666666666666667</v>
      </c>
      <c r="T309" s="50">
        <v>168</v>
      </c>
      <c r="U309" s="74" t="s">
        <v>3023</v>
      </c>
      <c r="V309" s="27">
        <f>IF(E309="","",SUMIF(OUTBOUND!$G:$G,WMS!E309,OUTBOUND!$L:$L))</f>
        <v>0</v>
      </c>
      <c r="W309" s="27">
        <f>IF(E309="","",SUMIF(OUTBOUND!$G:$G,WMS!E309,OUTBOUND!$M:$M))</f>
        <v>0</v>
      </c>
      <c r="X309" s="71">
        <f>IF(E309="","",SUMIF(OUTBOUND!$G:$G,WMS!E309,OUTBOUND!$O:$O))</f>
        <v>0</v>
      </c>
      <c r="Y309" s="71">
        <f>IF(E309="","",SUMIF(OUTBOUND!$G:$G,WMS!E309,OUTBOUND!$AC:$AC))</f>
        <v>0</v>
      </c>
      <c r="Z309" s="71">
        <f>IF(E309="","",SUMIF(OUTBOUND!$G:$G,WMS!E309,OUTBOUND!$P:$P))</f>
        <v>0</v>
      </c>
      <c r="AA309" s="27">
        <f t="shared" si="97"/>
        <v>24</v>
      </c>
      <c r="AB309" s="27">
        <f t="shared" si="98"/>
        <v>144</v>
      </c>
      <c r="AC309" s="71">
        <f t="shared" si="99"/>
        <v>206.4</v>
      </c>
      <c r="AD309" s="71">
        <f t="shared" si="100"/>
        <v>168</v>
      </c>
      <c r="AE309" s="71">
        <f t="shared" si="101"/>
        <v>0.47</v>
      </c>
      <c r="AF309" s="80" t="b">
        <f t="shared" si="102"/>
        <v>1</v>
      </c>
    </row>
    <row r="310" spans="1:32">
      <c r="A310" s="60" t="s">
        <v>2936</v>
      </c>
      <c r="B310" s="19" t="s">
        <v>586</v>
      </c>
      <c r="C310" s="19" t="s">
        <v>3076</v>
      </c>
      <c r="D310" s="19" t="s">
        <v>3102</v>
      </c>
      <c r="E310" s="57" t="str">
        <f t="shared" si="103"/>
        <v>KG-01579/42170525</v>
      </c>
      <c r="F310" s="19" t="s">
        <v>511</v>
      </c>
      <c r="G310" s="19" t="s">
        <v>610</v>
      </c>
      <c r="H310" s="45">
        <v>43448</v>
      </c>
      <c r="I310" s="38">
        <v>24</v>
      </c>
      <c r="J310" s="38">
        <v>288</v>
      </c>
      <c r="K310" s="65">
        <f t="shared" si="104"/>
        <v>12</v>
      </c>
      <c r="L310" s="46">
        <v>5.9</v>
      </c>
      <c r="M310" s="66">
        <f t="shared" si="105"/>
        <v>141.6</v>
      </c>
      <c r="N310" s="38">
        <v>28.5</v>
      </c>
      <c r="O310" s="38">
        <v>21</v>
      </c>
      <c r="P310" s="38">
        <v>30</v>
      </c>
      <c r="Q310" s="71">
        <f t="shared" si="95"/>
        <v>1.7999999999999999E-2</v>
      </c>
      <c r="R310" s="65">
        <f t="shared" si="96"/>
        <v>0.43</v>
      </c>
      <c r="S310" s="72">
        <f t="shared" si="94"/>
        <v>0.41666666666666669</v>
      </c>
      <c r="T310" s="50">
        <v>120</v>
      </c>
      <c r="U310" s="74" t="s">
        <v>2820</v>
      </c>
      <c r="V310" s="27">
        <f>IF(E310="","",SUMIF(OUTBOUND!$G:$G,WMS!E310,OUTBOUND!$L:$L))</f>
        <v>0</v>
      </c>
      <c r="W310" s="27">
        <f>IF(E310="","",SUMIF(OUTBOUND!$G:$G,WMS!E310,OUTBOUND!$M:$M))</f>
        <v>0</v>
      </c>
      <c r="X310" s="71">
        <f>IF(E310="","",SUMIF(OUTBOUND!$G:$G,WMS!E310,OUTBOUND!$O:$O))</f>
        <v>0</v>
      </c>
      <c r="Y310" s="71">
        <f>IF(E310="","",SUMIF(OUTBOUND!$G:$G,WMS!E310,OUTBOUND!$AC:$AC))</f>
        <v>0</v>
      </c>
      <c r="Z310" s="71">
        <f>IF(E310="","",SUMIF(OUTBOUND!$G:$G,WMS!E310,OUTBOUND!$P:$P))</f>
        <v>0</v>
      </c>
      <c r="AA310" s="27">
        <f t="shared" si="97"/>
        <v>24</v>
      </c>
      <c r="AB310" s="27">
        <f t="shared" si="98"/>
        <v>288</v>
      </c>
      <c r="AC310" s="71">
        <f t="shared" si="99"/>
        <v>141.6</v>
      </c>
      <c r="AD310" s="71">
        <f t="shared" si="100"/>
        <v>120</v>
      </c>
      <c r="AE310" s="71">
        <f t="shared" si="101"/>
        <v>0.43</v>
      </c>
      <c r="AF310" s="80" t="b">
        <f t="shared" si="102"/>
        <v>1</v>
      </c>
    </row>
    <row r="311" spans="1:32">
      <c r="A311" s="60" t="s">
        <v>2936</v>
      </c>
      <c r="B311" s="19" t="s">
        <v>586</v>
      </c>
      <c r="C311" s="19" t="s">
        <v>3076</v>
      </c>
      <c r="D311" s="19" t="s">
        <v>3103</v>
      </c>
      <c r="E311" s="57" t="str">
        <f t="shared" si="103"/>
        <v>KG-01579/42170419</v>
      </c>
      <c r="F311" s="19" t="s">
        <v>511</v>
      </c>
      <c r="G311" s="19" t="s">
        <v>611</v>
      </c>
      <c r="H311" s="45">
        <v>43448</v>
      </c>
      <c r="I311" s="38">
        <v>24</v>
      </c>
      <c r="J311" s="38">
        <v>192</v>
      </c>
      <c r="K311" s="65">
        <f t="shared" si="104"/>
        <v>8</v>
      </c>
      <c r="L311" s="46">
        <v>4.2</v>
      </c>
      <c r="M311" s="66">
        <f t="shared" si="105"/>
        <v>100.8</v>
      </c>
      <c r="N311" s="38">
        <v>21.5</v>
      </c>
      <c r="O311" s="38">
        <v>16</v>
      </c>
      <c r="P311" s="38">
        <v>17</v>
      </c>
      <c r="Q311" s="71">
        <f t="shared" si="95"/>
        <v>6.0000000000000001E-3</v>
      </c>
      <c r="R311" s="65">
        <f t="shared" si="96"/>
        <v>0.14000000000000001</v>
      </c>
      <c r="S311" s="72">
        <f t="shared" si="94"/>
        <v>0.375</v>
      </c>
      <c r="T311" s="50">
        <v>72</v>
      </c>
      <c r="U311" s="74" t="s">
        <v>3080</v>
      </c>
      <c r="V311" s="27">
        <f>IF(E311="","",SUMIF(OUTBOUND!$G:$G,WMS!E311,OUTBOUND!$L:$L))</f>
        <v>0</v>
      </c>
      <c r="W311" s="27">
        <f>IF(E311="","",SUMIF(OUTBOUND!$G:$G,WMS!E311,OUTBOUND!$M:$M))</f>
        <v>0</v>
      </c>
      <c r="X311" s="71">
        <f>IF(E311="","",SUMIF(OUTBOUND!$G:$G,WMS!E311,OUTBOUND!$O:$O))</f>
        <v>0</v>
      </c>
      <c r="Y311" s="71">
        <f>IF(E311="","",SUMIF(OUTBOUND!$G:$G,WMS!E311,OUTBOUND!$AC:$AC))</f>
        <v>0</v>
      </c>
      <c r="Z311" s="71">
        <f>IF(E311="","",SUMIF(OUTBOUND!$G:$G,WMS!E311,OUTBOUND!$P:$P))</f>
        <v>0</v>
      </c>
      <c r="AA311" s="27">
        <f t="shared" si="97"/>
        <v>24</v>
      </c>
      <c r="AB311" s="27">
        <f t="shared" si="98"/>
        <v>192</v>
      </c>
      <c r="AC311" s="71">
        <f t="shared" si="99"/>
        <v>100.8</v>
      </c>
      <c r="AD311" s="71">
        <f t="shared" si="100"/>
        <v>72</v>
      </c>
      <c r="AE311" s="71">
        <f t="shared" si="101"/>
        <v>0.14000000000000001</v>
      </c>
      <c r="AF311" s="80" t="b">
        <f t="shared" si="102"/>
        <v>1</v>
      </c>
    </row>
    <row r="312" spans="1:32">
      <c r="A312" s="60" t="s">
        <v>2936</v>
      </c>
      <c r="B312" s="19" t="s">
        <v>586</v>
      </c>
      <c r="C312" s="19" t="s">
        <v>3076</v>
      </c>
      <c r="D312" s="19" t="s">
        <v>3104</v>
      </c>
      <c r="E312" s="57" t="str">
        <f t="shared" si="103"/>
        <v>KG-01579/42435327</v>
      </c>
      <c r="F312" s="19" t="s">
        <v>511</v>
      </c>
      <c r="G312" s="19" t="s">
        <v>612</v>
      </c>
      <c r="H312" s="45">
        <v>43448</v>
      </c>
      <c r="I312" s="38">
        <v>18</v>
      </c>
      <c r="J312" s="38">
        <v>108</v>
      </c>
      <c r="K312" s="65">
        <f t="shared" si="104"/>
        <v>6</v>
      </c>
      <c r="L312" s="46">
        <v>7.7</v>
      </c>
      <c r="M312" s="66">
        <f t="shared" si="105"/>
        <v>138.6</v>
      </c>
      <c r="N312" s="38">
        <v>49.5</v>
      </c>
      <c r="O312" s="38">
        <v>33</v>
      </c>
      <c r="P312" s="38">
        <v>25.5</v>
      </c>
      <c r="Q312" s="71">
        <f t="shared" si="95"/>
        <v>4.2000000000000003E-2</v>
      </c>
      <c r="R312" s="65">
        <f t="shared" si="96"/>
        <v>0.75</v>
      </c>
      <c r="S312" s="72">
        <f t="shared" si="94"/>
        <v>1.3333333333333333</v>
      </c>
      <c r="T312" s="50">
        <v>144</v>
      </c>
      <c r="U312" s="74" t="s">
        <v>3085</v>
      </c>
      <c r="V312" s="27">
        <f>IF(E312="","",SUMIF(OUTBOUND!$G:$G,WMS!E312,OUTBOUND!$L:$L))</f>
        <v>0</v>
      </c>
      <c r="W312" s="27">
        <f>IF(E312="","",SUMIF(OUTBOUND!$G:$G,WMS!E312,OUTBOUND!$M:$M))</f>
        <v>0</v>
      </c>
      <c r="X312" s="71">
        <f>IF(E312="","",SUMIF(OUTBOUND!$G:$G,WMS!E312,OUTBOUND!$O:$O))</f>
        <v>0</v>
      </c>
      <c r="Y312" s="71">
        <f>IF(E312="","",SUMIF(OUTBOUND!$G:$G,WMS!E312,OUTBOUND!$AC:$AC))</f>
        <v>0</v>
      </c>
      <c r="Z312" s="71">
        <f>IF(E312="","",SUMIF(OUTBOUND!$G:$G,WMS!E312,OUTBOUND!$P:$P))</f>
        <v>0</v>
      </c>
      <c r="AA312" s="27">
        <f t="shared" si="97"/>
        <v>18</v>
      </c>
      <c r="AB312" s="27">
        <f t="shared" si="98"/>
        <v>108</v>
      </c>
      <c r="AC312" s="71">
        <f t="shared" si="99"/>
        <v>138.6</v>
      </c>
      <c r="AD312" s="71">
        <f t="shared" si="100"/>
        <v>144</v>
      </c>
      <c r="AE312" s="71">
        <f t="shared" si="101"/>
        <v>0.75</v>
      </c>
      <c r="AF312" s="80" t="b">
        <f t="shared" si="102"/>
        <v>1</v>
      </c>
    </row>
    <row r="313" spans="1:32">
      <c r="A313" s="60" t="s">
        <v>2936</v>
      </c>
      <c r="B313" s="19" t="s">
        <v>586</v>
      </c>
      <c r="C313" s="19" t="s">
        <v>3076</v>
      </c>
      <c r="D313" s="19" t="s">
        <v>3105</v>
      </c>
      <c r="E313" s="57" t="str">
        <f t="shared" si="103"/>
        <v>KG-01579/42436102</v>
      </c>
      <c r="F313" s="19" t="s">
        <v>511</v>
      </c>
      <c r="G313" s="19" t="s">
        <v>614</v>
      </c>
      <c r="H313" s="45">
        <v>43448</v>
      </c>
      <c r="I313" s="38">
        <v>42</v>
      </c>
      <c r="J313" s="38">
        <v>252</v>
      </c>
      <c r="K313" s="65">
        <f t="shared" si="104"/>
        <v>6</v>
      </c>
      <c r="L313" s="46">
        <v>5.8</v>
      </c>
      <c r="M313" s="66">
        <f t="shared" si="105"/>
        <v>243.6</v>
      </c>
      <c r="N313" s="38">
        <v>32</v>
      </c>
      <c r="O313" s="38">
        <v>22</v>
      </c>
      <c r="P313" s="38">
        <v>28</v>
      </c>
      <c r="Q313" s="71">
        <f t="shared" si="95"/>
        <v>0.02</v>
      </c>
      <c r="R313" s="65">
        <f t="shared" si="96"/>
        <v>0.83</v>
      </c>
      <c r="S313" s="72">
        <f t="shared" si="94"/>
        <v>1</v>
      </c>
      <c r="T313" s="50">
        <v>252</v>
      </c>
      <c r="U313" s="74" t="s">
        <v>3085</v>
      </c>
      <c r="V313" s="27">
        <f>IF(E313="","",SUMIF(OUTBOUND!$G:$G,WMS!E313,OUTBOUND!$L:$L))</f>
        <v>0</v>
      </c>
      <c r="W313" s="27">
        <f>IF(E313="","",SUMIF(OUTBOUND!$G:$G,WMS!E313,OUTBOUND!$M:$M))</f>
        <v>0</v>
      </c>
      <c r="X313" s="71">
        <f>IF(E313="","",SUMIF(OUTBOUND!$G:$G,WMS!E313,OUTBOUND!$O:$O))</f>
        <v>0</v>
      </c>
      <c r="Y313" s="71">
        <f>IF(E313="","",SUMIF(OUTBOUND!$G:$G,WMS!E313,OUTBOUND!$AC:$AC))</f>
        <v>0</v>
      </c>
      <c r="Z313" s="71">
        <f>IF(E313="","",SUMIF(OUTBOUND!$G:$G,WMS!E313,OUTBOUND!$P:$P))</f>
        <v>0</v>
      </c>
      <c r="AA313" s="27">
        <f t="shared" si="97"/>
        <v>42</v>
      </c>
      <c r="AB313" s="27">
        <f t="shared" si="98"/>
        <v>252</v>
      </c>
      <c r="AC313" s="71">
        <f t="shared" si="99"/>
        <v>243.6</v>
      </c>
      <c r="AD313" s="71">
        <f t="shared" si="100"/>
        <v>252</v>
      </c>
      <c r="AE313" s="71">
        <f t="shared" si="101"/>
        <v>0.83</v>
      </c>
      <c r="AF313" s="80" t="b">
        <f t="shared" si="102"/>
        <v>1</v>
      </c>
    </row>
    <row r="314" spans="1:32">
      <c r="A314" s="60" t="s">
        <v>2936</v>
      </c>
      <c r="B314" s="19" t="s">
        <v>586</v>
      </c>
      <c r="C314" s="19" t="s">
        <v>3076</v>
      </c>
      <c r="D314" s="19" t="s">
        <v>3106</v>
      </c>
      <c r="E314" s="57" t="str">
        <f t="shared" si="103"/>
        <v>KG-01579/42217930</v>
      </c>
      <c r="F314" s="19" t="s">
        <v>511</v>
      </c>
      <c r="G314" s="19" t="s">
        <v>615</v>
      </c>
      <c r="H314" s="45">
        <v>43448</v>
      </c>
      <c r="I314" s="38">
        <v>18</v>
      </c>
      <c r="J314" s="38">
        <v>108</v>
      </c>
      <c r="K314" s="65">
        <f t="shared" si="104"/>
        <v>6</v>
      </c>
      <c r="L314" s="46">
        <v>4.9000000000000004</v>
      </c>
      <c r="M314" s="66">
        <f t="shared" si="105"/>
        <v>88.2</v>
      </c>
      <c r="N314" s="38">
        <v>48</v>
      </c>
      <c r="O314" s="38">
        <v>17</v>
      </c>
      <c r="P314" s="38">
        <v>26</v>
      </c>
      <c r="Q314" s="71">
        <f t="shared" si="95"/>
        <v>2.1000000000000001E-2</v>
      </c>
      <c r="R314" s="65">
        <f t="shared" si="96"/>
        <v>0.38</v>
      </c>
      <c r="S314" s="72">
        <f t="shared" si="94"/>
        <v>0.66666666666666663</v>
      </c>
      <c r="T314" s="50">
        <v>72</v>
      </c>
      <c r="U314" s="74" t="s">
        <v>3090</v>
      </c>
      <c r="V314" s="27">
        <f>IF(E314="","",SUMIF(OUTBOUND!$G:$G,WMS!E314,OUTBOUND!$L:$L))</f>
        <v>0</v>
      </c>
      <c r="W314" s="27">
        <f>IF(E314="","",SUMIF(OUTBOUND!$G:$G,WMS!E314,OUTBOUND!$M:$M))</f>
        <v>0</v>
      </c>
      <c r="X314" s="71">
        <f>IF(E314="","",SUMIF(OUTBOUND!$G:$G,WMS!E314,OUTBOUND!$O:$O))</f>
        <v>0</v>
      </c>
      <c r="Y314" s="71">
        <f>IF(E314="","",SUMIF(OUTBOUND!$G:$G,WMS!E314,OUTBOUND!$AC:$AC))</f>
        <v>0</v>
      </c>
      <c r="Z314" s="71">
        <f>IF(E314="","",SUMIF(OUTBOUND!$G:$G,WMS!E314,OUTBOUND!$P:$P))</f>
        <v>0</v>
      </c>
      <c r="AA314" s="27">
        <f t="shared" si="97"/>
        <v>18</v>
      </c>
      <c r="AB314" s="27">
        <f t="shared" si="98"/>
        <v>108</v>
      </c>
      <c r="AC314" s="71">
        <f t="shared" si="99"/>
        <v>88.2</v>
      </c>
      <c r="AD314" s="71">
        <f t="shared" si="100"/>
        <v>72</v>
      </c>
      <c r="AE314" s="71">
        <f t="shared" si="101"/>
        <v>0.38</v>
      </c>
      <c r="AF314" s="80" t="b">
        <f t="shared" si="102"/>
        <v>1</v>
      </c>
    </row>
    <row r="315" spans="1:32">
      <c r="A315" s="60" t="s">
        <v>2936</v>
      </c>
      <c r="B315" s="19" t="s">
        <v>586</v>
      </c>
      <c r="C315" s="19" t="s">
        <v>3076</v>
      </c>
      <c r="D315" s="19" t="s">
        <v>3107</v>
      </c>
      <c r="E315" s="57" t="str">
        <f t="shared" si="103"/>
        <v>KG-01579/42443759</v>
      </c>
      <c r="F315" s="19" t="s">
        <v>511</v>
      </c>
      <c r="G315" s="19" t="s">
        <v>616</v>
      </c>
      <c r="H315" s="45">
        <v>43448</v>
      </c>
      <c r="I315" s="38">
        <v>18</v>
      </c>
      <c r="J315" s="38">
        <v>108</v>
      </c>
      <c r="K315" s="65">
        <f t="shared" si="104"/>
        <v>6</v>
      </c>
      <c r="L315" s="46">
        <v>6.15</v>
      </c>
      <c r="M315" s="66">
        <f t="shared" si="105"/>
        <v>110.7</v>
      </c>
      <c r="N315" s="38">
        <v>44</v>
      </c>
      <c r="O315" s="38">
        <v>16.5</v>
      </c>
      <c r="P315" s="38">
        <v>32.5</v>
      </c>
      <c r="Q315" s="71">
        <f t="shared" si="95"/>
        <v>2.4E-2</v>
      </c>
      <c r="R315" s="65">
        <f t="shared" si="96"/>
        <v>0.42</v>
      </c>
      <c r="S315" s="72">
        <f t="shared" si="94"/>
        <v>0.91666666666666663</v>
      </c>
      <c r="T315" s="50">
        <v>99</v>
      </c>
      <c r="U315" s="74" t="s">
        <v>3088</v>
      </c>
      <c r="V315" s="27">
        <f>IF(E315="","",SUMIF(OUTBOUND!$G:$G,WMS!E315,OUTBOUND!$L:$L))</f>
        <v>0</v>
      </c>
      <c r="W315" s="27">
        <f>IF(E315="","",SUMIF(OUTBOUND!$G:$G,WMS!E315,OUTBOUND!$M:$M))</f>
        <v>0</v>
      </c>
      <c r="X315" s="71">
        <f>IF(E315="","",SUMIF(OUTBOUND!$G:$G,WMS!E315,OUTBOUND!$O:$O))</f>
        <v>0</v>
      </c>
      <c r="Y315" s="71">
        <f>IF(E315="","",SUMIF(OUTBOUND!$G:$G,WMS!E315,OUTBOUND!$AC:$AC))</f>
        <v>0</v>
      </c>
      <c r="Z315" s="71">
        <f>IF(E315="","",SUMIF(OUTBOUND!$G:$G,WMS!E315,OUTBOUND!$P:$P))</f>
        <v>0</v>
      </c>
      <c r="AA315" s="27">
        <f t="shared" si="97"/>
        <v>18</v>
      </c>
      <c r="AB315" s="27">
        <f t="shared" si="98"/>
        <v>108</v>
      </c>
      <c r="AC315" s="71">
        <f t="shared" si="99"/>
        <v>110.7</v>
      </c>
      <c r="AD315" s="71">
        <f t="shared" si="100"/>
        <v>99</v>
      </c>
      <c r="AE315" s="71">
        <f t="shared" si="101"/>
        <v>0.42</v>
      </c>
      <c r="AF315" s="80" t="b">
        <f t="shared" si="102"/>
        <v>1</v>
      </c>
    </row>
    <row r="316" spans="1:32">
      <c r="A316" s="60" t="s">
        <v>2936</v>
      </c>
      <c r="B316" s="19" t="s">
        <v>586</v>
      </c>
      <c r="C316" s="19" t="s">
        <v>3076</v>
      </c>
      <c r="D316" s="19" t="s">
        <v>3108</v>
      </c>
      <c r="E316" s="57" t="str">
        <f t="shared" si="103"/>
        <v>KG-01579/42374503</v>
      </c>
      <c r="F316" s="19" t="s">
        <v>511</v>
      </c>
      <c r="G316" s="19" t="s">
        <v>617</v>
      </c>
      <c r="H316" s="45">
        <v>43448</v>
      </c>
      <c r="I316" s="38">
        <v>24</v>
      </c>
      <c r="J316" s="38">
        <v>192</v>
      </c>
      <c r="K316" s="65">
        <f t="shared" si="104"/>
        <v>8</v>
      </c>
      <c r="L316" s="46">
        <v>3.6</v>
      </c>
      <c r="M316" s="66">
        <f t="shared" si="105"/>
        <v>86.4</v>
      </c>
      <c r="N316" s="38">
        <v>20.5</v>
      </c>
      <c r="O316" s="38">
        <v>20.5</v>
      </c>
      <c r="P316" s="38">
        <v>21.5</v>
      </c>
      <c r="Q316" s="71">
        <f t="shared" si="95"/>
        <v>8.9999999999999993E-3</v>
      </c>
      <c r="R316" s="65">
        <f t="shared" si="96"/>
        <v>0.22</v>
      </c>
      <c r="S316" s="72">
        <f t="shared" si="94"/>
        <v>0.3125</v>
      </c>
      <c r="T316" s="50">
        <v>60</v>
      </c>
      <c r="U316" s="74" t="s">
        <v>3085</v>
      </c>
      <c r="V316" s="27">
        <f>IF(E316="","",SUMIF(OUTBOUND!$G:$G,WMS!E316,OUTBOUND!$L:$L))</f>
        <v>0</v>
      </c>
      <c r="W316" s="27">
        <f>IF(E316="","",SUMIF(OUTBOUND!$G:$G,WMS!E316,OUTBOUND!$M:$M))</f>
        <v>0</v>
      </c>
      <c r="X316" s="71">
        <f>IF(E316="","",SUMIF(OUTBOUND!$G:$G,WMS!E316,OUTBOUND!$O:$O))</f>
        <v>0</v>
      </c>
      <c r="Y316" s="71">
        <f>IF(E316="","",SUMIF(OUTBOUND!$G:$G,WMS!E316,OUTBOUND!$AC:$AC))</f>
        <v>0</v>
      </c>
      <c r="Z316" s="71">
        <f>IF(E316="","",SUMIF(OUTBOUND!$G:$G,WMS!E316,OUTBOUND!$P:$P))</f>
        <v>0</v>
      </c>
      <c r="AA316" s="27">
        <f t="shared" si="97"/>
        <v>24</v>
      </c>
      <c r="AB316" s="27">
        <f t="shared" si="98"/>
        <v>192</v>
      </c>
      <c r="AC316" s="71">
        <f t="shared" si="99"/>
        <v>86.4</v>
      </c>
      <c r="AD316" s="71">
        <f t="shared" si="100"/>
        <v>60</v>
      </c>
      <c r="AE316" s="71">
        <f t="shared" si="101"/>
        <v>0.22</v>
      </c>
      <c r="AF316" s="80" t="b">
        <f t="shared" si="102"/>
        <v>1</v>
      </c>
    </row>
    <row r="317" spans="1:32">
      <c r="A317" s="60" t="s">
        <v>2936</v>
      </c>
      <c r="B317" s="19" t="s">
        <v>619</v>
      </c>
      <c r="C317" s="19" t="s">
        <v>3006</v>
      </c>
      <c r="D317" s="19" t="s">
        <v>3109</v>
      </c>
      <c r="E317" s="57" t="str">
        <f t="shared" si="103"/>
        <v>KG-01504/41453438C</v>
      </c>
      <c r="F317" s="19" t="s">
        <v>511</v>
      </c>
      <c r="G317" s="19" t="s">
        <v>620</v>
      </c>
      <c r="H317" s="45">
        <v>43448</v>
      </c>
      <c r="I317" s="38">
        <v>48</v>
      </c>
      <c r="J317" s="38">
        <v>576</v>
      </c>
      <c r="K317" s="65">
        <f t="shared" si="104"/>
        <v>12</v>
      </c>
      <c r="L317" s="46">
        <v>3.7</v>
      </c>
      <c r="M317" s="66">
        <f t="shared" si="105"/>
        <v>177.6</v>
      </c>
      <c r="N317" s="38">
        <v>31.5</v>
      </c>
      <c r="O317" s="38">
        <v>25</v>
      </c>
      <c r="P317" s="38">
        <v>21.5</v>
      </c>
      <c r="Q317" s="71">
        <f t="shared" si="95"/>
        <v>1.7000000000000001E-2</v>
      </c>
      <c r="R317" s="65">
        <f t="shared" si="96"/>
        <v>0.81</v>
      </c>
      <c r="S317" s="72">
        <f t="shared" si="94"/>
        <v>0.29166666666666669</v>
      </c>
      <c r="T317" s="50">
        <v>168</v>
      </c>
      <c r="U317" s="74" t="s">
        <v>3033</v>
      </c>
      <c r="V317" s="27">
        <f>IF(E317="","",SUMIF(OUTBOUND!$G:$G,WMS!E317,OUTBOUND!$L:$L))</f>
        <v>0</v>
      </c>
      <c r="W317" s="27">
        <f>IF(E317="","",SUMIF(OUTBOUND!$G:$G,WMS!E317,OUTBOUND!$M:$M))</f>
        <v>0</v>
      </c>
      <c r="X317" s="71">
        <f>IF(E317="","",SUMIF(OUTBOUND!$G:$G,WMS!E317,OUTBOUND!$O:$O))</f>
        <v>0</v>
      </c>
      <c r="Y317" s="71">
        <f>IF(E317="","",SUMIF(OUTBOUND!$G:$G,WMS!E317,OUTBOUND!$AC:$AC))</f>
        <v>0</v>
      </c>
      <c r="Z317" s="71">
        <f>IF(E317="","",SUMIF(OUTBOUND!$G:$G,WMS!E317,OUTBOUND!$P:$P))</f>
        <v>0</v>
      </c>
      <c r="AA317" s="27">
        <f t="shared" si="97"/>
        <v>48</v>
      </c>
      <c r="AB317" s="27">
        <f t="shared" si="98"/>
        <v>576</v>
      </c>
      <c r="AC317" s="71">
        <f t="shared" si="99"/>
        <v>177.6</v>
      </c>
      <c r="AD317" s="71">
        <f t="shared" si="100"/>
        <v>168</v>
      </c>
      <c r="AE317" s="71">
        <f t="shared" si="101"/>
        <v>0.81</v>
      </c>
      <c r="AF317" s="80" t="b">
        <f t="shared" si="102"/>
        <v>1</v>
      </c>
    </row>
    <row r="318" spans="1:32">
      <c r="A318" s="60" t="s">
        <v>2936</v>
      </c>
      <c r="B318" s="19" t="s">
        <v>619</v>
      </c>
      <c r="C318" s="19" t="s">
        <v>3006</v>
      </c>
      <c r="D318" s="19" t="s">
        <v>3110</v>
      </c>
      <c r="E318" s="57" t="str">
        <f t="shared" si="103"/>
        <v>KG-01504/41453469C</v>
      </c>
      <c r="F318" s="19" t="s">
        <v>511</v>
      </c>
      <c r="G318" s="19" t="s">
        <v>622</v>
      </c>
      <c r="H318" s="45">
        <v>43448</v>
      </c>
      <c r="I318" s="38">
        <v>42</v>
      </c>
      <c r="J318" s="38">
        <v>504</v>
      </c>
      <c r="K318" s="65">
        <f t="shared" si="104"/>
        <v>12</v>
      </c>
      <c r="L318" s="46">
        <v>3.6</v>
      </c>
      <c r="M318" s="66">
        <f t="shared" si="105"/>
        <v>151.19999999999999</v>
      </c>
      <c r="N318" s="38">
        <v>31.5</v>
      </c>
      <c r="O318" s="38">
        <v>25</v>
      </c>
      <c r="P318" s="38">
        <v>21.5</v>
      </c>
      <c r="Q318" s="71">
        <f t="shared" si="95"/>
        <v>1.7000000000000001E-2</v>
      </c>
      <c r="R318" s="65">
        <f t="shared" si="96"/>
        <v>0.71</v>
      </c>
      <c r="S318" s="72">
        <f t="shared" si="94"/>
        <v>0.29166666666666669</v>
      </c>
      <c r="T318" s="50">
        <v>147</v>
      </c>
      <c r="U318" s="74" t="s">
        <v>3005</v>
      </c>
      <c r="V318" s="27">
        <f>IF(E318="","",SUMIF(OUTBOUND!$G:$G,WMS!E318,OUTBOUND!$L:$L))</f>
        <v>0</v>
      </c>
      <c r="W318" s="27">
        <f>IF(E318="","",SUMIF(OUTBOUND!$G:$G,WMS!E318,OUTBOUND!$M:$M))</f>
        <v>0</v>
      </c>
      <c r="X318" s="71">
        <f>IF(E318="","",SUMIF(OUTBOUND!$G:$G,WMS!E318,OUTBOUND!$O:$O))</f>
        <v>0</v>
      </c>
      <c r="Y318" s="71">
        <f>IF(E318="","",SUMIF(OUTBOUND!$G:$G,WMS!E318,OUTBOUND!$AC:$AC))</f>
        <v>0</v>
      </c>
      <c r="Z318" s="71">
        <f>IF(E318="","",SUMIF(OUTBOUND!$G:$G,WMS!E318,OUTBOUND!$P:$P))</f>
        <v>0</v>
      </c>
      <c r="AA318" s="27">
        <f t="shared" si="97"/>
        <v>42</v>
      </c>
      <c r="AB318" s="27">
        <f t="shared" si="98"/>
        <v>504</v>
      </c>
      <c r="AC318" s="71">
        <f t="shared" si="99"/>
        <v>151.19999999999999</v>
      </c>
      <c r="AD318" s="71">
        <f t="shared" si="100"/>
        <v>147</v>
      </c>
      <c r="AE318" s="71">
        <f t="shared" si="101"/>
        <v>0.71</v>
      </c>
      <c r="AF318" s="80" t="b">
        <f t="shared" si="102"/>
        <v>1</v>
      </c>
    </row>
    <row r="319" spans="1:32">
      <c r="A319" s="60" t="s">
        <v>2936</v>
      </c>
      <c r="B319" s="19" t="s">
        <v>619</v>
      </c>
      <c r="C319" s="19" t="s">
        <v>3006</v>
      </c>
      <c r="D319" s="19" t="s">
        <v>3111</v>
      </c>
      <c r="E319" s="57" t="str">
        <f t="shared" si="103"/>
        <v>KG-01504/41453568C</v>
      </c>
      <c r="F319" s="19" t="s">
        <v>511</v>
      </c>
      <c r="G319" s="19" t="s">
        <v>623</v>
      </c>
      <c r="H319" s="45">
        <v>43448</v>
      </c>
      <c r="I319" s="38">
        <v>48</v>
      </c>
      <c r="J319" s="38">
        <v>576</v>
      </c>
      <c r="K319" s="65">
        <f t="shared" si="104"/>
        <v>12</v>
      </c>
      <c r="L319" s="46">
        <v>4.5999999999999996</v>
      </c>
      <c r="M319" s="66">
        <f t="shared" si="105"/>
        <v>220.8</v>
      </c>
      <c r="N319" s="38">
        <v>34.5</v>
      </c>
      <c r="O319" s="38">
        <v>27</v>
      </c>
      <c r="P319" s="38">
        <v>14.5</v>
      </c>
      <c r="Q319" s="71">
        <f t="shared" si="95"/>
        <v>1.4E-2</v>
      </c>
      <c r="R319" s="65">
        <f t="shared" si="96"/>
        <v>0.65</v>
      </c>
      <c r="S319" s="72">
        <f t="shared" si="94"/>
        <v>0.30000000000000004</v>
      </c>
      <c r="T319" s="50">
        <v>172.8</v>
      </c>
      <c r="U319" s="74" t="s">
        <v>3112</v>
      </c>
      <c r="V319" s="27">
        <f>IF(E319="","",SUMIF(OUTBOUND!$G:$G,WMS!E319,OUTBOUND!$L:$L))</f>
        <v>0</v>
      </c>
      <c r="W319" s="27">
        <f>IF(E319="","",SUMIF(OUTBOUND!$G:$G,WMS!E319,OUTBOUND!$M:$M))</f>
        <v>0</v>
      </c>
      <c r="X319" s="71">
        <f>IF(E319="","",SUMIF(OUTBOUND!$G:$G,WMS!E319,OUTBOUND!$O:$O))</f>
        <v>0</v>
      </c>
      <c r="Y319" s="71">
        <f>IF(E319="","",SUMIF(OUTBOUND!$G:$G,WMS!E319,OUTBOUND!$AC:$AC))</f>
        <v>0</v>
      </c>
      <c r="Z319" s="71">
        <f>IF(E319="","",SUMIF(OUTBOUND!$G:$G,WMS!E319,OUTBOUND!$P:$P))</f>
        <v>0</v>
      </c>
      <c r="AA319" s="27">
        <f t="shared" si="97"/>
        <v>48</v>
      </c>
      <c r="AB319" s="27">
        <f t="shared" si="98"/>
        <v>576</v>
      </c>
      <c r="AC319" s="71">
        <f t="shared" si="99"/>
        <v>220.8</v>
      </c>
      <c r="AD319" s="71">
        <f t="shared" si="100"/>
        <v>172.8</v>
      </c>
      <c r="AE319" s="71">
        <f t="shared" si="101"/>
        <v>0.65</v>
      </c>
      <c r="AF319" s="80" t="b">
        <f t="shared" si="102"/>
        <v>1</v>
      </c>
    </row>
    <row r="320" spans="1:32">
      <c r="A320" s="60" t="s">
        <v>2936</v>
      </c>
      <c r="B320" s="19" t="s">
        <v>619</v>
      </c>
      <c r="C320" s="19" t="s">
        <v>3006</v>
      </c>
      <c r="D320" s="19" t="s">
        <v>3113</v>
      </c>
      <c r="E320" s="57" t="str">
        <f t="shared" si="103"/>
        <v>KG-01504/41453537C</v>
      </c>
      <c r="F320" s="19" t="s">
        <v>511</v>
      </c>
      <c r="G320" s="19" t="s">
        <v>624</v>
      </c>
      <c r="H320" s="45">
        <v>43448</v>
      </c>
      <c r="I320" s="38">
        <v>48</v>
      </c>
      <c r="J320" s="38">
        <v>576</v>
      </c>
      <c r="K320" s="65">
        <f t="shared" si="104"/>
        <v>12</v>
      </c>
      <c r="L320" s="46">
        <v>4.5999999999999996</v>
      </c>
      <c r="M320" s="66">
        <f t="shared" si="105"/>
        <v>220.8</v>
      </c>
      <c r="N320" s="38">
        <v>34.5</v>
      </c>
      <c r="O320" s="38">
        <v>27</v>
      </c>
      <c r="P320" s="38">
        <v>14.5</v>
      </c>
      <c r="Q320" s="71">
        <f t="shared" si="95"/>
        <v>1.4E-2</v>
      </c>
      <c r="R320" s="65">
        <f t="shared" si="96"/>
        <v>0.65</v>
      </c>
      <c r="S320" s="72">
        <f t="shared" si="94"/>
        <v>0.30000000000000004</v>
      </c>
      <c r="T320" s="50">
        <v>172.8</v>
      </c>
      <c r="U320" s="74" t="s">
        <v>3010</v>
      </c>
      <c r="V320" s="27">
        <f>IF(E320="","",SUMIF(OUTBOUND!$G:$G,WMS!E320,OUTBOUND!$L:$L))</f>
        <v>0</v>
      </c>
      <c r="W320" s="27">
        <f>IF(E320="","",SUMIF(OUTBOUND!$G:$G,WMS!E320,OUTBOUND!$M:$M))</f>
        <v>0</v>
      </c>
      <c r="X320" s="71">
        <f>IF(E320="","",SUMIF(OUTBOUND!$G:$G,WMS!E320,OUTBOUND!$O:$O))</f>
        <v>0</v>
      </c>
      <c r="Y320" s="71">
        <f>IF(E320="","",SUMIF(OUTBOUND!$G:$G,WMS!E320,OUTBOUND!$AC:$AC))</f>
        <v>0</v>
      </c>
      <c r="Z320" s="71">
        <f>IF(E320="","",SUMIF(OUTBOUND!$G:$G,WMS!E320,OUTBOUND!$P:$P))</f>
        <v>0</v>
      </c>
      <c r="AA320" s="27">
        <f t="shared" si="97"/>
        <v>48</v>
      </c>
      <c r="AB320" s="27">
        <f t="shared" si="98"/>
        <v>576</v>
      </c>
      <c r="AC320" s="71">
        <f t="shared" si="99"/>
        <v>220.8</v>
      </c>
      <c r="AD320" s="71">
        <f t="shared" si="100"/>
        <v>172.8</v>
      </c>
      <c r="AE320" s="71">
        <f t="shared" si="101"/>
        <v>0.65</v>
      </c>
      <c r="AF320" s="80" t="b">
        <f t="shared" si="102"/>
        <v>1</v>
      </c>
    </row>
    <row r="321" spans="1:33">
      <c r="A321" s="60" t="s">
        <v>2936</v>
      </c>
      <c r="B321" s="19" t="s">
        <v>619</v>
      </c>
      <c r="C321" s="19" t="s">
        <v>3006</v>
      </c>
      <c r="D321" s="19" t="s">
        <v>3114</v>
      </c>
      <c r="E321" s="57" t="str">
        <f t="shared" si="103"/>
        <v>KG-01504/42442813</v>
      </c>
      <c r="F321" s="19" t="s">
        <v>511</v>
      </c>
      <c r="G321" s="19" t="s">
        <v>625</v>
      </c>
      <c r="H321" s="45">
        <v>43448</v>
      </c>
      <c r="I321" s="38">
        <v>54</v>
      </c>
      <c r="J321" s="38">
        <v>324</v>
      </c>
      <c r="K321" s="65">
        <f t="shared" si="104"/>
        <v>6</v>
      </c>
      <c r="L321" s="46">
        <v>2.5</v>
      </c>
      <c r="M321" s="66">
        <f t="shared" si="105"/>
        <v>135</v>
      </c>
      <c r="N321" s="38">
        <v>24.5</v>
      </c>
      <c r="O321" s="38">
        <v>17</v>
      </c>
      <c r="P321" s="38">
        <v>15.5</v>
      </c>
      <c r="Q321" s="71">
        <f t="shared" si="95"/>
        <v>6.0000000000000001E-3</v>
      </c>
      <c r="R321" s="65">
        <f t="shared" si="96"/>
        <v>0.35</v>
      </c>
      <c r="S321" s="72">
        <f t="shared" ref="S321:S336" si="106">IF(T321="","",T321/J321)</f>
        <v>0.32</v>
      </c>
      <c r="T321" s="50">
        <v>103.68</v>
      </c>
      <c r="U321" s="74" t="s">
        <v>3033</v>
      </c>
      <c r="V321" s="27">
        <f>IF(E321="","",SUMIF(OUTBOUND!$G:$G,WMS!E321,OUTBOUND!$L:$L))</f>
        <v>0</v>
      </c>
      <c r="W321" s="27">
        <f>IF(E321="","",SUMIF(OUTBOUND!$G:$G,WMS!E321,OUTBOUND!$M:$M))</f>
        <v>0</v>
      </c>
      <c r="X321" s="71">
        <f>IF(E321="","",SUMIF(OUTBOUND!$G:$G,WMS!E321,OUTBOUND!$O:$O))</f>
        <v>0</v>
      </c>
      <c r="Y321" s="71">
        <f>IF(E321="","",SUMIF(OUTBOUND!$G:$G,WMS!E321,OUTBOUND!$AC:$AC))</f>
        <v>0</v>
      </c>
      <c r="Z321" s="71">
        <f>IF(E321="","",SUMIF(OUTBOUND!$G:$G,WMS!E321,OUTBOUND!$P:$P))</f>
        <v>0</v>
      </c>
      <c r="AA321" s="27">
        <f t="shared" si="97"/>
        <v>54</v>
      </c>
      <c r="AB321" s="27">
        <f t="shared" si="98"/>
        <v>324</v>
      </c>
      <c r="AC321" s="71">
        <f t="shared" si="99"/>
        <v>135</v>
      </c>
      <c r="AD321" s="71">
        <f t="shared" si="100"/>
        <v>103.68</v>
      </c>
      <c r="AE321" s="71">
        <f t="shared" si="101"/>
        <v>0.35</v>
      </c>
      <c r="AF321" s="80" t="b">
        <f t="shared" si="102"/>
        <v>1</v>
      </c>
    </row>
    <row r="322" spans="1:33">
      <c r="A322" s="60" t="s">
        <v>2936</v>
      </c>
      <c r="B322" s="19" t="s">
        <v>619</v>
      </c>
      <c r="C322" s="19" t="s">
        <v>3006</v>
      </c>
      <c r="D322" s="19" t="s">
        <v>3115</v>
      </c>
      <c r="E322" s="57" t="str">
        <f t="shared" si="103"/>
        <v>KG-01504/42442820</v>
      </c>
      <c r="F322" s="19" t="s">
        <v>511</v>
      </c>
      <c r="G322" s="19" t="s">
        <v>626</v>
      </c>
      <c r="H322" s="45">
        <v>43448</v>
      </c>
      <c r="I322" s="38">
        <v>48</v>
      </c>
      <c r="J322" s="38">
        <v>288</v>
      </c>
      <c r="K322" s="65">
        <f t="shared" si="104"/>
        <v>6</v>
      </c>
      <c r="L322" s="46">
        <v>1.6</v>
      </c>
      <c r="M322" s="66">
        <f t="shared" si="105"/>
        <v>76.8</v>
      </c>
      <c r="N322" s="38">
        <v>27.5</v>
      </c>
      <c r="O322" s="38">
        <v>19</v>
      </c>
      <c r="P322" s="38">
        <v>23</v>
      </c>
      <c r="Q322" s="71">
        <f t="shared" si="95"/>
        <v>1.2E-2</v>
      </c>
      <c r="R322" s="65">
        <f t="shared" si="96"/>
        <v>0.57999999999999996</v>
      </c>
      <c r="S322" s="72">
        <f t="shared" si="106"/>
        <v>0.27500000000000002</v>
      </c>
      <c r="T322" s="50">
        <v>79.2</v>
      </c>
      <c r="U322" s="74" t="s">
        <v>3112</v>
      </c>
      <c r="V322" s="27">
        <f>IF(E322="","",SUMIF(OUTBOUND!$G:$G,WMS!E322,OUTBOUND!$L:$L))</f>
        <v>0</v>
      </c>
      <c r="W322" s="27">
        <f>IF(E322="","",SUMIF(OUTBOUND!$G:$G,WMS!E322,OUTBOUND!$M:$M))</f>
        <v>0</v>
      </c>
      <c r="X322" s="71">
        <f>IF(E322="","",SUMIF(OUTBOUND!$G:$G,WMS!E322,OUTBOUND!$O:$O))</f>
        <v>0</v>
      </c>
      <c r="Y322" s="71">
        <f>IF(E322="","",SUMIF(OUTBOUND!$G:$G,WMS!E322,OUTBOUND!$AC:$AC))</f>
        <v>0</v>
      </c>
      <c r="Z322" s="71">
        <f>IF(E322="","",SUMIF(OUTBOUND!$G:$G,WMS!E322,OUTBOUND!$P:$P))</f>
        <v>0</v>
      </c>
      <c r="AA322" s="27">
        <f t="shared" si="97"/>
        <v>48</v>
      </c>
      <c r="AB322" s="27">
        <f t="shared" si="98"/>
        <v>288</v>
      </c>
      <c r="AC322" s="71">
        <f t="shared" si="99"/>
        <v>76.8</v>
      </c>
      <c r="AD322" s="71">
        <f t="shared" si="100"/>
        <v>79.2</v>
      </c>
      <c r="AE322" s="71">
        <f t="shared" si="101"/>
        <v>0.57999999999999996</v>
      </c>
      <c r="AF322" s="80" t="b">
        <f t="shared" si="102"/>
        <v>1</v>
      </c>
    </row>
    <row r="323" spans="1:33">
      <c r="A323" s="86" t="s">
        <v>2936</v>
      </c>
      <c r="B323" s="36" t="s">
        <v>523</v>
      </c>
      <c r="C323" s="36" t="s">
        <v>3006</v>
      </c>
      <c r="D323" s="36" t="s">
        <v>3116</v>
      </c>
      <c r="E323" s="57" t="str">
        <f t="shared" si="103"/>
        <v>KG-01504/42272298B</v>
      </c>
      <c r="F323" s="19" t="s">
        <v>511</v>
      </c>
      <c r="G323" s="19" t="s">
        <v>627</v>
      </c>
      <c r="H323" s="45">
        <v>43448</v>
      </c>
      <c r="I323" s="38">
        <v>0</v>
      </c>
      <c r="J323" s="38">
        <v>480</v>
      </c>
      <c r="K323" s="65" t="e">
        <f t="shared" si="104"/>
        <v>#DIV/0!</v>
      </c>
      <c r="L323" s="46">
        <v>3.4</v>
      </c>
      <c r="M323" s="66">
        <f t="shared" si="105"/>
        <v>0</v>
      </c>
      <c r="N323" s="38">
        <v>34.5</v>
      </c>
      <c r="O323" s="38">
        <v>18.5</v>
      </c>
      <c r="P323" s="38">
        <v>15.5</v>
      </c>
      <c r="Q323" s="71">
        <f t="shared" si="95"/>
        <v>0.01</v>
      </c>
      <c r="R323" s="65">
        <f t="shared" si="96"/>
        <v>0</v>
      </c>
      <c r="S323" s="72">
        <f t="shared" si="106"/>
        <v>0.35833333333333334</v>
      </c>
      <c r="T323" s="50">
        <v>172</v>
      </c>
      <c r="U323" s="74" t="s">
        <v>3008</v>
      </c>
      <c r="V323" s="27">
        <f>IF(E323="","",SUMIF(OUTBOUND!$G:$G,WMS!E323,OUTBOUND!$L:$L))</f>
        <v>0</v>
      </c>
      <c r="W323" s="27">
        <f>IF(E323="","",SUMIF(OUTBOUND!$G:$G,WMS!E323,OUTBOUND!$M:$M))</f>
        <v>0</v>
      </c>
      <c r="X323" s="71">
        <f>IF(E323="","",SUMIF(OUTBOUND!$G:$G,WMS!E323,OUTBOUND!$O:$O))</f>
        <v>0</v>
      </c>
      <c r="Y323" s="71">
        <f>IF(E323="","",SUMIF(OUTBOUND!$G:$G,WMS!E323,OUTBOUND!$AC:$AC))</f>
        <v>0</v>
      </c>
      <c r="Z323" s="71">
        <f>IF(E323="","",SUMIF(OUTBOUND!$G:$G,WMS!E323,OUTBOUND!$P:$P))</f>
        <v>0</v>
      </c>
      <c r="AA323" s="27">
        <f t="shared" si="97"/>
        <v>0</v>
      </c>
      <c r="AB323" s="27">
        <f t="shared" si="98"/>
        <v>480</v>
      </c>
      <c r="AC323" s="71">
        <f t="shared" si="99"/>
        <v>0</v>
      </c>
      <c r="AD323" s="71">
        <f t="shared" si="100"/>
        <v>172</v>
      </c>
      <c r="AE323" s="71">
        <f t="shared" si="101"/>
        <v>0</v>
      </c>
      <c r="AF323" s="80" t="e">
        <f t="shared" si="102"/>
        <v>#DIV/0!</v>
      </c>
    </row>
    <row r="324" spans="1:33">
      <c r="A324" s="86" t="s">
        <v>2936</v>
      </c>
      <c r="B324" s="36" t="s">
        <v>523</v>
      </c>
      <c r="C324" s="36" t="s">
        <v>3006</v>
      </c>
      <c r="D324" s="36" t="s">
        <v>3117</v>
      </c>
      <c r="E324" s="57" t="str">
        <f t="shared" si="103"/>
        <v>KG-01504/42272281B</v>
      </c>
      <c r="F324" s="19" t="s">
        <v>511</v>
      </c>
      <c r="G324" s="19" t="s">
        <v>629</v>
      </c>
      <c r="H324" s="45">
        <v>43448</v>
      </c>
      <c r="I324" s="38">
        <v>0</v>
      </c>
      <c r="J324" s="38">
        <v>432</v>
      </c>
      <c r="K324" s="65" t="e">
        <f t="shared" si="104"/>
        <v>#DIV/0!</v>
      </c>
      <c r="L324" s="46">
        <v>1.8</v>
      </c>
      <c r="M324" s="66">
        <f t="shared" si="105"/>
        <v>0</v>
      </c>
      <c r="N324" s="38">
        <v>20</v>
      </c>
      <c r="O324" s="38">
        <v>13.5</v>
      </c>
      <c r="P324" s="38">
        <v>13.5</v>
      </c>
      <c r="Q324" s="71">
        <f t="shared" si="95"/>
        <v>4.0000000000000001E-3</v>
      </c>
      <c r="R324" s="65">
        <f t="shared" si="96"/>
        <v>0</v>
      </c>
      <c r="S324" s="72">
        <f t="shared" si="106"/>
        <v>0.21527777777777779</v>
      </c>
      <c r="T324" s="50">
        <v>93</v>
      </c>
      <c r="U324" s="74" t="s">
        <v>3012</v>
      </c>
      <c r="V324" s="27">
        <f>IF(E324="","",SUMIF(OUTBOUND!$G:$G,WMS!E324,OUTBOUND!$L:$L))</f>
        <v>0</v>
      </c>
      <c r="W324" s="27">
        <f>IF(E324="","",SUMIF(OUTBOUND!$G:$G,WMS!E324,OUTBOUND!$M:$M))</f>
        <v>0</v>
      </c>
      <c r="X324" s="71">
        <f>IF(E324="","",SUMIF(OUTBOUND!$G:$G,WMS!E324,OUTBOUND!$O:$O))</f>
        <v>0</v>
      </c>
      <c r="Y324" s="71">
        <f>IF(E324="","",SUMIF(OUTBOUND!$G:$G,WMS!E324,OUTBOUND!$AC:$AC))</f>
        <v>0</v>
      </c>
      <c r="Z324" s="71">
        <f>IF(E324="","",SUMIF(OUTBOUND!$G:$G,WMS!E324,OUTBOUND!$P:$P))</f>
        <v>0</v>
      </c>
      <c r="AA324" s="27">
        <f t="shared" si="97"/>
        <v>0</v>
      </c>
      <c r="AB324" s="27">
        <f t="shared" si="98"/>
        <v>432</v>
      </c>
      <c r="AC324" s="71">
        <f t="shared" si="99"/>
        <v>0</v>
      </c>
      <c r="AD324" s="71">
        <f t="shared" si="100"/>
        <v>93</v>
      </c>
      <c r="AE324" s="71">
        <f t="shared" si="101"/>
        <v>0</v>
      </c>
      <c r="AF324" s="80" t="e">
        <f t="shared" si="102"/>
        <v>#DIV/0!</v>
      </c>
    </row>
    <row r="325" spans="1:33">
      <c r="A325" s="86" t="s">
        <v>2936</v>
      </c>
      <c r="B325" s="36" t="s">
        <v>523</v>
      </c>
      <c r="C325" s="36" t="s">
        <v>3006</v>
      </c>
      <c r="D325" s="36" t="s">
        <v>3118</v>
      </c>
      <c r="E325" s="57" t="str">
        <f t="shared" si="103"/>
        <v>KG-01504/42318064B</v>
      </c>
      <c r="F325" s="19" t="s">
        <v>511</v>
      </c>
      <c r="G325" s="19" t="s">
        <v>630</v>
      </c>
      <c r="H325" s="45">
        <v>43448</v>
      </c>
      <c r="I325" s="38">
        <v>0</v>
      </c>
      <c r="J325" s="38">
        <v>384</v>
      </c>
      <c r="K325" s="65" t="e">
        <f t="shared" si="104"/>
        <v>#DIV/0!</v>
      </c>
      <c r="L325" s="46">
        <v>3.4</v>
      </c>
      <c r="M325" s="66">
        <f t="shared" si="105"/>
        <v>0</v>
      </c>
      <c r="N325" s="38">
        <v>34.5</v>
      </c>
      <c r="O325" s="38">
        <v>18.5</v>
      </c>
      <c r="P325" s="38">
        <v>15.5</v>
      </c>
      <c r="Q325" s="71">
        <f t="shared" si="95"/>
        <v>0.01</v>
      </c>
      <c r="R325" s="65">
        <f t="shared" si="96"/>
        <v>0</v>
      </c>
      <c r="S325" s="72">
        <f t="shared" si="106"/>
        <v>0.35677083333333331</v>
      </c>
      <c r="T325" s="50">
        <v>137</v>
      </c>
      <c r="U325" s="74" t="s">
        <v>3008</v>
      </c>
      <c r="V325" s="27">
        <f>IF(E325="","",SUMIF(OUTBOUND!$G:$G,WMS!E325,OUTBOUND!$L:$L))</f>
        <v>0</v>
      </c>
      <c r="W325" s="27">
        <f>IF(E325="","",SUMIF(OUTBOUND!$G:$G,WMS!E325,OUTBOUND!$M:$M))</f>
        <v>0</v>
      </c>
      <c r="X325" s="71">
        <f>IF(E325="","",SUMIF(OUTBOUND!$G:$G,WMS!E325,OUTBOUND!$O:$O))</f>
        <v>0</v>
      </c>
      <c r="Y325" s="71">
        <f>IF(E325="","",SUMIF(OUTBOUND!$G:$G,WMS!E325,OUTBOUND!$AC:$AC))</f>
        <v>0</v>
      </c>
      <c r="Z325" s="71">
        <f>IF(E325="","",SUMIF(OUTBOUND!$G:$G,WMS!E325,OUTBOUND!$P:$P))</f>
        <v>0</v>
      </c>
      <c r="AA325" s="27">
        <f t="shared" si="97"/>
        <v>0</v>
      </c>
      <c r="AB325" s="27">
        <f t="shared" si="98"/>
        <v>384</v>
      </c>
      <c r="AC325" s="71">
        <f t="shared" si="99"/>
        <v>0</v>
      </c>
      <c r="AD325" s="71">
        <f t="shared" si="100"/>
        <v>137</v>
      </c>
      <c r="AE325" s="71">
        <f t="shared" si="101"/>
        <v>0</v>
      </c>
      <c r="AF325" s="80" t="e">
        <f t="shared" si="102"/>
        <v>#DIV/0!</v>
      </c>
    </row>
    <row r="326" spans="1:33">
      <c r="A326" s="86" t="s">
        <v>2936</v>
      </c>
      <c r="B326" s="36" t="s">
        <v>523</v>
      </c>
      <c r="C326" s="36" t="s">
        <v>3006</v>
      </c>
      <c r="D326" s="36" t="s">
        <v>3119</v>
      </c>
      <c r="E326" s="57" t="str">
        <f t="shared" si="103"/>
        <v>KG-01504/42318057B</v>
      </c>
      <c r="F326" s="19" t="s">
        <v>511</v>
      </c>
      <c r="G326" s="19" t="s">
        <v>631</v>
      </c>
      <c r="H326" s="45">
        <v>43448</v>
      </c>
      <c r="I326" s="38">
        <v>0</v>
      </c>
      <c r="J326" s="38">
        <v>384</v>
      </c>
      <c r="K326" s="65" t="e">
        <f t="shared" si="104"/>
        <v>#DIV/0!</v>
      </c>
      <c r="L326" s="46">
        <v>1.8</v>
      </c>
      <c r="M326" s="66">
        <f t="shared" si="105"/>
        <v>0</v>
      </c>
      <c r="N326" s="38">
        <v>20</v>
      </c>
      <c r="O326" s="38">
        <v>13.5</v>
      </c>
      <c r="P326" s="38">
        <v>13.5</v>
      </c>
      <c r="Q326" s="71">
        <f t="shared" si="95"/>
        <v>4.0000000000000001E-3</v>
      </c>
      <c r="R326" s="65">
        <f t="shared" si="96"/>
        <v>0</v>
      </c>
      <c r="S326" s="72">
        <f t="shared" si="106"/>
        <v>0.21614583333333334</v>
      </c>
      <c r="T326" s="50">
        <v>83</v>
      </c>
      <c r="U326" s="74" t="s">
        <v>3012</v>
      </c>
      <c r="V326" s="27">
        <f>IF(E326="","",SUMIF(OUTBOUND!$G:$G,WMS!E326,OUTBOUND!$L:$L))</f>
        <v>0</v>
      </c>
      <c r="W326" s="27">
        <f>IF(E326="","",SUMIF(OUTBOUND!$G:$G,WMS!E326,OUTBOUND!$M:$M))</f>
        <v>0</v>
      </c>
      <c r="X326" s="71">
        <f>IF(E326="","",SUMIF(OUTBOUND!$G:$G,WMS!E326,OUTBOUND!$O:$O))</f>
        <v>0</v>
      </c>
      <c r="Y326" s="71">
        <f>IF(E326="","",SUMIF(OUTBOUND!$G:$G,WMS!E326,OUTBOUND!$AC:$AC))</f>
        <v>0</v>
      </c>
      <c r="Z326" s="71">
        <f>IF(E326="","",SUMIF(OUTBOUND!$G:$G,WMS!E326,OUTBOUND!$P:$P))</f>
        <v>0</v>
      </c>
      <c r="AA326" s="27">
        <f t="shared" si="97"/>
        <v>0</v>
      </c>
      <c r="AB326" s="27">
        <f t="shared" si="98"/>
        <v>384</v>
      </c>
      <c r="AC326" s="71">
        <f t="shared" si="99"/>
        <v>0</v>
      </c>
      <c r="AD326" s="71">
        <f t="shared" si="100"/>
        <v>83</v>
      </c>
      <c r="AE326" s="71">
        <f t="shared" si="101"/>
        <v>0</v>
      </c>
      <c r="AF326" s="80" t="e">
        <f t="shared" si="102"/>
        <v>#DIV/0!</v>
      </c>
    </row>
    <row r="327" spans="1:33">
      <c r="A327" s="60" t="s">
        <v>2936</v>
      </c>
      <c r="B327" s="19" t="s">
        <v>523</v>
      </c>
      <c r="C327" s="19" t="s">
        <v>3006</v>
      </c>
      <c r="D327" s="19" t="s">
        <v>3120</v>
      </c>
      <c r="E327" s="57" t="str">
        <f t="shared" si="103"/>
        <v>KG-01504/42561323</v>
      </c>
      <c r="F327" s="19" t="s">
        <v>511</v>
      </c>
      <c r="G327" s="19" t="s">
        <v>632</v>
      </c>
      <c r="H327" s="45">
        <v>43448</v>
      </c>
      <c r="I327" s="38">
        <v>30</v>
      </c>
      <c r="J327" s="38">
        <v>120</v>
      </c>
      <c r="K327" s="65">
        <f t="shared" si="104"/>
        <v>4</v>
      </c>
      <c r="L327" s="46">
        <v>6.4</v>
      </c>
      <c r="M327" s="66">
        <f t="shared" si="105"/>
        <v>192</v>
      </c>
      <c r="N327" s="38">
        <v>32.5</v>
      </c>
      <c r="O327" s="38">
        <v>31.5</v>
      </c>
      <c r="P327" s="38">
        <v>19.5</v>
      </c>
      <c r="Q327" s="71">
        <f t="shared" si="95"/>
        <v>0.02</v>
      </c>
      <c r="R327" s="65">
        <f t="shared" si="96"/>
        <v>0.6</v>
      </c>
      <c r="S327" s="72">
        <f t="shared" si="106"/>
        <v>1.25</v>
      </c>
      <c r="T327" s="50">
        <v>150</v>
      </c>
      <c r="U327" s="74" t="s">
        <v>3112</v>
      </c>
      <c r="V327" s="27">
        <f>IF(E327="","",SUMIF(OUTBOUND!$G:$G,WMS!E327,OUTBOUND!$L:$L))</f>
        <v>0</v>
      </c>
      <c r="W327" s="27">
        <f>IF(E327="","",SUMIF(OUTBOUND!$G:$G,WMS!E327,OUTBOUND!$M:$M))</f>
        <v>0</v>
      </c>
      <c r="X327" s="71">
        <f>IF(E327="","",SUMIF(OUTBOUND!$G:$G,WMS!E327,OUTBOUND!$O:$O))</f>
        <v>0</v>
      </c>
      <c r="Y327" s="71">
        <f>IF(E327="","",SUMIF(OUTBOUND!$G:$G,WMS!E327,OUTBOUND!$AC:$AC))</f>
        <v>0</v>
      </c>
      <c r="Z327" s="71">
        <f>IF(E327="","",SUMIF(OUTBOUND!$G:$G,WMS!E327,OUTBOUND!$P:$P))</f>
        <v>0</v>
      </c>
      <c r="AA327" s="27">
        <f t="shared" si="97"/>
        <v>30</v>
      </c>
      <c r="AB327" s="27">
        <f t="shared" si="98"/>
        <v>120</v>
      </c>
      <c r="AC327" s="71">
        <f t="shared" si="99"/>
        <v>192</v>
      </c>
      <c r="AD327" s="71">
        <f t="shared" si="100"/>
        <v>150</v>
      </c>
      <c r="AE327" s="71">
        <f t="shared" si="101"/>
        <v>0.6</v>
      </c>
      <c r="AF327" s="80" t="b">
        <f t="shared" si="102"/>
        <v>1</v>
      </c>
    </row>
    <row r="328" spans="1:33">
      <c r="A328" s="86" t="s">
        <v>2936</v>
      </c>
      <c r="B328" s="36" t="s">
        <v>523</v>
      </c>
      <c r="C328" s="36" t="s">
        <v>3006</v>
      </c>
      <c r="D328" s="36" t="s">
        <v>3121</v>
      </c>
      <c r="E328" s="57" t="str">
        <f t="shared" si="103"/>
        <v>KG-01504/42561347B</v>
      </c>
      <c r="F328" s="19" t="s">
        <v>511</v>
      </c>
      <c r="G328" s="19" t="s">
        <v>634</v>
      </c>
      <c r="H328" s="45">
        <v>43448</v>
      </c>
      <c r="I328" s="38">
        <v>0</v>
      </c>
      <c r="J328" s="38">
        <v>240</v>
      </c>
      <c r="K328" s="65" t="e">
        <f t="shared" si="104"/>
        <v>#DIV/0!</v>
      </c>
      <c r="L328" s="46">
        <v>6.4</v>
      </c>
      <c r="M328" s="66">
        <f t="shared" si="105"/>
        <v>0</v>
      </c>
      <c r="N328" s="38">
        <v>30.5</v>
      </c>
      <c r="O328" s="38">
        <v>27.5</v>
      </c>
      <c r="P328" s="38">
        <v>15</v>
      </c>
      <c r="Q328" s="71">
        <f t="shared" si="95"/>
        <v>1.2999999999999999E-2</v>
      </c>
      <c r="R328" s="65">
        <f t="shared" si="96"/>
        <v>0</v>
      </c>
      <c r="S328" s="72">
        <f t="shared" si="106"/>
        <v>0.47916666666666669</v>
      </c>
      <c r="T328" s="50">
        <v>115</v>
      </c>
      <c r="U328" s="74" t="s">
        <v>3010</v>
      </c>
      <c r="V328" s="27">
        <f>IF(E328="","",SUMIF(OUTBOUND!$G:$G,WMS!E328,OUTBOUND!$L:$L))</f>
        <v>0</v>
      </c>
      <c r="W328" s="27">
        <f>IF(E328="","",SUMIF(OUTBOUND!$G:$G,WMS!E328,OUTBOUND!$M:$M))</f>
        <v>0</v>
      </c>
      <c r="X328" s="71">
        <f>IF(E328="","",SUMIF(OUTBOUND!$G:$G,WMS!E328,OUTBOUND!$O:$O))</f>
        <v>0</v>
      </c>
      <c r="Y328" s="71">
        <f>IF(E328="","",SUMIF(OUTBOUND!$G:$G,WMS!E328,OUTBOUND!$AC:$AC))</f>
        <v>0</v>
      </c>
      <c r="Z328" s="71">
        <f>IF(E328="","",SUMIF(OUTBOUND!$G:$G,WMS!E328,OUTBOUND!$P:$P))</f>
        <v>0</v>
      </c>
      <c r="AA328" s="27">
        <f t="shared" si="97"/>
        <v>0</v>
      </c>
      <c r="AB328" s="27">
        <f t="shared" si="98"/>
        <v>240</v>
      </c>
      <c r="AC328" s="71">
        <f t="shared" si="99"/>
        <v>0</v>
      </c>
      <c r="AD328" s="71">
        <f t="shared" si="100"/>
        <v>115</v>
      </c>
      <c r="AE328" s="71">
        <f t="shared" si="101"/>
        <v>0</v>
      </c>
      <c r="AF328" s="80" t="e">
        <f t="shared" si="102"/>
        <v>#DIV/0!</v>
      </c>
    </row>
    <row r="329" spans="1:33">
      <c r="A329" s="60" t="s">
        <v>2936</v>
      </c>
      <c r="B329" s="19" t="s">
        <v>635</v>
      </c>
      <c r="C329" s="19" t="s">
        <v>3122</v>
      </c>
      <c r="D329" s="19" t="s">
        <v>3123</v>
      </c>
      <c r="E329" s="57" t="str">
        <f t="shared" si="103"/>
        <v>KG-01510/42489344</v>
      </c>
      <c r="F329" s="19" t="s">
        <v>511</v>
      </c>
      <c r="G329" s="19" t="s">
        <v>636</v>
      </c>
      <c r="H329" s="45">
        <v>43448</v>
      </c>
      <c r="I329" s="38">
        <v>30</v>
      </c>
      <c r="J329" s="38">
        <v>180</v>
      </c>
      <c r="K329" s="65">
        <f t="shared" si="104"/>
        <v>6</v>
      </c>
      <c r="L329" s="46">
        <v>3.6</v>
      </c>
      <c r="M329" s="66">
        <f t="shared" si="105"/>
        <v>108</v>
      </c>
      <c r="N329" s="38">
        <v>26.5</v>
      </c>
      <c r="O329" s="38">
        <v>20.5</v>
      </c>
      <c r="P329" s="38">
        <v>21</v>
      </c>
      <c r="Q329" s="71">
        <f t="shared" si="95"/>
        <v>1.0999999999999999E-2</v>
      </c>
      <c r="R329" s="65">
        <f t="shared" si="96"/>
        <v>0.34</v>
      </c>
      <c r="S329" s="72">
        <f t="shared" si="106"/>
        <v>0.5</v>
      </c>
      <c r="T329" s="50">
        <v>90</v>
      </c>
      <c r="U329" s="74" t="s">
        <v>3019</v>
      </c>
      <c r="V329" s="27">
        <f>IF(E329="","",SUMIF(OUTBOUND!$G:$G,WMS!E329,OUTBOUND!$L:$L))</f>
        <v>0</v>
      </c>
      <c r="W329" s="27">
        <f>IF(E329="","",SUMIF(OUTBOUND!$G:$G,WMS!E329,OUTBOUND!$M:$M))</f>
        <v>0</v>
      </c>
      <c r="X329" s="71">
        <f>IF(E329="","",SUMIF(OUTBOUND!$G:$G,WMS!E329,OUTBOUND!$O:$O))</f>
        <v>0</v>
      </c>
      <c r="Y329" s="71">
        <f>IF(E329="","",SUMIF(OUTBOUND!$G:$G,WMS!E329,OUTBOUND!$AC:$AC))</f>
        <v>0</v>
      </c>
      <c r="Z329" s="71">
        <f>IF(E329="","",SUMIF(OUTBOUND!$G:$G,WMS!E329,OUTBOUND!$P:$P))</f>
        <v>0</v>
      </c>
      <c r="AA329" s="27">
        <f t="shared" si="97"/>
        <v>30</v>
      </c>
      <c r="AB329" s="27">
        <f t="shared" si="98"/>
        <v>180</v>
      </c>
      <c r="AC329" s="71">
        <f t="shared" si="99"/>
        <v>108</v>
      </c>
      <c r="AD329" s="71">
        <f t="shared" si="100"/>
        <v>90</v>
      </c>
      <c r="AE329" s="71">
        <f t="shared" si="101"/>
        <v>0.34</v>
      </c>
      <c r="AF329" s="80" t="b">
        <f t="shared" si="102"/>
        <v>1</v>
      </c>
    </row>
    <row r="330" spans="1:33">
      <c r="A330" s="60" t="s">
        <v>2936</v>
      </c>
      <c r="B330" s="19" t="s">
        <v>635</v>
      </c>
      <c r="C330" s="19" t="s">
        <v>3122</v>
      </c>
      <c r="D330" s="19" t="s">
        <v>3124</v>
      </c>
      <c r="E330" s="57" t="str">
        <f t="shared" si="103"/>
        <v>KG-01510/41719718</v>
      </c>
      <c r="F330" s="19" t="s">
        <v>511</v>
      </c>
      <c r="G330" s="19" t="s">
        <v>638</v>
      </c>
      <c r="H330" s="45">
        <v>43448</v>
      </c>
      <c r="I330" s="38">
        <v>30</v>
      </c>
      <c r="J330" s="38">
        <v>240</v>
      </c>
      <c r="K330" s="65">
        <f t="shared" si="104"/>
        <v>8</v>
      </c>
      <c r="L330" s="46">
        <v>5.6</v>
      </c>
      <c r="M330" s="66">
        <f t="shared" si="105"/>
        <v>168</v>
      </c>
      <c r="N330" s="38">
        <v>35</v>
      </c>
      <c r="O330" s="38">
        <v>19.5</v>
      </c>
      <c r="P330" s="38">
        <v>19.5</v>
      </c>
      <c r="Q330" s="71">
        <f t="shared" si="95"/>
        <v>1.2999999999999999E-2</v>
      </c>
      <c r="R330" s="65">
        <f t="shared" si="96"/>
        <v>0.4</v>
      </c>
      <c r="S330" s="72">
        <f t="shared" si="106"/>
        <v>0.6</v>
      </c>
      <c r="T330" s="50">
        <v>144</v>
      </c>
      <c r="U330" s="74" t="s">
        <v>3019</v>
      </c>
      <c r="V330" s="27">
        <f>IF(E330="","",SUMIF(OUTBOUND!$G:$G,WMS!E330,OUTBOUND!$L:$L))</f>
        <v>0</v>
      </c>
      <c r="W330" s="27">
        <f>IF(E330="","",SUMIF(OUTBOUND!$G:$G,WMS!E330,OUTBOUND!$M:$M))</f>
        <v>0</v>
      </c>
      <c r="X330" s="71">
        <f>IF(E330="","",SUMIF(OUTBOUND!$G:$G,WMS!E330,OUTBOUND!$O:$O))</f>
        <v>0</v>
      </c>
      <c r="Y330" s="71">
        <f>IF(E330="","",SUMIF(OUTBOUND!$G:$G,WMS!E330,OUTBOUND!$AC:$AC))</f>
        <v>0</v>
      </c>
      <c r="Z330" s="71">
        <f>IF(E330="","",SUMIF(OUTBOUND!$G:$G,WMS!E330,OUTBOUND!$P:$P))</f>
        <v>0</v>
      </c>
      <c r="AA330" s="27">
        <f t="shared" si="97"/>
        <v>30</v>
      </c>
      <c r="AB330" s="27">
        <f t="shared" si="98"/>
        <v>240</v>
      </c>
      <c r="AC330" s="71">
        <f t="shared" si="99"/>
        <v>168</v>
      </c>
      <c r="AD330" s="71">
        <f t="shared" si="100"/>
        <v>144</v>
      </c>
      <c r="AE330" s="71">
        <f t="shared" si="101"/>
        <v>0.4</v>
      </c>
      <c r="AF330" s="80" t="b">
        <f t="shared" si="102"/>
        <v>1</v>
      </c>
    </row>
    <row r="331" spans="1:33">
      <c r="A331" s="84" t="s">
        <v>3125</v>
      </c>
      <c r="B331" s="83" t="s">
        <v>639</v>
      </c>
      <c r="C331" s="83" t="s">
        <v>3126</v>
      </c>
      <c r="D331" s="83" t="s">
        <v>3127</v>
      </c>
      <c r="E331" s="57" t="str">
        <f t="shared" si="103"/>
        <v>KG-ARI-1812-00048-01308/42550532</v>
      </c>
      <c r="F331" s="19" t="s">
        <v>641</v>
      </c>
      <c r="G331" s="19" t="s">
        <v>642</v>
      </c>
      <c r="H331" s="45">
        <v>43447</v>
      </c>
      <c r="I331" s="38">
        <v>5</v>
      </c>
      <c r="J331" s="38">
        <v>60</v>
      </c>
      <c r="K331" s="65">
        <f t="shared" si="104"/>
        <v>12</v>
      </c>
      <c r="L331" s="46">
        <v>0.7</v>
      </c>
      <c r="M331" s="66">
        <f t="shared" si="105"/>
        <v>3.5</v>
      </c>
      <c r="N331" s="38">
        <v>10</v>
      </c>
      <c r="O331" s="38">
        <v>10</v>
      </c>
      <c r="P331" s="38">
        <v>20</v>
      </c>
      <c r="Q331" s="71">
        <f t="shared" si="95"/>
        <v>2E-3</v>
      </c>
      <c r="R331" s="65">
        <f t="shared" si="96"/>
        <v>0.01</v>
      </c>
      <c r="S331" s="72">
        <f t="shared" si="106"/>
        <v>5.0833333333333328E-2</v>
      </c>
      <c r="T331" s="50">
        <v>3.05</v>
      </c>
      <c r="U331" s="74" t="s">
        <v>2823</v>
      </c>
      <c r="V331" s="27">
        <f>IF(E331="","",SUMIF(OUTBOUND!$G:$G,WMS!E331,OUTBOUND!$L:$L))</f>
        <v>5</v>
      </c>
      <c r="W331" s="27">
        <f>IF(E331="","",SUMIF(OUTBOUND!$G:$G,WMS!E331,OUTBOUND!$M:$M))</f>
        <v>60</v>
      </c>
      <c r="X331" s="71">
        <f>IF(E331="","",SUMIF(OUTBOUND!$G:$G,WMS!E331,OUTBOUND!$O:$O))</f>
        <v>3.5</v>
      </c>
      <c r="Y331" s="71">
        <f>IF(E331="","",SUMIF(OUTBOUND!$G:$G,WMS!E331,OUTBOUND!$AC:$AC))</f>
        <v>3.05</v>
      </c>
      <c r="Z331" s="71">
        <f>IF(E331="","",SUMIF(OUTBOUND!$G:$G,WMS!E331,OUTBOUND!$P:$P))</f>
        <v>0.01</v>
      </c>
      <c r="AA331" s="27">
        <f t="shared" si="97"/>
        <v>0</v>
      </c>
      <c r="AB331" s="27">
        <f t="shared" si="98"/>
        <v>0</v>
      </c>
      <c r="AC331" s="71">
        <f t="shared" si="99"/>
        <v>0</v>
      </c>
      <c r="AD331" s="71">
        <f t="shared" si="100"/>
        <v>0</v>
      </c>
      <c r="AE331" s="71">
        <f t="shared" si="101"/>
        <v>0</v>
      </c>
      <c r="AF331" s="80" t="e">
        <f t="shared" si="102"/>
        <v>#DIV/0!</v>
      </c>
      <c r="AG331" s="43" t="s">
        <v>2726</v>
      </c>
    </row>
    <row r="332" spans="1:33">
      <c r="A332" s="43" t="s">
        <v>3125</v>
      </c>
      <c r="B332" s="19" t="s">
        <v>639</v>
      </c>
      <c r="C332" s="19" t="s">
        <v>3126</v>
      </c>
      <c r="D332" s="19" t="s">
        <v>3128</v>
      </c>
      <c r="E332" s="57" t="str">
        <f t="shared" si="103"/>
        <v>KG-ARI-1812-00048-01308/42412571</v>
      </c>
      <c r="F332" s="19" t="s">
        <v>641</v>
      </c>
      <c r="G332" s="19" t="s">
        <v>642</v>
      </c>
      <c r="H332" s="45">
        <v>43447</v>
      </c>
      <c r="I332" s="38">
        <v>10</v>
      </c>
      <c r="J332" s="38">
        <v>120</v>
      </c>
      <c r="K332" s="65">
        <f t="shared" si="104"/>
        <v>12</v>
      </c>
      <c r="L332" s="46">
        <v>0.6</v>
      </c>
      <c r="M332" s="66">
        <f t="shared" si="105"/>
        <v>6</v>
      </c>
      <c r="N332" s="38">
        <v>10</v>
      </c>
      <c r="O332" s="38">
        <v>10</v>
      </c>
      <c r="P332" s="38">
        <v>20</v>
      </c>
      <c r="Q332" s="71">
        <f t="shared" si="95"/>
        <v>2E-3</v>
      </c>
      <c r="R332" s="65">
        <f t="shared" si="96"/>
        <v>0.02</v>
      </c>
      <c r="S332" s="72">
        <f t="shared" si="106"/>
        <v>4.4416666666666667E-2</v>
      </c>
      <c r="T332" s="50">
        <v>5.33</v>
      </c>
      <c r="U332" s="74" t="s">
        <v>2823</v>
      </c>
      <c r="V332" s="27">
        <f>IF(E332="","",SUMIF(OUTBOUND!$G:$G,WMS!E332,OUTBOUND!$L:$L))</f>
        <v>0</v>
      </c>
      <c r="W332" s="27">
        <f>IF(E332="","",SUMIF(OUTBOUND!$G:$G,WMS!E332,OUTBOUND!$M:$M))</f>
        <v>0</v>
      </c>
      <c r="X332" s="71">
        <f>IF(E332="","",SUMIF(OUTBOUND!$G:$G,WMS!E332,OUTBOUND!$O:$O))</f>
        <v>0</v>
      </c>
      <c r="Y332" s="71">
        <f>IF(E332="","",SUMIF(OUTBOUND!$G:$G,WMS!E332,OUTBOUND!$AC:$AC))</f>
        <v>0</v>
      </c>
      <c r="Z332" s="71">
        <f>IF(E332="","",SUMIF(OUTBOUND!$G:$G,WMS!E332,OUTBOUND!$P:$P))</f>
        <v>0</v>
      </c>
      <c r="AA332" s="27">
        <f t="shared" si="97"/>
        <v>10</v>
      </c>
      <c r="AB332" s="27">
        <f t="shared" si="98"/>
        <v>120</v>
      </c>
      <c r="AC332" s="71">
        <f t="shared" si="99"/>
        <v>6</v>
      </c>
      <c r="AD332" s="71">
        <f t="shared" si="100"/>
        <v>5.33</v>
      </c>
      <c r="AE332" s="71">
        <f t="shared" si="101"/>
        <v>0.02</v>
      </c>
      <c r="AF332" s="80" t="b">
        <f t="shared" si="102"/>
        <v>1</v>
      </c>
    </row>
    <row r="333" spans="1:33">
      <c r="A333" s="43" t="s">
        <v>3125</v>
      </c>
      <c r="B333" s="19" t="s">
        <v>639</v>
      </c>
      <c r="C333" s="19" t="s">
        <v>3126</v>
      </c>
      <c r="D333" s="19" t="s">
        <v>3129</v>
      </c>
      <c r="E333" s="57" t="str">
        <f t="shared" si="103"/>
        <v>KG-ARI-1812-00048-01308/42382447</v>
      </c>
      <c r="F333" s="19" t="s">
        <v>641</v>
      </c>
      <c r="G333" s="19" t="s">
        <v>642</v>
      </c>
      <c r="H333" s="45">
        <v>43447</v>
      </c>
      <c r="I333" s="38">
        <v>6</v>
      </c>
      <c r="J333" s="38">
        <v>72</v>
      </c>
      <c r="K333" s="65">
        <f t="shared" si="104"/>
        <v>12</v>
      </c>
      <c r="L333" s="46">
        <v>0.55000000000000004</v>
      </c>
      <c r="M333" s="66">
        <f t="shared" si="105"/>
        <v>3.3</v>
      </c>
      <c r="N333" s="38">
        <v>32.5</v>
      </c>
      <c r="O333" s="38">
        <v>11</v>
      </c>
      <c r="P333" s="38">
        <v>12.5</v>
      </c>
      <c r="Q333" s="71">
        <f t="shared" si="95"/>
        <v>4.0000000000000001E-3</v>
      </c>
      <c r="R333" s="65">
        <f t="shared" si="96"/>
        <v>0.03</v>
      </c>
      <c r="S333" s="72">
        <f t="shared" si="106"/>
        <v>3.5000000000000003E-2</v>
      </c>
      <c r="T333" s="50">
        <v>2.52</v>
      </c>
      <c r="U333" s="74" t="s">
        <v>2823</v>
      </c>
      <c r="V333" s="27">
        <f>IF(E333="","",SUMIF(OUTBOUND!$G:$G,WMS!E333,OUTBOUND!$L:$L))</f>
        <v>0</v>
      </c>
      <c r="W333" s="27">
        <f>IF(E333="","",SUMIF(OUTBOUND!$G:$G,WMS!E333,OUTBOUND!$M:$M))</f>
        <v>0</v>
      </c>
      <c r="X333" s="71">
        <f>IF(E333="","",SUMIF(OUTBOUND!$G:$G,WMS!E333,OUTBOUND!$O:$O))</f>
        <v>0</v>
      </c>
      <c r="Y333" s="71">
        <f>IF(E333="","",SUMIF(OUTBOUND!$G:$G,WMS!E333,OUTBOUND!$AC:$AC))</f>
        <v>0</v>
      </c>
      <c r="Z333" s="71">
        <f>IF(E333="","",SUMIF(OUTBOUND!$G:$G,WMS!E333,OUTBOUND!$P:$P))</f>
        <v>0</v>
      </c>
      <c r="AA333" s="27">
        <f t="shared" si="97"/>
        <v>6</v>
      </c>
      <c r="AB333" s="27">
        <f t="shared" si="98"/>
        <v>72</v>
      </c>
      <c r="AC333" s="71">
        <f t="shared" si="99"/>
        <v>3.3</v>
      </c>
      <c r="AD333" s="71">
        <f t="shared" si="100"/>
        <v>2.52</v>
      </c>
      <c r="AE333" s="71">
        <f t="shared" si="101"/>
        <v>0.03</v>
      </c>
      <c r="AF333" s="80" t="b">
        <f t="shared" si="102"/>
        <v>1</v>
      </c>
    </row>
    <row r="334" spans="1:33">
      <c r="A334" s="43" t="s">
        <v>3125</v>
      </c>
      <c r="B334" s="19" t="s">
        <v>639</v>
      </c>
      <c r="C334" s="19" t="s">
        <v>3126</v>
      </c>
      <c r="D334" s="19" t="s">
        <v>3130</v>
      </c>
      <c r="E334" s="57" t="str">
        <f t="shared" si="103"/>
        <v>KG-ARI-1812-00048-01308/42382478</v>
      </c>
      <c r="F334" s="19" t="s">
        <v>641</v>
      </c>
      <c r="G334" s="19" t="s">
        <v>642</v>
      </c>
      <c r="H334" s="45">
        <v>43447</v>
      </c>
      <c r="I334" s="38">
        <v>7</v>
      </c>
      <c r="J334" s="38">
        <v>84</v>
      </c>
      <c r="K334" s="65">
        <f t="shared" si="104"/>
        <v>12</v>
      </c>
      <c r="L334" s="46">
        <v>0.95</v>
      </c>
      <c r="M334" s="66">
        <f t="shared" si="105"/>
        <v>6.65</v>
      </c>
      <c r="N334" s="38">
        <v>27</v>
      </c>
      <c r="O334" s="38">
        <v>12</v>
      </c>
      <c r="P334" s="38">
        <v>15.5</v>
      </c>
      <c r="Q334" s="71">
        <f t="shared" si="95"/>
        <v>5.0000000000000001E-3</v>
      </c>
      <c r="R334" s="65">
        <f t="shared" si="96"/>
        <v>0.04</v>
      </c>
      <c r="S334" s="72">
        <f t="shared" si="106"/>
        <v>6.8333333333333329E-2</v>
      </c>
      <c r="T334" s="50">
        <v>5.74</v>
      </c>
      <c r="U334" s="74" t="s">
        <v>2823</v>
      </c>
      <c r="V334" s="27">
        <f>IF(E334="","",SUMIF(OUTBOUND!$G:$G,WMS!E334,OUTBOUND!$L:$L))</f>
        <v>0</v>
      </c>
      <c r="W334" s="27">
        <f>IF(E334="","",SUMIF(OUTBOUND!$G:$G,WMS!E334,OUTBOUND!$M:$M))</f>
        <v>0</v>
      </c>
      <c r="X334" s="71">
        <f>IF(E334="","",SUMIF(OUTBOUND!$G:$G,WMS!E334,OUTBOUND!$O:$O))</f>
        <v>0</v>
      </c>
      <c r="Y334" s="71">
        <f>IF(E334="","",SUMIF(OUTBOUND!$G:$G,WMS!E334,OUTBOUND!$AC:$AC))</f>
        <v>0</v>
      </c>
      <c r="Z334" s="71">
        <f>IF(E334="","",SUMIF(OUTBOUND!$G:$G,WMS!E334,OUTBOUND!$P:$P))</f>
        <v>0</v>
      </c>
      <c r="AA334" s="27">
        <f t="shared" si="97"/>
        <v>7</v>
      </c>
      <c r="AB334" s="27">
        <f t="shared" si="98"/>
        <v>84</v>
      </c>
      <c r="AC334" s="71">
        <f t="shared" si="99"/>
        <v>6.65</v>
      </c>
      <c r="AD334" s="71">
        <f t="shared" si="100"/>
        <v>5.74</v>
      </c>
      <c r="AE334" s="71">
        <f t="shared" si="101"/>
        <v>0.04</v>
      </c>
      <c r="AF334" s="80" t="b">
        <f t="shared" si="102"/>
        <v>1</v>
      </c>
    </row>
    <row r="335" spans="1:33">
      <c r="A335" s="84" t="s">
        <v>3125</v>
      </c>
      <c r="B335" s="83" t="s">
        <v>639</v>
      </c>
      <c r="C335" s="83" t="s">
        <v>3126</v>
      </c>
      <c r="D335" s="83" t="s">
        <v>3131</v>
      </c>
      <c r="E335" s="57" t="str">
        <f t="shared" si="103"/>
        <v>KG-ARI-1812-00048-01308/42412564</v>
      </c>
      <c r="F335" s="19" t="s">
        <v>641</v>
      </c>
      <c r="G335" s="19" t="s">
        <v>642</v>
      </c>
      <c r="H335" s="45">
        <v>43447</v>
      </c>
      <c r="I335" s="38">
        <v>4</v>
      </c>
      <c r="J335" s="38">
        <v>48</v>
      </c>
      <c r="K335" s="65">
        <f t="shared" si="104"/>
        <v>12</v>
      </c>
      <c r="L335" s="46">
        <v>0.7</v>
      </c>
      <c r="M335" s="66">
        <f t="shared" si="105"/>
        <v>2.8</v>
      </c>
      <c r="N335" s="38">
        <v>21</v>
      </c>
      <c r="O335" s="38">
        <v>13.5</v>
      </c>
      <c r="P335" s="38">
        <v>14</v>
      </c>
      <c r="Q335" s="71">
        <f t="shared" si="95"/>
        <v>4.0000000000000001E-3</v>
      </c>
      <c r="R335" s="65">
        <f t="shared" si="96"/>
        <v>0.02</v>
      </c>
      <c r="S335" s="72">
        <f t="shared" si="106"/>
        <v>4.5833333333333337E-2</v>
      </c>
      <c r="T335" s="50">
        <v>2.2000000000000002</v>
      </c>
      <c r="U335" s="74" t="s">
        <v>2823</v>
      </c>
      <c r="V335" s="27">
        <f>IF(E335="","",SUMIF(OUTBOUND!$G:$G,WMS!E335,OUTBOUND!$L:$L))</f>
        <v>4</v>
      </c>
      <c r="W335" s="27">
        <f>IF(E335="","",SUMIF(OUTBOUND!$G:$G,WMS!E335,OUTBOUND!$M:$M))</f>
        <v>48</v>
      </c>
      <c r="X335" s="71">
        <f>IF(E335="","",SUMIF(OUTBOUND!$G:$G,WMS!E335,OUTBOUND!$O:$O))</f>
        <v>2.8</v>
      </c>
      <c r="Y335" s="71">
        <f>IF(E335="","",SUMIF(OUTBOUND!$G:$G,WMS!E335,OUTBOUND!$AC:$AC))</f>
        <v>2.2000000000000002</v>
      </c>
      <c r="Z335" s="71">
        <f>IF(E335="","",SUMIF(OUTBOUND!$G:$G,WMS!E335,OUTBOUND!$P:$P))</f>
        <v>1.6E-2</v>
      </c>
      <c r="AA335" s="27">
        <f t="shared" si="97"/>
        <v>0</v>
      </c>
      <c r="AB335" s="27">
        <f t="shared" si="98"/>
        <v>0</v>
      </c>
      <c r="AC335" s="71">
        <f t="shared" si="99"/>
        <v>0</v>
      </c>
      <c r="AD335" s="71">
        <f t="shared" si="100"/>
        <v>0</v>
      </c>
      <c r="AE335" s="71">
        <f t="shared" si="101"/>
        <v>4.0000000000000001E-3</v>
      </c>
      <c r="AF335" s="80" t="e">
        <f t="shared" si="102"/>
        <v>#DIV/0!</v>
      </c>
      <c r="AG335" s="43" t="s">
        <v>2726</v>
      </c>
    </row>
    <row r="336" spans="1:33">
      <c r="A336" s="43" t="s">
        <v>3125</v>
      </c>
      <c r="B336" s="19" t="s">
        <v>639</v>
      </c>
      <c r="C336" s="19" t="s">
        <v>3126</v>
      </c>
      <c r="D336" s="19" t="s">
        <v>3132</v>
      </c>
      <c r="E336" s="57" t="str">
        <f t="shared" si="103"/>
        <v>KG-ARI-1812-00048-01308/42550563</v>
      </c>
      <c r="F336" s="19" t="s">
        <v>641</v>
      </c>
      <c r="G336" s="19" t="s">
        <v>642</v>
      </c>
      <c r="H336" s="45">
        <v>43447</v>
      </c>
      <c r="I336" s="38">
        <v>4</v>
      </c>
      <c r="J336" s="38">
        <v>48</v>
      </c>
      <c r="K336" s="65">
        <f t="shared" si="104"/>
        <v>12</v>
      </c>
      <c r="L336" s="46">
        <v>0.6</v>
      </c>
      <c r="M336" s="66">
        <f t="shared" si="105"/>
        <v>2.4</v>
      </c>
      <c r="N336" s="38">
        <v>21</v>
      </c>
      <c r="O336" s="38">
        <v>10.5</v>
      </c>
      <c r="P336" s="38">
        <v>16</v>
      </c>
      <c r="Q336" s="71">
        <f t="shared" si="95"/>
        <v>4.0000000000000001E-3</v>
      </c>
      <c r="R336" s="65">
        <f t="shared" si="96"/>
        <v>0.01</v>
      </c>
      <c r="S336" s="72">
        <f t="shared" si="106"/>
        <v>4.5000000000000005E-2</v>
      </c>
      <c r="T336" s="50">
        <v>2.16</v>
      </c>
      <c r="U336" s="74" t="s">
        <v>2823</v>
      </c>
      <c r="V336" s="27">
        <f>IF(E336="","",SUMIF(OUTBOUND!$G:$G,WMS!E336,OUTBOUND!$L:$L))</f>
        <v>0</v>
      </c>
      <c r="W336" s="27">
        <f>IF(E336="","",SUMIF(OUTBOUND!$G:$G,WMS!E336,OUTBOUND!$M:$M))</f>
        <v>0</v>
      </c>
      <c r="X336" s="71">
        <f>IF(E336="","",SUMIF(OUTBOUND!$G:$G,WMS!E336,OUTBOUND!$O:$O))</f>
        <v>0</v>
      </c>
      <c r="Y336" s="71">
        <f>IF(E336="","",SUMIF(OUTBOUND!$G:$G,WMS!E336,OUTBOUND!$AC:$AC))</f>
        <v>0</v>
      </c>
      <c r="Z336" s="71">
        <f>IF(E336="","",SUMIF(OUTBOUND!$G:$G,WMS!E336,OUTBOUND!$P:$P))</f>
        <v>0</v>
      </c>
      <c r="AA336" s="27">
        <f t="shared" si="97"/>
        <v>4</v>
      </c>
      <c r="AB336" s="27">
        <f t="shared" si="98"/>
        <v>48</v>
      </c>
      <c r="AC336" s="71">
        <f t="shared" si="99"/>
        <v>2.4</v>
      </c>
      <c r="AD336" s="71">
        <f t="shared" si="100"/>
        <v>2.16</v>
      </c>
      <c r="AE336" s="71">
        <f t="shared" si="101"/>
        <v>0.01</v>
      </c>
      <c r="AF336" s="80" t="b">
        <f t="shared" si="102"/>
        <v>1</v>
      </c>
    </row>
    <row r="337" spans="1:33">
      <c r="A337" s="43" t="s">
        <v>3133</v>
      </c>
      <c r="B337" s="19" t="s">
        <v>644</v>
      </c>
      <c r="C337" s="19" t="s">
        <v>3134</v>
      </c>
      <c r="D337" s="19" t="s">
        <v>3135</v>
      </c>
      <c r="E337" s="57" t="str">
        <f t="shared" si="103"/>
        <v>KG-ARI-1812-00045-00861/68460211</v>
      </c>
      <c r="F337" s="19" t="s">
        <v>646</v>
      </c>
      <c r="G337" s="19" t="s">
        <v>647</v>
      </c>
      <c r="H337" s="45">
        <v>43448</v>
      </c>
      <c r="I337" s="38">
        <v>7</v>
      </c>
      <c r="J337" s="38">
        <v>42</v>
      </c>
      <c r="K337" s="65">
        <f t="shared" si="104"/>
        <v>6</v>
      </c>
      <c r="L337" s="46">
        <v>3.5</v>
      </c>
      <c r="M337" s="66">
        <f t="shared" si="105"/>
        <v>24.5</v>
      </c>
      <c r="N337" s="38">
        <v>47</v>
      </c>
      <c r="O337" s="38">
        <v>46</v>
      </c>
      <c r="P337" s="38">
        <v>12</v>
      </c>
      <c r="Q337" s="71">
        <f t="shared" si="95"/>
        <v>2.5999999999999999E-2</v>
      </c>
      <c r="R337" s="65">
        <f t="shared" si="96"/>
        <v>0.18</v>
      </c>
      <c r="S337" s="72">
        <f t="shared" ref="S337:S399" si="107">IF(T337="","",T337/J337)</f>
        <v>0.41666666666666669</v>
      </c>
      <c r="T337" s="50">
        <v>17.5</v>
      </c>
      <c r="U337" s="74" t="s">
        <v>3136</v>
      </c>
      <c r="V337" s="27">
        <f>IF(E337="","",SUMIF(OUTBOUND!$G:$G,WMS!E337,OUTBOUND!$L:$L))</f>
        <v>5</v>
      </c>
      <c r="W337" s="27">
        <f>IF(E337="","",SUMIF(OUTBOUND!$G:$G,WMS!E337,OUTBOUND!$M:$M))</f>
        <v>30</v>
      </c>
      <c r="X337" s="71">
        <f>IF(E337="","",SUMIF(OUTBOUND!$G:$G,WMS!E337,OUTBOUND!$O:$O))</f>
        <v>17.5</v>
      </c>
      <c r="Y337" s="71">
        <f>IF(E337="","",SUMIF(OUTBOUND!$G:$G,WMS!E337,OUTBOUND!$AC:$AC))</f>
        <v>12.5</v>
      </c>
      <c r="Z337" s="71">
        <f>IF(E337="","",SUMIF(OUTBOUND!$G:$G,WMS!E337,OUTBOUND!$P:$P))</f>
        <v>0.13</v>
      </c>
      <c r="AA337" s="27">
        <f t="shared" si="97"/>
        <v>2</v>
      </c>
      <c r="AB337" s="27">
        <f t="shared" si="98"/>
        <v>12</v>
      </c>
      <c r="AC337" s="71">
        <f t="shared" si="99"/>
        <v>7</v>
      </c>
      <c r="AD337" s="71">
        <f t="shared" si="100"/>
        <v>5</v>
      </c>
      <c r="AE337" s="71">
        <f t="shared" si="101"/>
        <v>4.9999999999999989E-2</v>
      </c>
      <c r="AF337" s="80" t="b">
        <f t="shared" si="102"/>
        <v>1</v>
      </c>
    </row>
    <row r="338" spans="1:33">
      <c r="A338" s="43" t="s">
        <v>3133</v>
      </c>
      <c r="B338" s="19" t="s">
        <v>644</v>
      </c>
      <c r="C338" s="19" t="s">
        <v>3134</v>
      </c>
      <c r="D338" s="19" t="s">
        <v>3137</v>
      </c>
      <c r="E338" s="57" t="str">
        <f t="shared" si="103"/>
        <v>KG-ARI-1812-00045-00861/67891900</v>
      </c>
      <c r="F338" s="19" t="s">
        <v>646</v>
      </c>
      <c r="G338" s="19" t="s">
        <v>649</v>
      </c>
      <c r="H338" s="45">
        <v>43448</v>
      </c>
      <c r="I338" s="38">
        <v>4</v>
      </c>
      <c r="J338" s="38">
        <v>48</v>
      </c>
      <c r="K338" s="65">
        <f t="shared" si="104"/>
        <v>12</v>
      </c>
      <c r="L338" s="46">
        <v>3.1</v>
      </c>
      <c r="M338" s="66">
        <f t="shared" si="105"/>
        <v>12.4</v>
      </c>
      <c r="N338" s="38">
        <v>38</v>
      </c>
      <c r="O338" s="38">
        <v>27</v>
      </c>
      <c r="P338" s="38">
        <v>14</v>
      </c>
      <c r="Q338" s="71">
        <f t="shared" si="95"/>
        <v>1.4E-2</v>
      </c>
      <c r="R338" s="65">
        <f t="shared" si="96"/>
        <v>0.06</v>
      </c>
      <c r="S338" s="72">
        <f t="shared" si="107"/>
        <v>0.22999999999999998</v>
      </c>
      <c r="T338" s="50">
        <v>11.04</v>
      </c>
      <c r="U338" s="74" t="s">
        <v>3136</v>
      </c>
      <c r="V338" s="27">
        <f>IF(E338="","",SUMIF(OUTBOUND!$G:$G,WMS!E338,OUTBOUND!$L:$L))</f>
        <v>3</v>
      </c>
      <c r="W338" s="27">
        <f>IF(E338="","",SUMIF(OUTBOUND!$G:$G,WMS!E338,OUTBOUND!$M:$M))</f>
        <v>36</v>
      </c>
      <c r="X338" s="71">
        <f>IF(E338="","",SUMIF(OUTBOUND!$G:$G,WMS!E338,OUTBOUND!$O:$O))</f>
        <v>9.3000000000000007</v>
      </c>
      <c r="Y338" s="71">
        <f>IF(E338="","",SUMIF(OUTBOUND!$G:$G,WMS!E338,OUTBOUND!$AC:$AC))</f>
        <v>8.2799999999999994</v>
      </c>
      <c r="Z338" s="71">
        <f>IF(E338="","",SUMIF(OUTBOUND!$G:$G,WMS!E338,OUTBOUND!$P:$P))</f>
        <v>4.2000000000000003E-2</v>
      </c>
      <c r="AA338" s="27">
        <f t="shared" si="97"/>
        <v>1</v>
      </c>
      <c r="AB338" s="27">
        <f t="shared" si="98"/>
        <v>12</v>
      </c>
      <c r="AC338" s="71">
        <f t="shared" si="99"/>
        <v>3.0999999999999996</v>
      </c>
      <c r="AD338" s="71">
        <f t="shared" si="100"/>
        <v>2.76</v>
      </c>
      <c r="AE338" s="71">
        <f t="shared" si="101"/>
        <v>1.7999999999999995E-2</v>
      </c>
      <c r="AF338" s="80" t="b">
        <f t="shared" si="102"/>
        <v>1</v>
      </c>
    </row>
    <row r="339" spans="1:33">
      <c r="A339" s="43" t="s">
        <v>3133</v>
      </c>
      <c r="B339" s="19" t="s">
        <v>644</v>
      </c>
      <c r="C339" s="19" t="s">
        <v>3134</v>
      </c>
      <c r="D339" s="19" t="s">
        <v>3138</v>
      </c>
      <c r="E339" s="57" t="str">
        <f t="shared" si="103"/>
        <v>KG-ARI-1812-00045-00861/67995790</v>
      </c>
      <c r="F339" s="19" t="s">
        <v>646</v>
      </c>
      <c r="G339" s="19" t="s">
        <v>649</v>
      </c>
      <c r="H339" s="45">
        <v>43448</v>
      </c>
      <c r="I339" s="38">
        <v>5</v>
      </c>
      <c r="J339" s="38">
        <v>60</v>
      </c>
      <c r="K339" s="65">
        <f t="shared" si="104"/>
        <v>12</v>
      </c>
      <c r="L339" s="46">
        <v>3.1</v>
      </c>
      <c r="M339" s="66">
        <f t="shared" si="105"/>
        <v>15.5</v>
      </c>
      <c r="N339" s="38">
        <v>38</v>
      </c>
      <c r="O339" s="38">
        <v>27</v>
      </c>
      <c r="P339" s="38">
        <v>14</v>
      </c>
      <c r="Q339" s="71">
        <f t="shared" ref="Q339:Q399" si="108">IF(P339="","",ROUND(N339*O339*P339/1000000,3))</f>
        <v>1.4E-2</v>
      </c>
      <c r="R339" s="65">
        <f t="shared" ref="R339:R399" si="109">IF(Q339="","",ROUND(N339*O339*P339/1000000*I339,2))</f>
        <v>7.0000000000000007E-2</v>
      </c>
      <c r="S339" s="72">
        <f t="shared" si="107"/>
        <v>0.2</v>
      </c>
      <c r="T339" s="50">
        <v>12</v>
      </c>
      <c r="U339" s="74" t="s">
        <v>3136</v>
      </c>
      <c r="V339" s="27">
        <f>IF(E339="","",SUMIF(OUTBOUND!$G:$G,WMS!E339,OUTBOUND!$L:$L))</f>
        <v>3</v>
      </c>
      <c r="W339" s="27">
        <f>IF(E339="","",SUMIF(OUTBOUND!$G:$G,WMS!E339,OUTBOUND!$M:$M))</f>
        <v>36</v>
      </c>
      <c r="X339" s="71">
        <f>IF(E339="","",SUMIF(OUTBOUND!$G:$G,WMS!E339,OUTBOUND!$O:$O))</f>
        <v>9.3000000000000007</v>
      </c>
      <c r="Y339" s="71">
        <f>IF(E339="","",SUMIF(OUTBOUND!$G:$G,WMS!E339,OUTBOUND!$AC:$AC))</f>
        <v>7.2</v>
      </c>
      <c r="Z339" s="71">
        <f>IF(E339="","",SUMIF(OUTBOUND!$G:$G,WMS!E339,OUTBOUND!$P:$P))</f>
        <v>4.2000000000000003E-2</v>
      </c>
      <c r="AA339" s="27">
        <f t="shared" ref="AA339:AA399" si="110">IF(I339="","",I339-V339)</f>
        <v>2</v>
      </c>
      <c r="AB339" s="27">
        <f t="shared" ref="AB339:AB399" si="111">IF(J339="","",J339-W339)</f>
        <v>24</v>
      </c>
      <c r="AC339" s="71">
        <f t="shared" ref="AC339:AC399" si="112">IF(M339="","",M339-X339)</f>
        <v>6.1999999999999993</v>
      </c>
      <c r="AD339" s="71">
        <f t="shared" ref="AD339:AD399" si="113">IF(T339="","",T339-Y339)</f>
        <v>4.8</v>
      </c>
      <c r="AE339" s="71">
        <f t="shared" ref="AE339:AE399" si="114">IF(R339="","",R339-Z339)</f>
        <v>2.8000000000000004E-2</v>
      </c>
      <c r="AF339" s="80" t="b">
        <f t="shared" ref="AF339:AF399" si="115">IF(AB339="","",EXACT(K339,AB339/AA339))</f>
        <v>1</v>
      </c>
    </row>
    <row r="340" spans="1:33">
      <c r="A340" s="84" t="s">
        <v>3139</v>
      </c>
      <c r="B340" s="83" t="s">
        <v>651</v>
      </c>
      <c r="C340" s="83" t="s">
        <v>3140</v>
      </c>
      <c r="D340" s="83">
        <v>42186922</v>
      </c>
      <c r="E340" s="57" t="str">
        <f t="shared" si="103"/>
        <v>KG-ARI-1812-00048-01328/42186922</v>
      </c>
      <c r="F340" s="19" t="s">
        <v>653</v>
      </c>
      <c r="G340" s="19" t="s">
        <v>654</v>
      </c>
      <c r="H340" s="45">
        <v>43448</v>
      </c>
      <c r="I340" s="38">
        <v>32</v>
      </c>
      <c r="J340" s="38">
        <v>128</v>
      </c>
      <c r="K340" s="65">
        <f t="shared" si="104"/>
        <v>4</v>
      </c>
      <c r="L340" s="46">
        <v>3.4</v>
      </c>
      <c r="M340" s="66">
        <f t="shared" si="105"/>
        <v>108.8</v>
      </c>
      <c r="N340" s="38">
        <v>56</v>
      </c>
      <c r="O340" s="38">
        <v>26.5</v>
      </c>
      <c r="P340" s="38">
        <v>39</v>
      </c>
      <c r="Q340" s="71">
        <f t="shared" si="108"/>
        <v>5.8000000000000003E-2</v>
      </c>
      <c r="R340" s="65">
        <f t="shared" si="109"/>
        <v>1.85</v>
      </c>
      <c r="S340" s="72">
        <f t="shared" si="107"/>
        <v>0.7</v>
      </c>
      <c r="T340" s="50">
        <v>89.6</v>
      </c>
      <c r="U340" s="74" t="s">
        <v>3141</v>
      </c>
      <c r="V340" s="27">
        <f>IF(E340="","",SUMIF(OUTBOUND!$G:$G,WMS!E340,OUTBOUND!$L:$L))</f>
        <v>32</v>
      </c>
      <c r="W340" s="27">
        <f>IF(E340="","",SUMIF(OUTBOUND!$G:$G,WMS!E340,OUTBOUND!$M:$M))</f>
        <v>128</v>
      </c>
      <c r="X340" s="71">
        <f>IF(E340="","",SUMIF(OUTBOUND!$G:$G,WMS!E340,OUTBOUND!$O:$O))</f>
        <v>108.8</v>
      </c>
      <c r="Y340" s="71">
        <f>IF(E340="","",SUMIF(OUTBOUND!$G:$G,WMS!E340,OUTBOUND!$AC:$AC))</f>
        <v>89.6</v>
      </c>
      <c r="Z340" s="71">
        <f>IF(E340="","",SUMIF(OUTBOUND!$G:$G,WMS!E340,OUTBOUND!$P:$P))</f>
        <v>1.8560000000000001</v>
      </c>
      <c r="AA340" s="27">
        <f t="shared" si="110"/>
        <v>0</v>
      </c>
      <c r="AB340" s="27">
        <f t="shared" si="111"/>
        <v>0</v>
      </c>
      <c r="AC340" s="71">
        <f t="shared" si="112"/>
        <v>0</v>
      </c>
      <c r="AD340" s="71">
        <f t="shared" si="113"/>
        <v>0</v>
      </c>
      <c r="AE340" s="71">
        <f t="shared" si="114"/>
        <v>-6.0000000000000053E-3</v>
      </c>
      <c r="AF340" s="80" t="e">
        <f t="shared" si="115"/>
        <v>#DIV/0!</v>
      </c>
      <c r="AG340" s="43" t="s">
        <v>2726</v>
      </c>
    </row>
    <row r="341" spans="1:33">
      <c r="A341" s="84" t="s">
        <v>3139</v>
      </c>
      <c r="B341" s="83" t="s">
        <v>651</v>
      </c>
      <c r="C341" s="83" t="s">
        <v>3140</v>
      </c>
      <c r="D341" s="83">
        <v>42186946</v>
      </c>
      <c r="E341" s="57" t="str">
        <f t="shared" si="103"/>
        <v>KG-ARI-1812-00048-01328/42186946</v>
      </c>
      <c r="F341" s="19" t="s">
        <v>653</v>
      </c>
      <c r="G341" s="19" t="s">
        <v>656</v>
      </c>
      <c r="H341" s="45">
        <v>43448</v>
      </c>
      <c r="I341" s="38">
        <v>18</v>
      </c>
      <c r="J341" s="38">
        <v>72</v>
      </c>
      <c r="K341" s="65">
        <f t="shared" si="104"/>
        <v>4</v>
      </c>
      <c r="L341" s="46">
        <v>2.9</v>
      </c>
      <c r="M341" s="66">
        <f t="shared" si="105"/>
        <v>52.2</v>
      </c>
      <c r="N341" s="38">
        <v>43.5</v>
      </c>
      <c r="O341" s="38">
        <v>29.5</v>
      </c>
      <c r="P341" s="38">
        <v>41</v>
      </c>
      <c r="Q341" s="71">
        <f t="shared" si="108"/>
        <v>5.2999999999999999E-2</v>
      </c>
      <c r="R341" s="65">
        <f t="shared" si="109"/>
        <v>0.95</v>
      </c>
      <c r="S341" s="72">
        <f t="shared" si="107"/>
        <v>0.625</v>
      </c>
      <c r="T341" s="50">
        <v>45</v>
      </c>
      <c r="U341" s="74" t="s">
        <v>2817</v>
      </c>
      <c r="V341" s="27">
        <f>IF(E341="","",SUMIF(OUTBOUND!$G:$G,WMS!E341,OUTBOUND!$L:$L))</f>
        <v>18</v>
      </c>
      <c r="W341" s="27">
        <f>IF(E341="","",SUMIF(OUTBOUND!$G:$G,WMS!E341,OUTBOUND!$M:$M))</f>
        <v>72</v>
      </c>
      <c r="X341" s="71">
        <f>IF(E341="","",SUMIF(OUTBOUND!$G:$G,WMS!E341,OUTBOUND!$O:$O))</f>
        <v>52.2</v>
      </c>
      <c r="Y341" s="71">
        <f>IF(E341="","",SUMIF(OUTBOUND!$G:$G,WMS!E341,OUTBOUND!$AC:$AC))</f>
        <v>45</v>
      </c>
      <c r="Z341" s="71">
        <f>IF(E341="","",SUMIF(OUTBOUND!$G:$G,WMS!E341,OUTBOUND!$P:$P))</f>
        <v>0.95399999999999996</v>
      </c>
      <c r="AA341" s="27">
        <f t="shared" si="110"/>
        <v>0</v>
      </c>
      <c r="AB341" s="27">
        <f t="shared" si="111"/>
        <v>0</v>
      </c>
      <c r="AC341" s="71">
        <f t="shared" si="112"/>
        <v>0</v>
      </c>
      <c r="AD341" s="71">
        <f t="shared" si="113"/>
        <v>0</v>
      </c>
      <c r="AE341" s="71">
        <f t="shared" si="114"/>
        <v>-4.0000000000000036E-3</v>
      </c>
      <c r="AF341" s="80" t="e">
        <f t="shared" si="115"/>
        <v>#DIV/0!</v>
      </c>
      <c r="AG341" s="43" t="s">
        <v>2726</v>
      </c>
    </row>
    <row r="342" spans="1:33">
      <c r="A342" s="84" t="s">
        <v>3139</v>
      </c>
      <c r="B342" s="83" t="s">
        <v>651</v>
      </c>
      <c r="C342" s="83" t="s">
        <v>3140</v>
      </c>
      <c r="D342" s="83">
        <v>42087717</v>
      </c>
      <c r="E342" s="57" t="str">
        <f t="shared" si="103"/>
        <v>KG-ARI-1812-00048-01328/42087717</v>
      </c>
      <c r="F342" s="19" t="s">
        <v>653</v>
      </c>
      <c r="G342" s="19" t="s">
        <v>658</v>
      </c>
      <c r="H342" s="45">
        <v>43448</v>
      </c>
      <c r="I342" s="38">
        <v>7</v>
      </c>
      <c r="J342" s="38">
        <v>42</v>
      </c>
      <c r="K342" s="65">
        <f t="shared" si="104"/>
        <v>6</v>
      </c>
      <c r="L342" s="46">
        <v>3.6</v>
      </c>
      <c r="M342" s="66">
        <f t="shared" si="105"/>
        <v>25.2</v>
      </c>
      <c r="N342" s="38">
        <v>40.5</v>
      </c>
      <c r="O342" s="38">
        <v>24</v>
      </c>
      <c r="P342" s="38">
        <v>31</v>
      </c>
      <c r="Q342" s="71">
        <f t="shared" si="108"/>
        <v>0.03</v>
      </c>
      <c r="R342" s="65">
        <f t="shared" si="109"/>
        <v>0.21</v>
      </c>
      <c r="S342" s="72">
        <f t="shared" si="107"/>
        <v>0.55000000000000004</v>
      </c>
      <c r="T342" s="50">
        <v>23.1</v>
      </c>
      <c r="U342" s="74" t="s">
        <v>2901</v>
      </c>
      <c r="V342" s="27">
        <f>IF(E342="","",SUMIF(OUTBOUND!$G:$G,WMS!E342,OUTBOUND!$L:$L))</f>
        <v>7</v>
      </c>
      <c r="W342" s="27">
        <f>IF(E342="","",SUMIF(OUTBOUND!$G:$G,WMS!E342,OUTBOUND!$M:$M))</f>
        <v>42</v>
      </c>
      <c r="X342" s="71">
        <f>IF(E342="","",SUMIF(OUTBOUND!$G:$G,WMS!E342,OUTBOUND!$O:$O))</f>
        <v>25.200000000000003</v>
      </c>
      <c r="Y342" s="71">
        <f>IF(E342="","",SUMIF(OUTBOUND!$G:$G,WMS!E342,OUTBOUND!$AC:$AC))</f>
        <v>23.1</v>
      </c>
      <c r="Z342" s="71">
        <f>IF(E342="","",SUMIF(OUTBOUND!$G:$G,WMS!E342,OUTBOUND!$P:$P))</f>
        <v>0.21</v>
      </c>
      <c r="AA342" s="27">
        <f t="shared" si="110"/>
        <v>0</v>
      </c>
      <c r="AB342" s="27">
        <f t="shared" si="111"/>
        <v>0</v>
      </c>
      <c r="AC342" s="71">
        <f t="shared" si="112"/>
        <v>-3.5527136788005009E-15</v>
      </c>
      <c r="AD342" s="71">
        <f t="shared" si="113"/>
        <v>0</v>
      </c>
      <c r="AE342" s="71">
        <f t="shared" si="114"/>
        <v>0</v>
      </c>
      <c r="AF342" s="80" t="e">
        <f t="shared" si="115"/>
        <v>#DIV/0!</v>
      </c>
      <c r="AG342" s="43" t="s">
        <v>2726</v>
      </c>
    </row>
    <row r="343" spans="1:33">
      <c r="A343" s="84" t="s">
        <v>3139</v>
      </c>
      <c r="B343" s="83" t="s">
        <v>651</v>
      </c>
      <c r="C343" s="83" t="s">
        <v>3140</v>
      </c>
      <c r="D343" s="83">
        <v>42232575</v>
      </c>
      <c r="E343" s="57" t="str">
        <f t="shared" si="103"/>
        <v>KG-ARI-1812-00048-01328/42232575</v>
      </c>
      <c r="F343" s="19" t="s">
        <v>653</v>
      </c>
      <c r="G343" s="19" t="s">
        <v>660</v>
      </c>
      <c r="H343" s="45">
        <v>43448</v>
      </c>
      <c r="I343" s="38">
        <v>6</v>
      </c>
      <c r="J343" s="38">
        <v>48</v>
      </c>
      <c r="K343" s="65">
        <f t="shared" si="104"/>
        <v>8</v>
      </c>
      <c r="L343" s="46">
        <v>3.7</v>
      </c>
      <c r="M343" s="66">
        <f t="shared" si="105"/>
        <v>22.2</v>
      </c>
      <c r="N343" s="38">
        <v>43.5</v>
      </c>
      <c r="O343" s="38">
        <v>29</v>
      </c>
      <c r="P343" s="38">
        <v>29.5</v>
      </c>
      <c r="Q343" s="71">
        <f t="shared" si="108"/>
        <v>3.6999999999999998E-2</v>
      </c>
      <c r="R343" s="65">
        <f t="shared" si="109"/>
        <v>0.22</v>
      </c>
      <c r="S343" s="72">
        <f t="shared" si="107"/>
        <v>0.39999999999999997</v>
      </c>
      <c r="T343" s="50">
        <v>19.2</v>
      </c>
      <c r="U343" s="74" t="s">
        <v>3142</v>
      </c>
      <c r="V343" s="27">
        <f>IF(E343="","",SUMIF(OUTBOUND!$G:$G,WMS!E343,OUTBOUND!$L:$L))</f>
        <v>6</v>
      </c>
      <c r="W343" s="27">
        <f>IF(E343="","",SUMIF(OUTBOUND!$G:$G,WMS!E343,OUTBOUND!$M:$M))</f>
        <v>48</v>
      </c>
      <c r="X343" s="71">
        <f>IF(E343="","",SUMIF(OUTBOUND!$G:$G,WMS!E343,OUTBOUND!$O:$O))</f>
        <v>22.200000000000003</v>
      </c>
      <c r="Y343" s="71">
        <f>IF(E343="","",SUMIF(OUTBOUND!$G:$G,WMS!E343,OUTBOUND!$AC:$AC))</f>
        <v>19.2</v>
      </c>
      <c r="Z343" s="71">
        <f>IF(E343="","",SUMIF(OUTBOUND!$G:$G,WMS!E343,OUTBOUND!$P:$P))</f>
        <v>0.22199999999999998</v>
      </c>
      <c r="AA343" s="27">
        <f t="shared" si="110"/>
        <v>0</v>
      </c>
      <c r="AB343" s="27">
        <f t="shared" si="111"/>
        <v>0</v>
      </c>
      <c r="AC343" s="71">
        <f t="shared" si="112"/>
        <v>-3.5527136788005009E-15</v>
      </c>
      <c r="AD343" s="71">
        <f t="shared" si="113"/>
        <v>0</v>
      </c>
      <c r="AE343" s="71">
        <f t="shared" si="114"/>
        <v>-1.999999999999974E-3</v>
      </c>
      <c r="AF343" s="80" t="e">
        <f t="shared" si="115"/>
        <v>#DIV/0!</v>
      </c>
      <c r="AG343" s="43" t="s">
        <v>2726</v>
      </c>
    </row>
    <row r="344" spans="1:33">
      <c r="A344" s="43" t="s">
        <v>3139</v>
      </c>
      <c r="B344" s="19" t="s">
        <v>651</v>
      </c>
      <c r="C344" s="19" t="s">
        <v>3140</v>
      </c>
      <c r="D344" s="19">
        <v>42232568</v>
      </c>
      <c r="E344" s="57" t="str">
        <f t="shared" si="103"/>
        <v>KG-ARI-1812-00048-01328/42232568</v>
      </c>
      <c r="F344" s="19" t="s">
        <v>653</v>
      </c>
      <c r="G344" s="19" t="s">
        <v>662</v>
      </c>
      <c r="H344" s="45">
        <v>43448</v>
      </c>
      <c r="I344" s="38">
        <v>7</v>
      </c>
      <c r="J344" s="38">
        <v>56</v>
      </c>
      <c r="K344" s="65">
        <f t="shared" si="104"/>
        <v>8</v>
      </c>
      <c r="L344" s="46">
        <v>2.75</v>
      </c>
      <c r="M344" s="66">
        <f t="shared" si="105"/>
        <v>19.25</v>
      </c>
      <c r="N344" s="38">
        <v>39</v>
      </c>
      <c r="O344" s="38">
        <v>29</v>
      </c>
      <c r="P344" s="38">
        <v>29</v>
      </c>
      <c r="Q344" s="71">
        <f t="shared" si="108"/>
        <v>3.3000000000000002E-2</v>
      </c>
      <c r="R344" s="65">
        <f t="shared" si="109"/>
        <v>0.23</v>
      </c>
      <c r="S344" s="72">
        <f t="shared" si="107"/>
        <v>0.3</v>
      </c>
      <c r="T344" s="50">
        <v>16.8</v>
      </c>
      <c r="U344" s="74" t="s">
        <v>2851</v>
      </c>
      <c r="V344" s="27">
        <f>IF(E344="","",SUMIF(OUTBOUND!$G:$G,WMS!E344,OUTBOUND!$L:$L))</f>
        <v>0</v>
      </c>
      <c r="W344" s="27">
        <f>IF(E344="","",SUMIF(OUTBOUND!$G:$G,WMS!E344,OUTBOUND!$M:$M))</f>
        <v>0</v>
      </c>
      <c r="X344" s="71">
        <f>IF(E344="","",SUMIF(OUTBOUND!$G:$G,WMS!E344,OUTBOUND!$O:$O))</f>
        <v>0</v>
      </c>
      <c r="Y344" s="71">
        <f>IF(E344="","",SUMIF(OUTBOUND!$G:$G,WMS!E344,OUTBOUND!$AC:$AC))</f>
        <v>0</v>
      </c>
      <c r="Z344" s="71">
        <f>IF(E344="","",SUMIF(OUTBOUND!$G:$G,WMS!E344,OUTBOUND!$P:$P))</f>
        <v>0</v>
      </c>
      <c r="AA344" s="27">
        <f t="shared" si="110"/>
        <v>7</v>
      </c>
      <c r="AB344" s="27">
        <f t="shared" si="111"/>
        <v>56</v>
      </c>
      <c r="AC344" s="71">
        <f t="shared" si="112"/>
        <v>19.25</v>
      </c>
      <c r="AD344" s="71">
        <f t="shared" si="113"/>
        <v>16.8</v>
      </c>
      <c r="AE344" s="71">
        <f t="shared" si="114"/>
        <v>0.23</v>
      </c>
      <c r="AF344" s="80" t="b">
        <f t="shared" si="115"/>
        <v>1</v>
      </c>
    </row>
    <row r="345" spans="1:33">
      <c r="A345" s="84" t="s">
        <v>3139</v>
      </c>
      <c r="B345" s="83" t="s">
        <v>651</v>
      </c>
      <c r="C345" s="83" t="s">
        <v>3140</v>
      </c>
      <c r="D345" s="83">
        <v>42634430</v>
      </c>
      <c r="E345" s="57" t="str">
        <f t="shared" si="103"/>
        <v>KG-ARI-1812-00048-01328/42634430</v>
      </c>
      <c r="F345" s="19" t="s">
        <v>653</v>
      </c>
      <c r="G345" s="19" t="s">
        <v>664</v>
      </c>
      <c r="H345" s="45">
        <v>43448</v>
      </c>
      <c r="I345" s="38">
        <v>9</v>
      </c>
      <c r="J345" s="38">
        <v>72</v>
      </c>
      <c r="K345" s="65">
        <f t="shared" si="104"/>
        <v>8</v>
      </c>
      <c r="L345" s="46">
        <v>2.4</v>
      </c>
      <c r="M345" s="66">
        <f t="shared" si="105"/>
        <v>21.6</v>
      </c>
      <c r="N345" s="38">
        <v>35.5</v>
      </c>
      <c r="O345" s="38">
        <v>29.5</v>
      </c>
      <c r="P345" s="38">
        <v>28.5</v>
      </c>
      <c r="Q345" s="71">
        <f t="shared" si="108"/>
        <v>0.03</v>
      </c>
      <c r="R345" s="65">
        <f t="shared" si="109"/>
        <v>0.27</v>
      </c>
      <c r="S345" s="72">
        <f t="shared" si="107"/>
        <v>0.29624999999999996</v>
      </c>
      <c r="T345" s="50">
        <v>21.33</v>
      </c>
      <c r="U345" s="74" t="s">
        <v>3142</v>
      </c>
      <c r="V345" s="27">
        <f>IF(E345="","",SUMIF(OUTBOUND!$G:$G,WMS!E345,OUTBOUND!$L:$L))</f>
        <v>9</v>
      </c>
      <c r="W345" s="27">
        <f>IF(E345="","",SUMIF(OUTBOUND!$G:$G,WMS!E345,OUTBOUND!$M:$M))</f>
        <v>72</v>
      </c>
      <c r="X345" s="71">
        <f>IF(E345="","",SUMIF(OUTBOUND!$G:$G,WMS!E345,OUTBOUND!$O:$O))</f>
        <v>21.599999999999998</v>
      </c>
      <c r="Y345" s="71">
        <f>IF(E345="","",SUMIF(OUTBOUND!$G:$G,WMS!E345,OUTBOUND!$AC:$AC))</f>
        <v>21.33</v>
      </c>
      <c r="Z345" s="71">
        <f>IF(E345="","",SUMIF(OUTBOUND!$G:$G,WMS!E345,OUTBOUND!$P:$P))</f>
        <v>0.27</v>
      </c>
      <c r="AA345" s="27">
        <f t="shared" si="110"/>
        <v>0</v>
      </c>
      <c r="AB345" s="27">
        <f t="shared" si="111"/>
        <v>0</v>
      </c>
      <c r="AC345" s="71">
        <f t="shared" si="112"/>
        <v>3.5527136788005009E-15</v>
      </c>
      <c r="AD345" s="71">
        <f t="shared" si="113"/>
        <v>0</v>
      </c>
      <c r="AE345" s="71">
        <f t="shared" si="114"/>
        <v>0</v>
      </c>
      <c r="AF345" s="80" t="e">
        <f t="shared" si="115"/>
        <v>#DIV/0!</v>
      </c>
      <c r="AG345" s="43" t="s">
        <v>2726</v>
      </c>
    </row>
    <row r="346" spans="1:33">
      <c r="A346" s="43" t="s">
        <v>3139</v>
      </c>
      <c r="B346" s="19" t="s">
        <v>651</v>
      </c>
      <c r="C346" s="19" t="s">
        <v>3140</v>
      </c>
      <c r="D346" s="19">
        <v>42259633</v>
      </c>
      <c r="E346" s="57" t="str">
        <f t="shared" si="103"/>
        <v>KG-ARI-1812-00048-01328/42259633</v>
      </c>
      <c r="F346" s="19" t="s">
        <v>653</v>
      </c>
      <c r="G346" s="19" t="s">
        <v>666</v>
      </c>
      <c r="H346" s="45">
        <v>43448</v>
      </c>
      <c r="I346" s="38">
        <v>7</v>
      </c>
      <c r="J346" s="38">
        <v>28</v>
      </c>
      <c r="K346" s="65">
        <f t="shared" si="104"/>
        <v>4</v>
      </c>
      <c r="L346" s="46">
        <v>2.8</v>
      </c>
      <c r="M346" s="66">
        <f t="shared" si="105"/>
        <v>19.600000000000001</v>
      </c>
      <c r="N346" s="38">
        <v>45</v>
      </c>
      <c r="O346" s="38">
        <v>35.5</v>
      </c>
      <c r="P346" s="38">
        <v>41.5</v>
      </c>
      <c r="Q346" s="71">
        <f t="shared" si="108"/>
        <v>6.6000000000000003E-2</v>
      </c>
      <c r="R346" s="65">
        <f t="shared" si="109"/>
        <v>0.46</v>
      </c>
      <c r="S346" s="72">
        <f t="shared" si="107"/>
        <v>0.47500000000000003</v>
      </c>
      <c r="T346" s="50">
        <v>13.3</v>
      </c>
      <c r="U346" s="74" t="s">
        <v>3136</v>
      </c>
      <c r="V346" s="27">
        <f>IF(E346="","",SUMIF(OUTBOUND!$G:$G,WMS!E346,OUTBOUND!$L:$L))</f>
        <v>0</v>
      </c>
      <c r="W346" s="27">
        <f>IF(E346="","",SUMIF(OUTBOUND!$G:$G,WMS!E346,OUTBOUND!$M:$M))</f>
        <v>0</v>
      </c>
      <c r="X346" s="71">
        <f>IF(E346="","",SUMIF(OUTBOUND!$G:$G,WMS!E346,OUTBOUND!$O:$O))</f>
        <v>0</v>
      </c>
      <c r="Y346" s="71">
        <f>IF(E346="","",SUMIF(OUTBOUND!$G:$G,WMS!E346,OUTBOUND!$AC:$AC))</f>
        <v>0</v>
      </c>
      <c r="Z346" s="71">
        <f>IF(E346="","",SUMIF(OUTBOUND!$G:$G,WMS!E346,OUTBOUND!$P:$P))</f>
        <v>0</v>
      </c>
      <c r="AA346" s="27">
        <f t="shared" si="110"/>
        <v>7</v>
      </c>
      <c r="AB346" s="27">
        <f t="shared" si="111"/>
        <v>28</v>
      </c>
      <c r="AC346" s="71">
        <f t="shared" si="112"/>
        <v>19.600000000000001</v>
      </c>
      <c r="AD346" s="71">
        <f t="shared" si="113"/>
        <v>13.3</v>
      </c>
      <c r="AE346" s="71">
        <f t="shared" si="114"/>
        <v>0.46</v>
      </c>
      <c r="AF346" s="80" t="b">
        <f t="shared" si="115"/>
        <v>1</v>
      </c>
    </row>
    <row r="347" spans="1:33">
      <c r="A347" s="43" t="s">
        <v>3139</v>
      </c>
      <c r="B347" s="19" t="s">
        <v>651</v>
      </c>
      <c r="C347" s="19" t="s">
        <v>3140</v>
      </c>
      <c r="D347" s="19">
        <v>42629016</v>
      </c>
      <c r="E347" s="57" t="str">
        <f t="shared" si="103"/>
        <v>KG-ARI-1812-00048-01328/42629016</v>
      </c>
      <c r="F347" s="19" t="s">
        <v>653</v>
      </c>
      <c r="G347" s="19" t="s">
        <v>668</v>
      </c>
      <c r="H347" s="45">
        <v>43448</v>
      </c>
      <c r="I347" s="38">
        <v>6</v>
      </c>
      <c r="J347" s="38">
        <v>24</v>
      </c>
      <c r="K347" s="65">
        <f t="shared" si="104"/>
        <v>4</v>
      </c>
      <c r="L347" s="46">
        <v>3.6</v>
      </c>
      <c r="M347" s="66">
        <f t="shared" si="105"/>
        <v>21.6</v>
      </c>
      <c r="N347" s="38">
        <v>33</v>
      </c>
      <c r="O347" s="38">
        <v>33</v>
      </c>
      <c r="P347" s="38">
        <v>28.5</v>
      </c>
      <c r="Q347" s="71">
        <f t="shared" si="108"/>
        <v>3.1E-2</v>
      </c>
      <c r="R347" s="65">
        <f t="shared" si="109"/>
        <v>0.19</v>
      </c>
      <c r="S347" s="72">
        <f t="shared" si="107"/>
        <v>0.79999999999999993</v>
      </c>
      <c r="T347" s="50">
        <v>19.2</v>
      </c>
      <c r="U347" s="74" t="s">
        <v>3136</v>
      </c>
      <c r="V347" s="27">
        <f>IF(E347="","",SUMIF(OUTBOUND!$G:$G,WMS!E347,OUTBOUND!$L:$L))</f>
        <v>4</v>
      </c>
      <c r="W347" s="27">
        <f>IF(E347="","",SUMIF(OUTBOUND!$G:$G,WMS!E347,OUTBOUND!$M:$M))</f>
        <v>16</v>
      </c>
      <c r="X347" s="71">
        <f>IF(E347="","",SUMIF(OUTBOUND!$G:$G,WMS!E347,OUTBOUND!$O:$O))</f>
        <v>14.4</v>
      </c>
      <c r="Y347" s="71">
        <f>IF(E347="","",SUMIF(OUTBOUND!$G:$G,WMS!E347,OUTBOUND!$AC:$AC))</f>
        <v>12.799999999999999</v>
      </c>
      <c r="Z347" s="71">
        <f>IF(E347="","",SUMIF(OUTBOUND!$G:$G,WMS!E347,OUTBOUND!$P:$P))</f>
        <v>0.124</v>
      </c>
      <c r="AA347" s="27">
        <f t="shared" si="110"/>
        <v>2</v>
      </c>
      <c r="AB347" s="27">
        <f t="shared" si="111"/>
        <v>8</v>
      </c>
      <c r="AC347" s="71">
        <f t="shared" si="112"/>
        <v>7.2000000000000011</v>
      </c>
      <c r="AD347" s="71">
        <f t="shared" si="113"/>
        <v>6.4</v>
      </c>
      <c r="AE347" s="71">
        <f t="shared" si="114"/>
        <v>6.6000000000000003E-2</v>
      </c>
      <c r="AF347" s="80" t="b">
        <f t="shared" si="115"/>
        <v>1</v>
      </c>
    </row>
    <row r="348" spans="1:33">
      <c r="A348" s="43" t="s">
        <v>3139</v>
      </c>
      <c r="B348" s="19" t="s">
        <v>651</v>
      </c>
      <c r="C348" s="19" t="s">
        <v>3140</v>
      </c>
      <c r="D348" s="19">
        <v>42629009</v>
      </c>
      <c r="E348" s="57" t="str">
        <f t="shared" si="103"/>
        <v>KG-ARI-1812-00048-01328/42629009</v>
      </c>
      <c r="F348" s="19" t="s">
        <v>653</v>
      </c>
      <c r="G348" s="19" t="s">
        <v>668</v>
      </c>
      <c r="H348" s="45">
        <v>43448</v>
      </c>
      <c r="I348" s="38">
        <v>6</v>
      </c>
      <c r="J348" s="38">
        <v>24</v>
      </c>
      <c r="K348" s="65">
        <f t="shared" si="104"/>
        <v>4</v>
      </c>
      <c r="L348" s="46">
        <v>2.4</v>
      </c>
      <c r="M348" s="66">
        <f t="shared" si="105"/>
        <v>14.4</v>
      </c>
      <c r="N348" s="38">
        <v>30.5</v>
      </c>
      <c r="O348" s="38">
        <v>30.5</v>
      </c>
      <c r="P348" s="38">
        <v>22</v>
      </c>
      <c r="Q348" s="71">
        <f t="shared" si="108"/>
        <v>0.02</v>
      </c>
      <c r="R348" s="65">
        <f t="shared" si="109"/>
        <v>0.12</v>
      </c>
      <c r="S348" s="72">
        <f t="shared" si="107"/>
        <v>0.47500000000000003</v>
      </c>
      <c r="T348" s="50">
        <v>11.4</v>
      </c>
      <c r="U348" s="74" t="s">
        <v>2801</v>
      </c>
      <c r="V348" s="27">
        <f>IF(E348="","",SUMIF(OUTBOUND!$G:$G,WMS!E348,OUTBOUND!$L:$L))</f>
        <v>4</v>
      </c>
      <c r="W348" s="27">
        <f>IF(E348="","",SUMIF(OUTBOUND!$G:$G,WMS!E348,OUTBOUND!$M:$M))</f>
        <v>16</v>
      </c>
      <c r="X348" s="71">
        <f>IF(E348="","",SUMIF(OUTBOUND!$G:$G,WMS!E348,OUTBOUND!$O:$O))</f>
        <v>9.6</v>
      </c>
      <c r="Y348" s="71">
        <f>IF(E348="","",SUMIF(OUTBOUND!$G:$G,WMS!E348,OUTBOUND!$AC:$AC))</f>
        <v>7.6000000000000005</v>
      </c>
      <c r="Z348" s="71">
        <f>IF(E348="","",SUMIF(OUTBOUND!$G:$G,WMS!E348,OUTBOUND!$P:$P))</f>
        <v>0.08</v>
      </c>
      <c r="AA348" s="27">
        <f t="shared" si="110"/>
        <v>2</v>
      </c>
      <c r="AB348" s="27">
        <f t="shared" si="111"/>
        <v>8</v>
      </c>
      <c r="AC348" s="71">
        <f t="shared" si="112"/>
        <v>4.8000000000000007</v>
      </c>
      <c r="AD348" s="71">
        <f t="shared" si="113"/>
        <v>3.8</v>
      </c>
      <c r="AE348" s="71">
        <f t="shared" si="114"/>
        <v>3.9999999999999994E-2</v>
      </c>
      <c r="AF348" s="80" t="b">
        <f t="shared" si="115"/>
        <v>1</v>
      </c>
    </row>
    <row r="349" spans="1:33">
      <c r="A349" s="43" t="s">
        <v>3139</v>
      </c>
      <c r="B349" s="19" t="s">
        <v>651</v>
      </c>
      <c r="C349" s="19" t="s">
        <v>3140</v>
      </c>
      <c r="D349" s="19">
        <v>42563648</v>
      </c>
      <c r="E349" s="57" t="str">
        <f t="shared" si="103"/>
        <v>KG-ARI-1812-00048-01328/42563648</v>
      </c>
      <c r="F349" s="19" t="s">
        <v>653</v>
      </c>
      <c r="G349" s="19" t="s">
        <v>670</v>
      </c>
      <c r="H349" s="45">
        <v>43448</v>
      </c>
      <c r="I349" s="38">
        <v>8</v>
      </c>
      <c r="J349" s="38">
        <v>96</v>
      </c>
      <c r="K349" s="65">
        <f t="shared" si="104"/>
        <v>12</v>
      </c>
      <c r="L349" s="46">
        <v>0.5</v>
      </c>
      <c r="M349" s="66">
        <f t="shared" si="105"/>
        <v>4</v>
      </c>
      <c r="N349" s="38">
        <v>21</v>
      </c>
      <c r="O349" s="38">
        <v>19</v>
      </c>
      <c r="P349" s="38">
        <v>7.3</v>
      </c>
      <c r="Q349" s="71">
        <f t="shared" si="108"/>
        <v>3.0000000000000001E-3</v>
      </c>
      <c r="R349" s="65">
        <f t="shared" si="109"/>
        <v>0.02</v>
      </c>
      <c r="S349" s="72">
        <f t="shared" si="107"/>
        <v>2.4999999999999998E-2</v>
      </c>
      <c r="T349" s="50">
        <v>2.4</v>
      </c>
      <c r="U349" s="74" t="s">
        <v>2851</v>
      </c>
      <c r="V349" s="27">
        <f>IF(E349="","",SUMIF(OUTBOUND!$G:$G,WMS!E349,OUTBOUND!$L:$L))</f>
        <v>7</v>
      </c>
      <c r="W349" s="27">
        <f>IF(E349="","",SUMIF(OUTBOUND!$G:$G,WMS!E349,OUTBOUND!$M:$M))</f>
        <v>84</v>
      </c>
      <c r="X349" s="71">
        <f>IF(E349="","",SUMIF(OUTBOUND!$G:$G,WMS!E349,OUTBOUND!$O:$O))</f>
        <v>3.5</v>
      </c>
      <c r="Y349" s="71">
        <f>IF(E349="","",SUMIF(OUTBOUND!$G:$G,WMS!E349,OUTBOUND!$AC:$AC))</f>
        <v>2.0999999999999996</v>
      </c>
      <c r="Z349" s="71">
        <f>IF(E349="","",SUMIF(OUTBOUND!$G:$G,WMS!E349,OUTBOUND!$P:$P))</f>
        <v>2.1000000000000001E-2</v>
      </c>
      <c r="AA349" s="27">
        <f t="shared" si="110"/>
        <v>1</v>
      </c>
      <c r="AB349" s="27">
        <f t="shared" si="111"/>
        <v>12</v>
      </c>
      <c r="AC349" s="71">
        <f t="shared" si="112"/>
        <v>0.5</v>
      </c>
      <c r="AD349" s="71">
        <f t="shared" si="113"/>
        <v>0.30000000000000027</v>
      </c>
      <c r="AE349" s="71">
        <f t="shared" si="114"/>
        <v>-1.0000000000000009E-3</v>
      </c>
      <c r="AF349" s="80" t="b">
        <f t="shared" si="115"/>
        <v>1</v>
      </c>
    </row>
    <row r="350" spans="1:33">
      <c r="A350" s="43" t="s">
        <v>3139</v>
      </c>
      <c r="B350" s="19" t="s">
        <v>651</v>
      </c>
      <c r="C350" s="19" t="s">
        <v>3140</v>
      </c>
      <c r="D350" s="19">
        <v>42047469</v>
      </c>
      <c r="E350" s="57" t="str">
        <f t="shared" si="103"/>
        <v>KG-ARI-1812-00048-01328/42047469</v>
      </c>
      <c r="F350" s="19" t="s">
        <v>653</v>
      </c>
      <c r="G350" s="19" t="s">
        <v>672</v>
      </c>
      <c r="H350" s="45">
        <v>43448</v>
      </c>
      <c r="I350" s="38">
        <v>4</v>
      </c>
      <c r="J350" s="38">
        <v>24</v>
      </c>
      <c r="K350" s="65">
        <f t="shared" si="104"/>
        <v>6</v>
      </c>
      <c r="L350" s="46">
        <v>2.4</v>
      </c>
      <c r="M350" s="66">
        <f t="shared" si="105"/>
        <v>9.6</v>
      </c>
      <c r="N350" s="38">
        <v>50</v>
      </c>
      <c r="O350" s="38">
        <v>26.5</v>
      </c>
      <c r="P350" s="38">
        <v>24</v>
      </c>
      <c r="Q350" s="71">
        <f t="shared" si="108"/>
        <v>3.2000000000000001E-2</v>
      </c>
      <c r="R350" s="65">
        <f t="shared" si="109"/>
        <v>0.13</v>
      </c>
      <c r="S350" s="72">
        <f t="shared" si="107"/>
        <v>0.33333333333333331</v>
      </c>
      <c r="T350" s="50">
        <v>8</v>
      </c>
      <c r="U350" s="74" t="s">
        <v>2801</v>
      </c>
      <c r="V350" s="27">
        <f>IF(E350="","",SUMIF(OUTBOUND!$G:$G,WMS!E350,OUTBOUND!$L:$L))</f>
        <v>3</v>
      </c>
      <c r="W350" s="27">
        <f>IF(E350="","",SUMIF(OUTBOUND!$G:$G,WMS!E350,OUTBOUND!$M:$M))</f>
        <v>18</v>
      </c>
      <c r="X350" s="71">
        <f>IF(E350="","",SUMIF(OUTBOUND!$G:$G,WMS!E350,OUTBOUND!$O:$O))</f>
        <v>7.1999999999999993</v>
      </c>
      <c r="Y350" s="71">
        <f>IF(E350="","",SUMIF(OUTBOUND!$G:$G,WMS!E350,OUTBOUND!$AC:$AC))</f>
        <v>6</v>
      </c>
      <c r="Z350" s="71">
        <f>IF(E350="","",SUMIF(OUTBOUND!$G:$G,WMS!E350,OUTBOUND!$P:$P))</f>
        <v>9.6000000000000002E-2</v>
      </c>
      <c r="AA350" s="27">
        <f t="shared" si="110"/>
        <v>1</v>
      </c>
      <c r="AB350" s="27">
        <f t="shared" si="111"/>
        <v>6</v>
      </c>
      <c r="AC350" s="71">
        <f t="shared" si="112"/>
        <v>2.4000000000000004</v>
      </c>
      <c r="AD350" s="71">
        <f t="shared" si="113"/>
        <v>2</v>
      </c>
      <c r="AE350" s="71">
        <f t="shared" si="114"/>
        <v>3.4000000000000002E-2</v>
      </c>
      <c r="AF350" s="80" t="b">
        <f t="shared" si="115"/>
        <v>1</v>
      </c>
    </row>
    <row r="351" spans="1:33">
      <c r="A351" s="84" t="s">
        <v>3139</v>
      </c>
      <c r="B351" s="83" t="s">
        <v>651</v>
      </c>
      <c r="C351" s="83" t="s">
        <v>3140</v>
      </c>
      <c r="D351" s="83">
        <v>42563655</v>
      </c>
      <c r="E351" s="57" t="str">
        <f t="shared" si="103"/>
        <v>KG-ARI-1812-00048-01328/42563655</v>
      </c>
      <c r="F351" s="19" t="s">
        <v>653</v>
      </c>
      <c r="G351" s="19" t="s">
        <v>674</v>
      </c>
      <c r="H351" s="45">
        <v>43448</v>
      </c>
      <c r="I351" s="38">
        <v>32</v>
      </c>
      <c r="J351" s="38">
        <v>384</v>
      </c>
      <c r="K351" s="65">
        <f t="shared" si="104"/>
        <v>12</v>
      </c>
      <c r="L351" s="46">
        <v>1.5</v>
      </c>
      <c r="M351" s="66">
        <f t="shared" si="105"/>
        <v>48</v>
      </c>
      <c r="N351" s="38">
        <v>32.5</v>
      </c>
      <c r="O351" s="38">
        <v>29</v>
      </c>
      <c r="P351" s="38">
        <v>10.199999999999999</v>
      </c>
      <c r="Q351" s="71">
        <f t="shared" si="108"/>
        <v>0.01</v>
      </c>
      <c r="R351" s="65">
        <f t="shared" si="109"/>
        <v>0.31</v>
      </c>
      <c r="S351" s="72">
        <f t="shared" si="107"/>
        <v>9.9999999999999992E-2</v>
      </c>
      <c r="T351" s="50">
        <v>38.4</v>
      </c>
      <c r="U351" s="74" t="s">
        <v>2801</v>
      </c>
      <c r="V351" s="27">
        <f>IF(E351="","",SUMIF(OUTBOUND!$G:$G,WMS!E351,OUTBOUND!$L:$L))</f>
        <v>32</v>
      </c>
      <c r="W351" s="27">
        <f>IF(E351="","",SUMIF(OUTBOUND!$G:$G,WMS!E351,OUTBOUND!$M:$M))</f>
        <v>384</v>
      </c>
      <c r="X351" s="71">
        <f>IF(E351="","",SUMIF(OUTBOUND!$G:$G,WMS!E351,OUTBOUND!$O:$O))</f>
        <v>48</v>
      </c>
      <c r="Y351" s="71">
        <f>IF(E351="","",SUMIF(OUTBOUND!$G:$G,WMS!E351,OUTBOUND!$AC:$AC))</f>
        <v>38.4</v>
      </c>
      <c r="Z351" s="71">
        <f>IF(E351="","",SUMIF(OUTBOUND!$G:$G,WMS!E351,OUTBOUND!$P:$P))</f>
        <v>0.32</v>
      </c>
      <c r="AA351" s="27">
        <f t="shared" si="110"/>
        <v>0</v>
      </c>
      <c r="AB351" s="27">
        <f t="shared" si="111"/>
        <v>0</v>
      </c>
      <c r="AC351" s="71">
        <f t="shared" si="112"/>
        <v>0</v>
      </c>
      <c r="AD351" s="71">
        <f t="shared" si="113"/>
        <v>0</v>
      </c>
      <c r="AE351" s="71">
        <f t="shared" si="114"/>
        <v>-1.0000000000000009E-2</v>
      </c>
      <c r="AF351" s="80" t="e">
        <f t="shared" si="115"/>
        <v>#DIV/0!</v>
      </c>
      <c r="AG351" s="43" t="s">
        <v>2726</v>
      </c>
    </row>
    <row r="352" spans="1:33">
      <c r="A352" s="43" t="s">
        <v>3139</v>
      </c>
      <c r="B352" s="19" t="s">
        <v>651</v>
      </c>
      <c r="C352" s="19" t="s">
        <v>3140</v>
      </c>
      <c r="D352" s="19">
        <v>42555827</v>
      </c>
      <c r="E352" s="57" t="str">
        <f t="shared" si="103"/>
        <v>KG-ARI-1812-00048-01328/42555827</v>
      </c>
      <c r="F352" s="19" t="s">
        <v>653</v>
      </c>
      <c r="G352" s="19" t="s">
        <v>676</v>
      </c>
      <c r="H352" s="45">
        <v>43448</v>
      </c>
      <c r="I352" s="38">
        <v>9</v>
      </c>
      <c r="J352" s="38">
        <v>36</v>
      </c>
      <c r="K352" s="65">
        <f t="shared" si="104"/>
        <v>4</v>
      </c>
      <c r="L352" s="46">
        <v>4.5999999999999996</v>
      </c>
      <c r="M352" s="66">
        <f t="shared" si="105"/>
        <v>41.4</v>
      </c>
      <c r="N352" s="38">
        <v>55.5</v>
      </c>
      <c r="O352" s="38">
        <v>30</v>
      </c>
      <c r="P352" s="38">
        <v>42</v>
      </c>
      <c r="Q352" s="71">
        <f t="shared" si="108"/>
        <v>7.0000000000000007E-2</v>
      </c>
      <c r="R352" s="65">
        <f t="shared" si="109"/>
        <v>0.63</v>
      </c>
      <c r="S352" s="72">
        <f t="shared" si="107"/>
        <v>0.60000000000000009</v>
      </c>
      <c r="T352" s="50">
        <v>21.6</v>
      </c>
      <c r="U352" s="74" t="s">
        <v>3136</v>
      </c>
      <c r="V352" s="27">
        <f>IF(E352="","",SUMIF(OUTBOUND!$G:$G,WMS!E352,OUTBOUND!$L:$L))</f>
        <v>6</v>
      </c>
      <c r="W352" s="27">
        <f>IF(E352="","",SUMIF(OUTBOUND!$G:$G,WMS!E352,OUTBOUND!$M:$M))</f>
        <v>24</v>
      </c>
      <c r="X352" s="71">
        <f>IF(E352="","",SUMIF(OUTBOUND!$G:$G,WMS!E352,OUTBOUND!$O:$O))</f>
        <v>27.599999999999998</v>
      </c>
      <c r="Y352" s="71">
        <f>IF(E352="","",SUMIF(OUTBOUND!$G:$G,WMS!E352,OUTBOUND!$AC:$AC))</f>
        <v>14.400000000000002</v>
      </c>
      <c r="Z352" s="71">
        <f>IF(E352="","",SUMIF(OUTBOUND!$G:$G,WMS!E352,OUTBOUND!$P:$P))</f>
        <v>0.42000000000000004</v>
      </c>
      <c r="AA352" s="27">
        <f t="shared" si="110"/>
        <v>3</v>
      </c>
      <c r="AB352" s="27">
        <f t="shared" si="111"/>
        <v>12</v>
      </c>
      <c r="AC352" s="71">
        <f t="shared" si="112"/>
        <v>13.8</v>
      </c>
      <c r="AD352" s="71">
        <f t="shared" si="113"/>
        <v>7.1999999999999993</v>
      </c>
      <c r="AE352" s="71">
        <f t="shared" si="114"/>
        <v>0.20999999999999996</v>
      </c>
      <c r="AF352" s="80" t="b">
        <f t="shared" si="115"/>
        <v>1</v>
      </c>
    </row>
    <row r="353" spans="1:33">
      <c r="A353" s="43" t="s">
        <v>3139</v>
      </c>
      <c r="B353" s="19" t="s">
        <v>651</v>
      </c>
      <c r="C353" s="19" t="s">
        <v>3140</v>
      </c>
      <c r="D353" s="19">
        <v>42289821</v>
      </c>
      <c r="E353" s="57" t="str">
        <f t="shared" si="103"/>
        <v>KG-ARI-1812-00048-01328/42289821</v>
      </c>
      <c r="F353" s="19" t="s">
        <v>653</v>
      </c>
      <c r="G353" s="19" t="s">
        <v>678</v>
      </c>
      <c r="H353" s="45">
        <v>43448</v>
      </c>
      <c r="I353" s="38">
        <v>5</v>
      </c>
      <c r="J353" s="38">
        <v>60</v>
      </c>
      <c r="K353" s="65">
        <f t="shared" si="104"/>
        <v>12</v>
      </c>
      <c r="L353" s="46">
        <v>3.4</v>
      </c>
      <c r="M353" s="66">
        <f t="shared" si="105"/>
        <v>17</v>
      </c>
      <c r="N353" s="38">
        <v>45.5</v>
      </c>
      <c r="O353" s="38">
        <v>36</v>
      </c>
      <c r="P353" s="38">
        <v>24</v>
      </c>
      <c r="Q353" s="71">
        <f t="shared" si="108"/>
        <v>3.9E-2</v>
      </c>
      <c r="R353" s="65">
        <f t="shared" si="109"/>
        <v>0.2</v>
      </c>
      <c r="S353" s="72">
        <f t="shared" si="107"/>
        <v>0.22083333333333333</v>
      </c>
      <c r="T353" s="50">
        <v>13.25</v>
      </c>
      <c r="U353" s="74" t="s">
        <v>2851</v>
      </c>
      <c r="V353" s="27">
        <f>IF(E353="","",SUMIF(OUTBOUND!$G:$G,WMS!E353,OUTBOUND!$L:$L))</f>
        <v>0</v>
      </c>
      <c r="W353" s="27">
        <f>IF(E353="","",SUMIF(OUTBOUND!$G:$G,WMS!E353,OUTBOUND!$M:$M))</f>
        <v>0</v>
      </c>
      <c r="X353" s="71">
        <f>IF(E353="","",SUMIF(OUTBOUND!$G:$G,WMS!E353,OUTBOUND!$O:$O))</f>
        <v>0</v>
      </c>
      <c r="Y353" s="71">
        <f>IF(E353="","",SUMIF(OUTBOUND!$G:$G,WMS!E353,OUTBOUND!$AC:$AC))</f>
        <v>0</v>
      </c>
      <c r="Z353" s="71">
        <f>IF(E353="","",SUMIF(OUTBOUND!$G:$G,WMS!E353,OUTBOUND!$P:$P))</f>
        <v>0</v>
      </c>
      <c r="AA353" s="27">
        <f t="shared" si="110"/>
        <v>5</v>
      </c>
      <c r="AB353" s="27">
        <f t="shared" si="111"/>
        <v>60</v>
      </c>
      <c r="AC353" s="71">
        <f t="shared" si="112"/>
        <v>17</v>
      </c>
      <c r="AD353" s="71">
        <f t="shared" si="113"/>
        <v>13.25</v>
      </c>
      <c r="AE353" s="71">
        <f t="shared" si="114"/>
        <v>0.2</v>
      </c>
      <c r="AF353" s="80" t="b">
        <f t="shared" si="115"/>
        <v>1</v>
      </c>
    </row>
    <row r="354" spans="1:33">
      <c r="A354" s="43" t="s">
        <v>3139</v>
      </c>
      <c r="B354" s="19" t="s">
        <v>651</v>
      </c>
      <c r="C354" s="19" t="s">
        <v>3140</v>
      </c>
      <c r="D354" s="19">
        <v>42336358</v>
      </c>
      <c r="E354" s="57" t="str">
        <f t="shared" ref="E354:E399" si="116">IF(D354="","",C354&amp;"/"&amp;D354)</f>
        <v>KG-ARI-1812-00048-01328/42336358</v>
      </c>
      <c r="F354" s="19" t="s">
        <v>653</v>
      </c>
      <c r="G354" s="19" t="s">
        <v>678</v>
      </c>
      <c r="H354" s="45">
        <v>43448</v>
      </c>
      <c r="I354" s="38">
        <v>4</v>
      </c>
      <c r="J354" s="38">
        <v>48</v>
      </c>
      <c r="K354" s="65">
        <f t="shared" si="104"/>
        <v>12</v>
      </c>
      <c r="L354" s="46">
        <v>3.4</v>
      </c>
      <c r="M354" s="66">
        <f t="shared" si="105"/>
        <v>13.6</v>
      </c>
      <c r="N354" s="38">
        <v>45.5</v>
      </c>
      <c r="O354" s="38">
        <v>36</v>
      </c>
      <c r="P354" s="38">
        <v>24</v>
      </c>
      <c r="Q354" s="71">
        <f t="shared" si="108"/>
        <v>3.9E-2</v>
      </c>
      <c r="R354" s="65">
        <f t="shared" si="109"/>
        <v>0.16</v>
      </c>
      <c r="S354" s="72">
        <f t="shared" si="107"/>
        <v>0.25833333333333336</v>
      </c>
      <c r="T354" s="50">
        <v>12.4</v>
      </c>
      <c r="U354" s="74" t="s">
        <v>2851</v>
      </c>
      <c r="V354" s="27">
        <f>IF(E354="","",SUMIF(OUTBOUND!$G:$G,WMS!E354,OUTBOUND!$L:$L))</f>
        <v>0</v>
      </c>
      <c r="W354" s="27">
        <f>IF(E354="","",SUMIF(OUTBOUND!$G:$G,WMS!E354,OUTBOUND!$M:$M))</f>
        <v>0</v>
      </c>
      <c r="X354" s="71">
        <f>IF(E354="","",SUMIF(OUTBOUND!$G:$G,WMS!E354,OUTBOUND!$O:$O))</f>
        <v>0</v>
      </c>
      <c r="Y354" s="71">
        <f>IF(E354="","",SUMIF(OUTBOUND!$G:$G,WMS!E354,OUTBOUND!$AC:$AC))</f>
        <v>0</v>
      </c>
      <c r="Z354" s="71">
        <f>IF(E354="","",SUMIF(OUTBOUND!$G:$G,WMS!E354,OUTBOUND!$P:$P))</f>
        <v>0</v>
      </c>
      <c r="AA354" s="27">
        <f t="shared" si="110"/>
        <v>4</v>
      </c>
      <c r="AB354" s="27">
        <f t="shared" si="111"/>
        <v>48</v>
      </c>
      <c r="AC354" s="71">
        <f t="shared" si="112"/>
        <v>13.6</v>
      </c>
      <c r="AD354" s="71">
        <f t="shared" si="113"/>
        <v>12.4</v>
      </c>
      <c r="AE354" s="71">
        <f t="shared" si="114"/>
        <v>0.16</v>
      </c>
      <c r="AF354" s="80" t="b">
        <f t="shared" si="115"/>
        <v>1</v>
      </c>
    </row>
    <row r="355" spans="1:33">
      <c r="A355" s="43" t="s">
        <v>3139</v>
      </c>
      <c r="B355" s="19" t="s">
        <v>651</v>
      </c>
      <c r="C355" s="19" t="s">
        <v>3140</v>
      </c>
      <c r="D355" s="19">
        <v>42338697</v>
      </c>
      <c r="E355" s="57" t="str">
        <f t="shared" si="116"/>
        <v>KG-ARI-1812-00048-01328/42338697</v>
      </c>
      <c r="F355" s="19" t="s">
        <v>653</v>
      </c>
      <c r="G355" s="19" t="s">
        <v>680</v>
      </c>
      <c r="H355" s="45">
        <v>43448</v>
      </c>
      <c r="I355" s="38">
        <v>4</v>
      </c>
      <c r="J355" s="38">
        <v>96</v>
      </c>
      <c r="K355" s="65">
        <f t="shared" si="104"/>
        <v>24</v>
      </c>
      <c r="L355" s="46">
        <v>0.8</v>
      </c>
      <c r="M355" s="66">
        <f t="shared" si="105"/>
        <v>3.2</v>
      </c>
      <c r="N355" s="38">
        <v>29</v>
      </c>
      <c r="O355" s="38">
        <v>19</v>
      </c>
      <c r="P355" s="38">
        <v>22</v>
      </c>
      <c r="Q355" s="71">
        <f t="shared" si="108"/>
        <v>1.2E-2</v>
      </c>
      <c r="R355" s="65">
        <f t="shared" si="109"/>
        <v>0.05</v>
      </c>
      <c r="S355" s="72">
        <f t="shared" si="107"/>
        <v>2.0833333333333332E-2</v>
      </c>
      <c r="T355" s="50">
        <v>2</v>
      </c>
      <c r="U355" s="74" t="s">
        <v>2851</v>
      </c>
      <c r="V355" s="27">
        <f>IF(E355="","",SUMIF(OUTBOUND!$G:$G,WMS!E355,OUTBOUND!$L:$L))</f>
        <v>0</v>
      </c>
      <c r="W355" s="27">
        <f>IF(E355="","",SUMIF(OUTBOUND!$G:$G,WMS!E355,OUTBOUND!$M:$M))</f>
        <v>0</v>
      </c>
      <c r="X355" s="71">
        <f>IF(E355="","",SUMIF(OUTBOUND!$G:$G,WMS!E355,OUTBOUND!$O:$O))</f>
        <v>0</v>
      </c>
      <c r="Y355" s="71">
        <f>IF(E355="","",SUMIF(OUTBOUND!$G:$G,WMS!E355,OUTBOUND!$AC:$AC))</f>
        <v>0</v>
      </c>
      <c r="Z355" s="71">
        <f>IF(E355="","",SUMIF(OUTBOUND!$G:$G,WMS!E355,OUTBOUND!$P:$P))</f>
        <v>0</v>
      </c>
      <c r="AA355" s="27">
        <f t="shared" si="110"/>
        <v>4</v>
      </c>
      <c r="AB355" s="27">
        <f t="shared" si="111"/>
        <v>96</v>
      </c>
      <c r="AC355" s="71">
        <f t="shared" si="112"/>
        <v>3.2</v>
      </c>
      <c r="AD355" s="71">
        <f t="shared" si="113"/>
        <v>2</v>
      </c>
      <c r="AE355" s="71">
        <f t="shared" si="114"/>
        <v>0.05</v>
      </c>
      <c r="AF355" s="80" t="b">
        <f t="shared" si="115"/>
        <v>1</v>
      </c>
    </row>
    <row r="356" spans="1:33">
      <c r="A356" s="43" t="s">
        <v>3139</v>
      </c>
      <c r="B356" s="19" t="s">
        <v>651</v>
      </c>
      <c r="C356" s="19" t="s">
        <v>3140</v>
      </c>
      <c r="D356" s="19">
        <v>42558033</v>
      </c>
      <c r="E356" s="57" t="str">
        <f t="shared" si="116"/>
        <v>KG-ARI-1812-00048-01328/42558033</v>
      </c>
      <c r="F356" s="19" t="s">
        <v>653</v>
      </c>
      <c r="G356" s="19" t="s">
        <v>682</v>
      </c>
      <c r="H356" s="45">
        <v>43448</v>
      </c>
      <c r="I356" s="38">
        <v>4</v>
      </c>
      <c r="J356" s="38">
        <v>48</v>
      </c>
      <c r="K356" s="65">
        <f t="shared" ref="K356:K399" si="117">IF(J356="","",J356/I356)</f>
        <v>12</v>
      </c>
      <c r="L356" s="46">
        <v>3.4</v>
      </c>
      <c r="M356" s="66">
        <f t="shared" ref="M356:M399" si="118">IF(L356="","",ROUND(I356*L356,3))</f>
        <v>13.6</v>
      </c>
      <c r="N356" s="38">
        <v>45.5</v>
      </c>
      <c r="O356" s="38">
        <v>36</v>
      </c>
      <c r="P356" s="38">
        <v>24</v>
      </c>
      <c r="Q356" s="71">
        <f t="shared" si="108"/>
        <v>3.9E-2</v>
      </c>
      <c r="R356" s="65">
        <f t="shared" si="109"/>
        <v>0.16</v>
      </c>
      <c r="S356" s="72">
        <f t="shared" si="107"/>
        <v>0.23333333333333331</v>
      </c>
      <c r="T356" s="50">
        <v>11.2</v>
      </c>
      <c r="U356" s="74" t="s">
        <v>2851</v>
      </c>
      <c r="V356" s="27">
        <f>IF(E356="","",SUMIF(OUTBOUND!$G:$G,WMS!E356,OUTBOUND!$L:$L))</f>
        <v>0</v>
      </c>
      <c r="W356" s="27">
        <f>IF(E356="","",SUMIF(OUTBOUND!$G:$G,WMS!E356,OUTBOUND!$M:$M))</f>
        <v>0</v>
      </c>
      <c r="X356" s="71">
        <f>IF(E356="","",SUMIF(OUTBOUND!$G:$G,WMS!E356,OUTBOUND!$O:$O))</f>
        <v>0</v>
      </c>
      <c r="Y356" s="71">
        <f>IF(E356="","",SUMIF(OUTBOUND!$G:$G,WMS!E356,OUTBOUND!$AC:$AC))</f>
        <v>0</v>
      </c>
      <c r="Z356" s="71">
        <f>IF(E356="","",SUMIF(OUTBOUND!$G:$G,WMS!E356,OUTBOUND!$P:$P))</f>
        <v>0</v>
      </c>
      <c r="AA356" s="27">
        <f t="shared" si="110"/>
        <v>4</v>
      </c>
      <c r="AB356" s="27">
        <f t="shared" si="111"/>
        <v>48</v>
      </c>
      <c r="AC356" s="71">
        <f t="shared" si="112"/>
        <v>13.6</v>
      </c>
      <c r="AD356" s="71">
        <f t="shared" si="113"/>
        <v>11.2</v>
      </c>
      <c r="AE356" s="71">
        <f t="shared" si="114"/>
        <v>0.16</v>
      </c>
      <c r="AF356" s="80" t="b">
        <f t="shared" si="115"/>
        <v>1</v>
      </c>
    </row>
    <row r="357" spans="1:33">
      <c r="A357" s="43" t="s">
        <v>3139</v>
      </c>
      <c r="B357" s="19" t="s">
        <v>651</v>
      </c>
      <c r="C357" s="19" t="s">
        <v>3140</v>
      </c>
      <c r="D357" s="19">
        <v>42622291</v>
      </c>
      <c r="E357" s="57" t="str">
        <f t="shared" si="116"/>
        <v>KG-ARI-1812-00048-01328/42622291</v>
      </c>
      <c r="F357" s="19" t="s">
        <v>653</v>
      </c>
      <c r="G357" s="19" t="s">
        <v>678</v>
      </c>
      <c r="H357" s="45">
        <v>43448</v>
      </c>
      <c r="I357" s="38">
        <v>4</v>
      </c>
      <c r="J357" s="38">
        <v>48</v>
      </c>
      <c r="K357" s="65">
        <f t="shared" si="117"/>
        <v>12</v>
      </c>
      <c r="L357" s="46">
        <v>3.7</v>
      </c>
      <c r="M357" s="66">
        <f t="shared" si="118"/>
        <v>14.8</v>
      </c>
      <c r="N357" s="38">
        <v>45.5</v>
      </c>
      <c r="O357" s="38">
        <v>37.5</v>
      </c>
      <c r="P357" s="38">
        <v>24.5</v>
      </c>
      <c r="Q357" s="71">
        <f t="shared" si="108"/>
        <v>4.2000000000000003E-2</v>
      </c>
      <c r="R357" s="65">
        <f t="shared" si="109"/>
        <v>0.17</v>
      </c>
      <c r="S357" s="72">
        <f t="shared" si="107"/>
        <v>0.29166666666666669</v>
      </c>
      <c r="T357" s="50">
        <v>14</v>
      </c>
      <c r="U357" s="74" t="s">
        <v>2851</v>
      </c>
      <c r="V357" s="27">
        <f>IF(E357="","",SUMIF(OUTBOUND!$G:$G,WMS!E357,OUTBOUND!$L:$L))</f>
        <v>0</v>
      </c>
      <c r="W357" s="27">
        <f>IF(E357="","",SUMIF(OUTBOUND!$G:$G,WMS!E357,OUTBOUND!$M:$M))</f>
        <v>0</v>
      </c>
      <c r="X357" s="71">
        <f>IF(E357="","",SUMIF(OUTBOUND!$G:$G,WMS!E357,OUTBOUND!$O:$O))</f>
        <v>0</v>
      </c>
      <c r="Y357" s="71">
        <f>IF(E357="","",SUMIF(OUTBOUND!$G:$G,WMS!E357,OUTBOUND!$AC:$AC))</f>
        <v>0</v>
      </c>
      <c r="Z357" s="71">
        <f>IF(E357="","",SUMIF(OUTBOUND!$G:$G,WMS!E357,OUTBOUND!$P:$P))</f>
        <v>0</v>
      </c>
      <c r="AA357" s="27">
        <f t="shared" si="110"/>
        <v>4</v>
      </c>
      <c r="AB357" s="27">
        <f t="shared" si="111"/>
        <v>48</v>
      </c>
      <c r="AC357" s="71">
        <f t="shared" si="112"/>
        <v>14.8</v>
      </c>
      <c r="AD357" s="71">
        <f t="shared" si="113"/>
        <v>14</v>
      </c>
      <c r="AE357" s="71">
        <f t="shared" si="114"/>
        <v>0.17</v>
      </c>
      <c r="AF357" s="80" t="b">
        <f t="shared" si="115"/>
        <v>1</v>
      </c>
    </row>
    <row r="358" spans="1:33">
      <c r="A358" s="43" t="s">
        <v>3139</v>
      </c>
      <c r="B358" s="19" t="s">
        <v>651</v>
      </c>
      <c r="C358" s="19" t="s">
        <v>3140</v>
      </c>
      <c r="D358" s="19">
        <v>42556176</v>
      </c>
      <c r="E358" s="57" t="str">
        <f t="shared" si="116"/>
        <v>KG-ARI-1812-00048-01328/42556176</v>
      </c>
      <c r="F358" s="19" t="s">
        <v>653</v>
      </c>
      <c r="G358" s="19" t="s">
        <v>682</v>
      </c>
      <c r="H358" s="45">
        <v>43448</v>
      </c>
      <c r="I358" s="38">
        <v>4</v>
      </c>
      <c r="J358" s="38">
        <v>48</v>
      </c>
      <c r="K358" s="65">
        <f t="shared" si="117"/>
        <v>12</v>
      </c>
      <c r="L358" s="46">
        <v>3.4</v>
      </c>
      <c r="M358" s="66">
        <f t="shared" si="118"/>
        <v>13.6</v>
      </c>
      <c r="N358" s="38">
        <v>45.5</v>
      </c>
      <c r="O358" s="38">
        <v>36</v>
      </c>
      <c r="P358" s="38">
        <v>24</v>
      </c>
      <c r="Q358" s="71">
        <f t="shared" si="108"/>
        <v>3.9E-2</v>
      </c>
      <c r="R358" s="65">
        <f t="shared" si="109"/>
        <v>0.16</v>
      </c>
      <c r="S358" s="72">
        <f t="shared" si="107"/>
        <v>0.20833333333333334</v>
      </c>
      <c r="T358" s="50">
        <v>10</v>
      </c>
      <c r="U358" s="74" t="s">
        <v>2851</v>
      </c>
      <c r="V358" s="27">
        <f>IF(E358="","",SUMIF(OUTBOUND!$G:$G,WMS!E358,OUTBOUND!$L:$L))</f>
        <v>0</v>
      </c>
      <c r="W358" s="27">
        <f>IF(E358="","",SUMIF(OUTBOUND!$G:$G,WMS!E358,OUTBOUND!$M:$M))</f>
        <v>0</v>
      </c>
      <c r="X358" s="71">
        <f>IF(E358="","",SUMIF(OUTBOUND!$G:$G,WMS!E358,OUTBOUND!$O:$O))</f>
        <v>0</v>
      </c>
      <c r="Y358" s="71">
        <f>IF(E358="","",SUMIF(OUTBOUND!$G:$G,WMS!E358,OUTBOUND!$AC:$AC))</f>
        <v>0</v>
      </c>
      <c r="Z358" s="71">
        <f>IF(E358="","",SUMIF(OUTBOUND!$G:$G,WMS!E358,OUTBOUND!$P:$P))</f>
        <v>0</v>
      </c>
      <c r="AA358" s="27">
        <f t="shared" si="110"/>
        <v>4</v>
      </c>
      <c r="AB358" s="27">
        <f t="shared" si="111"/>
        <v>48</v>
      </c>
      <c r="AC358" s="71">
        <f t="shared" si="112"/>
        <v>13.6</v>
      </c>
      <c r="AD358" s="71">
        <f t="shared" si="113"/>
        <v>10</v>
      </c>
      <c r="AE358" s="71">
        <f t="shared" si="114"/>
        <v>0.16</v>
      </c>
      <c r="AF358" s="80" t="b">
        <f t="shared" si="115"/>
        <v>1</v>
      </c>
    </row>
    <row r="359" spans="1:33">
      <c r="A359" s="43" t="s">
        <v>3139</v>
      </c>
      <c r="B359" s="19" t="s">
        <v>651</v>
      </c>
      <c r="C359" s="19" t="s">
        <v>3140</v>
      </c>
      <c r="D359" s="19">
        <v>42019688</v>
      </c>
      <c r="E359" s="57" t="str">
        <f t="shared" si="116"/>
        <v>KG-ARI-1812-00048-01328/42019688</v>
      </c>
      <c r="F359" s="19" t="s">
        <v>653</v>
      </c>
      <c r="G359" s="19" t="s">
        <v>658</v>
      </c>
      <c r="H359" s="45">
        <v>43448</v>
      </c>
      <c r="I359" s="38">
        <v>9</v>
      </c>
      <c r="J359" s="38">
        <v>27</v>
      </c>
      <c r="K359" s="65">
        <f t="shared" si="117"/>
        <v>3</v>
      </c>
      <c r="L359" s="46">
        <v>4.3</v>
      </c>
      <c r="M359" s="66">
        <f t="shared" si="118"/>
        <v>38.700000000000003</v>
      </c>
      <c r="N359" s="38">
        <v>47</v>
      </c>
      <c r="O359" s="38">
        <v>38</v>
      </c>
      <c r="P359" s="38">
        <v>23</v>
      </c>
      <c r="Q359" s="71">
        <f t="shared" si="108"/>
        <v>4.1000000000000002E-2</v>
      </c>
      <c r="R359" s="65">
        <f t="shared" si="109"/>
        <v>0.37</v>
      </c>
      <c r="S359" s="72">
        <f t="shared" si="107"/>
        <v>1.3333333333333333</v>
      </c>
      <c r="T359" s="50">
        <v>36</v>
      </c>
      <c r="U359" s="74" t="s">
        <v>2801</v>
      </c>
      <c r="V359" s="27">
        <f>IF(E359="","",SUMIF(OUTBOUND!$G:$G,WMS!E359,OUTBOUND!$L:$L))</f>
        <v>7</v>
      </c>
      <c r="W359" s="27">
        <f>IF(E359="","",SUMIF(OUTBOUND!$G:$G,WMS!E359,OUTBOUND!$M:$M))</f>
        <v>21</v>
      </c>
      <c r="X359" s="71">
        <f>IF(E359="","",SUMIF(OUTBOUND!$G:$G,WMS!E359,OUTBOUND!$O:$O))</f>
        <v>30.099999999999998</v>
      </c>
      <c r="Y359" s="71">
        <f>IF(E359="","",SUMIF(OUTBOUND!$G:$G,WMS!E359,OUTBOUND!$AC:$AC))</f>
        <v>28</v>
      </c>
      <c r="Z359" s="71">
        <f>IF(E359="","",SUMIF(OUTBOUND!$G:$G,WMS!E359,OUTBOUND!$P:$P))</f>
        <v>0.28700000000000003</v>
      </c>
      <c r="AA359" s="27">
        <f t="shared" si="110"/>
        <v>2</v>
      </c>
      <c r="AB359" s="27">
        <f t="shared" si="111"/>
        <v>6</v>
      </c>
      <c r="AC359" s="71">
        <f t="shared" si="112"/>
        <v>8.600000000000005</v>
      </c>
      <c r="AD359" s="71">
        <f t="shared" si="113"/>
        <v>8</v>
      </c>
      <c r="AE359" s="71">
        <f t="shared" si="114"/>
        <v>8.2999999999999963E-2</v>
      </c>
      <c r="AF359" s="80" t="b">
        <f t="shared" si="115"/>
        <v>1</v>
      </c>
    </row>
    <row r="360" spans="1:33">
      <c r="A360" s="84" t="s">
        <v>3143</v>
      </c>
      <c r="B360" s="83" t="s">
        <v>684</v>
      </c>
      <c r="C360" s="83" t="s">
        <v>3144</v>
      </c>
      <c r="D360" s="83">
        <v>42477280</v>
      </c>
      <c r="E360" s="57" t="str">
        <f t="shared" si="116"/>
        <v>KG-ARI-1812-00048-01116 /42477280</v>
      </c>
      <c r="F360" s="19" t="s">
        <v>686</v>
      </c>
      <c r="G360" s="19" t="s">
        <v>687</v>
      </c>
      <c r="H360" s="45">
        <v>43451</v>
      </c>
      <c r="I360" s="38">
        <v>5</v>
      </c>
      <c r="J360" s="38">
        <v>20</v>
      </c>
      <c r="K360" s="65">
        <f t="shared" si="117"/>
        <v>4</v>
      </c>
      <c r="L360" s="46">
        <v>5.7</v>
      </c>
      <c r="M360" s="66">
        <f t="shared" si="118"/>
        <v>28.5</v>
      </c>
      <c r="N360" s="38">
        <v>38</v>
      </c>
      <c r="O360" s="38">
        <v>36</v>
      </c>
      <c r="P360" s="38">
        <v>62</v>
      </c>
      <c r="Q360" s="71">
        <f t="shared" si="108"/>
        <v>8.5000000000000006E-2</v>
      </c>
      <c r="R360" s="65">
        <f t="shared" si="109"/>
        <v>0.42</v>
      </c>
      <c r="S360" s="72">
        <f t="shared" si="107"/>
        <v>0.75</v>
      </c>
      <c r="T360" s="50">
        <v>15</v>
      </c>
      <c r="U360" s="74" t="s">
        <v>2849</v>
      </c>
      <c r="V360" s="27">
        <f>IF(E360="","",SUMIF(OUTBOUND!$G:$G,WMS!E360,OUTBOUND!$L:$L))</f>
        <v>5</v>
      </c>
      <c r="W360" s="27">
        <f>IF(E360="","",SUMIF(OUTBOUND!$G:$G,WMS!E360,OUTBOUND!$M:$M))</f>
        <v>20</v>
      </c>
      <c r="X360" s="71">
        <f>IF(E360="","",SUMIF(OUTBOUND!$G:$G,WMS!E360,OUTBOUND!$O:$O))</f>
        <v>28.5</v>
      </c>
      <c r="Y360" s="71">
        <f>IF(E360="","",SUMIF(OUTBOUND!$G:$G,WMS!E360,OUTBOUND!$AC:$AC))</f>
        <v>15</v>
      </c>
      <c r="Z360" s="71">
        <f>IF(E360="","",SUMIF(OUTBOUND!$G:$G,WMS!E360,OUTBOUND!$P:$P))</f>
        <v>0.42500000000000004</v>
      </c>
      <c r="AA360" s="27">
        <f t="shared" si="110"/>
        <v>0</v>
      </c>
      <c r="AB360" s="27">
        <f t="shared" si="111"/>
        <v>0</v>
      </c>
      <c r="AC360" s="71">
        <f t="shared" si="112"/>
        <v>0</v>
      </c>
      <c r="AD360" s="71">
        <f t="shared" si="113"/>
        <v>0</v>
      </c>
      <c r="AE360" s="71">
        <f t="shared" si="114"/>
        <v>-5.00000000000006E-3</v>
      </c>
      <c r="AF360" s="80" t="e">
        <f t="shared" si="115"/>
        <v>#DIV/0!</v>
      </c>
      <c r="AG360" s="43" t="s">
        <v>2726</v>
      </c>
    </row>
    <row r="361" spans="1:33">
      <c r="A361" s="43" t="s">
        <v>3145</v>
      </c>
      <c r="B361" s="19" t="s">
        <v>689</v>
      </c>
      <c r="C361" s="19" t="s">
        <v>2934</v>
      </c>
      <c r="D361" s="19" t="s">
        <v>3146</v>
      </c>
      <c r="E361" s="57" t="str">
        <f t="shared" si="116"/>
        <v>KG-ARI-1812-00048-01339/42569336</v>
      </c>
      <c r="F361" s="19" t="s">
        <v>691</v>
      </c>
      <c r="G361" s="19" t="s">
        <v>692</v>
      </c>
      <c r="H361" s="45">
        <v>43453</v>
      </c>
      <c r="I361" s="38">
        <v>8</v>
      </c>
      <c r="J361" s="38">
        <v>48</v>
      </c>
      <c r="K361" s="65">
        <f t="shared" si="117"/>
        <v>6</v>
      </c>
      <c r="L361" s="46">
        <v>7.95</v>
      </c>
      <c r="M361" s="66">
        <f t="shared" si="118"/>
        <v>63.6</v>
      </c>
      <c r="N361" s="38">
        <v>39</v>
      </c>
      <c r="O361" s="38">
        <v>22</v>
      </c>
      <c r="P361" s="38">
        <v>32.5</v>
      </c>
      <c r="Q361" s="71">
        <f t="shared" si="108"/>
        <v>2.8000000000000001E-2</v>
      </c>
      <c r="R361" s="65">
        <f t="shared" si="109"/>
        <v>0.22</v>
      </c>
      <c r="S361" s="72">
        <f t="shared" si="107"/>
        <v>1.2666666666666666</v>
      </c>
      <c r="T361" s="50">
        <v>60.8</v>
      </c>
      <c r="U361" s="74" t="s">
        <v>3147</v>
      </c>
      <c r="V361" s="27">
        <f>IF(E361="","",SUMIF(OUTBOUND!$G:$G,WMS!E361,OUTBOUND!$L:$L))</f>
        <v>3</v>
      </c>
      <c r="W361" s="27">
        <f>IF(E361="","",SUMIF(OUTBOUND!$G:$G,WMS!E361,OUTBOUND!$M:$M))</f>
        <v>18</v>
      </c>
      <c r="X361" s="71">
        <f>IF(E361="","",SUMIF(OUTBOUND!$G:$G,WMS!E361,OUTBOUND!$O:$O))</f>
        <v>23.85</v>
      </c>
      <c r="Y361" s="71">
        <f>IF(E361="","",SUMIF(OUTBOUND!$G:$G,WMS!E361,OUTBOUND!$AC:$AC))</f>
        <v>22.799999999999997</v>
      </c>
      <c r="Z361" s="71">
        <f>IF(E361="","",SUMIF(OUTBOUND!$G:$G,WMS!E361,OUTBOUND!$P:$P))</f>
        <v>8.4000000000000005E-2</v>
      </c>
      <c r="AA361" s="27">
        <f t="shared" si="110"/>
        <v>5</v>
      </c>
      <c r="AB361" s="27">
        <f t="shared" si="111"/>
        <v>30</v>
      </c>
      <c r="AC361" s="71">
        <f t="shared" si="112"/>
        <v>39.75</v>
      </c>
      <c r="AD361" s="71">
        <f t="shared" si="113"/>
        <v>38</v>
      </c>
      <c r="AE361" s="71">
        <f t="shared" si="114"/>
        <v>0.13600000000000001</v>
      </c>
      <c r="AF361" s="80" t="b">
        <f t="shared" si="115"/>
        <v>1</v>
      </c>
    </row>
    <row r="362" spans="1:33">
      <c r="A362" s="43" t="s">
        <v>3148</v>
      </c>
      <c r="B362" s="19" t="s">
        <v>694</v>
      </c>
      <c r="C362" s="19" t="s">
        <v>3149</v>
      </c>
      <c r="D362" s="19">
        <v>42492191</v>
      </c>
      <c r="E362" s="57" t="str">
        <f t="shared" si="116"/>
        <v>KG-ARI-1812-00048-01538/42492191</v>
      </c>
      <c r="F362" s="19" t="s">
        <v>696</v>
      </c>
      <c r="G362" s="19" t="s">
        <v>697</v>
      </c>
      <c r="H362" s="45">
        <v>43454</v>
      </c>
      <c r="I362" s="38">
        <v>8</v>
      </c>
      <c r="J362" s="38">
        <v>96</v>
      </c>
      <c r="K362" s="65">
        <f t="shared" si="117"/>
        <v>12</v>
      </c>
      <c r="L362" s="46">
        <v>3.75</v>
      </c>
      <c r="M362" s="66">
        <f t="shared" si="118"/>
        <v>30</v>
      </c>
      <c r="N362" s="38">
        <v>26</v>
      </c>
      <c r="O362" s="38">
        <v>18.5</v>
      </c>
      <c r="P362" s="38">
        <v>18.5</v>
      </c>
      <c r="Q362" s="71">
        <f t="shared" si="108"/>
        <v>8.9999999999999993E-3</v>
      </c>
      <c r="R362" s="65">
        <f t="shared" si="109"/>
        <v>7.0000000000000007E-2</v>
      </c>
      <c r="S362" s="72">
        <f t="shared" si="107"/>
        <v>0.27499999999999997</v>
      </c>
      <c r="T362" s="50">
        <v>26.4</v>
      </c>
      <c r="U362" s="74" t="s">
        <v>2728</v>
      </c>
      <c r="V362" s="27">
        <f>IF(E362="","",SUMIF(OUTBOUND!$G:$G,WMS!E362,OUTBOUND!$L:$L))</f>
        <v>6</v>
      </c>
      <c r="W362" s="27">
        <f>IF(E362="","",SUMIF(OUTBOUND!$G:$G,WMS!E362,OUTBOUND!$M:$M))</f>
        <v>72</v>
      </c>
      <c r="X362" s="71">
        <f>IF(E362="","",SUMIF(OUTBOUND!$G:$G,WMS!E362,OUTBOUND!$O:$O))</f>
        <v>22.5</v>
      </c>
      <c r="Y362" s="71">
        <f>IF(E362="","",SUMIF(OUTBOUND!$G:$G,WMS!E362,OUTBOUND!$AC:$AC))</f>
        <v>19.799999999999997</v>
      </c>
      <c r="Z362" s="71">
        <f>IF(E362="","",SUMIF(OUTBOUND!$G:$G,WMS!E362,OUTBOUND!$P:$P))</f>
        <v>5.3999999999999992E-2</v>
      </c>
      <c r="AA362" s="27">
        <f t="shared" si="110"/>
        <v>2</v>
      </c>
      <c r="AB362" s="27">
        <f t="shared" si="111"/>
        <v>24</v>
      </c>
      <c r="AC362" s="71">
        <f t="shared" si="112"/>
        <v>7.5</v>
      </c>
      <c r="AD362" s="71">
        <f t="shared" si="113"/>
        <v>6.6000000000000014</v>
      </c>
      <c r="AE362" s="71">
        <f t="shared" si="114"/>
        <v>1.6000000000000014E-2</v>
      </c>
      <c r="AF362" s="80" t="b">
        <f t="shared" si="115"/>
        <v>1</v>
      </c>
    </row>
    <row r="363" spans="1:33">
      <c r="A363" s="43" t="s">
        <v>3148</v>
      </c>
      <c r="B363" s="19" t="s">
        <v>694</v>
      </c>
      <c r="C363" s="19" t="s">
        <v>3149</v>
      </c>
      <c r="D363" s="19">
        <v>42492153</v>
      </c>
      <c r="E363" s="57" t="str">
        <f t="shared" si="116"/>
        <v>KG-ARI-1812-00048-01538/42492153</v>
      </c>
      <c r="F363" s="19" t="s">
        <v>696</v>
      </c>
      <c r="G363" s="19" t="s">
        <v>697</v>
      </c>
      <c r="H363" s="45">
        <v>43454</v>
      </c>
      <c r="I363" s="38">
        <v>7</v>
      </c>
      <c r="J363" s="38">
        <v>84</v>
      </c>
      <c r="K363" s="65">
        <f t="shared" si="117"/>
        <v>12</v>
      </c>
      <c r="L363" s="46">
        <v>3.25</v>
      </c>
      <c r="M363" s="66">
        <f t="shared" si="118"/>
        <v>22.75</v>
      </c>
      <c r="N363" s="38">
        <v>26</v>
      </c>
      <c r="O363" s="38">
        <v>18.5</v>
      </c>
      <c r="P363" s="38">
        <v>18.5</v>
      </c>
      <c r="Q363" s="71">
        <f t="shared" si="108"/>
        <v>8.9999999999999993E-3</v>
      </c>
      <c r="R363" s="65">
        <f t="shared" si="109"/>
        <v>0.06</v>
      </c>
      <c r="S363" s="72">
        <f t="shared" si="107"/>
        <v>0.27500000000000002</v>
      </c>
      <c r="T363" s="50">
        <v>23.1</v>
      </c>
      <c r="U363" s="74" t="s">
        <v>2728</v>
      </c>
      <c r="V363" s="27">
        <f>IF(E363="","",SUMIF(OUTBOUND!$G:$G,WMS!E363,OUTBOUND!$L:$L))</f>
        <v>5</v>
      </c>
      <c r="W363" s="27">
        <f>IF(E363="","",SUMIF(OUTBOUND!$G:$G,WMS!E363,OUTBOUND!$M:$M))</f>
        <v>60</v>
      </c>
      <c r="X363" s="71">
        <f>IF(E363="","",SUMIF(OUTBOUND!$G:$G,WMS!E363,OUTBOUND!$O:$O))</f>
        <v>16.25</v>
      </c>
      <c r="Y363" s="71">
        <f>IF(E363="","",SUMIF(OUTBOUND!$G:$G,WMS!E363,OUTBOUND!$AC:$AC))</f>
        <v>16.5</v>
      </c>
      <c r="Z363" s="71">
        <f>IF(E363="","",SUMIF(OUTBOUND!$G:$G,WMS!E363,OUTBOUND!$P:$P))</f>
        <v>4.4999999999999998E-2</v>
      </c>
      <c r="AA363" s="27">
        <f t="shared" si="110"/>
        <v>2</v>
      </c>
      <c r="AB363" s="27">
        <f t="shared" si="111"/>
        <v>24</v>
      </c>
      <c r="AC363" s="71">
        <f t="shared" si="112"/>
        <v>6.5</v>
      </c>
      <c r="AD363" s="71">
        <f t="shared" si="113"/>
        <v>6.6000000000000014</v>
      </c>
      <c r="AE363" s="71">
        <f t="shared" si="114"/>
        <v>1.4999999999999999E-2</v>
      </c>
      <c r="AF363" s="80" t="b">
        <f t="shared" si="115"/>
        <v>1</v>
      </c>
    </row>
    <row r="364" spans="1:33">
      <c r="A364" s="43" t="s">
        <v>3148</v>
      </c>
      <c r="B364" s="19" t="s">
        <v>694</v>
      </c>
      <c r="C364" s="19" t="s">
        <v>3149</v>
      </c>
      <c r="D364" s="19">
        <v>42492146</v>
      </c>
      <c r="E364" s="57" t="str">
        <f t="shared" si="116"/>
        <v>KG-ARI-1812-00048-01538/42492146</v>
      </c>
      <c r="F364" s="19" t="s">
        <v>696</v>
      </c>
      <c r="G364" s="19" t="s">
        <v>697</v>
      </c>
      <c r="H364" s="45">
        <v>43454</v>
      </c>
      <c r="I364" s="38">
        <v>5</v>
      </c>
      <c r="J364" s="38">
        <v>60</v>
      </c>
      <c r="K364" s="65">
        <f t="shared" si="117"/>
        <v>12</v>
      </c>
      <c r="L364" s="46">
        <v>1.7</v>
      </c>
      <c r="M364" s="66">
        <f t="shared" si="118"/>
        <v>8.5</v>
      </c>
      <c r="N364" s="38">
        <v>26</v>
      </c>
      <c r="O364" s="38">
        <v>18.5</v>
      </c>
      <c r="P364" s="38">
        <v>18.5</v>
      </c>
      <c r="Q364" s="71">
        <f t="shared" si="108"/>
        <v>8.9999999999999993E-3</v>
      </c>
      <c r="R364" s="65">
        <f t="shared" si="109"/>
        <v>0.04</v>
      </c>
      <c r="S364" s="72">
        <f t="shared" si="107"/>
        <v>0.10833333333333334</v>
      </c>
      <c r="T364" s="50">
        <v>6.5</v>
      </c>
      <c r="U364" s="74" t="s">
        <v>2728</v>
      </c>
      <c r="V364" s="27">
        <f>IF(E364="","",SUMIF(OUTBOUND!$G:$G,WMS!E364,OUTBOUND!$L:$L))</f>
        <v>4</v>
      </c>
      <c r="W364" s="27">
        <f>IF(E364="","",SUMIF(OUTBOUND!$G:$G,WMS!E364,OUTBOUND!$M:$M))</f>
        <v>48</v>
      </c>
      <c r="X364" s="71">
        <f>IF(E364="","",SUMIF(OUTBOUND!$G:$G,WMS!E364,OUTBOUND!$O:$O))</f>
        <v>6.8</v>
      </c>
      <c r="Y364" s="71">
        <f>IF(E364="","",SUMIF(OUTBOUND!$G:$G,WMS!E364,OUTBOUND!$AC:$AC))</f>
        <v>5.2</v>
      </c>
      <c r="Z364" s="71">
        <f>IF(E364="","",SUMIF(OUTBOUND!$G:$G,WMS!E364,OUTBOUND!$P:$P))</f>
        <v>3.5999999999999997E-2</v>
      </c>
      <c r="AA364" s="27">
        <f t="shared" si="110"/>
        <v>1</v>
      </c>
      <c r="AB364" s="27">
        <f t="shared" si="111"/>
        <v>12</v>
      </c>
      <c r="AC364" s="71">
        <f t="shared" si="112"/>
        <v>1.7000000000000002</v>
      </c>
      <c r="AD364" s="71">
        <f t="shared" si="113"/>
        <v>1.2999999999999998</v>
      </c>
      <c r="AE364" s="71">
        <f t="shared" si="114"/>
        <v>4.0000000000000036E-3</v>
      </c>
      <c r="AF364" s="80" t="b">
        <f t="shared" si="115"/>
        <v>1</v>
      </c>
    </row>
    <row r="365" spans="1:33">
      <c r="A365" s="60" t="s">
        <v>3150</v>
      </c>
      <c r="B365" s="19" t="s">
        <v>3151</v>
      </c>
      <c r="C365" s="19" t="s">
        <v>3152</v>
      </c>
      <c r="D365" s="19">
        <v>41799956</v>
      </c>
      <c r="E365" s="57" t="str">
        <f t="shared" si="116"/>
        <v>KG-ARI-1812-00048-01221/41799956</v>
      </c>
      <c r="F365" s="19" t="s">
        <v>701</v>
      </c>
      <c r="G365" s="19" t="s">
        <v>702</v>
      </c>
      <c r="H365" s="45">
        <v>43458</v>
      </c>
      <c r="I365" s="38">
        <v>18</v>
      </c>
      <c r="J365" s="38">
        <v>72</v>
      </c>
      <c r="K365" s="65">
        <f t="shared" si="117"/>
        <v>4</v>
      </c>
      <c r="L365" s="46">
        <v>13.7</v>
      </c>
      <c r="M365" s="66">
        <f t="shared" si="118"/>
        <v>246.6</v>
      </c>
      <c r="N365" s="38">
        <v>143</v>
      </c>
      <c r="O365" s="38">
        <v>17.5</v>
      </c>
      <c r="P365" s="38">
        <v>35</v>
      </c>
      <c r="Q365" s="71">
        <f t="shared" si="108"/>
        <v>8.7999999999999995E-2</v>
      </c>
      <c r="R365" s="65">
        <f t="shared" si="109"/>
        <v>1.58</v>
      </c>
      <c r="S365" s="72">
        <f t="shared" si="107"/>
        <v>3.2</v>
      </c>
      <c r="T365" s="50">
        <v>230.4</v>
      </c>
      <c r="U365" s="74" t="s">
        <v>3153</v>
      </c>
      <c r="V365" s="27">
        <f>IF(E365="","",SUMIF(OUTBOUND!$G:$G,WMS!E365,OUTBOUND!$L:$L))</f>
        <v>5</v>
      </c>
      <c r="W365" s="27">
        <f>IF(E365="","",SUMIF(OUTBOUND!$G:$G,WMS!E365,OUTBOUND!$M:$M))</f>
        <v>20</v>
      </c>
      <c r="X365" s="71">
        <f>IF(E365="","",SUMIF(OUTBOUND!$G:$G,WMS!E365,OUTBOUND!$O:$O))</f>
        <v>68.5</v>
      </c>
      <c r="Y365" s="71">
        <f>IF(E365="","",SUMIF(OUTBOUND!$G:$G,WMS!E365,OUTBOUND!$AC:$AC))</f>
        <v>64</v>
      </c>
      <c r="Z365" s="71">
        <f>IF(E365="","",SUMIF(OUTBOUND!$G:$G,WMS!E365,OUTBOUND!$P:$P))</f>
        <v>0.43999999999999995</v>
      </c>
      <c r="AA365" s="27">
        <f t="shared" si="110"/>
        <v>13</v>
      </c>
      <c r="AB365" s="27">
        <f t="shared" si="111"/>
        <v>52</v>
      </c>
      <c r="AC365" s="71">
        <f t="shared" si="112"/>
        <v>178.1</v>
      </c>
      <c r="AD365" s="71">
        <f t="shared" si="113"/>
        <v>166.4</v>
      </c>
      <c r="AE365" s="71">
        <f t="shared" si="114"/>
        <v>1.1400000000000001</v>
      </c>
      <c r="AF365" s="80" t="b">
        <f t="shared" si="115"/>
        <v>1</v>
      </c>
    </row>
    <row r="366" spans="1:33">
      <c r="A366" s="60" t="s">
        <v>3150</v>
      </c>
      <c r="B366" s="19" t="s">
        <v>3151</v>
      </c>
      <c r="C366" s="19" t="s">
        <v>3152</v>
      </c>
      <c r="D366" s="19">
        <v>42348726</v>
      </c>
      <c r="E366" s="57" t="str">
        <f t="shared" si="116"/>
        <v>KG-ARI-1812-00048-01221/42348726</v>
      </c>
      <c r="F366" s="19" t="s">
        <v>701</v>
      </c>
      <c r="G366" s="19" t="s">
        <v>703</v>
      </c>
      <c r="H366" s="45">
        <v>43458</v>
      </c>
      <c r="I366" s="38">
        <v>12</v>
      </c>
      <c r="J366" s="38">
        <v>48</v>
      </c>
      <c r="K366" s="65">
        <f t="shared" si="117"/>
        <v>4</v>
      </c>
      <c r="L366" s="46">
        <v>7.6</v>
      </c>
      <c r="M366" s="66">
        <f t="shared" si="118"/>
        <v>91.2</v>
      </c>
      <c r="N366" s="38">
        <v>87</v>
      </c>
      <c r="O366" s="38">
        <v>19.5</v>
      </c>
      <c r="P366" s="38">
        <v>32</v>
      </c>
      <c r="Q366" s="71">
        <f t="shared" si="108"/>
        <v>5.3999999999999999E-2</v>
      </c>
      <c r="R366" s="65">
        <f t="shared" si="109"/>
        <v>0.65</v>
      </c>
      <c r="S366" s="72">
        <f t="shared" si="107"/>
        <v>1.575</v>
      </c>
      <c r="T366" s="50">
        <v>75.599999999999994</v>
      </c>
      <c r="U366" s="74" t="s">
        <v>3154</v>
      </c>
      <c r="V366" s="27">
        <f>IF(E366="","",SUMIF(OUTBOUND!$G:$G,WMS!E366,OUTBOUND!$L:$L))</f>
        <v>10</v>
      </c>
      <c r="W366" s="27">
        <f>IF(E366="","",SUMIF(OUTBOUND!$G:$G,WMS!E366,OUTBOUND!$M:$M))</f>
        <v>40</v>
      </c>
      <c r="X366" s="71">
        <f>IF(E366="","",SUMIF(OUTBOUND!$G:$G,WMS!E366,OUTBOUND!$O:$O))</f>
        <v>76</v>
      </c>
      <c r="Y366" s="71">
        <f>IF(E366="","",SUMIF(OUTBOUND!$G:$G,WMS!E366,OUTBOUND!$AC:$AC))</f>
        <v>63</v>
      </c>
      <c r="Z366" s="71">
        <f>IF(E366="","",SUMIF(OUTBOUND!$G:$G,WMS!E366,OUTBOUND!$P:$P))</f>
        <v>0.54</v>
      </c>
      <c r="AA366" s="27">
        <f t="shared" si="110"/>
        <v>2</v>
      </c>
      <c r="AB366" s="27">
        <f t="shared" si="111"/>
        <v>8</v>
      </c>
      <c r="AC366" s="71">
        <f t="shared" si="112"/>
        <v>15.200000000000003</v>
      </c>
      <c r="AD366" s="71">
        <f t="shared" si="113"/>
        <v>12.599999999999994</v>
      </c>
      <c r="AE366" s="71">
        <f t="shared" si="114"/>
        <v>0.10999999999999999</v>
      </c>
      <c r="AF366" s="80" t="b">
        <f t="shared" si="115"/>
        <v>1</v>
      </c>
    </row>
    <row r="367" spans="1:33">
      <c r="A367" s="60" t="s">
        <v>3150</v>
      </c>
      <c r="B367" s="19" t="s">
        <v>3151</v>
      </c>
      <c r="C367" s="19" t="s">
        <v>3152</v>
      </c>
      <c r="D367" s="19" t="s">
        <v>3155</v>
      </c>
      <c r="E367" s="57" t="str">
        <f t="shared" si="116"/>
        <v>KG-ARI-1812-00048-01221/42272366</v>
      </c>
      <c r="F367" s="19" t="s">
        <v>706</v>
      </c>
      <c r="G367" s="19" t="s">
        <v>707</v>
      </c>
      <c r="H367" s="45">
        <v>43458</v>
      </c>
      <c r="I367" s="38">
        <v>15</v>
      </c>
      <c r="J367" s="38">
        <v>60</v>
      </c>
      <c r="K367" s="65">
        <f t="shared" si="117"/>
        <v>4</v>
      </c>
      <c r="L367" s="46">
        <v>3.5</v>
      </c>
      <c r="M367" s="66">
        <f t="shared" si="118"/>
        <v>52.5</v>
      </c>
      <c r="N367" s="38">
        <v>62</v>
      </c>
      <c r="O367" s="38">
        <v>14.5</v>
      </c>
      <c r="P367" s="38">
        <v>25.5</v>
      </c>
      <c r="Q367" s="71">
        <f t="shared" si="108"/>
        <v>2.3E-2</v>
      </c>
      <c r="R367" s="65">
        <f t="shared" si="109"/>
        <v>0.34</v>
      </c>
      <c r="S367" s="72">
        <f t="shared" si="107"/>
        <v>0.86</v>
      </c>
      <c r="T367" s="50">
        <v>51.6</v>
      </c>
      <c r="U367" s="74" t="s">
        <v>3154</v>
      </c>
      <c r="V367" s="27">
        <f>IF(E367="","",SUMIF(OUTBOUND!$G:$G,WMS!E367,OUTBOUND!$L:$L))</f>
        <v>3</v>
      </c>
      <c r="W367" s="27">
        <f>IF(E367="","",SUMIF(OUTBOUND!$G:$G,WMS!E367,OUTBOUND!$M:$M))</f>
        <v>12</v>
      </c>
      <c r="X367" s="71">
        <f>IF(E367="","",SUMIF(OUTBOUND!$G:$G,WMS!E367,OUTBOUND!$O:$O))</f>
        <v>10.5</v>
      </c>
      <c r="Y367" s="71">
        <f>IF(E367="","",SUMIF(OUTBOUND!$G:$G,WMS!E367,OUTBOUND!$AC:$AC))</f>
        <v>10.32</v>
      </c>
      <c r="Z367" s="71">
        <f>IF(E367="","",SUMIF(OUTBOUND!$G:$G,WMS!E367,OUTBOUND!$P:$P))</f>
        <v>6.9000000000000006E-2</v>
      </c>
      <c r="AA367" s="27">
        <f t="shared" si="110"/>
        <v>12</v>
      </c>
      <c r="AB367" s="27">
        <f t="shared" si="111"/>
        <v>48</v>
      </c>
      <c r="AC367" s="71">
        <f t="shared" si="112"/>
        <v>42</v>
      </c>
      <c r="AD367" s="71">
        <f t="shared" si="113"/>
        <v>41.28</v>
      </c>
      <c r="AE367" s="71">
        <f t="shared" si="114"/>
        <v>0.27100000000000002</v>
      </c>
      <c r="AF367" s="80" t="b">
        <f t="shared" si="115"/>
        <v>1</v>
      </c>
    </row>
    <row r="368" spans="1:33">
      <c r="A368" s="82" t="s">
        <v>3150</v>
      </c>
      <c r="B368" s="83" t="s">
        <v>3156</v>
      </c>
      <c r="C368" s="83" t="s">
        <v>3157</v>
      </c>
      <c r="D368" s="83">
        <v>42056591</v>
      </c>
      <c r="E368" s="57" t="str">
        <f t="shared" si="116"/>
        <v>KG-ARI-1901-00066-01607/42056591</v>
      </c>
      <c r="F368" s="19" t="s">
        <v>706</v>
      </c>
      <c r="G368" s="19" t="s">
        <v>709</v>
      </c>
      <c r="H368" s="45">
        <v>43458</v>
      </c>
      <c r="I368" s="38">
        <v>13</v>
      </c>
      <c r="J368" s="38">
        <v>78</v>
      </c>
      <c r="K368" s="65">
        <f t="shared" si="117"/>
        <v>6</v>
      </c>
      <c r="L368" s="46">
        <v>2.2999999999999998</v>
      </c>
      <c r="M368" s="66">
        <f t="shared" si="118"/>
        <v>29.9</v>
      </c>
      <c r="N368" s="38">
        <v>47</v>
      </c>
      <c r="O368" s="38">
        <v>20</v>
      </c>
      <c r="P368" s="38">
        <v>26</v>
      </c>
      <c r="Q368" s="71">
        <f t="shared" si="108"/>
        <v>2.4E-2</v>
      </c>
      <c r="R368" s="65">
        <f t="shared" si="109"/>
        <v>0.32</v>
      </c>
      <c r="S368" s="72">
        <f t="shared" si="107"/>
        <v>0.33333333333333331</v>
      </c>
      <c r="T368" s="50">
        <v>26</v>
      </c>
      <c r="U368" s="74" t="s">
        <v>3158</v>
      </c>
      <c r="V368" s="27">
        <f>IF(E368="","",SUMIF(OUTBOUND!$G:$G,WMS!E368,OUTBOUND!$L:$L))</f>
        <v>13</v>
      </c>
      <c r="W368" s="27">
        <f>IF(E368="","",SUMIF(OUTBOUND!$G:$G,WMS!E368,OUTBOUND!$M:$M))</f>
        <v>78</v>
      </c>
      <c r="X368" s="71">
        <f>IF(E368="","",SUMIF(OUTBOUND!$G:$G,WMS!E368,OUTBOUND!$O:$O))</f>
        <v>29.9</v>
      </c>
      <c r="Y368" s="71">
        <f>IF(E368="","",SUMIF(OUTBOUND!$G:$G,WMS!E368,OUTBOUND!$AC:$AC))</f>
        <v>26</v>
      </c>
      <c r="Z368" s="71">
        <f>IF(E368="","",SUMIF(OUTBOUND!$G:$G,WMS!E368,OUTBOUND!$P:$P))</f>
        <v>0.31200000000000006</v>
      </c>
      <c r="AA368" s="27">
        <f t="shared" si="110"/>
        <v>0</v>
      </c>
      <c r="AB368" s="27">
        <f t="shared" si="111"/>
        <v>0</v>
      </c>
      <c r="AC368" s="71">
        <f t="shared" si="112"/>
        <v>0</v>
      </c>
      <c r="AD368" s="71">
        <f t="shared" si="113"/>
        <v>0</v>
      </c>
      <c r="AE368" s="71">
        <f t="shared" si="114"/>
        <v>7.9999999999999516E-3</v>
      </c>
      <c r="AF368" s="80" t="e">
        <f t="shared" si="115"/>
        <v>#DIV/0!</v>
      </c>
      <c r="AG368" s="60" t="s">
        <v>2726</v>
      </c>
    </row>
    <row r="369" spans="1:33">
      <c r="A369" s="60" t="s">
        <v>3150</v>
      </c>
      <c r="B369" s="19" t="s">
        <v>3151</v>
      </c>
      <c r="C369" s="19" t="s">
        <v>3152</v>
      </c>
      <c r="D369" s="19">
        <v>42269076</v>
      </c>
      <c r="E369" s="57" t="str">
        <f t="shared" si="116"/>
        <v>KG-ARI-1812-00048-01221/42269076</v>
      </c>
      <c r="F369" s="19" t="s">
        <v>712</v>
      </c>
      <c r="G369" s="19" t="s">
        <v>713</v>
      </c>
      <c r="H369" s="45">
        <v>43458</v>
      </c>
      <c r="I369" s="38">
        <v>20</v>
      </c>
      <c r="J369" s="38">
        <v>80</v>
      </c>
      <c r="K369" s="65">
        <f t="shared" si="117"/>
        <v>4</v>
      </c>
      <c r="L369" s="46">
        <v>11.5</v>
      </c>
      <c r="M369" s="66">
        <f t="shared" si="118"/>
        <v>230</v>
      </c>
      <c r="N369" s="38">
        <v>77</v>
      </c>
      <c r="O369" s="38">
        <v>23</v>
      </c>
      <c r="P369" s="38">
        <v>67</v>
      </c>
      <c r="Q369" s="71">
        <f t="shared" si="108"/>
        <v>0.11899999999999999</v>
      </c>
      <c r="R369" s="65">
        <f t="shared" si="109"/>
        <v>2.37</v>
      </c>
      <c r="S369" s="72">
        <f t="shared" si="107"/>
        <v>2.5125000000000002</v>
      </c>
      <c r="T369" s="50">
        <v>201</v>
      </c>
      <c r="U369" s="74" t="s">
        <v>3159</v>
      </c>
      <c r="V369" s="27">
        <f>IF(E369="","",SUMIF(OUTBOUND!$G:$G,WMS!E369,OUTBOUND!$L:$L))</f>
        <v>5</v>
      </c>
      <c r="W369" s="27">
        <f>IF(E369="","",SUMIF(OUTBOUND!$G:$G,WMS!E369,OUTBOUND!$M:$M))</f>
        <v>20</v>
      </c>
      <c r="X369" s="71">
        <f>IF(E369="","",SUMIF(OUTBOUND!$G:$G,WMS!E369,OUTBOUND!$O:$O))</f>
        <v>57.5</v>
      </c>
      <c r="Y369" s="71">
        <f>IF(E369="","",SUMIF(OUTBOUND!$G:$G,WMS!E369,OUTBOUND!$AC:$AC))</f>
        <v>50.25</v>
      </c>
      <c r="Z369" s="71">
        <f>IF(E369="","",SUMIF(OUTBOUND!$G:$G,WMS!E369,OUTBOUND!$P:$P))</f>
        <v>0.59499999999999997</v>
      </c>
      <c r="AA369" s="27">
        <f t="shared" si="110"/>
        <v>15</v>
      </c>
      <c r="AB369" s="27">
        <f t="shared" si="111"/>
        <v>60</v>
      </c>
      <c r="AC369" s="71">
        <f t="shared" si="112"/>
        <v>172.5</v>
      </c>
      <c r="AD369" s="71">
        <f t="shared" si="113"/>
        <v>150.75</v>
      </c>
      <c r="AE369" s="71">
        <f t="shared" si="114"/>
        <v>1.7750000000000001</v>
      </c>
      <c r="AF369" s="80" t="b">
        <f t="shared" si="115"/>
        <v>1</v>
      </c>
    </row>
    <row r="370" spans="1:33">
      <c r="A370" s="60" t="s">
        <v>3150</v>
      </c>
      <c r="B370" s="19" t="s">
        <v>3151</v>
      </c>
      <c r="C370" s="19" t="s">
        <v>3152</v>
      </c>
      <c r="D370" s="19">
        <v>41799949</v>
      </c>
      <c r="E370" s="57" t="str">
        <f t="shared" si="116"/>
        <v>KG-ARI-1812-00048-01221/41799949</v>
      </c>
      <c r="F370" s="19" t="s">
        <v>712</v>
      </c>
      <c r="G370" s="19" t="s">
        <v>714</v>
      </c>
      <c r="H370" s="45">
        <v>43458</v>
      </c>
      <c r="I370" s="38">
        <v>28</v>
      </c>
      <c r="J370" s="38">
        <v>112</v>
      </c>
      <c r="K370" s="65">
        <f t="shared" si="117"/>
        <v>4</v>
      </c>
      <c r="L370" s="46">
        <v>15.2</v>
      </c>
      <c r="M370" s="66">
        <f t="shared" si="118"/>
        <v>425.6</v>
      </c>
      <c r="N370" s="38">
        <v>113</v>
      </c>
      <c r="O370" s="38">
        <v>29</v>
      </c>
      <c r="P370" s="38">
        <v>61</v>
      </c>
      <c r="Q370" s="71">
        <f t="shared" si="108"/>
        <v>0.2</v>
      </c>
      <c r="R370" s="65">
        <f t="shared" si="109"/>
        <v>5.6</v>
      </c>
      <c r="S370" s="72">
        <f t="shared" si="107"/>
        <v>3.4549999999999996</v>
      </c>
      <c r="T370" s="50">
        <v>386.96</v>
      </c>
      <c r="U370" s="74" t="s">
        <v>2892</v>
      </c>
      <c r="V370" s="27">
        <f>IF(E370="","",SUMIF(OUTBOUND!$G:$G,WMS!E370,OUTBOUND!$L:$L))</f>
        <v>0</v>
      </c>
      <c r="W370" s="27">
        <f>IF(E370="","",SUMIF(OUTBOUND!$G:$G,WMS!E370,OUTBOUND!$M:$M))</f>
        <v>0</v>
      </c>
      <c r="X370" s="71">
        <f>IF(E370="","",SUMIF(OUTBOUND!$G:$G,WMS!E370,OUTBOUND!$O:$O))</f>
        <v>0</v>
      </c>
      <c r="Y370" s="71">
        <f>IF(E370="","",SUMIF(OUTBOUND!$G:$G,WMS!E370,OUTBOUND!$AC:$AC))</f>
        <v>0</v>
      </c>
      <c r="Z370" s="71">
        <f>IF(E370="","",SUMIF(OUTBOUND!$G:$G,WMS!E370,OUTBOUND!$P:$P))</f>
        <v>0</v>
      </c>
      <c r="AA370" s="27">
        <f t="shared" si="110"/>
        <v>28</v>
      </c>
      <c r="AB370" s="27">
        <f t="shared" si="111"/>
        <v>112</v>
      </c>
      <c r="AC370" s="71">
        <f t="shared" si="112"/>
        <v>425.6</v>
      </c>
      <c r="AD370" s="71">
        <f t="shared" si="113"/>
        <v>386.96</v>
      </c>
      <c r="AE370" s="71">
        <f t="shared" si="114"/>
        <v>5.6</v>
      </c>
      <c r="AF370" s="80" t="b">
        <f t="shared" si="115"/>
        <v>1</v>
      </c>
    </row>
    <row r="371" spans="1:33">
      <c r="A371" s="60" t="s">
        <v>3150</v>
      </c>
      <c r="B371" s="19" t="s">
        <v>3151</v>
      </c>
      <c r="C371" s="19" t="s">
        <v>3152</v>
      </c>
      <c r="D371" s="19">
        <v>41174708</v>
      </c>
      <c r="E371" s="57" t="str">
        <f t="shared" si="116"/>
        <v>KG-ARI-1812-00048-01221/41174708</v>
      </c>
      <c r="F371" s="19" t="s">
        <v>712</v>
      </c>
      <c r="G371" s="19" t="s">
        <v>715</v>
      </c>
      <c r="H371" s="45">
        <v>43458</v>
      </c>
      <c r="I371" s="38">
        <v>15</v>
      </c>
      <c r="J371" s="38">
        <v>90</v>
      </c>
      <c r="K371" s="65">
        <f t="shared" si="117"/>
        <v>6</v>
      </c>
      <c r="L371" s="46">
        <v>16.3</v>
      </c>
      <c r="M371" s="66">
        <f t="shared" si="118"/>
        <v>244.5</v>
      </c>
      <c r="N371" s="38">
        <v>125</v>
      </c>
      <c r="O371" s="38">
        <v>15.5</v>
      </c>
      <c r="P371" s="38">
        <v>57</v>
      </c>
      <c r="Q371" s="71">
        <f t="shared" si="108"/>
        <v>0.11</v>
      </c>
      <c r="R371" s="65">
        <f t="shared" si="109"/>
        <v>1.66</v>
      </c>
      <c r="S371" s="72">
        <f t="shared" si="107"/>
        <v>2.5433333333333334</v>
      </c>
      <c r="T371" s="50">
        <v>228.9</v>
      </c>
      <c r="U371" s="74" t="s">
        <v>3160</v>
      </c>
      <c r="V371" s="27">
        <f>IF(E371="","",SUMIF(OUTBOUND!$G:$G,WMS!E371,OUTBOUND!$L:$L))</f>
        <v>13</v>
      </c>
      <c r="W371" s="27">
        <f>IF(E371="","",SUMIF(OUTBOUND!$G:$G,WMS!E371,OUTBOUND!$M:$M))</f>
        <v>78</v>
      </c>
      <c r="X371" s="71">
        <f>IF(E371="","",SUMIF(OUTBOUND!$G:$G,WMS!E371,OUTBOUND!$O:$O))</f>
        <v>211.9</v>
      </c>
      <c r="Y371" s="71">
        <f>IF(E371="","",SUMIF(OUTBOUND!$G:$G,WMS!E371,OUTBOUND!$AC:$AC))</f>
        <v>198.38</v>
      </c>
      <c r="Z371" s="71">
        <f>IF(E371="","",SUMIF(OUTBOUND!$G:$G,WMS!E371,OUTBOUND!$P:$P))</f>
        <v>1.43</v>
      </c>
      <c r="AA371" s="27">
        <f t="shared" si="110"/>
        <v>2</v>
      </c>
      <c r="AB371" s="27">
        <f t="shared" si="111"/>
        <v>12</v>
      </c>
      <c r="AC371" s="71">
        <f t="shared" si="112"/>
        <v>32.599999999999994</v>
      </c>
      <c r="AD371" s="71">
        <f t="shared" si="113"/>
        <v>30.52000000000001</v>
      </c>
      <c r="AE371" s="71">
        <f t="shared" si="114"/>
        <v>0.22999999999999998</v>
      </c>
      <c r="AF371" s="80" t="b">
        <f t="shared" si="115"/>
        <v>1</v>
      </c>
    </row>
    <row r="372" spans="1:33">
      <c r="A372" s="43" t="s">
        <v>3161</v>
      </c>
      <c r="B372" s="19" t="s">
        <v>716</v>
      </c>
      <c r="C372" s="19" t="s">
        <v>3162</v>
      </c>
      <c r="D372" s="19">
        <v>42118725</v>
      </c>
      <c r="E372" s="57" t="str">
        <f t="shared" si="116"/>
        <v>KG-ARI-1812-00048-01230/42118725</v>
      </c>
      <c r="F372" s="19" t="s">
        <v>718</v>
      </c>
      <c r="G372" s="19" t="s">
        <v>719</v>
      </c>
      <c r="H372" s="45">
        <v>43459</v>
      </c>
      <c r="I372" s="38">
        <v>11</v>
      </c>
      <c r="J372" s="38">
        <v>264</v>
      </c>
      <c r="K372" s="65">
        <f t="shared" si="117"/>
        <v>24</v>
      </c>
      <c r="L372" s="46">
        <v>1.95</v>
      </c>
      <c r="M372" s="66">
        <f t="shared" si="118"/>
        <v>21.45</v>
      </c>
      <c r="N372" s="38">
        <v>41</v>
      </c>
      <c r="O372" s="38">
        <v>9</v>
      </c>
      <c r="P372" s="38">
        <v>41</v>
      </c>
      <c r="Q372" s="71">
        <f t="shared" si="108"/>
        <v>1.4999999999999999E-2</v>
      </c>
      <c r="R372" s="65">
        <f t="shared" si="109"/>
        <v>0.17</v>
      </c>
      <c r="S372" s="72">
        <f t="shared" si="107"/>
        <v>6.0606060606060608E-2</v>
      </c>
      <c r="T372" s="50">
        <v>16</v>
      </c>
      <c r="U372" s="74" t="s">
        <v>3163</v>
      </c>
      <c r="V372" s="27">
        <f>IF(E372="","",SUMIF(OUTBOUND!$G:$G,WMS!E372,OUTBOUND!$L:$L))</f>
        <v>0</v>
      </c>
      <c r="W372" s="27">
        <f>IF(E372="","",SUMIF(OUTBOUND!$G:$G,WMS!E372,OUTBOUND!$M:$M))</f>
        <v>0</v>
      </c>
      <c r="X372" s="71">
        <f>IF(E372="","",SUMIF(OUTBOUND!$G:$G,WMS!E372,OUTBOUND!$O:$O))</f>
        <v>0</v>
      </c>
      <c r="Y372" s="71">
        <f>IF(E372="","",SUMIF(OUTBOUND!$G:$G,WMS!E372,OUTBOUND!$AC:$AC))</f>
        <v>0</v>
      </c>
      <c r="Z372" s="71">
        <f>IF(E372="","",SUMIF(OUTBOUND!$G:$G,WMS!E372,OUTBOUND!$P:$P))</f>
        <v>0</v>
      </c>
      <c r="AA372" s="27">
        <f t="shared" si="110"/>
        <v>11</v>
      </c>
      <c r="AB372" s="27">
        <f t="shared" si="111"/>
        <v>264</v>
      </c>
      <c r="AC372" s="71">
        <f t="shared" si="112"/>
        <v>21.45</v>
      </c>
      <c r="AD372" s="71">
        <f t="shared" si="113"/>
        <v>16</v>
      </c>
      <c r="AE372" s="71">
        <f t="shared" si="114"/>
        <v>0.17</v>
      </c>
      <c r="AF372" s="80" t="b">
        <f t="shared" si="115"/>
        <v>1</v>
      </c>
    </row>
    <row r="373" spans="1:33">
      <c r="A373" s="43" t="s">
        <v>3164</v>
      </c>
      <c r="B373" s="19" t="s">
        <v>721</v>
      </c>
      <c r="C373" s="19" t="s">
        <v>3165</v>
      </c>
      <c r="D373" s="19">
        <v>42415978</v>
      </c>
      <c r="E373" s="57" t="str">
        <f t="shared" si="116"/>
        <v>KG-ARI-1812-00048-01142/42415978</v>
      </c>
      <c r="F373" s="19" t="s">
        <v>723</v>
      </c>
      <c r="G373" s="19" t="s">
        <v>724</v>
      </c>
      <c r="H373" s="45">
        <v>43461</v>
      </c>
      <c r="I373" s="38">
        <v>7</v>
      </c>
      <c r="J373" s="38">
        <v>28</v>
      </c>
      <c r="K373" s="65">
        <f t="shared" si="117"/>
        <v>4</v>
      </c>
      <c r="L373" s="46">
        <v>2.0499999999999998</v>
      </c>
      <c r="M373" s="66">
        <f t="shared" si="118"/>
        <v>14.35</v>
      </c>
      <c r="N373" s="38">
        <v>30.5</v>
      </c>
      <c r="O373" s="38">
        <v>28</v>
      </c>
      <c r="P373" s="38">
        <v>23</v>
      </c>
      <c r="Q373" s="71">
        <f t="shared" si="108"/>
        <v>0.02</v>
      </c>
      <c r="R373" s="65">
        <f t="shared" si="109"/>
        <v>0.14000000000000001</v>
      </c>
      <c r="S373" s="72">
        <f t="shared" si="107"/>
        <v>0.17857142857142858</v>
      </c>
      <c r="T373" s="50">
        <v>5</v>
      </c>
      <c r="U373" s="74" t="s">
        <v>3166</v>
      </c>
      <c r="V373" s="27">
        <f>IF(E373="","",SUMIF(OUTBOUND!$G:$G,WMS!E373,OUTBOUND!$L:$L))</f>
        <v>4</v>
      </c>
      <c r="W373" s="27">
        <f>IF(E373="","",SUMIF(OUTBOUND!$G:$G,WMS!E373,OUTBOUND!$M:$M))</f>
        <v>16</v>
      </c>
      <c r="X373" s="71">
        <f>IF(E373="","",SUMIF(OUTBOUND!$G:$G,WMS!E373,OUTBOUND!$O:$O))</f>
        <v>8.1999999999999993</v>
      </c>
      <c r="Y373" s="71">
        <f>IF(E373="","",SUMIF(OUTBOUND!$G:$G,WMS!E373,OUTBOUND!$AC:$AC))</f>
        <v>2.8571428571428572</v>
      </c>
      <c r="Z373" s="71">
        <f>IF(E373="","",SUMIF(OUTBOUND!$G:$G,WMS!E373,OUTBOUND!$P:$P))</f>
        <v>0.08</v>
      </c>
      <c r="AA373" s="27">
        <f t="shared" si="110"/>
        <v>3</v>
      </c>
      <c r="AB373" s="27">
        <f t="shared" si="111"/>
        <v>12</v>
      </c>
      <c r="AC373" s="71">
        <f t="shared" si="112"/>
        <v>6.15</v>
      </c>
      <c r="AD373" s="71">
        <f t="shared" si="113"/>
        <v>2.1428571428571428</v>
      </c>
      <c r="AE373" s="71">
        <f t="shared" si="114"/>
        <v>6.0000000000000012E-2</v>
      </c>
      <c r="AF373" s="80" t="b">
        <f t="shared" si="115"/>
        <v>1</v>
      </c>
    </row>
    <row r="374" spans="1:33">
      <c r="A374" s="60" t="s">
        <v>3167</v>
      </c>
      <c r="B374" s="19" t="s">
        <v>727</v>
      </c>
      <c r="C374" s="19" t="s">
        <v>3168</v>
      </c>
      <c r="D374" s="19">
        <v>42267744</v>
      </c>
      <c r="E374" s="57" t="str">
        <f t="shared" si="116"/>
        <v>KG-ARI-1812-00048-00925/42267744</v>
      </c>
      <c r="F374" s="19" t="s">
        <v>729</v>
      </c>
      <c r="G374" s="19" t="s">
        <v>730</v>
      </c>
      <c r="H374" s="45">
        <v>43461</v>
      </c>
      <c r="I374" s="38">
        <v>9</v>
      </c>
      <c r="J374" s="38">
        <v>18</v>
      </c>
      <c r="K374" s="65">
        <f t="shared" si="117"/>
        <v>2</v>
      </c>
      <c r="L374" s="46">
        <v>3.85</v>
      </c>
      <c r="M374" s="66">
        <f t="shared" si="118"/>
        <v>34.65</v>
      </c>
      <c r="N374" s="38">
        <v>55</v>
      </c>
      <c r="O374" s="38">
        <v>39.5</v>
      </c>
      <c r="P374" s="38">
        <v>19.5</v>
      </c>
      <c r="Q374" s="71">
        <f t="shared" si="108"/>
        <v>4.2000000000000003E-2</v>
      </c>
      <c r="R374" s="65">
        <f t="shared" si="109"/>
        <v>0.38</v>
      </c>
      <c r="S374" s="72">
        <f t="shared" si="107"/>
        <v>0.77777777777777779</v>
      </c>
      <c r="T374" s="50">
        <v>14</v>
      </c>
      <c r="U374" s="74" t="s">
        <v>3072</v>
      </c>
      <c r="V374" s="27">
        <f>IF(E374="","",SUMIF(OUTBOUND!$G:$G,WMS!E374,OUTBOUND!$L:$L))</f>
        <v>6</v>
      </c>
      <c r="W374" s="27">
        <f>IF(E374="","",SUMIF(OUTBOUND!$G:$G,WMS!E374,OUTBOUND!$M:$M))</f>
        <v>12</v>
      </c>
      <c r="X374" s="71">
        <f>IF(E374="","",SUMIF(OUTBOUND!$G:$G,WMS!E374,OUTBOUND!$O:$O))</f>
        <v>23.1</v>
      </c>
      <c r="Y374" s="71">
        <f>IF(E374="","",SUMIF(OUTBOUND!$G:$G,WMS!E374,OUTBOUND!$AC:$AC))</f>
        <v>9.3333333333333339</v>
      </c>
      <c r="Z374" s="71">
        <f>IF(E374="","",SUMIF(OUTBOUND!$G:$G,WMS!E374,OUTBOUND!$P:$P))</f>
        <v>0.252</v>
      </c>
      <c r="AA374" s="27">
        <f t="shared" si="110"/>
        <v>3</v>
      </c>
      <c r="AB374" s="27">
        <f t="shared" si="111"/>
        <v>6</v>
      </c>
      <c r="AC374" s="71">
        <f t="shared" si="112"/>
        <v>11.549999999999997</v>
      </c>
      <c r="AD374" s="71">
        <f t="shared" si="113"/>
        <v>4.6666666666666661</v>
      </c>
      <c r="AE374" s="71">
        <f t="shared" si="114"/>
        <v>0.128</v>
      </c>
      <c r="AF374" s="80" t="b">
        <f t="shared" si="115"/>
        <v>1</v>
      </c>
    </row>
    <row r="375" spans="1:33">
      <c r="A375" s="60" t="s">
        <v>3167</v>
      </c>
      <c r="B375" s="19" t="s">
        <v>727</v>
      </c>
      <c r="C375" s="19" t="s">
        <v>3168</v>
      </c>
      <c r="D375" s="19">
        <v>42552277</v>
      </c>
      <c r="E375" s="57" t="str">
        <f t="shared" si="116"/>
        <v>KG-ARI-1812-00048-00925/42552277</v>
      </c>
      <c r="F375" s="19" t="s">
        <v>729</v>
      </c>
      <c r="G375" s="19" t="s">
        <v>730</v>
      </c>
      <c r="H375" s="45">
        <v>43461</v>
      </c>
      <c r="I375" s="38">
        <v>8</v>
      </c>
      <c r="J375" s="38">
        <v>16</v>
      </c>
      <c r="K375" s="65">
        <f t="shared" si="117"/>
        <v>2</v>
      </c>
      <c r="L375" s="46">
        <v>2.1</v>
      </c>
      <c r="M375" s="66">
        <f t="shared" si="118"/>
        <v>16.8</v>
      </c>
      <c r="N375" s="38">
        <v>50</v>
      </c>
      <c r="O375" s="38">
        <v>22</v>
      </c>
      <c r="P375" s="38">
        <v>22.5</v>
      </c>
      <c r="Q375" s="71">
        <f t="shared" si="108"/>
        <v>2.5000000000000001E-2</v>
      </c>
      <c r="R375" s="65">
        <f t="shared" si="109"/>
        <v>0.2</v>
      </c>
      <c r="S375" s="72">
        <f t="shared" si="107"/>
        <v>2</v>
      </c>
      <c r="T375" s="50">
        <v>32</v>
      </c>
      <c r="U375" s="76" t="s">
        <v>2839</v>
      </c>
      <c r="V375" s="27">
        <f>IF(E375="","",SUMIF(OUTBOUND!$G:$G,WMS!E375,OUTBOUND!$L:$L))</f>
        <v>6</v>
      </c>
      <c r="W375" s="27">
        <f>IF(E375="","",SUMIF(OUTBOUND!$G:$G,WMS!E375,OUTBOUND!$M:$M))</f>
        <v>12</v>
      </c>
      <c r="X375" s="71">
        <f>IF(E375="","",SUMIF(OUTBOUND!$G:$G,WMS!E375,OUTBOUND!$O:$O))</f>
        <v>12.600000000000001</v>
      </c>
      <c r="Y375" s="71">
        <f>IF(E375="","",SUMIF(OUTBOUND!$G:$G,WMS!E375,OUTBOUND!$AC:$AC))</f>
        <v>24</v>
      </c>
      <c r="Z375" s="71">
        <f>IF(E375="","",SUMIF(OUTBOUND!$G:$G,WMS!E375,OUTBOUND!$P:$P))</f>
        <v>0.15000000000000002</v>
      </c>
      <c r="AA375" s="27">
        <f t="shared" si="110"/>
        <v>2</v>
      </c>
      <c r="AB375" s="27">
        <f t="shared" si="111"/>
        <v>4</v>
      </c>
      <c r="AC375" s="71">
        <f t="shared" si="112"/>
        <v>4.1999999999999993</v>
      </c>
      <c r="AD375" s="71">
        <f t="shared" si="113"/>
        <v>8</v>
      </c>
      <c r="AE375" s="71">
        <f t="shared" si="114"/>
        <v>4.9999999999999989E-2</v>
      </c>
      <c r="AF375" s="80" t="b">
        <f t="shared" si="115"/>
        <v>1</v>
      </c>
    </row>
    <row r="376" spans="1:33">
      <c r="A376" s="60" t="s">
        <v>3167</v>
      </c>
      <c r="B376" s="19" t="s">
        <v>727</v>
      </c>
      <c r="C376" s="19" t="s">
        <v>3168</v>
      </c>
      <c r="D376" s="19">
        <v>42272502</v>
      </c>
      <c r="E376" s="57" t="str">
        <f t="shared" si="116"/>
        <v>KG-ARI-1812-00048-00925/42272502</v>
      </c>
      <c r="F376" s="19" t="s">
        <v>729</v>
      </c>
      <c r="G376" s="19" t="s">
        <v>730</v>
      </c>
      <c r="H376" s="45">
        <v>43461</v>
      </c>
      <c r="I376" s="38">
        <v>8</v>
      </c>
      <c r="J376" s="38">
        <v>32</v>
      </c>
      <c r="K376" s="65">
        <f t="shared" si="117"/>
        <v>4</v>
      </c>
      <c r="L376" s="46">
        <v>2.35</v>
      </c>
      <c r="M376" s="66">
        <f t="shared" si="118"/>
        <v>18.8</v>
      </c>
      <c r="N376" s="38">
        <v>27</v>
      </c>
      <c r="O376" s="38">
        <v>26.5</v>
      </c>
      <c r="P376" s="38">
        <v>30</v>
      </c>
      <c r="Q376" s="71">
        <f t="shared" si="108"/>
        <v>2.1000000000000001E-2</v>
      </c>
      <c r="R376" s="65">
        <f t="shared" si="109"/>
        <v>0.17</v>
      </c>
      <c r="S376" s="72">
        <f t="shared" si="107"/>
        <v>0.5</v>
      </c>
      <c r="T376" s="50">
        <v>16</v>
      </c>
      <c r="U376" s="74" t="s">
        <v>3072</v>
      </c>
      <c r="V376" s="27">
        <f>IF(E376="","",SUMIF(OUTBOUND!$G:$G,WMS!E376,OUTBOUND!$L:$L))</f>
        <v>6</v>
      </c>
      <c r="W376" s="27">
        <f>IF(E376="","",SUMIF(OUTBOUND!$G:$G,WMS!E376,OUTBOUND!$M:$M))</f>
        <v>24</v>
      </c>
      <c r="X376" s="71">
        <f>IF(E376="","",SUMIF(OUTBOUND!$G:$G,WMS!E376,OUTBOUND!$O:$O))</f>
        <v>14.100000000000001</v>
      </c>
      <c r="Y376" s="71">
        <f>IF(E376="","",SUMIF(OUTBOUND!$G:$G,WMS!E376,OUTBOUND!$AC:$AC))</f>
        <v>12</v>
      </c>
      <c r="Z376" s="71">
        <f>IF(E376="","",SUMIF(OUTBOUND!$G:$G,WMS!E376,OUTBOUND!$P:$P))</f>
        <v>0.126</v>
      </c>
      <c r="AA376" s="27">
        <f t="shared" si="110"/>
        <v>2</v>
      </c>
      <c r="AB376" s="27">
        <f t="shared" si="111"/>
        <v>8</v>
      </c>
      <c r="AC376" s="71">
        <f t="shared" si="112"/>
        <v>4.6999999999999993</v>
      </c>
      <c r="AD376" s="71">
        <f t="shared" si="113"/>
        <v>4</v>
      </c>
      <c r="AE376" s="71">
        <f t="shared" si="114"/>
        <v>4.4000000000000011E-2</v>
      </c>
      <c r="AF376" s="80" t="b">
        <f t="shared" si="115"/>
        <v>1</v>
      </c>
    </row>
    <row r="377" spans="1:33">
      <c r="A377" s="60" t="s">
        <v>3169</v>
      </c>
      <c r="B377" s="19" t="s">
        <v>732</v>
      </c>
      <c r="C377" s="19" t="s">
        <v>3170</v>
      </c>
      <c r="D377" s="19">
        <v>42286653</v>
      </c>
      <c r="E377" s="57" t="str">
        <f t="shared" si="116"/>
        <v>KG-ARI-1812-00048-01275/42286653</v>
      </c>
      <c r="F377" s="19" t="s">
        <v>734</v>
      </c>
      <c r="G377" s="19" t="s">
        <v>735</v>
      </c>
      <c r="H377" s="45">
        <v>43461</v>
      </c>
      <c r="I377" s="38">
        <v>6</v>
      </c>
      <c r="J377" s="38">
        <v>36</v>
      </c>
      <c r="K377" s="65">
        <f t="shared" si="117"/>
        <v>6</v>
      </c>
      <c r="L377" s="46">
        <v>0.6</v>
      </c>
      <c r="M377" s="66">
        <f t="shared" si="118"/>
        <v>3.6</v>
      </c>
      <c r="N377" s="38">
        <v>32</v>
      </c>
      <c r="O377" s="38">
        <v>22</v>
      </c>
      <c r="P377" s="38">
        <v>8.5</v>
      </c>
      <c r="Q377" s="71">
        <f t="shared" si="108"/>
        <v>6.0000000000000001E-3</v>
      </c>
      <c r="R377" s="65">
        <f t="shared" si="109"/>
        <v>0.04</v>
      </c>
      <c r="S377" s="72">
        <f t="shared" si="107"/>
        <v>0.08</v>
      </c>
      <c r="T377" s="50">
        <v>2.88</v>
      </c>
      <c r="U377" s="74" t="s">
        <v>3072</v>
      </c>
      <c r="V377" s="27">
        <f>IF(E377="","",SUMIF(OUTBOUND!$G:$G,WMS!E377,OUTBOUND!$L:$L))</f>
        <v>0</v>
      </c>
      <c r="W377" s="27">
        <f>IF(E377="","",SUMIF(OUTBOUND!$G:$G,WMS!E377,OUTBOUND!$M:$M))</f>
        <v>0</v>
      </c>
      <c r="X377" s="71">
        <f>IF(E377="","",SUMIF(OUTBOUND!$G:$G,WMS!E377,OUTBOUND!$O:$O))</f>
        <v>0</v>
      </c>
      <c r="Y377" s="71">
        <f>IF(E377="","",SUMIF(OUTBOUND!$G:$G,WMS!E377,OUTBOUND!$AC:$AC))</f>
        <v>0</v>
      </c>
      <c r="Z377" s="71">
        <f>IF(E377="","",SUMIF(OUTBOUND!$G:$G,WMS!E377,OUTBOUND!$P:$P))</f>
        <v>0</v>
      </c>
      <c r="AA377" s="27">
        <f t="shared" si="110"/>
        <v>6</v>
      </c>
      <c r="AB377" s="27">
        <f t="shared" si="111"/>
        <v>36</v>
      </c>
      <c r="AC377" s="71">
        <f t="shared" si="112"/>
        <v>3.6</v>
      </c>
      <c r="AD377" s="71">
        <f t="shared" si="113"/>
        <v>2.88</v>
      </c>
      <c r="AE377" s="71">
        <f t="shared" si="114"/>
        <v>0.04</v>
      </c>
      <c r="AF377" s="80" t="b">
        <f t="shared" si="115"/>
        <v>1</v>
      </c>
    </row>
    <row r="378" spans="1:33">
      <c r="A378" s="60" t="s">
        <v>3169</v>
      </c>
      <c r="B378" s="19" t="s">
        <v>732</v>
      </c>
      <c r="C378" s="19" t="s">
        <v>3170</v>
      </c>
      <c r="D378" s="19">
        <v>42611950</v>
      </c>
      <c r="E378" s="57" t="str">
        <f t="shared" si="116"/>
        <v>KG-ARI-1812-00048-01275/42611950</v>
      </c>
      <c r="F378" s="19" t="s">
        <v>734</v>
      </c>
      <c r="G378" s="19" t="s">
        <v>737</v>
      </c>
      <c r="H378" s="45">
        <v>43461</v>
      </c>
      <c r="I378" s="38">
        <v>4</v>
      </c>
      <c r="J378" s="38">
        <v>56</v>
      </c>
      <c r="K378" s="65">
        <f t="shared" si="117"/>
        <v>14</v>
      </c>
      <c r="L378" s="46">
        <v>0.7</v>
      </c>
      <c r="M378" s="66">
        <f t="shared" si="118"/>
        <v>2.8</v>
      </c>
      <c r="N378" s="38">
        <v>27</v>
      </c>
      <c r="O378" s="38">
        <v>16.3</v>
      </c>
      <c r="P378" s="38">
        <v>6</v>
      </c>
      <c r="Q378" s="71">
        <f t="shared" si="108"/>
        <v>3.0000000000000001E-3</v>
      </c>
      <c r="R378" s="65">
        <f t="shared" si="109"/>
        <v>0.01</v>
      </c>
      <c r="S378" s="72">
        <f t="shared" si="107"/>
        <v>3.9285714285714292E-2</v>
      </c>
      <c r="T378" s="50">
        <v>2.2000000000000002</v>
      </c>
      <c r="U378" s="74" t="s">
        <v>3072</v>
      </c>
      <c r="V378" s="27">
        <f>IF(E378="","",SUMIF(OUTBOUND!$G:$G,WMS!E378,OUTBOUND!$L:$L))</f>
        <v>2</v>
      </c>
      <c r="W378" s="27">
        <f>IF(E378="","",SUMIF(OUTBOUND!$G:$G,WMS!E378,OUTBOUND!$M:$M))</f>
        <v>28</v>
      </c>
      <c r="X378" s="71">
        <f>IF(E378="","",SUMIF(OUTBOUND!$G:$G,WMS!E378,OUTBOUND!$O:$O))</f>
        <v>1.4</v>
      </c>
      <c r="Y378" s="71">
        <f>IF(E378="","",SUMIF(OUTBOUND!$G:$G,WMS!E378,OUTBOUND!$AC:$AC))</f>
        <v>1.1000000000000001</v>
      </c>
      <c r="Z378" s="71">
        <f>IF(E378="","",SUMIF(OUTBOUND!$G:$G,WMS!E378,OUTBOUND!$P:$P))</f>
        <v>6.0000000000000001E-3</v>
      </c>
      <c r="AA378" s="27">
        <f t="shared" si="110"/>
        <v>2</v>
      </c>
      <c r="AB378" s="27">
        <f t="shared" si="111"/>
        <v>28</v>
      </c>
      <c r="AC378" s="71">
        <f t="shared" si="112"/>
        <v>1.4</v>
      </c>
      <c r="AD378" s="71">
        <f t="shared" si="113"/>
        <v>1.1000000000000001</v>
      </c>
      <c r="AE378" s="71">
        <f t="shared" si="114"/>
        <v>4.0000000000000001E-3</v>
      </c>
      <c r="AF378" s="80" t="b">
        <f t="shared" si="115"/>
        <v>1</v>
      </c>
    </row>
    <row r="379" spans="1:33">
      <c r="A379" s="60" t="s">
        <v>3169</v>
      </c>
      <c r="B379" s="19" t="s">
        <v>732</v>
      </c>
      <c r="C379" s="19" t="s">
        <v>3170</v>
      </c>
      <c r="D379" s="19">
        <v>42607465</v>
      </c>
      <c r="E379" s="57" t="str">
        <f t="shared" si="116"/>
        <v>KG-ARI-1812-00048-01275/42607465</v>
      </c>
      <c r="F379" s="19" t="s">
        <v>734</v>
      </c>
      <c r="G379" s="19" t="s">
        <v>739</v>
      </c>
      <c r="H379" s="45">
        <v>43461</v>
      </c>
      <c r="I379" s="38">
        <v>5</v>
      </c>
      <c r="J379" s="38">
        <v>70</v>
      </c>
      <c r="K379" s="65">
        <f t="shared" si="117"/>
        <v>14</v>
      </c>
      <c r="L379" s="46">
        <v>1.38</v>
      </c>
      <c r="M379" s="66">
        <f t="shared" si="118"/>
        <v>6.9</v>
      </c>
      <c r="N379" s="38">
        <v>25</v>
      </c>
      <c r="O379" s="38">
        <v>17.5</v>
      </c>
      <c r="P379" s="38">
        <v>11</v>
      </c>
      <c r="Q379" s="71">
        <f t="shared" si="108"/>
        <v>5.0000000000000001E-3</v>
      </c>
      <c r="R379" s="65">
        <f t="shared" si="109"/>
        <v>0.02</v>
      </c>
      <c r="S379" s="72">
        <f t="shared" si="107"/>
        <v>9.6428571428571433E-2</v>
      </c>
      <c r="T379" s="50">
        <v>6.75</v>
      </c>
      <c r="U379" s="74" t="s">
        <v>3072</v>
      </c>
      <c r="V379" s="27">
        <f>IF(E379="","",SUMIF(OUTBOUND!$G:$G,WMS!E379,OUTBOUND!$L:$L))</f>
        <v>0</v>
      </c>
      <c r="W379" s="27">
        <f>IF(E379="","",SUMIF(OUTBOUND!$G:$G,WMS!E379,OUTBOUND!$M:$M))</f>
        <v>0</v>
      </c>
      <c r="X379" s="71">
        <f>IF(E379="","",SUMIF(OUTBOUND!$G:$G,WMS!E379,OUTBOUND!$O:$O))</f>
        <v>0</v>
      </c>
      <c r="Y379" s="71">
        <f>IF(E379="","",SUMIF(OUTBOUND!$G:$G,WMS!E379,OUTBOUND!$AC:$AC))</f>
        <v>0</v>
      </c>
      <c r="Z379" s="71">
        <f>IF(E379="","",SUMIF(OUTBOUND!$G:$G,WMS!E379,OUTBOUND!$P:$P))</f>
        <v>0</v>
      </c>
      <c r="AA379" s="27">
        <f t="shared" si="110"/>
        <v>5</v>
      </c>
      <c r="AB379" s="27">
        <f t="shared" si="111"/>
        <v>70</v>
      </c>
      <c r="AC379" s="71">
        <f t="shared" si="112"/>
        <v>6.9</v>
      </c>
      <c r="AD379" s="71">
        <f t="shared" si="113"/>
        <v>6.75</v>
      </c>
      <c r="AE379" s="71">
        <f t="shared" si="114"/>
        <v>0.02</v>
      </c>
      <c r="AF379" s="80" t="b">
        <f t="shared" si="115"/>
        <v>1</v>
      </c>
    </row>
    <row r="380" spans="1:33">
      <c r="A380" s="60" t="s">
        <v>3169</v>
      </c>
      <c r="B380" s="19" t="s">
        <v>732</v>
      </c>
      <c r="C380" s="19" t="s">
        <v>3170</v>
      </c>
      <c r="D380" s="19">
        <v>42609766</v>
      </c>
      <c r="E380" s="57" t="str">
        <f t="shared" si="116"/>
        <v>KG-ARI-1812-00048-01275/42609766</v>
      </c>
      <c r="F380" s="19" t="s">
        <v>734</v>
      </c>
      <c r="G380" s="19" t="s">
        <v>741</v>
      </c>
      <c r="H380" s="45">
        <v>43461</v>
      </c>
      <c r="I380" s="38">
        <v>5</v>
      </c>
      <c r="J380" s="38">
        <v>70</v>
      </c>
      <c r="K380" s="65">
        <f t="shared" si="117"/>
        <v>14</v>
      </c>
      <c r="L380" s="46">
        <v>2.8</v>
      </c>
      <c r="M380" s="66">
        <f t="shared" si="118"/>
        <v>14</v>
      </c>
      <c r="N380" s="38">
        <v>35</v>
      </c>
      <c r="O380" s="38">
        <v>31</v>
      </c>
      <c r="P380" s="38">
        <v>7.8</v>
      </c>
      <c r="Q380" s="71">
        <f t="shared" si="108"/>
        <v>8.0000000000000002E-3</v>
      </c>
      <c r="R380" s="65">
        <f t="shared" si="109"/>
        <v>0.04</v>
      </c>
      <c r="S380" s="72">
        <f t="shared" si="107"/>
        <v>0.18071428571428572</v>
      </c>
      <c r="T380" s="50">
        <v>12.65</v>
      </c>
      <c r="U380" s="74" t="s">
        <v>3072</v>
      </c>
      <c r="V380" s="27">
        <f>IF(E380="","",SUMIF(OUTBOUND!$G:$G,WMS!E380,OUTBOUND!$L:$L))</f>
        <v>0</v>
      </c>
      <c r="W380" s="27">
        <f>IF(E380="","",SUMIF(OUTBOUND!$G:$G,WMS!E380,OUTBOUND!$M:$M))</f>
        <v>0</v>
      </c>
      <c r="X380" s="71">
        <f>IF(E380="","",SUMIF(OUTBOUND!$G:$G,WMS!E380,OUTBOUND!$O:$O))</f>
        <v>0</v>
      </c>
      <c r="Y380" s="71">
        <f>IF(E380="","",SUMIF(OUTBOUND!$G:$G,WMS!E380,OUTBOUND!$AC:$AC))</f>
        <v>0</v>
      </c>
      <c r="Z380" s="71">
        <f>IF(E380="","",SUMIF(OUTBOUND!$G:$G,WMS!E380,OUTBOUND!$P:$P))</f>
        <v>0</v>
      </c>
      <c r="AA380" s="27">
        <f t="shared" si="110"/>
        <v>5</v>
      </c>
      <c r="AB380" s="27">
        <f t="shared" si="111"/>
        <v>70</v>
      </c>
      <c r="AC380" s="71">
        <f t="shared" si="112"/>
        <v>14</v>
      </c>
      <c r="AD380" s="71">
        <f t="shared" si="113"/>
        <v>12.65</v>
      </c>
      <c r="AE380" s="71">
        <f t="shared" si="114"/>
        <v>0.04</v>
      </c>
      <c r="AF380" s="80" t="b">
        <f t="shared" si="115"/>
        <v>1</v>
      </c>
    </row>
    <row r="381" spans="1:33">
      <c r="A381" s="60" t="s">
        <v>3171</v>
      </c>
      <c r="B381" s="19" t="s">
        <v>743</v>
      </c>
      <c r="C381" s="19" t="s">
        <v>3172</v>
      </c>
      <c r="D381" s="19">
        <v>42269878</v>
      </c>
      <c r="E381" s="57" t="str">
        <f t="shared" si="116"/>
        <v>KG-ARI-1812-00048-01321/42269878</v>
      </c>
      <c r="F381" s="19" t="s">
        <v>745</v>
      </c>
      <c r="G381" s="19" t="s">
        <v>746</v>
      </c>
      <c r="H381" s="45">
        <v>43461</v>
      </c>
      <c r="I381" s="38">
        <v>7</v>
      </c>
      <c r="J381" s="38">
        <v>168</v>
      </c>
      <c r="K381" s="65">
        <f t="shared" si="117"/>
        <v>24</v>
      </c>
      <c r="L381" s="46">
        <v>2.2000000000000002</v>
      </c>
      <c r="M381" s="66">
        <f t="shared" si="118"/>
        <v>15.4</v>
      </c>
      <c r="N381" s="38">
        <v>37.200000000000003</v>
      </c>
      <c r="O381" s="38">
        <v>22.5</v>
      </c>
      <c r="P381" s="38">
        <v>22</v>
      </c>
      <c r="Q381" s="71">
        <f t="shared" si="108"/>
        <v>1.7999999999999999E-2</v>
      </c>
      <c r="R381" s="65">
        <f t="shared" si="109"/>
        <v>0.13</v>
      </c>
      <c r="S381" s="72">
        <f t="shared" si="107"/>
        <v>6.9166666666666668E-2</v>
      </c>
      <c r="T381" s="50">
        <v>11.62</v>
      </c>
      <c r="U381" s="74" t="s">
        <v>3072</v>
      </c>
      <c r="V381" s="27">
        <f>IF(E381="","",SUMIF(OUTBOUND!$G:$G,WMS!E381,OUTBOUND!$L:$L))</f>
        <v>6</v>
      </c>
      <c r="W381" s="27">
        <f>IF(E381="","",SUMIF(OUTBOUND!$G:$G,WMS!E381,OUTBOUND!$M:$M))</f>
        <v>144</v>
      </c>
      <c r="X381" s="71">
        <f>IF(E381="","",SUMIF(OUTBOUND!$G:$G,WMS!E381,OUTBOUND!$O:$O))</f>
        <v>13.200000000000001</v>
      </c>
      <c r="Y381" s="71">
        <f>IF(E381="","",SUMIF(OUTBOUND!$G:$G,WMS!E381,OUTBOUND!$AC:$AC))</f>
        <v>9.9600000000000009</v>
      </c>
      <c r="Z381" s="71">
        <f>IF(E381="","",SUMIF(OUTBOUND!$G:$G,WMS!E381,OUTBOUND!$P:$P))</f>
        <v>0.10799999999999998</v>
      </c>
      <c r="AA381" s="27">
        <f t="shared" si="110"/>
        <v>1</v>
      </c>
      <c r="AB381" s="27">
        <f t="shared" si="111"/>
        <v>24</v>
      </c>
      <c r="AC381" s="71">
        <f t="shared" si="112"/>
        <v>2.1999999999999993</v>
      </c>
      <c r="AD381" s="71">
        <f t="shared" si="113"/>
        <v>1.6599999999999984</v>
      </c>
      <c r="AE381" s="71">
        <f t="shared" si="114"/>
        <v>2.200000000000002E-2</v>
      </c>
      <c r="AF381" s="80" t="b">
        <f t="shared" si="115"/>
        <v>1</v>
      </c>
    </row>
    <row r="382" spans="1:33">
      <c r="A382" s="82" t="s">
        <v>3171</v>
      </c>
      <c r="B382" s="83" t="s">
        <v>743</v>
      </c>
      <c r="C382" s="83" t="s">
        <v>3172</v>
      </c>
      <c r="D382" s="83">
        <v>42402909</v>
      </c>
      <c r="E382" s="57" t="str">
        <f t="shared" si="116"/>
        <v>KG-ARI-1812-00048-01321/42402909</v>
      </c>
      <c r="F382" s="19" t="s">
        <v>745</v>
      </c>
      <c r="G382" s="19" t="s">
        <v>748</v>
      </c>
      <c r="H382" s="45">
        <v>43461</v>
      </c>
      <c r="I382" s="38">
        <v>13</v>
      </c>
      <c r="J382" s="38">
        <v>117</v>
      </c>
      <c r="K382" s="65">
        <f t="shared" si="117"/>
        <v>9</v>
      </c>
      <c r="L382" s="46">
        <v>0.9</v>
      </c>
      <c r="M382" s="66">
        <f t="shared" si="118"/>
        <v>11.7</v>
      </c>
      <c r="N382" s="38">
        <v>24</v>
      </c>
      <c r="O382" s="38">
        <v>20</v>
      </c>
      <c r="P382" s="38">
        <v>15</v>
      </c>
      <c r="Q382" s="71">
        <f t="shared" si="108"/>
        <v>7.0000000000000001E-3</v>
      </c>
      <c r="R382" s="65">
        <f t="shared" si="109"/>
        <v>0.09</v>
      </c>
      <c r="S382" s="72">
        <f t="shared" si="107"/>
        <v>7.3333333333333334E-2</v>
      </c>
      <c r="T382" s="50">
        <v>8.58</v>
      </c>
      <c r="U382" s="74" t="s">
        <v>3072</v>
      </c>
      <c r="V382" s="27">
        <f>IF(E382="","",SUMIF(OUTBOUND!$G:$G,WMS!E382,OUTBOUND!$L:$L))</f>
        <v>13</v>
      </c>
      <c r="W382" s="27">
        <f>IF(E382="","",SUMIF(OUTBOUND!$G:$G,WMS!E382,OUTBOUND!$M:$M))</f>
        <v>117</v>
      </c>
      <c r="X382" s="71">
        <f>IF(E382="","",SUMIF(OUTBOUND!$G:$G,WMS!E382,OUTBOUND!$O:$O))</f>
        <v>11.700000000000001</v>
      </c>
      <c r="Y382" s="71">
        <f>IF(E382="","",SUMIF(OUTBOUND!$G:$G,WMS!E382,OUTBOUND!$AC:$AC))</f>
        <v>8.58</v>
      </c>
      <c r="Z382" s="71">
        <f>IF(E382="","",SUMIF(OUTBOUND!$G:$G,WMS!E382,OUTBOUND!$P:$P))</f>
        <v>9.1000000000000011E-2</v>
      </c>
      <c r="AA382" s="27">
        <f t="shared" si="110"/>
        <v>0</v>
      </c>
      <c r="AB382" s="27">
        <f t="shared" si="111"/>
        <v>0</v>
      </c>
      <c r="AC382" s="71">
        <f t="shared" si="112"/>
        <v>-1.7763568394002505E-15</v>
      </c>
      <c r="AD382" s="71">
        <f t="shared" si="113"/>
        <v>0</v>
      </c>
      <c r="AE382" s="71">
        <f t="shared" si="114"/>
        <v>-1.0000000000000148E-3</v>
      </c>
      <c r="AF382" s="80" t="e">
        <f t="shared" si="115"/>
        <v>#DIV/0!</v>
      </c>
      <c r="AG382" s="43" t="s">
        <v>2726</v>
      </c>
    </row>
    <row r="383" spans="1:33">
      <c r="A383" s="60" t="s">
        <v>3173</v>
      </c>
      <c r="B383" s="19" t="s">
        <v>750</v>
      </c>
      <c r="C383" s="19" t="s">
        <v>3174</v>
      </c>
      <c r="D383" s="19">
        <v>42511656</v>
      </c>
      <c r="E383" s="57" t="str">
        <f t="shared" si="116"/>
        <v>KG-ARI-1812-00048-01347/42511656</v>
      </c>
      <c r="F383" s="19" t="s">
        <v>752</v>
      </c>
      <c r="G383" s="19" t="s">
        <v>753</v>
      </c>
      <c r="H383" s="45">
        <v>43461</v>
      </c>
      <c r="I383" s="38">
        <v>10</v>
      </c>
      <c r="J383" s="38">
        <v>60</v>
      </c>
      <c r="K383" s="65">
        <f t="shared" si="117"/>
        <v>6</v>
      </c>
      <c r="L383" s="46">
        <v>2.6</v>
      </c>
      <c r="M383" s="66">
        <f t="shared" si="118"/>
        <v>26</v>
      </c>
      <c r="N383" s="38">
        <v>42</v>
      </c>
      <c r="O383" s="38">
        <v>29</v>
      </c>
      <c r="P383" s="38">
        <v>28</v>
      </c>
      <c r="Q383" s="71">
        <f t="shared" si="108"/>
        <v>3.4000000000000002E-2</v>
      </c>
      <c r="R383" s="65">
        <f t="shared" si="109"/>
        <v>0.34</v>
      </c>
      <c r="S383" s="72">
        <f t="shared" si="107"/>
        <v>0.33333333333333331</v>
      </c>
      <c r="T383" s="50">
        <v>20</v>
      </c>
      <c r="U383" s="74" t="s">
        <v>3072</v>
      </c>
      <c r="V383" s="27">
        <f>IF(E383="","",SUMIF(OUTBOUND!$G:$G,WMS!E383,OUTBOUND!$L:$L))</f>
        <v>0</v>
      </c>
      <c r="W383" s="27">
        <f>IF(E383="","",SUMIF(OUTBOUND!$G:$G,WMS!E383,OUTBOUND!$M:$M))</f>
        <v>0</v>
      </c>
      <c r="X383" s="71">
        <f>IF(E383="","",SUMIF(OUTBOUND!$G:$G,WMS!E383,OUTBOUND!$O:$O))</f>
        <v>0</v>
      </c>
      <c r="Y383" s="71">
        <f>IF(E383="","",SUMIF(OUTBOUND!$G:$G,WMS!E383,OUTBOUND!$AC:$AC))</f>
        <v>0</v>
      </c>
      <c r="Z383" s="71">
        <f>IF(E383="","",SUMIF(OUTBOUND!$G:$G,WMS!E383,OUTBOUND!$P:$P))</f>
        <v>0</v>
      </c>
      <c r="AA383" s="27">
        <f t="shared" si="110"/>
        <v>10</v>
      </c>
      <c r="AB383" s="27">
        <f t="shared" si="111"/>
        <v>60</v>
      </c>
      <c r="AC383" s="71">
        <f t="shared" si="112"/>
        <v>26</v>
      </c>
      <c r="AD383" s="71">
        <f t="shared" si="113"/>
        <v>20</v>
      </c>
      <c r="AE383" s="71">
        <f t="shared" si="114"/>
        <v>0.34</v>
      </c>
      <c r="AF383" s="80" t="b">
        <f t="shared" si="115"/>
        <v>1</v>
      </c>
    </row>
    <row r="384" spans="1:33">
      <c r="A384" s="60" t="s">
        <v>3175</v>
      </c>
      <c r="B384" s="19" t="s">
        <v>754</v>
      </c>
      <c r="C384" s="19" t="s">
        <v>3176</v>
      </c>
      <c r="D384" s="19" t="s">
        <v>3177</v>
      </c>
      <c r="E384" s="57" t="str">
        <f t="shared" si="116"/>
        <v>KG-ARI-1812-00048-01119/42603320</v>
      </c>
      <c r="F384" s="19" t="s">
        <v>756</v>
      </c>
      <c r="G384" s="19" t="s">
        <v>757</v>
      </c>
      <c r="H384" s="45">
        <v>43461</v>
      </c>
      <c r="I384" s="38">
        <v>4</v>
      </c>
      <c r="J384" s="38">
        <v>40</v>
      </c>
      <c r="K384" s="65">
        <f t="shared" si="117"/>
        <v>10</v>
      </c>
      <c r="L384" s="46">
        <v>0.7</v>
      </c>
      <c r="M384" s="66">
        <f t="shared" si="118"/>
        <v>2.8</v>
      </c>
      <c r="N384" s="38">
        <v>22.5</v>
      </c>
      <c r="O384" s="38">
        <v>15</v>
      </c>
      <c r="P384" s="38">
        <v>11</v>
      </c>
      <c r="Q384" s="71">
        <f t="shared" si="108"/>
        <v>4.0000000000000001E-3</v>
      </c>
      <c r="R384" s="65">
        <f t="shared" si="109"/>
        <v>0.01</v>
      </c>
      <c r="S384" s="72">
        <f t="shared" si="107"/>
        <v>9.2499999999999999E-2</v>
      </c>
      <c r="T384" s="50">
        <v>3.7</v>
      </c>
      <c r="U384" s="74" t="s">
        <v>3072</v>
      </c>
      <c r="V384" s="27">
        <f>IF(E384="","",SUMIF(OUTBOUND!$G:$G,WMS!E384,OUTBOUND!$L:$L))</f>
        <v>2</v>
      </c>
      <c r="W384" s="27">
        <f>IF(E384="","",SUMIF(OUTBOUND!$G:$G,WMS!E384,OUTBOUND!$M:$M))</f>
        <v>20</v>
      </c>
      <c r="X384" s="71">
        <f>IF(E384="","",SUMIF(OUTBOUND!$G:$G,WMS!E384,OUTBOUND!$O:$O))</f>
        <v>1.4</v>
      </c>
      <c r="Y384" s="71">
        <f>IF(E384="","",SUMIF(OUTBOUND!$G:$G,WMS!E384,OUTBOUND!$AC:$AC))</f>
        <v>1.85</v>
      </c>
      <c r="Z384" s="71">
        <f>IF(E384="","",SUMIF(OUTBOUND!$G:$G,WMS!E384,OUTBOUND!$P:$P))</f>
        <v>8.0000000000000002E-3</v>
      </c>
      <c r="AA384" s="27">
        <f t="shared" si="110"/>
        <v>2</v>
      </c>
      <c r="AB384" s="27">
        <f t="shared" si="111"/>
        <v>20</v>
      </c>
      <c r="AC384" s="71">
        <f t="shared" si="112"/>
        <v>1.4</v>
      </c>
      <c r="AD384" s="71">
        <f t="shared" si="113"/>
        <v>1.85</v>
      </c>
      <c r="AE384" s="71">
        <f t="shared" si="114"/>
        <v>2E-3</v>
      </c>
      <c r="AF384" s="80" t="b">
        <f t="shared" si="115"/>
        <v>1</v>
      </c>
    </row>
    <row r="385" spans="1:33">
      <c r="A385" s="60" t="s">
        <v>3178</v>
      </c>
      <c r="B385" s="19" t="s">
        <v>758</v>
      </c>
      <c r="C385" s="19" t="s">
        <v>3179</v>
      </c>
      <c r="D385" s="19">
        <v>42442585</v>
      </c>
      <c r="E385" s="57" t="str">
        <f t="shared" si="116"/>
        <v>KG-ARI-1812-00048-01335/42442585</v>
      </c>
      <c r="F385" s="19" t="s">
        <v>760</v>
      </c>
      <c r="G385" s="19" t="s">
        <v>761</v>
      </c>
      <c r="H385" s="45">
        <v>43461</v>
      </c>
      <c r="I385" s="38">
        <v>10</v>
      </c>
      <c r="J385" s="38">
        <v>120</v>
      </c>
      <c r="K385" s="65">
        <f t="shared" si="117"/>
        <v>12</v>
      </c>
      <c r="L385" s="46">
        <v>1.7</v>
      </c>
      <c r="M385" s="66">
        <f t="shared" si="118"/>
        <v>17</v>
      </c>
      <c r="N385" s="38">
        <v>29</v>
      </c>
      <c r="O385" s="38">
        <v>28</v>
      </c>
      <c r="P385" s="38">
        <v>18</v>
      </c>
      <c r="Q385" s="71">
        <f t="shared" si="108"/>
        <v>1.4999999999999999E-2</v>
      </c>
      <c r="R385" s="65">
        <f t="shared" si="109"/>
        <v>0.15</v>
      </c>
      <c r="S385" s="72">
        <f t="shared" si="107"/>
        <v>0.10833333333333334</v>
      </c>
      <c r="T385" s="50">
        <v>13</v>
      </c>
      <c r="U385" s="74" t="s">
        <v>2991</v>
      </c>
      <c r="V385" s="27">
        <f>IF(E385="","",SUMIF(OUTBOUND!$G:$G,WMS!E385,OUTBOUND!$L:$L))</f>
        <v>1</v>
      </c>
      <c r="W385" s="27">
        <f>IF(E385="","",SUMIF(OUTBOUND!$G:$G,WMS!E385,OUTBOUND!$M:$M))</f>
        <v>12</v>
      </c>
      <c r="X385" s="71">
        <f>IF(E385="","",SUMIF(OUTBOUND!$G:$G,WMS!E385,OUTBOUND!$O:$O))</f>
        <v>1.7</v>
      </c>
      <c r="Y385" s="71">
        <f>IF(E385="","",SUMIF(OUTBOUND!$G:$G,WMS!E385,OUTBOUND!$AC:$AC))</f>
        <v>1.3</v>
      </c>
      <c r="Z385" s="71">
        <f>IF(E385="","",SUMIF(OUTBOUND!$G:$G,WMS!E385,OUTBOUND!$P:$P))</f>
        <v>1.4999999999999999E-2</v>
      </c>
      <c r="AA385" s="27">
        <f t="shared" si="110"/>
        <v>9</v>
      </c>
      <c r="AB385" s="27">
        <f t="shared" si="111"/>
        <v>108</v>
      </c>
      <c r="AC385" s="71">
        <f t="shared" si="112"/>
        <v>15.3</v>
      </c>
      <c r="AD385" s="71">
        <f t="shared" si="113"/>
        <v>11.7</v>
      </c>
      <c r="AE385" s="71">
        <f t="shared" si="114"/>
        <v>0.13500000000000001</v>
      </c>
      <c r="AF385" s="80" t="b">
        <f t="shared" si="115"/>
        <v>1</v>
      </c>
    </row>
    <row r="386" spans="1:33">
      <c r="A386" s="60" t="s">
        <v>3180</v>
      </c>
      <c r="B386" s="19" t="s">
        <v>764</v>
      </c>
      <c r="C386" s="19" t="s">
        <v>3181</v>
      </c>
      <c r="D386" s="19" t="s">
        <v>3182</v>
      </c>
      <c r="E386" s="57" t="str">
        <f t="shared" si="116"/>
        <v>KG-ARI-1812-00048-
01325/42565956</v>
      </c>
      <c r="F386" s="19" t="s">
        <v>766</v>
      </c>
      <c r="G386" s="19" t="s">
        <v>767</v>
      </c>
      <c r="H386" s="45">
        <v>43461</v>
      </c>
      <c r="I386" s="38">
        <v>10</v>
      </c>
      <c r="J386" s="38">
        <v>60</v>
      </c>
      <c r="K386" s="65">
        <f t="shared" si="117"/>
        <v>6</v>
      </c>
      <c r="L386" s="46">
        <v>3.85</v>
      </c>
      <c r="M386" s="66">
        <f t="shared" si="118"/>
        <v>38.5</v>
      </c>
      <c r="N386" s="38">
        <v>38</v>
      </c>
      <c r="O386" s="38">
        <v>27</v>
      </c>
      <c r="P386" s="38">
        <v>27</v>
      </c>
      <c r="Q386" s="71">
        <f t="shared" si="108"/>
        <v>2.8000000000000001E-2</v>
      </c>
      <c r="R386" s="65">
        <f t="shared" si="109"/>
        <v>0.28000000000000003</v>
      </c>
      <c r="S386" s="72">
        <f t="shared" si="107"/>
        <v>0.31666666666666665</v>
      </c>
      <c r="T386" s="50">
        <v>19</v>
      </c>
      <c r="U386" s="74" t="s">
        <v>3072</v>
      </c>
      <c r="V386" s="27">
        <f>IF(E386="","",SUMIF(OUTBOUND!$G:$G,WMS!E386,OUTBOUND!$L:$L))</f>
        <v>0</v>
      </c>
      <c r="W386" s="27">
        <f>IF(E386="","",SUMIF(OUTBOUND!$G:$G,WMS!E386,OUTBOUND!$M:$M))</f>
        <v>0</v>
      </c>
      <c r="X386" s="71">
        <f>IF(E386="","",SUMIF(OUTBOUND!$G:$G,WMS!E386,OUTBOUND!$O:$O))</f>
        <v>0</v>
      </c>
      <c r="Y386" s="71">
        <f>IF(E386="","",SUMIF(OUTBOUND!$G:$G,WMS!E386,OUTBOUND!$AC:$AC))</f>
        <v>0</v>
      </c>
      <c r="Z386" s="71">
        <f>IF(E386="","",SUMIF(OUTBOUND!$G:$G,WMS!E386,OUTBOUND!$P:$P))</f>
        <v>0</v>
      </c>
      <c r="AA386" s="27">
        <f t="shared" si="110"/>
        <v>10</v>
      </c>
      <c r="AB386" s="27">
        <f t="shared" si="111"/>
        <v>60</v>
      </c>
      <c r="AC386" s="71">
        <f t="shared" si="112"/>
        <v>38.5</v>
      </c>
      <c r="AD386" s="71">
        <f t="shared" si="113"/>
        <v>19</v>
      </c>
      <c r="AE386" s="71">
        <f t="shared" si="114"/>
        <v>0.28000000000000003</v>
      </c>
      <c r="AF386" s="80" t="b">
        <f t="shared" si="115"/>
        <v>1</v>
      </c>
    </row>
    <row r="387" spans="1:33">
      <c r="A387" s="84" t="s">
        <v>3183</v>
      </c>
      <c r="B387" s="83" t="s">
        <v>769</v>
      </c>
      <c r="C387" s="83" t="s">
        <v>3184</v>
      </c>
      <c r="D387" s="83">
        <v>41834190</v>
      </c>
      <c r="E387" s="57" t="str">
        <f t="shared" si="116"/>
        <v>KG-ARI-1812-00048-01087/41834190</v>
      </c>
      <c r="F387" s="19" t="s">
        <v>771</v>
      </c>
      <c r="G387" s="19" t="s">
        <v>772</v>
      </c>
      <c r="H387" s="45">
        <v>43462</v>
      </c>
      <c r="I387" s="38">
        <v>7</v>
      </c>
      <c r="J387" s="38">
        <v>42</v>
      </c>
      <c r="K387" s="65">
        <f t="shared" si="117"/>
        <v>6</v>
      </c>
      <c r="L387" s="46">
        <v>5.5</v>
      </c>
      <c r="M387" s="66">
        <f t="shared" si="118"/>
        <v>38.5</v>
      </c>
      <c r="N387" s="38">
        <v>65</v>
      </c>
      <c r="O387" s="38">
        <v>36</v>
      </c>
      <c r="P387" s="38">
        <v>31</v>
      </c>
      <c r="Q387" s="71">
        <f t="shared" si="108"/>
        <v>7.2999999999999995E-2</v>
      </c>
      <c r="R387" s="65">
        <f t="shared" si="109"/>
        <v>0.51</v>
      </c>
      <c r="S387" s="72">
        <f t="shared" si="107"/>
        <v>0.64</v>
      </c>
      <c r="T387" s="50">
        <v>26.88</v>
      </c>
      <c r="U387" s="74" t="s">
        <v>2883</v>
      </c>
      <c r="V387" s="27">
        <f>IF(E387="","",SUMIF(OUTBOUND!$G:$G,WMS!E387,OUTBOUND!$L:$L))</f>
        <v>7</v>
      </c>
      <c r="W387" s="27">
        <f>IF(E387="","",SUMIF(OUTBOUND!$G:$G,WMS!E387,OUTBOUND!$M:$M))</f>
        <v>42</v>
      </c>
      <c r="X387" s="71">
        <f>IF(E387="","",SUMIF(OUTBOUND!$G:$G,WMS!E387,OUTBOUND!$O:$O))</f>
        <v>38.5</v>
      </c>
      <c r="Y387" s="71">
        <f>IF(E387="","",SUMIF(OUTBOUND!$G:$G,WMS!E387,OUTBOUND!$AC:$AC))</f>
        <v>26.88</v>
      </c>
      <c r="Z387" s="71">
        <f>IF(E387="","",SUMIF(OUTBOUND!$G:$G,WMS!E387,OUTBOUND!$P:$P))</f>
        <v>0.5109999999999999</v>
      </c>
      <c r="AA387" s="27">
        <f t="shared" si="110"/>
        <v>0</v>
      </c>
      <c r="AB387" s="27">
        <f t="shared" si="111"/>
        <v>0</v>
      </c>
      <c r="AC387" s="71">
        <f t="shared" si="112"/>
        <v>0</v>
      </c>
      <c r="AD387" s="71">
        <f t="shared" si="113"/>
        <v>0</v>
      </c>
      <c r="AE387" s="71">
        <f t="shared" si="114"/>
        <v>-9.9999999999988987E-4</v>
      </c>
      <c r="AF387" s="80" t="e">
        <f t="shared" si="115"/>
        <v>#DIV/0!</v>
      </c>
      <c r="AG387" s="43" t="s">
        <v>2726</v>
      </c>
    </row>
    <row r="388" spans="1:33">
      <c r="A388" s="84" t="s">
        <v>3183</v>
      </c>
      <c r="B388" s="83" t="s">
        <v>769</v>
      </c>
      <c r="C388" s="83" t="s">
        <v>3184</v>
      </c>
      <c r="D388" s="83">
        <v>42556138</v>
      </c>
      <c r="E388" s="57" t="str">
        <f t="shared" si="116"/>
        <v>KG-ARI-1812-00048-01087/42556138</v>
      </c>
      <c r="F388" s="19" t="s">
        <v>771</v>
      </c>
      <c r="G388" s="19" t="s">
        <v>776</v>
      </c>
      <c r="H388" s="45">
        <v>43462</v>
      </c>
      <c r="I388" s="38">
        <v>12</v>
      </c>
      <c r="J388" s="38">
        <v>24</v>
      </c>
      <c r="K388" s="65">
        <f t="shared" si="117"/>
        <v>2</v>
      </c>
      <c r="L388" s="46">
        <v>5.05</v>
      </c>
      <c r="M388" s="66">
        <f t="shared" si="118"/>
        <v>60.6</v>
      </c>
      <c r="N388" s="38">
        <v>60</v>
      </c>
      <c r="O388" s="38">
        <v>48</v>
      </c>
      <c r="P388" s="38">
        <v>37.5</v>
      </c>
      <c r="Q388" s="71">
        <f t="shared" si="108"/>
        <v>0.108</v>
      </c>
      <c r="R388" s="65">
        <f t="shared" si="109"/>
        <v>1.3</v>
      </c>
      <c r="S388" s="72">
        <f t="shared" si="107"/>
        <v>1.4000000000000001</v>
      </c>
      <c r="T388" s="50">
        <v>33.6</v>
      </c>
      <c r="U388" s="74" t="s">
        <v>2851</v>
      </c>
      <c r="V388" s="27">
        <f>IF(E388="","",SUMIF(OUTBOUND!$G:$G,WMS!E388,OUTBOUND!$L:$L))</f>
        <v>12</v>
      </c>
      <c r="W388" s="27">
        <f>IF(E388="","",SUMIF(OUTBOUND!$G:$G,WMS!E388,OUTBOUND!$M:$M))</f>
        <v>24</v>
      </c>
      <c r="X388" s="71">
        <f>IF(E388="","",SUMIF(OUTBOUND!$G:$G,WMS!E388,OUTBOUND!$O:$O))</f>
        <v>60.599999999999994</v>
      </c>
      <c r="Y388" s="71">
        <f>IF(E388="","",SUMIF(OUTBOUND!$G:$G,WMS!E388,OUTBOUND!$AC:$AC))</f>
        <v>33.6</v>
      </c>
      <c r="Z388" s="71">
        <f>IF(E388="","",SUMIF(OUTBOUND!$G:$G,WMS!E388,OUTBOUND!$P:$P))</f>
        <v>1.296</v>
      </c>
      <c r="AA388" s="27">
        <f t="shared" si="110"/>
        <v>0</v>
      </c>
      <c r="AB388" s="27">
        <f t="shared" si="111"/>
        <v>0</v>
      </c>
      <c r="AC388" s="71">
        <f t="shared" si="112"/>
        <v>7.1054273576010019E-15</v>
      </c>
      <c r="AD388" s="71">
        <f t="shared" si="113"/>
        <v>0</v>
      </c>
      <c r="AE388" s="71">
        <f t="shared" si="114"/>
        <v>4.0000000000000036E-3</v>
      </c>
      <c r="AF388" s="80" t="e">
        <f t="shared" si="115"/>
        <v>#DIV/0!</v>
      </c>
      <c r="AG388" s="43" t="s">
        <v>2726</v>
      </c>
    </row>
    <row r="389" spans="1:33">
      <c r="A389" s="84" t="s">
        <v>3183</v>
      </c>
      <c r="B389" s="83" t="s">
        <v>769</v>
      </c>
      <c r="C389" s="83" t="s">
        <v>3184</v>
      </c>
      <c r="D389" s="83">
        <v>42108139</v>
      </c>
      <c r="E389" s="57" t="str">
        <f t="shared" si="116"/>
        <v>KG-ARI-1812-00048-01087/42108139</v>
      </c>
      <c r="F389" s="19" t="s">
        <v>771</v>
      </c>
      <c r="G389" s="19" t="s">
        <v>774</v>
      </c>
      <c r="H389" s="45">
        <v>43462</v>
      </c>
      <c r="I389" s="38">
        <v>7</v>
      </c>
      <c r="J389" s="38">
        <v>42</v>
      </c>
      <c r="K389" s="65">
        <f t="shared" si="117"/>
        <v>6</v>
      </c>
      <c r="L389" s="46">
        <v>2.4500000000000002</v>
      </c>
      <c r="M389" s="66">
        <f t="shared" si="118"/>
        <v>17.149999999999999</v>
      </c>
      <c r="N389" s="38">
        <v>46</v>
      </c>
      <c r="O389" s="38">
        <v>32.5</v>
      </c>
      <c r="P389" s="38">
        <v>21</v>
      </c>
      <c r="Q389" s="71">
        <f t="shared" si="108"/>
        <v>3.1E-2</v>
      </c>
      <c r="R389" s="65">
        <f t="shared" si="109"/>
        <v>0.22</v>
      </c>
      <c r="S389" s="72">
        <f t="shared" si="107"/>
        <v>0.35</v>
      </c>
      <c r="T389" s="50">
        <v>14.7</v>
      </c>
      <c r="U389" s="74" t="s">
        <v>2734</v>
      </c>
      <c r="V389" s="27">
        <f>IF(E389="","",SUMIF(OUTBOUND!$G:$G,WMS!E389,OUTBOUND!$L:$L))</f>
        <v>7</v>
      </c>
      <c r="W389" s="27">
        <f>IF(E389="","",SUMIF(OUTBOUND!$G:$G,WMS!E389,OUTBOUND!$M:$M))</f>
        <v>42</v>
      </c>
      <c r="X389" s="71">
        <f>IF(E389="","",SUMIF(OUTBOUND!$G:$G,WMS!E389,OUTBOUND!$O:$O))</f>
        <v>17.150000000000002</v>
      </c>
      <c r="Y389" s="71">
        <f>IF(E389="","",SUMIF(OUTBOUND!$G:$G,WMS!E389,OUTBOUND!$AC:$AC))</f>
        <v>14.7</v>
      </c>
      <c r="Z389" s="71">
        <f>IF(E389="","",SUMIF(OUTBOUND!$G:$G,WMS!E389,OUTBOUND!$P:$P))</f>
        <v>0.217</v>
      </c>
      <c r="AA389" s="27">
        <f t="shared" si="110"/>
        <v>0</v>
      </c>
      <c r="AB389" s="27">
        <f t="shared" si="111"/>
        <v>0</v>
      </c>
      <c r="AC389" s="71">
        <f t="shared" si="112"/>
        <v>-3.5527136788005009E-15</v>
      </c>
      <c r="AD389" s="71">
        <f t="shared" si="113"/>
        <v>0</v>
      </c>
      <c r="AE389" s="71">
        <f t="shared" si="114"/>
        <v>3.0000000000000027E-3</v>
      </c>
      <c r="AF389" s="80" t="e">
        <f t="shared" si="115"/>
        <v>#DIV/0!</v>
      </c>
      <c r="AG389" s="43" t="s">
        <v>2726</v>
      </c>
    </row>
    <row r="390" spans="1:33">
      <c r="A390" s="84" t="s">
        <v>3183</v>
      </c>
      <c r="B390" s="83" t="s">
        <v>769</v>
      </c>
      <c r="C390" s="83" t="s">
        <v>3184</v>
      </c>
      <c r="D390" s="83">
        <v>42282488</v>
      </c>
      <c r="E390" s="57" t="str">
        <f t="shared" si="116"/>
        <v>KG-ARI-1812-00048-01087/42282488</v>
      </c>
      <c r="F390" s="19" t="s">
        <v>771</v>
      </c>
      <c r="G390" s="19" t="s">
        <v>777</v>
      </c>
      <c r="H390" s="45">
        <v>43462</v>
      </c>
      <c r="I390" s="38">
        <v>4</v>
      </c>
      <c r="J390" s="38">
        <v>48</v>
      </c>
      <c r="K390" s="65">
        <f t="shared" si="117"/>
        <v>12</v>
      </c>
      <c r="L390" s="46">
        <v>1.75</v>
      </c>
      <c r="M390" s="66">
        <f t="shared" si="118"/>
        <v>7</v>
      </c>
      <c r="N390" s="38">
        <v>41</v>
      </c>
      <c r="O390" s="38">
        <v>27.5</v>
      </c>
      <c r="P390" s="38">
        <v>16.5</v>
      </c>
      <c r="Q390" s="71">
        <f t="shared" si="108"/>
        <v>1.9E-2</v>
      </c>
      <c r="R390" s="65">
        <f t="shared" si="109"/>
        <v>7.0000000000000007E-2</v>
      </c>
      <c r="S390" s="72">
        <f t="shared" si="107"/>
        <v>0.105</v>
      </c>
      <c r="T390" s="50">
        <v>5.04</v>
      </c>
      <c r="U390" s="74" t="s">
        <v>2734</v>
      </c>
      <c r="V390" s="27">
        <f>IF(E390="","",SUMIF(OUTBOUND!$G:$G,WMS!E390,OUTBOUND!$L:$L))</f>
        <v>4</v>
      </c>
      <c r="W390" s="27">
        <f>IF(E390="","",SUMIF(OUTBOUND!$G:$G,WMS!E390,OUTBOUND!$M:$M))</f>
        <v>48</v>
      </c>
      <c r="X390" s="71">
        <f>IF(E390="","",SUMIF(OUTBOUND!$G:$G,WMS!E390,OUTBOUND!$O:$O))</f>
        <v>7</v>
      </c>
      <c r="Y390" s="71">
        <f>IF(E390="","",SUMIF(OUTBOUND!$G:$G,WMS!E390,OUTBOUND!$AC:$AC))</f>
        <v>5.04</v>
      </c>
      <c r="Z390" s="71">
        <f>IF(E390="","",SUMIF(OUTBOUND!$G:$G,WMS!E390,OUTBOUND!$P:$P))</f>
        <v>7.5999999999999998E-2</v>
      </c>
      <c r="AA390" s="27">
        <f t="shared" si="110"/>
        <v>0</v>
      </c>
      <c r="AB390" s="27">
        <f t="shared" si="111"/>
        <v>0</v>
      </c>
      <c r="AC390" s="71">
        <f t="shared" si="112"/>
        <v>0</v>
      </c>
      <c r="AD390" s="71">
        <f t="shared" si="113"/>
        <v>0</v>
      </c>
      <c r="AE390" s="71">
        <f t="shared" si="114"/>
        <v>-5.9999999999999915E-3</v>
      </c>
      <c r="AF390" s="80" t="e">
        <f t="shared" si="115"/>
        <v>#DIV/0!</v>
      </c>
      <c r="AG390" s="43" t="s">
        <v>2726</v>
      </c>
    </row>
    <row r="391" spans="1:33">
      <c r="A391" s="43" t="s">
        <v>2636</v>
      </c>
      <c r="B391" s="19" t="s">
        <v>779</v>
      </c>
      <c r="C391" s="19" t="s">
        <v>3185</v>
      </c>
      <c r="D391" s="19">
        <v>42494102</v>
      </c>
      <c r="E391" s="57" t="str">
        <f t="shared" si="116"/>
        <v>KG-ARI-1812-00048-01261/42494102</v>
      </c>
      <c r="F391" s="19" t="s">
        <v>781</v>
      </c>
      <c r="G391" s="19" t="s">
        <v>782</v>
      </c>
      <c r="H391" s="45">
        <v>43462</v>
      </c>
      <c r="I391" s="38">
        <v>66</v>
      </c>
      <c r="J391" s="38">
        <v>264</v>
      </c>
      <c r="K391" s="65">
        <f t="shared" si="117"/>
        <v>4</v>
      </c>
      <c r="L391" s="46">
        <v>9.1</v>
      </c>
      <c r="M391" s="66">
        <f t="shared" si="118"/>
        <v>600.6</v>
      </c>
      <c r="N391" s="38">
        <v>42.5</v>
      </c>
      <c r="O391" s="38">
        <v>38</v>
      </c>
      <c r="P391" s="38">
        <v>37</v>
      </c>
      <c r="Q391" s="71">
        <f t="shared" si="108"/>
        <v>0.06</v>
      </c>
      <c r="R391" s="65">
        <f t="shared" si="109"/>
        <v>3.94</v>
      </c>
      <c r="S391" s="72">
        <f t="shared" si="107"/>
        <v>1.875</v>
      </c>
      <c r="T391" s="50">
        <v>495</v>
      </c>
      <c r="U391" s="74" t="s">
        <v>2966</v>
      </c>
      <c r="V391" s="27">
        <f>IF(E391="","",SUMIF(OUTBOUND!$G:$G,WMS!E391,OUTBOUND!$L:$L))</f>
        <v>1</v>
      </c>
      <c r="W391" s="27">
        <f>IF(E391="","",SUMIF(OUTBOUND!$G:$G,WMS!E391,OUTBOUND!$M:$M))</f>
        <v>4</v>
      </c>
      <c r="X391" s="71">
        <f>IF(E391="","",SUMIF(OUTBOUND!$G:$G,WMS!E391,OUTBOUND!$O:$O))</f>
        <v>9.1</v>
      </c>
      <c r="Y391" s="71">
        <f>IF(E391="","",SUMIF(OUTBOUND!$G:$G,WMS!E391,OUTBOUND!$AC:$AC))</f>
        <v>7.5</v>
      </c>
      <c r="Z391" s="71">
        <f>IF(E391="","",SUMIF(OUTBOUND!$G:$G,WMS!E391,OUTBOUND!$P:$P))</f>
        <v>0.06</v>
      </c>
      <c r="AA391" s="27">
        <f t="shared" si="110"/>
        <v>65</v>
      </c>
      <c r="AB391" s="27">
        <f t="shared" si="111"/>
        <v>260</v>
      </c>
      <c r="AC391" s="71">
        <f t="shared" si="112"/>
        <v>591.5</v>
      </c>
      <c r="AD391" s="71">
        <f t="shared" si="113"/>
        <v>487.5</v>
      </c>
      <c r="AE391" s="71">
        <f t="shared" si="114"/>
        <v>3.88</v>
      </c>
      <c r="AF391" s="80" t="b">
        <f t="shared" si="115"/>
        <v>1</v>
      </c>
    </row>
    <row r="392" spans="1:33">
      <c r="A392" s="84" t="s">
        <v>2636</v>
      </c>
      <c r="B392" s="83" t="s">
        <v>779</v>
      </c>
      <c r="C392" s="83" t="s">
        <v>3185</v>
      </c>
      <c r="D392" s="83">
        <v>42498506</v>
      </c>
      <c r="E392" s="57" t="str">
        <f t="shared" si="116"/>
        <v>KG-ARI-1812-00048-01261/42498506</v>
      </c>
      <c r="F392" s="19" t="s">
        <v>781</v>
      </c>
      <c r="G392" s="19" t="s">
        <v>783</v>
      </c>
      <c r="H392" s="45">
        <v>43462</v>
      </c>
      <c r="I392" s="38">
        <v>11</v>
      </c>
      <c r="J392" s="38">
        <v>132</v>
      </c>
      <c r="K392" s="65">
        <f t="shared" si="117"/>
        <v>12</v>
      </c>
      <c r="L392" s="46">
        <v>5.35</v>
      </c>
      <c r="M392" s="66">
        <f t="shared" si="118"/>
        <v>58.85</v>
      </c>
      <c r="N392" s="38">
        <v>30.5</v>
      </c>
      <c r="O392" s="38">
        <v>30.5</v>
      </c>
      <c r="P392" s="38">
        <v>34.5</v>
      </c>
      <c r="Q392" s="71">
        <f t="shared" si="108"/>
        <v>3.2000000000000001E-2</v>
      </c>
      <c r="R392" s="65">
        <f t="shared" si="109"/>
        <v>0.35</v>
      </c>
      <c r="S392" s="72">
        <f t="shared" si="107"/>
        <v>0.40833333333333333</v>
      </c>
      <c r="T392" s="50">
        <v>53.9</v>
      </c>
      <c r="U392" s="88" t="s">
        <v>3186</v>
      </c>
      <c r="V392" s="27">
        <f>IF(E392="","",SUMIF(OUTBOUND!$G:$G,WMS!E392,OUTBOUND!$L:$L))</f>
        <v>11</v>
      </c>
      <c r="W392" s="27">
        <f>IF(E392="","",SUMIF(OUTBOUND!$G:$G,WMS!E392,OUTBOUND!$M:$M))</f>
        <v>132</v>
      </c>
      <c r="X392" s="71">
        <f>IF(E392="","",SUMIF(OUTBOUND!$G:$G,WMS!E392,OUTBOUND!$O:$O))</f>
        <v>58.85</v>
      </c>
      <c r="Y392" s="71">
        <f>IF(E392="","",SUMIF(OUTBOUND!$G:$G,WMS!E392,OUTBOUND!$AC:$AC))</f>
        <v>53.9</v>
      </c>
      <c r="Z392" s="71">
        <f>IF(E392="","",SUMIF(OUTBOUND!$G:$G,WMS!E392,OUTBOUND!$P:$P))</f>
        <v>0.35199999999999998</v>
      </c>
      <c r="AA392" s="27">
        <f t="shared" si="110"/>
        <v>0</v>
      </c>
      <c r="AB392" s="27">
        <f t="shared" si="111"/>
        <v>0</v>
      </c>
      <c r="AC392" s="71">
        <f t="shared" si="112"/>
        <v>0</v>
      </c>
      <c r="AD392" s="71">
        <f t="shared" si="113"/>
        <v>0</v>
      </c>
      <c r="AE392" s="71">
        <f t="shared" si="114"/>
        <v>-2.0000000000000018E-3</v>
      </c>
      <c r="AF392" s="80" t="e">
        <f t="shared" si="115"/>
        <v>#DIV/0!</v>
      </c>
      <c r="AG392" s="60" t="s">
        <v>2726</v>
      </c>
    </row>
    <row r="393" spans="1:33">
      <c r="A393" s="43" t="s">
        <v>2636</v>
      </c>
      <c r="B393" s="19" t="s">
        <v>779</v>
      </c>
      <c r="C393" s="19" t="s">
        <v>3185</v>
      </c>
      <c r="D393" s="19">
        <v>42194545</v>
      </c>
      <c r="E393" s="57" t="str">
        <f t="shared" si="116"/>
        <v>KG-ARI-1812-00048-01261/42194545</v>
      </c>
      <c r="F393" s="19" t="s">
        <v>781</v>
      </c>
      <c r="G393" s="19" t="s">
        <v>784</v>
      </c>
      <c r="H393" s="45">
        <v>43462</v>
      </c>
      <c r="I393" s="38">
        <v>30</v>
      </c>
      <c r="J393" s="38">
        <v>420</v>
      </c>
      <c r="K393" s="65">
        <f t="shared" si="117"/>
        <v>14</v>
      </c>
      <c r="L393" s="46">
        <v>7.55</v>
      </c>
      <c r="M393" s="66">
        <f t="shared" si="118"/>
        <v>226.5</v>
      </c>
      <c r="N393" s="38">
        <v>36.5</v>
      </c>
      <c r="O393" s="38">
        <v>36.5</v>
      </c>
      <c r="P393" s="38">
        <v>33</v>
      </c>
      <c r="Q393" s="71">
        <f t="shared" si="108"/>
        <v>4.3999999999999997E-2</v>
      </c>
      <c r="R393" s="65">
        <f t="shared" si="109"/>
        <v>1.32</v>
      </c>
      <c r="S393" s="72">
        <f t="shared" si="107"/>
        <v>0.5357142857142857</v>
      </c>
      <c r="T393" s="50">
        <v>225</v>
      </c>
      <c r="U393" s="88" t="s">
        <v>3186</v>
      </c>
      <c r="V393" s="27">
        <f>IF(E393="","",SUMIF(OUTBOUND!$G:$G,WMS!E393,OUTBOUND!$L:$L))</f>
        <v>1</v>
      </c>
      <c r="W393" s="27">
        <f>IF(E393="","",SUMIF(OUTBOUND!$G:$G,WMS!E393,OUTBOUND!$M:$M))</f>
        <v>14</v>
      </c>
      <c r="X393" s="71">
        <f>IF(E393="","",SUMIF(OUTBOUND!$G:$G,WMS!E393,OUTBOUND!$O:$O))</f>
        <v>7.55</v>
      </c>
      <c r="Y393" s="71">
        <f>IF(E393="","",SUMIF(OUTBOUND!$G:$G,WMS!E393,OUTBOUND!$AC:$AC))</f>
        <v>7.5</v>
      </c>
      <c r="Z393" s="71">
        <f>IF(E393="","",SUMIF(OUTBOUND!$G:$G,WMS!E393,OUTBOUND!$P:$P))</f>
        <v>4.3999999999999997E-2</v>
      </c>
      <c r="AA393" s="27">
        <f t="shared" si="110"/>
        <v>29</v>
      </c>
      <c r="AB393" s="27">
        <f t="shared" si="111"/>
        <v>406</v>
      </c>
      <c r="AC393" s="71">
        <f t="shared" si="112"/>
        <v>218.95</v>
      </c>
      <c r="AD393" s="71">
        <f t="shared" si="113"/>
        <v>217.5</v>
      </c>
      <c r="AE393" s="71">
        <f t="shared" si="114"/>
        <v>1.276</v>
      </c>
      <c r="AF393" s="80" t="b">
        <f t="shared" si="115"/>
        <v>1</v>
      </c>
    </row>
    <row r="394" spans="1:33">
      <c r="A394" s="84" t="s">
        <v>3187</v>
      </c>
      <c r="B394" s="83" t="s">
        <v>785</v>
      </c>
      <c r="C394" s="83" t="s">
        <v>3188</v>
      </c>
      <c r="D394" s="83">
        <v>41526934</v>
      </c>
      <c r="E394" s="57" t="str">
        <f t="shared" si="116"/>
        <v>KG-ARI-1901-00066-01589/41526934</v>
      </c>
      <c r="F394" s="19" t="s">
        <v>787</v>
      </c>
      <c r="G394" s="19" t="s">
        <v>788</v>
      </c>
      <c r="H394" s="45">
        <v>43462</v>
      </c>
      <c r="I394" s="38">
        <v>4</v>
      </c>
      <c r="J394" s="38">
        <v>32</v>
      </c>
      <c r="K394" s="65">
        <f t="shared" si="117"/>
        <v>8</v>
      </c>
      <c r="L394" s="46">
        <v>2.2999999999999998</v>
      </c>
      <c r="M394" s="66">
        <f t="shared" si="118"/>
        <v>9.1999999999999993</v>
      </c>
      <c r="N394" s="38">
        <v>27</v>
      </c>
      <c r="O394" s="38">
        <v>27</v>
      </c>
      <c r="P394" s="38">
        <v>27.5</v>
      </c>
      <c r="Q394" s="71">
        <f t="shared" si="108"/>
        <v>0.02</v>
      </c>
      <c r="R394" s="65">
        <f t="shared" si="109"/>
        <v>0.08</v>
      </c>
      <c r="S394" s="72">
        <f t="shared" si="107"/>
        <v>0.28749999999999998</v>
      </c>
      <c r="T394" s="50">
        <v>9.1999999999999993</v>
      </c>
      <c r="U394" s="88" t="s">
        <v>3186</v>
      </c>
      <c r="V394" s="27">
        <f>IF(E394="","",SUMIF(OUTBOUND!$G:$G,WMS!E394,OUTBOUND!$L:$L))</f>
        <v>4</v>
      </c>
      <c r="W394" s="27">
        <f>IF(E394="","",SUMIF(OUTBOUND!$G:$G,WMS!E394,OUTBOUND!$M:$M))</f>
        <v>32</v>
      </c>
      <c r="X394" s="71">
        <f>IF(E394="","",SUMIF(OUTBOUND!$G:$G,WMS!E394,OUTBOUND!$O:$O))</f>
        <v>9.1999999999999993</v>
      </c>
      <c r="Y394" s="71">
        <f>IF(E394="","",SUMIF(OUTBOUND!$G:$G,WMS!E394,OUTBOUND!$AC:$AC))</f>
        <v>9.1999999999999993</v>
      </c>
      <c r="Z394" s="71">
        <f>IF(E394="","",SUMIF(OUTBOUND!$G:$G,WMS!E394,OUTBOUND!$P:$P))</f>
        <v>0.08</v>
      </c>
      <c r="AA394" s="27">
        <f t="shared" si="110"/>
        <v>0</v>
      </c>
      <c r="AB394" s="27">
        <f t="shared" si="111"/>
        <v>0</v>
      </c>
      <c r="AC394" s="71">
        <f t="shared" si="112"/>
        <v>0</v>
      </c>
      <c r="AD394" s="71">
        <f t="shared" si="113"/>
        <v>0</v>
      </c>
      <c r="AE394" s="71">
        <f t="shared" si="114"/>
        <v>0</v>
      </c>
      <c r="AF394" s="80" t="e">
        <f t="shared" si="115"/>
        <v>#DIV/0!</v>
      </c>
      <c r="AG394" s="60" t="s">
        <v>2726</v>
      </c>
    </row>
    <row r="395" spans="1:33">
      <c r="A395" s="84" t="s">
        <v>3187</v>
      </c>
      <c r="B395" s="83" t="s">
        <v>785</v>
      </c>
      <c r="C395" s="83" t="s">
        <v>3188</v>
      </c>
      <c r="D395" s="83">
        <v>42688884</v>
      </c>
      <c r="E395" s="57" t="str">
        <f t="shared" si="116"/>
        <v>KG-ARI-1901-00066-01589/42688884</v>
      </c>
      <c r="F395" s="19" t="s">
        <v>787</v>
      </c>
      <c r="G395" s="19" t="s">
        <v>790</v>
      </c>
      <c r="H395" s="45">
        <v>43462</v>
      </c>
      <c r="I395" s="38">
        <v>11</v>
      </c>
      <c r="J395" s="38">
        <v>198</v>
      </c>
      <c r="K395" s="65">
        <f t="shared" si="117"/>
        <v>18</v>
      </c>
      <c r="L395" s="46">
        <v>2.6</v>
      </c>
      <c r="M395" s="66">
        <f t="shared" si="118"/>
        <v>28.6</v>
      </c>
      <c r="N395" s="38">
        <v>33</v>
      </c>
      <c r="O395" s="38">
        <v>28</v>
      </c>
      <c r="P395" s="38">
        <v>27</v>
      </c>
      <c r="Q395" s="71">
        <f t="shared" si="108"/>
        <v>2.5000000000000001E-2</v>
      </c>
      <c r="R395" s="65">
        <f t="shared" si="109"/>
        <v>0.27</v>
      </c>
      <c r="S395" s="72">
        <f t="shared" si="107"/>
        <v>0.10833333333333332</v>
      </c>
      <c r="T395" s="50">
        <v>21.45</v>
      </c>
      <c r="U395" s="88" t="s">
        <v>3186</v>
      </c>
      <c r="V395" s="27">
        <f>IF(E395="","",SUMIF(OUTBOUND!$G:$G,WMS!E395,OUTBOUND!$L:$L))</f>
        <v>11</v>
      </c>
      <c r="W395" s="27">
        <f>IF(E395="","",SUMIF(OUTBOUND!$G:$G,WMS!E395,OUTBOUND!$M:$M))</f>
        <v>198</v>
      </c>
      <c r="X395" s="71">
        <f>IF(E395="","",SUMIF(OUTBOUND!$G:$G,WMS!E395,OUTBOUND!$O:$O))</f>
        <v>28.6</v>
      </c>
      <c r="Y395" s="71">
        <f>IF(E395="","",SUMIF(OUTBOUND!$G:$G,WMS!E395,OUTBOUND!$AC:$AC))</f>
        <v>21.449999999999996</v>
      </c>
      <c r="Z395" s="71">
        <f>IF(E395="","",SUMIF(OUTBOUND!$G:$G,WMS!E395,OUTBOUND!$P:$P))</f>
        <v>0.27500000000000002</v>
      </c>
      <c r="AA395" s="27">
        <f t="shared" si="110"/>
        <v>0</v>
      </c>
      <c r="AB395" s="27">
        <f t="shared" si="111"/>
        <v>0</v>
      </c>
      <c r="AC395" s="71">
        <f t="shared" si="112"/>
        <v>0</v>
      </c>
      <c r="AD395" s="71">
        <f t="shared" si="113"/>
        <v>3.5527136788005009E-15</v>
      </c>
      <c r="AE395" s="71">
        <f t="shared" si="114"/>
        <v>-5.0000000000000044E-3</v>
      </c>
      <c r="AF395" s="80" t="e">
        <f t="shared" si="115"/>
        <v>#DIV/0!</v>
      </c>
      <c r="AG395" s="60" t="s">
        <v>2726</v>
      </c>
    </row>
    <row r="396" spans="1:33">
      <c r="A396" s="84" t="s">
        <v>3187</v>
      </c>
      <c r="B396" s="83" t="s">
        <v>785</v>
      </c>
      <c r="C396" s="83" t="s">
        <v>3188</v>
      </c>
      <c r="D396" s="83">
        <v>42688921</v>
      </c>
      <c r="E396" s="57" t="str">
        <f t="shared" si="116"/>
        <v>KG-ARI-1901-00066-01589/42688921</v>
      </c>
      <c r="F396" s="19" t="s">
        <v>787</v>
      </c>
      <c r="G396" s="19" t="s">
        <v>792</v>
      </c>
      <c r="H396" s="45">
        <v>43462</v>
      </c>
      <c r="I396" s="38">
        <v>6</v>
      </c>
      <c r="J396" s="38">
        <v>144</v>
      </c>
      <c r="K396" s="65">
        <f t="shared" si="117"/>
        <v>24</v>
      </c>
      <c r="L396" s="46">
        <v>0.95</v>
      </c>
      <c r="M396" s="66">
        <f t="shared" si="118"/>
        <v>5.7</v>
      </c>
      <c r="N396" s="38">
        <v>27</v>
      </c>
      <c r="O396" s="38">
        <v>22</v>
      </c>
      <c r="P396" s="38">
        <v>17</v>
      </c>
      <c r="Q396" s="71">
        <f t="shared" si="108"/>
        <v>0.01</v>
      </c>
      <c r="R396" s="65">
        <f t="shared" si="109"/>
        <v>0.06</v>
      </c>
      <c r="S396" s="72">
        <f t="shared" si="107"/>
        <v>2.3333333333333331E-2</v>
      </c>
      <c r="T396" s="50">
        <v>3.36</v>
      </c>
      <c r="U396" s="88" t="s">
        <v>3186</v>
      </c>
      <c r="V396" s="27">
        <f>IF(E396="","",SUMIF(OUTBOUND!$G:$G,WMS!E396,OUTBOUND!$L:$L))</f>
        <v>6</v>
      </c>
      <c r="W396" s="27">
        <f>IF(E396="","",SUMIF(OUTBOUND!$G:$G,WMS!E396,OUTBOUND!$M:$M))</f>
        <v>144</v>
      </c>
      <c r="X396" s="71">
        <f>IF(E396="","",SUMIF(OUTBOUND!$G:$G,WMS!E396,OUTBOUND!$O:$O))</f>
        <v>5.6999999999999993</v>
      </c>
      <c r="Y396" s="71">
        <f>IF(E396="","",SUMIF(OUTBOUND!$G:$G,WMS!E396,OUTBOUND!$AC:$AC))</f>
        <v>3.3599999999999994</v>
      </c>
      <c r="Z396" s="71">
        <f>IF(E396="","",SUMIF(OUTBOUND!$G:$G,WMS!E396,OUTBOUND!$P:$P))</f>
        <v>0.06</v>
      </c>
      <c r="AA396" s="27">
        <f t="shared" si="110"/>
        <v>0</v>
      </c>
      <c r="AB396" s="27">
        <f t="shared" si="111"/>
        <v>0</v>
      </c>
      <c r="AC396" s="71">
        <f t="shared" si="112"/>
        <v>8.8817841970012523E-16</v>
      </c>
      <c r="AD396" s="71">
        <f t="shared" si="113"/>
        <v>4.4408920985006262E-16</v>
      </c>
      <c r="AE396" s="71">
        <f t="shared" si="114"/>
        <v>0</v>
      </c>
      <c r="AF396" s="80" t="e">
        <f t="shared" si="115"/>
        <v>#DIV/0!</v>
      </c>
      <c r="AG396" s="60" t="s">
        <v>2726</v>
      </c>
    </row>
    <row r="397" spans="1:33">
      <c r="A397" s="84" t="s">
        <v>3187</v>
      </c>
      <c r="B397" s="83" t="s">
        <v>785</v>
      </c>
      <c r="C397" s="83" t="s">
        <v>3188</v>
      </c>
      <c r="D397" s="83">
        <v>42191490</v>
      </c>
      <c r="E397" s="57" t="str">
        <f t="shared" si="116"/>
        <v>KG-ARI-1901-00066-01589/42191490</v>
      </c>
      <c r="F397" s="19" t="s">
        <v>787</v>
      </c>
      <c r="G397" s="19" t="s">
        <v>794</v>
      </c>
      <c r="H397" s="45">
        <v>43462</v>
      </c>
      <c r="I397" s="38">
        <v>8</v>
      </c>
      <c r="J397" s="38">
        <v>96</v>
      </c>
      <c r="K397" s="65">
        <f t="shared" si="117"/>
        <v>12</v>
      </c>
      <c r="L397" s="46">
        <v>1.85</v>
      </c>
      <c r="M397" s="66">
        <f t="shared" si="118"/>
        <v>14.8</v>
      </c>
      <c r="N397" s="38">
        <v>43</v>
      </c>
      <c r="O397" s="38">
        <v>30</v>
      </c>
      <c r="P397" s="38">
        <v>10</v>
      </c>
      <c r="Q397" s="71">
        <f t="shared" si="108"/>
        <v>1.2999999999999999E-2</v>
      </c>
      <c r="R397" s="65">
        <f t="shared" si="109"/>
        <v>0.1</v>
      </c>
      <c r="S397" s="72">
        <f t="shared" si="107"/>
        <v>7.4999999999999997E-2</v>
      </c>
      <c r="T397" s="50">
        <v>7.2</v>
      </c>
      <c r="U397" s="88" t="s">
        <v>3186</v>
      </c>
      <c r="V397" s="27">
        <f>IF(E397="","",SUMIF(OUTBOUND!$G:$G,WMS!E397,OUTBOUND!$L:$L))</f>
        <v>8</v>
      </c>
      <c r="W397" s="27">
        <f>IF(E397="","",SUMIF(OUTBOUND!$G:$G,WMS!E397,OUTBOUND!$M:$M))</f>
        <v>96</v>
      </c>
      <c r="X397" s="71">
        <f>IF(E397="","",SUMIF(OUTBOUND!$G:$G,WMS!E397,OUTBOUND!$O:$O))</f>
        <v>14.8</v>
      </c>
      <c r="Y397" s="71">
        <f>IF(E397="","",SUMIF(OUTBOUND!$G:$G,WMS!E397,OUTBOUND!$AC:$AC))</f>
        <v>7.1999999999999993</v>
      </c>
      <c r="Z397" s="71">
        <f>IF(E397="","",SUMIF(OUTBOUND!$G:$G,WMS!E397,OUTBOUND!$P:$P))</f>
        <v>0.10400000000000001</v>
      </c>
      <c r="AA397" s="27">
        <f t="shared" si="110"/>
        <v>0</v>
      </c>
      <c r="AB397" s="27">
        <f t="shared" si="111"/>
        <v>0</v>
      </c>
      <c r="AC397" s="71">
        <f t="shared" si="112"/>
        <v>0</v>
      </c>
      <c r="AD397" s="71">
        <f t="shared" si="113"/>
        <v>8.8817841970012523E-16</v>
      </c>
      <c r="AE397" s="71">
        <f t="shared" si="114"/>
        <v>-4.0000000000000036E-3</v>
      </c>
      <c r="AF397" s="80" t="e">
        <f t="shared" si="115"/>
        <v>#DIV/0!</v>
      </c>
      <c r="AG397" s="60" t="s">
        <v>2726</v>
      </c>
    </row>
    <row r="398" spans="1:33">
      <c r="A398" s="84" t="s">
        <v>3189</v>
      </c>
      <c r="B398" s="83" t="s">
        <v>796</v>
      </c>
      <c r="C398" s="83" t="s">
        <v>3190</v>
      </c>
      <c r="D398" s="83">
        <v>42487678</v>
      </c>
      <c r="E398" s="57" t="str">
        <f t="shared" si="116"/>
        <v>KG-ARI-1812-00048-01313/42487678</v>
      </c>
      <c r="F398" s="19" t="s">
        <v>798</v>
      </c>
      <c r="G398" s="19" t="s">
        <v>799</v>
      </c>
      <c r="H398" s="45">
        <v>43468</v>
      </c>
      <c r="I398" s="38">
        <v>5</v>
      </c>
      <c r="J398" s="38">
        <v>30</v>
      </c>
      <c r="K398" s="65">
        <f t="shared" si="117"/>
        <v>6</v>
      </c>
      <c r="L398" s="46">
        <v>4.9000000000000004</v>
      </c>
      <c r="M398" s="66">
        <f t="shared" si="118"/>
        <v>24.5</v>
      </c>
      <c r="N398" s="38">
        <v>57</v>
      </c>
      <c r="O398" s="38">
        <v>39</v>
      </c>
      <c r="P398" s="38">
        <v>17</v>
      </c>
      <c r="Q398" s="71">
        <f t="shared" si="108"/>
        <v>3.7999999999999999E-2</v>
      </c>
      <c r="R398" s="65">
        <f t="shared" si="109"/>
        <v>0.19</v>
      </c>
      <c r="S398" s="72">
        <f t="shared" si="107"/>
        <v>0.75</v>
      </c>
      <c r="T398" s="50">
        <v>22.5</v>
      </c>
      <c r="U398" s="74" t="s">
        <v>3191</v>
      </c>
      <c r="V398" s="27">
        <f>IF(E398="","",SUMIF(OUTBOUND!$G:$G,WMS!E398,OUTBOUND!$L:$L))</f>
        <v>5</v>
      </c>
      <c r="W398" s="27">
        <f>IF(E398="","",SUMIF(OUTBOUND!$G:$G,WMS!E398,OUTBOUND!$M:$M))</f>
        <v>30</v>
      </c>
      <c r="X398" s="71">
        <f>IF(E398="","",SUMIF(OUTBOUND!$G:$G,WMS!E398,OUTBOUND!$O:$O))</f>
        <v>24.5</v>
      </c>
      <c r="Y398" s="71">
        <f>IF(E398="","",SUMIF(OUTBOUND!$G:$G,WMS!E398,OUTBOUND!$AC:$AC))</f>
        <v>22.5</v>
      </c>
      <c r="Z398" s="71">
        <f>IF(E398="","",SUMIF(OUTBOUND!$G:$G,WMS!E398,OUTBOUND!$P:$P))</f>
        <v>0.19</v>
      </c>
      <c r="AA398" s="27">
        <f t="shared" si="110"/>
        <v>0</v>
      </c>
      <c r="AB398" s="27">
        <f t="shared" si="111"/>
        <v>0</v>
      </c>
      <c r="AC398" s="71">
        <f t="shared" si="112"/>
        <v>0</v>
      </c>
      <c r="AD398" s="71">
        <f t="shared" si="113"/>
        <v>0</v>
      </c>
      <c r="AE398" s="71">
        <f t="shared" si="114"/>
        <v>0</v>
      </c>
      <c r="AF398" s="80" t="e">
        <f t="shared" si="115"/>
        <v>#DIV/0!</v>
      </c>
      <c r="AG398" s="60" t="s">
        <v>2726</v>
      </c>
    </row>
    <row r="399" spans="1:33">
      <c r="A399" s="43" t="s">
        <v>3189</v>
      </c>
      <c r="B399" s="19" t="s">
        <v>796</v>
      </c>
      <c r="C399" s="19" t="s">
        <v>3190</v>
      </c>
      <c r="D399" s="19">
        <v>42581000</v>
      </c>
      <c r="E399" s="57" t="str">
        <f t="shared" si="116"/>
        <v>KG-ARI-1812-00048-01313/42581000</v>
      </c>
      <c r="F399" s="19" t="s">
        <v>798</v>
      </c>
      <c r="G399" s="19" t="s">
        <v>801</v>
      </c>
      <c r="H399" s="45">
        <v>43468</v>
      </c>
      <c r="I399" s="38">
        <v>34</v>
      </c>
      <c r="J399" s="38">
        <v>204</v>
      </c>
      <c r="K399" s="65">
        <f t="shared" si="117"/>
        <v>6</v>
      </c>
      <c r="L399" s="46">
        <v>1.9</v>
      </c>
      <c r="M399" s="66">
        <f t="shared" si="118"/>
        <v>64.599999999999994</v>
      </c>
      <c r="N399" s="38">
        <v>19</v>
      </c>
      <c r="O399" s="38">
        <v>19</v>
      </c>
      <c r="P399" s="38">
        <v>22</v>
      </c>
      <c r="Q399" s="71">
        <f t="shared" si="108"/>
        <v>8.0000000000000002E-3</v>
      </c>
      <c r="R399" s="65">
        <f t="shared" si="109"/>
        <v>0.27</v>
      </c>
      <c r="S399" s="72">
        <f t="shared" si="107"/>
        <v>0.25</v>
      </c>
      <c r="T399" s="50">
        <v>51</v>
      </c>
      <c r="U399" s="74" t="s">
        <v>3191</v>
      </c>
      <c r="V399" s="27">
        <f>IF(E399="","",SUMIF(OUTBOUND!$G:$G,WMS!E399,OUTBOUND!$L:$L))</f>
        <v>20</v>
      </c>
      <c r="W399" s="27">
        <f>IF(E399="","",SUMIF(OUTBOUND!$G:$G,WMS!E399,OUTBOUND!$M:$M))</f>
        <v>120</v>
      </c>
      <c r="X399" s="71">
        <f>IF(E399="","",SUMIF(OUTBOUND!$G:$G,WMS!E399,OUTBOUND!$O:$O))</f>
        <v>38</v>
      </c>
      <c r="Y399" s="71">
        <f>IF(E399="","",SUMIF(OUTBOUND!$G:$G,WMS!E399,OUTBOUND!$AC:$AC))</f>
        <v>30</v>
      </c>
      <c r="Z399" s="71">
        <f>IF(E399="","",SUMIF(OUTBOUND!$G:$G,WMS!E399,OUTBOUND!$P:$P))</f>
        <v>0.16</v>
      </c>
      <c r="AA399" s="27">
        <f t="shared" si="110"/>
        <v>14</v>
      </c>
      <c r="AB399" s="27">
        <f t="shared" si="111"/>
        <v>84</v>
      </c>
      <c r="AC399" s="71">
        <f t="shared" si="112"/>
        <v>26.599999999999994</v>
      </c>
      <c r="AD399" s="71">
        <f t="shared" si="113"/>
        <v>21</v>
      </c>
      <c r="AE399" s="71">
        <f t="shared" si="114"/>
        <v>0.11000000000000001</v>
      </c>
      <c r="AF399" s="80" t="b">
        <f t="shared" si="115"/>
        <v>1</v>
      </c>
    </row>
    <row r="400" spans="1:33">
      <c r="A400" s="43" t="s">
        <v>3192</v>
      </c>
      <c r="B400" s="19" t="s">
        <v>802</v>
      </c>
      <c r="C400" s="19" t="s">
        <v>3193</v>
      </c>
      <c r="D400" s="19">
        <v>68661977</v>
      </c>
      <c r="E400" s="57" t="str">
        <f t="shared" ref="E400:E463" si="119">IF(D400="","",C400&amp;"/"&amp;D400)</f>
        <v>KG-ARI-1901-00073-01518/68661977</v>
      </c>
      <c r="F400" s="19" t="s">
        <v>804</v>
      </c>
      <c r="G400" s="19" t="s">
        <v>805</v>
      </c>
      <c r="H400" s="45">
        <v>43468</v>
      </c>
      <c r="I400" s="38">
        <v>5</v>
      </c>
      <c r="J400" s="38">
        <v>30</v>
      </c>
      <c r="K400" s="65">
        <f t="shared" ref="K400:K463" si="120">IF(J400="","",J400/I400)</f>
        <v>6</v>
      </c>
      <c r="L400" s="46">
        <v>3.75</v>
      </c>
      <c r="M400" s="66">
        <f t="shared" ref="M400:M463" si="121">IF(L400="","",ROUND(I400*L400,3))</f>
        <v>18.75</v>
      </c>
      <c r="N400" s="38">
        <v>57</v>
      </c>
      <c r="O400" s="38">
        <v>40</v>
      </c>
      <c r="P400" s="38">
        <v>33</v>
      </c>
      <c r="Q400" s="71">
        <f t="shared" ref="Q400:Q412" si="122">IF(P400="","",ROUND(N400*O400*P400/1000000,3))</f>
        <v>7.4999999999999997E-2</v>
      </c>
      <c r="R400" s="65">
        <f t="shared" ref="R400:R412" si="123">IF(Q400="","",ROUND(N400*O400*P400/1000000*I400,2))</f>
        <v>0.38</v>
      </c>
      <c r="S400" s="72">
        <f t="shared" ref="S400:S452" si="124">IF(T400="","",T400/J400)</f>
        <v>0.34499999999999997</v>
      </c>
      <c r="T400" s="50">
        <v>10.35</v>
      </c>
      <c r="U400" s="74" t="s">
        <v>3191</v>
      </c>
      <c r="V400" s="27">
        <f>IF(E400="","",SUMIF(OUTBOUND!$G:$G,WMS!E400,OUTBOUND!$L:$L))</f>
        <v>3</v>
      </c>
      <c r="W400" s="27">
        <f>IF(E400="","",SUMIF(OUTBOUND!$G:$G,WMS!E400,OUTBOUND!$M:$M))</f>
        <v>18</v>
      </c>
      <c r="X400" s="71">
        <f>IF(E400="","",SUMIF(OUTBOUND!$G:$G,WMS!E400,OUTBOUND!$O:$O))</f>
        <v>11.25</v>
      </c>
      <c r="Y400" s="71">
        <f>IF(E400="","",SUMIF(OUTBOUND!$G:$G,WMS!E400,OUTBOUND!$AC:$AC))</f>
        <v>6.2099999999999991</v>
      </c>
      <c r="Z400" s="71">
        <f>IF(E400="","",SUMIF(OUTBOUND!$G:$G,WMS!E400,OUTBOUND!$P:$P))</f>
        <v>0.22499999999999998</v>
      </c>
      <c r="AA400" s="27">
        <f t="shared" ref="AA400:AA412" si="125">IF(I400="","",I400-V400)</f>
        <v>2</v>
      </c>
      <c r="AB400" s="27">
        <f t="shared" ref="AB400:AB412" si="126">IF(J400="","",J400-W400)</f>
        <v>12</v>
      </c>
      <c r="AC400" s="71">
        <f t="shared" ref="AC400:AC412" si="127">IF(M400="","",M400-X400)</f>
        <v>7.5</v>
      </c>
      <c r="AD400" s="71">
        <f t="shared" ref="AD400:AD412" si="128">IF(T400="","",T400-Y400)</f>
        <v>4.1400000000000006</v>
      </c>
      <c r="AE400" s="71">
        <f t="shared" ref="AE400:AE412" si="129">IF(R400="","",R400-Z400)</f>
        <v>0.15500000000000003</v>
      </c>
      <c r="AF400" s="80" t="b">
        <f t="shared" ref="AF400:AF412" si="130">IF(AB400="","",EXACT(K400,AB400/AA400))</f>
        <v>1</v>
      </c>
    </row>
    <row r="401" spans="1:33">
      <c r="A401" s="43" t="s">
        <v>3194</v>
      </c>
      <c r="B401" s="19" t="s">
        <v>807</v>
      </c>
      <c r="C401" s="19" t="s">
        <v>3195</v>
      </c>
      <c r="D401" s="19">
        <v>42555599</v>
      </c>
      <c r="E401" s="57" t="str">
        <f t="shared" si="119"/>
        <v>KG-ARI-1812-00048-01290/42555599</v>
      </c>
      <c r="F401" s="19" t="s">
        <v>809</v>
      </c>
      <c r="G401" s="19" t="s">
        <v>810</v>
      </c>
      <c r="H401" s="45">
        <v>43468</v>
      </c>
      <c r="I401" s="38">
        <v>4</v>
      </c>
      <c r="J401" s="38">
        <v>16</v>
      </c>
      <c r="K401" s="65">
        <f t="shared" si="120"/>
        <v>4</v>
      </c>
      <c r="L401" s="46">
        <v>2.1</v>
      </c>
      <c r="M401" s="66">
        <f t="shared" si="121"/>
        <v>8.4</v>
      </c>
      <c r="N401" s="38">
        <v>31</v>
      </c>
      <c r="O401" s="38">
        <v>22</v>
      </c>
      <c r="P401" s="38">
        <v>28</v>
      </c>
      <c r="Q401" s="71">
        <f t="shared" si="122"/>
        <v>1.9E-2</v>
      </c>
      <c r="R401" s="65">
        <f t="shared" si="123"/>
        <v>0.08</v>
      </c>
      <c r="S401" s="72">
        <f t="shared" si="124"/>
        <v>0.32</v>
      </c>
      <c r="T401" s="50">
        <v>5.12</v>
      </c>
      <c r="U401" s="74" t="s">
        <v>3196</v>
      </c>
      <c r="V401" s="27">
        <f>IF(E401="","",SUMIF(OUTBOUND!$G:$G,WMS!E401,OUTBOUND!$L:$L))</f>
        <v>3</v>
      </c>
      <c r="W401" s="27">
        <f>IF(E401="","",SUMIF(OUTBOUND!$G:$G,WMS!E401,OUTBOUND!$M:$M))</f>
        <v>12</v>
      </c>
      <c r="X401" s="71">
        <f>IF(E401="","",SUMIF(OUTBOUND!$G:$G,WMS!E401,OUTBOUND!$O:$O))</f>
        <v>6.3000000000000007</v>
      </c>
      <c r="Y401" s="71">
        <f>IF(E401="","",SUMIF(OUTBOUND!$G:$G,WMS!E401,OUTBOUND!$AC:$AC))</f>
        <v>3.84</v>
      </c>
      <c r="Z401" s="71">
        <f>IF(E401="","",SUMIF(OUTBOUND!$G:$G,WMS!E401,OUTBOUND!$P:$P))</f>
        <v>5.6999999999999995E-2</v>
      </c>
      <c r="AA401" s="27">
        <f t="shared" si="125"/>
        <v>1</v>
      </c>
      <c r="AB401" s="27">
        <f t="shared" si="126"/>
        <v>4</v>
      </c>
      <c r="AC401" s="71">
        <f t="shared" si="127"/>
        <v>2.0999999999999996</v>
      </c>
      <c r="AD401" s="71">
        <f t="shared" si="128"/>
        <v>1.2800000000000002</v>
      </c>
      <c r="AE401" s="71">
        <f t="shared" si="129"/>
        <v>2.3000000000000007E-2</v>
      </c>
      <c r="AF401" s="80" t="b">
        <f t="shared" si="130"/>
        <v>1</v>
      </c>
    </row>
    <row r="402" spans="1:33">
      <c r="A402" s="43" t="s">
        <v>3194</v>
      </c>
      <c r="B402" s="19" t="s">
        <v>807</v>
      </c>
      <c r="C402" s="19" t="s">
        <v>3195</v>
      </c>
      <c r="D402" s="19">
        <v>42555605</v>
      </c>
      <c r="E402" s="57" t="str">
        <f t="shared" si="119"/>
        <v>KG-ARI-1812-00048-01290/42555605</v>
      </c>
      <c r="F402" s="19" t="s">
        <v>809</v>
      </c>
      <c r="G402" s="19" t="s">
        <v>810</v>
      </c>
      <c r="H402" s="45">
        <v>43468</v>
      </c>
      <c r="I402" s="38">
        <v>4</v>
      </c>
      <c r="J402" s="38">
        <v>16</v>
      </c>
      <c r="K402" s="65">
        <f t="shared" si="120"/>
        <v>4</v>
      </c>
      <c r="L402" s="46">
        <v>2.2000000000000002</v>
      </c>
      <c r="M402" s="66">
        <f t="shared" si="121"/>
        <v>8.8000000000000007</v>
      </c>
      <c r="N402" s="38">
        <v>31</v>
      </c>
      <c r="O402" s="38">
        <v>22</v>
      </c>
      <c r="P402" s="38">
        <v>28</v>
      </c>
      <c r="Q402" s="71">
        <f t="shared" si="122"/>
        <v>1.9E-2</v>
      </c>
      <c r="R402" s="65">
        <f t="shared" si="123"/>
        <v>0.08</v>
      </c>
      <c r="S402" s="72">
        <f t="shared" si="124"/>
        <v>0.35</v>
      </c>
      <c r="T402" s="50">
        <v>5.6</v>
      </c>
      <c r="U402" s="74" t="s">
        <v>3196</v>
      </c>
      <c r="V402" s="27">
        <f>IF(E402="","",SUMIF(OUTBOUND!$G:$G,WMS!E402,OUTBOUND!$L:$L))</f>
        <v>2</v>
      </c>
      <c r="W402" s="27">
        <f>IF(E402="","",SUMIF(OUTBOUND!$G:$G,WMS!E402,OUTBOUND!$M:$M))</f>
        <v>8</v>
      </c>
      <c r="X402" s="71">
        <f>IF(E402="","",SUMIF(OUTBOUND!$G:$G,WMS!E402,OUTBOUND!$O:$O))</f>
        <v>4.4000000000000004</v>
      </c>
      <c r="Y402" s="71">
        <f>IF(E402="","",SUMIF(OUTBOUND!$G:$G,WMS!E402,OUTBOUND!$AC:$AC))</f>
        <v>2.8</v>
      </c>
      <c r="Z402" s="71">
        <f>IF(E402="","",SUMIF(OUTBOUND!$G:$G,WMS!E402,OUTBOUND!$P:$P))</f>
        <v>3.7999999999999999E-2</v>
      </c>
      <c r="AA402" s="27">
        <f t="shared" si="125"/>
        <v>2</v>
      </c>
      <c r="AB402" s="27">
        <f t="shared" si="126"/>
        <v>8</v>
      </c>
      <c r="AC402" s="71">
        <f t="shared" si="127"/>
        <v>4.4000000000000004</v>
      </c>
      <c r="AD402" s="71">
        <f t="shared" si="128"/>
        <v>2.8</v>
      </c>
      <c r="AE402" s="71">
        <f t="shared" si="129"/>
        <v>4.2000000000000003E-2</v>
      </c>
      <c r="AF402" s="80" t="b">
        <f t="shared" si="130"/>
        <v>1</v>
      </c>
    </row>
    <row r="403" spans="1:33">
      <c r="A403" s="43" t="s">
        <v>3194</v>
      </c>
      <c r="B403" s="19" t="s">
        <v>807</v>
      </c>
      <c r="C403" s="19" t="s">
        <v>3195</v>
      </c>
      <c r="D403" s="19">
        <v>42601524</v>
      </c>
      <c r="E403" s="57" t="str">
        <f t="shared" si="119"/>
        <v>KG-ARI-1812-00048-01290/42601524</v>
      </c>
      <c r="F403" s="19" t="s">
        <v>809</v>
      </c>
      <c r="G403" s="19" t="s">
        <v>810</v>
      </c>
      <c r="H403" s="45">
        <v>43468</v>
      </c>
      <c r="I403" s="38">
        <v>21</v>
      </c>
      <c r="J403" s="38">
        <v>84</v>
      </c>
      <c r="K403" s="65">
        <f t="shared" si="120"/>
        <v>4</v>
      </c>
      <c r="L403" s="46">
        <v>1.75</v>
      </c>
      <c r="M403" s="66">
        <f t="shared" si="121"/>
        <v>36.75</v>
      </c>
      <c r="N403" s="38">
        <v>58</v>
      </c>
      <c r="O403" s="38">
        <v>22</v>
      </c>
      <c r="P403" s="38">
        <v>28.5</v>
      </c>
      <c r="Q403" s="71">
        <f t="shared" si="122"/>
        <v>3.5999999999999997E-2</v>
      </c>
      <c r="R403" s="65">
        <f t="shared" si="123"/>
        <v>0.76</v>
      </c>
      <c r="S403" s="72">
        <f t="shared" si="124"/>
        <v>0.24</v>
      </c>
      <c r="T403" s="50">
        <v>20.16</v>
      </c>
      <c r="U403" s="74" t="s">
        <v>3196</v>
      </c>
      <c r="V403" s="27">
        <f>IF(E403="","",SUMIF(OUTBOUND!$G:$G,WMS!E403,OUTBOUND!$L:$L))</f>
        <v>12</v>
      </c>
      <c r="W403" s="27">
        <f>IF(E403="","",SUMIF(OUTBOUND!$G:$G,WMS!E403,OUTBOUND!$M:$M))</f>
        <v>48</v>
      </c>
      <c r="X403" s="71">
        <f>IF(E403="","",SUMIF(OUTBOUND!$G:$G,WMS!E403,OUTBOUND!$O:$O))</f>
        <v>21</v>
      </c>
      <c r="Y403" s="71">
        <f>IF(E403="","",SUMIF(OUTBOUND!$G:$G,WMS!E403,OUTBOUND!$AC:$AC))</f>
        <v>11.52</v>
      </c>
      <c r="Z403" s="71">
        <f>IF(E403="","",SUMIF(OUTBOUND!$G:$G,WMS!E403,OUTBOUND!$P:$P))</f>
        <v>0.43199999999999994</v>
      </c>
      <c r="AA403" s="27">
        <f t="shared" si="125"/>
        <v>9</v>
      </c>
      <c r="AB403" s="27">
        <f t="shared" si="126"/>
        <v>36</v>
      </c>
      <c r="AC403" s="71">
        <f t="shared" si="127"/>
        <v>15.75</v>
      </c>
      <c r="AD403" s="71">
        <f t="shared" si="128"/>
        <v>8.64</v>
      </c>
      <c r="AE403" s="71">
        <f t="shared" si="129"/>
        <v>0.32800000000000007</v>
      </c>
      <c r="AF403" s="80" t="b">
        <f t="shared" si="130"/>
        <v>1</v>
      </c>
    </row>
    <row r="404" spans="1:33">
      <c r="A404" s="43" t="s">
        <v>3194</v>
      </c>
      <c r="B404" s="19" t="s">
        <v>807</v>
      </c>
      <c r="C404" s="19" t="s">
        <v>3195</v>
      </c>
      <c r="D404" s="19">
        <v>42555575</v>
      </c>
      <c r="E404" s="57" t="str">
        <f t="shared" si="119"/>
        <v>KG-ARI-1812-00048-01290/42555575</v>
      </c>
      <c r="F404" s="19" t="s">
        <v>809</v>
      </c>
      <c r="G404" s="19" t="s">
        <v>810</v>
      </c>
      <c r="H404" s="45">
        <v>43468</v>
      </c>
      <c r="I404" s="38">
        <v>4</v>
      </c>
      <c r="J404" s="38">
        <v>16</v>
      </c>
      <c r="K404" s="65">
        <f t="shared" si="120"/>
        <v>4</v>
      </c>
      <c r="L404" s="46">
        <v>0.95</v>
      </c>
      <c r="M404" s="66">
        <f t="shared" si="121"/>
        <v>3.8</v>
      </c>
      <c r="N404" s="38">
        <v>26</v>
      </c>
      <c r="O404" s="38">
        <v>19</v>
      </c>
      <c r="P404" s="38">
        <v>25</v>
      </c>
      <c r="Q404" s="71">
        <f t="shared" si="122"/>
        <v>1.2E-2</v>
      </c>
      <c r="R404" s="65">
        <f t="shared" si="123"/>
        <v>0.05</v>
      </c>
      <c r="S404" s="72">
        <f t="shared" si="124"/>
        <v>0.08</v>
      </c>
      <c r="T404" s="50">
        <v>1.28</v>
      </c>
      <c r="U404" s="74" t="s">
        <v>3196</v>
      </c>
      <c r="V404" s="27">
        <f>IF(E404="","",SUMIF(OUTBOUND!$G:$G,WMS!E404,OUTBOUND!$L:$L))</f>
        <v>3</v>
      </c>
      <c r="W404" s="27">
        <f>IF(E404="","",SUMIF(OUTBOUND!$G:$G,WMS!E404,OUTBOUND!$M:$M))</f>
        <v>12</v>
      </c>
      <c r="X404" s="71">
        <f>IF(E404="","",SUMIF(OUTBOUND!$G:$G,WMS!E404,OUTBOUND!$O:$O))</f>
        <v>2.8499999999999996</v>
      </c>
      <c r="Y404" s="71">
        <f>IF(E404="","",SUMIF(OUTBOUND!$G:$G,WMS!E404,OUTBOUND!$AC:$AC))</f>
        <v>0.96</v>
      </c>
      <c r="Z404" s="71">
        <f>IF(E404="","",SUMIF(OUTBOUND!$G:$G,WMS!E404,OUTBOUND!$P:$P))</f>
        <v>3.6000000000000004E-2</v>
      </c>
      <c r="AA404" s="27">
        <f t="shared" si="125"/>
        <v>1</v>
      </c>
      <c r="AB404" s="27">
        <f t="shared" si="126"/>
        <v>4</v>
      </c>
      <c r="AC404" s="71">
        <f t="shared" si="127"/>
        <v>0.95000000000000018</v>
      </c>
      <c r="AD404" s="71">
        <f t="shared" si="128"/>
        <v>0.32000000000000006</v>
      </c>
      <c r="AE404" s="71">
        <f t="shared" si="129"/>
        <v>1.3999999999999999E-2</v>
      </c>
      <c r="AF404" s="80" t="b">
        <f t="shared" si="130"/>
        <v>1</v>
      </c>
    </row>
    <row r="405" spans="1:33">
      <c r="A405" s="43" t="s">
        <v>3194</v>
      </c>
      <c r="B405" s="19" t="s">
        <v>807</v>
      </c>
      <c r="C405" s="19" t="s">
        <v>3195</v>
      </c>
      <c r="D405" s="19">
        <v>42271390</v>
      </c>
      <c r="E405" s="57" t="str">
        <f t="shared" si="119"/>
        <v>KG-ARI-1812-00048-01290/42271390</v>
      </c>
      <c r="F405" s="19" t="s">
        <v>809</v>
      </c>
      <c r="G405" s="19" t="s">
        <v>810</v>
      </c>
      <c r="H405" s="45">
        <v>43468</v>
      </c>
      <c r="I405" s="38">
        <v>7</v>
      </c>
      <c r="J405" s="38">
        <v>28</v>
      </c>
      <c r="K405" s="65">
        <f t="shared" si="120"/>
        <v>4</v>
      </c>
      <c r="L405" s="46">
        <v>2.0499999999999998</v>
      </c>
      <c r="M405" s="66">
        <f t="shared" si="121"/>
        <v>14.35</v>
      </c>
      <c r="N405" s="38">
        <v>31</v>
      </c>
      <c r="O405" s="38">
        <v>22</v>
      </c>
      <c r="P405" s="38">
        <v>28</v>
      </c>
      <c r="Q405" s="71">
        <f t="shared" si="122"/>
        <v>1.9E-2</v>
      </c>
      <c r="R405" s="65">
        <f t="shared" si="123"/>
        <v>0.13</v>
      </c>
      <c r="S405" s="72">
        <f t="shared" si="124"/>
        <v>0.38</v>
      </c>
      <c r="T405" s="50">
        <v>10.64</v>
      </c>
      <c r="U405" s="74" t="s">
        <v>3196</v>
      </c>
      <c r="V405" s="27">
        <f>IF(E405="","",SUMIF(OUTBOUND!$G:$G,WMS!E405,OUTBOUND!$L:$L))</f>
        <v>6</v>
      </c>
      <c r="W405" s="27">
        <f>IF(E405="","",SUMIF(OUTBOUND!$G:$G,WMS!E405,OUTBOUND!$M:$M))</f>
        <v>24</v>
      </c>
      <c r="X405" s="71">
        <f>IF(E405="","",SUMIF(OUTBOUND!$G:$G,WMS!E405,OUTBOUND!$O:$O))</f>
        <v>12.299999999999999</v>
      </c>
      <c r="Y405" s="71">
        <f>IF(E405="","",SUMIF(OUTBOUND!$G:$G,WMS!E405,OUTBOUND!$AC:$AC))</f>
        <v>9.120000000000001</v>
      </c>
      <c r="Z405" s="71">
        <f>IF(E405="","",SUMIF(OUTBOUND!$G:$G,WMS!E405,OUTBOUND!$P:$P))</f>
        <v>0.11399999999999999</v>
      </c>
      <c r="AA405" s="27">
        <f t="shared" si="125"/>
        <v>1</v>
      </c>
      <c r="AB405" s="27">
        <f t="shared" si="126"/>
        <v>4</v>
      </c>
      <c r="AC405" s="71">
        <f t="shared" si="127"/>
        <v>2.0500000000000007</v>
      </c>
      <c r="AD405" s="71">
        <f t="shared" si="128"/>
        <v>1.5199999999999996</v>
      </c>
      <c r="AE405" s="71">
        <f t="shared" si="129"/>
        <v>1.6000000000000014E-2</v>
      </c>
      <c r="AF405" s="80" t="b">
        <f t="shared" si="130"/>
        <v>1</v>
      </c>
    </row>
    <row r="406" spans="1:33">
      <c r="A406" s="43" t="s">
        <v>3194</v>
      </c>
      <c r="B406" s="19" t="s">
        <v>807</v>
      </c>
      <c r="C406" s="19" t="s">
        <v>3195</v>
      </c>
      <c r="D406" s="19">
        <v>42116769</v>
      </c>
      <c r="E406" s="57" t="str">
        <f t="shared" si="119"/>
        <v>KG-ARI-1812-00048-01290/42116769</v>
      </c>
      <c r="F406" s="19" t="s">
        <v>809</v>
      </c>
      <c r="G406" s="19" t="s">
        <v>812</v>
      </c>
      <c r="H406" s="45">
        <v>43468</v>
      </c>
      <c r="I406" s="38">
        <v>4</v>
      </c>
      <c r="J406" s="38">
        <v>32</v>
      </c>
      <c r="K406" s="65">
        <f t="shared" si="120"/>
        <v>8</v>
      </c>
      <c r="L406" s="46">
        <v>4</v>
      </c>
      <c r="M406" s="66">
        <f t="shared" si="121"/>
        <v>16</v>
      </c>
      <c r="N406" s="38">
        <v>58</v>
      </c>
      <c r="O406" s="38">
        <v>22</v>
      </c>
      <c r="P406" s="38">
        <v>28.5</v>
      </c>
      <c r="Q406" s="71">
        <f t="shared" si="122"/>
        <v>3.5999999999999997E-2</v>
      </c>
      <c r="R406" s="65">
        <f t="shared" si="123"/>
        <v>0.15</v>
      </c>
      <c r="S406" s="72">
        <f t="shared" si="124"/>
        <v>0.25906249999999997</v>
      </c>
      <c r="T406" s="50">
        <v>8.2899999999999991</v>
      </c>
      <c r="U406" s="74" t="s">
        <v>3196</v>
      </c>
      <c r="V406" s="27">
        <f>IF(E406="","",SUMIF(OUTBOUND!$G:$G,WMS!E406,OUTBOUND!$L:$L))</f>
        <v>3</v>
      </c>
      <c r="W406" s="27">
        <f>IF(E406="","",SUMIF(OUTBOUND!$G:$G,WMS!E406,OUTBOUND!$M:$M))</f>
        <v>24</v>
      </c>
      <c r="X406" s="71">
        <f>IF(E406="","",SUMIF(OUTBOUND!$G:$G,WMS!E406,OUTBOUND!$O:$O))</f>
        <v>12</v>
      </c>
      <c r="Y406" s="71">
        <f>IF(E406="","",SUMIF(OUTBOUND!$G:$G,WMS!E406,OUTBOUND!$AC:$AC))</f>
        <v>6.2174999999999994</v>
      </c>
      <c r="Z406" s="71">
        <f>IF(E406="","",SUMIF(OUTBOUND!$G:$G,WMS!E406,OUTBOUND!$P:$P))</f>
        <v>0.10799999999999998</v>
      </c>
      <c r="AA406" s="27">
        <f t="shared" si="125"/>
        <v>1</v>
      </c>
      <c r="AB406" s="27">
        <f t="shared" si="126"/>
        <v>8</v>
      </c>
      <c r="AC406" s="71">
        <f t="shared" si="127"/>
        <v>4</v>
      </c>
      <c r="AD406" s="71">
        <f t="shared" si="128"/>
        <v>2.0724999999999998</v>
      </c>
      <c r="AE406" s="71">
        <f t="shared" si="129"/>
        <v>4.200000000000001E-2</v>
      </c>
      <c r="AF406" s="80" t="b">
        <f t="shared" si="130"/>
        <v>1</v>
      </c>
    </row>
    <row r="407" spans="1:33">
      <c r="A407" s="43" t="s">
        <v>3194</v>
      </c>
      <c r="B407" s="19" t="s">
        <v>807</v>
      </c>
      <c r="C407" s="19" t="s">
        <v>3195</v>
      </c>
      <c r="D407" s="19">
        <v>42116783</v>
      </c>
      <c r="E407" s="57" t="str">
        <f t="shared" si="119"/>
        <v>KG-ARI-1812-00048-01290/42116783</v>
      </c>
      <c r="F407" s="19" t="s">
        <v>809</v>
      </c>
      <c r="G407" s="19" t="s">
        <v>812</v>
      </c>
      <c r="H407" s="45">
        <v>43468</v>
      </c>
      <c r="I407" s="38">
        <v>4</v>
      </c>
      <c r="J407" s="38">
        <v>24</v>
      </c>
      <c r="K407" s="65">
        <f t="shared" si="120"/>
        <v>6</v>
      </c>
      <c r="L407" s="46">
        <v>4.45</v>
      </c>
      <c r="M407" s="66">
        <f t="shared" si="121"/>
        <v>17.8</v>
      </c>
      <c r="N407" s="38">
        <v>45</v>
      </c>
      <c r="O407" s="38">
        <v>30</v>
      </c>
      <c r="P407" s="38">
        <v>39</v>
      </c>
      <c r="Q407" s="71">
        <f t="shared" si="122"/>
        <v>5.2999999999999999E-2</v>
      </c>
      <c r="R407" s="65">
        <f t="shared" si="123"/>
        <v>0.21</v>
      </c>
      <c r="S407" s="72">
        <f t="shared" si="124"/>
        <v>0.36000000000000004</v>
      </c>
      <c r="T407" s="50">
        <v>8.64</v>
      </c>
      <c r="U407" s="74" t="s">
        <v>3196</v>
      </c>
      <c r="V407" s="27">
        <f>IF(E407="","",SUMIF(OUTBOUND!$G:$G,WMS!E407,OUTBOUND!$L:$L))</f>
        <v>2</v>
      </c>
      <c r="W407" s="27">
        <f>IF(E407="","",SUMIF(OUTBOUND!$G:$G,WMS!E407,OUTBOUND!$M:$M))</f>
        <v>12</v>
      </c>
      <c r="X407" s="71">
        <f>IF(E407="","",SUMIF(OUTBOUND!$G:$G,WMS!E407,OUTBOUND!$O:$O))</f>
        <v>8.9</v>
      </c>
      <c r="Y407" s="71">
        <f>IF(E407="","",SUMIF(OUTBOUND!$G:$G,WMS!E407,OUTBOUND!$AC:$AC))</f>
        <v>4.32</v>
      </c>
      <c r="Z407" s="71">
        <f>IF(E407="","",SUMIF(OUTBOUND!$G:$G,WMS!E407,OUTBOUND!$P:$P))</f>
        <v>0.106</v>
      </c>
      <c r="AA407" s="27">
        <f t="shared" si="125"/>
        <v>2</v>
      </c>
      <c r="AB407" s="27">
        <f t="shared" si="126"/>
        <v>12</v>
      </c>
      <c r="AC407" s="71">
        <f t="shared" si="127"/>
        <v>8.9</v>
      </c>
      <c r="AD407" s="71">
        <f t="shared" si="128"/>
        <v>4.32</v>
      </c>
      <c r="AE407" s="71">
        <f t="shared" si="129"/>
        <v>0.104</v>
      </c>
      <c r="AF407" s="80" t="b">
        <f t="shared" si="130"/>
        <v>1</v>
      </c>
    </row>
    <row r="408" spans="1:33">
      <c r="A408" s="43" t="s">
        <v>2640</v>
      </c>
      <c r="B408" s="19" t="s">
        <v>814</v>
      </c>
      <c r="C408" s="19" t="s">
        <v>3197</v>
      </c>
      <c r="D408" s="19">
        <v>42369592</v>
      </c>
      <c r="E408" s="57" t="str">
        <f t="shared" si="119"/>
        <v>KG-ARI-1812-00048-01250/42369592</v>
      </c>
      <c r="F408" s="19" t="s">
        <v>816</v>
      </c>
      <c r="G408" s="19" t="s">
        <v>818</v>
      </c>
      <c r="H408" s="45">
        <v>43468</v>
      </c>
      <c r="I408" s="38">
        <v>14</v>
      </c>
      <c r="J408" s="38">
        <v>84</v>
      </c>
      <c r="K408" s="65">
        <f t="shared" si="120"/>
        <v>6</v>
      </c>
      <c r="L408" s="46">
        <v>1.05</v>
      </c>
      <c r="M408" s="66">
        <f t="shared" si="121"/>
        <v>14.7</v>
      </c>
      <c r="N408" s="38">
        <v>27</v>
      </c>
      <c r="O408" s="38">
        <v>14</v>
      </c>
      <c r="P408" s="38">
        <v>27.5</v>
      </c>
      <c r="Q408" s="71">
        <f t="shared" si="122"/>
        <v>0.01</v>
      </c>
      <c r="R408" s="65">
        <f t="shared" si="123"/>
        <v>0.15</v>
      </c>
      <c r="S408" s="72">
        <f t="shared" si="124"/>
        <v>0.14285714285714285</v>
      </c>
      <c r="T408" s="50">
        <v>12</v>
      </c>
      <c r="U408" s="74" t="s">
        <v>3198</v>
      </c>
      <c r="V408" s="27">
        <f>IF(E408="","",SUMIF(OUTBOUND!$G:$G,WMS!E408,OUTBOUND!$L:$L))</f>
        <v>10</v>
      </c>
      <c r="W408" s="27">
        <f>IF(E408="","",SUMIF(OUTBOUND!$G:$G,WMS!E408,OUTBOUND!$M:$M))</f>
        <v>60</v>
      </c>
      <c r="X408" s="71">
        <f>IF(E408="","",SUMIF(OUTBOUND!$G:$G,WMS!E408,OUTBOUND!$O:$O))</f>
        <v>10.5</v>
      </c>
      <c r="Y408" s="71">
        <f>IF(E408="","",SUMIF(OUTBOUND!$G:$G,WMS!E408,OUTBOUND!$AC:$AC))</f>
        <v>8.5714285714285712</v>
      </c>
      <c r="Z408" s="71">
        <f>IF(E408="","",SUMIF(OUTBOUND!$G:$G,WMS!E408,OUTBOUND!$P:$P))</f>
        <v>0.1</v>
      </c>
      <c r="AA408" s="27">
        <f t="shared" si="125"/>
        <v>4</v>
      </c>
      <c r="AB408" s="27">
        <f t="shared" si="126"/>
        <v>24</v>
      </c>
      <c r="AC408" s="71">
        <f t="shared" si="127"/>
        <v>4.1999999999999993</v>
      </c>
      <c r="AD408" s="71">
        <f t="shared" si="128"/>
        <v>3.4285714285714288</v>
      </c>
      <c r="AE408" s="71">
        <f t="shared" si="129"/>
        <v>4.9999999999999989E-2</v>
      </c>
      <c r="AF408" s="80" t="b">
        <f t="shared" si="130"/>
        <v>1</v>
      </c>
    </row>
    <row r="409" spans="1:33">
      <c r="A409" s="43" t="s">
        <v>2640</v>
      </c>
      <c r="B409" s="19" t="s">
        <v>814</v>
      </c>
      <c r="C409" s="19" t="s">
        <v>3197</v>
      </c>
      <c r="D409" s="19">
        <v>42478911</v>
      </c>
      <c r="E409" s="57" t="str">
        <f t="shared" si="119"/>
        <v>KG-ARI-1812-00048-01250/42478911</v>
      </c>
      <c r="F409" s="19" t="s">
        <v>816</v>
      </c>
      <c r="G409" s="19" t="s">
        <v>819</v>
      </c>
      <c r="H409" s="45">
        <v>43468</v>
      </c>
      <c r="I409" s="38">
        <v>7</v>
      </c>
      <c r="J409" s="38">
        <v>42</v>
      </c>
      <c r="K409" s="65">
        <f t="shared" si="120"/>
        <v>6</v>
      </c>
      <c r="L409" s="46">
        <v>9.5</v>
      </c>
      <c r="M409" s="66">
        <f t="shared" si="121"/>
        <v>66.5</v>
      </c>
      <c r="N409" s="38">
        <v>47</v>
      </c>
      <c r="O409" s="38">
        <v>26</v>
      </c>
      <c r="P409" s="38">
        <v>26</v>
      </c>
      <c r="Q409" s="71">
        <f t="shared" si="122"/>
        <v>3.2000000000000001E-2</v>
      </c>
      <c r="R409" s="65">
        <f t="shared" si="123"/>
        <v>0.22</v>
      </c>
      <c r="S409" s="72">
        <f t="shared" si="124"/>
        <v>1.4047619047619047</v>
      </c>
      <c r="T409" s="50">
        <v>59</v>
      </c>
      <c r="U409" s="74" t="s">
        <v>3198</v>
      </c>
      <c r="V409" s="27">
        <f>IF(E409="","",SUMIF(OUTBOUND!$G:$G,WMS!E409,OUTBOUND!$L:$L))</f>
        <v>4</v>
      </c>
      <c r="W409" s="27">
        <f>IF(E409="","",SUMIF(OUTBOUND!$G:$G,WMS!E409,OUTBOUND!$M:$M))</f>
        <v>24</v>
      </c>
      <c r="X409" s="71">
        <f>IF(E409="","",SUMIF(OUTBOUND!$G:$G,WMS!E409,OUTBOUND!$O:$O))</f>
        <v>38</v>
      </c>
      <c r="Y409" s="71">
        <f>IF(E409="","",SUMIF(OUTBOUND!$G:$G,WMS!E409,OUTBOUND!$AC:$AC))</f>
        <v>33.714285714285708</v>
      </c>
      <c r="Z409" s="71">
        <f>IF(E409="","",SUMIF(OUTBOUND!$G:$G,WMS!E409,OUTBOUND!$P:$P))</f>
        <v>0.128</v>
      </c>
      <c r="AA409" s="27">
        <f t="shared" si="125"/>
        <v>3</v>
      </c>
      <c r="AB409" s="27">
        <f t="shared" si="126"/>
        <v>18</v>
      </c>
      <c r="AC409" s="71">
        <f t="shared" si="127"/>
        <v>28.5</v>
      </c>
      <c r="AD409" s="71">
        <f t="shared" si="128"/>
        <v>25.285714285714292</v>
      </c>
      <c r="AE409" s="71">
        <f t="shared" si="129"/>
        <v>9.1999999999999998E-2</v>
      </c>
      <c r="AF409" s="80" t="b">
        <f t="shared" si="130"/>
        <v>1</v>
      </c>
    </row>
    <row r="410" spans="1:33">
      <c r="A410" s="43" t="s">
        <v>2640</v>
      </c>
      <c r="B410" s="19" t="s">
        <v>814</v>
      </c>
      <c r="C410" s="19" t="s">
        <v>3197</v>
      </c>
      <c r="D410" s="19">
        <v>42369578</v>
      </c>
      <c r="E410" s="57" t="str">
        <f t="shared" si="119"/>
        <v>KG-ARI-1812-00048-01250/42369578</v>
      </c>
      <c r="F410" s="19" t="s">
        <v>816</v>
      </c>
      <c r="G410" s="19" t="s">
        <v>820</v>
      </c>
      <c r="H410" s="45">
        <v>43468</v>
      </c>
      <c r="I410" s="38">
        <v>8</v>
      </c>
      <c r="J410" s="38">
        <v>64</v>
      </c>
      <c r="K410" s="65">
        <f t="shared" si="120"/>
        <v>8</v>
      </c>
      <c r="L410" s="46">
        <v>10.15</v>
      </c>
      <c r="M410" s="66">
        <f t="shared" si="121"/>
        <v>81.2</v>
      </c>
      <c r="N410" s="38">
        <v>27</v>
      </c>
      <c r="O410" s="38">
        <v>27</v>
      </c>
      <c r="P410" s="38">
        <v>27</v>
      </c>
      <c r="Q410" s="71">
        <f t="shared" si="122"/>
        <v>0.02</v>
      </c>
      <c r="R410" s="65">
        <f t="shared" si="123"/>
        <v>0.16</v>
      </c>
      <c r="S410" s="72">
        <f t="shared" si="124"/>
        <v>1.203125</v>
      </c>
      <c r="T410" s="50">
        <v>77</v>
      </c>
      <c r="U410" s="74" t="s">
        <v>3198</v>
      </c>
      <c r="V410" s="27">
        <f>IF(E410="","",SUMIF(OUTBOUND!$G:$G,WMS!E410,OUTBOUND!$L:$L))</f>
        <v>5</v>
      </c>
      <c r="W410" s="27">
        <f>IF(E410="","",SUMIF(OUTBOUND!$G:$G,WMS!E410,OUTBOUND!$M:$M))</f>
        <v>40</v>
      </c>
      <c r="X410" s="71">
        <f>IF(E410="","",SUMIF(OUTBOUND!$G:$G,WMS!E410,OUTBOUND!$O:$O))</f>
        <v>50.75</v>
      </c>
      <c r="Y410" s="71">
        <f>IF(E410="","",SUMIF(OUTBOUND!$G:$G,WMS!E410,OUTBOUND!$AC:$AC))</f>
        <v>48.125</v>
      </c>
      <c r="Z410" s="71">
        <f>IF(E410="","",SUMIF(OUTBOUND!$G:$G,WMS!E410,OUTBOUND!$P:$P))</f>
        <v>0.1</v>
      </c>
      <c r="AA410" s="27">
        <f t="shared" si="125"/>
        <v>3</v>
      </c>
      <c r="AB410" s="27">
        <f t="shared" si="126"/>
        <v>24</v>
      </c>
      <c r="AC410" s="71">
        <f t="shared" si="127"/>
        <v>30.450000000000003</v>
      </c>
      <c r="AD410" s="71">
        <f t="shared" si="128"/>
        <v>28.875</v>
      </c>
      <c r="AE410" s="71">
        <f t="shared" si="129"/>
        <v>0.06</v>
      </c>
      <c r="AF410" s="80" t="b">
        <f t="shared" si="130"/>
        <v>1</v>
      </c>
    </row>
    <row r="411" spans="1:33">
      <c r="A411" s="43" t="s">
        <v>2640</v>
      </c>
      <c r="B411" s="19" t="s">
        <v>814</v>
      </c>
      <c r="C411" s="19" t="s">
        <v>3197</v>
      </c>
      <c r="D411" s="19">
        <v>42563327</v>
      </c>
      <c r="E411" s="57" t="str">
        <f t="shared" si="119"/>
        <v>KG-ARI-1812-00048-01250/42563327</v>
      </c>
      <c r="F411" s="19" t="s">
        <v>816</v>
      </c>
      <c r="G411" s="19" t="s">
        <v>821</v>
      </c>
      <c r="H411" s="45">
        <v>43468</v>
      </c>
      <c r="I411" s="38">
        <v>31</v>
      </c>
      <c r="J411" s="38">
        <v>186</v>
      </c>
      <c r="K411" s="65">
        <f t="shared" si="120"/>
        <v>6</v>
      </c>
      <c r="L411" s="46">
        <v>1.45</v>
      </c>
      <c r="M411" s="66">
        <f t="shared" si="121"/>
        <v>44.95</v>
      </c>
      <c r="N411" s="38">
        <v>23</v>
      </c>
      <c r="O411" s="38">
        <v>26</v>
      </c>
      <c r="P411" s="38">
        <v>27</v>
      </c>
      <c r="Q411" s="71">
        <f t="shared" si="122"/>
        <v>1.6E-2</v>
      </c>
      <c r="R411" s="65">
        <f t="shared" si="123"/>
        <v>0.5</v>
      </c>
      <c r="S411" s="72">
        <f t="shared" si="124"/>
        <v>0.17204301075268819</v>
      </c>
      <c r="T411" s="50">
        <v>32</v>
      </c>
      <c r="U411" s="74" t="s">
        <v>3198</v>
      </c>
      <c r="V411" s="27">
        <f>IF(E411="","",SUMIF(OUTBOUND!$G:$G,WMS!E411,OUTBOUND!$L:$L))</f>
        <v>0</v>
      </c>
      <c r="W411" s="27">
        <f>IF(E411="","",SUMIF(OUTBOUND!$G:$G,WMS!E411,OUTBOUND!$M:$M))</f>
        <v>0</v>
      </c>
      <c r="X411" s="71">
        <f>IF(E411="","",SUMIF(OUTBOUND!$G:$G,WMS!E411,OUTBOUND!$O:$O))</f>
        <v>0</v>
      </c>
      <c r="Y411" s="71">
        <f>IF(E411="","",SUMIF(OUTBOUND!$G:$G,WMS!E411,OUTBOUND!$AC:$AC))</f>
        <v>0</v>
      </c>
      <c r="Z411" s="71">
        <f>IF(E411="","",SUMIF(OUTBOUND!$G:$G,WMS!E411,OUTBOUND!$P:$P))</f>
        <v>0</v>
      </c>
      <c r="AA411" s="27">
        <f t="shared" si="125"/>
        <v>31</v>
      </c>
      <c r="AB411" s="27">
        <f t="shared" si="126"/>
        <v>186</v>
      </c>
      <c r="AC411" s="71">
        <f t="shared" si="127"/>
        <v>44.95</v>
      </c>
      <c r="AD411" s="71">
        <f t="shared" si="128"/>
        <v>32</v>
      </c>
      <c r="AE411" s="71">
        <f t="shared" si="129"/>
        <v>0.5</v>
      </c>
      <c r="AF411" s="80" t="b">
        <f t="shared" si="130"/>
        <v>1</v>
      </c>
    </row>
    <row r="412" spans="1:33">
      <c r="A412" s="43" t="s">
        <v>2640</v>
      </c>
      <c r="B412" s="19" t="s">
        <v>814</v>
      </c>
      <c r="C412" s="19" t="s">
        <v>3197</v>
      </c>
      <c r="D412" s="19">
        <v>41953419</v>
      </c>
      <c r="E412" s="57" t="str">
        <f t="shared" si="119"/>
        <v>KG-ARI-1812-00048-01250/41953419</v>
      </c>
      <c r="F412" s="19" t="s">
        <v>816</v>
      </c>
      <c r="G412" s="19" t="s">
        <v>822</v>
      </c>
      <c r="H412" s="45">
        <v>43468</v>
      </c>
      <c r="I412" s="38">
        <v>27</v>
      </c>
      <c r="J412" s="38">
        <v>108</v>
      </c>
      <c r="K412" s="65">
        <f t="shared" si="120"/>
        <v>4</v>
      </c>
      <c r="L412" s="46">
        <v>1.6</v>
      </c>
      <c r="M412" s="66">
        <f t="shared" si="121"/>
        <v>43.2</v>
      </c>
      <c r="N412" s="38">
        <v>35</v>
      </c>
      <c r="O412" s="38">
        <v>33</v>
      </c>
      <c r="P412" s="38">
        <v>20</v>
      </c>
      <c r="Q412" s="71">
        <f t="shared" si="122"/>
        <v>2.3E-2</v>
      </c>
      <c r="R412" s="65">
        <f t="shared" si="123"/>
        <v>0.62</v>
      </c>
      <c r="S412" s="72">
        <f t="shared" si="124"/>
        <v>0.31481481481481483</v>
      </c>
      <c r="T412" s="50">
        <v>34</v>
      </c>
      <c r="U412" s="74" t="s">
        <v>3198</v>
      </c>
      <c r="V412" s="27">
        <f>IF(E412="","",SUMIF(OUTBOUND!$G:$G,WMS!E412,OUTBOUND!$L:$L))</f>
        <v>1</v>
      </c>
      <c r="W412" s="27">
        <f>IF(E412="","",SUMIF(OUTBOUND!$G:$G,WMS!E412,OUTBOUND!$M:$M))</f>
        <v>4</v>
      </c>
      <c r="X412" s="71">
        <f>IF(E412="","",SUMIF(OUTBOUND!$G:$G,WMS!E412,OUTBOUND!$O:$O))</f>
        <v>1.6</v>
      </c>
      <c r="Y412" s="71">
        <f>IF(E412="","",SUMIF(OUTBOUND!$G:$G,WMS!E412,OUTBOUND!$AC:$AC))</f>
        <v>1.2592592592592593</v>
      </c>
      <c r="Z412" s="71">
        <f>IF(E412="","",SUMIF(OUTBOUND!$G:$G,WMS!E412,OUTBOUND!$P:$P))</f>
        <v>2.3E-2</v>
      </c>
      <c r="AA412" s="27">
        <f t="shared" si="125"/>
        <v>26</v>
      </c>
      <c r="AB412" s="27">
        <f t="shared" si="126"/>
        <v>104</v>
      </c>
      <c r="AC412" s="71">
        <f t="shared" si="127"/>
        <v>41.6</v>
      </c>
      <c r="AD412" s="71">
        <f t="shared" si="128"/>
        <v>32.74074074074074</v>
      </c>
      <c r="AE412" s="71">
        <f t="shared" si="129"/>
        <v>0.59699999999999998</v>
      </c>
      <c r="AF412" s="80" t="b">
        <f t="shared" si="130"/>
        <v>1</v>
      </c>
    </row>
    <row r="413" spans="1:33">
      <c r="A413" s="84" t="s">
        <v>2640</v>
      </c>
      <c r="B413" s="83" t="s">
        <v>814</v>
      </c>
      <c r="C413" s="83" t="s">
        <v>3197</v>
      </c>
      <c r="D413" s="83">
        <v>42475712</v>
      </c>
      <c r="E413" s="57" t="str">
        <f t="shared" si="119"/>
        <v>KG-ARI-1812-00048-01250/42475712</v>
      </c>
      <c r="F413" s="19" t="s">
        <v>816</v>
      </c>
      <c r="G413" s="19" t="s">
        <v>823</v>
      </c>
      <c r="H413" s="45">
        <v>43468</v>
      </c>
      <c r="I413" s="38">
        <v>41</v>
      </c>
      <c r="J413" s="38">
        <v>123</v>
      </c>
      <c r="K413" s="65">
        <f t="shared" si="120"/>
        <v>3</v>
      </c>
      <c r="L413" s="46">
        <v>2.2000000000000002</v>
      </c>
      <c r="M413" s="66">
        <f t="shared" si="121"/>
        <v>90.2</v>
      </c>
      <c r="N413" s="38">
        <v>40</v>
      </c>
      <c r="O413" s="38">
        <v>49</v>
      </c>
      <c r="P413" s="38">
        <v>19</v>
      </c>
      <c r="Q413" s="71">
        <f t="shared" ref="Q413:Q452" si="131">IF(P413="","",ROUND(N413*O413*P413/1000000,3))</f>
        <v>3.6999999999999998E-2</v>
      </c>
      <c r="R413" s="65">
        <f t="shared" ref="R413:R452" si="132">IF(Q413="","",ROUND(N413*O413*P413/1000000*I413,2))</f>
        <v>1.53</v>
      </c>
      <c r="S413" s="72">
        <f t="shared" si="124"/>
        <v>0.5934959349593496</v>
      </c>
      <c r="T413" s="50">
        <v>73</v>
      </c>
      <c r="U413" s="74" t="s">
        <v>3199</v>
      </c>
      <c r="V413" s="27">
        <f>IF(E413="","",SUMIF(OUTBOUND!$G:$G,WMS!E413,OUTBOUND!$L:$L))</f>
        <v>41</v>
      </c>
      <c r="W413" s="27">
        <f>IF(E413="","",SUMIF(OUTBOUND!$G:$G,WMS!E413,OUTBOUND!$M:$M))</f>
        <v>123</v>
      </c>
      <c r="X413" s="71">
        <f>IF(E413="","",SUMIF(OUTBOUND!$G:$G,WMS!E413,OUTBOUND!$O:$O))</f>
        <v>90.2</v>
      </c>
      <c r="Y413" s="71">
        <f>IF(E413="","",SUMIF(OUTBOUND!$G:$G,WMS!E413,OUTBOUND!$AC:$AC))</f>
        <v>73</v>
      </c>
      <c r="Z413" s="71">
        <f>IF(E413="","",SUMIF(OUTBOUND!$G:$G,WMS!E413,OUTBOUND!$P:$P))</f>
        <v>1.5169999999999999</v>
      </c>
      <c r="AA413" s="27">
        <f t="shared" ref="AA413:AA452" si="133">IF(I413="","",I413-V413)</f>
        <v>0</v>
      </c>
      <c r="AB413" s="27">
        <f t="shared" ref="AB413:AB452" si="134">IF(J413="","",J413-W413)</f>
        <v>0</v>
      </c>
      <c r="AC413" s="71">
        <f t="shared" ref="AC413:AC452" si="135">IF(M413="","",M413-X413)</f>
        <v>0</v>
      </c>
      <c r="AD413" s="71">
        <f t="shared" ref="AD413:AD452" si="136">IF(T413="","",T413-Y413)</f>
        <v>0</v>
      </c>
      <c r="AE413" s="71">
        <f t="shared" ref="AE413:AE452" si="137">IF(R413="","",R413-Z413)</f>
        <v>1.3000000000000123E-2</v>
      </c>
      <c r="AF413" s="80" t="e">
        <f t="shared" ref="AF413:AF452" si="138">IF(AB413="","",EXACT(K413,AB413/AA413))</f>
        <v>#DIV/0!</v>
      </c>
      <c r="AG413" s="43" t="s">
        <v>2726</v>
      </c>
    </row>
    <row r="414" spans="1:33">
      <c r="A414" s="84" t="s">
        <v>2640</v>
      </c>
      <c r="B414" s="83" t="s">
        <v>814</v>
      </c>
      <c r="C414" s="83" t="s">
        <v>3197</v>
      </c>
      <c r="D414" s="83">
        <v>42110743</v>
      </c>
      <c r="E414" s="57" t="str">
        <f t="shared" si="119"/>
        <v>KG-ARI-1812-00048-01250/42110743</v>
      </c>
      <c r="F414" s="19" t="s">
        <v>816</v>
      </c>
      <c r="G414" s="19" t="s">
        <v>824</v>
      </c>
      <c r="H414" s="45">
        <v>43468</v>
      </c>
      <c r="I414" s="38">
        <v>26</v>
      </c>
      <c r="J414" s="38">
        <v>156</v>
      </c>
      <c r="K414" s="65">
        <f t="shared" si="120"/>
        <v>6</v>
      </c>
      <c r="L414" s="46">
        <v>1.9</v>
      </c>
      <c r="M414" s="66">
        <f t="shared" si="121"/>
        <v>49.4</v>
      </c>
      <c r="N414" s="38">
        <v>31</v>
      </c>
      <c r="O414" s="38">
        <v>24</v>
      </c>
      <c r="P414" s="38">
        <v>17</v>
      </c>
      <c r="Q414" s="71">
        <f t="shared" si="131"/>
        <v>1.2999999999999999E-2</v>
      </c>
      <c r="R414" s="65">
        <f t="shared" si="132"/>
        <v>0.33</v>
      </c>
      <c r="S414" s="72">
        <f t="shared" si="124"/>
        <v>0.26282051282051283</v>
      </c>
      <c r="T414" s="50">
        <v>41</v>
      </c>
      <c r="U414" s="74" t="s">
        <v>3200</v>
      </c>
      <c r="V414" s="27">
        <f>IF(E414="","",SUMIF(OUTBOUND!$G:$G,WMS!E414,OUTBOUND!$L:$L))</f>
        <v>26</v>
      </c>
      <c r="W414" s="27">
        <f>IF(E414="","",SUMIF(OUTBOUND!$G:$G,WMS!E414,OUTBOUND!$M:$M))</f>
        <v>156</v>
      </c>
      <c r="X414" s="71">
        <f>IF(E414="","",SUMIF(OUTBOUND!$G:$G,WMS!E414,OUTBOUND!$O:$O))</f>
        <v>49.399999999999991</v>
      </c>
      <c r="Y414" s="71">
        <f>IF(E414="","",SUMIF(OUTBOUND!$G:$G,WMS!E414,OUTBOUND!$AC:$AC))</f>
        <v>41</v>
      </c>
      <c r="Z414" s="71">
        <f>IF(E414="","",SUMIF(OUTBOUND!$G:$G,WMS!E414,OUTBOUND!$P:$P))</f>
        <v>0.33799999999999997</v>
      </c>
      <c r="AA414" s="27">
        <f t="shared" si="133"/>
        <v>0</v>
      </c>
      <c r="AB414" s="27">
        <f t="shared" si="134"/>
        <v>0</v>
      </c>
      <c r="AC414" s="71">
        <f t="shared" si="135"/>
        <v>7.1054273576010019E-15</v>
      </c>
      <c r="AD414" s="71">
        <f t="shared" si="136"/>
        <v>0</v>
      </c>
      <c r="AE414" s="71">
        <f t="shared" si="137"/>
        <v>-7.9999999999999516E-3</v>
      </c>
      <c r="AF414" s="80" t="e">
        <f t="shared" si="138"/>
        <v>#DIV/0!</v>
      </c>
      <c r="AG414" s="43" t="s">
        <v>2726</v>
      </c>
    </row>
    <row r="415" spans="1:33">
      <c r="A415" s="43" t="s">
        <v>2640</v>
      </c>
      <c r="B415" s="19" t="s">
        <v>814</v>
      </c>
      <c r="C415" s="19" t="s">
        <v>3197</v>
      </c>
      <c r="D415" s="19">
        <v>42369547</v>
      </c>
      <c r="E415" s="57" t="str">
        <f t="shared" si="119"/>
        <v>KG-ARI-1812-00048-01250/42369547</v>
      </c>
      <c r="F415" s="19" t="s">
        <v>816</v>
      </c>
      <c r="G415" s="19" t="s">
        <v>817</v>
      </c>
      <c r="H415" s="45">
        <v>43468</v>
      </c>
      <c r="I415" s="38">
        <v>11</v>
      </c>
      <c r="J415" s="38">
        <v>110</v>
      </c>
      <c r="K415" s="65">
        <f t="shared" si="120"/>
        <v>10</v>
      </c>
      <c r="L415" s="46">
        <v>1.85</v>
      </c>
      <c r="M415" s="66">
        <f t="shared" si="121"/>
        <v>20.350000000000001</v>
      </c>
      <c r="N415" s="38">
        <v>17</v>
      </c>
      <c r="O415" s="38">
        <v>9.5</v>
      </c>
      <c r="P415" s="38">
        <v>40</v>
      </c>
      <c r="Q415" s="71">
        <f t="shared" si="131"/>
        <v>6.0000000000000001E-3</v>
      </c>
      <c r="R415" s="65">
        <f t="shared" si="132"/>
        <v>7.0000000000000007E-2</v>
      </c>
      <c r="S415" s="72">
        <f t="shared" si="124"/>
        <v>0.16363636363636364</v>
      </c>
      <c r="T415" s="50">
        <v>18</v>
      </c>
      <c r="U415" s="74" t="s">
        <v>2901</v>
      </c>
      <c r="V415" s="27">
        <f>IF(E415="","",SUMIF(OUTBOUND!$G:$G,WMS!E415,OUTBOUND!$L:$L))</f>
        <v>10</v>
      </c>
      <c r="W415" s="27">
        <f>IF(E415="","",SUMIF(OUTBOUND!$G:$G,WMS!E415,OUTBOUND!$M:$M))</f>
        <v>100</v>
      </c>
      <c r="X415" s="71">
        <f>IF(E415="","",SUMIF(OUTBOUND!$G:$G,WMS!E415,OUTBOUND!$O:$O))</f>
        <v>18.5</v>
      </c>
      <c r="Y415" s="71">
        <f>IF(E415="","",SUMIF(OUTBOUND!$G:$G,WMS!E415,OUTBOUND!$AC:$AC))</f>
        <v>16.363636363636363</v>
      </c>
      <c r="Z415" s="71">
        <f>IF(E415="","",SUMIF(OUTBOUND!$G:$G,WMS!E415,OUTBOUND!$P:$P))</f>
        <v>6.0000000000000005E-2</v>
      </c>
      <c r="AA415" s="27">
        <f t="shared" si="133"/>
        <v>1</v>
      </c>
      <c r="AB415" s="27">
        <f t="shared" si="134"/>
        <v>10</v>
      </c>
      <c r="AC415" s="71">
        <f t="shared" si="135"/>
        <v>1.8500000000000014</v>
      </c>
      <c r="AD415" s="71">
        <f t="shared" si="136"/>
        <v>1.6363636363636367</v>
      </c>
      <c r="AE415" s="71">
        <f t="shared" si="137"/>
        <v>1.0000000000000002E-2</v>
      </c>
      <c r="AF415" s="80" t="b">
        <f t="shared" si="138"/>
        <v>1</v>
      </c>
    </row>
    <row r="416" spans="1:33">
      <c r="A416" s="84" t="s">
        <v>2640</v>
      </c>
      <c r="B416" s="83" t="s">
        <v>814</v>
      </c>
      <c r="C416" s="83" t="s">
        <v>3197</v>
      </c>
      <c r="D416" s="83">
        <v>42615552</v>
      </c>
      <c r="E416" s="57" t="str">
        <f t="shared" si="119"/>
        <v>KG-ARI-1812-00048-01250/42615552</v>
      </c>
      <c r="F416" s="19" t="s">
        <v>816</v>
      </c>
      <c r="G416" s="19" t="s">
        <v>825</v>
      </c>
      <c r="H416" s="45">
        <v>43468</v>
      </c>
      <c r="I416" s="38">
        <v>4</v>
      </c>
      <c r="J416" s="38">
        <v>24</v>
      </c>
      <c r="K416" s="65">
        <f t="shared" si="120"/>
        <v>6</v>
      </c>
      <c r="L416" s="46">
        <v>2</v>
      </c>
      <c r="M416" s="66">
        <f t="shared" si="121"/>
        <v>8</v>
      </c>
      <c r="N416" s="38">
        <v>32</v>
      </c>
      <c r="O416" s="38">
        <v>22</v>
      </c>
      <c r="P416" s="38">
        <v>48</v>
      </c>
      <c r="Q416" s="71">
        <f t="shared" si="131"/>
        <v>3.4000000000000002E-2</v>
      </c>
      <c r="R416" s="65">
        <f t="shared" si="132"/>
        <v>0.14000000000000001</v>
      </c>
      <c r="S416" s="72">
        <f t="shared" si="124"/>
        <v>0.125</v>
      </c>
      <c r="T416" s="50">
        <v>3</v>
      </c>
      <c r="U416" s="74" t="s">
        <v>2883</v>
      </c>
      <c r="V416" s="27">
        <f>IF(E416="","",SUMIF(OUTBOUND!$G:$G,WMS!E416,OUTBOUND!$L:$L))</f>
        <v>4</v>
      </c>
      <c r="W416" s="27">
        <f>IF(E416="","",SUMIF(OUTBOUND!$G:$G,WMS!E416,OUTBOUND!$M:$M))</f>
        <v>24</v>
      </c>
      <c r="X416" s="71">
        <f>IF(E416="","",SUMIF(OUTBOUND!$G:$G,WMS!E416,OUTBOUND!$O:$O))</f>
        <v>8</v>
      </c>
      <c r="Y416" s="71">
        <f>IF(E416="","",SUMIF(OUTBOUND!$G:$G,WMS!E416,OUTBOUND!$AC:$AC))</f>
        <v>3</v>
      </c>
      <c r="Z416" s="71">
        <f>IF(E416="","",SUMIF(OUTBOUND!$G:$G,WMS!E416,OUTBOUND!$P:$P))</f>
        <v>0.13600000000000001</v>
      </c>
      <c r="AA416" s="27">
        <f t="shared" si="133"/>
        <v>0</v>
      </c>
      <c r="AB416" s="27">
        <f t="shared" si="134"/>
        <v>0</v>
      </c>
      <c r="AC416" s="71">
        <f t="shared" si="135"/>
        <v>0</v>
      </c>
      <c r="AD416" s="71">
        <f t="shared" si="136"/>
        <v>0</v>
      </c>
      <c r="AE416" s="71">
        <f t="shared" si="137"/>
        <v>4.0000000000000036E-3</v>
      </c>
      <c r="AF416" s="80" t="e">
        <f t="shared" si="138"/>
        <v>#DIV/0!</v>
      </c>
      <c r="AG416" s="43" t="s">
        <v>2726</v>
      </c>
    </row>
    <row r="417" spans="1:33">
      <c r="A417" s="84" t="s">
        <v>2640</v>
      </c>
      <c r="B417" s="83" t="s">
        <v>814</v>
      </c>
      <c r="C417" s="83" t="s">
        <v>3197</v>
      </c>
      <c r="D417" s="83">
        <v>42332541</v>
      </c>
      <c r="E417" s="57" t="str">
        <f t="shared" si="119"/>
        <v>KG-ARI-1812-00048-01250/42332541</v>
      </c>
      <c r="F417" s="19" t="s">
        <v>816</v>
      </c>
      <c r="G417" s="19" t="s">
        <v>826</v>
      </c>
      <c r="H417" s="45">
        <v>43468</v>
      </c>
      <c r="I417" s="38">
        <v>34</v>
      </c>
      <c r="J417" s="38">
        <v>136</v>
      </c>
      <c r="K417" s="65">
        <f t="shared" si="120"/>
        <v>4</v>
      </c>
      <c r="L417" s="46">
        <v>4.7</v>
      </c>
      <c r="M417" s="66">
        <f t="shared" si="121"/>
        <v>159.80000000000001</v>
      </c>
      <c r="N417" s="38">
        <v>73</v>
      </c>
      <c r="O417" s="38">
        <v>25</v>
      </c>
      <c r="P417" s="38">
        <v>33.5</v>
      </c>
      <c r="Q417" s="71">
        <f t="shared" si="131"/>
        <v>6.0999999999999999E-2</v>
      </c>
      <c r="R417" s="65">
        <f t="shared" si="132"/>
        <v>2.08</v>
      </c>
      <c r="S417" s="72">
        <f t="shared" si="124"/>
        <v>0.8970588235294118</v>
      </c>
      <c r="T417" s="50">
        <v>122</v>
      </c>
      <c r="U417" s="74" t="s">
        <v>3201</v>
      </c>
      <c r="V417" s="27">
        <f>IF(E417="","",SUMIF(OUTBOUND!$G:$G,WMS!E417,OUTBOUND!$L:$L))</f>
        <v>34</v>
      </c>
      <c r="W417" s="27">
        <f>IF(E417="","",SUMIF(OUTBOUND!$G:$G,WMS!E417,OUTBOUND!$M:$M))</f>
        <v>136</v>
      </c>
      <c r="X417" s="71">
        <f>IF(E417="","",SUMIF(OUTBOUND!$G:$G,WMS!E417,OUTBOUND!$O:$O))</f>
        <v>159.80000000000001</v>
      </c>
      <c r="Y417" s="71">
        <f>IF(E417="","",SUMIF(OUTBOUND!$G:$G,WMS!E417,OUTBOUND!$AC:$AC))</f>
        <v>122</v>
      </c>
      <c r="Z417" s="71">
        <f>IF(E417="","",SUMIF(OUTBOUND!$G:$G,WMS!E417,OUTBOUND!$P:$P))</f>
        <v>2.0739999999999998</v>
      </c>
      <c r="AA417" s="27">
        <f t="shared" si="133"/>
        <v>0</v>
      </c>
      <c r="AB417" s="27">
        <f t="shared" si="134"/>
        <v>0</v>
      </c>
      <c r="AC417" s="71">
        <f t="shared" si="135"/>
        <v>0</v>
      </c>
      <c r="AD417" s="71">
        <f t="shared" si="136"/>
        <v>0</v>
      </c>
      <c r="AE417" s="71">
        <f t="shared" si="137"/>
        <v>6.0000000000002274E-3</v>
      </c>
      <c r="AF417" s="80" t="e">
        <f t="shared" si="138"/>
        <v>#DIV/0!</v>
      </c>
      <c r="AG417" s="43" t="s">
        <v>2726</v>
      </c>
    </row>
    <row r="418" spans="1:33">
      <c r="A418" s="84" t="s">
        <v>2640</v>
      </c>
      <c r="B418" s="83" t="s">
        <v>814</v>
      </c>
      <c r="C418" s="83" t="s">
        <v>3197</v>
      </c>
      <c r="D418" s="83">
        <v>42624363</v>
      </c>
      <c r="E418" s="57" t="str">
        <f t="shared" si="119"/>
        <v>KG-ARI-1812-00048-01250/42624363</v>
      </c>
      <c r="F418" s="19" t="s">
        <v>816</v>
      </c>
      <c r="G418" s="19" t="s">
        <v>828</v>
      </c>
      <c r="H418" s="45">
        <v>43468</v>
      </c>
      <c r="I418" s="38">
        <v>13</v>
      </c>
      <c r="J418" s="38">
        <v>78</v>
      </c>
      <c r="K418" s="65">
        <f t="shared" si="120"/>
        <v>6</v>
      </c>
      <c r="L418" s="46">
        <v>1.1000000000000001</v>
      </c>
      <c r="M418" s="66">
        <f t="shared" si="121"/>
        <v>14.3</v>
      </c>
      <c r="N418" s="38">
        <v>28</v>
      </c>
      <c r="O418" s="38">
        <v>20</v>
      </c>
      <c r="P418" s="38">
        <v>41</v>
      </c>
      <c r="Q418" s="71">
        <f t="shared" si="131"/>
        <v>2.3E-2</v>
      </c>
      <c r="R418" s="65">
        <f t="shared" si="132"/>
        <v>0.3</v>
      </c>
      <c r="S418" s="72">
        <f t="shared" si="124"/>
        <v>0.11538461538461539</v>
      </c>
      <c r="T418" s="50">
        <v>9</v>
      </c>
      <c r="U418" s="74" t="s">
        <v>3199</v>
      </c>
      <c r="V418" s="27">
        <f>IF(E418="","",SUMIF(OUTBOUND!$G:$G,WMS!E418,OUTBOUND!$L:$L))</f>
        <v>13</v>
      </c>
      <c r="W418" s="27">
        <f>IF(E418="","",SUMIF(OUTBOUND!$G:$G,WMS!E418,OUTBOUND!$M:$M))</f>
        <v>78</v>
      </c>
      <c r="X418" s="71">
        <f>IF(E418="","",SUMIF(OUTBOUND!$G:$G,WMS!E418,OUTBOUND!$O:$O))</f>
        <v>14.3</v>
      </c>
      <c r="Y418" s="71">
        <f>IF(E418="","",SUMIF(OUTBOUND!$G:$G,WMS!E418,OUTBOUND!$AC:$AC))</f>
        <v>9</v>
      </c>
      <c r="Z418" s="71">
        <f>IF(E418="","",SUMIF(OUTBOUND!$G:$G,WMS!E418,OUTBOUND!$P:$P))</f>
        <v>0.29899999999999999</v>
      </c>
      <c r="AA418" s="27">
        <f t="shared" si="133"/>
        <v>0</v>
      </c>
      <c r="AB418" s="27">
        <f t="shared" si="134"/>
        <v>0</v>
      </c>
      <c r="AC418" s="71">
        <f t="shared" si="135"/>
        <v>0</v>
      </c>
      <c r="AD418" s="71">
        <f t="shared" si="136"/>
        <v>0</v>
      </c>
      <c r="AE418" s="71">
        <f t="shared" si="137"/>
        <v>1.0000000000000009E-3</v>
      </c>
      <c r="AF418" s="80" t="e">
        <f t="shared" si="138"/>
        <v>#DIV/0!</v>
      </c>
      <c r="AG418" s="43" t="s">
        <v>2726</v>
      </c>
    </row>
    <row r="419" spans="1:33">
      <c r="A419" s="84" t="s">
        <v>2640</v>
      </c>
      <c r="B419" s="83" t="s">
        <v>814</v>
      </c>
      <c r="C419" s="83" t="s">
        <v>3197</v>
      </c>
      <c r="D419" s="83">
        <v>42110705</v>
      </c>
      <c r="E419" s="57" t="str">
        <f t="shared" si="119"/>
        <v>KG-ARI-1812-00048-01250/42110705</v>
      </c>
      <c r="F419" s="19" t="s">
        <v>816</v>
      </c>
      <c r="G419" s="19" t="s">
        <v>829</v>
      </c>
      <c r="H419" s="45">
        <v>43468</v>
      </c>
      <c r="I419" s="38">
        <v>20</v>
      </c>
      <c r="J419" s="38">
        <v>120</v>
      </c>
      <c r="K419" s="65">
        <f t="shared" si="120"/>
        <v>6</v>
      </c>
      <c r="L419" s="46">
        <v>2</v>
      </c>
      <c r="M419" s="66">
        <f t="shared" si="121"/>
        <v>40</v>
      </c>
      <c r="N419" s="38">
        <v>40</v>
      </c>
      <c r="O419" s="38">
        <v>28</v>
      </c>
      <c r="P419" s="38">
        <v>18</v>
      </c>
      <c r="Q419" s="71">
        <f t="shared" si="131"/>
        <v>0.02</v>
      </c>
      <c r="R419" s="65">
        <f t="shared" si="132"/>
        <v>0.4</v>
      </c>
      <c r="S419" s="72">
        <f t="shared" si="124"/>
        <v>0.23333333333333334</v>
      </c>
      <c r="T419" s="50">
        <v>28</v>
      </c>
      <c r="U419" s="74" t="s">
        <v>3199</v>
      </c>
      <c r="V419" s="27">
        <f>IF(E419="","",SUMIF(OUTBOUND!$G:$G,WMS!E419,OUTBOUND!$L:$L))</f>
        <v>20</v>
      </c>
      <c r="W419" s="27">
        <f>IF(E419="","",SUMIF(OUTBOUND!$G:$G,WMS!E419,OUTBOUND!$M:$M))</f>
        <v>120</v>
      </c>
      <c r="X419" s="71">
        <f>IF(E419="","",SUMIF(OUTBOUND!$G:$G,WMS!E419,OUTBOUND!$O:$O))</f>
        <v>40</v>
      </c>
      <c r="Y419" s="71">
        <f>IF(E419="","",SUMIF(OUTBOUND!$G:$G,WMS!E419,OUTBOUND!$AC:$AC))</f>
        <v>28</v>
      </c>
      <c r="Z419" s="71">
        <f>IF(E419="","",SUMIF(OUTBOUND!$G:$G,WMS!E419,OUTBOUND!$P:$P))</f>
        <v>0.4</v>
      </c>
      <c r="AA419" s="27">
        <f t="shared" si="133"/>
        <v>0</v>
      </c>
      <c r="AB419" s="27">
        <f t="shared" si="134"/>
        <v>0</v>
      </c>
      <c r="AC419" s="71">
        <f t="shared" si="135"/>
        <v>0</v>
      </c>
      <c r="AD419" s="71">
        <f t="shared" si="136"/>
        <v>0</v>
      </c>
      <c r="AE419" s="71">
        <f t="shared" si="137"/>
        <v>0</v>
      </c>
      <c r="AF419" s="80" t="e">
        <f t="shared" si="138"/>
        <v>#DIV/0!</v>
      </c>
      <c r="AG419" s="43" t="s">
        <v>2726</v>
      </c>
    </row>
    <row r="420" spans="1:33">
      <c r="A420" s="84" t="s">
        <v>2640</v>
      </c>
      <c r="B420" s="83" t="s">
        <v>814</v>
      </c>
      <c r="C420" s="83" t="s">
        <v>3197</v>
      </c>
      <c r="D420" s="83">
        <v>42424437</v>
      </c>
      <c r="E420" s="57" t="str">
        <f t="shared" si="119"/>
        <v>KG-ARI-1812-00048-01250/42424437</v>
      </c>
      <c r="F420" s="19" t="s">
        <v>816</v>
      </c>
      <c r="G420" s="19" t="s">
        <v>831</v>
      </c>
      <c r="H420" s="45">
        <v>43468</v>
      </c>
      <c r="I420" s="38">
        <v>15</v>
      </c>
      <c r="J420" s="38">
        <v>60</v>
      </c>
      <c r="K420" s="65">
        <f t="shared" si="120"/>
        <v>4</v>
      </c>
      <c r="L420" s="46">
        <v>2.8</v>
      </c>
      <c r="M420" s="66">
        <f t="shared" si="121"/>
        <v>42</v>
      </c>
      <c r="N420" s="38">
        <v>32</v>
      </c>
      <c r="O420" s="38">
        <v>25</v>
      </c>
      <c r="P420" s="38">
        <v>25</v>
      </c>
      <c r="Q420" s="71">
        <f t="shared" si="131"/>
        <v>0.02</v>
      </c>
      <c r="R420" s="65">
        <f t="shared" si="132"/>
        <v>0.3</v>
      </c>
      <c r="S420" s="72">
        <f t="shared" si="124"/>
        <v>0.6</v>
      </c>
      <c r="T420" s="50">
        <v>36</v>
      </c>
      <c r="U420" s="74" t="s">
        <v>3201</v>
      </c>
      <c r="V420" s="27">
        <f>IF(E420="","",SUMIF(OUTBOUND!$G:$G,WMS!E420,OUTBOUND!$L:$L))</f>
        <v>15</v>
      </c>
      <c r="W420" s="27">
        <f>IF(E420="","",SUMIF(OUTBOUND!$G:$G,WMS!E420,OUTBOUND!$M:$M))</f>
        <v>60</v>
      </c>
      <c r="X420" s="71">
        <f>IF(E420="","",SUMIF(OUTBOUND!$G:$G,WMS!E420,OUTBOUND!$O:$O))</f>
        <v>42</v>
      </c>
      <c r="Y420" s="71">
        <f>IF(E420="","",SUMIF(OUTBOUND!$G:$G,WMS!E420,OUTBOUND!$AC:$AC))</f>
        <v>36</v>
      </c>
      <c r="Z420" s="71">
        <f>IF(E420="","",SUMIF(OUTBOUND!$G:$G,WMS!E420,OUTBOUND!$P:$P))</f>
        <v>0.30000000000000004</v>
      </c>
      <c r="AA420" s="27">
        <f t="shared" si="133"/>
        <v>0</v>
      </c>
      <c r="AB420" s="27">
        <f t="shared" si="134"/>
        <v>0</v>
      </c>
      <c r="AC420" s="71">
        <f t="shared" si="135"/>
        <v>0</v>
      </c>
      <c r="AD420" s="71">
        <f t="shared" si="136"/>
        <v>0</v>
      </c>
      <c r="AE420" s="71">
        <f t="shared" si="137"/>
        <v>-5.5511151231257827E-17</v>
      </c>
      <c r="AF420" s="80" t="e">
        <f t="shared" si="138"/>
        <v>#DIV/0!</v>
      </c>
      <c r="AG420" s="43" t="s">
        <v>2726</v>
      </c>
    </row>
    <row r="421" spans="1:33">
      <c r="A421" s="84" t="s">
        <v>3202</v>
      </c>
      <c r="B421" s="83" t="s">
        <v>832</v>
      </c>
      <c r="C421" s="83" t="s">
        <v>3203</v>
      </c>
      <c r="D421" s="83">
        <v>42613497</v>
      </c>
      <c r="E421" s="57" t="str">
        <f t="shared" si="119"/>
        <v>KG-ARI-1812-00048-01048/42613497</v>
      </c>
      <c r="F421" s="19" t="s">
        <v>834</v>
      </c>
      <c r="G421" s="19" t="s">
        <v>835</v>
      </c>
      <c r="H421" s="45">
        <v>43469</v>
      </c>
      <c r="I421" s="38">
        <v>6</v>
      </c>
      <c r="J421" s="38">
        <v>36</v>
      </c>
      <c r="K421" s="65">
        <f t="shared" si="120"/>
        <v>6</v>
      </c>
      <c r="L421" s="46">
        <v>0.95</v>
      </c>
      <c r="M421" s="66">
        <f t="shared" si="121"/>
        <v>5.7</v>
      </c>
      <c r="N421" s="38">
        <v>22</v>
      </c>
      <c r="O421" s="38">
        <v>20.5</v>
      </c>
      <c r="P421" s="38">
        <v>17.5</v>
      </c>
      <c r="Q421" s="71">
        <f t="shared" si="131"/>
        <v>8.0000000000000002E-3</v>
      </c>
      <c r="R421" s="65">
        <f t="shared" si="132"/>
        <v>0.05</v>
      </c>
      <c r="S421" s="72">
        <f t="shared" si="124"/>
        <v>0.13333333333333333</v>
      </c>
      <c r="T421" s="50">
        <v>4.8</v>
      </c>
      <c r="U421" s="74" t="s">
        <v>3204</v>
      </c>
      <c r="V421" s="27">
        <f>IF(E421="","",SUMIF(OUTBOUND!$G:$G,WMS!E421,OUTBOUND!$L:$L))</f>
        <v>6</v>
      </c>
      <c r="W421" s="27">
        <f>IF(E421="","",SUMIF(OUTBOUND!$G:$G,WMS!E421,OUTBOUND!$M:$M))</f>
        <v>36</v>
      </c>
      <c r="X421" s="71">
        <f>IF(E421="","",SUMIF(OUTBOUND!$G:$G,WMS!E421,OUTBOUND!$O:$O))</f>
        <v>5.6999999999999993</v>
      </c>
      <c r="Y421" s="71">
        <f>IF(E421="","",SUMIF(OUTBOUND!$G:$G,WMS!E421,OUTBOUND!$AC:$AC))</f>
        <v>4.8</v>
      </c>
      <c r="Z421" s="71">
        <f>IF(E421="","",SUMIF(OUTBOUND!$G:$G,WMS!E421,OUTBOUND!$P:$P))</f>
        <v>4.8000000000000001E-2</v>
      </c>
      <c r="AA421" s="27">
        <f t="shared" si="133"/>
        <v>0</v>
      </c>
      <c r="AB421" s="27">
        <f t="shared" si="134"/>
        <v>0</v>
      </c>
      <c r="AC421" s="71">
        <f t="shared" si="135"/>
        <v>8.8817841970012523E-16</v>
      </c>
      <c r="AD421" s="71">
        <f t="shared" si="136"/>
        <v>0</v>
      </c>
      <c r="AE421" s="71">
        <f t="shared" si="137"/>
        <v>2.0000000000000018E-3</v>
      </c>
      <c r="AF421" s="80" t="e">
        <f t="shared" si="138"/>
        <v>#DIV/0!</v>
      </c>
      <c r="AG421" s="60" t="s">
        <v>2726</v>
      </c>
    </row>
    <row r="422" spans="1:33">
      <c r="A422" s="43" t="s">
        <v>3202</v>
      </c>
      <c r="B422" s="19" t="s">
        <v>832</v>
      </c>
      <c r="C422" s="19" t="s">
        <v>3203</v>
      </c>
      <c r="D422" s="19">
        <v>42609346</v>
      </c>
      <c r="E422" s="57" t="str">
        <f t="shared" si="119"/>
        <v>KG-ARI-1812-00048-01048/42609346</v>
      </c>
      <c r="F422" s="19" t="s">
        <v>834</v>
      </c>
      <c r="G422" s="19" t="s">
        <v>836</v>
      </c>
      <c r="H422" s="45">
        <v>43469</v>
      </c>
      <c r="I422" s="38">
        <v>22</v>
      </c>
      <c r="J422" s="38">
        <v>132</v>
      </c>
      <c r="K422" s="65">
        <f t="shared" si="120"/>
        <v>6</v>
      </c>
      <c r="L422" s="46">
        <v>0.75</v>
      </c>
      <c r="M422" s="66">
        <f t="shared" si="121"/>
        <v>16.5</v>
      </c>
      <c r="N422" s="38">
        <v>20</v>
      </c>
      <c r="O422" s="38">
        <v>18</v>
      </c>
      <c r="P422" s="38">
        <v>17.5</v>
      </c>
      <c r="Q422" s="71">
        <f t="shared" si="131"/>
        <v>6.0000000000000001E-3</v>
      </c>
      <c r="R422" s="65">
        <f t="shared" si="132"/>
        <v>0.14000000000000001</v>
      </c>
      <c r="S422" s="72">
        <f t="shared" si="124"/>
        <v>9.4999999999999987E-2</v>
      </c>
      <c r="T422" s="50">
        <v>12.54</v>
      </c>
      <c r="U422" s="74" t="s">
        <v>3204</v>
      </c>
      <c r="V422" s="27">
        <f>IF(E422="","",SUMIF(OUTBOUND!$G:$G,WMS!E422,OUTBOUND!$L:$L))</f>
        <v>11</v>
      </c>
      <c r="W422" s="27">
        <f>IF(E422="","",SUMIF(OUTBOUND!$G:$G,WMS!E422,OUTBOUND!$M:$M))</f>
        <v>66</v>
      </c>
      <c r="X422" s="71">
        <f>IF(E422="","",SUMIF(OUTBOUND!$G:$G,WMS!E422,OUTBOUND!$O:$O))</f>
        <v>8.25</v>
      </c>
      <c r="Y422" s="71">
        <f>IF(E422="","",SUMIF(OUTBOUND!$G:$G,WMS!E422,OUTBOUND!$AC:$AC))</f>
        <v>6.2699999999999987</v>
      </c>
      <c r="Z422" s="71">
        <f>IF(E422="","",SUMIF(OUTBOUND!$G:$G,WMS!E422,OUTBOUND!$P:$P))</f>
        <v>6.6000000000000003E-2</v>
      </c>
      <c r="AA422" s="27">
        <f t="shared" si="133"/>
        <v>11</v>
      </c>
      <c r="AB422" s="27">
        <f t="shared" si="134"/>
        <v>66</v>
      </c>
      <c r="AC422" s="71">
        <f t="shared" si="135"/>
        <v>8.25</v>
      </c>
      <c r="AD422" s="71">
        <f t="shared" si="136"/>
        <v>6.2700000000000005</v>
      </c>
      <c r="AE422" s="71">
        <f t="shared" si="137"/>
        <v>7.400000000000001E-2</v>
      </c>
      <c r="AF422" s="80" t="b">
        <f t="shared" si="138"/>
        <v>1</v>
      </c>
    </row>
    <row r="423" spans="1:33">
      <c r="A423" s="43" t="s">
        <v>3202</v>
      </c>
      <c r="B423" s="19" t="s">
        <v>832</v>
      </c>
      <c r="C423" s="19" t="s">
        <v>3203</v>
      </c>
      <c r="D423" s="19">
        <v>42416531</v>
      </c>
      <c r="E423" s="57" t="str">
        <f t="shared" si="119"/>
        <v>KG-ARI-1812-00048-01048/42416531</v>
      </c>
      <c r="F423" s="19" t="s">
        <v>834</v>
      </c>
      <c r="G423" s="19" t="s">
        <v>837</v>
      </c>
      <c r="H423" s="45">
        <v>43469</v>
      </c>
      <c r="I423" s="38">
        <v>11</v>
      </c>
      <c r="J423" s="38">
        <v>66</v>
      </c>
      <c r="K423" s="65">
        <f t="shared" si="120"/>
        <v>6</v>
      </c>
      <c r="L423" s="46">
        <v>1.95</v>
      </c>
      <c r="M423" s="66">
        <f t="shared" si="121"/>
        <v>21.45</v>
      </c>
      <c r="N423" s="38">
        <v>42</v>
      </c>
      <c r="O423" s="38">
        <v>23</v>
      </c>
      <c r="P423" s="38">
        <v>34</v>
      </c>
      <c r="Q423" s="71">
        <f t="shared" si="131"/>
        <v>3.3000000000000002E-2</v>
      </c>
      <c r="R423" s="65">
        <f t="shared" si="132"/>
        <v>0.36</v>
      </c>
      <c r="S423" s="72">
        <f t="shared" si="124"/>
        <v>0.26</v>
      </c>
      <c r="T423" s="50">
        <v>17.16</v>
      </c>
      <c r="U423" s="74" t="s">
        <v>3204</v>
      </c>
      <c r="V423" s="27">
        <f>IF(E423="","",SUMIF(OUTBOUND!$G:$G,WMS!E423,OUTBOUND!$L:$L))</f>
        <v>6</v>
      </c>
      <c r="W423" s="27">
        <f>IF(E423="","",SUMIF(OUTBOUND!$G:$G,WMS!E423,OUTBOUND!$M:$M))</f>
        <v>36</v>
      </c>
      <c r="X423" s="71">
        <f>IF(E423="","",SUMIF(OUTBOUND!$G:$G,WMS!E423,OUTBOUND!$O:$O))</f>
        <v>11.7</v>
      </c>
      <c r="Y423" s="71">
        <f>IF(E423="","",SUMIF(OUTBOUND!$G:$G,WMS!E423,OUTBOUND!$AC:$AC))</f>
        <v>9.36</v>
      </c>
      <c r="Z423" s="71">
        <f>IF(E423="","",SUMIF(OUTBOUND!$G:$G,WMS!E423,OUTBOUND!$P:$P))</f>
        <v>0.19800000000000001</v>
      </c>
      <c r="AA423" s="27">
        <f t="shared" si="133"/>
        <v>5</v>
      </c>
      <c r="AB423" s="27">
        <f t="shared" si="134"/>
        <v>30</v>
      </c>
      <c r="AC423" s="71">
        <f t="shared" si="135"/>
        <v>9.75</v>
      </c>
      <c r="AD423" s="71">
        <f t="shared" si="136"/>
        <v>7.8000000000000007</v>
      </c>
      <c r="AE423" s="71">
        <f t="shared" si="137"/>
        <v>0.16199999999999998</v>
      </c>
      <c r="AF423" s="80" t="b">
        <f t="shared" si="138"/>
        <v>1</v>
      </c>
    </row>
    <row r="424" spans="1:33">
      <c r="A424" s="43" t="s">
        <v>3202</v>
      </c>
      <c r="B424" s="19" t="s">
        <v>832</v>
      </c>
      <c r="C424" s="19" t="s">
        <v>3203</v>
      </c>
      <c r="D424" s="19">
        <v>42447597</v>
      </c>
      <c r="E424" s="57" t="str">
        <f t="shared" si="119"/>
        <v>KG-ARI-1812-00048-01048/42447597</v>
      </c>
      <c r="F424" s="19" t="s">
        <v>834</v>
      </c>
      <c r="G424" s="19" t="s">
        <v>838</v>
      </c>
      <c r="H424" s="45">
        <v>43469</v>
      </c>
      <c r="I424" s="38">
        <v>4</v>
      </c>
      <c r="J424" s="38">
        <v>48</v>
      </c>
      <c r="K424" s="65">
        <f t="shared" si="120"/>
        <v>12</v>
      </c>
      <c r="L424" s="46">
        <v>1.1000000000000001</v>
      </c>
      <c r="M424" s="66">
        <f t="shared" si="121"/>
        <v>4.4000000000000004</v>
      </c>
      <c r="N424" s="38">
        <v>26.5</v>
      </c>
      <c r="O424" s="38">
        <v>26.5</v>
      </c>
      <c r="P424" s="38">
        <v>17.5</v>
      </c>
      <c r="Q424" s="71">
        <f t="shared" si="131"/>
        <v>1.2E-2</v>
      </c>
      <c r="R424" s="65">
        <f t="shared" si="132"/>
        <v>0.05</v>
      </c>
      <c r="S424" s="72">
        <f t="shared" si="124"/>
        <v>0.17333333333333334</v>
      </c>
      <c r="T424" s="50">
        <v>8.32</v>
      </c>
      <c r="U424" s="74" t="s">
        <v>3204</v>
      </c>
      <c r="V424" s="27">
        <f>IF(E424="","",SUMIF(OUTBOUND!$G:$G,WMS!E424,OUTBOUND!$L:$L))</f>
        <v>3</v>
      </c>
      <c r="W424" s="27">
        <f>IF(E424="","",SUMIF(OUTBOUND!$G:$G,WMS!E424,OUTBOUND!$M:$M))</f>
        <v>36</v>
      </c>
      <c r="X424" s="71">
        <f>IF(E424="","",SUMIF(OUTBOUND!$G:$G,WMS!E424,OUTBOUND!$O:$O))</f>
        <v>3.3000000000000003</v>
      </c>
      <c r="Y424" s="71">
        <f>IF(E424="","",SUMIF(OUTBOUND!$G:$G,WMS!E424,OUTBOUND!$AC:$AC))</f>
        <v>6.24</v>
      </c>
      <c r="Z424" s="71">
        <f>IF(E424="","",SUMIF(OUTBOUND!$G:$G,WMS!E424,OUTBOUND!$P:$P))</f>
        <v>3.6000000000000004E-2</v>
      </c>
      <c r="AA424" s="27">
        <f t="shared" si="133"/>
        <v>1</v>
      </c>
      <c r="AB424" s="27">
        <f t="shared" si="134"/>
        <v>12</v>
      </c>
      <c r="AC424" s="71">
        <f t="shared" si="135"/>
        <v>1.1000000000000001</v>
      </c>
      <c r="AD424" s="71">
        <f t="shared" si="136"/>
        <v>2.08</v>
      </c>
      <c r="AE424" s="71">
        <f t="shared" si="137"/>
        <v>1.3999999999999999E-2</v>
      </c>
      <c r="AF424" s="80" t="b">
        <f t="shared" si="138"/>
        <v>1</v>
      </c>
    </row>
    <row r="425" spans="1:33">
      <c r="A425" s="43" t="s">
        <v>3202</v>
      </c>
      <c r="B425" s="19" t="s">
        <v>832</v>
      </c>
      <c r="C425" s="19" t="s">
        <v>3203</v>
      </c>
      <c r="D425" s="19">
        <v>42466499</v>
      </c>
      <c r="E425" s="57" t="str">
        <f t="shared" si="119"/>
        <v>KG-ARI-1812-00048-01048/42466499</v>
      </c>
      <c r="F425" s="19" t="s">
        <v>834</v>
      </c>
      <c r="G425" s="19" t="s">
        <v>839</v>
      </c>
      <c r="H425" s="45">
        <v>43469</v>
      </c>
      <c r="I425" s="38">
        <v>4</v>
      </c>
      <c r="J425" s="38">
        <v>48</v>
      </c>
      <c r="K425" s="65">
        <f t="shared" si="120"/>
        <v>12</v>
      </c>
      <c r="L425" s="46">
        <v>1.05</v>
      </c>
      <c r="M425" s="66">
        <f t="shared" si="121"/>
        <v>4.2</v>
      </c>
      <c r="N425" s="38">
        <v>22</v>
      </c>
      <c r="O425" s="38">
        <v>17</v>
      </c>
      <c r="P425" s="38">
        <v>19</v>
      </c>
      <c r="Q425" s="71">
        <f t="shared" si="131"/>
        <v>7.0000000000000001E-3</v>
      </c>
      <c r="R425" s="65">
        <f t="shared" si="132"/>
        <v>0.03</v>
      </c>
      <c r="S425" s="72">
        <f t="shared" si="124"/>
        <v>7.3333333333333334E-2</v>
      </c>
      <c r="T425" s="50">
        <v>3.52</v>
      </c>
      <c r="U425" s="74" t="s">
        <v>3204</v>
      </c>
      <c r="V425" s="27">
        <f>IF(E425="","",SUMIF(OUTBOUND!$G:$G,WMS!E425,OUTBOUND!$L:$L))</f>
        <v>1</v>
      </c>
      <c r="W425" s="27">
        <f>IF(E425="","",SUMIF(OUTBOUND!$G:$G,WMS!E425,OUTBOUND!$M:$M))</f>
        <v>12</v>
      </c>
      <c r="X425" s="71">
        <f>IF(E425="","",SUMIF(OUTBOUND!$G:$G,WMS!E425,OUTBOUND!$O:$O))</f>
        <v>1.05</v>
      </c>
      <c r="Y425" s="71">
        <f>IF(E425="","",SUMIF(OUTBOUND!$G:$G,WMS!E425,OUTBOUND!$AC:$AC))</f>
        <v>0.88</v>
      </c>
      <c r="Z425" s="71">
        <f>IF(E425="","",SUMIF(OUTBOUND!$G:$G,WMS!E425,OUTBOUND!$P:$P))</f>
        <v>7.0000000000000001E-3</v>
      </c>
      <c r="AA425" s="27">
        <f t="shared" si="133"/>
        <v>3</v>
      </c>
      <c r="AB425" s="27">
        <f t="shared" si="134"/>
        <v>36</v>
      </c>
      <c r="AC425" s="71">
        <f t="shared" si="135"/>
        <v>3.1500000000000004</v>
      </c>
      <c r="AD425" s="71">
        <f t="shared" si="136"/>
        <v>2.64</v>
      </c>
      <c r="AE425" s="71">
        <f t="shared" si="137"/>
        <v>2.3E-2</v>
      </c>
      <c r="AF425" s="80" t="b">
        <f t="shared" si="138"/>
        <v>1</v>
      </c>
    </row>
    <row r="426" spans="1:33">
      <c r="A426" s="43" t="s">
        <v>3202</v>
      </c>
      <c r="B426" s="19" t="s">
        <v>832</v>
      </c>
      <c r="C426" s="19" t="s">
        <v>3203</v>
      </c>
      <c r="D426" s="19">
        <v>42609889</v>
      </c>
      <c r="E426" s="57" t="str">
        <f t="shared" si="119"/>
        <v>KG-ARI-1812-00048-01048/42609889</v>
      </c>
      <c r="F426" s="19" t="s">
        <v>834</v>
      </c>
      <c r="G426" s="19" t="s">
        <v>840</v>
      </c>
      <c r="H426" s="45">
        <v>43469</v>
      </c>
      <c r="I426" s="38">
        <v>4</v>
      </c>
      <c r="J426" s="38">
        <v>24</v>
      </c>
      <c r="K426" s="65">
        <f t="shared" si="120"/>
        <v>6</v>
      </c>
      <c r="L426" s="46">
        <v>1.05</v>
      </c>
      <c r="M426" s="66">
        <f t="shared" si="121"/>
        <v>4.2</v>
      </c>
      <c r="N426" s="38">
        <v>20</v>
      </c>
      <c r="O426" s="38">
        <v>18</v>
      </c>
      <c r="P426" s="38">
        <v>17.5</v>
      </c>
      <c r="Q426" s="71">
        <f t="shared" si="131"/>
        <v>6.0000000000000001E-3</v>
      </c>
      <c r="R426" s="65">
        <f t="shared" si="132"/>
        <v>0.03</v>
      </c>
      <c r="S426" s="72">
        <f t="shared" si="124"/>
        <v>0.15</v>
      </c>
      <c r="T426" s="50">
        <v>3.6</v>
      </c>
      <c r="U426" s="74" t="s">
        <v>3204</v>
      </c>
      <c r="V426" s="27">
        <f>IF(E426="","",SUMIF(OUTBOUND!$G:$G,WMS!E426,OUTBOUND!$L:$L))</f>
        <v>0</v>
      </c>
      <c r="W426" s="27">
        <f>IF(E426="","",SUMIF(OUTBOUND!$G:$G,WMS!E426,OUTBOUND!$M:$M))</f>
        <v>0</v>
      </c>
      <c r="X426" s="71">
        <f>IF(E426="","",SUMIF(OUTBOUND!$G:$G,WMS!E426,OUTBOUND!$O:$O))</f>
        <v>0</v>
      </c>
      <c r="Y426" s="71">
        <f>IF(E426="","",SUMIF(OUTBOUND!$G:$G,WMS!E426,OUTBOUND!$AC:$AC))</f>
        <v>0</v>
      </c>
      <c r="Z426" s="71">
        <f>IF(E426="","",SUMIF(OUTBOUND!$G:$G,WMS!E426,OUTBOUND!$P:$P))</f>
        <v>0</v>
      </c>
      <c r="AA426" s="27">
        <f t="shared" si="133"/>
        <v>4</v>
      </c>
      <c r="AB426" s="27">
        <f t="shared" si="134"/>
        <v>24</v>
      </c>
      <c r="AC426" s="71">
        <f t="shared" si="135"/>
        <v>4.2</v>
      </c>
      <c r="AD426" s="71">
        <f t="shared" si="136"/>
        <v>3.6</v>
      </c>
      <c r="AE426" s="71">
        <f t="shared" si="137"/>
        <v>0.03</v>
      </c>
      <c r="AF426" s="80" t="b">
        <f t="shared" si="138"/>
        <v>1</v>
      </c>
    </row>
    <row r="427" spans="1:33">
      <c r="A427" s="43" t="s">
        <v>3202</v>
      </c>
      <c r="B427" s="19" t="s">
        <v>832</v>
      </c>
      <c r="C427" s="19" t="s">
        <v>3203</v>
      </c>
      <c r="D427" s="19">
        <v>42609902</v>
      </c>
      <c r="E427" s="57" t="str">
        <f t="shared" si="119"/>
        <v>KG-ARI-1812-00048-01048/42609902</v>
      </c>
      <c r="F427" s="19" t="s">
        <v>834</v>
      </c>
      <c r="G427" s="19" t="s">
        <v>841</v>
      </c>
      <c r="H427" s="45">
        <v>43469</v>
      </c>
      <c r="I427" s="38">
        <v>5</v>
      </c>
      <c r="J427" s="38">
        <v>30</v>
      </c>
      <c r="K427" s="65">
        <f t="shared" si="120"/>
        <v>6</v>
      </c>
      <c r="L427" s="46">
        <v>0.65</v>
      </c>
      <c r="M427" s="66">
        <f t="shared" si="121"/>
        <v>3.25</v>
      </c>
      <c r="N427" s="38">
        <v>20</v>
      </c>
      <c r="O427" s="38">
        <v>18.5</v>
      </c>
      <c r="P427" s="38">
        <v>17.5</v>
      </c>
      <c r="Q427" s="71">
        <f t="shared" si="131"/>
        <v>6.0000000000000001E-3</v>
      </c>
      <c r="R427" s="65">
        <f t="shared" si="132"/>
        <v>0.03</v>
      </c>
      <c r="S427" s="72">
        <f t="shared" si="124"/>
        <v>8.4999999999999992E-2</v>
      </c>
      <c r="T427" s="50">
        <v>2.5499999999999998</v>
      </c>
      <c r="U427" s="74" t="s">
        <v>3204</v>
      </c>
      <c r="V427" s="27">
        <f>IF(E427="","",SUMIF(OUTBOUND!$G:$G,WMS!E427,OUTBOUND!$L:$L))</f>
        <v>0</v>
      </c>
      <c r="W427" s="27">
        <f>IF(E427="","",SUMIF(OUTBOUND!$G:$G,WMS!E427,OUTBOUND!$M:$M))</f>
        <v>0</v>
      </c>
      <c r="X427" s="71">
        <f>IF(E427="","",SUMIF(OUTBOUND!$G:$G,WMS!E427,OUTBOUND!$O:$O))</f>
        <v>0</v>
      </c>
      <c r="Y427" s="71">
        <f>IF(E427="","",SUMIF(OUTBOUND!$G:$G,WMS!E427,OUTBOUND!$AC:$AC))</f>
        <v>0</v>
      </c>
      <c r="Z427" s="71">
        <f>IF(E427="","",SUMIF(OUTBOUND!$G:$G,WMS!E427,OUTBOUND!$P:$P))</f>
        <v>0</v>
      </c>
      <c r="AA427" s="27">
        <f t="shared" si="133"/>
        <v>5</v>
      </c>
      <c r="AB427" s="27">
        <f t="shared" si="134"/>
        <v>30</v>
      </c>
      <c r="AC427" s="71">
        <f t="shared" si="135"/>
        <v>3.25</v>
      </c>
      <c r="AD427" s="71">
        <f t="shared" si="136"/>
        <v>2.5499999999999998</v>
      </c>
      <c r="AE427" s="71">
        <f t="shared" si="137"/>
        <v>0.03</v>
      </c>
      <c r="AF427" s="80" t="b">
        <f t="shared" si="138"/>
        <v>1</v>
      </c>
    </row>
    <row r="428" spans="1:33">
      <c r="A428" s="43" t="s">
        <v>3202</v>
      </c>
      <c r="B428" s="19" t="s">
        <v>832</v>
      </c>
      <c r="C428" s="19" t="s">
        <v>3203</v>
      </c>
      <c r="D428" s="19">
        <v>42609926</v>
      </c>
      <c r="E428" s="57" t="str">
        <f t="shared" si="119"/>
        <v>KG-ARI-1812-00048-01048/42609926</v>
      </c>
      <c r="F428" s="19" t="s">
        <v>834</v>
      </c>
      <c r="G428" s="19" t="s">
        <v>842</v>
      </c>
      <c r="H428" s="45">
        <v>43469</v>
      </c>
      <c r="I428" s="38">
        <v>4</v>
      </c>
      <c r="J428" s="38">
        <v>24</v>
      </c>
      <c r="K428" s="65">
        <f t="shared" si="120"/>
        <v>6</v>
      </c>
      <c r="L428" s="46">
        <v>0.7</v>
      </c>
      <c r="M428" s="66">
        <f t="shared" si="121"/>
        <v>2.8</v>
      </c>
      <c r="N428" s="38">
        <v>22</v>
      </c>
      <c r="O428" s="38">
        <v>20.5</v>
      </c>
      <c r="P428" s="38">
        <v>17.5</v>
      </c>
      <c r="Q428" s="71">
        <f t="shared" si="131"/>
        <v>8.0000000000000002E-3</v>
      </c>
      <c r="R428" s="65">
        <f t="shared" si="132"/>
        <v>0.03</v>
      </c>
      <c r="S428" s="72">
        <f t="shared" si="124"/>
        <v>0.11666666666666665</v>
      </c>
      <c r="T428" s="50">
        <v>2.8</v>
      </c>
      <c r="U428" s="74" t="s">
        <v>3204</v>
      </c>
      <c r="V428" s="27">
        <f>IF(E428="","",SUMIF(OUTBOUND!$G:$G,WMS!E428,OUTBOUND!$L:$L))</f>
        <v>0</v>
      </c>
      <c r="W428" s="27">
        <f>IF(E428="","",SUMIF(OUTBOUND!$G:$G,WMS!E428,OUTBOUND!$M:$M))</f>
        <v>0</v>
      </c>
      <c r="X428" s="71">
        <f>IF(E428="","",SUMIF(OUTBOUND!$G:$G,WMS!E428,OUTBOUND!$O:$O))</f>
        <v>0</v>
      </c>
      <c r="Y428" s="71">
        <f>IF(E428="","",SUMIF(OUTBOUND!$G:$G,WMS!E428,OUTBOUND!$AC:$AC))</f>
        <v>0</v>
      </c>
      <c r="Z428" s="71">
        <f>IF(E428="","",SUMIF(OUTBOUND!$G:$G,WMS!E428,OUTBOUND!$P:$P))</f>
        <v>0</v>
      </c>
      <c r="AA428" s="27">
        <f t="shared" si="133"/>
        <v>4</v>
      </c>
      <c r="AB428" s="27">
        <f t="shared" si="134"/>
        <v>24</v>
      </c>
      <c r="AC428" s="71">
        <f t="shared" si="135"/>
        <v>2.8</v>
      </c>
      <c r="AD428" s="71">
        <f t="shared" si="136"/>
        <v>2.8</v>
      </c>
      <c r="AE428" s="71">
        <f t="shared" si="137"/>
        <v>0.03</v>
      </c>
      <c r="AF428" s="80" t="b">
        <f t="shared" si="138"/>
        <v>1</v>
      </c>
    </row>
    <row r="429" spans="1:33">
      <c r="A429" s="43" t="s">
        <v>3202</v>
      </c>
      <c r="B429" s="19" t="s">
        <v>832</v>
      </c>
      <c r="C429" s="19" t="s">
        <v>3203</v>
      </c>
      <c r="D429" s="19">
        <v>42650256</v>
      </c>
      <c r="E429" s="57" t="str">
        <f t="shared" si="119"/>
        <v>KG-ARI-1812-00048-01048/42650256</v>
      </c>
      <c r="F429" s="19" t="s">
        <v>834</v>
      </c>
      <c r="G429" s="19" t="s">
        <v>843</v>
      </c>
      <c r="H429" s="45">
        <v>43469</v>
      </c>
      <c r="I429" s="38">
        <v>4</v>
      </c>
      <c r="J429" s="38">
        <v>24</v>
      </c>
      <c r="K429" s="65">
        <f t="shared" si="120"/>
        <v>6</v>
      </c>
      <c r="L429" s="46">
        <v>0.55000000000000004</v>
      </c>
      <c r="M429" s="66">
        <f t="shared" si="121"/>
        <v>2.2000000000000002</v>
      </c>
      <c r="N429" s="38">
        <v>20</v>
      </c>
      <c r="O429" s="38">
        <v>19</v>
      </c>
      <c r="P429" s="38">
        <v>17.5</v>
      </c>
      <c r="Q429" s="71">
        <f t="shared" si="131"/>
        <v>7.0000000000000001E-3</v>
      </c>
      <c r="R429" s="65">
        <f t="shared" si="132"/>
        <v>0.03</v>
      </c>
      <c r="S429" s="72">
        <f t="shared" si="124"/>
        <v>8.3333333333333329E-2</v>
      </c>
      <c r="T429" s="50">
        <v>2</v>
      </c>
      <c r="U429" s="74" t="s">
        <v>3204</v>
      </c>
      <c r="V429" s="27">
        <f>IF(E429="","",SUMIF(OUTBOUND!$G:$G,WMS!E429,OUTBOUND!$L:$L))</f>
        <v>0</v>
      </c>
      <c r="W429" s="27">
        <f>IF(E429="","",SUMIF(OUTBOUND!$G:$G,WMS!E429,OUTBOUND!$M:$M))</f>
        <v>0</v>
      </c>
      <c r="X429" s="71">
        <f>IF(E429="","",SUMIF(OUTBOUND!$G:$G,WMS!E429,OUTBOUND!$O:$O))</f>
        <v>0</v>
      </c>
      <c r="Y429" s="71">
        <f>IF(E429="","",SUMIF(OUTBOUND!$G:$G,WMS!E429,OUTBOUND!$AC:$AC))</f>
        <v>0</v>
      </c>
      <c r="Z429" s="71">
        <f>IF(E429="","",SUMIF(OUTBOUND!$G:$G,WMS!E429,OUTBOUND!$P:$P))</f>
        <v>0</v>
      </c>
      <c r="AA429" s="27">
        <f t="shared" si="133"/>
        <v>4</v>
      </c>
      <c r="AB429" s="27">
        <f t="shared" si="134"/>
        <v>24</v>
      </c>
      <c r="AC429" s="71">
        <f t="shared" si="135"/>
        <v>2.2000000000000002</v>
      </c>
      <c r="AD429" s="71">
        <f t="shared" si="136"/>
        <v>2</v>
      </c>
      <c r="AE429" s="71">
        <f t="shared" si="137"/>
        <v>0.03</v>
      </c>
      <c r="AF429" s="80" t="b">
        <f t="shared" si="138"/>
        <v>1</v>
      </c>
    </row>
    <row r="430" spans="1:33">
      <c r="A430" s="43" t="s">
        <v>2623</v>
      </c>
      <c r="B430" s="19" t="s">
        <v>844</v>
      </c>
      <c r="C430" s="19" t="s">
        <v>3205</v>
      </c>
      <c r="D430" s="19">
        <v>41400982</v>
      </c>
      <c r="E430" s="57" t="str">
        <f t="shared" si="119"/>
        <v>KG-ARI-1812-00048-01474/41400982</v>
      </c>
      <c r="F430" s="19" t="s">
        <v>846</v>
      </c>
      <c r="G430" s="19" t="s">
        <v>847</v>
      </c>
      <c r="H430" s="45">
        <v>43469</v>
      </c>
      <c r="I430" s="38">
        <v>79</v>
      </c>
      <c r="J430" s="38">
        <v>2844</v>
      </c>
      <c r="K430" s="65">
        <f t="shared" si="120"/>
        <v>36</v>
      </c>
      <c r="L430" s="46">
        <v>5.85</v>
      </c>
      <c r="M430" s="66">
        <f t="shared" si="121"/>
        <v>462.15</v>
      </c>
      <c r="N430" s="38">
        <v>33</v>
      </c>
      <c r="O430" s="38">
        <v>19.5</v>
      </c>
      <c r="P430" s="38">
        <v>20</v>
      </c>
      <c r="Q430" s="71">
        <f t="shared" si="131"/>
        <v>1.2999999999999999E-2</v>
      </c>
      <c r="R430" s="65">
        <f t="shared" si="132"/>
        <v>1.02</v>
      </c>
      <c r="S430" s="72">
        <f t="shared" si="124"/>
        <v>0.15833333333333333</v>
      </c>
      <c r="T430" s="50">
        <v>450.3</v>
      </c>
      <c r="U430" s="76" t="s">
        <v>3206</v>
      </c>
      <c r="V430" s="27">
        <f>IF(E430="","",SUMIF(OUTBOUND!$G:$G,WMS!E430,OUTBOUND!$L:$L))</f>
        <v>1</v>
      </c>
      <c r="W430" s="27">
        <f>IF(E430="","",SUMIF(OUTBOUND!$G:$G,WMS!E430,OUTBOUND!$M:$M))</f>
        <v>36</v>
      </c>
      <c r="X430" s="71">
        <f>IF(E430="","",SUMIF(OUTBOUND!$G:$G,WMS!E430,OUTBOUND!$O:$O))</f>
        <v>5.85</v>
      </c>
      <c r="Y430" s="71">
        <f>IF(E430="","",SUMIF(OUTBOUND!$G:$G,WMS!E430,OUTBOUND!$AC:$AC))</f>
        <v>5.6999999999999993</v>
      </c>
      <c r="Z430" s="71">
        <f>IF(E430="","",SUMIF(OUTBOUND!$G:$G,WMS!E430,OUTBOUND!$P:$P))</f>
        <v>1.2999999999999999E-2</v>
      </c>
      <c r="AA430" s="27">
        <f t="shared" si="133"/>
        <v>78</v>
      </c>
      <c r="AB430" s="27">
        <f t="shared" si="134"/>
        <v>2808</v>
      </c>
      <c r="AC430" s="71">
        <f t="shared" si="135"/>
        <v>456.29999999999995</v>
      </c>
      <c r="AD430" s="71">
        <f t="shared" si="136"/>
        <v>444.6</v>
      </c>
      <c r="AE430" s="71">
        <f t="shared" si="137"/>
        <v>1.0070000000000001</v>
      </c>
      <c r="AF430" s="80" t="b">
        <f t="shared" si="138"/>
        <v>1</v>
      </c>
    </row>
    <row r="431" spans="1:33">
      <c r="A431" s="43" t="s">
        <v>2623</v>
      </c>
      <c r="B431" s="19" t="s">
        <v>844</v>
      </c>
      <c r="C431" s="19" t="s">
        <v>3205</v>
      </c>
      <c r="D431" s="19">
        <v>42164944</v>
      </c>
      <c r="E431" s="57" t="str">
        <f t="shared" si="119"/>
        <v>KG-ARI-1812-00048-01474/42164944</v>
      </c>
      <c r="F431" s="19" t="s">
        <v>846</v>
      </c>
      <c r="G431" s="19" t="s">
        <v>848</v>
      </c>
      <c r="H431" s="45">
        <v>43469</v>
      </c>
      <c r="I431" s="38">
        <v>20</v>
      </c>
      <c r="J431" s="38">
        <v>240</v>
      </c>
      <c r="K431" s="65">
        <f t="shared" si="120"/>
        <v>12</v>
      </c>
      <c r="L431" s="46">
        <v>3.9</v>
      </c>
      <c r="M431" s="66">
        <f t="shared" si="121"/>
        <v>78</v>
      </c>
      <c r="N431" s="38">
        <v>55</v>
      </c>
      <c r="O431" s="38">
        <v>20</v>
      </c>
      <c r="P431" s="38">
        <v>32.5</v>
      </c>
      <c r="Q431" s="71">
        <f t="shared" si="131"/>
        <v>3.5999999999999997E-2</v>
      </c>
      <c r="R431" s="65">
        <f t="shared" si="132"/>
        <v>0.72</v>
      </c>
      <c r="S431" s="72">
        <f t="shared" si="124"/>
        <v>0.29166666666666669</v>
      </c>
      <c r="T431" s="50">
        <v>70</v>
      </c>
      <c r="U431" s="74" t="s">
        <v>3206</v>
      </c>
      <c r="V431" s="27">
        <f>IF(E431="","",SUMIF(OUTBOUND!$G:$G,WMS!E431,OUTBOUND!$L:$L))</f>
        <v>4</v>
      </c>
      <c r="W431" s="27">
        <f>IF(E431="","",SUMIF(OUTBOUND!$G:$G,WMS!E431,OUTBOUND!$M:$M))</f>
        <v>48</v>
      </c>
      <c r="X431" s="71">
        <f>IF(E431="","",SUMIF(OUTBOUND!$G:$G,WMS!E431,OUTBOUND!$O:$O))</f>
        <v>15.6</v>
      </c>
      <c r="Y431" s="71">
        <f>IF(E431="","",SUMIF(OUTBOUND!$G:$G,WMS!E431,OUTBOUND!$AC:$AC))</f>
        <v>14</v>
      </c>
      <c r="Z431" s="71">
        <f>IF(E431="","",SUMIF(OUTBOUND!$G:$G,WMS!E431,OUTBOUND!$P:$P))</f>
        <v>0.14399999999999999</v>
      </c>
      <c r="AA431" s="27">
        <f t="shared" si="133"/>
        <v>16</v>
      </c>
      <c r="AB431" s="27">
        <f t="shared" si="134"/>
        <v>192</v>
      </c>
      <c r="AC431" s="71">
        <f t="shared" si="135"/>
        <v>62.4</v>
      </c>
      <c r="AD431" s="71">
        <f t="shared" si="136"/>
        <v>56</v>
      </c>
      <c r="AE431" s="71">
        <f t="shared" si="137"/>
        <v>0.57599999999999996</v>
      </c>
      <c r="AF431" s="80" t="b">
        <f t="shared" si="138"/>
        <v>1</v>
      </c>
    </row>
    <row r="432" spans="1:33">
      <c r="A432" s="43" t="s">
        <v>2623</v>
      </c>
      <c r="B432" s="19" t="s">
        <v>844</v>
      </c>
      <c r="C432" s="19" t="s">
        <v>3205</v>
      </c>
      <c r="D432" s="114" t="s">
        <v>3207</v>
      </c>
      <c r="E432" s="57" t="str">
        <f t="shared" si="119"/>
        <v>KG-ARI-1812-00048-01474/42555902</v>
      </c>
      <c r="F432" s="19" t="s">
        <v>846</v>
      </c>
      <c r="G432" s="19" t="s">
        <v>849</v>
      </c>
      <c r="H432" s="45">
        <v>43469</v>
      </c>
      <c r="I432" s="38">
        <v>20</v>
      </c>
      <c r="J432" s="38">
        <v>240</v>
      </c>
      <c r="K432" s="65">
        <f t="shared" si="120"/>
        <v>12</v>
      </c>
      <c r="L432" s="46">
        <v>7</v>
      </c>
      <c r="M432" s="66">
        <f t="shared" si="121"/>
        <v>140</v>
      </c>
      <c r="N432" s="38">
        <v>39</v>
      </c>
      <c r="O432" s="38">
        <v>26</v>
      </c>
      <c r="P432" s="38">
        <v>17.5</v>
      </c>
      <c r="Q432" s="71">
        <f t="shared" si="131"/>
        <v>1.7999999999999999E-2</v>
      </c>
      <c r="R432" s="65">
        <f t="shared" si="132"/>
        <v>0.35</v>
      </c>
      <c r="S432" s="72">
        <f t="shared" si="124"/>
        <v>0.56583333333333341</v>
      </c>
      <c r="T432" s="50">
        <v>135.80000000000001</v>
      </c>
      <c r="U432" s="74" t="s">
        <v>3208</v>
      </c>
      <c r="V432" s="27">
        <f>IF(E432="","",SUMIF(OUTBOUND!$G:$G,WMS!E432,OUTBOUND!$L:$L))</f>
        <v>7</v>
      </c>
      <c r="W432" s="27">
        <f>IF(E432="","",SUMIF(OUTBOUND!$G:$G,WMS!E432,OUTBOUND!$M:$M))</f>
        <v>84</v>
      </c>
      <c r="X432" s="71">
        <f>IF(E432="","",SUMIF(OUTBOUND!$G:$G,WMS!E432,OUTBOUND!$O:$O))</f>
        <v>49</v>
      </c>
      <c r="Y432" s="71">
        <f>IF(E432="","",SUMIF(OUTBOUND!$G:$G,WMS!E432,OUTBOUND!$AC:$AC))</f>
        <v>47.530000000000008</v>
      </c>
      <c r="Z432" s="71">
        <f>IF(E432="","",SUMIF(OUTBOUND!$G:$G,WMS!E432,OUTBOUND!$P:$P))</f>
        <v>0.126</v>
      </c>
      <c r="AA432" s="27">
        <f t="shared" si="133"/>
        <v>13</v>
      </c>
      <c r="AB432" s="27">
        <f t="shared" si="134"/>
        <v>156</v>
      </c>
      <c r="AC432" s="71">
        <f t="shared" si="135"/>
        <v>91</v>
      </c>
      <c r="AD432" s="71">
        <f t="shared" si="136"/>
        <v>88.27000000000001</v>
      </c>
      <c r="AE432" s="71">
        <f t="shared" si="137"/>
        <v>0.22399999999999998</v>
      </c>
      <c r="AF432" s="80" t="b">
        <f t="shared" si="138"/>
        <v>1</v>
      </c>
    </row>
    <row r="433" spans="1:33">
      <c r="A433" s="43" t="s">
        <v>2623</v>
      </c>
      <c r="B433" s="19" t="s">
        <v>844</v>
      </c>
      <c r="C433" s="19" t="s">
        <v>3205</v>
      </c>
      <c r="D433" s="19">
        <v>42555889</v>
      </c>
      <c r="E433" s="57" t="str">
        <f t="shared" si="119"/>
        <v>KG-ARI-1812-00048-01474/42555889</v>
      </c>
      <c r="F433" s="19" t="s">
        <v>846</v>
      </c>
      <c r="G433" s="19" t="s">
        <v>850</v>
      </c>
      <c r="H433" s="45">
        <v>43469</v>
      </c>
      <c r="I433" s="38">
        <v>20</v>
      </c>
      <c r="J433" s="38">
        <v>120</v>
      </c>
      <c r="K433" s="65">
        <f t="shared" si="120"/>
        <v>6</v>
      </c>
      <c r="L433" s="46">
        <v>1.25</v>
      </c>
      <c r="M433" s="66">
        <f t="shared" si="121"/>
        <v>25</v>
      </c>
      <c r="N433" s="38">
        <v>30</v>
      </c>
      <c r="O433" s="38">
        <v>25.5</v>
      </c>
      <c r="P433" s="38">
        <v>18.5</v>
      </c>
      <c r="Q433" s="71">
        <f t="shared" si="131"/>
        <v>1.4E-2</v>
      </c>
      <c r="R433" s="65">
        <f t="shared" si="132"/>
        <v>0.28000000000000003</v>
      </c>
      <c r="S433" s="72">
        <f t="shared" si="124"/>
        <v>0.17666666666666667</v>
      </c>
      <c r="T433" s="50">
        <v>21.2</v>
      </c>
      <c r="U433" s="74" t="s">
        <v>3206</v>
      </c>
      <c r="V433" s="27">
        <f>IF(E433="","",SUMIF(OUTBOUND!$G:$G,WMS!E433,OUTBOUND!$L:$L))</f>
        <v>8</v>
      </c>
      <c r="W433" s="27">
        <f>IF(E433="","",SUMIF(OUTBOUND!$G:$G,WMS!E433,OUTBOUND!$M:$M))</f>
        <v>48</v>
      </c>
      <c r="X433" s="71">
        <f>IF(E433="","",SUMIF(OUTBOUND!$G:$G,WMS!E433,OUTBOUND!$O:$O))</f>
        <v>10</v>
      </c>
      <c r="Y433" s="71">
        <f>IF(E433="","",SUMIF(OUTBOUND!$G:$G,WMS!E433,OUTBOUND!$AC:$AC))</f>
        <v>8.48</v>
      </c>
      <c r="Z433" s="71">
        <f>IF(E433="","",SUMIF(OUTBOUND!$G:$G,WMS!E433,OUTBOUND!$P:$P))</f>
        <v>0.112</v>
      </c>
      <c r="AA433" s="27">
        <f t="shared" si="133"/>
        <v>12</v>
      </c>
      <c r="AB433" s="27">
        <f t="shared" si="134"/>
        <v>72</v>
      </c>
      <c r="AC433" s="71">
        <f t="shared" si="135"/>
        <v>15</v>
      </c>
      <c r="AD433" s="71">
        <f t="shared" si="136"/>
        <v>12.719999999999999</v>
      </c>
      <c r="AE433" s="71">
        <f t="shared" si="137"/>
        <v>0.16800000000000004</v>
      </c>
      <c r="AF433" s="80" t="b">
        <f t="shared" si="138"/>
        <v>1</v>
      </c>
    </row>
    <row r="434" spans="1:33">
      <c r="A434" s="43" t="s">
        <v>2623</v>
      </c>
      <c r="B434" s="19" t="s">
        <v>844</v>
      </c>
      <c r="C434" s="19" t="s">
        <v>3205</v>
      </c>
      <c r="D434" s="19" t="s">
        <v>3209</v>
      </c>
      <c r="E434" s="57" t="str">
        <f t="shared" si="119"/>
        <v>KG-ARI-1812-00048-01474/42428510</v>
      </c>
      <c r="F434" s="19" t="s">
        <v>846</v>
      </c>
      <c r="G434" s="19" t="s">
        <v>851</v>
      </c>
      <c r="H434" s="45">
        <v>43469</v>
      </c>
      <c r="I434" s="38">
        <v>20</v>
      </c>
      <c r="J434" s="38">
        <v>120</v>
      </c>
      <c r="K434" s="65">
        <f t="shared" si="120"/>
        <v>6</v>
      </c>
      <c r="L434" s="46">
        <v>2.85</v>
      </c>
      <c r="M434" s="66">
        <f t="shared" si="121"/>
        <v>57</v>
      </c>
      <c r="N434" s="38">
        <v>33</v>
      </c>
      <c r="O434" s="38">
        <v>29</v>
      </c>
      <c r="P434" s="38">
        <v>23.5</v>
      </c>
      <c r="Q434" s="71">
        <f t="shared" si="131"/>
        <v>2.1999999999999999E-2</v>
      </c>
      <c r="R434" s="65">
        <f t="shared" si="132"/>
        <v>0.45</v>
      </c>
      <c r="S434" s="72">
        <f t="shared" si="124"/>
        <v>0.41666666666666669</v>
      </c>
      <c r="T434" s="50">
        <v>50</v>
      </c>
      <c r="U434" s="74" t="s">
        <v>3206</v>
      </c>
      <c r="V434" s="27">
        <f>IF(E434="","",SUMIF(OUTBOUND!$G:$G,WMS!E434,OUTBOUND!$L:$L))</f>
        <v>2</v>
      </c>
      <c r="W434" s="27">
        <f>IF(E434="","",SUMIF(OUTBOUND!$G:$G,WMS!E434,OUTBOUND!$M:$M))</f>
        <v>12</v>
      </c>
      <c r="X434" s="71">
        <f>IF(E434="","",SUMIF(OUTBOUND!$G:$G,WMS!E434,OUTBOUND!$O:$O))</f>
        <v>5.7</v>
      </c>
      <c r="Y434" s="71">
        <f>IF(E434="","",SUMIF(OUTBOUND!$G:$G,WMS!E434,OUTBOUND!$AC:$AC))</f>
        <v>5</v>
      </c>
      <c r="Z434" s="71">
        <f>IF(E434="","",SUMIF(OUTBOUND!$G:$G,WMS!E434,OUTBOUND!$P:$P))</f>
        <v>4.3999999999999997E-2</v>
      </c>
      <c r="AA434" s="27">
        <f t="shared" si="133"/>
        <v>18</v>
      </c>
      <c r="AB434" s="27">
        <f t="shared" si="134"/>
        <v>108</v>
      </c>
      <c r="AC434" s="71">
        <f t="shared" si="135"/>
        <v>51.3</v>
      </c>
      <c r="AD434" s="71">
        <f t="shared" si="136"/>
        <v>45</v>
      </c>
      <c r="AE434" s="71">
        <f t="shared" si="137"/>
        <v>0.40600000000000003</v>
      </c>
      <c r="AF434" s="80" t="b">
        <f t="shared" si="138"/>
        <v>1</v>
      </c>
    </row>
    <row r="435" spans="1:33">
      <c r="A435" s="84" t="s">
        <v>2623</v>
      </c>
      <c r="B435" s="83" t="s">
        <v>844</v>
      </c>
      <c r="C435" s="83" t="s">
        <v>3205</v>
      </c>
      <c r="D435" s="83">
        <v>42428527</v>
      </c>
      <c r="E435" s="57" t="str">
        <f t="shared" si="119"/>
        <v>KG-ARI-1812-00048-01474/42428527</v>
      </c>
      <c r="F435" s="19" t="s">
        <v>846</v>
      </c>
      <c r="G435" s="19" t="s">
        <v>852</v>
      </c>
      <c r="H435" s="45">
        <v>43469</v>
      </c>
      <c r="I435" s="38">
        <v>20</v>
      </c>
      <c r="J435" s="38">
        <v>120</v>
      </c>
      <c r="K435" s="65">
        <f t="shared" si="120"/>
        <v>6</v>
      </c>
      <c r="L435" s="46">
        <v>1.6</v>
      </c>
      <c r="M435" s="66">
        <f t="shared" si="121"/>
        <v>32</v>
      </c>
      <c r="N435" s="38">
        <v>36</v>
      </c>
      <c r="O435" s="38">
        <v>20</v>
      </c>
      <c r="P435" s="38">
        <v>23</v>
      </c>
      <c r="Q435" s="71">
        <f t="shared" si="131"/>
        <v>1.7000000000000001E-2</v>
      </c>
      <c r="R435" s="65">
        <f t="shared" si="132"/>
        <v>0.33</v>
      </c>
      <c r="S435" s="72">
        <f t="shared" si="124"/>
        <v>0.22500000000000001</v>
      </c>
      <c r="T435" s="50">
        <v>27</v>
      </c>
      <c r="U435" s="74" t="s">
        <v>3210</v>
      </c>
      <c r="V435" s="27">
        <f>IF(E435="","",SUMIF(OUTBOUND!$G:$G,WMS!E435,OUTBOUND!$L:$L))</f>
        <v>20</v>
      </c>
      <c r="W435" s="27">
        <f>IF(E435="","",SUMIF(OUTBOUND!$G:$G,WMS!E435,OUTBOUND!$M:$M))</f>
        <v>120</v>
      </c>
      <c r="X435" s="71">
        <f>IF(E435="","",SUMIF(OUTBOUND!$G:$G,WMS!E435,OUTBOUND!$O:$O))</f>
        <v>32</v>
      </c>
      <c r="Y435" s="71">
        <f>IF(E435="","",SUMIF(OUTBOUND!$G:$G,WMS!E435,OUTBOUND!$AC:$AC))</f>
        <v>27</v>
      </c>
      <c r="Z435" s="71">
        <f>IF(E435="","",SUMIF(OUTBOUND!$G:$G,WMS!E435,OUTBOUND!$P:$P))</f>
        <v>0.34</v>
      </c>
      <c r="AA435" s="27">
        <f t="shared" si="133"/>
        <v>0</v>
      </c>
      <c r="AB435" s="27">
        <f t="shared" si="134"/>
        <v>0</v>
      </c>
      <c r="AC435" s="71">
        <f t="shared" si="135"/>
        <v>0</v>
      </c>
      <c r="AD435" s="71">
        <f t="shared" si="136"/>
        <v>0</v>
      </c>
      <c r="AE435" s="71">
        <f t="shared" si="137"/>
        <v>-1.0000000000000009E-2</v>
      </c>
      <c r="AF435" s="80" t="e">
        <f t="shared" si="138"/>
        <v>#DIV/0!</v>
      </c>
      <c r="AG435" s="43" t="s">
        <v>2726</v>
      </c>
    </row>
    <row r="436" spans="1:33">
      <c r="A436" s="43" t="s">
        <v>2623</v>
      </c>
      <c r="B436" s="19" t="s">
        <v>844</v>
      </c>
      <c r="C436" s="19" t="s">
        <v>3205</v>
      </c>
      <c r="D436" s="19">
        <v>42555896</v>
      </c>
      <c r="E436" s="57" t="str">
        <f t="shared" si="119"/>
        <v>KG-ARI-1812-00048-01474/42555896</v>
      </c>
      <c r="F436" s="19" t="s">
        <v>846</v>
      </c>
      <c r="G436" s="19" t="s">
        <v>853</v>
      </c>
      <c r="H436" s="45">
        <v>43469</v>
      </c>
      <c r="I436" s="38">
        <v>20</v>
      </c>
      <c r="J436" s="38">
        <v>120</v>
      </c>
      <c r="K436" s="65">
        <f t="shared" si="120"/>
        <v>6</v>
      </c>
      <c r="L436" s="46">
        <v>2.5</v>
      </c>
      <c r="M436" s="66">
        <f t="shared" si="121"/>
        <v>50</v>
      </c>
      <c r="N436" s="38">
        <v>37</v>
      </c>
      <c r="O436" s="38">
        <v>33</v>
      </c>
      <c r="P436" s="38">
        <v>23.5</v>
      </c>
      <c r="Q436" s="71">
        <f t="shared" si="131"/>
        <v>2.9000000000000001E-2</v>
      </c>
      <c r="R436" s="65">
        <f t="shared" si="132"/>
        <v>0.56999999999999995</v>
      </c>
      <c r="S436" s="72">
        <f t="shared" si="124"/>
        <v>0.40500000000000003</v>
      </c>
      <c r="T436" s="50">
        <v>48.6</v>
      </c>
      <c r="U436" s="74" t="s">
        <v>3208</v>
      </c>
      <c r="V436" s="27">
        <f>IF(E436="","",SUMIF(OUTBOUND!$G:$G,WMS!E436,OUTBOUND!$L:$L))</f>
        <v>5</v>
      </c>
      <c r="W436" s="27">
        <f>IF(E436="","",SUMIF(OUTBOUND!$G:$G,WMS!E436,OUTBOUND!$M:$M))</f>
        <v>30</v>
      </c>
      <c r="X436" s="71">
        <f>IF(E436="","",SUMIF(OUTBOUND!$G:$G,WMS!E436,OUTBOUND!$O:$O))</f>
        <v>12.5</v>
      </c>
      <c r="Y436" s="71">
        <f>IF(E436="","",SUMIF(OUTBOUND!$G:$G,WMS!E436,OUTBOUND!$AC:$AC))</f>
        <v>12.15</v>
      </c>
      <c r="Z436" s="71">
        <f>IF(E436="","",SUMIF(OUTBOUND!$G:$G,WMS!E436,OUTBOUND!$P:$P))</f>
        <v>0.14500000000000002</v>
      </c>
      <c r="AA436" s="27">
        <f t="shared" si="133"/>
        <v>15</v>
      </c>
      <c r="AB436" s="27">
        <f t="shared" si="134"/>
        <v>90</v>
      </c>
      <c r="AC436" s="71">
        <f t="shared" si="135"/>
        <v>37.5</v>
      </c>
      <c r="AD436" s="71">
        <f t="shared" si="136"/>
        <v>36.450000000000003</v>
      </c>
      <c r="AE436" s="71">
        <f t="shared" si="137"/>
        <v>0.42499999999999993</v>
      </c>
      <c r="AF436" s="80" t="b">
        <f t="shared" si="138"/>
        <v>1</v>
      </c>
    </row>
    <row r="437" spans="1:33">
      <c r="A437" s="43" t="s">
        <v>2623</v>
      </c>
      <c r="B437" s="19" t="s">
        <v>844</v>
      </c>
      <c r="C437" s="19" t="s">
        <v>3205</v>
      </c>
      <c r="D437" s="19">
        <v>42432821</v>
      </c>
      <c r="E437" s="57" t="str">
        <f t="shared" si="119"/>
        <v>KG-ARI-1812-00048-01474/42432821</v>
      </c>
      <c r="F437" s="19" t="s">
        <v>846</v>
      </c>
      <c r="G437" s="19" t="s">
        <v>854</v>
      </c>
      <c r="H437" s="45">
        <v>43469</v>
      </c>
      <c r="I437" s="38">
        <v>20</v>
      </c>
      <c r="J437" s="38">
        <v>120</v>
      </c>
      <c r="K437" s="65">
        <f t="shared" si="120"/>
        <v>6</v>
      </c>
      <c r="L437" s="46">
        <v>3.6</v>
      </c>
      <c r="M437" s="66">
        <f t="shared" si="121"/>
        <v>72</v>
      </c>
      <c r="N437" s="38">
        <v>44</v>
      </c>
      <c r="O437" s="38">
        <v>40.5</v>
      </c>
      <c r="P437" s="38">
        <v>22</v>
      </c>
      <c r="Q437" s="71">
        <f t="shared" si="131"/>
        <v>3.9E-2</v>
      </c>
      <c r="R437" s="65">
        <f t="shared" si="132"/>
        <v>0.78</v>
      </c>
      <c r="S437" s="72">
        <f t="shared" si="124"/>
        <v>0.51333333333333331</v>
      </c>
      <c r="T437" s="50">
        <v>61.6</v>
      </c>
      <c r="U437" s="74" t="s">
        <v>3208</v>
      </c>
      <c r="V437" s="27">
        <f>IF(E437="","",SUMIF(OUTBOUND!$G:$G,WMS!E437,OUTBOUND!$L:$L))</f>
        <v>4</v>
      </c>
      <c r="W437" s="27">
        <f>IF(E437="","",SUMIF(OUTBOUND!$G:$G,WMS!E437,OUTBOUND!$M:$M))</f>
        <v>24</v>
      </c>
      <c r="X437" s="71">
        <f>IF(E437="","",SUMIF(OUTBOUND!$G:$G,WMS!E437,OUTBOUND!$O:$O))</f>
        <v>14.4</v>
      </c>
      <c r="Y437" s="71">
        <f>IF(E437="","",SUMIF(OUTBOUND!$G:$G,WMS!E437,OUTBOUND!$AC:$AC))</f>
        <v>12.32</v>
      </c>
      <c r="Z437" s="71">
        <f>IF(E437="","",SUMIF(OUTBOUND!$G:$G,WMS!E437,OUTBOUND!$P:$P))</f>
        <v>0.156</v>
      </c>
      <c r="AA437" s="27">
        <f t="shared" si="133"/>
        <v>16</v>
      </c>
      <c r="AB437" s="27">
        <f t="shared" si="134"/>
        <v>96</v>
      </c>
      <c r="AC437" s="71">
        <f t="shared" si="135"/>
        <v>57.6</v>
      </c>
      <c r="AD437" s="71">
        <f t="shared" si="136"/>
        <v>49.28</v>
      </c>
      <c r="AE437" s="71">
        <f t="shared" si="137"/>
        <v>0.624</v>
      </c>
      <c r="AF437" s="80" t="b">
        <f t="shared" si="138"/>
        <v>1</v>
      </c>
    </row>
    <row r="438" spans="1:33">
      <c r="A438" s="43" t="s">
        <v>2623</v>
      </c>
      <c r="B438" s="19" t="s">
        <v>844</v>
      </c>
      <c r="C438" s="19" t="s">
        <v>3205</v>
      </c>
      <c r="D438" s="114" t="s">
        <v>3211</v>
      </c>
      <c r="E438" s="57" t="str">
        <f t="shared" si="119"/>
        <v>KG-ARI-1812-00048-01474/42555858</v>
      </c>
      <c r="F438" s="19" t="s">
        <v>846</v>
      </c>
      <c r="G438" s="19" t="s">
        <v>855</v>
      </c>
      <c r="H438" s="45">
        <v>43469</v>
      </c>
      <c r="I438" s="38">
        <v>20</v>
      </c>
      <c r="J438" s="38">
        <v>80</v>
      </c>
      <c r="K438" s="65">
        <f t="shared" si="120"/>
        <v>4</v>
      </c>
      <c r="L438" s="46">
        <v>6.7</v>
      </c>
      <c r="M438" s="66">
        <f t="shared" si="121"/>
        <v>134</v>
      </c>
      <c r="N438" s="38">
        <v>37</v>
      </c>
      <c r="O438" s="38">
        <v>33</v>
      </c>
      <c r="P438" s="38">
        <v>23.5</v>
      </c>
      <c r="Q438" s="71">
        <f t="shared" si="131"/>
        <v>2.9000000000000001E-2</v>
      </c>
      <c r="R438" s="65">
        <f t="shared" si="132"/>
        <v>0.56999999999999995</v>
      </c>
      <c r="S438" s="72">
        <f t="shared" si="124"/>
        <v>1.575</v>
      </c>
      <c r="T438" s="50">
        <v>126</v>
      </c>
      <c r="U438" s="74" t="s">
        <v>3212</v>
      </c>
      <c r="V438" s="27">
        <f>IF(E438="","",SUMIF(OUTBOUND!$G:$G,WMS!E438,OUTBOUND!$L:$L))</f>
        <v>8</v>
      </c>
      <c r="W438" s="27">
        <f>IF(E438="","",SUMIF(OUTBOUND!$G:$G,WMS!E438,OUTBOUND!$M:$M))</f>
        <v>32</v>
      </c>
      <c r="X438" s="71">
        <f>IF(E438="","",SUMIF(OUTBOUND!$G:$G,WMS!E438,OUTBOUND!$O:$O))</f>
        <v>53.6</v>
      </c>
      <c r="Y438" s="71">
        <f>IF(E438="","",SUMIF(OUTBOUND!$G:$G,WMS!E438,OUTBOUND!$AC:$AC))</f>
        <v>50.4</v>
      </c>
      <c r="Z438" s="71">
        <f>IF(E438="","",SUMIF(OUTBOUND!$G:$G,WMS!E438,OUTBOUND!$P:$P))</f>
        <v>0.23200000000000001</v>
      </c>
      <c r="AA438" s="27">
        <f t="shared" si="133"/>
        <v>12</v>
      </c>
      <c r="AB438" s="27">
        <f t="shared" si="134"/>
        <v>48</v>
      </c>
      <c r="AC438" s="71">
        <f t="shared" si="135"/>
        <v>80.400000000000006</v>
      </c>
      <c r="AD438" s="71">
        <f t="shared" si="136"/>
        <v>75.599999999999994</v>
      </c>
      <c r="AE438" s="71">
        <f t="shared" si="137"/>
        <v>0.33799999999999997</v>
      </c>
      <c r="AF438" s="80" t="b">
        <f t="shared" si="138"/>
        <v>1</v>
      </c>
    </row>
    <row r="439" spans="1:33">
      <c r="A439" s="43" t="s">
        <v>2623</v>
      </c>
      <c r="B439" s="19" t="s">
        <v>844</v>
      </c>
      <c r="C439" s="19" t="s">
        <v>3205</v>
      </c>
      <c r="D439" s="19">
        <v>41400968</v>
      </c>
      <c r="E439" s="57" t="str">
        <f t="shared" si="119"/>
        <v>KG-ARI-1812-00048-01474/41400968</v>
      </c>
      <c r="F439" s="19" t="s">
        <v>846</v>
      </c>
      <c r="G439" s="19" t="s">
        <v>856</v>
      </c>
      <c r="H439" s="45">
        <v>43469</v>
      </c>
      <c r="I439" s="38">
        <v>20</v>
      </c>
      <c r="J439" s="38">
        <v>120</v>
      </c>
      <c r="K439" s="65">
        <f t="shared" si="120"/>
        <v>6</v>
      </c>
      <c r="L439" s="46">
        <v>6.75</v>
      </c>
      <c r="M439" s="66">
        <f t="shared" si="121"/>
        <v>135</v>
      </c>
      <c r="N439" s="38">
        <v>29</v>
      </c>
      <c r="O439" s="38">
        <v>20</v>
      </c>
      <c r="P439" s="38">
        <v>32.5</v>
      </c>
      <c r="Q439" s="71">
        <f t="shared" si="131"/>
        <v>1.9E-2</v>
      </c>
      <c r="R439" s="65">
        <f t="shared" si="132"/>
        <v>0.38</v>
      </c>
      <c r="S439" s="72">
        <f t="shared" si="124"/>
        <v>1.0483333333333333</v>
      </c>
      <c r="T439" s="50">
        <v>125.8</v>
      </c>
      <c r="U439" s="74" t="s">
        <v>3196</v>
      </c>
      <c r="V439" s="27">
        <f>IF(E439="","",SUMIF(OUTBOUND!$G:$G,WMS!E439,OUTBOUND!$L:$L))</f>
        <v>1</v>
      </c>
      <c r="W439" s="27">
        <f>IF(E439="","",SUMIF(OUTBOUND!$G:$G,WMS!E439,OUTBOUND!$M:$M))</f>
        <v>6</v>
      </c>
      <c r="X439" s="71">
        <f>IF(E439="","",SUMIF(OUTBOUND!$G:$G,WMS!E439,OUTBOUND!$O:$O))</f>
        <v>6.75</v>
      </c>
      <c r="Y439" s="71">
        <f>IF(E439="","",SUMIF(OUTBOUND!$G:$G,WMS!E439,OUTBOUND!$AC:$AC))</f>
        <v>6.29</v>
      </c>
      <c r="Z439" s="71">
        <f>IF(E439="","",SUMIF(OUTBOUND!$G:$G,WMS!E439,OUTBOUND!$P:$P))</f>
        <v>1.9E-2</v>
      </c>
      <c r="AA439" s="27">
        <f t="shared" si="133"/>
        <v>19</v>
      </c>
      <c r="AB439" s="27">
        <f t="shared" si="134"/>
        <v>114</v>
      </c>
      <c r="AC439" s="71">
        <f t="shared" si="135"/>
        <v>128.25</v>
      </c>
      <c r="AD439" s="71">
        <f t="shared" si="136"/>
        <v>119.50999999999999</v>
      </c>
      <c r="AE439" s="71">
        <f t="shared" si="137"/>
        <v>0.36099999999999999</v>
      </c>
      <c r="AF439" s="80" t="b">
        <f t="shared" si="138"/>
        <v>1</v>
      </c>
    </row>
    <row r="440" spans="1:33">
      <c r="A440" s="84" t="s">
        <v>2729</v>
      </c>
      <c r="B440" s="83" t="s">
        <v>857</v>
      </c>
      <c r="C440" s="83" t="s">
        <v>3213</v>
      </c>
      <c r="D440" s="83">
        <v>42567196</v>
      </c>
      <c r="E440" s="57" t="str">
        <f t="shared" si="119"/>
        <v>KG-ROB-1901-00064-01735/42567196</v>
      </c>
      <c r="F440" s="19" t="s">
        <v>859</v>
      </c>
      <c r="G440" s="19" t="s">
        <v>860</v>
      </c>
      <c r="H440" s="45">
        <v>43472</v>
      </c>
      <c r="I440" s="38">
        <v>142</v>
      </c>
      <c r="J440" s="38">
        <v>2982</v>
      </c>
      <c r="K440" s="65">
        <f t="shared" si="120"/>
        <v>21</v>
      </c>
      <c r="L440" s="46">
        <v>3.6</v>
      </c>
      <c r="M440" s="66">
        <f t="shared" si="121"/>
        <v>511.2</v>
      </c>
      <c r="N440" s="38">
        <v>35.5</v>
      </c>
      <c r="O440" s="38">
        <v>33.5</v>
      </c>
      <c r="P440" s="38">
        <v>31.5</v>
      </c>
      <c r="Q440" s="71">
        <f t="shared" si="131"/>
        <v>3.6999999999999998E-2</v>
      </c>
      <c r="R440" s="65">
        <f t="shared" si="132"/>
        <v>5.32</v>
      </c>
      <c r="S440" s="72">
        <f t="shared" si="124"/>
        <v>0.15224681421864519</v>
      </c>
      <c r="T440" s="50">
        <v>454</v>
      </c>
      <c r="U440" s="74" t="s">
        <v>3214</v>
      </c>
      <c r="V440" s="27">
        <f>IF(E440="","",SUMIF(OUTBOUND!$G:$G,WMS!E440,OUTBOUND!$L:$L))</f>
        <v>142</v>
      </c>
      <c r="W440" s="27">
        <f>IF(E440="","",SUMIF(OUTBOUND!$G:$G,WMS!E440,OUTBOUND!$M:$M))</f>
        <v>2982</v>
      </c>
      <c r="X440" s="71">
        <f>IF(E440="","",SUMIF(OUTBOUND!$G:$G,WMS!E440,OUTBOUND!$O:$O))</f>
        <v>511.2</v>
      </c>
      <c r="Y440" s="71">
        <f>IF(E440="","",SUMIF(OUTBOUND!$G:$G,WMS!E440,OUTBOUND!$AC:$AC))</f>
        <v>454</v>
      </c>
      <c r="Z440" s="71">
        <f>IF(E440="","",SUMIF(OUTBOUND!$G:$G,WMS!E440,OUTBOUND!$P:$P))</f>
        <v>5.2539999999999996</v>
      </c>
      <c r="AA440" s="27">
        <f t="shared" si="133"/>
        <v>0</v>
      </c>
      <c r="AB440" s="27">
        <f t="shared" si="134"/>
        <v>0</v>
      </c>
      <c r="AC440" s="71">
        <f t="shared" si="135"/>
        <v>0</v>
      </c>
      <c r="AD440" s="71">
        <f t="shared" si="136"/>
        <v>0</v>
      </c>
      <c r="AE440" s="71">
        <f t="shared" si="137"/>
        <v>6.6000000000000725E-2</v>
      </c>
      <c r="AF440" s="80" t="e">
        <f t="shared" si="138"/>
        <v>#DIV/0!</v>
      </c>
      <c r="AG440" s="43" t="s">
        <v>2726</v>
      </c>
    </row>
    <row r="441" spans="1:33">
      <c r="A441" s="43" t="s">
        <v>2729</v>
      </c>
      <c r="B441" s="19" t="s">
        <v>3215</v>
      </c>
      <c r="C441" s="19" t="s">
        <v>3216</v>
      </c>
      <c r="D441" s="19">
        <v>42622512</v>
      </c>
      <c r="E441" s="57" t="str">
        <f t="shared" si="119"/>
        <v>KG-ARI-1812-00048-00948/42622512</v>
      </c>
      <c r="F441" s="19" t="s">
        <v>864</v>
      </c>
      <c r="G441" s="19" t="s">
        <v>868</v>
      </c>
      <c r="H441" s="45">
        <v>43472</v>
      </c>
      <c r="I441" s="38">
        <v>28</v>
      </c>
      <c r="J441" s="38">
        <v>336</v>
      </c>
      <c r="K441" s="65">
        <f t="shared" si="120"/>
        <v>12</v>
      </c>
      <c r="L441" s="46">
        <v>2.95</v>
      </c>
      <c r="M441" s="66">
        <f t="shared" si="121"/>
        <v>82.6</v>
      </c>
      <c r="N441" s="38">
        <v>40</v>
      </c>
      <c r="O441" s="38">
        <v>22.5</v>
      </c>
      <c r="P441" s="38">
        <v>31</v>
      </c>
      <c r="Q441" s="71">
        <f t="shared" si="131"/>
        <v>2.8000000000000001E-2</v>
      </c>
      <c r="R441" s="65">
        <f t="shared" si="132"/>
        <v>0.78</v>
      </c>
      <c r="S441" s="72">
        <f t="shared" si="124"/>
        <v>0.19940476190476192</v>
      </c>
      <c r="T441" s="50">
        <v>67</v>
      </c>
      <c r="U441" s="74" t="s">
        <v>3217</v>
      </c>
      <c r="V441" s="27">
        <f>IF(E441="","",SUMIF(OUTBOUND!$G:$G,WMS!E441,OUTBOUND!$L:$L))</f>
        <v>1</v>
      </c>
      <c r="W441" s="27">
        <f>IF(E441="","",SUMIF(OUTBOUND!$G:$G,WMS!E441,OUTBOUND!$M:$M))</f>
        <v>12</v>
      </c>
      <c r="X441" s="71">
        <f>IF(E441="","",SUMIF(OUTBOUND!$G:$G,WMS!E441,OUTBOUND!$O:$O))</f>
        <v>2.95</v>
      </c>
      <c r="Y441" s="71">
        <f>IF(E441="","",SUMIF(OUTBOUND!$G:$G,WMS!E441,OUTBOUND!$AC:$AC))</f>
        <v>2.3928571428571432</v>
      </c>
      <c r="Z441" s="71">
        <f>IF(E441="","",SUMIF(OUTBOUND!$G:$G,WMS!E441,OUTBOUND!$P:$P))</f>
        <v>2.8000000000000001E-2</v>
      </c>
      <c r="AA441" s="27">
        <f t="shared" si="133"/>
        <v>27</v>
      </c>
      <c r="AB441" s="27">
        <f t="shared" si="134"/>
        <v>324</v>
      </c>
      <c r="AC441" s="71">
        <f t="shared" si="135"/>
        <v>79.649999999999991</v>
      </c>
      <c r="AD441" s="71">
        <f t="shared" si="136"/>
        <v>64.607142857142861</v>
      </c>
      <c r="AE441" s="71">
        <f t="shared" si="137"/>
        <v>0.752</v>
      </c>
      <c r="AF441" s="80" t="b">
        <f t="shared" si="138"/>
        <v>1</v>
      </c>
    </row>
    <row r="442" spans="1:33">
      <c r="A442" s="43" t="s">
        <v>2729</v>
      </c>
      <c r="B442" s="19" t="s">
        <v>3215</v>
      </c>
      <c r="C442" s="19" t="s">
        <v>3216</v>
      </c>
      <c r="D442" s="19">
        <v>42629658</v>
      </c>
      <c r="E442" s="57" t="str">
        <f t="shared" si="119"/>
        <v>KG-ARI-1812-00048-00948/42629658</v>
      </c>
      <c r="F442" s="19" t="s">
        <v>864</v>
      </c>
      <c r="G442" s="19" t="s">
        <v>868</v>
      </c>
      <c r="H442" s="45">
        <v>43472</v>
      </c>
      <c r="I442" s="38">
        <v>14</v>
      </c>
      <c r="J442" s="38">
        <v>168</v>
      </c>
      <c r="K442" s="65">
        <f t="shared" si="120"/>
        <v>12</v>
      </c>
      <c r="L442" s="46">
        <v>2.8</v>
      </c>
      <c r="M442" s="66">
        <f t="shared" si="121"/>
        <v>39.200000000000003</v>
      </c>
      <c r="N442" s="38">
        <v>31</v>
      </c>
      <c r="O442" s="38">
        <v>29</v>
      </c>
      <c r="P442" s="38">
        <v>41.5</v>
      </c>
      <c r="Q442" s="71">
        <f t="shared" si="131"/>
        <v>3.6999999999999998E-2</v>
      </c>
      <c r="R442" s="65">
        <f t="shared" si="132"/>
        <v>0.52</v>
      </c>
      <c r="S442" s="72">
        <f t="shared" si="124"/>
        <v>0.20238095238095238</v>
      </c>
      <c r="T442" s="50">
        <v>34</v>
      </c>
      <c r="U442" s="74" t="s">
        <v>3218</v>
      </c>
      <c r="V442" s="27">
        <f>IF(E442="","",SUMIF(OUTBOUND!$G:$G,WMS!E442,OUTBOUND!$L:$L))</f>
        <v>3</v>
      </c>
      <c r="W442" s="27">
        <f>IF(E442="","",SUMIF(OUTBOUND!$G:$G,WMS!E442,OUTBOUND!$M:$M))</f>
        <v>36</v>
      </c>
      <c r="X442" s="71">
        <f>IF(E442="","",SUMIF(OUTBOUND!$G:$G,WMS!E442,OUTBOUND!$O:$O))</f>
        <v>8.3999999999999986</v>
      </c>
      <c r="Y442" s="71">
        <f>IF(E442="","",SUMIF(OUTBOUND!$G:$G,WMS!E442,OUTBOUND!$AC:$AC))</f>
        <v>7.2857142857142856</v>
      </c>
      <c r="Z442" s="71">
        <f>IF(E442="","",SUMIF(OUTBOUND!$G:$G,WMS!E442,OUTBOUND!$P:$P))</f>
        <v>0.11099999999999999</v>
      </c>
      <c r="AA442" s="27">
        <f t="shared" si="133"/>
        <v>11</v>
      </c>
      <c r="AB442" s="27">
        <f t="shared" si="134"/>
        <v>132</v>
      </c>
      <c r="AC442" s="71">
        <f t="shared" si="135"/>
        <v>30.800000000000004</v>
      </c>
      <c r="AD442" s="71">
        <f t="shared" si="136"/>
        <v>26.714285714285715</v>
      </c>
      <c r="AE442" s="71">
        <f t="shared" si="137"/>
        <v>0.40900000000000003</v>
      </c>
      <c r="AF442" s="80" t="b">
        <f t="shared" si="138"/>
        <v>1</v>
      </c>
    </row>
    <row r="443" spans="1:33">
      <c r="A443" s="43" t="s">
        <v>2729</v>
      </c>
      <c r="B443" s="19" t="s">
        <v>3215</v>
      </c>
      <c r="C443" s="19" t="s">
        <v>3216</v>
      </c>
      <c r="D443" s="19">
        <v>42630487</v>
      </c>
      <c r="E443" s="57" t="str">
        <f t="shared" si="119"/>
        <v>KG-ARI-1812-00048-00948/42630487</v>
      </c>
      <c r="F443" s="19" t="s">
        <v>864</v>
      </c>
      <c r="G443" s="19" t="s">
        <v>870</v>
      </c>
      <c r="H443" s="45">
        <v>43472</v>
      </c>
      <c r="I443" s="38">
        <v>24</v>
      </c>
      <c r="J443" s="38">
        <v>144</v>
      </c>
      <c r="K443" s="65">
        <f t="shared" si="120"/>
        <v>6</v>
      </c>
      <c r="L443" s="46">
        <v>12</v>
      </c>
      <c r="M443" s="66">
        <f t="shared" si="121"/>
        <v>288</v>
      </c>
      <c r="N443" s="38">
        <v>55</v>
      </c>
      <c r="O443" s="38">
        <v>34.5</v>
      </c>
      <c r="P443" s="38">
        <v>40.5</v>
      </c>
      <c r="Q443" s="71">
        <f t="shared" si="131"/>
        <v>7.6999999999999999E-2</v>
      </c>
      <c r="R443" s="65">
        <f t="shared" si="132"/>
        <v>1.84</v>
      </c>
      <c r="S443" s="72">
        <f t="shared" si="124"/>
        <v>1.9166666666666667</v>
      </c>
      <c r="T443" s="50">
        <v>276</v>
      </c>
      <c r="U443" s="74" t="s">
        <v>3219</v>
      </c>
      <c r="V443" s="27">
        <f>IF(E443="","",SUMIF(OUTBOUND!$G:$G,WMS!E443,OUTBOUND!$L:$L))</f>
        <v>3</v>
      </c>
      <c r="W443" s="27">
        <f>IF(E443="","",SUMIF(OUTBOUND!$G:$G,WMS!E443,OUTBOUND!$M:$M))</f>
        <v>18</v>
      </c>
      <c r="X443" s="71">
        <f>IF(E443="","",SUMIF(OUTBOUND!$G:$G,WMS!E443,OUTBOUND!$O:$O))</f>
        <v>36</v>
      </c>
      <c r="Y443" s="71">
        <f>IF(E443="","",SUMIF(OUTBOUND!$G:$G,WMS!E443,OUTBOUND!$AC:$AC))</f>
        <v>34.5</v>
      </c>
      <c r="Z443" s="71">
        <f>IF(E443="","",SUMIF(OUTBOUND!$G:$G,WMS!E443,OUTBOUND!$P:$P))</f>
        <v>0.23099999999999998</v>
      </c>
      <c r="AA443" s="27">
        <f t="shared" si="133"/>
        <v>21</v>
      </c>
      <c r="AB443" s="27">
        <f t="shared" si="134"/>
        <v>126</v>
      </c>
      <c r="AC443" s="71">
        <f t="shared" si="135"/>
        <v>252</v>
      </c>
      <c r="AD443" s="71">
        <f t="shared" si="136"/>
        <v>241.5</v>
      </c>
      <c r="AE443" s="71">
        <f t="shared" si="137"/>
        <v>1.609</v>
      </c>
      <c r="AF443" s="80" t="b">
        <f t="shared" si="138"/>
        <v>1</v>
      </c>
    </row>
    <row r="444" spans="1:33">
      <c r="A444" s="43" t="s">
        <v>2729</v>
      </c>
      <c r="B444" s="19" t="s">
        <v>3215</v>
      </c>
      <c r="C444" s="19" t="s">
        <v>3216</v>
      </c>
      <c r="D444" s="19">
        <v>42632986</v>
      </c>
      <c r="E444" s="57" t="str">
        <f t="shared" si="119"/>
        <v>KG-ARI-1812-00048-00948/42632986</v>
      </c>
      <c r="F444" s="19" t="s">
        <v>864</v>
      </c>
      <c r="G444" s="19" t="s">
        <v>865</v>
      </c>
      <c r="H444" s="45">
        <v>43472</v>
      </c>
      <c r="I444" s="38">
        <v>73</v>
      </c>
      <c r="J444" s="38">
        <v>584</v>
      </c>
      <c r="K444" s="65">
        <f t="shared" si="120"/>
        <v>8</v>
      </c>
      <c r="L444" s="46">
        <v>13.2</v>
      </c>
      <c r="M444" s="66">
        <f t="shared" si="121"/>
        <v>963.6</v>
      </c>
      <c r="N444" s="38">
        <v>65.5</v>
      </c>
      <c r="O444" s="38">
        <v>48</v>
      </c>
      <c r="P444" s="38">
        <v>61.5</v>
      </c>
      <c r="Q444" s="71">
        <f t="shared" si="131"/>
        <v>0.193</v>
      </c>
      <c r="R444" s="65">
        <f t="shared" si="132"/>
        <v>14.11</v>
      </c>
      <c r="S444" s="72">
        <f t="shared" si="124"/>
        <v>2</v>
      </c>
      <c r="T444" s="50">
        <v>1168</v>
      </c>
      <c r="U444" s="74" t="s">
        <v>2719</v>
      </c>
      <c r="V444" s="27">
        <f>IF(E444="","",SUMIF(OUTBOUND!$G:$G,WMS!E444,OUTBOUND!$L:$L))</f>
        <v>35</v>
      </c>
      <c r="W444" s="27">
        <f>IF(E444="","",SUMIF(OUTBOUND!$G:$G,WMS!E444,OUTBOUND!$M:$M))</f>
        <v>280</v>
      </c>
      <c r="X444" s="71">
        <f>IF(E444="","",SUMIF(OUTBOUND!$G:$G,WMS!E444,OUTBOUND!$O:$O))</f>
        <v>462</v>
      </c>
      <c r="Y444" s="71">
        <f>IF(E444="","",SUMIF(OUTBOUND!$G:$G,WMS!E444,OUTBOUND!$AC:$AC))</f>
        <v>560</v>
      </c>
      <c r="Z444" s="71">
        <f>IF(E444="","",SUMIF(OUTBOUND!$G:$G,WMS!E444,OUTBOUND!$P:$P))</f>
        <v>6.7550000000000008</v>
      </c>
      <c r="AA444" s="27">
        <f t="shared" si="133"/>
        <v>38</v>
      </c>
      <c r="AB444" s="27">
        <f t="shared" si="134"/>
        <v>304</v>
      </c>
      <c r="AC444" s="71">
        <f t="shared" si="135"/>
        <v>501.6</v>
      </c>
      <c r="AD444" s="71">
        <f t="shared" si="136"/>
        <v>608</v>
      </c>
      <c r="AE444" s="71">
        <f t="shared" si="137"/>
        <v>7.3549999999999986</v>
      </c>
      <c r="AF444" s="80" t="b">
        <f t="shared" si="138"/>
        <v>1</v>
      </c>
    </row>
    <row r="445" spans="1:33">
      <c r="A445" s="43" t="s">
        <v>2729</v>
      </c>
      <c r="B445" s="19" t="s">
        <v>3215</v>
      </c>
      <c r="C445" s="19" t="s">
        <v>3216</v>
      </c>
      <c r="D445" s="19">
        <v>42626800</v>
      </c>
      <c r="E445" s="57" t="str">
        <f t="shared" si="119"/>
        <v>KG-ARI-1812-00048-00948/42626800</v>
      </c>
      <c r="F445" s="19" t="s">
        <v>864</v>
      </c>
      <c r="G445" s="19" t="s">
        <v>865</v>
      </c>
      <c r="H445" s="45">
        <v>43472</v>
      </c>
      <c r="I445" s="38">
        <v>95</v>
      </c>
      <c r="J445" s="38">
        <v>760</v>
      </c>
      <c r="K445" s="65">
        <f t="shared" si="120"/>
        <v>8</v>
      </c>
      <c r="L445" s="46">
        <v>9.25</v>
      </c>
      <c r="M445" s="66">
        <f t="shared" si="121"/>
        <v>878.75</v>
      </c>
      <c r="N445" s="38">
        <v>56.5</v>
      </c>
      <c r="O445" s="38">
        <v>40.5</v>
      </c>
      <c r="P445" s="38">
        <v>51</v>
      </c>
      <c r="Q445" s="71">
        <f t="shared" si="131"/>
        <v>0.11700000000000001</v>
      </c>
      <c r="R445" s="65">
        <f t="shared" si="132"/>
        <v>11.09</v>
      </c>
      <c r="S445" s="72">
        <f t="shared" si="124"/>
        <v>1.1631578947368422</v>
      </c>
      <c r="T445" s="50">
        <v>884</v>
      </c>
      <c r="U445" s="74" t="s">
        <v>2719</v>
      </c>
      <c r="V445" s="27">
        <f>IF(E445="","",SUMIF(OUTBOUND!$G:$G,WMS!E445,OUTBOUND!$L:$L))</f>
        <v>34</v>
      </c>
      <c r="W445" s="27">
        <f>IF(E445="","",SUMIF(OUTBOUND!$G:$G,WMS!E445,OUTBOUND!$M:$M))</f>
        <v>272</v>
      </c>
      <c r="X445" s="71">
        <f>IF(E445="","",SUMIF(OUTBOUND!$G:$G,WMS!E445,OUTBOUND!$O:$O))</f>
        <v>314.5</v>
      </c>
      <c r="Y445" s="71">
        <f>IF(E445="","",SUMIF(OUTBOUND!$G:$G,WMS!E445,OUTBOUND!$AC:$AC))</f>
        <v>316.37894736842105</v>
      </c>
      <c r="Z445" s="71">
        <f>IF(E445="","",SUMIF(OUTBOUND!$G:$G,WMS!E445,OUTBOUND!$P:$P))</f>
        <v>3.9780000000000002</v>
      </c>
      <c r="AA445" s="27">
        <f t="shared" si="133"/>
        <v>61</v>
      </c>
      <c r="AB445" s="27">
        <f t="shared" si="134"/>
        <v>488</v>
      </c>
      <c r="AC445" s="71">
        <f t="shared" si="135"/>
        <v>564.25</v>
      </c>
      <c r="AD445" s="71">
        <f t="shared" si="136"/>
        <v>567.621052631579</v>
      </c>
      <c r="AE445" s="71">
        <f t="shared" si="137"/>
        <v>7.1120000000000001</v>
      </c>
      <c r="AF445" s="80" t="b">
        <f t="shared" si="138"/>
        <v>1</v>
      </c>
    </row>
    <row r="446" spans="1:33">
      <c r="A446" s="43" t="s">
        <v>2729</v>
      </c>
      <c r="B446" s="19" t="s">
        <v>3215</v>
      </c>
      <c r="C446" s="19" t="s">
        <v>3216</v>
      </c>
      <c r="D446" s="19">
        <v>41521267</v>
      </c>
      <c r="E446" s="57" t="str">
        <f t="shared" si="119"/>
        <v>KG-ARI-1812-00048-00948/41521267</v>
      </c>
      <c r="F446" s="19" t="s">
        <v>864</v>
      </c>
      <c r="G446" s="20" t="s">
        <v>871</v>
      </c>
      <c r="H446" s="45">
        <v>43472</v>
      </c>
      <c r="I446" s="38">
        <v>10</v>
      </c>
      <c r="J446" s="38">
        <v>120</v>
      </c>
      <c r="K446" s="65">
        <f t="shared" si="120"/>
        <v>12</v>
      </c>
      <c r="L446" s="46">
        <v>2.7</v>
      </c>
      <c r="M446" s="66">
        <f t="shared" si="121"/>
        <v>27</v>
      </c>
      <c r="N446" s="38">
        <v>33</v>
      </c>
      <c r="O446" s="38">
        <v>31</v>
      </c>
      <c r="P446" s="38">
        <v>22</v>
      </c>
      <c r="Q446" s="71">
        <f t="shared" si="131"/>
        <v>2.3E-2</v>
      </c>
      <c r="R446" s="65">
        <f t="shared" si="132"/>
        <v>0.23</v>
      </c>
      <c r="S446" s="72">
        <f t="shared" si="124"/>
        <v>0.17499999999999999</v>
      </c>
      <c r="T446" s="50">
        <v>21</v>
      </c>
      <c r="U446" s="74" t="s">
        <v>3218</v>
      </c>
      <c r="V446" s="27">
        <f>IF(E446="","",SUMIF(OUTBOUND!$G:$G,WMS!E446,OUTBOUND!$L:$L))</f>
        <v>2</v>
      </c>
      <c r="W446" s="27">
        <f>IF(E446="","",SUMIF(OUTBOUND!$G:$G,WMS!E446,OUTBOUND!$M:$M))</f>
        <v>24</v>
      </c>
      <c r="X446" s="71">
        <f>IF(E446="","",SUMIF(OUTBOUND!$G:$G,WMS!E446,OUTBOUND!$O:$O))</f>
        <v>5.4</v>
      </c>
      <c r="Y446" s="71">
        <f>IF(E446="","",SUMIF(OUTBOUND!$G:$G,WMS!E446,OUTBOUND!$AC:$AC))</f>
        <v>4.1999999999999993</v>
      </c>
      <c r="Z446" s="71">
        <f>IF(E446="","",SUMIF(OUTBOUND!$G:$G,WMS!E446,OUTBOUND!$P:$P))</f>
        <v>4.5999999999999999E-2</v>
      </c>
      <c r="AA446" s="27">
        <f t="shared" si="133"/>
        <v>8</v>
      </c>
      <c r="AB446" s="27">
        <f t="shared" si="134"/>
        <v>96</v>
      </c>
      <c r="AC446" s="71">
        <f t="shared" si="135"/>
        <v>21.6</v>
      </c>
      <c r="AD446" s="71">
        <f t="shared" si="136"/>
        <v>16.8</v>
      </c>
      <c r="AE446" s="71">
        <f t="shared" si="137"/>
        <v>0.184</v>
      </c>
      <c r="AF446" s="80" t="b">
        <f t="shared" si="138"/>
        <v>1</v>
      </c>
    </row>
    <row r="447" spans="1:33">
      <c r="A447" s="43" t="s">
        <v>2729</v>
      </c>
      <c r="B447" s="19" t="s">
        <v>3215</v>
      </c>
      <c r="C447" s="19" t="s">
        <v>3216</v>
      </c>
      <c r="D447" s="19">
        <v>42630180</v>
      </c>
      <c r="E447" s="57" t="str">
        <f t="shared" si="119"/>
        <v>KG-ARI-1812-00048-00948/42630180</v>
      </c>
      <c r="F447" s="19" t="s">
        <v>864</v>
      </c>
      <c r="G447" s="19" t="s">
        <v>868</v>
      </c>
      <c r="H447" s="45">
        <v>43472</v>
      </c>
      <c r="I447" s="38">
        <v>11</v>
      </c>
      <c r="J447" s="38">
        <v>88</v>
      </c>
      <c r="K447" s="65">
        <f t="shared" si="120"/>
        <v>8</v>
      </c>
      <c r="L447" s="46">
        <v>2.5</v>
      </c>
      <c r="M447" s="66">
        <f t="shared" si="121"/>
        <v>27.5</v>
      </c>
      <c r="N447" s="38">
        <v>39</v>
      </c>
      <c r="O447" s="38">
        <v>27.5</v>
      </c>
      <c r="P447" s="38">
        <v>31</v>
      </c>
      <c r="Q447" s="71">
        <f t="shared" si="131"/>
        <v>3.3000000000000002E-2</v>
      </c>
      <c r="R447" s="65">
        <f t="shared" si="132"/>
        <v>0.37</v>
      </c>
      <c r="S447" s="72">
        <f t="shared" si="124"/>
        <v>0.25</v>
      </c>
      <c r="T447" s="50">
        <v>22</v>
      </c>
      <c r="U447" s="74" t="s">
        <v>3217</v>
      </c>
      <c r="V447" s="27">
        <f>IF(E447="","",SUMIF(OUTBOUND!$G:$G,WMS!E447,OUTBOUND!$L:$L))</f>
        <v>1</v>
      </c>
      <c r="W447" s="27">
        <f>IF(E447="","",SUMIF(OUTBOUND!$G:$G,WMS!E447,OUTBOUND!$M:$M))</f>
        <v>8</v>
      </c>
      <c r="X447" s="71">
        <f>IF(E447="","",SUMIF(OUTBOUND!$G:$G,WMS!E447,OUTBOUND!$O:$O))</f>
        <v>2.5</v>
      </c>
      <c r="Y447" s="71">
        <f>IF(E447="","",SUMIF(OUTBOUND!$G:$G,WMS!E447,OUTBOUND!$AC:$AC))</f>
        <v>2</v>
      </c>
      <c r="Z447" s="71">
        <f>IF(E447="","",SUMIF(OUTBOUND!$G:$G,WMS!E447,OUTBOUND!$P:$P))</f>
        <v>3.3000000000000002E-2</v>
      </c>
      <c r="AA447" s="27">
        <f t="shared" si="133"/>
        <v>10</v>
      </c>
      <c r="AB447" s="27">
        <f t="shared" si="134"/>
        <v>80</v>
      </c>
      <c r="AC447" s="71">
        <f t="shared" si="135"/>
        <v>25</v>
      </c>
      <c r="AD447" s="71">
        <f t="shared" si="136"/>
        <v>20</v>
      </c>
      <c r="AE447" s="71">
        <f t="shared" si="137"/>
        <v>0.33699999999999997</v>
      </c>
      <c r="AF447" s="80" t="b">
        <f t="shared" si="138"/>
        <v>1</v>
      </c>
    </row>
    <row r="448" spans="1:33">
      <c r="A448" s="43" t="s">
        <v>2729</v>
      </c>
      <c r="B448" s="19" t="s">
        <v>3215</v>
      </c>
      <c r="C448" s="19" t="s">
        <v>3216</v>
      </c>
      <c r="D448" s="19">
        <v>42629573</v>
      </c>
      <c r="E448" s="57" t="str">
        <f t="shared" si="119"/>
        <v>KG-ARI-1812-00048-00948/42629573</v>
      </c>
      <c r="F448" s="19" t="s">
        <v>864</v>
      </c>
      <c r="G448" s="19" t="s">
        <v>868</v>
      </c>
      <c r="H448" s="45">
        <v>43472</v>
      </c>
      <c r="I448" s="38">
        <v>22</v>
      </c>
      <c r="J448" s="38">
        <v>264</v>
      </c>
      <c r="K448" s="65">
        <f t="shared" si="120"/>
        <v>12</v>
      </c>
      <c r="L448" s="46">
        <v>4.3</v>
      </c>
      <c r="M448" s="66">
        <f t="shared" si="121"/>
        <v>94.6</v>
      </c>
      <c r="N448" s="38">
        <v>47</v>
      </c>
      <c r="O448" s="38">
        <v>34.5</v>
      </c>
      <c r="P448" s="38">
        <v>30</v>
      </c>
      <c r="Q448" s="71">
        <f t="shared" si="131"/>
        <v>4.9000000000000002E-2</v>
      </c>
      <c r="R448" s="65">
        <f t="shared" si="132"/>
        <v>1.07</v>
      </c>
      <c r="S448" s="72">
        <f t="shared" si="124"/>
        <v>0.31818181818181818</v>
      </c>
      <c r="T448" s="50">
        <v>84</v>
      </c>
      <c r="U448" s="74" t="s">
        <v>2675</v>
      </c>
      <c r="V448" s="27">
        <f>IF(E448="","",SUMIF(OUTBOUND!$G:$G,WMS!E448,OUTBOUND!$L:$L))</f>
        <v>0</v>
      </c>
      <c r="W448" s="27">
        <f>IF(E448="","",SUMIF(OUTBOUND!$G:$G,WMS!E448,OUTBOUND!$M:$M))</f>
        <v>0</v>
      </c>
      <c r="X448" s="71">
        <f>IF(E448="","",SUMIF(OUTBOUND!$G:$G,WMS!E448,OUTBOUND!$O:$O))</f>
        <v>0</v>
      </c>
      <c r="Y448" s="71">
        <f>IF(E448="","",SUMIF(OUTBOUND!$G:$G,WMS!E448,OUTBOUND!$AC:$AC))</f>
        <v>0</v>
      </c>
      <c r="Z448" s="71">
        <f>IF(E448="","",SUMIF(OUTBOUND!$G:$G,WMS!E448,OUTBOUND!$P:$P))</f>
        <v>0</v>
      </c>
      <c r="AA448" s="27">
        <f t="shared" si="133"/>
        <v>22</v>
      </c>
      <c r="AB448" s="27">
        <f t="shared" si="134"/>
        <v>264</v>
      </c>
      <c r="AC448" s="71">
        <f t="shared" si="135"/>
        <v>94.6</v>
      </c>
      <c r="AD448" s="71">
        <f t="shared" si="136"/>
        <v>84</v>
      </c>
      <c r="AE448" s="71">
        <f t="shared" si="137"/>
        <v>1.07</v>
      </c>
      <c r="AF448" s="80" t="b">
        <f t="shared" si="138"/>
        <v>1</v>
      </c>
    </row>
    <row r="449" spans="1:33">
      <c r="A449" s="43" t="s">
        <v>2729</v>
      </c>
      <c r="B449" s="19" t="s">
        <v>3215</v>
      </c>
      <c r="C449" s="19" t="s">
        <v>3216</v>
      </c>
      <c r="D449" s="19">
        <v>42630319</v>
      </c>
      <c r="E449" s="57" t="str">
        <f t="shared" si="119"/>
        <v>KG-ARI-1812-00048-00948/42630319</v>
      </c>
      <c r="F449" s="19" t="s">
        <v>864</v>
      </c>
      <c r="G449" s="19" t="s">
        <v>868</v>
      </c>
      <c r="H449" s="45">
        <v>43472</v>
      </c>
      <c r="I449" s="38">
        <v>20</v>
      </c>
      <c r="J449" s="38">
        <v>120</v>
      </c>
      <c r="K449" s="65">
        <f t="shared" si="120"/>
        <v>6</v>
      </c>
      <c r="L449" s="46">
        <v>1.85</v>
      </c>
      <c r="M449" s="66">
        <f t="shared" si="121"/>
        <v>37</v>
      </c>
      <c r="N449" s="38">
        <v>32</v>
      </c>
      <c r="O449" s="38">
        <v>16.5</v>
      </c>
      <c r="P449" s="38">
        <v>51.5</v>
      </c>
      <c r="Q449" s="71">
        <f t="shared" si="131"/>
        <v>2.7E-2</v>
      </c>
      <c r="R449" s="65">
        <f t="shared" si="132"/>
        <v>0.54</v>
      </c>
      <c r="S449" s="72">
        <f t="shared" si="124"/>
        <v>0.21666666666666667</v>
      </c>
      <c r="T449" s="50">
        <v>26</v>
      </c>
      <c r="U449" s="74" t="s">
        <v>3218</v>
      </c>
      <c r="V449" s="27">
        <f>IF(E449="","",SUMIF(OUTBOUND!$G:$G,WMS!E449,OUTBOUND!$L:$L))</f>
        <v>0</v>
      </c>
      <c r="W449" s="27">
        <f>IF(E449="","",SUMIF(OUTBOUND!$G:$G,WMS!E449,OUTBOUND!$M:$M))</f>
        <v>0</v>
      </c>
      <c r="X449" s="71">
        <f>IF(E449="","",SUMIF(OUTBOUND!$G:$G,WMS!E449,OUTBOUND!$O:$O))</f>
        <v>0</v>
      </c>
      <c r="Y449" s="71">
        <f>IF(E449="","",SUMIF(OUTBOUND!$G:$G,WMS!E449,OUTBOUND!$AC:$AC))</f>
        <v>0</v>
      </c>
      <c r="Z449" s="71">
        <f>IF(E449="","",SUMIF(OUTBOUND!$G:$G,WMS!E449,OUTBOUND!$P:$P))</f>
        <v>0</v>
      </c>
      <c r="AA449" s="27">
        <f t="shared" si="133"/>
        <v>20</v>
      </c>
      <c r="AB449" s="27">
        <f t="shared" si="134"/>
        <v>120</v>
      </c>
      <c r="AC449" s="71">
        <f t="shared" si="135"/>
        <v>37</v>
      </c>
      <c r="AD449" s="71">
        <f t="shared" si="136"/>
        <v>26</v>
      </c>
      <c r="AE449" s="71">
        <f t="shared" si="137"/>
        <v>0.54</v>
      </c>
      <c r="AF449" s="80" t="b">
        <f t="shared" si="138"/>
        <v>1</v>
      </c>
    </row>
    <row r="450" spans="1:33">
      <c r="A450" s="43" t="s">
        <v>2729</v>
      </c>
      <c r="B450" s="19" t="s">
        <v>3215</v>
      </c>
      <c r="C450" s="19" t="s">
        <v>3216</v>
      </c>
      <c r="D450" s="19">
        <v>42622642</v>
      </c>
      <c r="E450" s="57" t="str">
        <f t="shared" si="119"/>
        <v>KG-ARI-1812-00048-00948/42622642</v>
      </c>
      <c r="F450" s="19" t="s">
        <v>864</v>
      </c>
      <c r="G450" s="19" t="s">
        <v>868</v>
      </c>
      <c r="H450" s="45">
        <v>43472</v>
      </c>
      <c r="I450" s="38">
        <v>18</v>
      </c>
      <c r="J450" s="38">
        <v>216</v>
      </c>
      <c r="K450" s="65">
        <f t="shared" si="120"/>
        <v>12</v>
      </c>
      <c r="L450" s="46">
        <v>1.65</v>
      </c>
      <c r="M450" s="66">
        <f t="shared" si="121"/>
        <v>29.7</v>
      </c>
      <c r="N450" s="38">
        <v>26</v>
      </c>
      <c r="O450" s="38">
        <v>24</v>
      </c>
      <c r="P450" s="38">
        <v>22</v>
      </c>
      <c r="Q450" s="71">
        <f t="shared" si="131"/>
        <v>1.4E-2</v>
      </c>
      <c r="R450" s="65">
        <f t="shared" si="132"/>
        <v>0.25</v>
      </c>
      <c r="S450" s="72">
        <f t="shared" si="124"/>
        <v>0.10648148148148148</v>
      </c>
      <c r="T450" s="50">
        <v>23</v>
      </c>
      <c r="U450" s="74" t="s">
        <v>2675</v>
      </c>
      <c r="V450" s="27">
        <f>IF(E450="","",SUMIF(OUTBOUND!$G:$G,WMS!E450,OUTBOUND!$L:$L))</f>
        <v>4</v>
      </c>
      <c r="W450" s="27">
        <f>IF(E450="","",SUMIF(OUTBOUND!$G:$G,WMS!E450,OUTBOUND!$M:$M))</f>
        <v>48</v>
      </c>
      <c r="X450" s="71">
        <f>IF(E450="","",SUMIF(OUTBOUND!$G:$G,WMS!E450,OUTBOUND!$O:$O))</f>
        <v>6.6</v>
      </c>
      <c r="Y450" s="71">
        <f>IF(E450="","",SUMIF(OUTBOUND!$G:$G,WMS!E450,OUTBOUND!$AC:$AC))</f>
        <v>5.1111111111111107</v>
      </c>
      <c r="Z450" s="71">
        <f>IF(E450="","",SUMIF(OUTBOUND!$G:$G,WMS!E450,OUTBOUND!$P:$P))</f>
        <v>5.6000000000000001E-2</v>
      </c>
      <c r="AA450" s="27">
        <f t="shared" si="133"/>
        <v>14</v>
      </c>
      <c r="AB450" s="27">
        <f t="shared" si="134"/>
        <v>168</v>
      </c>
      <c r="AC450" s="71">
        <f t="shared" si="135"/>
        <v>23.1</v>
      </c>
      <c r="AD450" s="71">
        <f t="shared" si="136"/>
        <v>17.888888888888889</v>
      </c>
      <c r="AE450" s="71">
        <f t="shared" si="137"/>
        <v>0.19400000000000001</v>
      </c>
      <c r="AF450" s="80" t="b">
        <f t="shared" si="138"/>
        <v>1</v>
      </c>
    </row>
    <row r="451" spans="1:33">
      <c r="A451" s="43" t="s">
        <v>2729</v>
      </c>
      <c r="B451" s="19" t="s">
        <v>3215</v>
      </c>
      <c r="C451" s="19" t="s">
        <v>3216</v>
      </c>
      <c r="D451" s="19">
        <v>42630449</v>
      </c>
      <c r="E451" s="57" t="str">
        <f t="shared" si="119"/>
        <v>KG-ARI-1812-00048-00948/42630449</v>
      </c>
      <c r="F451" s="19" t="s">
        <v>864</v>
      </c>
      <c r="G451" s="19" t="s">
        <v>868</v>
      </c>
      <c r="H451" s="45">
        <v>43472</v>
      </c>
      <c r="I451" s="38">
        <v>10</v>
      </c>
      <c r="J451" s="38">
        <v>120</v>
      </c>
      <c r="K451" s="65">
        <f t="shared" si="120"/>
        <v>12</v>
      </c>
      <c r="L451" s="46">
        <v>4.05</v>
      </c>
      <c r="M451" s="66">
        <f t="shared" si="121"/>
        <v>40.5</v>
      </c>
      <c r="N451" s="38">
        <v>57</v>
      </c>
      <c r="O451" s="38">
        <v>31.5</v>
      </c>
      <c r="P451" s="38">
        <v>29</v>
      </c>
      <c r="Q451" s="71">
        <f t="shared" si="131"/>
        <v>5.1999999999999998E-2</v>
      </c>
      <c r="R451" s="65">
        <f t="shared" si="132"/>
        <v>0.52</v>
      </c>
      <c r="S451" s="72">
        <f t="shared" si="124"/>
        <v>0.3</v>
      </c>
      <c r="T451" s="50">
        <v>36</v>
      </c>
      <c r="U451" s="74" t="s">
        <v>3220</v>
      </c>
      <c r="V451" s="27">
        <f>IF(E451="","",SUMIF(OUTBOUND!$G:$G,WMS!E451,OUTBOUND!$L:$L))</f>
        <v>6</v>
      </c>
      <c r="W451" s="27">
        <f>IF(E451="","",SUMIF(OUTBOUND!$G:$G,WMS!E451,OUTBOUND!$M:$M))</f>
        <v>72</v>
      </c>
      <c r="X451" s="71">
        <f>IF(E451="","",SUMIF(OUTBOUND!$G:$G,WMS!E451,OUTBOUND!$O:$O))</f>
        <v>24.299999999999997</v>
      </c>
      <c r="Y451" s="71">
        <f>IF(E451="","",SUMIF(OUTBOUND!$G:$G,WMS!E451,OUTBOUND!$AC:$AC))</f>
        <v>21.599999999999998</v>
      </c>
      <c r="Z451" s="71">
        <f>IF(E451="","",SUMIF(OUTBOUND!$G:$G,WMS!E451,OUTBOUND!$P:$P))</f>
        <v>0.312</v>
      </c>
      <c r="AA451" s="27">
        <f t="shared" si="133"/>
        <v>4</v>
      </c>
      <c r="AB451" s="27">
        <f t="shared" si="134"/>
        <v>48</v>
      </c>
      <c r="AC451" s="71">
        <f t="shared" si="135"/>
        <v>16.200000000000003</v>
      </c>
      <c r="AD451" s="71">
        <f t="shared" si="136"/>
        <v>14.400000000000002</v>
      </c>
      <c r="AE451" s="71">
        <f t="shared" si="137"/>
        <v>0.20800000000000002</v>
      </c>
      <c r="AF451" s="80" t="b">
        <f t="shared" si="138"/>
        <v>1</v>
      </c>
    </row>
    <row r="452" spans="1:33">
      <c r="A452" s="43" t="s">
        <v>2729</v>
      </c>
      <c r="B452" s="19" t="s">
        <v>3215</v>
      </c>
      <c r="C452" s="19" t="s">
        <v>3216</v>
      </c>
      <c r="D452" s="19">
        <v>42630418</v>
      </c>
      <c r="E452" s="57" t="str">
        <f t="shared" si="119"/>
        <v>KG-ARI-1812-00048-00948/42630418</v>
      </c>
      <c r="F452" s="19" t="s">
        <v>864</v>
      </c>
      <c r="G452" s="19" t="s">
        <v>868</v>
      </c>
      <c r="H452" s="45">
        <v>43472</v>
      </c>
      <c r="I452" s="38">
        <v>10</v>
      </c>
      <c r="J452" s="38">
        <v>120</v>
      </c>
      <c r="K452" s="65">
        <f t="shared" si="120"/>
        <v>12</v>
      </c>
      <c r="L452" s="46">
        <v>3.9</v>
      </c>
      <c r="M452" s="66">
        <f t="shared" si="121"/>
        <v>39</v>
      </c>
      <c r="N452" s="38">
        <v>42</v>
      </c>
      <c r="O452" s="38">
        <v>33</v>
      </c>
      <c r="P452" s="38">
        <v>51</v>
      </c>
      <c r="Q452" s="71">
        <f t="shared" si="131"/>
        <v>7.0999999999999994E-2</v>
      </c>
      <c r="R452" s="65">
        <f t="shared" si="132"/>
        <v>0.71</v>
      </c>
      <c r="S452" s="72">
        <f t="shared" si="124"/>
        <v>0.16666666666666666</v>
      </c>
      <c r="T452" s="50">
        <v>20</v>
      </c>
      <c r="U452" s="74" t="s">
        <v>3220</v>
      </c>
      <c r="V452" s="27">
        <f>IF(E452="","",SUMIF(OUTBOUND!$G:$G,WMS!E452,OUTBOUND!$L:$L))</f>
        <v>9</v>
      </c>
      <c r="W452" s="27">
        <f>IF(E452="","",SUMIF(OUTBOUND!$G:$G,WMS!E452,OUTBOUND!$M:$M))</f>
        <v>108</v>
      </c>
      <c r="X452" s="71">
        <f>IF(E452="","",SUMIF(OUTBOUND!$G:$G,WMS!E452,OUTBOUND!$O:$O))</f>
        <v>35.1</v>
      </c>
      <c r="Y452" s="71">
        <f>IF(E452="","",SUMIF(OUTBOUND!$G:$G,WMS!E452,OUTBOUND!$AC:$AC))</f>
        <v>18</v>
      </c>
      <c r="Z452" s="71">
        <f>IF(E452="","",SUMIF(OUTBOUND!$G:$G,WMS!E452,OUTBOUND!$P:$P))</f>
        <v>0.63900000000000001</v>
      </c>
      <c r="AA452" s="27">
        <f t="shared" si="133"/>
        <v>1</v>
      </c>
      <c r="AB452" s="27">
        <f t="shared" si="134"/>
        <v>12</v>
      </c>
      <c r="AC452" s="71">
        <f t="shared" si="135"/>
        <v>3.8999999999999986</v>
      </c>
      <c r="AD452" s="71">
        <f t="shared" si="136"/>
        <v>2</v>
      </c>
      <c r="AE452" s="71">
        <f t="shared" si="137"/>
        <v>7.0999999999999952E-2</v>
      </c>
      <c r="AF452" s="80" t="b">
        <f t="shared" si="138"/>
        <v>1</v>
      </c>
    </row>
    <row r="453" spans="1:33">
      <c r="A453" s="43" t="s">
        <v>2729</v>
      </c>
      <c r="B453" s="19" t="s">
        <v>3215</v>
      </c>
      <c r="C453" s="19" t="s">
        <v>3216</v>
      </c>
      <c r="D453" s="19">
        <v>42630289</v>
      </c>
      <c r="E453" s="57" t="str">
        <f t="shared" si="119"/>
        <v>KG-ARI-1812-00048-00948/42630289</v>
      </c>
      <c r="F453" s="19" t="s">
        <v>864</v>
      </c>
      <c r="G453" s="19" t="s">
        <v>868</v>
      </c>
      <c r="H453" s="45">
        <v>43472</v>
      </c>
      <c r="I453" s="38">
        <v>30</v>
      </c>
      <c r="J453" s="38">
        <v>120</v>
      </c>
      <c r="K453" s="65">
        <f t="shared" si="120"/>
        <v>4</v>
      </c>
      <c r="L453" s="46">
        <v>2.35</v>
      </c>
      <c r="M453" s="66">
        <f t="shared" si="121"/>
        <v>70.5</v>
      </c>
      <c r="N453" s="38">
        <v>27.5</v>
      </c>
      <c r="O453" s="38">
        <v>25</v>
      </c>
      <c r="P453" s="38">
        <v>50</v>
      </c>
      <c r="Q453" s="71">
        <f t="shared" ref="Q453:Q495" si="139">IF(P453="","",ROUND(N453*O453*P453/1000000,3))</f>
        <v>3.4000000000000002E-2</v>
      </c>
      <c r="R453" s="65">
        <f t="shared" ref="R453:R495" si="140">IF(Q453="","",ROUND(N453*O453*P453/1000000*I453,2))</f>
        <v>1.03</v>
      </c>
      <c r="S453" s="72">
        <f t="shared" ref="S453:S495" si="141">IF(T453="","",T453/J453)</f>
        <v>0.47499999999999998</v>
      </c>
      <c r="T453" s="50">
        <v>57</v>
      </c>
      <c r="U453" s="74" t="s">
        <v>3217</v>
      </c>
      <c r="V453" s="27">
        <f>IF(E453="","",SUMIF(OUTBOUND!$G:$G,WMS!E453,OUTBOUND!$L:$L))</f>
        <v>3</v>
      </c>
      <c r="W453" s="27">
        <f>IF(E453="","",SUMIF(OUTBOUND!$G:$G,WMS!E453,OUTBOUND!$M:$M))</f>
        <v>12</v>
      </c>
      <c r="X453" s="71">
        <f>IF(E453="","",SUMIF(OUTBOUND!$G:$G,WMS!E453,OUTBOUND!$O:$O))</f>
        <v>7.0500000000000007</v>
      </c>
      <c r="Y453" s="71">
        <f>IF(E453="","",SUMIF(OUTBOUND!$G:$G,WMS!E453,OUTBOUND!$AC:$AC))</f>
        <v>5.6999999999999993</v>
      </c>
      <c r="Z453" s="71">
        <f>IF(E453="","",SUMIF(OUTBOUND!$G:$G,WMS!E453,OUTBOUND!$P:$P))</f>
        <v>0.10200000000000001</v>
      </c>
      <c r="AA453" s="27">
        <f t="shared" ref="AA453:AA495" si="142">IF(I453="","",I453-V453)</f>
        <v>27</v>
      </c>
      <c r="AB453" s="27">
        <f t="shared" ref="AB453:AB495" si="143">IF(J453="","",J453-W453)</f>
        <v>108</v>
      </c>
      <c r="AC453" s="71">
        <f t="shared" ref="AC453:AC495" si="144">IF(M453="","",M453-X453)</f>
        <v>63.45</v>
      </c>
      <c r="AD453" s="71">
        <f t="shared" ref="AD453:AD495" si="145">IF(T453="","",T453-Y453)</f>
        <v>51.3</v>
      </c>
      <c r="AE453" s="71">
        <f t="shared" ref="AE453:AE495" si="146">IF(R453="","",R453-Z453)</f>
        <v>0.92800000000000005</v>
      </c>
      <c r="AF453" s="80" t="b">
        <f t="shared" ref="AF453:AF495" si="147">IF(AB453="","",EXACT(K453,AB453/AA453))</f>
        <v>1</v>
      </c>
    </row>
    <row r="454" spans="1:33">
      <c r="A454" s="43" t="s">
        <v>2729</v>
      </c>
      <c r="B454" s="19" t="s">
        <v>3215</v>
      </c>
      <c r="C454" s="19" t="s">
        <v>3216</v>
      </c>
      <c r="D454" s="19">
        <v>42629610</v>
      </c>
      <c r="E454" s="57" t="str">
        <f t="shared" si="119"/>
        <v>KG-ARI-1812-00048-00948/42629610</v>
      </c>
      <c r="F454" s="19" t="s">
        <v>864</v>
      </c>
      <c r="G454" s="19" t="s">
        <v>868</v>
      </c>
      <c r="H454" s="45">
        <v>43472</v>
      </c>
      <c r="I454" s="38">
        <v>24</v>
      </c>
      <c r="J454" s="38">
        <v>144</v>
      </c>
      <c r="K454" s="65">
        <f t="shared" si="120"/>
        <v>6</v>
      </c>
      <c r="L454" s="46">
        <v>4.25</v>
      </c>
      <c r="M454" s="66">
        <f t="shared" si="121"/>
        <v>102</v>
      </c>
      <c r="N454" s="38">
        <v>50</v>
      </c>
      <c r="O454" s="38">
        <v>31.5</v>
      </c>
      <c r="P454" s="38">
        <v>37.5</v>
      </c>
      <c r="Q454" s="71">
        <f t="shared" si="139"/>
        <v>5.8999999999999997E-2</v>
      </c>
      <c r="R454" s="65">
        <f t="shared" si="140"/>
        <v>1.42</v>
      </c>
      <c r="S454" s="72">
        <f t="shared" si="141"/>
        <v>0.63194444444444442</v>
      </c>
      <c r="T454" s="50">
        <v>91</v>
      </c>
      <c r="U454" s="74" t="s">
        <v>3221</v>
      </c>
      <c r="V454" s="27">
        <f>IF(E454="","",SUMIF(OUTBOUND!$G:$G,WMS!E454,OUTBOUND!$L:$L))</f>
        <v>0</v>
      </c>
      <c r="W454" s="27">
        <f>IF(E454="","",SUMIF(OUTBOUND!$G:$G,WMS!E454,OUTBOUND!$M:$M))</f>
        <v>0</v>
      </c>
      <c r="X454" s="71">
        <f>IF(E454="","",SUMIF(OUTBOUND!$G:$G,WMS!E454,OUTBOUND!$O:$O))</f>
        <v>0</v>
      </c>
      <c r="Y454" s="71">
        <f>IF(E454="","",SUMIF(OUTBOUND!$G:$G,WMS!E454,OUTBOUND!$AC:$AC))</f>
        <v>0</v>
      </c>
      <c r="Z454" s="71">
        <f>IF(E454="","",SUMIF(OUTBOUND!$G:$G,WMS!E454,OUTBOUND!$P:$P))</f>
        <v>0</v>
      </c>
      <c r="AA454" s="27">
        <f t="shared" si="142"/>
        <v>24</v>
      </c>
      <c r="AB454" s="27">
        <f t="shared" si="143"/>
        <v>144</v>
      </c>
      <c r="AC454" s="71">
        <f t="shared" si="144"/>
        <v>102</v>
      </c>
      <c r="AD454" s="71">
        <f t="shared" si="145"/>
        <v>91</v>
      </c>
      <c r="AE454" s="71">
        <f t="shared" si="146"/>
        <v>1.42</v>
      </c>
      <c r="AF454" s="80" t="b">
        <f t="shared" si="147"/>
        <v>1</v>
      </c>
    </row>
    <row r="455" spans="1:33">
      <c r="A455" s="43" t="s">
        <v>2729</v>
      </c>
      <c r="B455" s="19" t="s">
        <v>3215</v>
      </c>
      <c r="C455" s="19" t="s">
        <v>3216</v>
      </c>
      <c r="D455" s="19">
        <v>42630296</v>
      </c>
      <c r="E455" s="57" t="str">
        <f t="shared" si="119"/>
        <v>KG-ARI-1812-00048-00948/42630296</v>
      </c>
      <c r="F455" s="19" t="s">
        <v>864</v>
      </c>
      <c r="G455" s="19" t="s">
        <v>868</v>
      </c>
      <c r="H455" s="45">
        <v>43472</v>
      </c>
      <c r="I455" s="38">
        <v>14</v>
      </c>
      <c r="J455" s="38">
        <v>168</v>
      </c>
      <c r="K455" s="65">
        <f t="shared" si="120"/>
        <v>12</v>
      </c>
      <c r="L455" s="46">
        <v>1.7</v>
      </c>
      <c r="M455" s="66">
        <f t="shared" si="121"/>
        <v>23.8</v>
      </c>
      <c r="N455" s="38">
        <v>35</v>
      </c>
      <c r="O455" s="38">
        <v>25.5</v>
      </c>
      <c r="P455" s="38">
        <v>22.5</v>
      </c>
      <c r="Q455" s="71">
        <f t="shared" si="139"/>
        <v>0.02</v>
      </c>
      <c r="R455" s="65">
        <f t="shared" si="140"/>
        <v>0.28000000000000003</v>
      </c>
      <c r="S455" s="72">
        <f t="shared" si="141"/>
        <v>0.10119047619047619</v>
      </c>
      <c r="T455" s="50">
        <v>17</v>
      </c>
      <c r="U455" s="74" t="s">
        <v>3220</v>
      </c>
      <c r="V455" s="27">
        <f>IF(E455="","",SUMIF(OUTBOUND!$G:$G,WMS!E455,OUTBOUND!$L:$L))</f>
        <v>11</v>
      </c>
      <c r="W455" s="27">
        <f>IF(E455="","",SUMIF(OUTBOUND!$G:$G,WMS!E455,OUTBOUND!$M:$M))</f>
        <v>132</v>
      </c>
      <c r="X455" s="71">
        <f>IF(E455="","",SUMIF(OUTBOUND!$G:$G,WMS!E455,OUTBOUND!$O:$O))</f>
        <v>18.7</v>
      </c>
      <c r="Y455" s="71">
        <f>IF(E455="","",SUMIF(OUTBOUND!$G:$G,WMS!E455,OUTBOUND!$AC:$AC))</f>
        <v>13.357142857142858</v>
      </c>
      <c r="Z455" s="71">
        <f>IF(E455="","",SUMIF(OUTBOUND!$G:$G,WMS!E455,OUTBOUND!$P:$P))</f>
        <v>0.22</v>
      </c>
      <c r="AA455" s="27">
        <f t="shared" si="142"/>
        <v>3</v>
      </c>
      <c r="AB455" s="27">
        <f t="shared" si="143"/>
        <v>36</v>
      </c>
      <c r="AC455" s="71">
        <f t="shared" si="144"/>
        <v>5.1000000000000014</v>
      </c>
      <c r="AD455" s="71">
        <f t="shared" si="145"/>
        <v>3.6428571428571423</v>
      </c>
      <c r="AE455" s="71">
        <f t="shared" si="146"/>
        <v>6.0000000000000026E-2</v>
      </c>
      <c r="AF455" s="80" t="b">
        <f t="shared" si="147"/>
        <v>1</v>
      </c>
    </row>
    <row r="456" spans="1:33">
      <c r="A456" s="43" t="s">
        <v>2729</v>
      </c>
      <c r="B456" s="19" t="s">
        <v>3215</v>
      </c>
      <c r="C456" s="19" t="s">
        <v>3216</v>
      </c>
      <c r="D456" s="19">
        <v>42630456</v>
      </c>
      <c r="E456" s="57" t="str">
        <f t="shared" si="119"/>
        <v>KG-ARI-1812-00048-00948/42630456</v>
      </c>
      <c r="F456" s="19" t="s">
        <v>864</v>
      </c>
      <c r="G456" s="19" t="s">
        <v>870</v>
      </c>
      <c r="H456" s="45">
        <v>43472</v>
      </c>
      <c r="I456" s="38">
        <v>13</v>
      </c>
      <c r="J456" s="38">
        <v>104</v>
      </c>
      <c r="K456" s="65">
        <f t="shared" si="120"/>
        <v>8</v>
      </c>
      <c r="L456" s="46">
        <v>8.3000000000000007</v>
      </c>
      <c r="M456" s="66">
        <f t="shared" si="121"/>
        <v>107.9</v>
      </c>
      <c r="N456" s="38">
        <v>44</v>
      </c>
      <c r="O456" s="38">
        <v>24</v>
      </c>
      <c r="P456" s="38">
        <v>39.5</v>
      </c>
      <c r="Q456" s="71">
        <f t="shared" si="139"/>
        <v>4.2000000000000003E-2</v>
      </c>
      <c r="R456" s="65">
        <f t="shared" si="140"/>
        <v>0.54</v>
      </c>
      <c r="S456" s="72">
        <f t="shared" si="141"/>
        <v>0.97115384615384615</v>
      </c>
      <c r="T456" s="50">
        <v>101</v>
      </c>
      <c r="U456" s="74" t="s">
        <v>3218</v>
      </c>
      <c r="V456" s="27">
        <f>IF(E456="","",SUMIF(OUTBOUND!$G:$G,WMS!E456,OUTBOUND!$L:$L))</f>
        <v>1</v>
      </c>
      <c r="W456" s="27">
        <f>IF(E456="","",SUMIF(OUTBOUND!$G:$G,WMS!E456,OUTBOUND!$M:$M))</f>
        <v>8</v>
      </c>
      <c r="X456" s="71">
        <f>IF(E456="","",SUMIF(OUTBOUND!$G:$G,WMS!E456,OUTBOUND!$O:$O))</f>
        <v>8.3000000000000007</v>
      </c>
      <c r="Y456" s="71">
        <f>IF(E456="","",SUMIF(OUTBOUND!$G:$G,WMS!E456,OUTBOUND!$AC:$AC))</f>
        <v>7.7692307692307692</v>
      </c>
      <c r="Z456" s="71">
        <f>IF(E456="","",SUMIF(OUTBOUND!$G:$G,WMS!E456,OUTBOUND!$P:$P))</f>
        <v>4.2000000000000003E-2</v>
      </c>
      <c r="AA456" s="27">
        <f t="shared" si="142"/>
        <v>12</v>
      </c>
      <c r="AB456" s="27">
        <f t="shared" si="143"/>
        <v>96</v>
      </c>
      <c r="AC456" s="71">
        <f t="shared" si="144"/>
        <v>99.600000000000009</v>
      </c>
      <c r="AD456" s="71">
        <f t="shared" si="145"/>
        <v>93.230769230769226</v>
      </c>
      <c r="AE456" s="71">
        <f t="shared" si="146"/>
        <v>0.49800000000000005</v>
      </c>
      <c r="AF456" s="80" t="b">
        <f t="shared" si="147"/>
        <v>1</v>
      </c>
    </row>
    <row r="457" spans="1:33">
      <c r="A457" s="43" t="s">
        <v>2729</v>
      </c>
      <c r="B457" s="19" t="s">
        <v>3215</v>
      </c>
      <c r="C457" s="19" t="s">
        <v>3216</v>
      </c>
      <c r="D457" s="19">
        <v>42622505</v>
      </c>
      <c r="E457" s="57" t="str">
        <f t="shared" si="119"/>
        <v>KG-ARI-1812-00048-00948/42622505</v>
      </c>
      <c r="F457" s="19" t="s">
        <v>864</v>
      </c>
      <c r="G457" s="19" t="s">
        <v>868</v>
      </c>
      <c r="H457" s="45">
        <v>43472</v>
      </c>
      <c r="I457" s="38">
        <v>18</v>
      </c>
      <c r="J457" s="38">
        <v>216</v>
      </c>
      <c r="K457" s="65">
        <f t="shared" si="120"/>
        <v>12</v>
      </c>
      <c r="L457" s="46">
        <v>2.1</v>
      </c>
      <c r="M457" s="66">
        <f t="shared" si="121"/>
        <v>37.799999999999997</v>
      </c>
      <c r="N457" s="38">
        <v>34</v>
      </c>
      <c r="O457" s="38">
        <v>20.5</v>
      </c>
      <c r="P457" s="38">
        <v>29.5</v>
      </c>
      <c r="Q457" s="71">
        <f t="shared" si="139"/>
        <v>2.1000000000000001E-2</v>
      </c>
      <c r="R457" s="65">
        <f t="shared" si="140"/>
        <v>0.37</v>
      </c>
      <c r="S457" s="72">
        <f t="shared" si="141"/>
        <v>0.14351851851851852</v>
      </c>
      <c r="T457" s="50">
        <v>31</v>
      </c>
      <c r="U457" s="74" t="s">
        <v>3220</v>
      </c>
      <c r="V457" s="27">
        <f>IF(E457="","",SUMIF(OUTBOUND!$G:$G,WMS!E457,OUTBOUND!$L:$L))</f>
        <v>0</v>
      </c>
      <c r="W457" s="27">
        <f>IF(E457="","",SUMIF(OUTBOUND!$G:$G,WMS!E457,OUTBOUND!$M:$M))</f>
        <v>0</v>
      </c>
      <c r="X457" s="71">
        <f>IF(E457="","",SUMIF(OUTBOUND!$G:$G,WMS!E457,OUTBOUND!$O:$O))</f>
        <v>0</v>
      </c>
      <c r="Y457" s="71">
        <f>IF(E457="","",SUMIF(OUTBOUND!$G:$G,WMS!E457,OUTBOUND!$AC:$AC))</f>
        <v>0</v>
      </c>
      <c r="Z457" s="71">
        <f>IF(E457="","",SUMIF(OUTBOUND!$G:$G,WMS!E457,OUTBOUND!$P:$P))</f>
        <v>0</v>
      </c>
      <c r="AA457" s="27">
        <f t="shared" si="142"/>
        <v>18</v>
      </c>
      <c r="AB457" s="27">
        <f t="shared" si="143"/>
        <v>216</v>
      </c>
      <c r="AC457" s="71">
        <f t="shared" si="144"/>
        <v>37.799999999999997</v>
      </c>
      <c r="AD457" s="71">
        <f t="shared" si="145"/>
        <v>31</v>
      </c>
      <c r="AE457" s="71">
        <f t="shared" si="146"/>
        <v>0.37</v>
      </c>
      <c r="AF457" s="80" t="b">
        <f t="shared" si="147"/>
        <v>1</v>
      </c>
    </row>
    <row r="458" spans="1:33">
      <c r="A458" s="43" t="s">
        <v>2729</v>
      </c>
      <c r="B458" s="19" t="s">
        <v>3215</v>
      </c>
      <c r="C458" s="19" t="s">
        <v>3216</v>
      </c>
      <c r="D458" s="19">
        <v>42629641</v>
      </c>
      <c r="E458" s="57" t="str">
        <f t="shared" si="119"/>
        <v>KG-ARI-1812-00048-00948/42629641</v>
      </c>
      <c r="F458" s="19" t="s">
        <v>864</v>
      </c>
      <c r="G458" s="19" t="s">
        <v>868</v>
      </c>
      <c r="H458" s="45">
        <v>43472</v>
      </c>
      <c r="I458" s="38">
        <v>10</v>
      </c>
      <c r="J458" s="38">
        <v>120</v>
      </c>
      <c r="K458" s="65">
        <f t="shared" si="120"/>
        <v>12</v>
      </c>
      <c r="L458" s="46">
        <v>2.2999999999999998</v>
      </c>
      <c r="M458" s="66">
        <f t="shared" si="121"/>
        <v>23</v>
      </c>
      <c r="N458" s="38">
        <v>31</v>
      </c>
      <c r="O458" s="38">
        <v>29</v>
      </c>
      <c r="P458" s="38">
        <v>27.5</v>
      </c>
      <c r="Q458" s="71">
        <f t="shared" si="139"/>
        <v>2.5000000000000001E-2</v>
      </c>
      <c r="R458" s="65">
        <f t="shared" si="140"/>
        <v>0.25</v>
      </c>
      <c r="S458" s="72">
        <f t="shared" si="141"/>
        <v>0.14166666666666666</v>
      </c>
      <c r="T458" s="50">
        <v>17</v>
      </c>
      <c r="U458" s="74" t="s">
        <v>3220</v>
      </c>
      <c r="V458" s="27">
        <f>IF(E458="","",SUMIF(OUTBOUND!$G:$G,WMS!E458,OUTBOUND!$L:$L))</f>
        <v>2</v>
      </c>
      <c r="W458" s="27">
        <f>IF(E458="","",SUMIF(OUTBOUND!$G:$G,WMS!E458,OUTBOUND!$M:$M))</f>
        <v>24</v>
      </c>
      <c r="X458" s="71">
        <f>IF(E458="","",SUMIF(OUTBOUND!$G:$G,WMS!E458,OUTBOUND!$O:$O))</f>
        <v>4.5999999999999996</v>
      </c>
      <c r="Y458" s="71">
        <f>IF(E458="","",SUMIF(OUTBOUND!$G:$G,WMS!E458,OUTBOUND!$AC:$AC))</f>
        <v>3.4</v>
      </c>
      <c r="Z458" s="71">
        <f>IF(E458="","",SUMIF(OUTBOUND!$G:$G,WMS!E458,OUTBOUND!$P:$P))</f>
        <v>0.05</v>
      </c>
      <c r="AA458" s="27">
        <f t="shared" si="142"/>
        <v>8</v>
      </c>
      <c r="AB458" s="27">
        <f t="shared" si="143"/>
        <v>96</v>
      </c>
      <c r="AC458" s="71">
        <f t="shared" si="144"/>
        <v>18.399999999999999</v>
      </c>
      <c r="AD458" s="71">
        <f t="shared" si="145"/>
        <v>13.6</v>
      </c>
      <c r="AE458" s="71">
        <f t="shared" si="146"/>
        <v>0.2</v>
      </c>
      <c r="AF458" s="80" t="b">
        <f t="shared" si="147"/>
        <v>1</v>
      </c>
    </row>
    <row r="459" spans="1:33">
      <c r="A459" s="43" t="s">
        <v>2729</v>
      </c>
      <c r="B459" s="19" t="s">
        <v>3215</v>
      </c>
      <c r="C459" s="19" t="s">
        <v>3216</v>
      </c>
      <c r="D459" s="19">
        <v>42283195</v>
      </c>
      <c r="E459" s="57" t="str">
        <f t="shared" si="119"/>
        <v>KG-ARI-1812-00048-00948/42283195</v>
      </c>
      <c r="F459" s="19" t="s">
        <v>864</v>
      </c>
      <c r="G459" s="20" t="s">
        <v>871</v>
      </c>
      <c r="H459" s="45">
        <v>43472</v>
      </c>
      <c r="I459" s="38">
        <v>2</v>
      </c>
      <c r="J459" s="38">
        <v>360</v>
      </c>
      <c r="K459" s="65">
        <f t="shared" si="120"/>
        <v>180</v>
      </c>
      <c r="L459" s="46">
        <v>156</v>
      </c>
      <c r="M459" s="66">
        <f t="shared" si="121"/>
        <v>312</v>
      </c>
      <c r="N459" s="38">
        <v>94</v>
      </c>
      <c r="O459" s="38">
        <v>94</v>
      </c>
      <c r="P459" s="38">
        <v>102</v>
      </c>
      <c r="Q459" s="71">
        <f t="shared" si="139"/>
        <v>0.90100000000000002</v>
      </c>
      <c r="R459" s="65">
        <f t="shared" si="140"/>
        <v>1.8</v>
      </c>
      <c r="S459" s="72">
        <f t="shared" si="141"/>
        <v>0.86388888888888893</v>
      </c>
      <c r="T459" s="50">
        <v>311</v>
      </c>
      <c r="U459" s="74" t="s">
        <v>2725</v>
      </c>
      <c r="V459" s="27">
        <f>IF(E459="","",SUMIF(OUTBOUND!$G:$G,WMS!E459,OUTBOUND!$L:$L))</f>
        <v>0</v>
      </c>
      <c r="W459" s="27">
        <f>IF(E459="","",SUMIF(OUTBOUND!$G:$G,WMS!E459,OUTBOUND!$M:$M))</f>
        <v>0</v>
      </c>
      <c r="X459" s="71">
        <f>IF(E459="","",SUMIF(OUTBOUND!$G:$G,WMS!E459,OUTBOUND!$O:$O))</f>
        <v>0</v>
      </c>
      <c r="Y459" s="71">
        <f>IF(E459="","",SUMIF(OUTBOUND!$G:$G,WMS!E459,OUTBOUND!$AC:$AC))</f>
        <v>0</v>
      </c>
      <c r="Z459" s="71">
        <f>IF(E459="","",SUMIF(OUTBOUND!$G:$G,WMS!E459,OUTBOUND!$P:$P))</f>
        <v>0</v>
      </c>
      <c r="AA459" s="27">
        <f t="shared" si="142"/>
        <v>2</v>
      </c>
      <c r="AB459" s="27">
        <f t="shared" si="143"/>
        <v>360</v>
      </c>
      <c r="AC459" s="71">
        <f t="shared" si="144"/>
        <v>312</v>
      </c>
      <c r="AD459" s="71">
        <f t="shared" si="145"/>
        <v>311</v>
      </c>
      <c r="AE459" s="71">
        <f t="shared" si="146"/>
        <v>1.8</v>
      </c>
      <c r="AF459" s="80" t="b">
        <f t="shared" si="147"/>
        <v>1</v>
      </c>
    </row>
    <row r="460" spans="1:33">
      <c r="A460" s="43" t="s">
        <v>2729</v>
      </c>
      <c r="B460" s="19" t="s">
        <v>3215</v>
      </c>
      <c r="C460" s="19" t="s">
        <v>3216</v>
      </c>
      <c r="D460" s="19">
        <v>42194583</v>
      </c>
      <c r="E460" s="57" t="str">
        <f t="shared" si="119"/>
        <v>KG-ARI-1812-00048-00948/42194583</v>
      </c>
      <c r="F460" s="19" t="s">
        <v>864</v>
      </c>
      <c r="G460" s="19" t="s">
        <v>867</v>
      </c>
      <c r="H460" s="45">
        <v>43472</v>
      </c>
      <c r="I460" s="38">
        <v>386</v>
      </c>
      <c r="J460" s="38">
        <v>4632</v>
      </c>
      <c r="K460" s="65">
        <f t="shared" si="120"/>
        <v>12</v>
      </c>
      <c r="L460" s="46">
        <v>5.25</v>
      </c>
      <c r="M460" s="66">
        <f t="shared" si="121"/>
        <v>2026.5</v>
      </c>
      <c r="N460" s="38">
        <v>40</v>
      </c>
      <c r="O460" s="38">
        <v>31.5</v>
      </c>
      <c r="P460" s="38">
        <v>36.5</v>
      </c>
      <c r="Q460" s="71">
        <f t="shared" si="139"/>
        <v>4.5999999999999999E-2</v>
      </c>
      <c r="R460" s="65">
        <f t="shared" si="140"/>
        <v>17.75</v>
      </c>
      <c r="S460" s="72">
        <f t="shared" si="141"/>
        <v>0.43329015544041449</v>
      </c>
      <c r="T460" s="50">
        <v>2007</v>
      </c>
      <c r="U460" s="74" t="s">
        <v>3222</v>
      </c>
      <c r="V460" s="27">
        <f>IF(E460="","",SUMIF(OUTBOUND!$G:$G,WMS!E460,OUTBOUND!$L:$L))</f>
        <v>0</v>
      </c>
      <c r="W460" s="27">
        <f>IF(E460="","",SUMIF(OUTBOUND!$G:$G,WMS!E460,OUTBOUND!$M:$M))</f>
        <v>0</v>
      </c>
      <c r="X460" s="71">
        <f>IF(E460="","",SUMIF(OUTBOUND!$G:$G,WMS!E460,OUTBOUND!$O:$O))</f>
        <v>0</v>
      </c>
      <c r="Y460" s="71">
        <f>IF(E460="","",SUMIF(OUTBOUND!$G:$G,WMS!E460,OUTBOUND!$AC:$AC))</f>
        <v>0</v>
      </c>
      <c r="Z460" s="71">
        <f>IF(E460="","",SUMIF(OUTBOUND!$G:$G,WMS!E460,OUTBOUND!$P:$P))</f>
        <v>0</v>
      </c>
      <c r="AA460" s="27">
        <f t="shared" si="142"/>
        <v>386</v>
      </c>
      <c r="AB460" s="27">
        <f t="shared" si="143"/>
        <v>4632</v>
      </c>
      <c r="AC460" s="71">
        <f t="shared" si="144"/>
        <v>2026.5</v>
      </c>
      <c r="AD460" s="71">
        <f t="shared" si="145"/>
        <v>2007</v>
      </c>
      <c r="AE460" s="71">
        <f t="shared" si="146"/>
        <v>17.75</v>
      </c>
      <c r="AF460" s="80" t="b">
        <f t="shared" si="147"/>
        <v>1</v>
      </c>
    </row>
    <row r="461" spans="1:33">
      <c r="A461" s="43" t="s">
        <v>2729</v>
      </c>
      <c r="B461" s="19" t="s">
        <v>3215</v>
      </c>
      <c r="C461" s="19" t="s">
        <v>3216</v>
      </c>
      <c r="D461" s="19">
        <v>42386674</v>
      </c>
      <c r="E461" s="57" t="str">
        <f t="shared" si="119"/>
        <v>KG-ARI-1812-00048-00948/42386674</v>
      </c>
      <c r="F461" s="19" t="s">
        <v>864</v>
      </c>
      <c r="G461" s="20" t="s">
        <v>871</v>
      </c>
      <c r="H461" s="45">
        <v>43472</v>
      </c>
      <c r="I461" s="38">
        <v>2</v>
      </c>
      <c r="J461" s="38">
        <v>360</v>
      </c>
      <c r="K461" s="65">
        <f t="shared" si="120"/>
        <v>180</v>
      </c>
      <c r="L461" s="46">
        <v>156</v>
      </c>
      <c r="M461" s="66">
        <f t="shared" si="121"/>
        <v>312</v>
      </c>
      <c r="N461" s="38">
        <v>94</v>
      </c>
      <c r="O461" s="38">
        <v>94</v>
      </c>
      <c r="P461" s="38">
        <v>102</v>
      </c>
      <c r="Q461" s="71">
        <f t="shared" si="139"/>
        <v>0.90100000000000002</v>
      </c>
      <c r="R461" s="65">
        <f t="shared" si="140"/>
        <v>1.8</v>
      </c>
      <c r="S461" s="72">
        <f t="shared" si="141"/>
        <v>0.86388888888888893</v>
      </c>
      <c r="T461" s="50">
        <v>311</v>
      </c>
      <c r="U461" s="74" t="s">
        <v>2725</v>
      </c>
      <c r="V461" s="27">
        <f>IF(E461="","",SUMIF(OUTBOUND!$G:$G,WMS!E461,OUTBOUND!$L:$L))</f>
        <v>0</v>
      </c>
      <c r="W461" s="27">
        <f>IF(E461="","",SUMIF(OUTBOUND!$G:$G,WMS!E461,OUTBOUND!$M:$M))</f>
        <v>0</v>
      </c>
      <c r="X461" s="71">
        <f>IF(E461="","",SUMIF(OUTBOUND!$G:$G,WMS!E461,OUTBOUND!$O:$O))</f>
        <v>0</v>
      </c>
      <c r="Y461" s="71">
        <f>IF(E461="","",SUMIF(OUTBOUND!$G:$G,WMS!E461,OUTBOUND!$AC:$AC))</f>
        <v>0</v>
      </c>
      <c r="Z461" s="71">
        <f>IF(E461="","",SUMIF(OUTBOUND!$G:$G,WMS!E461,OUTBOUND!$P:$P))</f>
        <v>0</v>
      </c>
      <c r="AA461" s="27">
        <f t="shared" si="142"/>
        <v>2</v>
      </c>
      <c r="AB461" s="27">
        <f t="shared" si="143"/>
        <v>360</v>
      </c>
      <c r="AC461" s="71">
        <f t="shared" si="144"/>
        <v>312</v>
      </c>
      <c r="AD461" s="71">
        <f t="shared" si="145"/>
        <v>311</v>
      </c>
      <c r="AE461" s="71">
        <f t="shared" si="146"/>
        <v>1.8</v>
      </c>
      <c r="AF461" s="80" t="b">
        <f t="shared" si="147"/>
        <v>1</v>
      </c>
    </row>
    <row r="462" spans="1:33">
      <c r="A462" s="43" t="s">
        <v>2729</v>
      </c>
      <c r="B462" s="19" t="s">
        <v>3215</v>
      </c>
      <c r="C462" s="19" t="s">
        <v>3216</v>
      </c>
      <c r="D462" s="19">
        <v>42629375</v>
      </c>
      <c r="E462" s="57" t="str">
        <f t="shared" si="119"/>
        <v>KG-ARI-1812-00048-00948/42629375</v>
      </c>
      <c r="F462" s="19" t="s">
        <v>864</v>
      </c>
      <c r="G462" s="19" t="s">
        <v>868</v>
      </c>
      <c r="H462" s="45">
        <v>43472</v>
      </c>
      <c r="I462" s="38">
        <v>18</v>
      </c>
      <c r="J462" s="38">
        <v>108</v>
      </c>
      <c r="K462" s="65">
        <f t="shared" si="120"/>
        <v>6</v>
      </c>
      <c r="L462" s="46">
        <v>2.1</v>
      </c>
      <c r="M462" s="66">
        <f t="shared" si="121"/>
        <v>37.799999999999997</v>
      </c>
      <c r="N462" s="38">
        <v>38</v>
      </c>
      <c r="O462" s="38">
        <v>21</v>
      </c>
      <c r="P462" s="38">
        <v>46.5</v>
      </c>
      <c r="Q462" s="71">
        <f t="shared" si="139"/>
        <v>3.6999999999999998E-2</v>
      </c>
      <c r="R462" s="65">
        <f t="shared" si="140"/>
        <v>0.67</v>
      </c>
      <c r="S462" s="72">
        <f t="shared" si="141"/>
        <v>0.26851851851851855</v>
      </c>
      <c r="T462" s="50">
        <v>29</v>
      </c>
      <c r="U462" s="74" t="s">
        <v>3220</v>
      </c>
      <c r="V462" s="27">
        <f>IF(E462="","",SUMIF(OUTBOUND!$G:$G,WMS!E462,OUTBOUND!$L:$L))</f>
        <v>0</v>
      </c>
      <c r="W462" s="27">
        <f>IF(E462="","",SUMIF(OUTBOUND!$G:$G,WMS!E462,OUTBOUND!$M:$M))</f>
        <v>0</v>
      </c>
      <c r="X462" s="71">
        <f>IF(E462="","",SUMIF(OUTBOUND!$G:$G,WMS!E462,OUTBOUND!$O:$O))</f>
        <v>0</v>
      </c>
      <c r="Y462" s="71">
        <f>IF(E462="","",SUMIF(OUTBOUND!$G:$G,WMS!E462,OUTBOUND!$AC:$AC))</f>
        <v>0</v>
      </c>
      <c r="Z462" s="71">
        <f>IF(E462="","",SUMIF(OUTBOUND!$G:$G,WMS!E462,OUTBOUND!$P:$P))</f>
        <v>0</v>
      </c>
      <c r="AA462" s="27">
        <f t="shared" si="142"/>
        <v>18</v>
      </c>
      <c r="AB462" s="27">
        <f t="shared" si="143"/>
        <v>108</v>
      </c>
      <c r="AC462" s="71">
        <f t="shared" si="144"/>
        <v>37.799999999999997</v>
      </c>
      <c r="AD462" s="71">
        <f t="shared" si="145"/>
        <v>29</v>
      </c>
      <c r="AE462" s="71">
        <f t="shared" si="146"/>
        <v>0.67</v>
      </c>
      <c r="AF462" s="80" t="b">
        <f t="shared" si="147"/>
        <v>1</v>
      </c>
    </row>
    <row r="463" spans="1:33">
      <c r="A463" s="43" t="s">
        <v>2729</v>
      </c>
      <c r="B463" s="19" t="s">
        <v>3215</v>
      </c>
      <c r="C463" s="19" t="s">
        <v>3216</v>
      </c>
      <c r="D463" s="19">
        <v>42629504</v>
      </c>
      <c r="E463" s="57" t="str">
        <f t="shared" si="119"/>
        <v>KG-ARI-1812-00048-00948/42629504</v>
      </c>
      <c r="F463" s="19" t="s">
        <v>864</v>
      </c>
      <c r="G463" s="19" t="s">
        <v>868</v>
      </c>
      <c r="H463" s="45">
        <v>43472</v>
      </c>
      <c r="I463" s="38">
        <v>10</v>
      </c>
      <c r="J463" s="38">
        <v>120</v>
      </c>
      <c r="K463" s="65">
        <f t="shared" si="120"/>
        <v>12</v>
      </c>
      <c r="L463" s="46">
        <v>1.55</v>
      </c>
      <c r="M463" s="66">
        <f t="shared" si="121"/>
        <v>15.5</v>
      </c>
      <c r="N463" s="38">
        <v>23</v>
      </c>
      <c r="O463" s="38">
        <v>23</v>
      </c>
      <c r="P463" s="38">
        <v>28.5</v>
      </c>
      <c r="Q463" s="71">
        <f t="shared" si="139"/>
        <v>1.4999999999999999E-2</v>
      </c>
      <c r="R463" s="65">
        <f t="shared" si="140"/>
        <v>0.15</v>
      </c>
      <c r="S463" s="72">
        <f t="shared" si="141"/>
        <v>8.3333333333333329E-2</v>
      </c>
      <c r="T463" s="50">
        <v>10</v>
      </c>
      <c r="U463" s="74" t="s">
        <v>3219</v>
      </c>
      <c r="V463" s="27">
        <f>IF(E463="","",SUMIF(OUTBOUND!$G:$G,WMS!E463,OUTBOUND!$L:$L))</f>
        <v>0</v>
      </c>
      <c r="W463" s="27">
        <f>IF(E463="","",SUMIF(OUTBOUND!$G:$G,WMS!E463,OUTBOUND!$M:$M))</f>
        <v>0</v>
      </c>
      <c r="X463" s="71">
        <f>IF(E463="","",SUMIF(OUTBOUND!$G:$G,WMS!E463,OUTBOUND!$O:$O))</f>
        <v>0</v>
      </c>
      <c r="Y463" s="71">
        <f>IF(E463="","",SUMIF(OUTBOUND!$G:$G,WMS!E463,OUTBOUND!$AC:$AC))</f>
        <v>0</v>
      </c>
      <c r="Z463" s="71">
        <f>IF(E463="","",SUMIF(OUTBOUND!$G:$G,WMS!E463,OUTBOUND!$P:$P))</f>
        <v>0</v>
      </c>
      <c r="AA463" s="27">
        <f t="shared" si="142"/>
        <v>10</v>
      </c>
      <c r="AB463" s="27">
        <f t="shared" si="143"/>
        <v>120</v>
      </c>
      <c r="AC463" s="71">
        <f t="shared" si="144"/>
        <v>15.5</v>
      </c>
      <c r="AD463" s="71">
        <f t="shared" si="145"/>
        <v>10</v>
      </c>
      <c r="AE463" s="71">
        <f t="shared" si="146"/>
        <v>0.15</v>
      </c>
      <c r="AF463" s="80" t="b">
        <f t="shared" si="147"/>
        <v>1</v>
      </c>
    </row>
    <row r="464" spans="1:33">
      <c r="A464" s="84" t="s">
        <v>2729</v>
      </c>
      <c r="B464" s="83" t="s">
        <v>3215</v>
      </c>
      <c r="C464" s="83" t="s">
        <v>3216</v>
      </c>
      <c r="D464" s="83">
        <v>42283201</v>
      </c>
      <c r="E464" s="57" t="str">
        <f t="shared" ref="E464:E476" si="148">IF(D464="","",C464&amp;"/"&amp;D464)</f>
        <v>KG-ARI-1812-00048-00948/42283201</v>
      </c>
      <c r="F464" s="19" t="s">
        <v>864</v>
      </c>
      <c r="G464" s="20" t="s">
        <v>871</v>
      </c>
      <c r="H464" s="45">
        <v>43472</v>
      </c>
      <c r="I464" s="38">
        <v>2</v>
      </c>
      <c r="J464" s="38">
        <v>360</v>
      </c>
      <c r="K464" s="65">
        <f t="shared" ref="K464:K476" si="149">IF(J464="","",J464/I464)</f>
        <v>180</v>
      </c>
      <c r="L464" s="46">
        <v>156</v>
      </c>
      <c r="M464" s="66">
        <f t="shared" ref="M464:M476" si="150">IF(L464="","",ROUND(I464*L464,3))</f>
        <v>312</v>
      </c>
      <c r="N464" s="38">
        <v>94</v>
      </c>
      <c r="O464" s="38">
        <v>94</v>
      </c>
      <c r="P464" s="38">
        <v>102</v>
      </c>
      <c r="Q464" s="71">
        <f t="shared" si="139"/>
        <v>0.90100000000000002</v>
      </c>
      <c r="R464" s="65">
        <f t="shared" si="140"/>
        <v>1.8</v>
      </c>
      <c r="S464" s="72">
        <f t="shared" si="141"/>
        <v>0.86388888888888893</v>
      </c>
      <c r="T464" s="50">
        <v>311</v>
      </c>
      <c r="U464" s="74" t="s">
        <v>2725</v>
      </c>
      <c r="V464" s="27">
        <f>IF(E464="","",SUMIF(OUTBOUND!$G:$G,WMS!E464,OUTBOUND!$L:$L))</f>
        <v>2</v>
      </c>
      <c r="W464" s="27">
        <f>IF(E464="","",SUMIF(OUTBOUND!$G:$G,WMS!E464,OUTBOUND!$M:$M))</f>
        <v>360</v>
      </c>
      <c r="X464" s="71">
        <f>IF(E464="","",SUMIF(OUTBOUND!$G:$G,WMS!E464,OUTBOUND!$O:$O))</f>
        <v>312</v>
      </c>
      <c r="Y464" s="71">
        <f>IF(E464="","",SUMIF(OUTBOUND!$G:$G,WMS!E464,OUTBOUND!$AC:$AC))</f>
        <v>311</v>
      </c>
      <c r="Z464" s="71">
        <f>IF(E464="","",SUMIF(OUTBOUND!$G:$G,WMS!E464,OUTBOUND!$P:$P))</f>
        <v>1.802</v>
      </c>
      <c r="AA464" s="27">
        <f t="shared" si="142"/>
        <v>0</v>
      </c>
      <c r="AB464" s="27">
        <f t="shared" si="143"/>
        <v>0</v>
      </c>
      <c r="AC464" s="71">
        <f t="shared" si="144"/>
        <v>0</v>
      </c>
      <c r="AD464" s="71">
        <f t="shared" si="145"/>
        <v>0</v>
      </c>
      <c r="AE464" s="71">
        <f t="shared" si="146"/>
        <v>-2.0000000000000018E-3</v>
      </c>
      <c r="AF464" s="80" t="e">
        <f t="shared" si="147"/>
        <v>#DIV/0!</v>
      </c>
      <c r="AG464" s="60" t="s">
        <v>2726</v>
      </c>
    </row>
    <row r="465" spans="1:33">
      <c r="A465" s="43" t="s">
        <v>2729</v>
      </c>
      <c r="B465" s="19" t="s">
        <v>3223</v>
      </c>
      <c r="C465" s="19" t="s">
        <v>3224</v>
      </c>
      <c r="D465" s="19">
        <v>42433859</v>
      </c>
      <c r="E465" s="57" t="str">
        <f t="shared" si="148"/>
        <v>KG-ARI-1901-00066-01568/42433859</v>
      </c>
      <c r="F465" s="19" t="s">
        <v>873</v>
      </c>
      <c r="G465" s="19" t="s">
        <v>876</v>
      </c>
      <c r="H465" s="45">
        <v>43472</v>
      </c>
      <c r="I465" s="38">
        <v>9</v>
      </c>
      <c r="J465" s="38">
        <v>108</v>
      </c>
      <c r="K465" s="65">
        <f t="shared" si="149"/>
        <v>12</v>
      </c>
      <c r="L465" s="46">
        <v>0.7</v>
      </c>
      <c r="M465" s="66">
        <f t="shared" si="150"/>
        <v>6.3</v>
      </c>
      <c r="N465" s="38">
        <v>37</v>
      </c>
      <c r="O465" s="38">
        <v>26</v>
      </c>
      <c r="P465" s="38">
        <v>29</v>
      </c>
      <c r="Q465" s="71">
        <f t="shared" si="139"/>
        <v>2.8000000000000001E-2</v>
      </c>
      <c r="R465" s="65">
        <f t="shared" si="140"/>
        <v>0.25</v>
      </c>
      <c r="S465" s="72">
        <f t="shared" si="141"/>
        <v>0.30555555555555558</v>
      </c>
      <c r="T465" s="50">
        <v>33</v>
      </c>
      <c r="U465" s="74" t="s">
        <v>2767</v>
      </c>
      <c r="V465" s="27">
        <f>IF(E465="","",SUMIF(OUTBOUND!$G:$G,WMS!E465,OUTBOUND!$L:$L))</f>
        <v>8</v>
      </c>
      <c r="W465" s="27">
        <f>IF(E465="","",SUMIF(OUTBOUND!$G:$G,WMS!E465,OUTBOUND!$M:$M))</f>
        <v>96</v>
      </c>
      <c r="X465" s="71">
        <f>IF(E465="","",SUMIF(OUTBOUND!$G:$G,WMS!E465,OUTBOUND!$O:$O))</f>
        <v>5.6</v>
      </c>
      <c r="Y465" s="71">
        <f>IF(E465="","",SUMIF(OUTBOUND!$G:$G,WMS!E465,OUTBOUND!$AC:$AC))</f>
        <v>29.333333333333336</v>
      </c>
      <c r="Z465" s="71">
        <f>IF(E465="","",SUMIF(OUTBOUND!$G:$G,WMS!E465,OUTBOUND!$P:$P))</f>
        <v>0.224</v>
      </c>
      <c r="AA465" s="27">
        <f t="shared" si="142"/>
        <v>1</v>
      </c>
      <c r="AB465" s="27">
        <f t="shared" si="143"/>
        <v>12</v>
      </c>
      <c r="AC465" s="71">
        <f t="shared" si="144"/>
        <v>0.70000000000000018</v>
      </c>
      <c r="AD465" s="71">
        <f t="shared" si="145"/>
        <v>3.6666666666666643</v>
      </c>
      <c r="AE465" s="71">
        <f t="shared" si="146"/>
        <v>2.5999999999999995E-2</v>
      </c>
      <c r="AF465" s="80" t="b">
        <f t="shared" si="147"/>
        <v>1</v>
      </c>
    </row>
    <row r="466" spans="1:33">
      <c r="A466" s="43" t="s">
        <v>2729</v>
      </c>
      <c r="B466" s="19" t="s">
        <v>3223</v>
      </c>
      <c r="C466" s="19" t="s">
        <v>3224</v>
      </c>
      <c r="D466" s="19">
        <v>42271734</v>
      </c>
      <c r="E466" s="57" t="str">
        <f t="shared" si="148"/>
        <v>KG-ARI-1901-00066-01568/42271734</v>
      </c>
      <c r="F466" s="19" t="s">
        <v>873</v>
      </c>
      <c r="G466" s="19" t="s">
        <v>876</v>
      </c>
      <c r="H466" s="45">
        <v>43472</v>
      </c>
      <c r="I466" s="38">
        <v>8</v>
      </c>
      <c r="J466" s="38">
        <v>96</v>
      </c>
      <c r="K466" s="65">
        <f t="shared" si="149"/>
        <v>12</v>
      </c>
      <c r="L466" s="46">
        <v>3.2</v>
      </c>
      <c r="M466" s="66">
        <f t="shared" si="150"/>
        <v>25.6</v>
      </c>
      <c r="N466" s="38">
        <v>48</v>
      </c>
      <c r="O466" s="38">
        <v>17</v>
      </c>
      <c r="P466" s="38">
        <v>37.5</v>
      </c>
      <c r="Q466" s="71">
        <f t="shared" si="139"/>
        <v>3.1E-2</v>
      </c>
      <c r="R466" s="65">
        <f t="shared" si="140"/>
        <v>0.24</v>
      </c>
      <c r="S466" s="72">
        <f t="shared" si="141"/>
        <v>0.22916666666666666</v>
      </c>
      <c r="T466" s="50">
        <v>22</v>
      </c>
      <c r="U466" s="74" t="s">
        <v>2767</v>
      </c>
      <c r="V466" s="27">
        <f>IF(E466="","",SUMIF(OUTBOUND!$G:$G,WMS!E466,OUTBOUND!$L:$L))</f>
        <v>6</v>
      </c>
      <c r="W466" s="27">
        <f>IF(E466="","",SUMIF(OUTBOUND!$G:$G,WMS!E466,OUTBOUND!$M:$M))</f>
        <v>72</v>
      </c>
      <c r="X466" s="71">
        <f>IF(E466="","",SUMIF(OUTBOUND!$G:$G,WMS!E466,OUTBOUND!$O:$O))</f>
        <v>19.2</v>
      </c>
      <c r="Y466" s="71">
        <f>IF(E466="","",SUMIF(OUTBOUND!$G:$G,WMS!E466,OUTBOUND!$AC:$AC))</f>
        <v>16.5</v>
      </c>
      <c r="Z466" s="71">
        <f>IF(E466="","",SUMIF(OUTBOUND!$G:$G,WMS!E466,OUTBOUND!$P:$P))</f>
        <v>0.186</v>
      </c>
      <c r="AA466" s="27">
        <f t="shared" si="142"/>
        <v>2</v>
      </c>
      <c r="AB466" s="27">
        <f t="shared" si="143"/>
        <v>24</v>
      </c>
      <c r="AC466" s="71">
        <f t="shared" si="144"/>
        <v>6.4000000000000021</v>
      </c>
      <c r="AD466" s="71">
        <f t="shared" si="145"/>
        <v>5.5</v>
      </c>
      <c r="AE466" s="71">
        <f t="shared" si="146"/>
        <v>5.3999999999999992E-2</v>
      </c>
      <c r="AF466" s="80" t="b">
        <f t="shared" si="147"/>
        <v>1</v>
      </c>
    </row>
    <row r="467" spans="1:33">
      <c r="A467" s="43" t="s">
        <v>2729</v>
      </c>
      <c r="B467" s="19" t="s">
        <v>3223</v>
      </c>
      <c r="C467" s="19" t="s">
        <v>3224</v>
      </c>
      <c r="D467" s="19">
        <v>42433712</v>
      </c>
      <c r="E467" s="57" t="str">
        <f t="shared" si="148"/>
        <v>KG-ARI-1901-00066-01568/42433712</v>
      </c>
      <c r="F467" s="19" t="s">
        <v>873</v>
      </c>
      <c r="G467" s="19" t="s">
        <v>876</v>
      </c>
      <c r="H467" s="45">
        <v>43472</v>
      </c>
      <c r="I467" s="38">
        <v>8</v>
      </c>
      <c r="J467" s="38">
        <v>96</v>
      </c>
      <c r="K467" s="65">
        <f t="shared" si="149"/>
        <v>12</v>
      </c>
      <c r="L467" s="46">
        <v>2.4500000000000002</v>
      </c>
      <c r="M467" s="66">
        <f t="shared" si="150"/>
        <v>19.600000000000001</v>
      </c>
      <c r="N467" s="38">
        <v>32</v>
      </c>
      <c r="O467" s="38">
        <v>32</v>
      </c>
      <c r="P467" s="38">
        <v>31</v>
      </c>
      <c r="Q467" s="71">
        <f t="shared" si="139"/>
        <v>3.2000000000000001E-2</v>
      </c>
      <c r="R467" s="65">
        <f t="shared" si="140"/>
        <v>0.25</v>
      </c>
      <c r="S467" s="72">
        <f t="shared" si="141"/>
        <v>0.1875</v>
      </c>
      <c r="T467" s="50">
        <v>18</v>
      </c>
      <c r="U467" s="74" t="s">
        <v>2767</v>
      </c>
      <c r="V467" s="27">
        <f>IF(E467="","",SUMIF(OUTBOUND!$G:$G,WMS!E467,OUTBOUND!$L:$L))</f>
        <v>5</v>
      </c>
      <c r="W467" s="27">
        <f>IF(E467="","",SUMIF(OUTBOUND!$G:$G,WMS!E467,OUTBOUND!$M:$M))</f>
        <v>60</v>
      </c>
      <c r="X467" s="71">
        <f>IF(E467="","",SUMIF(OUTBOUND!$G:$G,WMS!E467,OUTBOUND!$O:$O))</f>
        <v>12.25</v>
      </c>
      <c r="Y467" s="71">
        <f>IF(E467="","",SUMIF(OUTBOUND!$G:$G,WMS!E467,OUTBOUND!$AC:$AC))</f>
        <v>11.25</v>
      </c>
      <c r="Z467" s="71">
        <f>IF(E467="","",SUMIF(OUTBOUND!$G:$G,WMS!E467,OUTBOUND!$P:$P))</f>
        <v>0.16</v>
      </c>
      <c r="AA467" s="27">
        <f t="shared" si="142"/>
        <v>3</v>
      </c>
      <c r="AB467" s="27">
        <f t="shared" si="143"/>
        <v>36</v>
      </c>
      <c r="AC467" s="71">
        <f t="shared" si="144"/>
        <v>7.3500000000000014</v>
      </c>
      <c r="AD467" s="71">
        <f t="shared" si="145"/>
        <v>6.75</v>
      </c>
      <c r="AE467" s="71">
        <f t="shared" si="146"/>
        <v>0.09</v>
      </c>
      <c r="AF467" s="80" t="b">
        <f t="shared" si="147"/>
        <v>1</v>
      </c>
    </row>
    <row r="468" spans="1:33">
      <c r="A468" s="43" t="s">
        <v>2729</v>
      </c>
      <c r="B468" s="19" t="s">
        <v>3223</v>
      </c>
      <c r="C468" s="19" t="s">
        <v>3224</v>
      </c>
      <c r="D468" s="19">
        <v>42634966</v>
      </c>
      <c r="E468" s="57" t="str">
        <f t="shared" si="148"/>
        <v>KG-ARI-1901-00066-01568/42634966</v>
      </c>
      <c r="F468" s="19" t="s">
        <v>873</v>
      </c>
      <c r="G468" s="19" t="s">
        <v>880</v>
      </c>
      <c r="H468" s="45">
        <v>43472</v>
      </c>
      <c r="I468" s="38">
        <v>14</v>
      </c>
      <c r="J468" s="38">
        <v>168</v>
      </c>
      <c r="K468" s="65">
        <f t="shared" si="149"/>
        <v>12</v>
      </c>
      <c r="L468" s="46">
        <v>2.4500000000000002</v>
      </c>
      <c r="M468" s="66">
        <f t="shared" si="150"/>
        <v>34.299999999999997</v>
      </c>
      <c r="N468" s="38">
        <v>26</v>
      </c>
      <c r="O468" s="38">
        <v>26</v>
      </c>
      <c r="P468" s="38">
        <v>27.5</v>
      </c>
      <c r="Q468" s="71">
        <f t="shared" si="139"/>
        <v>1.9E-2</v>
      </c>
      <c r="R468" s="65">
        <f t="shared" si="140"/>
        <v>0.26</v>
      </c>
      <c r="S468" s="72">
        <f t="shared" si="141"/>
        <v>0.11904761904761904</v>
      </c>
      <c r="T468" s="50">
        <v>20</v>
      </c>
      <c r="U468" s="74" t="s">
        <v>3225</v>
      </c>
      <c r="V468" s="27">
        <f>IF(E468="","",SUMIF(OUTBOUND!$G:$G,WMS!E468,OUTBOUND!$L:$L))</f>
        <v>12</v>
      </c>
      <c r="W468" s="27">
        <f>IF(E468="","",SUMIF(OUTBOUND!$G:$G,WMS!E468,OUTBOUND!$M:$M))</f>
        <v>144</v>
      </c>
      <c r="X468" s="71">
        <f>IF(E468="","",SUMIF(OUTBOUND!$G:$G,WMS!E468,OUTBOUND!$O:$O))</f>
        <v>29.400000000000002</v>
      </c>
      <c r="Y468" s="71">
        <f>IF(E468="","",SUMIF(OUTBOUND!$G:$G,WMS!E468,OUTBOUND!$AC:$AC))</f>
        <v>17.142857142857142</v>
      </c>
      <c r="Z468" s="71">
        <f>IF(E468="","",SUMIF(OUTBOUND!$G:$G,WMS!E468,OUTBOUND!$P:$P))</f>
        <v>0.22799999999999998</v>
      </c>
      <c r="AA468" s="27">
        <f t="shared" si="142"/>
        <v>2</v>
      </c>
      <c r="AB468" s="27">
        <f t="shared" si="143"/>
        <v>24</v>
      </c>
      <c r="AC468" s="71">
        <f t="shared" si="144"/>
        <v>4.899999999999995</v>
      </c>
      <c r="AD468" s="71">
        <f t="shared" si="145"/>
        <v>2.8571428571428577</v>
      </c>
      <c r="AE468" s="71">
        <f t="shared" si="146"/>
        <v>3.2000000000000028E-2</v>
      </c>
      <c r="AF468" s="80" t="b">
        <f t="shared" si="147"/>
        <v>1</v>
      </c>
    </row>
    <row r="469" spans="1:33">
      <c r="A469" s="43" t="s">
        <v>2729</v>
      </c>
      <c r="B469" s="19" t="s">
        <v>3223</v>
      </c>
      <c r="C469" s="19" t="s">
        <v>3224</v>
      </c>
      <c r="D469" s="19">
        <v>42632795</v>
      </c>
      <c r="E469" s="57" t="str">
        <f t="shared" si="148"/>
        <v>KG-ARI-1901-00066-01568/42632795</v>
      </c>
      <c r="F469" s="19" t="s">
        <v>873</v>
      </c>
      <c r="G469" s="19" t="s">
        <v>880</v>
      </c>
      <c r="H469" s="45">
        <v>43472</v>
      </c>
      <c r="I469" s="38">
        <v>10</v>
      </c>
      <c r="J469" s="38">
        <v>120</v>
      </c>
      <c r="K469" s="65">
        <f t="shared" si="149"/>
        <v>12</v>
      </c>
      <c r="L469" s="46">
        <v>2.15</v>
      </c>
      <c r="M469" s="66">
        <f t="shared" si="150"/>
        <v>21.5</v>
      </c>
      <c r="N469" s="38">
        <v>23</v>
      </c>
      <c r="O469" s="38">
        <v>23</v>
      </c>
      <c r="P469" s="38">
        <v>24</v>
      </c>
      <c r="Q469" s="71">
        <f t="shared" si="139"/>
        <v>1.2999999999999999E-2</v>
      </c>
      <c r="R469" s="65">
        <f t="shared" si="140"/>
        <v>0.13</v>
      </c>
      <c r="S469" s="72">
        <f t="shared" si="141"/>
        <v>0.15</v>
      </c>
      <c r="T469" s="50">
        <v>18</v>
      </c>
      <c r="U469" s="74" t="s">
        <v>3226</v>
      </c>
      <c r="V469" s="27">
        <f>IF(E469="","",SUMIF(OUTBOUND!$G:$G,WMS!E469,OUTBOUND!$L:$L))</f>
        <v>8</v>
      </c>
      <c r="W469" s="27">
        <f>IF(E469="","",SUMIF(OUTBOUND!$G:$G,WMS!E469,OUTBOUND!$M:$M))</f>
        <v>96</v>
      </c>
      <c r="X469" s="71">
        <f>IF(E469="","",SUMIF(OUTBOUND!$G:$G,WMS!E469,OUTBOUND!$O:$O))</f>
        <v>17.2</v>
      </c>
      <c r="Y469" s="71">
        <f>IF(E469="","",SUMIF(OUTBOUND!$G:$G,WMS!E469,OUTBOUND!$AC:$AC))</f>
        <v>14.399999999999999</v>
      </c>
      <c r="Z469" s="71">
        <f>IF(E469="","",SUMIF(OUTBOUND!$G:$G,WMS!E469,OUTBOUND!$P:$P))</f>
        <v>0.104</v>
      </c>
      <c r="AA469" s="27">
        <f t="shared" si="142"/>
        <v>2</v>
      </c>
      <c r="AB469" s="27">
        <f t="shared" si="143"/>
        <v>24</v>
      </c>
      <c r="AC469" s="71">
        <f t="shared" si="144"/>
        <v>4.3000000000000007</v>
      </c>
      <c r="AD469" s="71">
        <f t="shared" si="145"/>
        <v>3.6000000000000014</v>
      </c>
      <c r="AE469" s="71">
        <f t="shared" si="146"/>
        <v>2.6000000000000009E-2</v>
      </c>
      <c r="AF469" s="80" t="b">
        <f t="shared" si="147"/>
        <v>1</v>
      </c>
    </row>
    <row r="470" spans="1:33">
      <c r="A470" s="84" t="s">
        <v>2729</v>
      </c>
      <c r="B470" s="83" t="s">
        <v>3223</v>
      </c>
      <c r="C470" s="83" t="s">
        <v>3224</v>
      </c>
      <c r="D470" s="83">
        <v>42632764</v>
      </c>
      <c r="E470" s="57" t="str">
        <f t="shared" si="148"/>
        <v>KG-ARI-1901-00066-01568/42632764</v>
      </c>
      <c r="F470" s="19" t="s">
        <v>873</v>
      </c>
      <c r="G470" s="19" t="s">
        <v>875</v>
      </c>
      <c r="H470" s="45">
        <v>43472</v>
      </c>
      <c r="I470" s="38">
        <v>5</v>
      </c>
      <c r="J470" s="38">
        <v>60</v>
      </c>
      <c r="K470" s="65">
        <f t="shared" si="149"/>
        <v>12</v>
      </c>
      <c r="L470" s="46">
        <v>2.1</v>
      </c>
      <c r="M470" s="66">
        <f t="shared" si="150"/>
        <v>10.5</v>
      </c>
      <c r="N470" s="38">
        <v>29.5</v>
      </c>
      <c r="O470" s="38">
        <v>16</v>
      </c>
      <c r="P470" s="38">
        <v>37</v>
      </c>
      <c r="Q470" s="71">
        <f t="shared" si="139"/>
        <v>1.7000000000000001E-2</v>
      </c>
      <c r="R470" s="65">
        <f t="shared" si="140"/>
        <v>0.09</v>
      </c>
      <c r="S470" s="72">
        <f t="shared" si="141"/>
        <v>0.15</v>
      </c>
      <c r="T470" s="50">
        <v>9</v>
      </c>
      <c r="U470" s="74" t="s">
        <v>3226</v>
      </c>
      <c r="V470" s="27">
        <f>IF(E470="","",SUMIF(OUTBOUND!$G:$G,WMS!E470,OUTBOUND!$L:$L))</f>
        <v>5</v>
      </c>
      <c r="W470" s="27">
        <f>IF(E470="","",SUMIF(OUTBOUND!$G:$G,WMS!E470,OUTBOUND!$M:$M))</f>
        <v>60</v>
      </c>
      <c r="X470" s="71">
        <f>IF(E470="","",SUMIF(OUTBOUND!$G:$G,WMS!E470,OUTBOUND!$O:$O))</f>
        <v>10.5</v>
      </c>
      <c r="Y470" s="71">
        <f>IF(E470="","",SUMIF(OUTBOUND!$G:$G,WMS!E470,OUTBOUND!$AC:$AC))</f>
        <v>9</v>
      </c>
      <c r="Z470" s="71">
        <f>IF(E470="","",SUMIF(OUTBOUND!$G:$G,WMS!E470,OUTBOUND!$P:$P))</f>
        <v>8.5000000000000006E-2</v>
      </c>
      <c r="AA470" s="27">
        <f t="shared" si="142"/>
        <v>0</v>
      </c>
      <c r="AB470" s="27">
        <f t="shared" si="143"/>
        <v>0</v>
      </c>
      <c r="AC470" s="71">
        <f t="shared" si="144"/>
        <v>0</v>
      </c>
      <c r="AD470" s="71">
        <f t="shared" si="145"/>
        <v>0</v>
      </c>
      <c r="AE470" s="71">
        <f t="shared" si="146"/>
        <v>4.9999999999999906E-3</v>
      </c>
      <c r="AF470" s="80" t="e">
        <f t="shared" si="147"/>
        <v>#DIV/0!</v>
      </c>
      <c r="AG470" s="60" t="s">
        <v>2726</v>
      </c>
    </row>
    <row r="471" spans="1:33">
      <c r="A471" s="43" t="s">
        <v>2729</v>
      </c>
      <c r="B471" s="19" t="s">
        <v>3223</v>
      </c>
      <c r="C471" s="19" t="s">
        <v>3224</v>
      </c>
      <c r="D471" s="19">
        <v>41401576</v>
      </c>
      <c r="E471" s="57" t="str">
        <f t="shared" si="148"/>
        <v>KG-ARI-1901-00066-01568/41401576</v>
      </c>
      <c r="F471" s="19" t="s">
        <v>873</v>
      </c>
      <c r="G471" s="19" t="s">
        <v>875</v>
      </c>
      <c r="H471" s="45">
        <v>43472</v>
      </c>
      <c r="I471" s="38">
        <v>22</v>
      </c>
      <c r="J471" s="38">
        <v>264</v>
      </c>
      <c r="K471" s="65">
        <f t="shared" si="149"/>
        <v>12</v>
      </c>
      <c r="L471" s="46">
        <v>2.25</v>
      </c>
      <c r="M471" s="66">
        <f t="shared" si="150"/>
        <v>49.5</v>
      </c>
      <c r="N471" s="38">
        <v>39</v>
      </c>
      <c r="O471" s="38">
        <v>26.5</v>
      </c>
      <c r="P471" s="38">
        <v>42.5</v>
      </c>
      <c r="Q471" s="71">
        <f t="shared" si="139"/>
        <v>4.3999999999999997E-2</v>
      </c>
      <c r="R471" s="65">
        <f t="shared" si="140"/>
        <v>0.97</v>
      </c>
      <c r="S471" s="72">
        <f t="shared" si="141"/>
        <v>0.1553030303030303</v>
      </c>
      <c r="T471" s="50">
        <v>41</v>
      </c>
      <c r="U471" s="74" t="s">
        <v>3225</v>
      </c>
      <c r="V471" s="27">
        <f>IF(E471="","",SUMIF(OUTBOUND!$G:$G,WMS!E471,OUTBOUND!$L:$L))</f>
        <v>18</v>
      </c>
      <c r="W471" s="27">
        <f>IF(E471="","",SUMIF(OUTBOUND!$G:$G,WMS!E471,OUTBOUND!$M:$M))</f>
        <v>216</v>
      </c>
      <c r="X471" s="71">
        <f>IF(E471="","",SUMIF(OUTBOUND!$G:$G,WMS!E471,OUTBOUND!$O:$O))</f>
        <v>40.5</v>
      </c>
      <c r="Y471" s="71">
        <f>IF(E471="","",SUMIF(OUTBOUND!$G:$G,WMS!E471,OUTBOUND!$AC:$AC))</f>
        <v>33.545454545454547</v>
      </c>
      <c r="Z471" s="71">
        <f>IF(E471="","",SUMIF(OUTBOUND!$G:$G,WMS!E471,OUTBOUND!$P:$P))</f>
        <v>0.79199999999999993</v>
      </c>
      <c r="AA471" s="27">
        <f t="shared" si="142"/>
        <v>4</v>
      </c>
      <c r="AB471" s="27">
        <f t="shared" si="143"/>
        <v>48</v>
      </c>
      <c r="AC471" s="71">
        <f t="shared" si="144"/>
        <v>9</v>
      </c>
      <c r="AD471" s="71">
        <f t="shared" si="145"/>
        <v>7.4545454545454533</v>
      </c>
      <c r="AE471" s="71">
        <f t="shared" si="146"/>
        <v>0.17800000000000005</v>
      </c>
      <c r="AF471" s="80" t="b">
        <f t="shared" si="147"/>
        <v>1</v>
      </c>
    </row>
    <row r="472" spans="1:33">
      <c r="A472" s="43" t="s">
        <v>2729</v>
      </c>
      <c r="B472" s="19" t="s">
        <v>3223</v>
      </c>
      <c r="C472" s="19" t="s">
        <v>3224</v>
      </c>
      <c r="D472" s="19">
        <v>41401552</v>
      </c>
      <c r="E472" s="57" t="str">
        <f t="shared" si="148"/>
        <v>KG-ARI-1901-00066-01568/41401552</v>
      </c>
      <c r="F472" s="19" t="s">
        <v>873</v>
      </c>
      <c r="G472" s="19" t="s">
        <v>875</v>
      </c>
      <c r="H472" s="45">
        <v>43472</v>
      </c>
      <c r="I472" s="38">
        <v>16</v>
      </c>
      <c r="J472" s="38">
        <v>192</v>
      </c>
      <c r="K472" s="65">
        <f t="shared" si="149"/>
        <v>12</v>
      </c>
      <c r="L472" s="46">
        <v>2.25</v>
      </c>
      <c r="M472" s="66">
        <f t="shared" si="150"/>
        <v>36</v>
      </c>
      <c r="N472" s="38">
        <v>43</v>
      </c>
      <c r="O472" s="38">
        <v>24</v>
      </c>
      <c r="P472" s="38">
        <v>48.5</v>
      </c>
      <c r="Q472" s="71">
        <f t="shared" si="139"/>
        <v>0.05</v>
      </c>
      <c r="R472" s="65">
        <f t="shared" si="140"/>
        <v>0.8</v>
      </c>
      <c r="S472" s="72">
        <f t="shared" si="141"/>
        <v>0.15104166666666666</v>
      </c>
      <c r="T472" s="50">
        <v>29</v>
      </c>
      <c r="U472" s="74" t="s">
        <v>2767</v>
      </c>
      <c r="V472" s="27">
        <f>IF(E472="","",SUMIF(OUTBOUND!$G:$G,WMS!E472,OUTBOUND!$L:$L))</f>
        <v>11</v>
      </c>
      <c r="W472" s="27">
        <f>IF(E472="","",SUMIF(OUTBOUND!$G:$G,WMS!E472,OUTBOUND!$M:$M))</f>
        <v>132</v>
      </c>
      <c r="X472" s="71">
        <f>IF(E472="","",SUMIF(OUTBOUND!$G:$G,WMS!E472,OUTBOUND!$O:$O))</f>
        <v>24.75</v>
      </c>
      <c r="Y472" s="71">
        <f>IF(E472="","",SUMIF(OUTBOUND!$G:$G,WMS!E472,OUTBOUND!$AC:$AC))</f>
        <v>19.9375</v>
      </c>
      <c r="Z472" s="71">
        <f>IF(E472="","",SUMIF(OUTBOUND!$G:$G,WMS!E472,OUTBOUND!$P:$P))</f>
        <v>0.55000000000000004</v>
      </c>
      <c r="AA472" s="27">
        <f t="shared" si="142"/>
        <v>5</v>
      </c>
      <c r="AB472" s="27">
        <f t="shared" si="143"/>
        <v>60</v>
      </c>
      <c r="AC472" s="71">
        <f t="shared" si="144"/>
        <v>11.25</v>
      </c>
      <c r="AD472" s="71">
        <f t="shared" si="145"/>
        <v>9.0625</v>
      </c>
      <c r="AE472" s="71">
        <f t="shared" si="146"/>
        <v>0.25</v>
      </c>
      <c r="AF472" s="80" t="b">
        <f t="shared" si="147"/>
        <v>1</v>
      </c>
    </row>
    <row r="473" spans="1:33">
      <c r="A473" s="43" t="s">
        <v>2729</v>
      </c>
      <c r="B473" s="19" t="s">
        <v>3223</v>
      </c>
      <c r="C473" s="19" t="s">
        <v>3224</v>
      </c>
      <c r="D473" s="19">
        <v>41521328</v>
      </c>
      <c r="E473" s="57" t="str">
        <f t="shared" si="148"/>
        <v>KG-ARI-1901-00066-01568/41521328</v>
      </c>
      <c r="F473" s="19" t="s">
        <v>873</v>
      </c>
      <c r="G473" s="19" t="s">
        <v>875</v>
      </c>
      <c r="H473" s="45">
        <v>43472</v>
      </c>
      <c r="I473" s="38">
        <v>23</v>
      </c>
      <c r="J473" s="38">
        <v>184</v>
      </c>
      <c r="K473" s="65">
        <f t="shared" si="149"/>
        <v>8</v>
      </c>
      <c r="L473" s="46">
        <v>3.3</v>
      </c>
      <c r="M473" s="66">
        <f t="shared" si="150"/>
        <v>75.900000000000006</v>
      </c>
      <c r="N473" s="38">
        <v>46</v>
      </c>
      <c r="O473" s="38">
        <v>32.5</v>
      </c>
      <c r="P473" s="38">
        <v>46.5</v>
      </c>
      <c r="Q473" s="71">
        <f t="shared" si="139"/>
        <v>7.0000000000000007E-2</v>
      </c>
      <c r="R473" s="65">
        <f t="shared" si="140"/>
        <v>1.6</v>
      </c>
      <c r="S473" s="72">
        <f t="shared" si="141"/>
        <v>0.34782608695652173</v>
      </c>
      <c r="T473" s="50">
        <v>64</v>
      </c>
      <c r="U473" s="74" t="s">
        <v>3226</v>
      </c>
      <c r="V473" s="27">
        <f>IF(E473="","",SUMIF(OUTBOUND!$G:$G,WMS!E473,OUTBOUND!$L:$L))</f>
        <v>17</v>
      </c>
      <c r="W473" s="27">
        <f>IF(E473="","",SUMIF(OUTBOUND!$G:$G,WMS!E473,OUTBOUND!$M:$M))</f>
        <v>136</v>
      </c>
      <c r="X473" s="71">
        <f>IF(E473="","",SUMIF(OUTBOUND!$G:$G,WMS!E473,OUTBOUND!$O:$O))</f>
        <v>56.099999999999994</v>
      </c>
      <c r="Y473" s="71">
        <f>IF(E473="","",SUMIF(OUTBOUND!$G:$G,WMS!E473,OUTBOUND!$AC:$AC))</f>
        <v>47.304347826086953</v>
      </c>
      <c r="Z473" s="71">
        <f>IF(E473="","",SUMIF(OUTBOUND!$G:$G,WMS!E473,OUTBOUND!$P:$P))</f>
        <v>1.1900000000000002</v>
      </c>
      <c r="AA473" s="27">
        <f t="shared" si="142"/>
        <v>6</v>
      </c>
      <c r="AB473" s="27">
        <f t="shared" si="143"/>
        <v>48</v>
      </c>
      <c r="AC473" s="71">
        <f t="shared" si="144"/>
        <v>19.800000000000011</v>
      </c>
      <c r="AD473" s="71">
        <f t="shared" si="145"/>
        <v>16.695652173913047</v>
      </c>
      <c r="AE473" s="71">
        <f t="shared" si="146"/>
        <v>0.40999999999999992</v>
      </c>
      <c r="AF473" s="80" t="b">
        <f t="shared" si="147"/>
        <v>1</v>
      </c>
    </row>
    <row r="474" spans="1:33">
      <c r="A474" s="84" t="s">
        <v>2729</v>
      </c>
      <c r="B474" s="83" t="s">
        <v>3223</v>
      </c>
      <c r="C474" s="83" t="s">
        <v>3224</v>
      </c>
      <c r="D474" s="83">
        <v>42575863</v>
      </c>
      <c r="E474" s="57" t="str">
        <f t="shared" si="148"/>
        <v>KG-ARI-1901-00066-01568/42575863</v>
      </c>
      <c r="F474" s="19" t="s">
        <v>873</v>
      </c>
      <c r="G474" s="19" t="s">
        <v>878</v>
      </c>
      <c r="H474" s="45">
        <v>43472</v>
      </c>
      <c r="I474" s="38">
        <v>35</v>
      </c>
      <c r="J474" s="38">
        <v>210</v>
      </c>
      <c r="K474" s="65">
        <f t="shared" si="149"/>
        <v>6</v>
      </c>
      <c r="L474" s="46">
        <v>0.7</v>
      </c>
      <c r="M474" s="66">
        <f t="shared" si="150"/>
        <v>24.5</v>
      </c>
      <c r="N474" s="38">
        <v>26</v>
      </c>
      <c r="O474" s="38">
        <v>18.5</v>
      </c>
      <c r="P474" s="38">
        <v>17</v>
      </c>
      <c r="Q474" s="71">
        <f t="shared" si="139"/>
        <v>8.0000000000000002E-3</v>
      </c>
      <c r="R474" s="65">
        <f t="shared" si="140"/>
        <v>0.28999999999999998</v>
      </c>
      <c r="S474" s="72">
        <f t="shared" si="141"/>
        <v>5.2380952380952382E-2</v>
      </c>
      <c r="T474" s="50">
        <v>11</v>
      </c>
      <c r="U474" s="74" t="s">
        <v>2767</v>
      </c>
      <c r="V474" s="27">
        <f>IF(E474="","",SUMIF(OUTBOUND!$G:$G,WMS!E474,OUTBOUND!$L:$L))</f>
        <v>35</v>
      </c>
      <c r="W474" s="27">
        <f>IF(E474="","",SUMIF(OUTBOUND!$G:$G,WMS!E474,OUTBOUND!$M:$M))</f>
        <v>210</v>
      </c>
      <c r="X474" s="71">
        <f>IF(E474="","",SUMIF(OUTBOUND!$G:$G,WMS!E474,OUTBOUND!$O:$O))</f>
        <v>24.499999999999996</v>
      </c>
      <c r="Y474" s="71">
        <f>IF(E474="","",SUMIF(OUTBOUND!$G:$G,WMS!E474,OUTBOUND!$AC:$AC))</f>
        <v>11</v>
      </c>
      <c r="Z474" s="71">
        <f>IF(E474="","",SUMIF(OUTBOUND!$G:$G,WMS!E474,OUTBOUND!$P:$P))</f>
        <v>0.28000000000000003</v>
      </c>
      <c r="AA474" s="27">
        <f t="shared" si="142"/>
        <v>0</v>
      </c>
      <c r="AB474" s="27">
        <f t="shared" si="143"/>
        <v>0</v>
      </c>
      <c r="AC474" s="71">
        <f t="shared" si="144"/>
        <v>3.5527136788005009E-15</v>
      </c>
      <c r="AD474" s="71">
        <f t="shared" si="145"/>
        <v>0</v>
      </c>
      <c r="AE474" s="71">
        <f t="shared" si="146"/>
        <v>9.9999999999999534E-3</v>
      </c>
      <c r="AF474" s="80" t="e">
        <f t="shared" si="147"/>
        <v>#DIV/0!</v>
      </c>
      <c r="AG474" s="60" t="s">
        <v>2726</v>
      </c>
    </row>
    <row r="475" spans="1:33">
      <c r="A475" s="84" t="s">
        <v>2729</v>
      </c>
      <c r="B475" s="83" t="s">
        <v>3223</v>
      </c>
      <c r="C475" s="83" t="s">
        <v>3224</v>
      </c>
      <c r="D475" s="83">
        <v>42710905</v>
      </c>
      <c r="E475" s="57" t="str">
        <f t="shared" si="148"/>
        <v>KG-ARI-1901-00066-01568/42710905</v>
      </c>
      <c r="F475" s="19" t="s">
        <v>873</v>
      </c>
      <c r="G475" s="19" t="s">
        <v>878</v>
      </c>
      <c r="H475" s="45">
        <v>43472</v>
      </c>
      <c r="I475" s="38">
        <v>38</v>
      </c>
      <c r="J475" s="38">
        <v>228</v>
      </c>
      <c r="K475" s="65">
        <f t="shared" si="149"/>
        <v>6</v>
      </c>
      <c r="L475" s="46">
        <v>0.7</v>
      </c>
      <c r="M475" s="66">
        <f t="shared" si="150"/>
        <v>26.6</v>
      </c>
      <c r="N475" s="38">
        <v>26</v>
      </c>
      <c r="O475" s="38">
        <v>18.5</v>
      </c>
      <c r="P475" s="38">
        <v>17</v>
      </c>
      <c r="Q475" s="71">
        <f t="shared" si="139"/>
        <v>8.0000000000000002E-3</v>
      </c>
      <c r="R475" s="65">
        <f t="shared" si="140"/>
        <v>0.31</v>
      </c>
      <c r="S475" s="72">
        <f t="shared" si="141"/>
        <v>4.8245614035087717E-2</v>
      </c>
      <c r="T475" s="50">
        <v>11</v>
      </c>
      <c r="U475" s="74" t="s">
        <v>3225</v>
      </c>
      <c r="V475" s="27">
        <f>IF(E475="","",SUMIF(OUTBOUND!$G:$G,WMS!E475,OUTBOUND!$L:$L))</f>
        <v>38</v>
      </c>
      <c r="W475" s="27">
        <f>IF(E475="","",SUMIF(OUTBOUND!$G:$G,WMS!E475,OUTBOUND!$M:$M))</f>
        <v>228</v>
      </c>
      <c r="X475" s="71">
        <f>IF(E475="","",SUMIF(OUTBOUND!$G:$G,WMS!E475,OUTBOUND!$O:$O))</f>
        <v>26.599999999999998</v>
      </c>
      <c r="Y475" s="71">
        <f>IF(E475="","",SUMIF(OUTBOUND!$G:$G,WMS!E475,OUTBOUND!$AC:$AC))</f>
        <v>11</v>
      </c>
      <c r="Z475" s="71">
        <f>IF(E475="","",SUMIF(OUTBOUND!$G:$G,WMS!E475,OUTBOUND!$P:$P))</f>
        <v>0.30399999999999999</v>
      </c>
      <c r="AA475" s="27">
        <f t="shared" si="142"/>
        <v>0</v>
      </c>
      <c r="AB475" s="27">
        <f t="shared" si="143"/>
        <v>0</v>
      </c>
      <c r="AC475" s="71">
        <f t="shared" si="144"/>
        <v>3.5527136788005009E-15</v>
      </c>
      <c r="AD475" s="71">
        <f t="shared" si="145"/>
        <v>0</v>
      </c>
      <c r="AE475" s="71">
        <f t="shared" si="146"/>
        <v>6.0000000000000053E-3</v>
      </c>
      <c r="AF475" s="80" t="e">
        <f t="shared" si="147"/>
        <v>#DIV/0!</v>
      </c>
      <c r="AG475" s="60" t="s">
        <v>2726</v>
      </c>
    </row>
    <row r="476" spans="1:33">
      <c r="A476" s="84" t="s">
        <v>2729</v>
      </c>
      <c r="B476" s="83" t="s">
        <v>3223</v>
      </c>
      <c r="C476" s="83" t="s">
        <v>3224</v>
      </c>
      <c r="D476" s="83">
        <v>42727996</v>
      </c>
      <c r="E476" s="57" t="str">
        <f t="shared" si="148"/>
        <v>KG-ARI-1901-00066-01568/42727996</v>
      </c>
      <c r="F476" s="19" t="s">
        <v>873</v>
      </c>
      <c r="G476" s="19" t="s">
        <v>878</v>
      </c>
      <c r="H476" s="45">
        <v>43472</v>
      </c>
      <c r="I476" s="38">
        <v>21</v>
      </c>
      <c r="J476" s="38">
        <v>252</v>
      </c>
      <c r="K476" s="65">
        <f t="shared" si="149"/>
        <v>12</v>
      </c>
      <c r="L476" s="46">
        <v>1.35</v>
      </c>
      <c r="M476" s="66">
        <f t="shared" si="150"/>
        <v>28.35</v>
      </c>
      <c r="N476" s="38">
        <v>35.5</v>
      </c>
      <c r="O476" s="38">
        <v>26</v>
      </c>
      <c r="P476" s="38">
        <v>17</v>
      </c>
      <c r="Q476" s="71">
        <f t="shared" si="139"/>
        <v>1.6E-2</v>
      </c>
      <c r="R476" s="65">
        <f t="shared" si="140"/>
        <v>0.33</v>
      </c>
      <c r="S476" s="72">
        <f t="shared" si="141"/>
        <v>7.5396825396825393E-2</v>
      </c>
      <c r="T476" s="50">
        <v>19</v>
      </c>
      <c r="U476" s="74" t="s">
        <v>3225</v>
      </c>
      <c r="V476" s="27">
        <f>IF(E476="","",SUMIF(OUTBOUND!$G:$G,WMS!E476,OUTBOUND!$L:$L))</f>
        <v>21</v>
      </c>
      <c r="W476" s="27">
        <f>IF(E476="","",SUMIF(OUTBOUND!$G:$G,WMS!E476,OUTBOUND!$M:$M))</f>
        <v>252</v>
      </c>
      <c r="X476" s="71">
        <f>IF(E476="","",SUMIF(OUTBOUND!$G:$G,WMS!E476,OUTBOUND!$O:$O))</f>
        <v>28.35</v>
      </c>
      <c r="Y476" s="71">
        <f>IF(E476="","",SUMIF(OUTBOUND!$G:$G,WMS!E476,OUTBOUND!$AC:$AC))</f>
        <v>19</v>
      </c>
      <c r="Z476" s="71">
        <f>IF(E476="","",SUMIF(OUTBOUND!$G:$G,WMS!E476,OUTBOUND!$P:$P))</f>
        <v>0.33599999999999997</v>
      </c>
      <c r="AA476" s="27">
        <f t="shared" si="142"/>
        <v>0</v>
      </c>
      <c r="AB476" s="27">
        <f t="shared" si="143"/>
        <v>0</v>
      </c>
      <c r="AC476" s="71">
        <f t="shared" si="144"/>
        <v>0</v>
      </c>
      <c r="AD476" s="71">
        <f t="shared" si="145"/>
        <v>0</v>
      </c>
      <c r="AE476" s="71">
        <f t="shared" si="146"/>
        <v>-5.9999999999999498E-3</v>
      </c>
      <c r="AF476" s="80" t="e">
        <f t="shared" si="147"/>
        <v>#DIV/0!</v>
      </c>
      <c r="AG476" s="60" t="s">
        <v>2726</v>
      </c>
    </row>
    <row r="477" spans="1:33">
      <c r="A477" s="43" t="s">
        <v>2729</v>
      </c>
      <c r="B477" s="19" t="s">
        <v>3223</v>
      </c>
      <c r="C477" s="19" t="s">
        <v>3216</v>
      </c>
      <c r="D477" s="19">
        <v>42630234</v>
      </c>
      <c r="E477" s="57" t="str">
        <f t="shared" ref="E477:E495" si="151">IF(D477="","",C477&amp;"/"&amp;D477)</f>
        <v>KG-ARI-1812-00048-00948/42630234</v>
      </c>
      <c r="F477" s="19" t="s">
        <v>873</v>
      </c>
      <c r="G477" s="19" t="s">
        <v>875</v>
      </c>
      <c r="H477" s="45">
        <v>43472</v>
      </c>
      <c r="I477" s="38">
        <v>16</v>
      </c>
      <c r="J477" s="38">
        <v>192</v>
      </c>
      <c r="K477" s="65">
        <f t="shared" ref="K477:K495" si="152">IF(J477="","",J477/I477)</f>
        <v>12</v>
      </c>
      <c r="L477" s="46">
        <v>2.75</v>
      </c>
      <c r="M477" s="66">
        <f t="shared" ref="M477:M495" si="153">IF(L477="","",ROUND(I477*L477,3))</f>
        <v>44</v>
      </c>
      <c r="N477" s="38">
        <v>31.5</v>
      </c>
      <c r="O477" s="38">
        <v>31.5</v>
      </c>
      <c r="P477" s="38">
        <v>31</v>
      </c>
      <c r="Q477" s="71">
        <f t="shared" si="139"/>
        <v>3.1E-2</v>
      </c>
      <c r="R477" s="65">
        <f t="shared" si="140"/>
        <v>0.49</v>
      </c>
      <c r="S477" s="72">
        <f t="shared" si="141"/>
        <v>0.19270833333333334</v>
      </c>
      <c r="T477" s="50">
        <v>37</v>
      </c>
      <c r="U477" s="74" t="s">
        <v>3225</v>
      </c>
      <c r="V477" s="27">
        <f>IF(E477="","",SUMIF(OUTBOUND!$G:$G,WMS!E477,OUTBOUND!$L:$L))</f>
        <v>0</v>
      </c>
      <c r="W477" s="27">
        <f>IF(E477="","",SUMIF(OUTBOUND!$G:$G,WMS!E477,OUTBOUND!$M:$M))</f>
        <v>0</v>
      </c>
      <c r="X477" s="71">
        <f>IF(E477="","",SUMIF(OUTBOUND!$G:$G,WMS!E477,OUTBOUND!$O:$O))</f>
        <v>0</v>
      </c>
      <c r="Y477" s="71">
        <f>IF(E477="","",SUMIF(OUTBOUND!$G:$G,WMS!E477,OUTBOUND!$AC:$AC))</f>
        <v>0</v>
      </c>
      <c r="Z477" s="71">
        <f>IF(E477="","",SUMIF(OUTBOUND!$G:$G,WMS!E477,OUTBOUND!$P:$P))</f>
        <v>0</v>
      </c>
      <c r="AA477" s="27">
        <f t="shared" si="142"/>
        <v>16</v>
      </c>
      <c r="AB477" s="27">
        <f t="shared" si="143"/>
        <v>192</v>
      </c>
      <c r="AC477" s="71">
        <f t="shared" si="144"/>
        <v>44</v>
      </c>
      <c r="AD477" s="71">
        <f t="shared" si="145"/>
        <v>37</v>
      </c>
      <c r="AE477" s="71">
        <f t="shared" si="146"/>
        <v>0.49</v>
      </c>
      <c r="AF477" s="80" t="b">
        <f t="shared" si="147"/>
        <v>1</v>
      </c>
    </row>
    <row r="478" spans="1:33">
      <c r="A478" s="43" t="s">
        <v>2729</v>
      </c>
      <c r="B478" s="19" t="s">
        <v>3223</v>
      </c>
      <c r="C478" s="19" t="s">
        <v>3216</v>
      </c>
      <c r="D478" s="19">
        <v>42630258</v>
      </c>
      <c r="E478" s="57" t="str">
        <f t="shared" si="151"/>
        <v>KG-ARI-1812-00048-00948/42630258</v>
      </c>
      <c r="F478" s="19" t="s">
        <v>873</v>
      </c>
      <c r="G478" s="19" t="s">
        <v>875</v>
      </c>
      <c r="H478" s="45">
        <v>43472</v>
      </c>
      <c r="I478" s="38">
        <v>13</v>
      </c>
      <c r="J478" s="38">
        <v>104</v>
      </c>
      <c r="K478" s="65">
        <f t="shared" si="152"/>
        <v>8</v>
      </c>
      <c r="L478" s="46">
        <v>2.6</v>
      </c>
      <c r="M478" s="66">
        <f t="shared" si="153"/>
        <v>33.799999999999997</v>
      </c>
      <c r="N478" s="38">
        <v>42</v>
      </c>
      <c r="O478" s="38">
        <v>22</v>
      </c>
      <c r="P478" s="38">
        <v>29.5</v>
      </c>
      <c r="Q478" s="71">
        <f t="shared" si="139"/>
        <v>2.7E-2</v>
      </c>
      <c r="R478" s="65">
        <f t="shared" si="140"/>
        <v>0.35</v>
      </c>
      <c r="S478" s="72">
        <f t="shared" si="141"/>
        <v>0.26923076923076922</v>
      </c>
      <c r="T478" s="50">
        <v>28</v>
      </c>
      <c r="U478" s="74" t="s">
        <v>3225</v>
      </c>
      <c r="V478" s="27">
        <f>IF(E478="","",SUMIF(OUTBOUND!$G:$G,WMS!E478,OUTBOUND!$L:$L))</f>
        <v>0</v>
      </c>
      <c r="W478" s="27">
        <f>IF(E478="","",SUMIF(OUTBOUND!$G:$G,WMS!E478,OUTBOUND!$M:$M))</f>
        <v>0</v>
      </c>
      <c r="X478" s="71">
        <f>IF(E478="","",SUMIF(OUTBOUND!$G:$G,WMS!E478,OUTBOUND!$O:$O))</f>
        <v>0</v>
      </c>
      <c r="Y478" s="71">
        <f>IF(E478="","",SUMIF(OUTBOUND!$G:$G,WMS!E478,OUTBOUND!$AC:$AC))</f>
        <v>0</v>
      </c>
      <c r="Z478" s="71">
        <f>IF(E478="","",SUMIF(OUTBOUND!$G:$G,WMS!E478,OUTBOUND!$P:$P))</f>
        <v>0</v>
      </c>
      <c r="AA478" s="27">
        <f t="shared" si="142"/>
        <v>13</v>
      </c>
      <c r="AB478" s="27">
        <f t="shared" si="143"/>
        <v>104</v>
      </c>
      <c r="AC478" s="71">
        <f t="shared" si="144"/>
        <v>33.799999999999997</v>
      </c>
      <c r="AD478" s="71">
        <f t="shared" si="145"/>
        <v>28</v>
      </c>
      <c r="AE478" s="71">
        <f t="shared" si="146"/>
        <v>0.35</v>
      </c>
      <c r="AF478" s="80" t="b">
        <f t="shared" si="147"/>
        <v>1</v>
      </c>
    </row>
    <row r="479" spans="1:33">
      <c r="A479" s="43" t="s">
        <v>2729</v>
      </c>
      <c r="B479" s="19" t="s">
        <v>3223</v>
      </c>
      <c r="C479" s="19" t="s">
        <v>3216</v>
      </c>
      <c r="D479" s="19">
        <v>42622352</v>
      </c>
      <c r="E479" s="57" t="str">
        <f t="shared" si="151"/>
        <v>KG-ARI-1812-00048-00948/42622352</v>
      </c>
      <c r="F479" s="19" t="s">
        <v>873</v>
      </c>
      <c r="G479" s="19" t="s">
        <v>875</v>
      </c>
      <c r="H479" s="45">
        <v>43472</v>
      </c>
      <c r="I479" s="38">
        <v>10</v>
      </c>
      <c r="J479" s="38">
        <v>160</v>
      </c>
      <c r="K479" s="65">
        <f t="shared" si="152"/>
        <v>16</v>
      </c>
      <c r="L479" s="46">
        <v>2.0499999999999998</v>
      </c>
      <c r="M479" s="66">
        <f t="shared" si="153"/>
        <v>20.5</v>
      </c>
      <c r="N479" s="38">
        <v>31</v>
      </c>
      <c r="O479" s="38">
        <v>15</v>
      </c>
      <c r="P479" s="38">
        <v>32.5</v>
      </c>
      <c r="Q479" s="71">
        <f t="shared" si="139"/>
        <v>1.4999999999999999E-2</v>
      </c>
      <c r="R479" s="65">
        <f t="shared" si="140"/>
        <v>0.15</v>
      </c>
      <c r="S479" s="72">
        <f t="shared" si="141"/>
        <v>0.1</v>
      </c>
      <c r="T479" s="50">
        <v>16</v>
      </c>
      <c r="U479" s="74" t="s">
        <v>3225</v>
      </c>
      <c r="V479" s="27">
        <f>IF(E479="","",SUMIF(OUTBOUND!$G:$G,WMS!E479,OUTBOUND!$L:$L))</f>
        <v>7</v>
      </c>
      <c r="W479" s="27">
        <f>IF(E479="","",SUMIF(OUTBOUND!$G:$G,WMS!E479,OUTBOUND!$M:$M))</f>
        <v>112</v>
      </c>
      <c r="X479" s="71">
        <f>IF(E479="","",SUMIF(OUTBOUND!$G:$G,WMS!E479,OUTBOUND!$O:$O))</f>
        <v>14.349999999999998</v>
      </c>
      <c r="Y479" s="71">
        <f>IF(E479="","",SUMIF(OUTBOUND!$G:$G,WMS!E479,OUTBOUND!$AC:$AC))</f>
        <v>11.200000000000001</v>
      </c>
      <c r="Z479" s="71">
        <f>IF(E479="","",SUMIF(OUTBOUND!$G:$G,WMS!E479,OUTBOUND!$P:$P))</f>
        <v>0.105</v>
      </c>
      <c r="AA479" s="27">
        <f t="shared" si="142"/>
        <v>3</v>
      </c>
      <c r="AB479" s="27">
        <f t="shared" si="143"/>
        <v>48</v>
      </c>
      <c r="AC479" s="71">
        <f t="shared" si="144"/>
        <v>6.1500000000000021</v>
      </c>
      <c r="AD479" s="71">
        <f t="shared" si="145"/>
        <v>4.7999999999999989</v>
      </c>
      <c r="AE479" s="71">
        <f t="shared" si="146"/>
        <v>4.4999999999999998E-2</v>
      </c>
      <c r="AF479" s="80" t="b">
        <f t="shared" si="147"/>
        <v>1</v>
      </c>
    </row>
    <row r="480" spans="1:33">
      <c r="A480" s="43" t="s">
        <v>2729</v>
      </c>
      <c r="B480" s="19" t="s">
        <v>3223</v>
      </c>
      <c r="C480" s="19" t="s">
        <v>3216</v>
      </c>
      <c r="D480" s="19">
        <v>42565406</v>
      </c>
      <c r="E480" s="57" t="str">
        <f t="shared" si="151"/>
        <v>KG-ARI-1812-00048-00948/42565406</v>
      </c>
      <c r="F480" s="19" t="s">
        <v>873</v>
      </c>
      <c r="G480" s="19" t="s">
        <v>877</v>
      </c>
      <c r="H480" s="45">
        <v>43472</v>
      </c>
      <c r="I480" s="38">
        <v>9</v>
      </c>
      <c r="J480" s="38">
        <v>324</v>
      </c>
      <c r="K480" s="65">
        <f t="shared" si="152"/>
        <v>36</v>
      </c>
      <c r="L480" s="46">
        <v>4.4000000000000004</v>
      </c>
      <c r="M480" s="66">
        <f t="shared" si="153"/>
        <v>39.6</v>
      </c>
      <c r="N480" s="38">
        <v>29</v>
      </c>
      <c r="O480" s="38">
        <v>29</v>
      </c>
      <c r="P480" s="38">
        <v>27</v>
      </c>
      <c r="Q480" s="71">
        <f t="shared" si="139"/>
        <v>2.3E-2</v>
      </c>
      <c r="R480" s="65">
        <f t="shared" si="140"/>
        <v>0.2</v>
      </c>
      <c r="S480" s="72">
        <f t="shared" si="141"/>
        <v>9.5679012345679007E-2</v>
      </c>
      <c r="T480" s="50">
        <v>31</v>
      </c>
      <c r="U480" s="74" t="s">
        <v>3225</v>
      </c>
      <c r="V480" s="27">
        <f>IF(E480="","",SUMIF(OUTBOUND!$G:$G,WMS!E480,OUTBOUND!$L:$L))</f>
        <v>0</v>
      </c>
      <c r="W480" s="27">
        <f>IF(E480="","",SUMIF(OUTBOUND!$G:$G,WMS!E480,OUTBOUND!$M:$M))</f>
        <v>0</v>
      </c>
      <c r="X480" s="71">
        <f>IF(E480="","",SUMIF(OUTBOUND!$G:$G,WMS!E480,OUTBOUND!$O:$O))</f>
        <v>0</v>
      </c>
      <c r="Y480" s="71">
        <f>IF(E480="","",SUMIF(OUTBOUND!$G:$G,WMS!E480,OUTBOUND!$AC:$AC))</f>
        <v>0</v>
      </c>
      <c r="Z480" s="71">
        <f>IF(E480="","",SUMIF(OUTBOUND!$G:$G,WMS!E480,OUTBOUND!$P:$P))</f>
        <v>0</v>
      </c>
      <c r="AA480" s="27">
        <f t="shared" si="142"/>
        <v>9</v>
      </c>
      <c r="AB480" s="27">
        <f t="shared" si="143"/>
        <v>324</v>
      </c>
      <c r="AC480" s="71">
        <f t="shared" si="144"/>
        <v>39.6</v>
      </c>
      <c r="AD480" s="71">
        <f t="shared" si="145"/>
        <v>31</v>
      </c>
      <c r="AE480" s="71">
        <f t="shared" si="146"/>
        <v>0.2</v>
      </c>
      <c r="AF480" s="80" t="b">
        <f t="shared" si="147"/>
        <v>1</v>
      </c>
    </row>
    <row r="481" spans="1:33">
      <c r="A481" s="43" t="s">
        <v>2729</v>
      </c>
      <c r="B481" s="19" t="s">
        <v>3223</v>
      </c>
      <c r="C481" s="19" t="s">
        <v>3216</v>
      </c>
      <c r="D481" s="19">
        <v>42629436</v>
      </c>
      <c r="E481" s="57" t="str">
        <f t="shared" si="151"/>
        <v>KG-ARI-1812-00048-00948/42629436</v>
      </c>
      <c r="F481" s="19" t="s">
        <v>873</v>
      </c>
      <c r="G481" s="19" t="s">
        <v>875</v>
      </c>
      <c r="H481" s="45">
        <v>43472</v>
      </c>
      <c r="I481" s="38">
        <v>9</v>
      </c>
      <c r="J481" s="38">
        <v>72</v>
      </c>
      <c r="K481" s="65">
        <f t="shared" si="152"/>
        <v>8</v>
      </c>
      <c r="L481" s="46">
        <v>1.25</v>
      </c>
      <c r="M481" s="66">
        <f t="shared" si="153"/>
        <v>11.25</v>
      </c>
      <c r="N481" s="38">
        <v>27.5</v>
      </c>
      <c r="O481" s="38">
        <v>27.5</v>
      </c>
      <c r="P481" s="38">
        <v>23</v>
      </c>
      <c r="Q481" s="71">
        <f t="shared" si="139"/>
        <v>1.7000000000000001E-2</v>
      </c>
      <c r="R481" s="65">
        <f t="shared" si="140"/>
        <v>0.16</v>
      </c>
      <c r="S481" s="72">
        <f t="shared" si="141"/>
        <v>0.1111111111111111</v>
      </c>
      <c r="T481" s="50">
        <v>8</v>
      </c>
      <c r="U481" s="74" t="s">
        <v>3225</v>
      </c>
      <c r="V481" s="27">
        <f>IF(E481="","",SUMIF(OUTBOUND!$G:$G,WMS!E481,OUTBOUND!$L:$L))</f>
        <v>0</v>
      </c>
      <c r="W481" s="27">
        <f>IF(E481="","",SUMIF(OUTBOUND!$G:$G,WMS!E481,OUTBOUND!$M:$M))</f>
        <v>0</v>
      </c>
      <c r="X481" s="71">
        <f>IF(E481="","",SUMIF(OUTBOUND!$G:$G,WMS!E481,OUTBOUND!$O:$O))</f>
        <v>0</v>
      </c>
      <c r="Y481" s="71">
        <f>IF(E481="","",SUMIF(OUTBOUND!$G:$G,WMS!E481,OUTBOUND!$AC:$AC))</f>
        <v>0</v>
      </c>
      <c r="Z481" s="71">
        <f>IF(E481="","",SUMIF(OUTBOUND!$G:$G,WMS!E481,OUTBOUND!$P:$P))</f>
        <v>0</v>
      </c>
      <c r="AA481" s="27">
        <f t="shared" si="142"/>
        <v>9</v>
      </c>
      <c r="AB481" s="27">
        <f t="shared" si="143"/>
        <v>72</v>
      </c>
      <c r="AC481" s="71">
        <f t="shared" si="144"/>
        <v>11.25</v>
      </c>
      <c r="AD481" s="71">
        <f t="shared" si="145"/>
        <v>8</v>
      </c>
      <c r="AE481" s="71">
        <f t="shared" si="146"/>
        <v>0.16</v>
      </c>
      <c r="AF481" s="80" t="b">
        <f t="shared" si="147"/>
        <v>1</v>
      </c>
    </row>
    <row r="482" spans="1:33">
      <c r="A482" s="43" t="s">
        <v>2729</v>
      </c>
      <c r="B482" s="19" t="s">
        <v>3223</v>
      </c>
      <c r="C482" s="19" t="s">
        <v>3216</v>
      </c>
      <c r="D482" s="19">
        <v>42629467</v>
      </c>
      <c r="E482" s="57" t="str">
        <f t="shared" si="151"/>
        <v>KG-ARI-1812-00048-00948/42629467</v>
      </c>
      <c r="F482" s="19" t="s">
        <v>873</v>
      </c>
      <c r="G482" s="19" t="s">
        <v>875</v>
      </c>
      <c r="H482" s="45">
        <v>43472</v>
      </c>
      <c r="I482" s="38">
        <v>11</v>
      </c>
      <c r="J482" s="38">
        <v>88</v>
      </c>
      <c r="K482" s="65">
        <f t="shared" si="152"/>
        <v>8</v>
      </c>
      <c r="L482" s="46">
        <v>1.85</v>
      </c>
      <c r="M482" s="66">
        <f t="shared" si="153"/>
        <v>20.350000000000001</v>
      </c>
      <c r="N482" s="38">
        <v>29</v>
      </c>
      <c r="O482" s="38">
        <v>23.5</v>
      </c>
      <c r="P482" s="38">
        <v>29</v>
      </c>
      <c r="Q482" s="71">
        <f t="shared" si="139"/>
        <v>0.02</v>
      </c>
      <c r="R482" s="65">
        <f t="shared" si="140"/>
        <v>0.22</v>
      </c>
      <c r="S482" s="72">
        <f t="shared" si="141"/>
        <v>0.17045454545454544</v>
      </c>
      <c r="T482" s="50">
        <v>15</v>
      </c>
      <c r="U482" s="74" t="s">
        <v>3225</v>
      </c>
      <c r="V482" s="27">
        <f>IF(E482="","",SUMIF(OUTBOUND!$G:$G,WMS!E482,OUTBOUND!$L:$L))</f>
        <v>0</v>
      </c>
      <c r="W482" s="27">
        <f>IF(E482="","",SUMIF(OUTBOUND!$G:$G,WMS!E482,OUTBOUND!$M:$M))</f>
        <v>0</v>
      </c>
      <c r="X482" s="71">
        <f>IF(E482="","",SUMIF(OUTBOUND!$G:$G,WMS!E482,OUTBOUND!$O:$O))</f>
        <v>0</v>
      </c>
      <c r="Y482" s="71">
        <f>IF(E482="","",SUMIF(OUTBOUND!$G:$G,WMS!E482,OUTBOUND!$AC:$AC))</f>
        <v>0</v>
      </c>
      <c r="Z482" s="71">
        <f>IF(E482="","",SUMIF(OUTBOUND!$G:$G,WMS!E482,OUTBOUND!$P:$P))</f>
        <v>0</v>
      </c>
      <c r="AA482" s="27">
        <f t="shared" si="142"/>
        <v>11</v>
      </c>
      <c r="AB482" s="27">
        <f t="shared" si="143"/>
        <v>88</v>
      </c>
      <c r="AC482" s="71">
        <f t="shared" si="144"/>
        <v>20.350000000000001</v>
      </c>
      <c r="AD482" s="71">
        <f t="shared" si="145"/>
        <v>15</v>
      </c>
      <c r="AE482" s="71">
        <f t="shared" si="146"/>
        <v>0.22</v>
      </c>
      <c r="AF482" s="80" t="b">
        <f t="shared" si="147"/>
        <v>1</v>
      </c>
    </row>
    <row r="483" spans="1:33">
      <c r="A483" s="43" t="s">
        <v>2729</v>
      </c>
      <c r="B483" s="19" t="s">
        <v>3223</v>
      </c>
      <c r="C483" s="19" t="s">
        <v>3216</v>
      </c>
      <c r="D483" s="19">
        <v>42115823</v>
      </c>
      <c r="E483" s="57" t="str">
        <f t="shared" si="151"/>
        <v>KG-ARI-1812-00048-00948/42115823</v>
      </c>
      <c r="F483" s="19" t="s">
        <v>873</v>
      </c>
      <c r="G483" s="19" t="s">
        <v>877</v>
      </c>
      <c r="H483" s="45">
        <v>43472</v>
      </c>
      <c r="I483" s="38">
        <v>43</v>
      </c>
      <c r="J483" s="38">
        <v>1032</v>
      </c>
      <c r="K483" s="65">
        <f t="shared" si="152"/>
        <v>24</v>
      </c>
      <c r="L483" s="46">
        <v>13.25</v>
      </c>
      <c r="M483" s="66">
        <f t="shared" si="153"/>
        <v>569.75</v>
      </c>
      <c r="N483" s="38">
        <v>59</v>
      </c>
      <c r="O483" s="38">
        <v>47</v>
      </c>
      <c r="P483" s="38">
        <v>58</v>
      </c>
      <c r="Q483" s="71">
        <f t="shared" si="139"/>
        <v>0.161</v>
      </c>
      <c r="R483" s="65">
        <f t="shared" si="140"/>
        <v>6.92</v>
      </c>
      <c r="S483" s="72">
        <f t="shared" si="141"/>
        <v>0.59593023255813948</v>
      </c>
      <c r="T483" s="50">
        <v>615</v>
      </c>
      <c r="U483" s="74" t="s">
        <v>2725</v>
      </c>
      <c r="V483" s="27">
        <f>IF(E483="","",SUMIF(OUTBOUND!$G:$G,WMS!E483,OUTBOUND!$L:$L))</f>
        <v>0</v>
      </c>
      <c r="W483" s="27">
        <f>IF(E483="","",SUMIF(OUTBOUND!$G:$G,WMS!E483,OUTBOUND!$M:$M))</f>
        <v>0</v>
      </c>
      <c r="X483" s="71">
        <f>IF(E483="","",SUMIF(OUTBOUND!$G:$G,WMS!E483,OUTBOUND!$O:$O))</f>
        <v>0</v>
      </c>
      <c r="Y483" s="71">
        <f>IF(E483="","",SUMIF(OUTBOUND!$G:$G,WMS!E483,OUTBOUND!$AC:$AC))</f>
        <v>0</v>
      </c>
      <c r="Z483" s="71">
        <f>IF(E483="","",SUMIF(OUTBOUND!$G:$G,WMS!E483,OUTBOUND!$P:$P))</f>
        <v>0</v>
      </c>
      <c r="AA483" s="27">
        <f t="shared" si="142"/>
        <v>43</v>
      </c>
      <c r="AB483" s="27">
        <f t="shared" si="143"/>
        <v>1032</v>
      </c>
      <c r="AC483" s="71">
        <f t="shared" si="144"/>
        <v>569.75</v>
      </c>
      <c r="AD483" s="71">
        <f t="shared" si="145"/>
        <v>615</v>
      </c>
      <c r="AE483" s="71">
        <f t="shared" si="146"/>
        <v>6.92</v>
      </c>
      <c r="AF483" s="80" t="b">
        <f t="shared" si="147"/>
        <v>1</v>
      </c>
    </row>
    <row r="484" spans="1:33">
      <c r="A484" s="43" t="s">
        <v>2729</v>
      </c>
      <c r="B484" s="19" t="s">
        <v>3223</v>
      </c>
      <c r="C484" s="19" t="s">
        <v>3216</v>
      </c>
      <c r="D484" s="19">
        <v>42626862</v>
      </c>
      <c r="E484" s="57" t="str">
        <f t="shared" si="151"/>
        <v>KG-ARI-1812-00048-00948/42626862</v>
      </c>
      <c r="F484" s="19" t="s">
        <v>873</v>
      </c>
      <c r="G484" s="19" t="s">
        <v>874</v>
      </c>
      <c r="H484" s="45">
        <v>43472</v>
      </c>
      <c r="I484" s="38">
        <v>97</v>
      </c>
      <c r="J484" s="38">
        <v>776</v>
      </c>
      <c r="K484" s="65">
        <f t="shared" si="152"/>
        <v>8</v>
      </c>
      <c r="L484" s="46">
        <v>12.6</v>
      </c>
      <c r="M484" s="66">
        <f t="shared" si="153"/>
        <v>1222.2</v>
      </c>
      <c r="N484" s="38">
        <v>60.5</v>
      </c>
      <c r="O484" s="38">
        <v>42</v>
      </c>
      <c r="P484" s="38">
        <v>63.5</v>
      </c>
      <c r="Q484" s="71">
        <f t="shared" si="139"/>
        <v>0.161</v>
      </c>
      <c r="R484" s="65">
        <f t="shared" si="140"/>
        <v>15.65</v>
      </c>
      <c r="S484" s="72">
        <f t="shared" si="141"/>
        <v>1.6494845360824741</v>
      </c>
      <c r="T484" s="50">
        <v>1280</v>
      </c>
      <c r="U484" s="74" t="s">
        <v>2892</v>
      </c>
      <c r="V484" s="27">
        <f>IF(E484="","",SUMIF(OUTBOUND!$G:$G,WMS!E484,OUTBOUND!$L:$L))</f>
        <v>33</v>
      </c>
      <c r="W484" s="27">
        <f>IF(E484="","",SUMIF(OUTBOUND!$G:$G,WMS!E484,OUTBOUND!$M:$M))</f>
        <v>264</v>
      </c>
      <c r="X484" s="71">
        <f>IF(E484="","",SUMIF(OUTBOUND!$G:$G,WMS!E484,OUTBOUND!$O:$O))</f>
        <v>415.8</v>
      </c>
      <c r="Y484" s="71">
        <f>IF(E484="","",SUMIF(OUTBOUND!$G:$G,WMS!E484,OUTBOUND!$AC:$AC))</f>
        <v>435.46391752577318</v>
      </c>
      <c r="Z484" s="71">
        <f>IF(E484="","",SUMIF(OUTBOUND!$G:$G,WMS!E484,OUTBOUND!$P:$P))</f>
        <v>5.3129999999999997</v>
      </c>
      <c r="AA484" s="27">
        <f t="shared" si="142"/>
        <v>64</v>
      </c>
      <c r="AB484" s="27">
        <f t="shared" si="143"/>
        <v>512</v>
      </c>
      <c r="AC484" s="71">
        <f t="shared" si="144"/>
        <v>806.40000000000009</v>
      </c>
      <c r="AD484" s="71">
        <f t="shared" si="145"/>
        <v>844.53608247422676</v>
      </c>
      <c r="AE484" s="71">
        <f t="shared" si="146"/>
        <v>10.337</v>
      </c>
      <c r="AF484" s="80" t="b">
        <f t="shared" si="147"/>
        <v>1</v>
      </c>
    </row>
    <row r="485" spans="1:33">
      <c r="A485" s="43" t="s">
        <v>2729</v>
      </c>
      <c r="B485" s="19" t="s">
        <v>3223</v>
      </c>
      <c r="C485" s="19" t="s">
        <v>3216</v>
      </c>
      <c r="D485" s="19">
        <v>42626909</v>
      </c>
      <c r="E485" s="57" t="str">
        <f t="shared" si="151"/>
        <v>KG-ARI-1812-00048-00948/42626909</v>
      </c>
      <c r="F485" s="19" t="s">
        <v>873</v>
      </c>
      <c r="G485" s="19" t="s">
        <v>874</v>
      </c>
      <c r="H485" s="45">
        <v>43472</v>
      </c>
      <c r="I485" s="38">
        <v>135</v>
      </c>
      <c r="J485" s="38">
        <v>1080</v>
      </c>
      <c r="K485" s="65">
        <f t="shared" si="152"/>
        <v>8</v>
      </c>
      <c r="L485" s="46">
        <v>12.65</v>
      </c>
      <c r="M485" s="66">
        <f t="shared" si="153"/>
        <v>1707.75</v>
      </c>
      <c r="N485" s="38">
        <v>64.5</v>
      </c>
      <c r="O485" s="38">
        <v>48</v>
      </c>
      <c r="P485" s="38">
        <v>61.5</v>
      </c>
      <c r="Q485" s="71">
        <f t="shared" si="139"/>
        <v>0.19</v>
      </c>
      <c r="R485" s="65">
        <f t="shared" si="140"/>
        <v>25.7</v>
      </c>
      <c r="S485" s="72">
        <f t="shared" si="141"/>
        <v>2</v>
      </c>
      <c r="T485" s="50">
        <v>2160</v>
      </c>
      <c r="U485" s="74" t="s">
        <v>2725</v>
      </c>
      <c r="V485" s="27">
        <f>IF(E485="","",SUMIF(OUTBOUND!$G:$G,WMS!E485,OUTBOUND!$L:$L))</f>
        <v>47</v>
      </c>
      <c r="W485" s="27">
        <f>IF(E485="","",SUMIF(OUTBOUND!$G:$G,WMS!E485,OUTBOUND!$M:$M))</f>
        <v>376</v>
      </c>
      <c r="X485" s="71">
        <f>IF(E485="","",SUMIF(OUTBOUND!$G:$G,WMS!E485,OUTBOUND!$O:$O))</f>
        <v>594.55000000000007</v>
      </c>
      <c r="Y485" s="71">
        <f>IF(E485="","",SUMIF(OUTBOUND!$G:$G,WMS!E485,OUTBOUND!$AC:$AC))</f>
        <v>752</v>
      </c>
      <c r="Z485" s="71">
        <f>IF(E485="","",SUMIF(OUTBOUND!$G:$G,WMS!E485,OUTBOUND!$P:$P))</f>
        <v>8.93</v>
      </c>
      <c r="AA485" s="27">
        <f t="shared" si="142"/>
        <v>88</v>
      </c>
      <c r="AB485" s="27">
        <f t="shared" si="143"/>
        <v>704</v>
      </c>
      <c r="AC485" s="71">
        <f t="shared" si="144"/>
        <v>1113.1999999999998</v>
      </c>
      <c r="AD485" s="71">
        <f t="shared" si="145"/>
        <v>1408</v>
      </c>
      <c r="AE485" s="71">
        <f t="shared" si="146"/>
        <v>16.77</v>
      </c>
      <c r="AF485" s="80" t="b">
        <f t="shared" si="147"/>
        <v>1</v>
      </c>
    </row>
    <row r="486" spans="1:33">
      <c r="A486" s="43" t="s">
        <v>2729</v>
      </c>
      <c r="B486" s="19" t="s">
        <v>3223</v>
      </c>
      <c r="C486" s="19" t="s">
        <v>3216</v>
      </c>
      <c r="D486" s="19">
        <v>42283171</v>
      </c>
      <c r="E486" s="57" t="str">
        <f t="shared" si="151"/>
        <v>KG-ARI-1812-00048-00948/42283171</v>
      </c>
      <c r="F486" s="19" t="s">
        <v>873</v>
      </c>
      <c r="G486" s="19" t="s">
        <v>877</v>
      </c>
      <c r="H486" s="45">
        <v>43472</v>
      </c>
      <c r="I486" s="38">
        <v>2</v>
      </c>
      <c r="J486" s="38">
        <v>360</v>
      </c>
      <c r="K486" s="65">
        <f t="shared" si="152"/>
        <v>180</v>
      </c>
      <c r="L486" s="46">
        <v>156</v>
      </c>
      <c r="M486" s="66">
        <f t="shared" si="153"/>
        <v>312</v>
      </c>
      <c r="N486" s="38">
        <v>94</v>
      </c>
      <c r="O486" s="38">
        <v>94</v>
      </c>
      <c r="P486" s="38">
        <v>110</v>
      </c>
      <c r="Q486" s="71">
        <f t="shared" si="139"/>
        <v>0.97199999999999998</v>
      </c>
      <c r="R486" s="65">
        <f t="shared" si="140"/>
        <v>1.94</v>
      </c>
      <c r="S486" s="72">
        <f t="shared" si="141"/>
        <v>0.86388888888888893</v>
      </c>
      <c r="T486" s="50">
        <v>311</v>
      </c>
      <c r="U486" s="74" t="s">
        <v>2725</v>
      </c>
      <c r="V486" s="27">
        <f>IF(E486="","",SUMIF(OUTBOUND!$G:$G,WMS!E486,OUTBOUND!$L:$L))</f>
        <v>1</v>
      </c>
      <c r="W486" s="27">
        <f>IF(E486="","",SUMIF(OUTBOUND!$G:$G,WMS!E486,OUTBOUND!$M:$M))</f>
        <v>180</v>
      </c>
      <c r="X486" s="71">
        <f>IF(E486="","",SUMIF(OUTBOUND!$G:$G,WMS!E486,OUTBOUND!$O:$O))</f>
        <v>156</v>
      </c>
      <c r="Y486" s="71">
        <f>IF(E486="","",SUMIF(OUTBOUND!$G:$G,WMS!E486,OUTBOUND!$AC:$AC))</f>
        <v>155.5</v>
      </c>
      <c r="Z486" s="71">
        <f>IF(E486="","",SUMIF(OUTBOUND!$G:$G,WMS!E486,OUTBOUND!$P:$P))</f>
        <v>0.97199999999999998</v>
      </c>
      <c r="AA486" s="27">
        <f t="shared" si="142"/>
        <v>1</v>
      </c>
      <c r="AB486" s="27">
        <f t="shared" si="143"/>
        <v>180</v>
      </c>
      <c r="AC486" s="71">
        <f t="shared" si="144"/>
        <v>156</v>
      </c>
      <c r="AD486" s="71">
        <f t="shared" si="145"/>
        <v>155.5</v>
      </c>
      <c r="AE486" s="71">
        <f t="shared" si="146"/>
        <v>0.96799999999999997</v>
      </c>
      <c r="AF486" s="80" t="b">
        <f t="shared" si="147"/>
        <v>1</v>
      </c>
    </row>
    <row r="487" spans="1:33">
      <c r="A487" s="43" t="s">
        <v>3227</v>
      </c>
      <c r="B487" s="19" t="s">
        <v>882</v>
      </c>
      <c r="C487" s="19" t="s">
        <v>3228</v>
      </c>
      <c r="D487" s="19">
        <v>42495222</v>
      </c>
      <c r="E487" s="57" t="str">
        <f t="shared" si="151"/>
        <v>KG-ARI-1812-00048-01101/42495222</v>
      </c>
      <c r="F487" s="19" t="s">
        <v>884</v>
      </c>
      <c r="G487" s="19" t="s">
        <v>885</v>
      </c>
      <c r="H487" s="45">
        <v>43474</v>
      </c>
      <c r="I487" s="38">
        <v>63</v>
      </c>
      <c r="J487" s="38">
        <v>756</v>
      </c>
      <c r="K487" s="65">
        <f t="shared" si="152"/>
        <v>12</v>
      </c>
      <c r="L487" s="46">
        <v>0.7</v>
      </c>
      <c r="M487" s="66">
        <f t="shared" si="153"/>
        <v>44.1</v>
      </c>
      <c r="N487" s="38">
        <v>33</v>
      </c>
      <c r="O487" s="38">
        <v>12</v>
      </c>
      <c r="P487" s="38">
        <v>20</v>
      </c>
      <c r="Q487" s="71">
        <f t="shared" si="139"/>
        <v>8.0000000000000002E-3</v>
      </c>
      <c r="R487" s="65">
        <f t="shared" si="140"/>
        <v>0.5</v>
      </c>
      <c r="S487" s="72">
        <f t="shared" si="141"/>
        <v>1.7500000000000002E-2</v>
      </c>
      <c r="T487" s="50">
        <v>13.23</v>
      </c>
      <c r="U487" s="74" t="s">
        <v>3229</v>
      </c>
      <c r="V487" s="27">
        <f>IF(E487="","",SUMIF(OUTBOUND!$G:$G,WMS!E487,OUTBOUND!$L:$L))</f>
        <v>0</v>
      </c>
      <c r="W487" s="27">
        <f>IF(E487="","",SUMIF(OUTBOUND!$G:$G,WMS!E487,OUTBOUND!$M:$M))</f>
        <v>0</v>
      </c>
      <c r="X487" s="71">
        <f>IF(E487="","",SUMIF(OUTBOUND!$G:$G,WMS!E487,OUTBOUND!$O:$O))</f>
        <v>0</v>
      </c>
      <c r="Y487" s="71">
        <f>IF(E487="","",SUMIF(OUTBOUND!$G:$G,WMS!E487,OUTBOUND!$AC:$AC))</f>
        <v>0</v>
      </c>
      <c r="Z487" s="71">
        <f>IF(E487="","",SUMIF(OUTBOUND!$G:$G,WMS!E487,OUTBOUND!$P:$P))</f>
        <v>0</v>
      </c>
      <c r="AA487" s="27">
        <f t="shared" si="142"/>
        <v>63</v>
      </c>
      <c r="AB487" s="27">
        <f t="shared" si="143"/>
        <v>756</v>
      </c>
      <c r="AC487" s="71">
        <f t="shared" si="144"/>
        <v>44.1</v>
      </c>
      <c r="AD487" s="71">
        <f t="shared" si="145"/>
        <v>13.23</v>
      </c>
      <c r="AE487" s="71">
        <f t="shared" si="146"/>
        <v>0.5</v>
      </c>
      <c r="AF487" s="80" t="b">
        <f t="shared" si="147"/>
        <v>1</v>
      </c>
    </row>
    <row r="488" spans="1:33">
      <c r="A488" s="43" t="s">
        <v>3227</v>
      </c>
      <c r="B488" s="19" t="s">
        <v>882</v>
      </c>
      <c r="C488" s="19" t="s">
        <v>3228</v>
      </c>
      <c r="D488" s="19">
        <v>42495239</v>
      </c>
      <c r="E488" s="57" t="str">
        <f t="shared" si="151"/>
        <v>KG-ARI-1812-00048-01101/42495239</v>
      </c>
      <c r="F488" s="19" t="s">
        <v>884</v>
      </c>
      <c r="G488" s="19" t="s">
        <v>886</v>
      </c>
      <c r="H488" s="45">
        <v>43474</v>
      </c>
      <c r="I488" s="38">
        <v>17</v>
      </c>
      <c r="J488" s="38">
        <v>204</v>
      </c>
      <c r="K488" s="65">
        <f t="shared" si="152"/>
        <v>12</v>
      </c>
      <c r="L488" s="46">
        <v>0.85</v>
      </c>
      <c r="M488" s="66">
        <f t="shared" si="153"/>
        <v>14.45</v>
      </c>
      <c r="N488" s="38">
        <v>33</v>
      </c>
      <c r="O488" s="38">
        <v>12</v>
      </c>
      <c r="P488" s="38">
        <v>20</v>
      </c>
      <c r="Q488" s="71">
        <f t="shared" si="139"/>
        <v>8.0000000000000002E-3</v>
      </c>
      <c r="R488" s="65">
        <f t="shared" si="140"/>
        <v>0.13</v>
      </c>
      <c r="S488" s="72">
        <f t="shared" si="141"/>
        <v>0.03</v>
      </c>
      <c r="T488" s="50">
        <v>6.12</v>
      </c>
      <c r="U488" s="74" t="s">
        <v>3229</v>
      </c>
      <c r="V488" s="27">
        <f>IF(E488="","",SUMIF(OUTBOUND!$G:$G,WMS!E488,OUTBOUND!$L:$L))</f>
        <v>0</v>
      </c>
      <c r="W488" s="27">
        <f>IF(E488="","",SUMIF(OUTBOUND!$G:$G,WMS!E488,OUTBOUND!$M:$M))</f>
        <v>0</v>
      </c>
      <c r="X488" s="71">
        <f>IF(E488="","",SUMIF(OUTBOUND!$G:$G,WMS!E488,OUTBOUND!$O:$O))</f>
        <v>0</v>
      </c>
      <c r="Y488" s="71">
        <f>IF(E488="","",SUMIF(OUTBOUND!$G:$G,WMS!E488,OUTBOUND!$AC:$AC))</f>
        <v>0</v>
      </c>
      <c r="Z488" s="71">
        <f>IF(E488="","",SUMIF(OUTBOUND!$G:$G,WMS!E488,OUTBOUND!$P:$P))</f>
        <v>0</v>
      </c>
      <c r="AA488" s="27">
        <f t="shared" si="142"/>
        <v>17</v>
      </c>
      <c r="AB488" s="27">
        <f t="shared" si="143"/>
        <v>204</v>
      </c>
      <c r="AC488" s="71">
        <f t="shared" si="144"/>
        <v>14.45</v>
      </c>
      <c r="AD488" s="71">
        <f t="shared" si="145"/>
        <v>6.12</v>
      </c>
      <c r="AE488" s="71">
        <f t="shared" si="146"/>
        <v>0.13</v>
      </c>
      <c r="AF488" s="80" t="b">
        <f t="shared" si="147"/>
        <v>1</v>
      </c>
    </row>
    <row r="489" spans="1:33">
      <c r="A489" s="43" t="s">
        <v>3227</v>
      </c>
      <c r="B489" s="19" t="s">
        <v>882</v>
      </c>
      <c r="C489" s="19" t="s">
        <v>3228</v>
      </c>
      <c r="D489" s="19">
        <v>42495284</v>
      </c>
      <c r="E489" s="57" t="str">
        <f t="shared" si="151"/>
        <v>KG-ARI-1812-00048-01101/42495284</v>
      </c>
      <c r="F489" s="19" t="s">
        <v>884</v>
      </c>
      <c r="G489" s="19" t="s">
        <v>887</v>
      </c>
      <c r="H489" s="45">
        <v>43474</v>
      </c>
      <c r="I489" s="38">
        <v>14</v>
      </c>
      <c r="J489" s="38">
        <v>168</v>
      </c>
      <c r="K489" s="65">
        <f t="shared" si="152"/>
        <v>12</v>
      </c>
      <c r="L489" s="46">
        <v>0.95</v>
      </c>
      <c r="M489" s="66">
        <f t="shared" si="153"/>
        <v>13.3</v>
      </c>
      <c r="N489" s="38">
        <v>33</v>
      </c>
      <c r="O489" s="38">
        <v>12</v>
      </c>
      <c r="P489" s="38">
        <v>20</v>
      </c>
      <c r="Q489" s="71">
        <f t="shared" si="139"/>
        <v>8.0000000000000002E-3</v>
      </c>
      <c r="R489" s="65">
        <f t="shared" si="140"/>
        <v>0.11</v>
      </c>
      <c r="S489" s="72">
        <f t="shared" si="141"/>
        <v>4.1666666666666664E-2</v>
      </c>
      <c r="T489" s="50">
        <v>7</v>
      </c>
      <c r="U489" s="74" t="s">
        <v>3229</v>
      </c>
      <c r="V489" s="27">
        <f>IF(E489="","",SUMIF(OUTBOUND!$G:$G,WMS!E489,OUTBOUND!$L:$L))</f>
        <v>0</v>
      </c>
      <c r="W489" s="27">
        <f>IF(E489="","",SUMIF(OUTBOUND!$G:$G,WMS!E489,OUTBOUND!$M:$M))</f>
        <v>0</v>
      </c>
      <c r="X489" s="71">
        <f>IF(E489="","",SUMIF(OUTBOUND!$G:$G,WMS!E489,OUTBOUND!$O:$O))</f>
        <v>0</v>
      </c>
      <c r="Y489" s="71">
        <f>IF(E489="","",SUMIF(OUTBOUND!$G:$G,WMS!E489,OUTBOUND!$AC:$AC))</f>
        <v>0</v>
      </c>
      <c r="Z489" s="71">
        <f>IF(E489="","",SUMIF(OUTBOUND!$G:$G,WMS!E489,OUTBOUND!$P:$P))</f>
        <v>0</v>
      </c>
      <c r="AA489" s="27">
        <f t="shared" si="142"/>
        <v>14</v>
      </c>
      <c r="AB489" s="27">
        <f t="shared" si="143"/>
        <v>168</v>
      </c>
      <c r="AC489" s="71">
        <f t="shared" si="144"/>
        <v>13.3</v>
      </c>
      <c r="AD489" s="71">
        <f t="shared" si="145"/>
        <v>7</v>
      </c>
      <c r="AE489" s="71">
        <f t="shared" si="146"/>
        <v>0.11</v>
      </c>
      <c r="AF489" s="80" t="b">
        <f t="shared" si="147"/>
        <v>1</v>
      </c>
    </row>
    <row r="490" spans="1:33">
      <c r="A490" s="43" t="s">
        <v>3227</v>
      </c>
      <c r="B490" s="19" t="s">
        <v>882</v>
      </c>
      <c r="C490" s="19" t="s">
        <v>3228</v>
      </c>
      <c r="D490" s="19">
        <v>42495291</v>
      </c>
      <c r="E490" s="57" t="str">
        <f t="shared" si="151"/>
        <v>KG-ARI-1812-00048-01101/42495291</v>
      </c>
      <c r="F490" s="19" t="s">
        <v>884</v>
      </c>
      <c r="G490" s="19" t="s">
        <v>888</v>
      </c>
      <c r="H490" s="45">
        <v>43474</v>
      </c>
      <c r="I490" s="38">
        <v>16</v>
      </c>
      <c r="J490" s="38">
        <v>192</v>
      </c>
      <c r="K490" s="65">
        <f t="shared" si="152"/>
        <v>12</v>
      </c>
      <c r="L490" s="46">
        <v>0.85</v>
      </c>
      <c r="M490" s="66">
        <f t="shared" si="153"/>
        <v>13.6</v>
      </c>
      <c r="N490" s="38">
        <v>33</v>
      </c>
      <c r="O490" s="38">
        <v>12</v>
      </c>
      <c r="P490" s="38">
        <v>20</v>
      </c>
      <c r="Q490" s="71">
        <f t="shared" si="139"/>
        <v>8.0000000000000002E-3</v>
      </c>
      <c r="R490" s="65">
        <f t="shared" si="140"/>
        <v>0.13</v>
      </c>
      <c r="S490" s="72">
        <f t="shared" si="141"/>
        <v>4.1666666666666664E-2</v>
      </c>
      <c r="T490" s="50">
        <v>8</v>
      </c>
      <c r="U490" s="74" t="s">
        <v>3229</v>
      </c>
      <c r="V490" s="27">
        <f>IF(E490="","",SUMIF(OUTBOUND!$G:$G,WMS!E490,OUTBOUND!$L:$L))</f>
        <v>2</v>
      </c>
      <c r="W490" s="27">
        <f>IF(E490="","",SUMIF(OUTBOUND!$G:$G,WMS!E490,OUTBOUND!$M:$M))</f>
        <v>24</v>
      </c>
      <c r="X490" s="71">
        <f>IF(E490="","",SUMIF(OUTBOUND!$G:$G,WMS!E490,OUTBOUND!$O:$O))</f>
        <v>1.7</v>
      </c>
      <c r="Y490" s="71">
        <f>IF(E490="","",SUMIF(OUTBOUND!$G:$G,WMS!E490,OUTBOUND!$AC:$AC))</f>
        <v>1</v>
      </c>
      <c r="Z490" s="71">
        <f>IF(E490="","",SUMIF(OUTBOUND!$G:$G,WMS!E490,OUTBOUND!$P:$P))</f>
        <v>1.6E-2</v>
      </c>
      <c r="AA490" s="27">
        <f t="shared" si="142"/>
        <v>14</v>
      </c>
      <c r="AB490" s="27">
        <f t="shared" si="143"/>
        <v>168</v>
      </c>
      <c r="AC490" s="71">
        <f t="shared" si="144"/>
        <v>11.9</v>
      </c>
      <c r="AD490" s="71">
        <f t="shared" si="145"/>
        <v>7</v>
      </c>
      <c r="AE490" s="71">
        <f t="shared" si="146"/>
        <v>0.114</v>
      </c>
      <c r="AF490" s="80" t="b">
        <f t="shared" si="147"/>
        <v>1</v>
      </c>
    </row>
    <row r="491" spans="1:33">
      <c r="A491" s="43" t="s">
        <v>3227</v>
      </c>
      <c r="B491" s="19" t="s">
        <v>882</v>
      </c>
      <c r="C491" s="19" t="s">
        <v>3228</v>
      </c>
      <c r="D491" s="19">
        <v>42572176</v>
      </c>
      <c r="E491" s="57" t="str">
        <f t="shared" si="151"/>
        <v>KG-ARI-1812-00048-01101/42572176</v>
      </c>
      <c r="F491" s="19" t="s">
        <v>884</v>
      </c>
      <c r="G491" s="19" t="s">
        <v>889</v>
      </c>
      <c r="H491" s="45">
        <v>43474</v>
      </c>
      <c r="I491" s="38">
        <v>14</v>
      </c>
      <c r="J491" s="38">
        <v>168</v>
      </c>
      <c r="K491" s="65">
        <f t="shared" si="152"/>
        <v>12</v>
      </c>
      <c r="L491" s="46">
        <v>1.1499999999999999</v>
      </c>
      <c r="M491" s="66">
        <f t="shared" si="153"/>
        <v>16.100000000000001</v>
      </c>
      <c r="N491" s="38">
        <v>42.5</v>
      </c>
      <c r="O491" s="38">
        <v>13</v>
      </c>
      <c r="P491" s="38">
        <v>20</v>
      </c>
      <c r="Q491" s="71">
        <f t="shared" si="139"/>
        <v>1.0999999999999999E-2</v>
      </c>
      <c r="R491" s="65">
        <f t="shared" si="140"/>
        <v>0.15</v>
      </c>
      <c r="S491" s="72">
        <f t="shared" si="141"/>
        <v>4.8333333333333325E-2</v>
      </c>
      <c r="T491" s="50">
        <v>8.1199999999999992</v>
      </c>
      <c r="U491" s="74" t="s">
        <v>3229</v>
      </c>
      <c r="V491" s="27">
        <f>IF(E491="","",SUMIF(OUTBOUND!$G:$G,WMS!E491,OUTBOUND!$L:$L))</f>
        <v>12</v>
      </c>
      <c r="W491" s="27">
        <f>IF(E491="","",SUMIF(OUTBOUND!$G:$G,WMS!E491,OUTBOUND!$M:$M))</f>
        <v>144</v>
      </c>
      <c r="X491" s="71">
        <f>IF(E491="","",SUMIF(OUTBOUND!$G:$G,WMS!E491,OUTBOUND!$O:$O))</f>
        <v>13.799999999999999</v>
      </c>
      <c r="Y491" s="71">
        <f>IF(E491="","",SUMIF(OUTBOUND!$G:$G,WMS!E491,OUTBOUND!$AC:$AC))</f>
        <v>6.9599999999999991</v>
      </c>
      <c r="Z491" s="71">
        <f>IF(E491="","",SUMIF(OUTBOUND!$G:$G,WMS!E491,OUTBOUND!$P:$P))</f>
        <v>0.13200000000000001</v>
      </c>
      <c r="AA491" s="27">
        <f t="shared" si="142"/>
        <v>2</v>
      </c>
      <c r="AB491" s="27">
        <f t="shared" si="143"/>
        <v>24</v>
      </c>
      <c r="AC491" s="71">
        <f t="shared" si="144"/>
        <v>2.3000000000000025</v>
      </c>
      <c r="AD491" s="71">
        <f t="shared" si="145"/>
        <v>1.1600000000000001</v>
      </c>
      <c r="AE491" s="71">
        <f t="shared" si="146"/>
        <v>1.7999999999999988E-2</v>
      </c>
      <c r="AF491" s="80" t="b">
        <f t="shared" si="147"/>
        <v>1</v>
      </c>
    </row>
    <row r="492" spans="1:33">
      <c r="A492" s="84" t="s">
        <v>3230</v>
      </c>
      <c r="B492" s="83" t="s">
        <v>882</v>
      </c>
      <c r="C492" s="83" t="s">
        <v>3228</v>
      </c>
      <c r="D492" s="83">
        <v>42561217</v>
      </c>
      <c r="E492" s="57" t="str">
        <f t="shared" si="151"/>
        <v>KG-ARI-1812-00048-01101/42561217</v>
      </c>
      <c r="F492" s="19" t="s">
        <v>891</v>
      </c>
      <c r="G492" s="19" t="s">
        <v>892</v>
      </c>
      <c r="H492" s="45">
        <v>43474</v>
      </c>
      <c r="I492" s="38">
        <v>4</v>
      </c>
      <c r="J492" s="38">
        <v>48</v>
      </c>
      <c r="K492" s="65">
        <f t="shared" si="152"/>
        <v>12</v>
      </c>
      <c r="L492" s="46">
        <v>2.5499999999999998</v>
      </c>
      <c r="M492" s="66">
        <f t="shared" si="153"/>
        <v>10.199999999999999</v>
      </c>
      <c r="N492" s="38">
        <v>35.5</v>
      </c>
      <c r="O492" s="38">
        <v>16.5</v>
      </c>
      <c r="P492" s="38">
        <v>19.5</v>
      </c>
      <c r="Q492" s="71">
        <f t="shared" si="139"/>
        <v>1.0999999999999999E-2</v>
      </c>
      <c r="R492" s="65">
        <f t="shared" si="140"/>
        <v>0.05</v>
      </c>
      <c r="S492" s="72">
        <f t="shared" si="141"/>
        <v>0.19166666666666665</v>
      </c>
      <c r="T492" s="50">
        <v>9.1999999999999993</v>
      </c>
      <c r="U492" s="74" t="s">
        <v>3231</v>
      </c>
      <c r="V492" s="27">
        <f>IF(E492="","",SUMIF(OUTBOUND!$G:$G,WMS!E492,OUTBOUND!$L:$L))</f>
        <v>4</v>
      </c>
      <c r="W492" s="27">
        <f>IF(E492="","",SUMIF(OUTBOUND!$G:$G,WMS!E492,OUTBOUND!$M:$M))</f>
        <v>48</v>
      </c>
      <c r="X492" s="71">
        <f>IF(E492="","",SUMIF(OUTBOUND!$G:$G,WMS!E492,OUTBOUND!$O:$O))</f>
        <v>10.199999999999999</v>
      </c>
      <c r="Y492" s="71">
        <f>IF(E492="","",SUMIF(OUTBOUND!$G:$G,WMS!E492,OUTBOUND!$AC:$AC))</f>
        <v>9.1999999999999993</v>
      </c>
      <c r="Z492" s="71">
        <f>IF(E492="","",SUMIF(OUTBOUND!$G:$G,WMS!E492,OUTBOUND!$P:$P))</f>
        <v>4.3999999999999997E-2</v>
      </c>
      <c r="AA492" s="27">
        <f t="shared" si="142"/>
        <v>0</v>
      </c>
      <c r="AB492" s="27">
        <f t="shared" si="143"/>
        <v>0</v>
      </c>
      <c r="AC492" s="71">
        <f t="shared" si="144"/>
        <v>0</v>
      </c>
      <c r="AD492" s="71">
        <f t="shared" si="145"/>
        <v>0</v>
      </c>
      <c r="AE492" s="71">
        <f t="shared" si="146"/>
        <v>6.0000000000000053E-3</v>
      </c>
      <c r="AF492" s="80" t="e">
        <f t="shared" si="147"/>
        <v>#DIV/0!</v>
      </c>
      <c r="AG492" s="60" t="s">
        <v>2726</v>
      </c>
    </row>
    <row r="493" spans="1:33">
      <c r="A493" s="43" t="s">
        <v>3227</v>
      </c>
      <c r="B493" s="19" t="s">
        <v>882</v>
      </c>
      <c r="C493" s="19" t="s">
        <v>3228</v>
      </c>
      <c r="D493" s="19">
        <v>42665809</v>
      </c>
      <c r="E493" s="57" t="str">
        <f t="shared" si="151"/>
        <v>KG-ARI-1812-00048-01101/42665809</v>
      </c>
      <c r="F493" s="19" t="s">
        <v>894</v>
      </c>
      <c r="G493" s="19" t="s">
        <v>895</v>
      </c>
      <c r="H493" s="45">
        <v>43474</v>
      </c>
      <c r="I493" s="38">
        <v>15</v>
      </c>
      <c r="J493" s="38">
        <v>180</v>
      </c>
      <c r="K493" s="65">
        <f t="shared" si="152"/>
        <v>12</v>
      </c>
      <c r="L493" s="46">
        <v>0.9</v>
      </c>
      <c r="M493" s="66">
        <f t="shared" si="153"/>
        <v>13.5</v>
      </c>
      <c r="N493" s="38">
        <v>43</v>
      </c>
      <c r="O493" s="38">
        <v>19</v>
      </c>
      <c r="P493" s="38">
        <v>12</v>
      </c>
      <c r="Q493" s="71">
        <f t="shared" si="139"/>
        <v>0.01</v>
      </c>
      <c r="R493" s="65">
        <f t="shared" si="140"/>
        <v>0.15</v>
      </c>
      <c r="S493" s="72">
        <f t="shared" si="141"/>
        <v>6.25E-2</v>
      </c>
      <c r="T493" s="50">
        <v>11.25</v>
      </c>
      <c r="U493" s="74" t="s">
        <v>3232</v>
      </c>
      <c r="V493" s="27">
        <f>IF(E493="","",SUMIF(OUTBOUND!$G:$G,WMS!E493,OUTBOUND!$L:$L))</f>
        <v>8</v>
      </c>
      <c r="W493" s="27">
        <f>IF(E493="","",SUMIF(OUTBOUND!$G:$G,WMS!E493,OUTBOUND!$M:$M))</f>
        <v>96</v>
      </c>
      <c r="X493" s="71">
        <f>IF(E493="","",SUMIF(OUTBOUND!$G:$G,WMS!E493,OUTBOUND!$O:$O))</f>
        <v>7.2</v>
      </c>
      <c r="Y493" s="71">
        <f>IF(E493="","",SUMIF(OUTBOUND!$G:$G,WMS!E493,OUTBOUND!$AC:$AC))</f>
        <v>6</v>
      </c>
      <c r="Z493" s="71">
        <f>IF(E493="","",SUMIF(OUTBOUND!$G:$G,WMS!E493,OUTBOUND!$P:$P))</f>
        <v>0.08</v>
      </c>
      <c r="AA493" s="27">
        <f t="shared" si="142"/>
        <v>7</v>
      </c>
      <c r="AB493" s="27">
        <f t="shared" si="143"/>
        <v>84</v>
      </c>
      <c r="AC493" s="71">
        <f t="shared" si="144"/>
        <v>6.3</v>
      </c>
      <c r="AD493" s="71">
        <f t="shared" si="145"/>
        <v>5.25</v>
      </c>
      <c r="AE493" s="71">
        <f t="shared" si="146"/>
        <v>6.9999999999999993E-2</v>
      </c>
      <c r="AF493" s="80" t="b">
        <f t="shared" si="147"/>
        <v>1</v>
      </c>
    </row>
    <row r="494" spans="1:33">
      <c r="A494" s="43" t="s">
        <v>3227</v>
      </c>
      <c r="B494" s="19" t="s">
        <v>882</v>
      </c>
      <c r="C494" s="19" t="s">
        <v>3228</v>
      </c>
      <c r="D494" s="19">
        <v>42551102</v>
      </c>
      <c r="E494" s="57" t="str">
        <f t="shared" si="151"/>
        <v>KG-ARI-1812-00048-01101/42551102</v>
      </c>
      <c r="F494" s="19" t="s">
        <v>894</v>
      </c>
      <c r="G494" s="19" t="s">
        <v>896</v>
      </c>
      <c r="H494" s="45">
        <v>43474</v>
      </c>
      <c r="I494" s="38">
        <v>18</v>
      </c>
      <c r="J494" s="38">
        <v>216</v>
      </c>
      <c r="K494" s="65">
        <f t="shared" si="152"/>
        <v>12</v>
      </c>
      <c r="L494" s="46">
        <v>0.9</v>
      </c>
      <c r="M494" s="66">
        <f t="shared" si="153"/>
        <v>16.2</v>
      </c>
      <c r="N494" s="38">
        <v>31.5</v>
      </c>
      <c r="O494" s="38">
        <v>22</v>
      </c>
      <c r="P494" s="38">
        <v>14</v>
      </c>
      <c r="Q494" s="71">
        <f t="shared" si="139"/>
        <v>0.01</v>
      </c>
      <c r="R494" s="65">
        <f t="shared" si="140"/>
        <v>0.17</v>
      </c>
      <c r="S494" s="72">
        <f t="shared" si="141"/>
        <v>6.25E-2</v>
      </c>
      <c r="T494" s="50">
        <v>13.5</v>
      </c>
      <c r="U494" s="74" t="s">
        <v>3231</v>
      </c>
      <c r="V494" s="27">
        <f>IF(E494="","",SUMIF(OUTBOUND!$G:$G,WMS!E494,OUTBOUND!$L:$L))</f>
        <v>0</v>
      </c>
      <c r="W494" s="27">
        <f>IF(E494="","",SUMIF(OUTBOUND!$G:$G,WMS!E494,OUTBOUND!$M:$M))</f>
        <v>0</v>
      </c>
      <c r="X494" s="71">
        <f>IF(E494="","",SUMIF(OUTBOUND!$G:$G,WMS!E494,OUTBOUND!$O:$O))</f>
        <v>0</v>
      </c>
      <c r="Y494" s="71">
        <f>IF(E494="","",SUMIF(OUTBOUND!$G:$G,WMS!E494,OUTBOUND!$AC:$AC))</f>
        <v>0</v>
      </c>
      <c r="Z494" s="71">
        <f>IF(E494="","",SUMIF(OUTBOUND!$G:$G,WMS!E494,OUTBOUND!$P:$P))</f>
        <v>0</v>
      </c>
      <c r="AA494" s="27">
        <f t="shared" si="142"/>
        <v>18</v>
      </c>
      <c r="AB494" s="27">
        <f t="shared" si="143"/>
        <v>216</v>
      </c>
      <c r="AC494" s="71">
        <f t="shared" si="144"/>
        <v>16.2</v>
      </c>
      <c r="AD494" s="71">
        <f t="shared" si="145"/>
        <v>13.5</v>
      </c>
      <c r="AE494" s="71">
        <f t="shared" si="146"/>
        <v>0.17</v>
      </c>
      <c r="AF494" s="80" t="b">
        <f t="shared" si="147"/>
        <v>1</v>
      </c>
    </row>
    <row r="495" spans="1:33">
      <c r="A495" s="43" t="s">
        <v>3227</v>
      </c>
      <c r="B495" s="19" t="s">
        <v>882</v>
      </c>
      <c r="C495" s="19" t="s">
        <v>3228</v>
      </c>
      <c r="D495" s="19">
        <v>42551119</v>
      </c>
      <c r="E495" s="57" t="str">
        <f t="shared" si="151"/>
        <v>KG-ARI-1812-00048-01101/42551119</v>
      </c>
      <c r="F495" s="19" t="s">
        <v>894</v>
      </c>
      <c r="G495" s="19" t="s">
        <v>897</v>
      </c>
      <c r="H495" s="45">
        <v>43474</v>
      </c>
      <c r="I495" s="38">
        <v>8</v>
      </c>
      <c r="J495" s="38">
        <v>96</v>
      </c>
      <c r="K495" s="65">
        <f t="shared" si="152"/>
        <v>12</v>
      </c>
      <c r="L495" s="46">
        <v>0.7</v>
      </c>
      <c r="M495" s="66">
        <f t="shared" si="153"/>
        <v>5.6</v>
      </c>
      <c r="N495" s="38">
        <v>28.5</v>
      </c>
      <c r="O495" s="38">
        <v>20.5</v>
      </c>
      <c r="P495" s="38">
        <v>13.5</v>
      </c>
      <c r="Q495" s="71">
        <f t="shared" si="139"/>
        <v>8.0000000000000002E-3</v>
      </c>
      <c r="R495" s="65">
        <f t="shared" si="140"/>
        <v>0.06</v>
      </c>
      <c r="S495" s="72">
        <f t="shared" si="141"/>
        <v>4.5833333333333337E-2</v>
      </c>
      <c r="T495" s="50">
        <v>4.4000000000000004</v>
      </c>
      <c r="U495" s="74" t="s">
        <v>3231</v>
      </c>
      <c r="V495" s="27">
        <f>IF(E495="","",SUMIF(OUTBOUND!$G:$G,WMS!E495,OUTBOUND!$L:$L))</f>
        <v>0</v>
      </c>
      <c r="W495" s="27">
        <f>IF(E495="","",SUMIF(OUTBOUND!$G:$G,WMS!E495,OUTBOUND!$M:$M))</f>
        <v>0</v>
      </c>
      <c r="X495" s="71">
        <f>IF(E495="","",SUMIF(OUTBOUND!$G:$G,WMS!E495,OUTBOUND!$O:$O))</f>
        <v>0</v>
      </c>
      <c r="Y495" s="71">
        <f>IF(E495="","",SUMIF(OUTBOUND!$G:$G,WMS!E495,OUTBOUND!$AC:$AC))</f>
        <v>0</v>
      </c>
      <c r="Z495" s="71">
        <f>IF(E495="","",SUMIF(OUTBOUND!$G:$G,WMS!E495,OUTBOUND!$P:$P))</f>
        <v>0</v>
      </c>
      <c r="AA495" s="27">
        <f t="shared" si="142"/>
        <v>8</v>
      </c>
      <c r="AB495" s="27">
        <f t="shared" si="143"/>
        <v>96</v>
      </c>
      <c r="AC495" s="71">
        <f t="shared" si="144"/>
        <v>5.6</v>
      </c>
      <c r="AD495" s="71">
        <f t="shared" si="145"/>
        <v>4.4000000000000004</v>
      </c>
      <c r="AE495" s="71">
        <f t="shared" si="146"/>
        <v>0.06</v>
      </c>
      <c r="AF495" s="80" t="b">
        <f t="shared" si="147"/>
        <v>1</v>
      </c>
    </row>
    <row r="496" spans="1:33">
      <c r="A496" s="43" t="s">
        <v>3227</v>
      </c>
      <c r="B496" s="19" t="s">
        <v>882</v>
      </c>
      <c r="C496" s="19" t="s">
        <v>3228</v>
      </c>
      <c r="D496" s="19">
        <v>42308812</v>
      </c>
      <c r="E496" s="57" t="str">
        <f t="shared" ref="E496:E521" si="154">IF(D496="","",C496&amp;"/"&amp;D496)</f>
        <v>KG-ARI-1812-00048-01101/42308812</v>
      </c>
      <c r="F496" s="19" t="s">
        <v>899</v>
      </c>
      <c r="G496" s="19" t="s">
        <v>900</v>
      </c>
      <c r="H496" s="45">
        <v>43474</v>
      </c>
      <c r="I496" s="38">
        <v>18</v>
      </c>
      <c r="J496" s="38">
        <v>216</v>
      </c>
      <c r="K496" s="65">
        <f t="shared" ref="K496:K521" si="155">IF(J496="","",J496/I496)</f>
        <v>12</v>
      </c>
      <c r="L496" s="46">
        <v>0.7</v>
      </c>
      <c r="M496" s="66">
        <f t="shared" ref="M496:M521" si="156">IF(L496="","",ROUND(I496*L496,3))</f>
        <v>12.6</v>
      </c>
      <c r="N496" s="38">
        <v>29.5</v>
      </c>
      <c r="O496" s="38">
        <v>12</v>
      </c>
      <c r="P496" s="38">
        <v>19</v>
      </c>
      <c r="Q496" s="71">
        <f t="shared" ref="Q496:Q521" si="157">IF(P496="","",ROUND(N496*O496*P496/1000000,3))</f>
        <v>7.0000000000000001E-3</v>
      </c>
      <c r="R496" s="65">
        <f t="shared" ref="R496:R521" si="158">IF(Q496="","",ROUND(N496*O496*P496/1000000*I496,2))</f>
        <v>0.12</v>
      </c>
      <c r="S496" s="72">
        <f t="shared" ref="S496:S521" si="159">IF(T496="","",T496/J496)</f>
        <v>6.0185185185185182E-2</v>
      </c>
      <c r="T496" s="50">
        <v>13</v>
      </c>
      <c r="U496" s="74" t="s">
        <v>3232</v>
      </c>
      <c r="V496" s="27">
        <f>IF(E496="","",SUMIF(OUTBOUND!$G:$G,WMS!E496,OUTBOUND!$L:$L))</f>
        <v>0</v>
      </c>
      <c r="W496" s="27">
        <f>IF(E496="","",SUMIF(OUTBOUND!$G:$G,WMS!E496,OUTBOUND!$M:$M))</f>
        <v>0</v>
      </c>
      <c r="X496" s="71">
        <f>IF(E496="","",SUMIF(OUTBOUND!$G:$G,WMS!E496,OUTBOUND!$O:$O))</f>
        <v>0</v>
      </c>
      <c r="Y496" s="71">
        <f>IF(E496="","",SUMIF(OUTBOUND!$G:$G,WMS!E496,OUTBOUND!$AC:$AC))</f>
        <v>0</v>
      </c>
      <c r="Z496" s="71">
        <f>IF(E496="","",SUMIF(OUTBOUND!$G:$G,WMS!E496,OUTBOUND!$P:$P))</f>
        <v>0</v>
      </c>
      <c r="AA496" s="27">
        <f t="shared" ref="AA496:AA521" si="160">IF(I496="","",I496-V496)</f>
        <v>18</v>
      </c>
      <c r="AB496" s="27">
        <f t="shared" ref="AB496:AB521" si="161">IF(J496="","",J496-W496)</f>
        <v>216</v>
      </c>
      <c r="AC496" s="71">
        <f t="shared" ref="AC496:AC521" si="162">IF(M496="","",M496-X496)</f>
        <v>12.6</v>
      </c>
      <c r="AD496" s="71">
        <f t="shared" ref="AD496:AD521" si="163">IF(T496="","",T496-Y496)</f>
        <v>13</v>
      </c>
      <c r="AE496" s="71">
        <f t="shared" ref="AE496:AE521" si="164">IF(R496="","",R496-Z496)</f>
        <v>0.12</v>
      </c>
      <c r="AF496" s="80" t="b">
        <f t="shared" ref="AF496:AF521" si="165">IF(AB496="","",EXACT(K496,AB496/AA496))</f>
        <v>1</v>
      </c>
    </row>
    <row r="497" spans="1:33">
      <c r="A497" s="43" t="s">
        <v>3227</v>
      </c>
      <c r="B497" s="19" t="s">
        <v>882</v>
      </c>
      <c r="C497" s="19" t="s">
        <v>3228</v>
      </c>
      <c r="D497" s="19">
        <v>42327332</v>
      </c>
      <c r="E497" s="57" t="str">
        <f t="shared" si="154"/>
        <v>KG-ARI-1812-00048-01101/42327332</v>
      </c>
      <c r="F497" s="19" t="s">
        <v>899</v>
      </c>
      <c r="G497" s="19" t="s">
        <v>901</v>
      </c>
      <c r="H497" s="45">
        <v>43474</v>
      </c>
      <c r="I497" s="38">
        <v>8</v>
      </c>
      <c r="J497" s="38">
        <v>96</v>
      </c>
      <c r="K497" s="65">
        <f t="shared" si="155"/>
        <v>12</v>
      </c>
      <c r="L497" s="46">
        <v>0.95</v>
      </c>
      <c r="M497" s="66">
        <f t="shared" si="156"/>
        <v>7.6</v>
      </c>
      <c r="N497" s="38">
        <v>29.5</v>
      </c>
      <c r="O497" s="38">
        <v>12</v>
      </c>
      <c r="P497" s="38">
        <v>19</v>
      </c>
      <c r="Q497" s="71">
        <f t="shared" si="157"/>
        <v>7.0000000000000001E-3</v>
      </c>
      <c r="R497" s="65">
        <f t="shared" si="158"/>
        <v>0.05</v>
      </c>
      <c r="S497" s="72">
        <f t="shared" si="159"/>
        <v>6.25E-2</v>
      </c>
      <c r="T497" s="50">
        <v>6</v>
      </c>
      <c r="U497" s="74" t="s">
        <v>3232</v>
      </c>
      <c r="V497" s="27">
        <f>IF(E497="","",SUMIF(OUTBOUND!$G:$G,WMS!E497,OUTBOUND!$L:$L))</f>
        <v>0</v>
      </c>
      <c r="W497" s="27">
        <f>IF(E497="","",SUMIF(OUTBOUND!$G:$G,WMS!E497,OUTBOUND!$M:$M))</f>
        <v>0</v>
      </c>
      <c r="X497" s="71">
        <f>IF(E497="","",SUMIF(OUTBOUND!$G:$G,WMS!E497,OUTBOUND!$O:$O))</f>
        <v>0</v>
      </c>
      <c r="Y497" s="71">
        <f>IF(E497="","",SUMIF(OUTBOUND!$G:$G,WMS!E497,OUTBOUND!$AC:$AC))</f>
        <v>0</v>
      </c>
      <c r="Z497" s="71">
        <f>IF(E497="","",SUMIF(OUTBOUND!$G:$G,WMS!E497,OUTBOUND!$P:$P))</f>
        <v>0</v>
      </c>
      <c r="AA497" s="27">
        <f t="shared" si="160"/>
        <v>8</v>
      </c>
      <c r="AB497" s="27">
        <f t="shared" si="161"/>
        <v>96</v>
      </c>
      <c r="AC497" s="71">
        <f t="shared" si="162"/>
        <v>7.6</v>
      </c>
      <c r="AD497" s="71">
        <f t="shared" si="163"/>
        <v>6</v>
      </c>
      <c r="AE497" s="71">
        <f t="shared" si="164"/>
        <v>0.05</v>
      </c>
      <c r="AF497" s="80" t="b">
        <f t="shared" si="165"/>
        <v>1</v>
      </c>
    </row>
    <row r="498" spans="1:33">
      <c r="A498" s="43" t="s">
        <v>3227</v>
      </c>
      <c r="B498" s="19" t="s">
        <v>882</v>
      </c>
      <c r="C498" s="19" t="s">
        <v>3228</v>
      </c>
      <c r="D498" s="19">
        <v>42604426</v>
      </c>
      <c r="E498" s="57" t="str">
        <f t="shared" si="154"/>
        <v>KG-ARI-1812-00048-01101/42604426</v>
      </c>
      <c r="F498" s="19" t="s">
        <v>899</v>
      </c>
      <c r="G498" s="19" t="s">
        <v>902</v>
      </c>
      <c r="H498" s="45">
        <v>43474</v>
      </c>
      <c r="I498" s="38">
        <v>5</v>
      </c>
      <c r="J498" s="38">
        <v>60</v>
      </c>
      <c r="K498" s="65">
        <f t="shared" si="155"/>
        <v>12</v>
      </c>
      <c r="L498" s="46">
        <v>1.35</v>
      </c>
      <c r="M498" s="66">
        <f t="shared" si="156"/>
        <v>6.75</v>
      </c>
      <c r="N498" s="38">
        <v>39.5</v>
      </c>
      <c r="O498" s="38">
        <v>12</v>
      </c>
      <c r="P498" s="38">
        <v>19</v>
      </c>
      <c r="Q498" s="71">
        <f t="shared" si="157"/>
        <v>8.9999999999999993E-3</v>
      </c>
      <c r="R498" s="65">
        <f t="shared" si="158"/>
        <v>0.05</v>
      </c>
      <c r="S498" s="72">
        <f t="shared" si="159"/>
        <v>0.1</v>
      </c>
      <c r="T498" s="50">
        <v>6</v>
      </c>
      <c r="U498" s="74" t="s">
        <v>3231</v>
      </c>
      <c r="V498" s="27">
        <f>IF(E498="","",SUMIF(OUTBOUND!$G:$G,WMS!E498,OUTBOUND!$L:$L))</f>
        <v>0</v>
      </c>
      <c r="W498" s="27">
        <f>IF(E498="","",SUMIF(OUTBOUND!$G:$G,WMS!E498,OUTBOUND!$M:$M))</f>
        <v>0</v>
      </c>
      <c r="X498" s="71">
        <f>IF(E498="","",SUMIF(OUTBOUND!$G:$G,WMS!E498,OUTBOUND!$O:$O))</f>
        <v>0</v>
      </c>
      <c r="Y498" s="71">
        <f>IF(E498="","",SUMIF(OUTBOUND!$G:$G,WMS!E498,OUTBOUND!$AC:$AC))</f>
        <v>0</v>
      </c>
      <c r="Z498" s="71">
        <f>IF(E498="","",SUMIF(OUTBOUND!$G:$G,WMS!E498,OUTBOUND!$P:$P))</f>
        <v>0</v>
      </c>
      <c r="AA498" s="27">
        <f t="shared" si="160"/>
        <v>5</v>
      </c>
      <c r="AB498" s="27">
        <f t="shared" si="161"/>
        <v>60</v>
      </c>
      <c r="AC498" s="71">
        <f t="shared" si="162"/>
        <v>6.75</v>
      </c>
      <c r="AD498" s="71">
        <f t="shared" si="163"/>
        <v>6</v>
      </c>
      <c r="AE498" s="71">
        <f t="shared" si="164"/>
        <v>0.05</v>
      </c>
      <c r="AF498" s="80" t="b">
        <f t="shared" si="165"/>
        <v>1</v>
      </c>
    </row>
    <row r="499" spans="1:33">
      <c r="A499" s="43" t="s">
        <v>3227</v>
      </c>
      <c r="B499" s="19" t="s">
        <v>882</v>
      </c>
      <c r="C499" s="19" t="s">
        <v>3228</v>
      </c>
      <c r="D499" s="19">
        <v>42308836</v>
      </c>
      <c r="E499" s="57" t="str">
        <f t="shared" si="154"/>
        <v>KG-ARI-1812-00048-01101/42308836</v>
      </c>
      <c r="F499" s="19" t="s">
        <v>899</v>
      </c>
      <c r="G499" s="19" t="s">
        <v>903</v>
      </c>
      <c r="H499" s="45">
        <v>43474</v>
      </c>
      <c r="I499" s="38">
        <v>9</v>
      </c>
      <c r="J499" s="38">
        <v>108</v>
      </c>
      <c r="K499" s="65">
        <f t="shared" si="155"/>
        <v>12</v>
      </c>
      <c r="L499" s="46">
        <v>0.95</v>
      </c>
      <c r="M499" s="66">
        <f t="shared" si="156"/>
        <v>8.5500000000000007</v>
      </c>
      <c r="N499" s="38">
        <v>29.5</v>
      </c>
      <c r="O499" s="38">
        <v>12</v>
      </c>
      <c r="P499" s="38">
        <v>19</v>
      </c>
      <c r="Q499" s="71">
        <f t="shared" si="157"/>
        <v>7.0000000000000001E-3</v>
      </c>
      <c r="R499" s="65">
        <f t="shared" si="158"/>
        <v>0.06</v>
      </c>
      <c r="S499" s="72">
        <f t="shared" si="159"/>
        <v>7.407407407407407E-2</v>
      </c>
      <c r="T499" s="50">
        <v>8</v>
      </c>
      <c r="U499" s="74" t="s">
        <v>3231</v>
      </c>
      <c r="V499" s="27">
        <f>IF(E499="","",SUMIF(OUTBOUND!$G:$G,WMS!E499,OUTBOUND!$L:$L))</f>
        <v>0</v>
      </c>
      <c r="W499" s="27">
        <f>IF(E499="","",SUMIF(OUTBOUND!$G:$G,WMS!E499,OUTBOUND!$M:$M))</f>
        <v>0</v>
      </c>
      <c r="X499" s="71">
        <f>IF(E499="","",SUMIF(OUTBOUND!$G:$G,WMS!E499,OUTBOUND!$O:$O))</f>
        <v>0</v>
      </c>
      <c r="Y499" s="71">
        <f>IF(E499="","",SUMIF(OUTBOUND!$G:$G,WMS!E499,OUTBOUND!$AC:$AC))</f>
        <v>0</v>
      </c>
      <c r="Z499" s="71">
        <f>IF(E499="","",SUMIF(OUTBOUND!$G:$G,WMS!E499,OUTBOUND!$P:$P))</f>
        <v>0</v>
      </c>
      <c r="AA499" s="27">
        <f t="shared" si="160"/>
        <v>9</v>
      </c>
      <c r="AB499" s="27">
        <f t="shared" si="161"/>
        <v>108</v>
      </c>
      <c r="AC499" s="71">
        <f t="shared" si="162"/>
        <v>8.5500000000000007</v>
      </c>
      <c r="AD499" s="71">
        <f t="shared" si="163"/>
        <v>8</v>
      </c>
      <c r="AE499" s="71">
        <f t="shared" si="164"/>
        <v>0.06</v>
      </c>
      <c r="AF499" s="80" t="b">
        <f t="shared" si="165"/>
        <v>1</v>
      </c>
    </row>
    <row r="500" spans="1:33">
      <c r="A500" s="43" t="s">
        <v>3227</v>
      </c>
      <c r="B500" s="19" t="s">
        <v>882</v>
      </c>
      <c r="C500" s="19" t="s">
        <v>3228</v>
      </c>
      <c r="D500" s="19">
        <v>42604433</v>
      </c>
      <c r="E500" s="57" t="str">
        <f t="shared" si="154"/>
        <v>KG-ARI-1812-00048-01101/42604433</v>
      </c>
      <c r="F500" s="19" t="s">
        <v>899</v>
      </c>
      <c r="G500" s="19" t="s">
        <v>904</v>
      </c>
      <c r="H500" s="45">
        <v>43474</v>
      </c>
      <c r="I500" s="38">
        <v>6</v>
      </c>
      <c r="J500" s="38">
        <v>72</v>
      </c>
      <c r="K500" s="65">
        <f t="shared" si="155"/>
        <v>12</v>
      </c>
      <c r="L500" s="46">
        <v>1.2</v>
      </c>
      <c r="M500" s="66">
        <f t="shared" si="156"/>
        <v>7.2</v>
      </c>
      <c r="N500" s="38">
        <v>39.5</v>
      </c>
      <c r="O500" s="38">
        <v>12</v>
      </c>
      <c r="P500" s="38">
        <v>19</v>
      </c>
      <c r="Q500" s="71">
        <f t="shared" si="157"/>
        <v>8.9999999999999993E-3</v>
      </c>
      <c r="R500" s="65">
        <f t="shared" si="158"/>
        <v>0.05</v>
      </c>
      <c r="S500" s="72">
        <f t="shared" si="159"/>
        <v>9.7222222222222224E-2</v>
      </c>
      <c r="T500" s="50">
        <v>7</v>
      </c>
      <c r="U500" s="74" t="s">
        <v>3231</v>
      </c>
      <c r="V500" s="27">
        <f>IF(E500="","",SUMIF(OUTBOUND!$G:$G,WMS!E500,OUTBOUND!$L:$L))</f>
        <v>1</v>
      </c>
      <c r="W500" s="27">
        <f>IF(E500="","",SUMIF(OUTBOUND!$G:$G,WMS!E500,OUTBOUND!$M:$M))</f>
        <v>12</v>
      </c>
      <c r="X500" s="71">
        <f>IF(E500="","",SUMIF(OUTBOUND!$G:$G,WMS!E500,OUTBOUND!$O:$O))</f>
        <v>1.2</v>
      </c>
      <c r="Y500" s="71">
        <f>IF(E500="","",SUMIF(OUTBOUND!$G:$G,WMS!E500,OUTBOUND!$AC:$AC))</f>
        <v>1.1666666666666667</v>
      </c>
      <c r="Z500" s="71">
        <f>IF(E500="","",SUMIF(OUTBOUND!$G:$G,WMS!E500,OUTBOUND!$P:$P))</f>
        <v>8.9999999999999993E-3</v>
      </c>
      <c r="AA500" s="27">
        <f t="shared" si="160"/>
        <v>5</v>
      </c>
      <c r="AB500" s="27">
        <f t="shared" si="161"/>
        <v>60</v>
      </c>
      <c r="AC500" s="71">
        <f t="shared" si="162"/>
        <v>6</v>
      </c>
      <c r="AD500" s="71">
        <f t="shared" si="163"/>
        <v>5.833333333333333</v>
      </c>
      <c r="AE500" s="71">
        <f t="shared" si="164"/>
        <v>4.1000000000000002E-2</v>
      </c>
      <c r="AF500" s="80" t="b">
        <f t="shared" si="165"/>
        <v>1</v>
      </c>
    </row>
    <row r="501" spans="1:33">
      <c r="A501" s="43" t="s">
        <v>3227</v>
      </c>
      <c r="B501" s="19" t="s">
        <v>882</v>
      </c>
      <c r="C501" s="19" t="s">
        <v>3228</v>
      </c>
      <c r="D501" s="19">
        <v>42604440</v>
      </c>
      <c r="E501" s="57" t="str">
        <f t="shared" si="154"/>
        <v>KG-ARI-1812-00048-01101/42604440</v>
      </c>
      <c r="F501" s="19" t="s">
        <v>899</v>
      </c>
      <c r="G501" s="19" t="s">
        <v>905</v>
      </c>
      <c r="H501" s="45">
        <v>43474</v>
      </c>
      <c r="I501" s="38">
        <v>9</v>
      </c>
      <c r="J501" s="38">
        <v>108</v>
      </c>
      <c r="K501" s="65">
        <f t="shared" si="155"/>
        <v>12</v>
      </c>
      <c r="L501" s="46">
        <v>1.2</v>
      </c>
      <c r="M501" s="66">
        <f t="shared" si="156"/>
        <v>10.8</v>
      </c>
      <c r="N501" s="38">
        <v>39.5</v>
      </c>
      <c r="O501" s="38">
        <v>12</v>
      </c>
      <c r="P501" s="38">
        <v>19</v>
      </c>
      <c r="Q501" s="71">
        <f t="shared" si="157"/>
        <v>8.9999999999999993E-3</v>
      </c>
      <c r="R501" s="65">
        <f t="shared" si="158"/>
        <v>0.08</v>
      </c>
      <c r="S501" s="72">
        <f t="shared" si="159"/>
        <v>9.2592592592592587E-2</v>
      </c>
      <c r="T501" s="50">
        <v>10</v>
      </c>
      <c r="U501" s="74" t="s">
        <v>3231</v>
      </c>
      <c r="V501" s="27">
        <f>IF(E501="","",SUMIF(OUTBOUND!$G:$G,WMS!E501,OUTBOUND!$L:$L))</f>
        <v>3</v>
      </c>
      <c r="W501" s="27">
        <f>IF(E501="","",SUMIF(OUTBOUND!$G:$G,WMS!E501,OUTBOUND!$M:$M))</f>
        <v>36</v>
      </c>
      <c r="X501" s="71">
        <f>IF(E501="","",SUMIF(OUTBOUND!$G:$G,WMS!E501,OUTBOUND!$O:$O))</f>
        <v>3.5999999999999996</v>
      </c>
      <c r="Y501" s="71">
        <f>IF(E501="","",SUMIF(OUTBOUND!$G:$G,WMS!E501,OUTBOUND!$AC:$AC))</f>
        <v>3.333333333333333</v>
      </c>
      <c r="Z501" s="71">
        <f>IF(E501="","",SUMIF(OUTBOUND!$G:$G,WMS!E501,OUTBOUND!$P:$P))</f>
        <v>2.6999999999999996E-2</v>
      </c>
      <c r="AA501" s="27">
        <f t="shared" si="160"/>
        <v>6</v>
      </c>
      <c r="AB501" s="27">
        <f t="shared" si="161"/>
        <v>72</v>
      </c>
      <c r="AC501" s="71">
        <f t="shared" si="162"/>
        <v>7.2000000000000011</v>
      </c>
      <c r="AD501" s="71">
        <f t="shared" si="163"/>
        <v>6.666666666666667</v>
      </c>
      <c r="AE501" s="71">
        <f t="shared" si="164"/>
        <v>5.3000000000000005E-2</v>
      </c>
      <c r="AF501" s="80" t="b">
        <f t="shared" si="165"/>
        <v>1</v>
      </c>
    </row>
    <row r="502" spans="1:33">
      <c r="A502" s="43" t="s">
        <v>3227</v>
      </c>
      <c r="B502" s="19" t="s">
        <v>882</v>
      </c>
      <c r="C502" s="19" t="s">
        <v>3228</v>
      </c>
      <c r="D502" s="19">
        <v>42204398</v>
      </c>
      <c r="E502" s="57" t="str">
        <f t="shared" si="154"/>
        <v>KG-ARI-1812-00048-01101/42204398</v>
      </c>
      <c r="F502" s="19" t="s">
        <v>899</v>
      </c>
      <c r="G502" s="19" t="s">
        <v>906</v>
      </c>
      <c r="H502" s="45">
        <v>43474</v>
      </c>
      <c r="I502" s="38">
        <v>6</v>
      </c>
      <c r="J502" s="38">
        <v>72</v>
      </c>
      <c r="K502" s="65">
        <f t="shared" si="155"/>
        <v>12</v>
      </c>
      <c r="L502" s="46">
        <v>0.45</v>
      </c>
      <c r="M502" s="66">
        <f t="shared" si="156"/>
        <v>2.7</v>
      </c>
      <c r="N502" s="38">
        <v>19.5</v>
      </c>
      <c r="O502" s="38">
        <v>12</v>
      </c>
      <c r="P502" s="38">
        <v>19</v>
      </c>
      <c r="Q502" s="71">
        <f t="shared" si="157"/>
        <v>4.0000000000000001E-3</v>
      </c>
      <c r="R502" s="65">
        <f t="shared" si="158"/>
        <v>0.03</v>
      </c>
      <c r="S502" s="72">
        <f t="shared" si="159"/>
        <v>4.1666666666666664E-2</v>
      </c>
      <c r="T502" s="50">
        <v>3</v>
      </c>
      <c r="U502" s="74" t="s">
        <v>3231</v>
      </c>
      <c r="V502" s="27">
        <f>IF(E502="","",SUMIF(OUTBOUND!$G:$G,WMS!E502,OUTBOUND!$L:$L))</f>
        <v>0</v>
      </c>
      <c r="W502" s="27">
        <f>IF(E502="","",SUMIF(OUTBOUND!$G:$G,WMS!E502,OUTBOUND!$M:$M))</f>
        <v>0</v>
      </c>
      <c r="X502" s="71">
        <f>IF(E502="","",SUMIF(OUTBOUND!$G:$G,WMS!E502,OUTBOUND!$O:$O))</f>
        <v>0</v>
      </c>
      <c r="Y502" s="71">
        <f>IF(E502="","",SUMIF(OUTBOUND!$G:$G,WMS!E502,OUTBOUND!$AC:$AC))</f>
        <v>0</v>
      </c>
      <c r="Z502" s="71">
        <f>IF(E502="","",SUMIF(OUTBOUND!$G:$G,WMS!E502,OUTBOUND!$P:$P))</f>
        <v>0</v>
      </c>
      <c r="AA502" s="27">
        <f t="shared" si="160"/>
        <v>6</v>
      </c>
      <c r="AB502" s="27">
        <f t="shared" si="161"/>
        <v>72</v>
      </c>
      <c r="AC502" s="71">
        <f t="shared" si="162"/>
        <v>2.7</v>
      </c>
      <c r="AD502" s="71">
        <f t="shared" si="163"/>
        <v>3</v>
      </c>
      <c r="AE502" s="71">
        <f t="shared" si="164"/>
        <v>0.03</v>
      </c>
      <c r="AF502" s="80" t="b">
        <f t="shared" si="165"/>
        <v>1</v>
      </c>
    </row>
    <row r="503" spans="1:33">
      <c r="A503" s="43" t="s">
        <v>3227</v>
      </c>
      <c r="B503" s="19" t="s">
        <v>882</v>
      </c>
      <c r="C503" s="19" t="s">
        <v>3228</v>
      </c>
      <c r="D503" s="19">
        <v>42604419</v>
      </c>
      <c r="E503" s="57" t="str">
        <f t="shared" si="154"/>
        <v>KG-ARI-1812-00048-01101/42604419</v>
      </c>
      <c r="F503" s="19" t="s">
        <v>899</v>
      </c>
      <c r="G503" s="19" t="s">
        <v>907</v>
      </c>
      <c r="H503" s="45">
        <v>43474</v>
      </c>
      <c r="I503" s="38">
        <v>5</v>
      </c>
      <c r="J503" s="38">
        <v>60</v>
      </c>
      <c r="K503" s="65">
        <f t="shared" si="155"/>
        <v>12</v>
      </c>
      <c r="L503" s="46">
        <v>0.7</v>
      </c>
      <c r="M503" s="66">
        <f t="shared" si="156"/>
        <v>3.5</v>
      </c>
      <c r="N503" s="38">
        <v>29.5</v>
      </c>
      <c r="O503" s="38">
        <v>12</v>
      </c>
      <c r="P503" s="38">
        <v>19</v>
      </c>
      <c r="Q503" s="71">
        <f t="shared" si="157"/>
        <v>7.0000000000000001E-3</v>
      </c>
      <c r="R503" s="65">
        <f t="shared" si="158"/>
        <v>0.03</v>
      </c>
      <c r="S503" s="72">
        <f t="shared" si="159"/>
        <v>0.05</v>
      </c>
      <c r="T503" s="50">
        <v>3</v>
      </c>
      <c r="U503" s="74" t="s">
        <v>3231</v>
      </c>
      <c r="V503" s="27">
        <f>IF(E503="","",SUMIF(OUTBOUND!$G:$G,WMS!E503,OUTBOUND!$L:$L))</f>
        <v>3</v>
      </c>
      <c r="W503" s="27">
        <f>IF(E503="","",SUMIF(OUTBOUND!$G:$G,WMS!E503,OUTBOUND!$M:$M))</f>
        <v>36</v>
      </c>
      <c r="X503" s="71">
        <f>IF(E503="","",SUMIF(OUTBOUND!$G:$G,WMS!E503,OUTBOUND!$O:$O))</f>
        <v>2.0999999999999996</v>
      </c>
      <c r="Y503" s="71">
        <f>IF(E503="","",SUMIF(OUTBOUND!$G:$G,WMS!E503,OUTBOUND!$AC:$AC))</f>
        <v>1.8</v>
      </c>
      <c r="Z503" s="71">
        <f>IF(E503="","",SUMIF(OUTBOUND!$G:$G,WMS!E503,OUTBOUND!$P:$P))</f>
        <v>2.1000000000000001E-2</v>
      </c>
      <c r="AA503" s="27">
        <f t="shared" si="160"/>
        <v>2</v>
      </c>
      <c r="AB503" s="27">
        <f t="shared" si="161"/>
        <v>24</v>
      </c>
      <c r="AC503" s="71">
        <f t="shared" si="162"/>
        <v>1.4000000000000004</v>
      </c>
      <c r="AD503" s="71">
        <f t="shared" si="163"/>
        <v>1.2</v>
      </c>
      <c r="AE503" s="71">
        <f t="shared" si="164"/>
        <v>8.9999999999999976E-3</v>
      </c>
      <c r="AF503" s="80" t="b">
        <f t="shared" si="165"/>
        <v>1</v>
      </c>
    </row>
    <row r="504" spans="1:33">
      <c r="A504" s="43" t="s">
        <v>3227</v>
      </c>
      <c r="B504" s="19" t="s">
        <v>882</v>
      </c>
      <c r="C504" s="19" t="s">
        <v>3228</v>
      </c>
      <c r="D504" s="19">
        <v>42445333</v>
      </c>
      <c r="E504" s="57" t="str">
        <f t="shared" si="154"/>
        <v>KG-ARI-1812-00048-01101/42445333</v>
      </c>
      <c r="F504" s="19" t="s">
        <v>909</v>
      </c>
      <c r="G504" s="19" t="s">
        <v>910</v>
      </c>
      <c r="H504" s="45">
        <v>43474</v>
      </c>
      <c r="I504" s="38">
        <v>14</v>
      </c>
      <c r="J504" s="38">
        <v>168</v>
      </c>
      <c r="K504" s="65">
        <f t="shared" si="155"/>
        <v>12</v>
      </c>
      <c r="L504" s="46">
        <v>0.85</v>
      </c>
      <c r="M504" s="66">
        <f t="shared" si="156"/>
        <v>11.9</v>
      </c>
      <c r="N504" s="38">
        <v>25</v>
      </c>
      <c r="O504" s="38">
        <v>19.5</v>
      </c>
      <c r="P504" s="38">
        <v>11.5</v>
      </c>
      <c r="Q504" s="71">
        <f t="shared" si="157"/>
        <v>6.0000000000000001E-3</v>
      </c>
      <c r="R504" s="65">
        <f t="shared" si="158"/>
        <v>0.08</v>
      </c>
      <c r="S504" s="72">
        <f t="shared" si="159"/>
        <v>0.05</v>
      </c>
      <c r="T504" s="50">
        <v>8.4</v>
      </c>
      <c r="U504" s="74" t="s">
        <v>3231</v>
      </c>
      <c r="V504" s="27">
        <f>IF(E504="","",SUMIF(OUTBOUND!$G:$G,WMS!E504,OUTBOUND!$L:$L))</f>
        <v>10</v>
      </c>
      <c r="W504" s="27">
        <f>IF(E504="","",SUMIF(OUTBOUND!$G:$G,WMS!E504,OUTBOUND!$M:$M))</f>
        <v>120</v>
      </c>
      <c r="X504" s="71">
        <f>IF(E504="","",SUMIF(OUTBOUND!$G:$G,WMS!E504,OUTBOUND!$O:$O))</f>
        <v>8.5</v>
      </c>
      <c r="Y504" s="71">
        <f>IF(E504="","",SUMIF(OUTBOUND!$G:$G,WMS!E504,OUTBOUND!$AC:$AC))</f>
        <v>6</v>
      </c>
      <c r="Z504" s="71">
        <f>IF(E504="","",SUMIF(OUTBOUND!$G:$G,WMS!E504,OUTBOUND!$P:$P))</f>
        <v>0.06</v>
      </c>
      <c r="AA504" s="27">
        <f t="shared" si="160"/>
        <v>4</v>
      </c>
      <c r="AB504" s="27">
        <f t="shared" si="161"/>
        <v>48</v>
      </c>
      <c r="AC504" s="71">
        <f t="shared" si="162"/>
        <v>3.4000000000000004</v>
      </c>
      <c r="AD504" s="71">
        <f t="shared" si="163"/>
        <v>2.4000000000000004</v>
      </c>
      <c r="AE504" s="71">
        <f t="shared" si="164"/>
        <v>2.0000000000000004E-2</v>
      </c>
      <c r="AF504" s="80" t="b">
        <f t="shared" si="165"/>
        <v>1</v>
      </c>
    </row>
    <row r="505" spans="1:33">
      <c r="A505" s="43" t="s">
        <v>3227</v>
      </c>
      <c r="B505" s="19" t="s">
        <v>882</v>
      </c>
      <c r="C505" s="19" t="s">
        <v>3228</v>
      </c>
      <c r="D505" s="19">
        <v>42477730</v>
      </c>
      <c r="E505" s="57" t="str">
        <f t="shared" si="154"/>
        <v>KG-ARI-1812-00048-01101/42477730</v>
      </c>
      <c r="F505" s="19" t="s">
        <v>909</v>
      </c>
      <c r="G505" s="19" t="s">
        <v>912</v>
      </c>
      <c r="H505" s="45">
        <v>43474</v>
      </c>
      <c r="I505" s="38">
        <v>16</v>
      </c>
      <c r="J505" s="38">
        <v>192</v>
      </c>
      <c r="K505" s="65">
        <f t="shared" si="155"/>
        <v>12</v>
      </c>
      <c r="L505" s="46">
        <v>0.85</v>
      </c>
      <c r="M505" s="66">
        <f t="shared" si="156"/>
        <v>13.6</v>
      </c>
      <c r="N505" s="38">
        <v>30</v>
      </c>
      <c r="O505" s="38">
        <v>12.5</v>
      </c>
      <c r="P505" s="38">
        <v>19</v>
      </c>
      <c r="Q505" s="71">
        <f t="shared" si="157"/>
        <v>7.0000000000000001E-3</v>
      </c>
      <c r="R505" s="65">
        <f t="shared" si="158"/>
        <v>0.11</v>
      </c>
      <c r="S505" s="72">
        <f t="shared" si="159"/>
        <v>5.6666666666666671E-2</v>
      </c>
      <c r="T505" s="50">
        <v>10.88</v>
      </c>
      <c r="U505" s="74" t="s">
        <v>3232</v>
      </c>
      <c r="V505" s="27">
        <f>IF(E505="","",SUMIF(OUTBOUND!$G:$G,WMS!E505,OUTBOUND!$L:$L))</f>
        <v>0</v>
      </c>
      <c r="W505" s="27">
        <f>IF(E505="","",SUMIF(OUTBOUND!$G:$G,WMS!E505,OUTBOUND!$M:$M))</f>
        <v>0</v>
      </c>
      <c r="X505" s="71">
        <f>IF(E505="","",SUMIF(OUTBOUND!$G:$G,WMS!E505,OUTBOUND!$O:$O))</f>
        <v>0</v>
      </c>
      <c r="Y505" s="71">
        <f>IF(E505="","",SUMIF(OUTBOUND!$G:$G,WMS!E505,OUTBOUND!$AC:$AC))</f>
        <v>0</v>
      </c>
      <c r="Z505" s="71">
        <f>IF(E505="","",SUMIF(OUTBOUND!$G:$G,WMS!E505,OUTBOUND!$P:$P))</f>
        <v>0</v>
      </c>
      <c r="AA505" s="27">
        <f t="shared" si="160"/>
        <v>16</v>
      </c>
      <c r="AB505" s="27">
        <f t="shared" si="161"/>
        <v>192</v>
      </c>
      <c r="AC505" s="71">
        <f t="shared" si="162"/>
        <v>13.6</v>
      </c>
      <c r="AD505" s="71">
        <f t="shared" si="163"/>
        <v>10.88</v>
      </c>
      <c r="AE505" s="71">
        <f t="shared" si="164"/>
        <v>0.11</v>
      </c>
      <c r="AF505" s="80" t="b">
        <f t="shared" si="165"/>
        <v>1</v>
      </c>
    </row>
    <row r="506" spans="1:33">
      <c r="A506" s="43" t="s">
        <v>3227</v>
      </c>
      <c r="B506" s="19" t="s">
        <v>882</v>
      </c>
      <c r="C506" s="19" t="s">
        <v>3228</v>
      </c>
      <c r="D506" s="19">
        <v>42572183</v>
      </c>
      <c r="E506" s="57" t="str">
        <f t="shared" si="154"/>
        <v>KG-ARI-1812-00048-01101/42572183</v>
      </c>
      <c r="F506" s="19" t="s">
        <v>909</v>
      </c>
      <c r="G506" s="19" t="s">
        <v>913</v>
      </c>
      <c r="H506" s="45">
        <v>43474</v>
      </c>
      <c r="I506" s="38">
        <v>6</v>
      </c>
      <c r="J506" s="38">
        <v>72</v>
      </c>
      <c r="K506" s="65">
        <f t="shared" si="155"/>
        <v>12</v>
      </c>
      <c r="L506" s="46">
        <v>1.2</v>
      </c>
      <c r="M506" s="66">
        <f t="shared" si="156"/>
        <v>7.2</v>
      </c>
      <c r="N506" s="38">
        <v>41</v>
      </c>
      <c r="O506" s="38">
        <v>12.5</v>
      </c>
      <c r="P506" s="38">
        <v>19</v>
      </c>
      <c r="Q506" s="71">
        <f t="shared" si="157"/>
        <v>0.01</v>
      </c>
      <c r="R506" s="65">
        <f t="shared" si="158"/>
        <v>0.06</v>
      </c>
      <c r="S506" s="72">
        <f t="shared" si="159"/>
        <v>8.7499999999999994E-2</v>
      </c>
      <c r="T506" s="50">
        <v>6.3</v>
      </c>
      <c r="U506" s="74" t="s">
        <v>3232</v>
      </c>
      <c r="V506" s="27">
        <f>IF(E506="","",SUMIF(OUTBOUND!$G:$G,WMS!E506,OUTBOUND!$L:$L))</f>
        <v>3</v>
      </c>
      <c r="W506" s="27">
        <f>IF(E506="","",SUMIF(OUTBOUND!$G:$G,WMS!E506,OUTBOUND!$M:$M))</f>
        <v>36</v>
      </c>
      <c r="X506" s="71">
        <f>IF(E506="","",SUMIF(OUTBOUND!$G:$G,WMS!E506,OUTBOUND!$O:$O))</f>
        <v>3.5999999999999996</v>
      </c>
      <c r="Y506" s="71">
        <f>IF(E506="","",SUMIF(OUTBOUND!$G:$G,WMS!E506,OUTBOUND!$AC:$AC))</f>
        <v>3.1499999999999995</v>
      </c>
      <c r="Z506" s="71">
        <f>IF(E506="","",SUMIF(OUTBOUND!$G:$G,WMS!E506,OUTBOUND!$P:$P))</f>
        <v>0.03</v>
      </c>
      <c r="AA506" s="27">
        <f t="shared" si="160"/>
        <v>3</v>
      </c>
      <c r="AB506" s="27">
        <f t="shared" si="161"/>
        <v>36</v>
      </c>
      <c r="AC506" s="71">
        <f t="shared" si="162"/>
        <v>3.6000000000000005</v>
      </c>
      <c r="AD506" s="71">
        <f t="shared" si="163"/>
        <v>3.1500000000000004</v>
      </c>
      <c r="AE506" s="71">
        <f t="shared" si="164"/>
        <v>0.03</v>
      </c>
      <c r="AF506" s="80" t="b">
        <f t="shared" si="165"/>
        <v>1</v>
      </c>
    </row>
    <row r="507" spans="1:33">
      <c r="A507" s="43" t="s">
        <v>3227</v>
      </c>
      <c r="B507" s="19" t="s">
        <v>914</v>
      </c>
      <c r="C507" s="19" t="s">
        <v>3233</v>
      </c>
      <c r="D507" s="19">
        <v>42342687</v>
      </c>
      <c r="E507" s="57" t="str">
        <f t="shared" si="154"/>
        <v>KG-ARI-1812-00048-01357/42342687</v>
      </c>
      <c r="F507" s="19" t="s">
        <v>916</v>
      </c>
      <c r="G507" s="19" t="s">
        <v>917</v>
      </c>
      <c r="H507" s="45">
        <v>43475</v>
      </c>
      <c r="I507" s="38">
        <v>4</v>
      </c>
      <c r="J507" s="38">
        <v>32</v>
      </c>
      <c r="K507" s="65">
        <f t="shared" si="155"/>
        <v>8</v>
      </c>
      <c r="L507" s="46">
        <v>6</v>
      </c>
      <c r="M507" s="66">
        <f t="shared" si="156"/>
        <v>24</v>
      </c>
      <c r="N507" s="38">
        <v>72</v>
      </c>
      <c r="O507" s="38">
        <v>45</v>
      </c>
      <c r="P507" s="38">
        <v>6</v>
      </c>
      <c r="Q507" s="71">
        <f t="shared" si="157"/>
        <v>1.9E-2</v>
      </c>
      <c r="R507" s="65">
        <f t="shared" si="158"/>
        <v>0.08</v>
      </c>
      <c r="S507" s="72">
        <f t="shared" si="159"/>
        <v>0.69499999999999995</v>
      </c>
      <c r="T507" s="50">
        <v>22.24</v>
      </c>
      <c r="U507" s="74" t="s">
        <v>3234</v>
      </c>
      <c r="V507" s="27">
        <f>IF(E507="","",SUMIF(OUTBOUND!$G:$G,WMS!E507,OUTBOUND!$L:$L))</f>
        <v>0</v>
      </c>
      <c r="W507" s="27">
        <f>IF(E507="","",SUMIF(OUTBOUND!$G:$G,WMS!E507,OUTBOUND!$M:$M))</f>
        <v>0</v>
      </c>
      <c r="X507" s="71">
        <f>IF(E507="","",SUMIF(OUTBOUND!$G:$G,WMS!E507,OUTBOUND!$O:$O))</f>
        <v>0</v>
      </c>
      <c r="Y507" s="71">
        <f>IF(E507="","",SUMIF(OUTBOUND!$G:$G,WMS!E507,OUTBOUND!$AC:$AC))</f>
        <v>0</v>
      </c>
      <c r="Z507" s="71">
        <f>IF(E507="","",SUMIF(OUTBOUND!$G:$G,WMS!E507,OUTBOUND!$P:$P))</f>
        <v>0</v>
      </c>
      <c r="AA507" s="27">
        <f t="shared" si="160"/>
        <v>4</v>
      </c>
      <c r="AB507" s="27">
        <f t="shared" si="161"/>
        <v>32</v>
      </c>
      <c r="AC507" s="71">
        <f t="shared" si="162"/>
        <v>24</v>
      </c>
      <c r="AD507" s="71">
        <f t="shared" si="163"/>
        <v>22.24</v>
      </c>
      <c r="AE507" s="71">
        <f t="shared" si="164"/>
        <v>0.08</v>
      </c>
      <c r="AF507" s="80" t="b">
        <f t="shared" si="165"/>
        <v>1</v>
      </c>
    </row>
    <row r="508" spans="1:33">
      <c r="A508" s="43" t="s">
        <v>3227</v>
      </c>
      <c r="B508" s="19" t="s">
        <v>914</v>
      </c>
      <c r="C508" s="19" t="s">
        <v>3233</v>
      </c>
      <c r="D508" s="19">
        <v>42342670</v>
      </c>
      <c r="E508" s="57" t="str">
        <f t="shared" si="154"/>
        <v>KG-ARI-1812-00048-01357/42342670</v>
      </c>
      <c r="F508" s="19" t="s">
        <v>916</v>
      </c>
      <c r="G508" s="19" t="s">
        <v>917</v>
      </c>
      <c r="H508" s="45">
        <v>43475</v>
      </c>
      <c r="I508" s="38">
        <v>6</v>
      </c>
      <c r="J508" s="38">
        <v>48</v>
      </c>
      <c r="K508" s="65">
        <f t="shared" si="155"/>
        <v>8</v>
      </c>
      <c r="L508" s="46">
        <v>3.5</v>
      </c>
      <c r="M508" s="66">
        <f t="shared" si="156"/>
        <v>21</v>
      </c>
      <c r="N508" s="38">
        <v>72</v>
      </c>
      <c r="O508" s="38">
        <v>37</v>
      </c>
      <c r="P508" s="38">
        <v>6</v>
      </c>
      <c r="Q508" s="71">
        <f t="shared" si="157"/>
        <v>1.6E-2</v>
      </c>
      <c r="R508" s="65">
        <f t="shared" si="158"/>
        <v>0.1</v>
      </c>
      <c r="S508" s="72">
        <f t="shared" si="159"/>
        <v>0.375</v>
      </c>
      <c r="T508" s="50">
        <v>18</v>
      </c>
      <c r="U508" s="74" t="s">
        <v>3235</v>
      </c>
      <c r="V508" s="27">
        <f>IF(E508="","",SUMIF(OUTBOUND!$G:$G,WMS!E508,OUTBOUND!$L:$L))</f>
        <v>0</v>
      </c>
      <c r="W508" s="27">
        <f>IF(E508="","",SUMIF(OUTBOUND!$G:$G,WMS!E508,OUTBOUND!$M:$M))</f>
        <v>0</v>
      </c>
      <c r="X508" s="71">
        <f>IF(E508="","",SUMIF(OUTBOUND!$G:$G,WMS!E508,OUTBOUND!$O:$O))</f>
        <v>0</v>
      </c>
      <c r="Y508" s="71">
        <f>IF(E508="","",SUMIF(OUTBOUND!$G:$G,WMS!E508,OUTBOUND!$AC:$AC))</f>
        <v>0</v>
      </c>
      <c r="Z508" s="71">
        <f>IF(E508="","",SUMIF(OUTBOUND!$G:$G,WMS!E508,OUTBOUND!$P:$P))</f>
        <v>0</v>
      </c>
      <c r="AA508" s="27">
        <f t="shared" si="160"/>
        <v>6</v>
      </c>
      <c r="AB508" s="27">
        <f t="shared" si="161"/>
        <v>48</v>
      </c>
      <c r="AC508" s="71">
        <f t="shared" si="162"/>
        <v>21</v>
      </c>
      <c r="AD508" s="71">
        <f t="shared" si="163"/>
        <v>18</v>
      </c>
      <c r="AE508" s="71">
        <f t="shared" si="164"/>
        <v>0.1</v>
      </c>
      <c r="AF508" s="80" t="b">
        <f t="shared" si="165"/>
        <v>1</v>
      </c>
    </row>
    <row r="509" spans="1:33">
      <c r="A509" s="84" t="s">
        <v>3227</v>
      </c>
      <c r="B509" s="83" t="s">
        <v>914</v>
      </c>
      <c r="C509" s="83" t="s">
        <v>3233</v>
      </c>
      <c r="D509" s="83">
        <v>42583752</v>
      </c>
      <c r="E509" s="57" t="str">
        <f t="shared" si="154"/>
        <v>KG-ARI-1812-00048-01357/42583752</v>
      </c>
      <c r="F509" s="19" t="s">
        <v>916</v>
      </c>
      <c r="G509" s="19" t="s">
        <v>919</v>
      </c>
      <c r="H509" s="45">
        <v>43475</v>
      </c>
      <c r="I509" s="38">
        <v>18</v>
      </c>
      <c r="J509" s="38">
        <v>54</v>
      </c>
      <c r="K509" s="65">
        <f t="shared" si="155"/>
        <v>3</v>
      </c>
      <c r="L509" s="46">
        <v>7</v>
      </c>
      <c r="M509" s="66">
        <f t="shared" si="156"/>
        <v>126</v>
      </c>
      <c r="N509" s="38">
        <v>73</v>
      </c>
      <c r="O509" s="38">
        <v>28</v>
      </c>
      <c r="P509" s="38">
        <v>37.5</v>
      </c>
      <c r="Q509" s="71">
        <f t="shared" si="157"/>
        <v>7.6999999999999999E-2</v>
      </c>
      <c r="R509" s="65">
        <f t="shared" si="158"/>
        <v>1.38</v>
      </c>
      <c r="S509" s="72">
        <f t="shared" si="159"/>
        <v>2.0500000000000003</v>
      </c>
      <c r="T509" s="50">
        <v>110.7</v>
      </c>
      <c r="U509" s="74" t="s">
        <v>3236</v>
      </c>
      <c r="V509" s="27">
        <f>IF(E509="","",SUMIF(OUTBOUND!$G:$G,WMS!E509,OUTBOUND!$L:$L))</f>
        <v>18</v>
      </c>
      <c r="W509" s="27">
        <f>IF(E509="","",SUMIF(OUTBOUND!$G:$G,WMS!E509,OUTBOUND!$M:$M))</f>
        <v>54</v>
      </c>
      <c r="X509" s="71">
        <f>IF(E509="","",SUMIF(OUTBOUND!$G:$G,WMS!E509,OUTBOUND!$O:$O))</f>
        <v>126</v>
      </c>
      <c r="Y509" s="71">
        <f>IF(E509="","",SUMIF(OUTBOUND!$G:$G,WMS!E509,OUTBOUND!$AC:$AC))</f>
        <v>110.70000000000002</v>
      </c>
      <c r="Z509" s="71">
        <f>IF(E509="","",SUMIF(OUTBOUND!$G:$G,WMS!E509,OUTBOUND!$P:$P))</f>
        <v>1.3860000000000001</v>
      </c>
      <c r="AA509" s="27">
        <f t="shared" si="160"/>
        <v>0</v>
      </c>
      <c r="AB509" s="27">
        <f t="shared" si="161"/>
        <v>0</v>
      </c>
      <c r="AC509" s="71">
        <f t="shared" si="162"/>
        <v>0</v>
      </c>
      <c r="AD509" s="71">
        <f t="shared" si="163"/>
        <v>-1.4210854715202004E-14</v>
      </c>
      <c r="AE509" s="71">
        <f t="shared" si="164"/>
        <v>-6.0000000000002274E-3</v>
      </c>
      <c r="AF509" s="80" t="e">
        <f t="shared" si="165"/>
        <v>#DIV/0!</v>
      </c>
      <c r="AG509" s="60" t="s">
        <v>2726</v>
      </c>
    </row>
    <row r="510" spans="1:33">
      <c r="A510" s="43" t="s">
        <v>3227</v>
      </c>
      <c r="B510" s="19" t="s">
        <v>914</v>
      </c>
      <c r="C510" s="19" t="s">
        <v>3233</v>
      </c>
      <c r="D510" s="19">
        <v>42272434</v>
      </c>
      <c r="E510" s="57" t="str">
        <f t="shared" si="154"/>
        <v>KG-ARI-1812-00048-01357/42272434</v>
      </c>
      <c r="F510" s="19" t="s">
        <v>916</v>
      </c>
      <c r="G510" s="19" t="s">
        <v>919</v>
      </c>
      <c r="H510" s="45">
        <v>43475</v>
      </c>
      <c r="I510" s="38">
        <v>5</v>
      </c>
      <c r="J510" s="38">
        <v>20</v>
      </c>
      <c r="K510" s="65">
        <f t="shared" si="155"/>
        <v>4</v>
      </c>
      <c r="L510" s="46">
        <v>6.6</v>
      </c>
      <c r="M510" s="66">
        <f t="shared" si="156"/>
        <v>33</v>
      </c>
      <c r="N510" s="38">
        <v>59</v>
      </c>
      <c r="O510" s="38">
        <v>28</v>
      </c>
      <c r="P510" s="38">
        <v>37</v>
      </c>
      <c r="Q510" s="71">
        <f t="shared" si="157"/>
        <v>6.0999999999999999E-2</v>
      </c>
      <c r="R510" s="65">
        <f t="shared" si="158"/>
        <v>0.31</v>
      </c>
      <c r="S510" s="72">
        <f t="shared" si="159"/>
        <v>1.25</v>
      </c>
      <c r="T510" s="50">
        <v>25</v>
      </c>
      <c r="U510" s="74" t="s">
        <v>3234</v>
      </c>
      <c r="V510" s="27">
        <f>IF(E510="","",SUMIF(OUTBOUND!$G:$G,WMS!E510,OUTBOUND!$L:$L))</f>
        <v>4</v>
      </c>
      <c r="W510" s="27">
        <f>IF(E510="","",SUMIF(OUTBOUND!$G:$G,WMS!E510,OUTBOUND!$M:$M))</f>
        <v>16</v>
      </c>
      <c r="X510" s="71">
        <f>IF(E510="","",SUMIF(OUTBOUND!$G:$G,WMS!E510,OUTBOUND!$O:$O))</f>
        <v>26.4</v>
      </c>
      <c r="Y510" s="71">
        <f>IF(E510="","",SUMIF(OUTBOUND!$G:$G,WMS!E510,OUTBOUND!$AC:$AC))</f>
        <v>20</v>
      </c>
      <c r="Z510" s="71">
        <f>IF(E510="","",SUMIF(OUTBOUND!$G:$G,WMS!E510,OUTBOUND!$P:$P))</f>
        <v>0.24399999999999999</v>
      </c>
      <c r="AA510" s="27">
        <f t="shared" si="160"/>
        <v>1</v>
      </c>
      <c r="AB510" s="27">
        <f t="shared" si="161"/>
        <v>4</v>
      </c>
      <c r="AC510" s="71">
        <f t="shared" si="162"/>
        <v>6.6000000000000014</v>
      </c>
      <c r="AD510" s="71">
        <f t="shared" si="163"/>
        <v>5</v>
      </c>
      <c r="AE510" s="71">
        <f t="shared" si="164"/>
        <v>6.6000000000000003E-2</v>
      </c>
      <c r="AF510" s="80" t="b">
        <f t="shared" si="165"/>
        <v>1</v>
      </c>
    </row>
    <row r="511" spans="1:33">
      <c r="A511" s="85" t="s">
        <v>3227</v>
      </c>
      <c r="B511" s="36" t="s">
        <v>914</v>
      </c>
      <c r="C511" s="36" t="s">
        <v>3233</v>
      </c>
      <c r="D511" s="36" t="s">
        <v>2766</v>
      </c>
      <c r="E511" s="57" t="str">
        <f t="shared" si="154"/>
        <v>KG-ARI-1812-00048-01357/42496984A</v>
      </c>
      <c r="F511" s="19" t="s">
        <v>916</v>
      </c>
      <c r="G511" s="19" t="s">
        <v>921</v>
      </c>
      <c r="H511" s="45">
        <v>43475</v>
      </c>
      <c r="I511" s="38">
        <v>18</v>
      </c>
      <c r="J511" s="38">
        <v>72</v>
      </c>
      <c r="K511" s="65">
        <f t="shared" si="155"/>
        <v>4</v>
      </c>
      <c r="L511" s="46">
        <v>8</v>
      </c>
      <c r="M511" s="66">
        <f t="shared" si="156"/>
        <v>144</v>
      </c>
      <c r="N511" s="38">
        <v>40</v>
      </c>
      <c r="O511" s="38">
        <v>34</v>
      </c>
      <c r="P511" s="38">
        <v>51</v>
      </c>
      <c r="Q511" s="71">
        <f t="shared" si="157"/>
        <v>6.9000000000000006E-2</v>
      </c>
      <c r="R511" s="65">
        <f t="shared" si="158"/>
        <v>1.25</v>
      </c>
      <c r="S511" s="72">
        <f t="shared" si="159"/>
        <v>1.2450000000000001</v>
      </c>
      <c r="T511" s="50">
        <v>89.64</v>
      </c>
      <c r="U511" s="74" t="s">
        <v>3069</v>
      </c>
      <c r="V511" s="27">
        <f>IF(E511="","",SUMIF(OUTBOUND!$G:$G,WMS!E511,OUTBOUND!$L:$L))</f>
        <v>9</v>
      </c>
      <c r="W511" s="27">
        <f>IF(E511="","",SUMIF(OUTBOUND!$G:$G,WMS!E511,OUTBOUND!$M:$M))</f>
        <v>36</v>
      </c>
      <c r="X511" s="71">
        <f>IF(E511="","",SUMIF(OUTBOUND!$G:$G,WMS!E511,OUTBOUND!$O:$O))</f>
        <v>72</v>
      </c>
      <c r="Y511" s="71">
        <f>IF(E511="","",SUMIF(OUTBOUND!$G:$G,WMS!E511,OUTBOUND!$AC:$AC))</f>
        <v>44.820000000000007</v>
      </c>
      <c r="Z511" s="71">
        <f>IF(E511="","",SUMIF(OUTBOUND!$G:$G,WMS!E511,OUTBOUND!$P:$P))</f>
        <v>0.621</v>
      </c>
      <c r="AA511" s="27">
        <f t="shared" si="160"/>
        <v>9</v>
      </c>
      <c r="AB511" s="27">
        <f t="shared" si="161"/>
        <v>36</v>
      </c>
      <c r="AC511" s="71">
        <f t="shared" si="162"/>
        <v>72</v>
      </c>
      <c r="AD511" s="71">
        <f t="shared" si="163"/>
        <v>44.819999999999993</v>
      </c>
      <c r="AE511" s="71">
        <f t="shared" si="164"/>
        <v>0.629</v>
      </c>
      <c r="AF511" s="80" t="b">
        <f t="shared" si="165"/>
        <v>1</v>
      </c>
    </row>
    <row r="512" spans="1:33">
      <c r="A512" s="43" t="s">
        <v>3227</v>
      </c>
      <c r="B512" s="19" t="s">
        <v>914</v>
      </c>
      <c r="C512" s="19" t="s">
        <v>3233</v>
      </c>
      <c r="D512" s="19">
        <v>42348078</v>
      </c>
      <c r="E512" s="57" t="str">
        <f t="shared" si="154"/>
        <v>KG-ARI-1812-00048-01357/42348078</v>
      </c>
      <c r="F512" s="19" t="s">
        <v>916</v>
      </c>
      <c r="G512" s="19" t="s">
        <v>921</v>
      </c>
      <c r="H512" s="45">
        <v>43475</v>
      </c>
      <c r="I512" s="38">
        <v>27</v>
      </c>
      <c r="J512" s="38">
        <v>162</v>
      </c>
      <c r="K512" s="65">
        <f t="shared" si="155"/>
        <v>6</v>
      </c>
      <c r="L512" s="46">
        <v>5.5</v>
      </c>
      <c r="M512" s="66">
        <f t="shared" si="156"/>
        <v>148.5</v>
      </c>
      <c r="N512" s="38">
        <v>49.5</v>
      </c>
      <c r="O512" s="38">
        <v>35</v>
      </c>
      <c r="P512" s="38">
        <v>16.5</v>
      </c>
      <c r="Q512" s="71">
        <f t="shared" si="157"/>
        <v>2.9000000000000001E-2</v>
      </c>
      <c r="R512" s="65">
        <f t="shared" si="158"/>
        <v>0.77</v>
      </c>
      <c r="S512" s="72">
        <f t="shared" si="159"/>
        <v>0.73</v>
      </c>
      <c r="T512" s="50">
        <v>118.26</v>
      </c>
      <c r="U512" s="74" t="s">
        <v>2935</v>
      </c>
      <c r="V512" s="27">
        <f>IF(E512="","",SUMIF(OUTBOUND!$G:$G,WMS!E512,OUTBOUND!$L:$L))</f>
        <v>0</v>
      </c>
      <c r="W512" s="27">
        <f>IF(E512="","",SUMIF(OUTBOUND!$G:$G,WMS!E512,OUTBOUND!$M:$M))</f>
        <v>0</v>
      </c>
      <c r="X512" s="71">
        <f>IF(E512="","",SUMIF(OUTBOUND!$G:$G,WMS!E512,OUTBOUND!$O:$O))</f>
        <v>0</v>
      </c>
      <c r="Y512" s="71">
        <f>IF(E512="","",SUMIF(OUTBOUND!$G:$G,WMS!E512,OUTBOUND!$AC:$AC))</f>
        <v>0</v>
      </c>
      <c r="Z512" s="71">
        <f>IF(E512="","",SUMIF(OUTBOUND!$G:$G,WMS!E512,OUTBOUND!$P:$P))</f>
        <v>0</v>
      </c>
      <c r="AA512" s="27">
        <f t="shared" si="160"/>
        <v>27</v>
      </c>
      <c r="AB512" s="27">
        <f t="shared" si="161"/>
        <v>162</v>
      </c>
      <c r="AC512" s="71">
        <f t="shared" si="162"/>
        <v>148.5</v>
      </c>
      <c r="AD512" s="71">
        <f t="shared" si="163"/>
        <v>118.26</v>
      </c>
      <c r="AE512" s="71">
        <f t="shared" si="164"/>
        <v>0.77</v>
      </c>
      <c r="AF512" s="80" t="b">
        <f t="shared" si="165"/>
        <v>1</v>
      </c>
    </row>
    <row r="513" spans="1:33">
      <c r="A513" s="43" t="s">
        <v>3227</v>
      </c>
      <c r="B513" s="19" t="s">
        <v>914</v>
      </c>
      <c r="C513" s="19" t="s">
        <v>3233</v>
      </c>
      <c r="D513" s="19">
        <v>42115977</v>
      </c>
      <c r="E513" s="57" t="str">
        <f t="shared" si="154"/>
        <v>KG-ARI-1812-00048-01357/42115977</v>
      </c>
      <c r="F513" s="19" t="s">
        <v>916</v>
      </c>
      <c r="G513" s="19" t="s">
        <v>921</v>
      </c>
      <c r="H513" s="45">
        <v>43475</v>
      </c>
      <c r="I513" s="38">
        <v>8</v>
      </c>
      <c r="J513" s="38">
        <v>48</v>
      </c>
      <c r="K513" s="65">
        <f t="shared" si="155"/>
        <v>6</v>
      </c>
      <c r="L513" s="46">
        <v>6.5</v>
      </c>
      <c r="M513" s="66">
        <f t="shared" si="156"/>
        <v>52</v>
      </c>
      <c r="N513" s="38">
        <v>54</v>
      </c>
      <c r="O513" s="38">
        <v>28.5</v>
      </c>
      <c r="P513" s="38">
        <v>32.5</v>
      </c>
      <c r="Q513" s="71">
        <f t="shared" si="157"/>
        <v>0.05</v>
      </c>
      <c r="R513" s="65">
        <f t="shared" si="158"/>
        <v>0.4</v>
      </c>
      <c r="S513" s="72">
        <f t="shared" si="159"/>
        <v>1.0050000000000001</v>
      </c>
      <c r="T513" s="50">
        <v>48.24</v>
      </c>
      <c r="U513" s="74" t="s">
        <v>2824</v>
      </c>
      <c r="V513" s="27">
        <f>IF(E513="","",SUMIF(OUTBOUND!$G:$G,WMS!E513,OUTBOUND!$L:$L))</f>
        <v>0</v>
      </c>
      <c r="W513" s="27">
        <f>IF(E513="","",SUMIF(OUTBOUND!$G:$G,WMS!E513,OUTBOUND!$M:$M))</f>
        <v>0</v>
      </c>
      <c r="X513" s="71">
        <f>IF(E513="","",SUMIF(OUTBOUND!$G:$G,WMS!E513,OUTBOUND!$O:$O))</f>
        <v>0</v>
      </c>
      <c r="Y513" s="71">
        <f>IF(E513="","",SUMIF(OUTBOUND!$G:$G,WMS!E513,OUTBOUND!$AC:$AC))</f>
        <v>0</v>
      </c>
      <c r="Z513" s="71">
        <f>IF(E513="","",SUMIF(OUTBOUND!$G:$G,WMS!E513,OUTBOUND!$P:$P))</f>
        <v>0</v>
      </c>
      <c r="AA513" s="27">
        <f t="shared" si="160"/>
        <v>8</v>
      </c>
      <c r="AB513" s="27">
        <f t="shared" si="161"/>
        <v>48</v>
      </c>
      <c r="AC513" s="71">
        <f t="shared" si="162"/>
        <v>52</v>
      </c>
      <c r="AD513" s="71">
        <f t="shared" si="163"/>
        <v>48.24</v>
      </c>
      <c r="AE513" s="71">
        <f t="shared" si="164"/>
        <v>0.4</v>
      </c>
      <c r="AF513" s="80" t="b">
        <f t="shared" si="165"/>
        <v>1</v>
      </c>
    </row>
    <row r="514" spans="1:33">
      <c r="A514" s="85" t="s">
        <v>3227</v>
      </c>
      <c r="B514" s="36" t="s">
        <v>914</v>
      </c>
      <c r="C514" s="36" t="s">
        <v>3233</v>
      </c>
      <c r="D514" s="36" t="s">
        <v>2768</v>
      </c>
      <c r="E514" s="57" t="str">
        <f t="shared" si="154"/>
        <v>KG-ARI-1812-00048-01357/42496984B</v>
      </c>
      <c r="F514" s="19" t="s">
        <v>916</v>
      </c>
      <c r="G514" s="19" t="s">
        <v>922</v>
      </c>
      <c r="H514" s="45">
        <v>43475</v>
      </c>
      <c r="J514" s="38">
        <v>72</v>
      </c>
      <c r="K514" s="65" t="e">
        <f t="shared" si="155"/>
        <v>#DIV/0!</v>
      </c>
      <c r="L514" s="46">
        <v>8</v>
      </c>
      <c r="M514" s="66">
        <f t="shared" si="156"/>
        <v>0</v>
      </c>
      <c r="N514" s="38">
        <v>40</v>
      </c>
      <c r="O514" s="38">
        <v>34</v>
      </c>
      <c r="P514" s="38">
        <v>51</v>
      </c>
      <c r="Q514" s="71">
        <f t="shared" si="157"/>
        <v>6.9000000000000006E-2</v>
      </c>
      <c r="R514" s="65">
        <f t="shared" si="158"/>
        <v>0</v>
      </c>
      <c r="S514" s="72">
        <f t="shared" si="159"/>
        <v>0.315</v>
      </c>
      <c r="T514" s="50">
        <v>22.68</v>
      </c>
      <c r="U514" s="74" t="s">
        <v>3069</v>
      </c>
      <c r="V514" s="27">
        <f>IF(E514="","",SUMIF(OUTBOUND!$G:$G,WMS!E514,OUTBOUND!$L:$L))</f>
        <v>0</v>
      </c>
      <c r="W514" s="27">
        <f>IF(E514="","",SUMIF(OUTBOUND!$G:$G,WMS!E514,OUTBOUND!$M:$M))</f>
        <v>36</v>
      </c>
      <c r="X514" s="71">
        <f>IF(E514="","",SUMIF(OUTBOUND!$G:$G,WMS!E514,OUTBOUND!$O:$O))</f>
        <v>0</v>
      </c>
      <c r="Y514" s="71">
        <f>IF(E514="","",SUMIF(OUTBOUND!$G:$G,WMS!E514,OUTBOUND!$AC:$AC))</f>
        <v>11.34</v>
      </c>
      <c r="Z514" s="71">
        <f>IF(E514="","",SUMIF(OUTBOUND!$G:$G,WMS!E514,OUTBOUND!$P:$P))</f>
        <v>0</v>
      </c>
      <c r="AA514" s="27" t="str">
        <f t="shared" si="160"/>
        <v/>
      </c>
      <c r="AB514" s="27">
        <f t="shared" si="161"/>
        <v>36</v>
      </c>
      <c r="AC514" s="71">
        <f t="shared" si="162"/>
        <v>0</v>
      </c>
      <c r="AD514" s="71">
        <f t="shared" si="163"/>
        <v>11.34</v>
      </c>
      <c r="AE514" s="71">
        <f t="shared" si="164"/>
        <v>0</v>
      </c>
      <c r="AF514" s="80" t="e">
        <f t="shared" si="165"/>
        <v>#DIV/0!</v>
      </c>
    </row>
    <row r="515" spans="1:33">
      <c r="A515" s="43" t="s">
        <v>3227</v>
      </c>
      <c r="B515" s="19" t="s">
        <v>914</v>
      </c>
      <c r="C515" s="19" t="s">
        <v>3233</v>
      </c>
      <c r="D515" s="19">
        <v>42621447</v>
      </c>
      <c r="E515" s="57" t="str">
        <f t="shared" si="154"/>
        <v>KG-ARI-1812-00048-01357/42621447</v>
      </c>
      <c r="F515" s="19" t="s">
        <v>916</v>
      </c>
      <c r="G515" s="19" t="s">
        <v>923</v>
      </c>
      <c r="H515" s="45">
        <v>43475</v>
      </c>
      <c r="I515" s="38">
        <v>23</v>
      </c>
      <c r="J515" s="38">
        <v>92</v>
      </c>
      <c r="K515" s="65">
        <f t="shared" si="155"/>
        <v>4</v>
      </c>
      <c r="L515" s="46">
        <v>2.6</v>
      </c>
      <c r="M515" s="66">
        <f t="shared" si="156"/>
        <v>59.8</v>
      </c>
      <c r="N515" s="38">
        <v>26</v>
      </c>
      <c r="O515" s="38">
        <v>21</v>
      </c>
      <c r="P515" s="38">
        <v>41</v>
      </c>
      <c r="Q515" s="71">
        <f t="shared" si="157"/>
        <v>2.1999999999999999E-2</v>
      </c>
      <c r="R515" s="65">
        <f t="shared" si="158"/>
        <v>0.51</v>
      </c>
      <c r="S515" s="72">
        <f t="shared" si="159"/>
        <v>0.5625</v>
      </c>
      <c r="T515" s="50">
        <v>51.75</v>
      </c>
      <c r="U515" s="74" t="s">
        <v>2935</v>
      </c>
      <c r="V515" s="27">
        <f>IF(E515="","",SUMIF(OUTBOUND!$G:$G,WMS!E515,OUTBOUND!$L:$L))</f>
        <v>0</v>
      </c>
      <c r="W515" s="27">
        <f>IF(E515="","",SUMIF(OUTBOUND!$G:$G,WMS!E515,OUTBOUND!$M:$M))</f>
        <v>0</v>
      </c>
      <c r="X515" s="71">
        <f>IF(E515="","",SUMIF(OUTBOUND!$G:$G,WMS!E515,OUTBOUND!$O:$O))</f>
        <v>0</v>
      </c>
      <c r="Y515" s="71">
        <f>IF(E515="","",SUMIF(OUTBOUND!$G:$G,WMS!E515,OUTBOUND!$AC:$AC))</f>
        <v>0</v>
      </c>
      <c r="Z515" s="71">
        <f>IF(E515="","",SUMIF(OUTBOUND!$G:$G,WMS!E515,OUTBOUND!$P:$P))</f>
        <v>0</v>
      </c>
      <c r="AA515" s="27">
        <f t="shared" si="160"/>
        <v>23</v>
      </c>
      <c r="AB515" s="27">
        <f t="shared" si="161"/>
        <v>92</v>
      </c>
      <c r="AC515" s="71">
        <f t="shared" si="162"/>
        <v>59.8</v>
      </c>
      <c r="AD515" s="71">
        <f t="shared" si="163"/>
        <v>51.75</v>
      </c>
      <c r="AE515" s="71">
        <f t="shared" si="164"/>
        <v>0.51</v>
      </c>
      <c r="AF515" s="80" t="b">
        <f t="shared" si="165"/>
        <v>1</v>
      </c>
    </row>
    <row r="516" spans="1:33">
      <c r="A516" s="43" t="s">
        <v>3227</v>
      </c>
      <c r="B516" s="19" t="s">
        <v>914</v>
      </c>
      <c r="C516" s="19" t="s">
        <v>3233</v>
      </c>
      <c r="D516" s="19">
        <v>42443247</v>
      </c>
      <c r="E516" s="57" t="str">
        <f t="shared" si="154"/>
        <v>KG-ARI-1812-00048-01357/42443247</v>
      </c>
      <c r="F516" s="19" t="s">
        <v>916</v>
      </c>
      <c r="G516" s="19" t="s">
        <v>925</v>
      </c>
      <c r="H516" s="45">
        <v>43475</v>
      </c>
      <c r="I516" s="38">
        <v>17</v>
      </c>
      <c r="J516" s="38">
        <v>102</v>
      </c>
      <c r="K516" s="65">
        <f t="shared" si="155"/>
        <v>6</v>
      </c>
      <c r="L516" s="46">
        <v>6.5</v>
      </c>
      <c r="M516" s="66">
        <f t="shared" si="156"/>
        <v>110.5</v>
      </c>
      <c r="N516" s="38">
        <v>57.5</v>
      </c>
      <c r="O516" s="38">
        <v>31</v>
      </c>
      <c r="P516" s="38">
        <v>50</v>
      </c>
      <c r="Q516" s="71">
        <f t="shared" si="157"/>
        <v>8.8999999999999996E-2</v>
      </c>
      <c r="R516" s="65">
        <f t="shared" si="158"/>
        <v>1.52</v>
      </c>
      <c r="S516" s="72">
        <f t="shared" si="159"/>
        <v>0.95833333333333337</v>
      </c>
      <c r="T516" s="50">
        <v>97.75</v>
      </c>
      <c r="U516" s="74" t="s">
        <v>3069</v>
      </c>
      <c r="V516" s="27">
        <f>IF(E516="","",SUMIF(OUTBOUND!$G:$G,WMS!E516,OUTBOUND!$L:$L))</f>
        <v>0</v>
      </c>
      <c r="W516" s="27">
        <f>IF(E516="","",SUMIF(OUTBOUND!$G:$G,WMS!E516,OUTBOUND!$M:$M))</f>
        <v>0</v>
      </c>
      <c r="X516" s="71">
        <f>IF(E516="","",SUMIF(OUTBOUND!$G:$G,WMS!E516,OUTBOUND!$O:$O))</f>
        <v>0</v>
      </c>
      <c r="Y516" s="71">
        <f>IF(E516="","",SUMIF(OUTBOUND!$G:$G,WMS!E516,OUTBOUND!$AC:$AC))</f>
        <v>0</v>
      </c>
      <c r="Z516" s="71">
        <f>IF(E516="","",SUMIF(OUTBOUND!$G:$G,WMS!E516,OUTBOUND!$P:$P))</f>
        <v>0</v>
      </c>
      <c r="AA516" s="27">
        <f t="shared" si="160"/>
        <v>17</v>
      </c>
      <c r="AB516" s="27">
        <f t="shared" si="161"/>
        <v>102</v>
      </c>
      <c r="AC516" s="71">
        <f t="shared" si="162"/>
        <v>110.5</v>
      </c>
      <c r="AD516" s="71">
        <f t="shared" si="163"/>
        <v>97.75</v>
      </c>
      <c r="AE516" s="71">
        <f t="shared" si="164"/>
        <v>1.52</v>
      </c>
      <c r="AF516" s="80" t="b">
        <f t="shared" si="165"/>
        <v>1</v>
      </c>
    </row>
    <row r="517" spans="1:33">
      <c r="A517" s="43" t="s">
        <v>3230</v>
      </c>
      <c r="B517" s="19" t="s">
        <v>926</v>
      </c>
      <c r="C517" s="19" t="s">
        <v>3237</v>
      </c>
      <c r="D517" s="19">
        <v>41168356</v>
      </c>
      <c r="E517" s="57" t="str">
        <f t="shared" si="154"/>
        <v>KG-ARI-1812-00048-00978/41168356</v>
      </c>
      <c r="F517" s="19" t="s">
        <v>928</v>
      </c>
      <c r="G517" s="19" t="s">
        <v>929</v>
      </c>
      <c r="H517" s="45">
        <v>43475</v>
      </c>
      <c r="I517" s="38">
        <v>25</v>
      </c>
      <c r="J517" s="38">
        <v>600</v>
      </c>
      <c r="K517" s="65">
        <f t="shared" si="155"/>
        <v>24</v>
      </c>
      <c r="L517" s="46">
        <v>2.4</v>
      </c>
      <c r="M517" s="66">
        <f t="shared" si="156"/>
        <v>60</v>
      </c>
      <c r="N517" s="38">
        <v>26.5</v>
      </c>
      <c r="O517" s="38">
        <v>23</v>
      </c>
      <c r="P517" s="38">
        <v>27.5</v>
      </c>
      <c r="Q517" s="71">
        <f t="shared" si="157"/>
        <v>1.7000000000000001E-2</v>
      </c>
      <c r="R517" s="65">
        <f t="shared" si="158"/>
        <v>0.42</v>
      </c>
      <c r="S517" s="72">
        <f t="shared" si="159"/>
        <v>8.3333333333333329E-2</v>
      </c>
      <c r="T517" s="50">
        <v>50</v>
      </c>
      <c r="U517" s="74" t="s">
        <v>3238</v>
      </c>
      <c r="V517" s="27">
        <f>IF(E517="","",SUMIF(OUTBOUND!$G:$G,WMS!E517,OUTBOUND!$L:$L))</f>
        <v>10</v>
      </c>
      <c r="W517" s="27">
        <f>IF(E517="","",SUMIF(OUTBOUND!$G:$G,WMS!E517,OUTBOUND!$M:$M))</f>
        <v>240</v>
      </c>
      <c r="X517" s="71">
        <f>IF(E517="","",SUMIF(OUTBOUND!$G:$G,WMS!E517,OUTBOUND!$O:$O))</f>
        <v>24</v>
      </c>
      <c r="Y517" s="71">
        <f>IF(E517="","",SUMIF(OUTBOUND!$G:$G,WMS!E517,OUTBOUND!$AC:$AC))</f>
        <v>20</v>
      </c>
      <c r="Z517" s="71">
        <f>IF(E517="","",SUMIF(OUTBOUND!$G:$G,WMS!E517,OUTBOUND!$P:$P))</f>
        <v>0.17</v>
      </c>
      <c r="AA517" s="27">
        <f t="shared" si="160"/>
        <v>15</v>
      </c>
      <c r="AB517" s="27">
        <f t="shared" si="161"/>
        <v>360</v>
      </c>
      <c r="AC517" s="71">
        <f t="shared" si="162"/>
        <v>36</v>
      </c>
      <c r="AD517" s="71">
        <f t="shared" si="163"/>
        <v>30</v>
      </c>
      <c r="AE517" s="71">
        <f t="shared" si="164"/>
        <v>0.24999999999999997</v>
      </c>
      <c r="AF517" s="80" t="b">
        <f t="shared" si="165"/>
        <v>1</v>
      </c>
    </row>
    <row r="518" spans="1:33">
      <c r="A518" s="43" t="s">
        <v>3230</v>
      </c>
      <c r="B518" s="19" t="s">
        <v>926</v>
      </c>
      <c r="C518" s="19" t="s">
        <v>3237</v>
      </c>
      <c r="D518" s="19">
        <v>41872352</v>
      </c>
      <c r="E518" s="57" t="str">
        <f t="shared" si="154"/>
        <v>KG-ARI-1812-00048-00978/41872352</v>
      </c>
      <c r="F518" s="19" t="s">
        <v>928</v>
      </c>
      <c r="G518" s="19" t="s">
        <v>931</v>
      </c>
      <c r="H518" s="45">
        <v>43475</v>
      </c>
      <c r="I518" s="38">
        <v>8</v>
      </c>
      <c r="J518" s="38">
        <v>64</v>
      </c>
      <c r="K518" s="65">
        <f t="shared" si="155"/>
        <v>8</v>
      </c>
      <c r="L518" s="46">
        <v>2.1</v>
      </c>
      <c r="M518" s="66">
        <f t="shared" si="156"/>
        <v>16.8</v>
      </c>
      <c r="N518" s="38">
        <v>31</v>
      </c>
      <c r="O518" s="38">
        <v>18</v>
      </c>
      <c r="P518" s="38">
        <v>16</v>
      </c>
      <c r="Q518" s="71">
        <f t="shared" si="157"/>
        <v>8.9999999999999993E-3</v>
      </c>
      <c r="R518" s="65">
        <f t="shared" si="158"/>
        <v>7.0000000000000007E-2</v>
      </c>
      <c r="S518" s="72">
        <f t="shared" si="159"/>
        <v>0.17499999999999999</v>
      </c>
      <c r="T518" s="50">
        <v>11.2</v>
      </c>
      <c r="U518" s="74" t="s">
        <v>3239</v>
      </c>
      <c r="V518" s="27">
        <f>IF(E518="","",SUMIF(OUTBOUND!$G:$G,WMS!E518,OUTBOUND!$L:$L))</f>
        <v>0</v>
      </c>
      <c r="W518" s="27">
        <f>IF(E518="","",SUMIF(OUTBOUND!$G:$G,WMS!E518,OUTBOUND!$M:$M))</f>
        <v>0</v>
      </c>
      <c r="X518" s="71">
        <f>IF(E518="","",SUMIF(OUTBOUND!$G:$G,WMS!E518,OUTBOUND!$O:$O))</f>
        <v>0</v>
      </c>
      <c r="Y518" s="71">
        <f>IF(E518="","",SUMIF(OUTBOUND!$G:$G,WMS!E518,OUTBOUND!$AC:$AC))</f>
        <v>0</v>
      </c>
      <c r="Z518" s="71">
        <f>IF(E518="","",SUMIF(OUTBOUND!$G:$G,WMS!E518,OUTBOUND!$P:$P))</f>
        <v>0</v>
      </c>
      <c r="AA518" s="27">
        <f t="shared" si="160"/>
        <v>8</v>
      </c>
      <c r="AB518" s="27">
        <f t="shared" si="161"/>
        <v>64</v>
      </c>
      <c r="AC518" s="71">
        <f t="shared" si="162"/>
        <v>16.8</v>
      </c>
      <c r="AD518" s="71">
        <f t="shared" si="163"/>
        <v>11.2</v>
      </c>
      <c r="AE518" s="71">
        <f t="shared" si="164"/>
        <v>7.0000000000000007E-2</v>
      </c>
      <c r="AF518" s="80" t="b">
        <f t="shared" si="165"/>
        <v>1</v>
      </c>
    </row>
    <row r="519" spans="1:33">
      <c r="A519" s="43" t="s">
        <v>3230</v>
      </c>
      <c r="B519" s="19" t="s">
        <v>926</v>
      </c>
      <c r="C519" s="19" t="s">
        <v>3237</v>
      </c>
      <c r="D519" s="19">
        <v>41526835</v>
      </c>
      <c r="E519" s="57" t="str">
        <f t="shared" si="154"/>
        <v>KG-ARI-1812-00048-00978/41526835</v>
      </c>
      <c r="F519" s="19" t="s">
        <v>928</v>
      </c>
      <c r="G519" s="19" t="s">
        <v>933</v>
      </c>
      <c r="H519" s="45">
        <v>43475</v>
      </c>
      <c r="I519" s="38">
        <v>4</v>
      </c>
      <c r="J519" s="38">
        <v>48</v>
      </c>
      <c r="K519" s="65">
        <f t="shared" si="155"/>
        <v>12</v>
      </c>
      <c r="L519" s="46">
        <v>4.5999999999999996</v>
      </c>
      <c r="M519" s="66">
        <f t="shared" si="156"/>
        <v>18.399999999999999</v>
      </c>
      <c r="N519" s="38">
        <v>42</v>
      </c>
      <c r="O519" s="38">
        <v>18</v>
      </c>
      <c r="P519" s="38">
        <v>13</v>
      </c>
      <c r="Q519" s="71">
        <f t="shared" si="157"/>
        <v>0.01</v>
      </c>
      <c r="R519" s="65">
        <f t="shared" si="158"/>
        <v>0.04</v>
      </c>
      <c r="S519" s="72">
        <f t="shared" si="159"/>
        <v>0.22500000000000001</v>
      </c>
      <c r="T519" s="50">
        <v>10.8</v>
      </c>
      <c r="U519" s="74" t="s">
        <v>3239</v>
      </c>
      <c r="V519" s="27">
        <f>IF(E519="","",SUMIF(OUTBOUND!$G:$G,WMS!E519,OUTBOUND!$L:$L))</f>
        <v>1</v>
      </c>
      <c r="W519" s="27">
        <f>IF(E519="","",SUMIF(OUTBOUND!$G:$G,WMS!E519,OUTBOUND!$M:$M))</f>
        <v>12</v>
      </c>
      <c r="X519" s="71">
        <f>IF(E519="","",SUMIF(OUTBOUND!$G:$G,WMS!E519,OUTBOUND!$O:$O))</f>
        <v>4.5999999999999996</v>
      </c>
      <c r="Y519" s="71">
        <f>IF(E519="","",SUMIF(OUTBOUND!$G:$G,WMS!E519,OUTBOUND!$AC:$AC))</f>
        <v>2.7</v>
      </c>
      <c r="Z519" s="71">
        <f>IF(E519="","",SUMIF(OUTBOUND!$G:$G,WMS!E519,OUTBOUND!$P:$P))</f>
        <v>0.01</v>
      </c>
      <c r="AA519" s="27">
        <f t="shared" si="160"/>
        <v>3</v>
      </c>
      <c r="AB519" s="27">
        <f t="shared" si="161"/>
        <v>36</v>
      </c>
      <c r="AC519" s="71">
        <f t="shared" si="162"/>
        <v>13.799999999999999</v>
      </c>
      <c r="AD519" s="71">
        <f t="shared" si="163"/>
        <v>8.1000000000000014</v>
      </c>
      <c r="AE519" s="71">
        <f t="shared" si="164"/>
        <v>0.03</v>
      </c>
      <c r="AF519" s="80" t="b">
        <f t="shared" si="165"/>
        <v>1</v>
      </c>
    </row>
    <row r="520" spans="1:33">
      <c r="A520" s="43" t="s">
        <v>3230</v>
      </c>
      <c r="B520" s="19" t="s">
        <v>926</v>
      </c>
      <c r="C520" s="19" t="s">
        <v>3237</v>
      </c>
      <c r="D520" s="19">
        <v>41526774</v>
      </c>
      <c r="E520" s="57" t="str">
        <f t="shared" si="154"/>
        <v>KG-ARI-1812-00048-00978/41526774</v>
      </c>
      <c r="F520" s="19" t="s">
        <v>928</v>
      </c>
      <c r="G520" s="19" t="s">
        <v>935</v>
      </c>
      <c r="H520" s="45">
        <v>43475</v>
      </c>
      <c r="I520" s="38">
        <v>4</v>
      </c>
      <c r="J520" s="38">
        <v>48</v>
      </c>
      <c r="K520" s="65">
        <f t="shared" si="155"/>
        <v>12</v>
      </c>
      <c r="L520" s="46">
        <v>3</v>
      </c>
      <c r="M520" s="66">
        <f t="shared" si="156"/>
        <v>12</v>
      </c>
      <c r="N520" s="38">
        <v>40.5</v>
      </c>
      <c r="O520" s="38">
        <v>11</v>
      </c>
      <c r="P520" s="38">
        <v>18</v>
      </c>
      <c r="Q520" s="71">
        <f t="shared" si="157"/>
        <v>8.0000000000000002E-3</v>
      </c>
      <c r="R520" s="65">
        <f t="shared" si="158"/>
        <v>0.03</v>
      </c>
      <c r="S520" s="72">
        <f t="shared" si="159"/>
        <v>0.19166666666666665</v>
      </c>
      <c r="T520" s="50">
        <v>9.1999999999999993</v>
      </c>
      <c r="U520" s="74" t="s">
        <v>3239</v>
      </c>
      <c r="V520" s="27">
        <f>IF(E520="","",SUMIF(OUTBOUND!$G:$G,WMS!E520,OUTBOUND!$L:$L))</f>
        <v>3</v>
      </c>
      <c r="W520" s="27">
        <f>IF(E520="","",SUMIF(OUTBOUND!$G:$G,WMS!E520,OUTBOUND!$M:$M))</f>
        <v>36</v>
      </c>
      <c r="X520" s="71">
        <f>IF(E520="","",SUMIF(OUTBOUND!$G:$G,WMS!E520,OUTBOUND!$O:$O))</f>
        <v>9</v>
      </c>
      <c r="Y520" s="71">
        <f>IF(E520="","",SUMIF(OUTBOUND!$G:$G,WMS!E520,OUTBOUND!$AC:$AC))</f>
        <v>6.8999999999999995</v>
      </c>
      <c r="Z520" s="71">
        <f>IF(E520="","",SUMIF(OUTBOUND!$G:$G,WMS!E520,OUTBOUND!$P:$P))</f>
        <v>2.4E-2</v>
      </c>
      <c r="AA520" s="27">
        <f t="shared" si="160"/>
        <v>1</v>
      </c>
      <c r="AB520" s="27">
        <f t="shared" si="161"/>
        <v>12</v>
      </c>
      <c r="AC520" s="71">
        <f t="shared" si="162"/>
        <v>3</v>
      </c>
      <c r="AD520" s="71">
        <f t="shared" si="163"/>
        <v>2.2999999999999998</v>
      </c>
      <c r="AE520" s="71">
        <f t="shared" si="164"/>
        <v>5.9999999999999984E-3</v>
      </c>
      <c r="AF520" s="80" t="b">
        <f t="shared" si="165"/>
        <v>1</v>
      </c>
    </row>
    <row r="521" spans="1:33">
      <c r="A521" s="84" t="s">
        <v>3230</v>
      </c>
      <c r="B521" s="83" t="s">
        <v>926</v>
      </c>
      <c r="C521" s="83" t="s">
        <v>3240</v>
      </c>
      <c r="D521" s="83">
        <v>42117957</v>
      </c>
      <c r="E521" s="57" t="str">
        <f t="shared" si="154"/>
        <v>KG-ARI-1901-00066-01573/42117957</v>
      </c>
      <c r="F521" s="19" t="s">
        <v>928</v>
      </c>
      <c r="G521" s="19" t="s">
        <v>936</v>
      </c>
      <c r="H521" s="45">
        <v>43475</v>
      </c>
      <c r="I521" s="38">
        <v>10</v>
      </c>
      <c r="J521" s="38">
        <v>60</v>
      </c>
      <c r="K521" s="65">
        <f t="shared" si="155"/>
        <v>6</v>
      </c>
      <c r="L521" s="46">
        <v>1.2</v>
      </c>
      <c r="M521" s="66">
        <f t="shared" si="156"/>
        <v>12</v>
      </c>
      <c r="N521" s="38">
        <v>31.5</v>
      </c>
      <c r="O521" s="38">
        <v>22</v>
      </c>
      <c r="P521" s="38">
        <v>10</v>
      </c>
      <c r="Q521" s="71">
        <f t="shared" si="157"/>
        <v>7.0000000000000001E-3</v>
      </c>
      <c r="R521" s="65">
        <f t="shared" si="158"/>
        <v>7.0000000000000007E-2</v>
      </c>
      <c r="S521" s="72">
        <f t="shared" si="159"/>
        <v>0.15</v>
      </c>
      <c r="T521" s="50">
        <v>9</v>
      </c>
      <c r="U521" s="74" t="s">
        <v>3239</v>
      </c>
      <c r="V521" s="27">
        <f>IF(E521="","",SUMIF(OUTBOUND!$G:$G,WMS!E521,OUTBOUND!$L:$L))</f>
        <v>10</v>
      </c>
      <c r="W521" s="27">
        <f>IF(E521="","",SUMIF(OUTBOUND!$G:$G,WMS!E521,OUTBOUND!$M:$M))</f>
        <v>60</v>
      </c>
      <c r="X521" s="71">
        <f>IF(E521="","",SUMIF(OUTBOUND!$G:$G,WMS!E521,OUTBOUND!$O:$O))</f>
        <v>12</v>
      </c>
      <c r="Y521" s="71">
        <f>IF(E521="","",SUMIF(OUTBOUND!$G:$G,WMS!E521,OUTBOUND!$AC:$AC))</f>
        <v>9</v>
      </c>
      <c r="Z521" s="71">
        <f>IF(E521="","",SUMIF(OUTBOUND!$G:$G,WMS!E521,OUTBOUND!$P:$P))</f>
        <v>7.0000000000000007E-2</v>
      </c>
      <c r="AA521" s="27">
        <f t="shared" si="160"/>
        <v>0</v>
      </c>
      <c r="AB521" s="27">
        <f t="shared" si="161"/>
        <v>0</v>
      </c>
      <c r="AC521" s="71">
        <f t="shared" si="162"/>
        <v>0</v>
      </c>
      <c r="AD521" s="71">
        <f t="shared" si="163"/>
        <v>0</v>
      </c>
      <c r="AE521" s="71">
        <f t="shared" si="164"/>
        <v>0</v>
      </c>
      <c r="AF521" s="80" t="e">
        <f t="shared" si="165"/>
        <v>#DIV/0!</v>
      </c>
      <c r="AG521" s="60" t="s">
        <v>2726</v>
      </c>
    </row>
    <row r="522" spans="1:33">
      <c r="A522" s="84" t="s">
        <v>3227</v>
      </c>
      <c r="B522" s="83" t="s">
        <v>938</v>
      </c>
      <c r="C522" s="83" t="s">
        <v>3241</v>
      </c>
      <c r="D522" s="83" t="s">
        <v>3242</v>
      </c>
      <c r="E522" s="57" t="str">
        <f t="shared" ref="E522:E585" si="166">IF(D522="","",C522&amp;"/"&amp;D522)</f>
        <v>KG-ARI-1812-00048-01039/42232643</v>
      </c>
      <c r="F522" s="19" t="s">
        <v>940</v>
      </c>
      <c r="G522" s="19" t="s">
        <v>941</v>
      </c>
      <c r="H522" s="45">
        <v>43476</v>
      </c>
      <c r="I522" s="38">
        <v>7</v>
      </c>
      <c r="J522" s="38">
        <v>42</v>
      </c>
      <c r="K522" s="65">
        <f t="shared" ref="K522:K585" si="167">IF(J522="","",J522/I522)</f>
        <v>6</v>
      </c>
      <c r="L522" s="46">
        <v>2.7</v>
      </c>
      <c r="M522" s="66">
        <f t="shared" ref="M522:M585" si="168">IF(L522="","",ROUND(I522*L522,3))</f>
        <v>18.899999999999999</v>
      </c>
      <c r="N522" s="38">
        <v>32.5</v>
      </c>
      <c r="O522" s="38">
        <v>27.5</v>
      </c>
      <c r="P522" s="38">
        <v>29</v>
      </c>
      <c r="Q522" s="71">
        <f t="shared" ref="Q522:Q585" si="169">IF(P522="","",ROUND(N522*O522*P522/1000000,3))</f>
        <v>2.5999999999999999E-2</v>
      </c>
      <c r="R522" s="65">
        <f t="shared" ref="R522:R585" si="170">IF(Q522="","",ROUND(N522*O522*P522/1000000*I522,2))</f>
        <v>0.18</v>
      </c>
      <c r="S522" s="72">
        <f t="shared" ref="S522:S533" si="171">IF(T522="","",T522/J522)</f>
        <v>0.39833333333333332</v>
      </c>
      <c r="T522" s="50">
        <v>16.73</v>
      </c>
      <c r="U522" s="74" t="s">
        <v>2859</v>
      </c>
      <c r="V522" s="27">
        <f>IF(E522="","",SUMIF(OUTBOUND!$G:$G,WMS!E522,OUTBOUND!$L:$L))</f>
        <v>7</v>
      </c>
      <c r="W522" s="27">
        <f>IF(E522="","",SUMIF(OUTBOUND!$G:$G,WMS!E522,OUTBOUND!$M:$M))</f>
        <v>42</v>
      </c>
      <c r="X522" s="71">
        <f>IF(E522="","",SUMIF(OUTBOUND!$G:$G,WMS!E522,OUTBOUND!$O:$O))</f>
        <v>18.900000000000002</v>
      </c>
      <c r="Y522" s="71">
        <f>IF(E522="","",SUMIF(OUTBOUND!$G:$G,WMS!E522,OUTBOUND!$AC:$AC))</f>
        <v>16.73</v>
      </c>
      <c r="Z522" s="71">
        <f>IF(E522="","",SUMIF(OUTBOUND!$G:$G,WMS!E522,OUTBOUND!$P:$P))</f>
        <v>0.182</v>
      </c>
      <c r="AA522" s="27">
        <f t="shared" ref="AA522:AA585" si="172">IF(I522="","",I522-V522)</f>
        <v>0</v>
      </c>
      <c r="AB522" s="27">
        <f t="shared" ref="AB522:AB585" si="173">IF(J522="","",J522-W522)</f>
        <v>0</v>
      </c>
      <c r="AC522" s="71">
        <f t="shared" ref="AC522:AC585" si="174">IF(M522="","",M522-X522)</f>
        <v>-3.5527136788005009E-15</v>
      </c>
      <c r="AD522" s="71">
        <f t="shared" ref="AD522:AD585" si="175">IF(T522="","",T522-Y522)</f>
        <v>0</v>
      </c>
      <c r="AE522" s="71">
        <f t="shared" ref="AE522:AE585" si="176">IF(R522="","",R522-Z522)</f>
        <v>-2.0000000000000018E-3</v>
      </c>
      <c r="AF522" s="80" t="e">
        <f t="shared" ref="AF522:AF585" si="177">IF(AB522="","",EXACT(K522,AB522/AA522))</f>
        <v>#DIV/0!</v>
      </c>
      <c r="AG522" s="43" t="s">
        <v>2726</v>
      </c>
    </row>
    <row r="523" spans="1:33">
      <c r="A523" s="84" t="s">
        <v>3227</v>
      </c>
      <c r="B523" s="83" t="s">
        <v>938</v>
      </c>
      <c r="C523" s="83" t="s">
        <v>3241</v>
      </c>
      <c r="D523" s="83" t="s">
        <v>3243</v>
      </c>
      <c r="E523" s="57" t="str">
        <f t="shared" si="166"/>
        <v>KG-ARI-1812-00048-01039/42232582</v>
      </c>
      <c r="F523" s="19" t="s">
        <v>940</v>
      </c>
      <c r="G523" s="19" t="s">
        <v>943</v>
      </c>
      <c r="H523" s="45">
        <v>43476</v>
      </c>
      <c r="I523" s="38">
        <v>13</v>
      </c>
      <c r="J523" s="38">
        <v>78</v>
      </c>
      <c r="K523" s="65">
        <f t="shared" si="167"/>
        <v>6</v>
      </c>
      <c r="L523" s="46">
        <v>2.4</v>
      </c>
      <c r="M523" s="66">
        <f t="shared" si="168"/>
        <v>31.2</v>
      </c>
      <c r="N523" s="38">
        <v>28</v>
      </c>
      <c r="O523" s="38">
        <v>25.5</v>
      </c>
      <c r="P523" s="38">
        <v>29</v>
      </c>
      <c r="Q523" s="71">
        <f t="shared" si="169"/>
        <v>2.1000000000000001E-2</v>
      </c>
      <c r="R523" s="65">
        <f t="shared" si="170"/>
        <v>0.27</v>
      </c>
      <c r="S523" s="72">
        <f t="shared" si="171"/>
        <v>0.35000000000000003</v>
      </c>
      <c r="T523" s="50">
        <v>27.3</v>
      </c>
      <c r="U523" s="74" t="s">
        <v>2859</v>
      </c>
      <c r="V523" s="27">
        <f>IF(E523="","",SUMIF(OUTBOUND!$G:$G,WMS!E523,OUTBOUND!$L:$L))</f>
        <v>13</v>
      </c>
      <c r="W523" s="27">
        <f>IF(E523="","",SUMIF(OUTBOUND!$G:$G,WMS!E523,OUTBOUND!$M:$M))</f>
        <v>78</v>
      </c>
      <c r="X523" s="71">
        <f>IF(E523="","",SUMIF(OUTBOUND!$G:$G,WMS!E523,OUTBOUND!$O:$O))</f>
        <v>31.2</v>
      </c>
      <c r="Y523" s="71">
        <f>IF(E523="","",SUMIF(OUTBOUND!$G:$G,WMS!E523,OUTBOUND!$AC:$AC))</f>
        <v>27.300000000000004</v>
      </c>
      <c r="Z523" s="71">
        <f>IF(E523="","",SUMIF(OUTBOUND!$G:$G,WMS!E523,OUTBOUND!$P:$P))</f>
        <v>0.27300000000000002</v>
      </c>
      <c r="AA523" s="27">
        <f t="shared" si="172"/>
        <v>0</v>
      </c>
      <c r="AB523" s="27">
        <f t="shared" si="173"/>
        <v>0</v>
      </c>
      <c r="AC523" s="71">
        <f t="shared" si="174"/>
        <v>0</v>
      </c>
      <c r="AD523" s="71">
        <f t="shared" si="175"/>
        <v>-3.5527136788005009E-15</v>
      </c>
      <c r="AE523" s="71">
        <f t="shared" si="176"/>
        <v>-3.0000000000000027E-3</v>
      </c>
      <c r="AF523" s="80" t="e">
        <f t="shared" si="177"/>
        <v>#DIV/0!</v>
      </c>
      <c r="AG523" s="43" t="s">
        <v>2726</v>
      </c>
    </row>
    <row r="524" spans="1:33">
      <c r="A524" s="43" t="s">
        <v>3227</v>
      </c>
      <c r="B524" s="19" t="s">
        <v>938</v>
      </c>
      <c r="C524" s="19" t="s">
        <v>3241</v>
      </c>
      <c r="D524" s="19" t="s">
        <v>3244</v>
      </c>
      <c r="E524" s="57" t="str">
        <f t="shared" si="166"/>
        <v>KG-ARI-1812-00048-01039/42232605</v>
      </c>
      <c r="F524" s="19" t="s">
        <v>940</v>
      </c>
      <c r="G524" s="19" t="s">
        <v>945</v>
      </c>
      <c r="H524" s="45">
        <v>43476</v>
      </c>
      <c r="I524" s="38">
        <v>8</v>
      </c>
      <c r="J524" s="38">
        <v>32</v>
      </c>
      <c r="K524" s="65">
        <f t="shared" si="167"/>
        <v>4</v>
      </c>
      <c r="L524" s="46">
        <v>3.75</v>
      </c>
      <c r="M524" s="66">
        <f t="shared" si="168"/>
        <v>30</v>
      </c>
      <c r="N524" s="38">
        <v>43</v>
      </c>
      <c r="O524" s="38">
        <v>31</v>
      </c>
      <c r="P524" s="38">
        <v>27</v>
      </c>
      <c r="Q524" s="71">
        <f t="shared" si="169"/>
        <v>3.5999999999999997E-2</v>
      </c>
      <c r="R524" s="65">
        <f t="shared" si="170"/>
        <v>0.28999999999999998</v>
      </c>
      <c r="S524" s="72">
        <f t="shared" si="171"/>
        <v>0.8</v>
      </c>
      <c r="T524" s="50">
        <v>25.6</v>
      </c>
      <c r="U524" s="74" t="s">
        <v>3245</v>
      </c>
      <c r="V524" s="27">
        <f>IF(E524="","",SUMIF(OUTBOUND!$G:$G,WMS!E524,OUTBOUND!$L:$L))</f>
        <v>7</v>
      </c>
      <c r="W524" s="27">
        <f>IF(E524="","",SUMIF(OUTBOUND!$G:$G,WMS!E524,OUTBOUND!$M:$M))</f>
        <v>28</v>
      </c>
      <c r="X524" s="71">
        <f>IF(E524="","",SUMIF(OUTBOUND!$G:$G,WMS!E524,OUTBOUND!$O:$O))</f>
        <v>26.25</v>
      </c>
      <c r="Y524" s="71">
        <f>IF(E524="","",SUMIF(OUTBOUND!$G:$G,WMS!E524,OUTBOUND!$AC:$AC))</f>
        <v>22.400000000000002</v>
      </c>
      <c r="Z524" s="71">
        <f>IF(E524="","",SUMIF(OUTBOUND!$G:$G,WMS!E524,OUTBOUND!$P:$P))</f>
        <v>0.252</v>
      </c>
      <c r="AA524" s="27">
        <f t="shared" si="172"/>
        <v>1</v>
      </c>
      <c r="AB524" s="27">
        <f t="shared" si="173"/>
        <v>4</v>
      </c>
      <c r="AC524" s="71">
        <f t="shared" si="174"/>
        <v>3.75</v>
      </c>
      <c r="AD524" s="71">
        <f t="shared" si="175"/>
        <v>3.1999999999999993</v>
      </c>
      <c r="AE524" s="71">
        <f t="shared" si="176"/>
        <v>3.7999999999999978E-2</v>
      </c>
      <c r="AF524" s="80" t="b">
        <f t="shared" si="177"/>
        <v>1</v>
      </c>
    </row>
    <row r="525" spans="1:33">
      <c r="A525" s="84" t="s">
        <v>3227</v>
      </c>
      <c r="B525" s="83" t="s">
        <v>938</v>
      </c>
      <c r="C525" s="83" t="s">
        <v>3241</v>
      </c>
      <c r="D525" s="83" t="s">
        <v>3246</v>
      </c>
      <c r="E525" s="57" t="str">
        <f t="shared" si="166"/>
        <v>KG-ARI-1812-00048-01039/42232599</v>
      </c>
      <c r="F525" s="19" t="s">
        <v>940</v>
      </c>
      <c r="G525" s="19" t="s">
        <v>946</v>
      </c>
      <c r="H525" s="45">
        <v>43476</v>
      </c>
      <c r="I525" s="38">
        <v>7</v>
      </c>
      <c r="J525" s="38">
        <v>56</v>
      </c>
      <c r="K525" s="65">
        <f t="shared" si="167"/>
        <v>8</v>
      </c>
      <c r="L525" s="46">
        <v>4.5</v>
      </c>
      <c r="M525" s="66">
        <f t="shared" si="168"/>
        <v>31.5</v>
      </c>
      <c r="N525" s="38">
        <v>43</v>
      </c>
      <c r="O525" s="38">
        <v>32</v>
      </c>
      <c r="P525" s="38">
        <v>43.5</v>
      </c>
      <c r="Q525" s="71">
        <f t="shared" si="169"/>
        <v>0.06</v>
      </c>
      <c r="R525" s="65">
        <f t="shared" si="170"/>
        <v>0.42</v>
      </c>
      <c r="S525" s="72">
        <f t="shared" si="171"/>
        <v>0.47500000000000003</v>
      </c>
      <c r="T525" s="50">
        <v>26.6</v>
      </c>
      <c r="U525" s="74" t="s">
        <v>3210</v>
      </c>
      <c r="V525" s="27">
        <f>IF(E525="","",SUMIF(OUTBOUND!$G:$G,WMS!E525,OUTBOUND!$L:$L))</f>
        <v>7</v>
      </c>
      <c r="W525" s="27">
        <f>IF(E525="","",SUMIF(OUTBOUND!$G:$G,WMS!E525,OUTBOUND!$M:$M))</f>
        <v>56</v>
      </c>
      <c r="X525" s="71">
        <f>IF(E525="","",SUMIF(OUTBOUND!$G:$G,WMS!E525,OUTBOUND!$O:$O))</f>
        <v>31.5</v>
      </c>
      <c r="Y525" s="71">
        <f>IF(E525="","",SUMIF(OUTBOUND!$G:$G,WMS!E525,OUTBOUND!$AC:$AC))</f>
        <v>26.6</v>
      </c>
      <c r="Z525" s="71">
        <f>IF(E525="","",SUMIF(OUTBOUND!$G:$G,WMS!E525,OUTBOUND!$P:$P))</f>
        <v>0.42</v>
      </c>
      <c r="AA525" s="27">
        <f t="shared" si="172"/>
        <v>0</v>
      </c>
      <c r="AB525" s="27">
        <f t="shared" si="173"/>
        <v>0</v>
      </c>
      <c r="AC525" s="71">
        <f t="shared" si="174"/>
        <v>0</v>
      </c>
      <c r="AD525" s="71">
        <f t="shared" si="175"/>
        <v>0</v>
      </c>
      <c r="AE525" s="71">
        <f t="shared" si="176"/>
        <v>0</v>
      </c>
      <c r="AF525" s="80" t="e">
        <f t="shared" si="177"/>
        <v>#DIV/0!</v>
      </c>
      <c r="AG525" s="43" t="s">
        <v>2726</v>
      </c>
    </row>
    <row r="526" spans="1:33">
      <c r="A526" s="43" t="s">
        <v>3227</v>
      </c>
      <c r="B526" s="19" t="s">
        <v>938</v>
      </c>
      <c r="C526" s="19" t="s">
        <v>3241</v>
      </c>
      <c r="D526" s="19" t="s">
        <v>3247</v>
      </c>
      <c r="E526" s="57" t="str">
        <f t="shared" si="166"/>
        <v>KG-ARI-1812-00048-01039/42224044</v>
      </c>
      <c r="F526" s="19" t="s">
        <v>940</v>
      </c>
      <c r="G526" s="19" t="s">
        <v>948</v>
      </c>
      <c r="H526" s="45">
        <v>43476</v>
      </c>
      <c r="I526" s="38">
        <v>12</v>
      </c>
      <c r="J526" s="38">
        <v>48</v>
      </c>
      <c r="K526" s="65">
        <f t="shared" si="167"/>
        <v>4</v>
      </c>
      <c r="L526" s="46">
        <v>3.8</v>
      </c>
      <c r="M526" s="66">
        <f t="shared" si="168"/>
        <v>45.6</v>
      </c>
      <c r="N526" s="38">
        <v>52</v>
      </c>
      <c r="O526" s="38">
        <v>19</v>
      </c>
      <c r="P526" s="38">
        <v>41</v>
      </c>
      <c r="Q526" s="71">
        <f t="shared" si="169"/>
        <v>4.1000000000000002E-2</v>
      </c>
      <c r="R526" s="65">
        <f t="shared" si="170"/>
        <v>0.49</v>
      </c>
      <c r="S526" s="72">
        <f t="shared" si="171"/>
        <v>0.70000000000000007</v>
      </c>
      <c r="T526" s="50">
        <v>33.6</v>
      </c>
      <c r="U526" s="74" t="s">
        <v>3248</v>
      </c>
      <c r="V526" s="27">
        <f>IF(E526="","",SUMIF(OUTBOUND!$G:$G,WMS!E526,OUTBOUND!$L:$L))</f>
        <v>2</v>
      </c>
      <c r="W526" s="27">
        <f>IF(E526="","",SUMIF(OUTBOUND!$G:$G,WMS!E526,OUTBOUND!$M:$M))</f>
        <v>8</v>
      </c>
      <c r="X526" s="71">
        <f>IF(E526="","",SUMIF(OUTBOUND!$G:$G,WMS!E526,OUTBOUND!$O:$O))</f>
        <v>7.6</v>
      </c>
      <c r="Y526" s="71">
        <f>IF(E526="","",SUMIF(OUTBOUND!$G:$G,WMS!E526,OUTBOUND!$AC:$AC))</f>
        <v>5.6000000000000005</v>
      </c>
      <c r="Z526" s="71">
        <f>IF(E526="","",SUMIF(OUTBOUND!$G:$G,WMS!E526,OUTBOUND!$P:$P))</f>
        <v>8.2000000000000003E-2</v>
      </c>
      <c r="AA526" s="27">
        <f t="shared" si="172"/>
        <v>10</v>
      </c>
      <c r="AB526" s="27">
        <f t="shared" si="173"/>
        <v>40</v>
      </c>
      <c r="AC526" s="71">
        <f t="shared" si="174"/>
        <v>38</v>
      </c>
      <c r="AD526" s="71">
        <f t="shared" si="175"/>
        <v>28</v>
      </c>
      <c r="AE526" s="71">
        <f t="shared" si="176"/>
        <v>0.40799999999999997</v>
      </c>
      <c r="AF526" s="80" t="b">
        <f t="shared" si="177"/>
        <v>1</v>
      </c>
    </row>
    <row r="527" spans="1:33">
      <c r="A527" s="43" t="s">
        <v>3227</v>
      </c>
      <c r="B527" s="19" t="s">
        <v>938</v>
      </c>
      <c r="C527" s="19" t="s">
        <v>3241</v>
      </c>
      <c r="D527" s="19" t="s">
        <v>3249</v>
      </c>
      <c r="E527" s="57" t="str">
        <f t="shared" si="166"/>
        <v>KG-ARI-1812-00048-01039/42224297</v>
      </c>
      <c r="F527" s="19" t="s">
        <v>940</v>
      </c>
      <c r="G527" s="19" t="s">
        <v>949</v>
      </c>
      <c r="H527" s="45">
        <v>43476</v>
      </c>
      <c r="I527" s="38">
        <v>8</v>
      </c>
      <c r="J527" s="38">
        <v>32</v>
      </c>
      <c r="K527" s="65">
        <f t="shared" si="167"/>
        <v>4</v>
      </c>
      <c r="L527" s="46">
        <v>4.1500000000000004</v>
      </c>
      <c r="M527" s="66">
        <f t="shared" si="168"/>
        <v>33.200000000000003</v>
      </c>
      <c r="N527" s="38">
        <v>52</v>
      </c>
      <c r="O527" s="38">
        <v>18.5</v>
      </c>
      <c r="P527" s="38">
        <v>41</v>
      </c>
      <c r="Q527" s="71">
        <f t="shared" si="169"/>
        <v>3.9E-2</v>
      </c>
      <c r="R527" s="65">
        <f t="shared" si="170"/>
        <v>0.32</v>
      </c>
      <c r="S527" s="72">
        <f t="shared" si="171"/>
        <v>0.875</v>
      </c>
      <c r="T527" s="50">
        <v>28</v>
      </c>
      <c r="U527" s="74" t="s">
        <v>3250</v>
      </c>
      <c r="V527" s="27">
        <f>IF(E527="","",SUMIF(OUTBOUND!$G:$G,WMS!E527,OUTBOUND!$L:$L))</f>
        <v>5</v>
      </c>
      <c r="W527" s="27">
        <f>IF(E527="","",SUMIF(OUTBOUND!$G:$G,WMS!E527,OUTBOUND!$M:$M))</f>
        <v>20</v>
      </c>
      <c r="X527" s="71">
        <f>IF(E527="","",SUMIF(OUTBOUND!$G:$G,WMS!E527,OUTBOUND!$O:$O))</f>
        <v>20.75</v>
      </c>
      <c r="Y527" s="71">
        <f>IF(E527="","",SUMIF(OUTBOUND!$G:$G,WMS!E527,OUTBOUND!$AC:$AC))</f>
        <v>17.5</v>
      </c>
      <c r="Z527" s="71">
        <f>IF(E527="","",SUMIF(OUTBOUND!$G:$G,WMS!E527,OUTBOUND!$P:$P))</f>
        <v>0.19500000000000001</v>
      </c>
      <c r="AA527" s="27">
        <f t="shared" si="172"/>
        <v>3</v>
      </c>
      <c r="AB527" s="27">
        <f t="shared" si="173"/>
        <v>12</v>
      </c>
      <c r="AC527" s="71">
        <f t="shared" si="174"/>
        <v>12.450000000000003</v>
      </c>
      <c r="AD527" s="71">
        <f t="shared" si="175"/>
        <v>10.5</v>
      </c>
      <c r="AE527" s="71">
        <f t="shared" si="176"/>
        <v>0.125</v>
      </c>
      <c r="AF527" s="80" t="b">
        <f t="shared" si="177"/>
        <v>1</v>
      </c>
    </row>
    <row r="528" spans="1:33">
      <c r="A528" s="43" t="s">
        <v>3227</v>
      </c>
      <c r="B528" s="19" t="s">
        <v>938</v>
      </c>
      <c r="C528" s="19" t="s">
        <v>3241</v>
      </c>
      <c r="D528" s="19" t="s">
        <v>3251</v>
      </c>
      <c r="E528" s="57" t="str">
        <f t="shared" si="166"/>
        <v>KG-ARI-1812-00048-01039/42475637</v>
      </c>
      <c r="F528" s="19" t="s">
        <v>940</v>
      </c>
      <c r="G528" s="19" t="s">
        <v>951</v>
      </c>
      <c r="H528" s="45">
        <v>43476</v>
      </c>
      <c r="I528" s="38">
        <v>9</v>
      </c>
      <c r="J528" s="38">
        <v>54</v>
      </c>
      <c r="K528" s="65">
        <f t="shared" si="167"/>
        <v>6</v>
      </c>
      <c r="L528" s="46">
        <v>4.8499999999999996</v>
      </c>
      <c r="M528" s="66">
        <f t="shared" si="168"/>
        <v>43.65</v>
      </c>
      <c r="N528" s="38">
        <v>58</v>
      </c>
      <c r="O528" s="38">
        <v>36</v>
      </c>
      <c r="P528" s="38">
        <v>29</v>
      </c>
      <c r="Q528" s="71">
        <f t="shared" si="169"/>
        <v>6.0999999999999999E-2</v>
      </c>
      <c r="R528" s="65">
        <f t="shared" si="170"/>
        <v>0.54</v>
      </c>
      <c r="S528" s="72">
        <f t="shared" si="171"/>
        <v>0.6</v>
      </c>
      <c r="T528" s="50">
        <v>32.4</v>
      </c>
      <c r="U528" s="74" t="s">
        <v>3252</v>
      </c>
      <c r="V528" s="27">
        <f>IF(E528="","",SUMIF(OUTBOUND!$G:$G,WMS!E528,OUTBOUND!$L:$L))</f>
        <v>0</v>
      </c>
      <c r="W528" s="27">
        <f>IF(E528="","",SUMIF(OUTBOUND!$G:$G,WMS!E528,OUTBOUND!$M:$M))</f>
        <v>0</v>
      </c>
      <c r="X528" s="71">
        <f>IF(E528="","",SUMIF(OUTBOUND!$G:$G,WMS!E528,OUTBOUND!$O:$O))</f>
        <v>0</v>
      </c>
      <c r="Y528" s="71">
        <f>IF(E528="","",SUMIF(OUTBOUND!$G:$G,WMS!E528,OUTBOUND!$AC:$AC))</f>
        <v>0</v>
      </c>
      <c r="Z528" s="71">
        <f>IF(E528="","",SUMIF(OUTBOUND!$G:$G,WMS!E528,OUTBOUND!$P:$P))</f>
        <v>0</v>
      </c>
      <c r="AA528" s="27">
        <f t="shared" si="172"/>
        <v>9</v>
      </c>
      <c r="AB528" s="27">
        <f t="shared" si="173"/>
        <v>54</v>
      </c>
      <c r="AC528" s="71">
        <f t="shared" si="174"/>
        <v>43.65</v>
      </c>
      <c r="AD528" s="71">
        <f t="shared" si="175"/>
        <v>32.4</v>
      </c>
      <c r="AE528" s="71">
        <f t="shared" si="176"/>
        <v>0.54</v>
      </c>
      <c r="AF528" s="80" t="b">
        <f t="shared" si="177"/>
        <v>1</v>
      </c>
    </row>
    <row r="529" spans="1:33">
      <c r="A529" s="43" t="s">
        <v>3227</v>
      </c>
      <c r="B529" s="19" t="s">
        <v>938</v>
      </c>
      <c r="C529" s="19" t="s">
        <v>3241</v>
      </c>
      <c r="D529" s="19" t="s">
        <v>3253</v>
      </c>
      <c r="E529" s="57" t="str">
        <f t="shared" si="166"/>
        <v>KG-ARI-1812-00048-01039/42410171</v>
      </c>
      <c r="F529" s="19" t="s">
        <v>940</v>
      </c>
      <c r="G529" s="19" t="s">
        <v>952</v>
      </c>
      <c r="H529" s="45">
        <v>43476</v>
      </c>
      <c r="I529" s="38">
        <v>9</v>
      </c>
      <c r="J529" s="38">
        <v>54</v>
      </c>
      <c r="K529" s="65">
        <f t="shared" si="167"/>
        <v>6</v>
      </c>
      <c r="L529" s="46">
        <v>2.25</v>
      </c>
      <c r="M529" s="66">
        <f t="shared" si="168"/>
        <v>20.25</v>
      </c>
      <c r="N529" s="38">
        <v>36.5</v>
      </c>
      <c r="O529" s="38">
        <v>24.5</v>
      </c>
      <c r="P529" s="38">
        <v>30</v>
      </c>
      <c r="Q529" s="71">
        <f t="shared" si="169"/>
        <v>2.7E-2</v>
      </c>
      <c r="R529" s="65">
        <f t="shared" si="170"/>
        <v>0.24</v>
      </c>
      <c r="S529" s="72">
        <f t="shared" si="171"/>
        <v>0.31666666666666671</v>
      </c>
      <c r="T529" s="50">
        <v>17.100000000000001</v>
      </c>
      <c r="U529" s="74" t="s">
        <v>3252</v>
      </c>
      <c r="V529" s="27">
        <f>IF(E529="","",SUMIF(OUTBOUND!$G:$G,WMS!E529,OUTBOUND!$L:$L))</f>
        <v>2</v>
      </c>
      <c r="W529" s="27">
        <f>IF(E529="","",SUMIF(OUTBOUND!$G:$G,WMS!E529,OUTBOUND!$M:$M))</f>
        <v>12</v>
      </c>
      <c r="X529" s="71">
        <f>IF(E529="","",SUMIF(OUTBOUND!$G:$G,WMS!E529,OUTBOUND!$O:$O))</f>
        <v>4.5</v>
      </c>
      <c r="Y529" s="71">
        <f>IF(E529="","",SUMIF(OUTBOUND!$G:$G,WMS!E529,OUTBOUND!$AC:$AC))</f>
        <v>3.8000000000000007</v>
      </c>
      <c r="Z529" s="71">
        <f>IF(E529="","",SUMIF(OUTBOUND!$G:$G,WMS!E529,OUTBOUND!$P:$P))</f>
        <v>5.3999999999999999E-2</v>
      </c>
      <c r="AA529" s="27">
        <f t="shared" si="172"/>
        <v>7</v>
      </c>
      <c r="AB529" s="27">
        <f t="shared" si="173"/>
        <v>42</v>
      </c>
      <c r="AC529" s="71">
        <f t="shared" si="174"/>
        <v>15.75</v>
      </c>
      <c r="AD529" s="71">
        <f t="shared" si="175"/>
        <v>13.3</v>
      </c>
      <c r="AE529" s="71">
        <f t="shared" si="176"/>
        <v>0.186</v>
      </c>
      <c r="AF529" s="80" t="b">
        <f t="shared" si="177"/>
        <v>1</v>
      </c>
    </row>
    <row r="530" spans="1:33">
      <c r="A530" s="84" t="s">
        <v>3227</v>
      </c>
      <c r="B530" s="83" t="s">
        <v>938</v>
      </c>
      <c r="C530" s="83" t="s">
        <v>3241</v>
      </c>
      <c r="D530" s="83" t="s">
        <v>3254</v>
      </c>
      <c r="E530" s="57" t="str">
        <f t="shared" si="166"/>
        <v>KG-ARI-1812-00048-01039/42475620</v>
      </c>
      <c r="F530" s="19" t="s">
        <v>940</v>
      </c>
      <c r="G530" s="19" t="s">
        <v>951</v>
      </c>
      <c r="H530" s="45">
        <v>43476</v>
      </c>
      <c r="I530" s="38">
        <v>11</v>
      </c>
      <c r="J530" s="38">
        <v>66</v>
      </c>
      <c r="K530" s="65">
        <f t="shared" si="167"/>
        <v>6</v>
      </c>
      <c r="L530" s="46">
        <v>4.1500000000000004</v>
      </c>
      <c r="M530" s="66">
        <f t="shared" si="168"/>
        <v>45.65</v>
      </c>
      <c r="N530" s="38">
        <v>50</v>
      </c>
      <c r="O530" s="38">
        <v>32</v>
      </c>
      <c r="P530" s="38">
        <v>28</v>
      </c>
      <c r="Q530" s="71">
        <f t="shared" si="169"/>
        <v>4.4999999999999998E-2</v>
      </c>
      <c r="R530" s="65">
        <f t="shared" si="170"/>
        <v>0.49</v>
      </c>
      <c r="S530" s="72">
        <f t="shared" si="171"/>
        <v>0.6</v>
      </c>
      <c r="T530" s="50">
        <v>39.6</v>
      </c>
      <c r="U530" s="74" t="s">
        <v>3200</v>
      </c>
      <c r="V530" s="27">
        <f>IF(E530="","",SUMIF(OUTBOUND!$G:$G,WMS!E530,OUTBOUND!$L:$L))</f>
        <v>11</v>
      </c>
      <c r="W530" s="27">
        <f>IF(E530="","",SUMIF(OUTBOUND!$G:$G,WMS!E530,OUTBOUND!$M:$M))</f>
        <v>66</v>
      </c>
      <c r="X530" s="71">
        <f>IF(E530="","",SUMIF(OUTBOUND!$G:$G,WMS!E530,OUTBOUND!$O:$O))</f>
        <v>45.650000000000006</v>
      </c>
      <c r="Y530" s="71">
        <f>IF(E530="","",SUMIF(OUTBOUND!$G:$G,WMS!E530,OUTBOUND!$AC:$AC))</f>
        <v>39.6</v>
      </c>
      <c r="Z530" s="71">
        <f>IF(E530="","",SUMIF(OUTBOUND!$G:$G,WMS!E530,OUTBOUND!$P:$P))</f>
        <v>0.495</v>
      </c>
      <c r="AA530" s="27">
        <f t="shared" si="172"/>
        <v>0</v>
      </c>
      <c r="AB530" s="27">
        <f t="shared" si="173"/>
        <v>0</v>
      </c>
      <c r="AC530" s="71">
        <f t="shared" si="174"/>
        <v>-7.1054273576010019E-15</v>
      </c>
      <c r="AD530" s="71">
        <f t="shared" si="175"/>
        <v>0</v>
      </c>
      <c r="AE530" s="71">
        <f t="shared" si="176"/>
        <v>-5.0000000000000044E-3</v>
      </c>
      <c r="AF530" s="80" t="e">
        <f t="shared" si="177"/>
        <v>#DIV/0!</v>
      </c>
      <c r="AG530" s="43" t="s">
        <v>2726</v>
      </c>
    </row>
    <row r="531" spans="1:33">
      <c r="A531" s="43" t="s">
        <v>3227</v>
      </c>
      <c r="B531" s="19" t="s">
        <v>938</v>
      </c>
      <c r="C531" s="19" t="s">
        <v>3241</v>
      </c>
      <c r="D531" s="19" t="s">
        <v>3255</v>
      </c>
      <c r="E531" s="57" t="str">
        <f t="shared" si="166"/>
        <v>KG-ARI-1812-00048-01039/42475866</v>
      </c>
      <c r="F531" s="19" t="s">
        <v>940</v>
      </c>
      <c r="G531" s="19" t="s">
        <v>954</v>
      </c>
      <c r="H531" s="45">
        <v>43476</v>
      </c>
      <c r="I531" s="38">
        <v>9</v>
      </c>
      <c r="J531" s="38">
        <v>54</v>
      </c>
      <c r="K531" s="65">
        <f t="shared" si="167"/>
        <v>6</v>
      </c>
      <c r="L531" s="46">
        <v>1.4</v>
      </c>
      <c r="M531" s="66">
        <f t="shared" si="168"/>
        <v>12.6</v>
      </c>
      <c r="N531" s="38">
        <v>37</v>
      </c>
      <c r="O531" s="38">
        <v>25</v>
      </c>
      <c r="P531" s="38">
        <v>34</v>
      </c>
      <c r="Q531" s="71">
        <f t="shared" si="169"/>
        <v>3.1E-2</v>
      </c>
      <c r="R531" s="65">
        <f t="shared" si="170"/>
        <v>0.28000000000000003</v>
      </c>
      <c r="S531" s="72">
        <f t="shared" si="171"/>
        <v>0.17499999999999999</v>
      </c>
      <c r="T531" s="50">
        <v>9.4499999999999993</v>
      </c>
      <c r="U531" s="74" t="s">
        <v>3210</v>
      </c>
      <c r="V531" s="27">
        <f>IF(E531="","",SUMIF(OUTBOUND!$G:$G,WMS!E531,OUTBOUND!$L:$L))</f>
        <v>2</v>
      </c>
      <c r="W531" s="27">
        <f>IF(E531="","",SUMIF(OUTBOUND!$G:$G,WMS!E531,OUTBOUND!$M:$M))</f>
        <v>12</v>
      </c>
      <c r="X531" s="71">
        <f>IF(E531="","",SUMIF(OUTBOUND!$G:$G,WMS!E531,OUTBOUND!$O:$O))</f>
        <v>2.8</v>
      </c>
      <c r="Y531" s="71">
        <f>IF(E531="","",SUMIF(OUTBOUND!$G:$G,WMS!E531,OUTBOUND!$AC:$AC))</f>
        <v>2.0999999999999996</v>
      </c>
      <c r="Z531" s="71">
        <f>IF(E531="","",SUMIF(OUTBOUND!$G:$G,WMS!E531,OUTBOUND!$P:$P))</f>
        <v>6.2E-2</v>
      </c>
      <c r="AA531" s="27">
        <f t="shared" si="172"/>
        <v>7</v>
      </c>
      <c r="AB531" s="27">
        <f t="shared" si="173"/>
        <v>42</v>
      </c>
      <c r="AC531" s="71">
        <f t="shared" si="174"/>
        <v>9.8000000000000007</v>
      </c>
      <c r="AD531" s="71">
        <f t="shared" si="175"/>
        <v>7.35</v>
      </c>
      <c r="AE531" s="71">
        <f t="shared" si="176"/>
        <v>0.21800000000000003</v>
      </c>
      <c r="AF531" s="80" t="b">
        <f t="shared" si="177"/>
        <v>1</v>
      </c>
    </row>
    <row r="532" spans="1:33">
      <c r="A532" s="43" t="s">
        <v>3227</v>
      </c>
      <c r="B532" s="19" t="s">
        <v>938</v>
      </c>
      <c r="C532" s="19" t="s">
        <v>3241</v>
      </c>
      <c r="D532" s="19" t="s">
        <v>3256</v>
      </c>
      <c r="E532" s="57" t="str">
        <f t="shared" si="166"/>
        <v>KG-ARI-1812-00048-01039/42475385</v>
      </c>
      <c r="F532" s="19" t="s">
        <v>940</v>
      </c>
      <c r="G532" s="19" t="s">
        <v>956</v>
      </c>
      <c r="H532" s="45">
        <v>43476</v>
      </c>
      <c r="I532" s="38">
        <v>11</v>
      </c>
      <c r="J532" s="38">
        <v>44</v>
      </c>
      <c r="K532" s="65">
        <f t="shared" si="167"/>
        <v>4</v>
      </c>
      <c r="L532" s="46">
        <v>4.6500000000000004</v>
      </c>
      <c r="M532" s="66">
        <f t="shared" si="168"/>
        <v>51.15</v>
      </c>
      <c r="N532" s="38">
        <v>45</v>
      </c>
      <c r="O532" s="38">
        <v>29</v>
      </c>
      <c r="P532" s="38">
        <v>42</v>
      </c>
      <c r="Q532" s="71">
        <f t="shared" si="169"/>
        <v>5.5E-2</v>
      </c>
      <c r="R532" s="65">
        <f t="shared" si="170"/>
        <v>0.6</v>
      </c>
      <c r="S532" s="72">
        <f t="shared" si="171"/>
        <v>1.05</v>
      </c>
      <c r="T532" s="50">
        <v>46.2</v>
      </c>
      <c r="U532" s="74" t="s">
        <v>3248</v>
      </c>
      <c r="V532" s="27">
        <f>IF(E532="","",SUMIF(OUTBOUND!$G:$G,WMS!E532,OUTBOUND!$L:$L))</f>
        <v>1</v>
      </c>
      <c r="W532" s="27">
        <f>IF(E532="","",SUMIF(OUTBOUND!$G:$G,WMS!E532,OUTBOUND!$M:$M))</f>
        <v>4</v>
      </c>
      <c r="X532" s="71">
        <f>IF(E532="","",SUMIF(OUTBOUND!$G:$G,WMS!E532,OUTBOUND!$O:$O))</f>
        <v>4.6500000000000004</v>
      </c>
      <c r="Y532" s="71">
        <f>IF(E532="","",SUMIF(OUTBOUND!$G:$G,WMS!E532,OUTBOUND!$AC:$AC))</f>
        <v>4.2</v>
      </c>
      <c r="Z532" s="71">
        <f>IF(E532="","",SUMIF(OUTBOUND!$G:$G,WMS!E532,OUTBOUND!$P:$P))</f>
        <v>5.5E-2</v>
      </c>
      <c r="AA532" s="27">
        <f t="shared" si="172"/>
        <v>10</v>
      </c>
      <c r="AB532" s="27">
        <f t="shared" si="173"/>
        <v>40</v>
      </c>
      <c r="AC532" s="71">
        <f t="shared" si="174"/>
        <v>46.5</v>
      </c>
      <c r="AD532" s="71">
        <f t="shared" si="175"/>
        <v>42</v>
      </c>
      <c r="AE532" s="71">
        <f t="shared" si="176"/>
        <v>0.54499999999999993</v>
      </c>
      <c r="AF532" s="80" t="b">
        <f t="shared" si="177"/>
        <v>1</v>
      </c>
    </row>
    <row r="533" spans="1:33">
      <c r="A533" s="43" t="s">
        <v>3227</v>
      </c>
      <c r="B533" s="19" t="s">
        <v>938</v>
      </c>
      <c r="C533" s="19" t="s">
        <v>3241</v>
      </c>
      <c r="D533" s="19">
        <v>42410188</v>
      </c>
      <c r="E533" s="57" t="str">
        <f t="shared" si="166"/>
        <v>KG-ARI-1812-00048-01039/42410188</v>
      </c>
      <c r="F533" s="19" t="s">
        <v>940</v>
      </c>
      <c r="G533" s="19" t="s">
        <v>952</v>
      </c>
      <c r="H533" s="45">
        <v>43476</v>
      </c>
      <c r="I533" s="38">
        <v>10</v>
      </c>
      <c r="J533" s="38">
        <v>60</v>
      </c>
      <c r="K533" s="65">
        <f t="shared" si="167"/>
        <v>6</v>
      </c>
      <c r="L533" s="46">
        <v>2.2999999999999998</v>
      </c>
      <c r="M533" s="66">
        <f t="shared" si="168"/>
        <v>23</v>
      </c>
      <c r="N533" s="38">
        <v>37</v>
      </c>
      <c r="O533" s="38">
        <v>25</v>
      </c>
      <c r="P533" s="38">
        <v>31</v>
      </c>
      <c r="Q533" s="71">
        <f t="shared" si="169"/>
        <v>2.9000000000000001E-2</v>
      </c>
      <c r="R533" s="65">
        <f t="shared" si="170"/>
        <v>0.28999999999999998</v>
      </c>
      <c r="S533" s="72">
        <f t="shared" si="171"/>
        <v>0.31666666666666665</v>
      </c>
      <c r="T533" s="50">
        <v>19</v>
      </c>
      <c r="U533" s="74" t="s">
        <v>3248</v>
      </c>
      <c r="V533" s="27">
        <f>IF(E533="","",SUMIF(OUTBOUND!$G:$G,WMS!E533,OUTBOUND!$L:$L))</f>
        <v>4</v>
      </c>
      <c r="W533" s="27">
        <f>IF(E533="","",SUMIF(OUTBOUND!$G:$G,WMS!E533,OUTBOUND!$M:$M))</f>
        <v>24</v>
      </c>
      <c r="X533" s="71">
        <f>IF(E533="","",SUMIF(OUTBOUND!$G:$G,WMS!E533,OUTBOUND!$O:$O))</f>
        <v>9.1999999999999993</v>
      </c>
      <c r="Y533" s="71">
        <f>IF(E533="","",SUMIF(OUTBOUND!$G:$G,WMS!E533,OUTBOUND!$AC:$AC))</f>
        <v>7.6</v>
      </c>
      <c r="Z533" s="71">
        <f>IF(E533="","",SUMIF(OUTBOUND!$G:$G,WMS!E533,OUTBOUND!$P:$P))</f>
        <v>0.11600000000000001</v>
      </c>
      <c r="AA533" s="27">
        <f t="shared" si="172"/>
        <v>6</v>
      </c>
      <c r="AB533" s="27">
        <f t="shared" si="173"/>
        <v>36</v>
      </c>
      <c r="AC533" s="71">
        <f t="shared" si="174"/>
        <v>13.8</v>
      </c>
      <c r="AD533" s="71">
        <f t="shared" si="175"/>
        <v>11.4</v>
      </c>
      <c r="AE533" s="71">
        <f t="shared" si="176"/>
        <v>0.17399999999999999</v>
      </c>
      <c r="AF533" s="80" t="b">
        <f t="shared" si="177"/>
        <v>1</v>
      </c>
    </row>
    <row r="534" spans="1:33">
      <c r="A534" s="43" t="s">
        <v>3227</v>
      </c>
      <c r="B534" s="19" t="s">
        <v>938</v>
      </c>
      <c r="C534" s="19" t="s">
        <v>3241</v>
      </c>
      <c r="D534" s="19" t="s">
        <v>3257</v>
      </c>
      <c r="E534" s="57" t="str">
        <f t="shared" si="166"/>
        <v>KG-ARI-1812-00048-01039/42410164</v>
      </c>
      <c r="F534" s="19" t="s">
        <v>940</v>
      </c>
      <c r="G534" s="19" t="s">
        <v>952</v>
      </c>
      <c r="H534" s="45">
        <v>43476</v>
      </c>
      <c r="I534" s="38">
        <v>10</v>
      </c>
      <c r="J534" s="38">
        <v>60</v>
      </c>
      <c r="K534" s="65">
        <f t="shared" si="167"/>
        <v>6</v>
      </c>
      <c r="L534" s="46">
        <v>2.2999999999999998</v>
      </c>
      <c r="M534" s="66">
        <f t="shared" si="168"/>
        <v>23</v>
      </c>
      <c r="N534" s="38">
        <v>36.5</v>
      </c>
      <c r="O534" s="38">
        <v>24.5</v>
      </c>
      <c r="P534" s="38">
        <v>31</v>
      </c>
      <c r="Q534" s="71">
        <f t="shared" si="169"/>
        <v>2.8000000000000001E-2</v>
      </c>
      <c r="R534" s="65">
        <f t="shared" si="170"/>
        <v>0.28000000000000003</v>
      </c>
      <c r="S534" s="72">
        <f t="shared" ref="S534:S597" si="178">IF(T534="","",T534/J534)</f>
        <v>0.31666666666666665</v>
      </c>
      <c r="T534" s="50">
        <v>19</v>
      </c>
      <c r="U534" s="74" t="s">
        <v>3252</v>
      </c>
      <c r="V534" s="27">
        <f>IF(E534="","",SUMIF(OUTBOUND!$G:$G,WMS!E534,OUTBOUND!$L:$L))</f>
        <v>4</v>
      </c>
      <c r="W534" s="27">
        <f>IF(E534="","",SUMIF(OUTBOUND!$G:$G,WMS!E534,OUTBOUND!$M:$M))</f>
        <v>24</v>
      </c>
      <c r="X534" s="71">
        <f>IF(E534="","",SUMIF(OUTBOUND!$G:$G,WMS!E534,OUTBOUND!$O:$O))</f>
        <v>9.1999999999999993</v>
      </c>
      <c r="Y534" s="71">
        <f>IF(E534="","",SUMIF(OUTBOUND!$G:$G,WMS!E534,OUTBOUND!$AC:$AC))</f>
        <v>7.6</v>
      </c>
      <c r="Z534" s="71">
        <f>IF(E534="","",SUMIF(OUTBOUND!$G:$G,WMS!E534,OUTBOUND!$P:$P))</f>
        <v>0.112</v>
      </c>
      <c r="AA534" s="27">
        <f t="shared" si="172"/>
        <v>6</v>
      </c>
      <c r="AB534" s="27">
        <f t="shared" si="173"/>
        <v>36</v>
      </c>
      <c r="AC534" s="71">
        <f t="shared" si="174"/>
        <v>13.8</v>
      </c>
      <c r="AD534" s="71">
        <f t="shared" si="175"/>
        <v>11.4</v>
      </c>
      <c r="AE534" s="71">
        <f t="shared" si="176"/>
        <v>0.16800000000000004</v>
      </c>
      <c r="AF534" s="80" t="b">
        <f t="shared" si="177"/>
        <v>1</v>
      </c>
    </row>
    <row r="535" spans="1:33">
      <c r="A535" s="43" t="s">
        <v>3227</v>
      </c>
      <c r="B535" s="19" t="s">
        <v>938</v>
      </c>
      <c r="C535" s="19" t="s">
        <v>3241</v>
      </c>
      <c r="D535" s="19" t="s">
        <v>3258</v>
      </c>
      <c r="E535" s="57" t="str">
        <f t="shared" si="166"/>
        <v>KG-ARI-1812-00048-01039/42474388</v>
      </c>
      <c r="F535" s="19" t="s">
        <v>940</v>
      </c>
      <c r="G535" s="19" t="s">
        <v>4457</v>
      </c>
      <c r="H535" s="45">
        <v>43476</v>
      </c>
      <c r="I535" s="38">
        <v>5</v>
      </c>
      <c r="J535" s="38">
        <v>20</v>
      </c>
      <c r="K535" s="65">
        <f t="shared" si="167"/>
        <v>4</v>
      </c>
      <c r="L535" s="46">
        <v>4.8</v>
      </c>
      <c r="M535" s="66">
        <f t="shared" si="168"/>
        <v>24</v>
      </c>
      <c r="N535" s="38">
        <v>49.5</v>
      </c>
      <c r="O535" s="38">
        <v>28</v>
      </c>
      <c r="P535" s="38">
        <v>33</v>
      </c>
      <c r="Q535" s="71">
        <f t="shared" si="169"/>
        <v>4.5999999999999999E-2</v>
      </c>
      <c r="R535" s="65">
        <f t="shared" si="170"/>
        <v>0.23</v>
      </c>
      <c r="S535" s="72">
        <f t="shared" si="178"/>
        <v>1.125</v>
      </c>
      <c r="T535" s="50">
        <v>22.5</v>
      </c>
      <c r="U535" s="74" t="s">
        <v>3252</v>
      </c>
      <c r="V535" s="27">
        <f>IF(E535="","",SUMIF(OUTBOUND!$G:$G,WMS!E535,OUTBOUND!$L:$L))</f>
        <v>3</v>
      </c>
      <c r="W535" s="27">
        <f>IF(E535="","",SUMIF(OUTBOUND!$G:$G,WMS!E535,OUTBOUND!$M:$M))</f>
        <v>12</v>
      </c>
      <c r="X535" s="71">
        <f>IF(E535="","",SUMIF(OUTBOUND!$G:$G,WMS!E535,OUTBOUND!$O:$O))</f>
        <v>14.399999999999999</v>
      </c>
      <c r="Y535" s="71">
        <f>IF(E535="","",SUMIF(OUTBOUND!$G:$G,WMS!E535,OUTBOUND!$AC:$AC))</f>
        <v>13.5</v>
      </c>
      <c r="Z535" s="71">
        <f>IF(E535="","",SUMIF(OUTBOUND!$G:$G,WMS!E535,OUTBOUND!$P:$P))</f>
        <v>0.13800000000000001</v>
      </c>
      <c r="AA535" s="27">
        <f t="shared" si="172"/>
        <v>2</v>
      </c>
      <c r="AB535" s="27">
        <f t="shared" si="173"/>
        <v>8</v>
      </c>
      <c r="AC535" s="71">
        <f t="shared" si="174"/>
        <v>9.6000000000000014</v>
      </c>
      <c r="AD535" s="71">
        <f t="shared" si="175"/>
        <v>9</v>
      </c>
      <c r="AE535" s="71">
        <f t="shared" si="176"/>
        <v>9.1999999999999998E-2</v>
      </c>
      <c r="AF535" s="80" t="b">
        <f t="shared" si="177"/>
        <v>1</v>
      </c>
    </row>
    <row r="536" spans="1:33">
      <c r="A536" s="84" t="s">
        <v>3227</v>
      </c>
      <c r="B536" s="83" t="s">
        <v>938</v>
      </c>
      <c r="C536" s="83" t="s">
        <v>3241</v>
      </c>
      <c r="D536" s="83" t="s">
        <v>3259</v>
      </c>
      <c r="E536" s="57" t="str">
        <f t="shared" si="166"/>
        <v>KG-ARI-1812-00048-01039/42427957</v>
      </c>
      <c r="F536" s="19" t="s">
        <v>940</v>
      </c>
      <c r="G536" s="19" t="s">
        <v>958</v>
      </c>
      <c r="H536" s="45">
        <v>43476</v>
      </c>
      <c r="I536" s="38">
        <v>22</v>
      </c>
      <c r="J536" s="38">
        <v>88</v>
      </c>
      <c r="K536" s="65">
        <f t="shared" si="167"/>
        <v>4</v>
      </c>
      <c r="L536" s="46">
        <v>3.05</v>
      </c>
      <c r="M536" s="66">
        <f t="shared" si="168"/>
        <v>67.099999999999994</v>
      </c>
      <c r="N536" s="38">
        <v>54</v>
      </c>
      <c r="O536" s="38">
        <v>23</v>
      </c>
      <c r="P536" s="38">
        <v>29</v>
      </c>
      <c r="Q536" s="71">
        <f t="shared" si="169"/>
        <v>3.5999999999999997E-2</v>
      </c>
      <c r="R536" s="65">
        <f t="shared" si="170"/>
        <v>0.79</v>
      </c>
      <c r="S536" s="72">
        <f t="shared" si="178"/>
        <v>0.625</v>
      </c>
      <c r="T536" s="50">
        <v>55</v>
      </c>
      <c r="U536" s="74" t="s">
        <v>2883</v>
      </c>
      <c r="V536" s="27">
        <f>IF(E536="","",SUMIF(OUTBOUND!$G:$G,WMS!E536,OUTBOUND!$L:$L))</f>
        <v>22</v>
      </c>
      <c r="W536" s="27">
        <f>IF(E536="","",SUMIF(OUTBOUND!$G:$G,WMS!E536,OUTBOUND!$M:$M))</f>
        <v>88</v>
      </c>
      <c r="X536" s="71">
        <f>IF(E536="","",SUMIF(OUTBOUND!$G:$G,WMS!E536,OUTBOUND!$O:$O))</f>
        <v>67.099999999999994</v>
      </c>
      <c r="Y536" s="71">
        <f>IF(E536="","",SUMIF(OUTBOUND!$G:$G,WMS!E536,OUTBOUND!$AC:$AC))</f>
        <v>55</v>
      </c>
      <c r="Z536" s="71">
        <f>IF(E536="","",SUMIF(OUTBOUND!$G:$G,WMS!E536,OUTBOUND!$P:$P))</f>
        <v>0.79199999999999982</v>
      </c>
      <c r="AA536" s="27">
        <f t="shared" si="172"/>
        <v>0</v>
      </c>
      <c r="AB536" s="27">
        <f t="shared" si="173"/>
        <v>0</v>
      </c>
      <c r="AC536" s="71">
        <f t="shared" si="174"/>
        <v>0</v>
      </c>
      <c r="AD536" s="71">
        <f t="shared" si="175"/>
        <v>0</v>
      </c>
      <c r="AE536" s="71">
        <f t="shared" si="176"/>
        <v>-1.9999999999997797E-3</v>
      </c>
      <c r="AF536" s="80" t="e">
        <f t="shared" si="177"/>
        <v>#DIV/0!</v>
      </c>
      <c r="AG536" s="43" t="s">
        <v>2726</v>
      </c>
    </row>
    <row r="537" spans="1:33">
      <c r="A537" s="84" t="s">
        <v>3227</v>
      </c>
      <c r="B537" s="83" t="s">
        <v>938</v>
      </c>
      <c r="C537" s="83" t="s">
        <v>3241</v>
      </c>
      <c r="D537" s="83" t="s">
        <v>3260</v>
      </c>
      <c r="E537" s="57" t="str">
        <f t="shared" si="166"/>
        <v>KG-ARI-1812-00048-01039/42260066</v>
      </c>
      <c r="F537" s="19" t="s">
        <v>940</v>
      </c>
      <c r="G537" s="19" t="s">
        <v>960</v>
      </c>
      <c r="H537" s="45">
        <v>43476</v>
      </c>
      <c r="I537" s="38">
        <v>17</v>
      </c>
      <c r="J537" s="38">
        <v>34</v>
      </c>
      <c r="K537" s="65">
        <f t="shared" si="167"/>
        <v>2</v>
      </c>
      <c r="L537" s="46">
        <v>2.1</v>
      </c>
      <c r="M537" s="66">
        <f t="shared" si="168"/>
        <v>35.700000000000003</v>
      </c>
      <c r="N537" s="38">
        <v>40.5</v>
      </c>
      <c r="O537" s="38">
        <v>32.5</v>
      </c>
      <c r="P537" s="38">
        <v>31</v>
      </c>
      <c r="Q537" s="71">
        <f t="shared" si="169"/>
        <v>4.1000000000000002E-2</v>
      </c>
      <c r="R537" s="65">
        <f t="shared" si="170"/>
        <v>0.69</v>
      </c>
      <c r="S537" s="72">
        <f t="shared" si="178"/>
        <v>1.125</v>
      </c>
      <c r="T537" s="50">
        <v>38.25</v>
      </c>
      <c r="U537" s="74" t="s">
        <v>2883</v>
      </c>
      <c r="V537" s="27">
        <f>IF(E537="","",SUMIF(OUTBOUND!$G:$G,WMS!E537,OUTBOUND!$L:$L))</f>
        <v>17</v>
      </c>
      <c r="W537" s="27">
        <f>IF(E537="","",SUMIF(OUTBOUND!$G:$G,WMS!E537,OUTBOUND!$M:$M))</f>
        <v>34</v>
      </c>
      <c r="X537" s="71">
        <f>IF(E537="","",SUMIF(OUTBOUND!$G:$G,WMS!E537,OUTBOUND!$O:$O))</f>
        <v>35.700000000000003</v>
      </c>
      <c r="Y537" s="71">
        <f>IF(E537="","",SUMIF(OUTBOUND!$G:$G,WMS!E537,OUTBOUND!$AC:$AC))</f>
        <v>38.25</v>
      </c>
      <c r="Z537" s="71">
        <f>IF(E537="","",SUMIF(OUTBOUND!$G:$G,WMS!E537,OUTBOUND!$P:$P))</f>
        <v>0.69700000000000006</v>
      </c>
      <c r="AA537" s="27">
        <f t="shared" si="172"/>
        <v>0</v>
      </c>
      <c r="AB537" s="27">
        <f t="shared" si="173"/>
        <v>0</v>
      </c>
      <c r="AC537" s="71">
        <f t="shared" si="174"/>
        <v>0</v>
      </c>
      <c r="AD537" s="71">
        <f t="shared" si="175"/>
        <v>0</v>
      </c>
      <c r="AE537" s="71">
        <f t="shared" si="176"/>
        <v>-7.0000000000001172E-3</v>
      </c>
      <c r="AF537" s="80" t="e">
        <f t="shared" si="177"/>
        <v>#DIV/0!</v>
      </c>
      <c r="AG537" s="43" t="s">
        <v>2726</v>
      </c>
    </row>
    <row r="538" spans="1:33">
      <c r="A538" s="43" t="s">
        <v>3227</v>
      </c>
      <c r="B538" s="19" t="s">
        <v>938</v>
      </c>
      <c r="C538" s="19" t="s">
        <v>3241</v>
      </c>
      <c r="D538" s="19" t="s">
        <v>3261</v>
      </c>
      <c r="E538" s="57" t="str">
        <f t="shared" si="166"/>
        <v>KG-ARI-1812-00048-01039/42476801</v>
      </c>
      <c r="F538" s="19" t="s">
        <v>940</v>
      </c>
      <c r="G538" s="19" t="s">
        <v>962</v>
      </c>
      <c r="H538" s="45">
        <v>43476</v>
      </c>
      <c r="I538" s="38">
        <v>4</v>
      </c>
      <c r="J538" s="38">
        <v>24</v>
      </c>
      <c r="K538" s="65">
        <f t="shared" si="167"/>
        <v>6</v>
      </c>
      <c r="L538" s="46">
        <v>2.95</v>
      </c>
      <c r="M538" s="66">
        <f t="shared" si="168"/>
        <v>11.8</v>
      </c>
      <c r="N538" s="38">
        <v>39</v>
      </c>
      <c r="O538" s="38">
        <v>27</v>
      </c>
      <c r="P538" s="38">
        <v>25</v>
      </c>
      <c r="Q538" s="71">
        <f t="shared" si="169"/>
        <v>2.5999999999999999E-2</v>
      </c>
      <c r="R538" s="65">
        <f t="shared" si="170"/>
        <v>0.11</v>
      </c>
      <c r="S538" s="72">
        <f t="shared" si="178"/>
        <v>0.41666666666666669</v>
      </c>
      <c r="T538" s="50">
        <v>10</v>
      </c>
      <c r="U538" s="74" t="s">
        <v>3252</v>
      </c>
      <c r="V538" s="27">
        <f>IF(E538="","",SUMIF(OUTBOUND!$G:$G,WMS!E538,OUTBOUND!$L:$L))</f>
        <v>3</v>
      </c>
      <c r="W538" s="27">
        <f>IF(E538="","",SUMIF(OUTBOUND!$G:$G,WMS!E538,OUTBOUND!$M:$M))</f>
        <v>18</v>
      </c>
      <c r="X538" s="71">
        <f>IF(E538="","",SUMIF(OUTBOUND!$G:$G,WMS!E538,OUTBOUND!$O:$O))</f>
        <v>8.8500000000000014</v>
      </c>
      <c r="Y538" s="71">
        <f>IF(E538="","",SUMIF(OUTBOUND!$G:$G,WMS!E538,OUTBOUND!$AC:$AC))</f>
        <v>7.5</v>
      </c>
      <c r="Z538" s="71">
        <f>IF(E538="","",SUMIF(OUTBOUND!$G:$G,WMS!E538,OUTBOUND!$P:$P))</f>
        <v>7.8E-2</v>
      </c>
      <c r="AA538" s="27">
        <f t="shared" si="172"/>
        <v>1</v>
      </c>
      <c r="AB538" s="27">
        <f t="shared" si="173"/>
        <v>6</v>
      </c>
      <c r="AC538" s="71">
        <f t="shared" si="174"/>
        <v>2.9499999999999993</v>
      </c>
      <c r="AD538" s="71">
        <f t="shared" si="175"/>
        <v>2.5</v>
      </c>
      <c r="AE538" s="71">
        <f t="shared" si="176"/>
        <v>3.2000000000000001E-2</v>
      </c>
      <c r="AF538" s="80" t="b">
        <f t="shared" si="177"/>
        <v>1</v>
      </c>
    </row>
    <row r="539" spans="1:33">
      <c r="A539" s="43" t="s">
        <v>3227</v>
      </c>
      <c r="B539" s="19" t="s">
        <v>938</v>
      </c>
      <c r="C539" s="19" t="s">
        <v>3241</v>
      </c>
      <c r="D539" s="19" t="s">
        <v>3262</v>
      </c>
      <c r="E539" s="57" t="str">
        <f t="shared" si="166"/>
        <v>KG-ARI-1812-00048-01039/42415831</v>
      </c>
      <c r="F539" s="19" t="s">
        <v>940</v>
      </c>
      <c r="G539" s="19" t="s">
        <v>964</v>
      </c>
      <c r="H539" s="45">
        <v>43476</v>
      </c>
      <c r="I539" s="38">
        <v>4</v>
      </c>
      <c r="J539" s="38">
        <v>24</v>
      </c>
      <c r="K539" s="65">
        <f t="shared" si="167"/>
        <v>6</v>
      </c>
      <c r="L539" s="46">
        <v>4.8499999999999996</v>
      </c>
      <c r="M539" s="66">
        <f t="shared" si="168"/>
        <v>19.399999999999999</v>
      </c>
      <c r="N539" s="38">
        <v>40</v>
      </c>
      <c r="O539" s="38">
        <v>34.5</v>
      </c>
      <c r="P539" s="38">
        <v>60</v>
      </c>
      <c r="Q539" s="71">
        <f t="shared" si="169"/>
        <v>8.3000000000000004E-2</v>
      </c>
      <c r="R539" s="65">
        <f t="shared" si="170"/>
        <v>0.33</v>
      </c>
      <c r="S539" s="72">
        <f t="shared" si="178"/>
        <v>0.75</v>
      </c>
      <c r="T539" s="50">
        <v>18</v>
      </c>
      <c r="U539" s="74" t="s">
        <v>3248</v>
      </c>
      <c r="V539" s="27">
        <f>IF(E539="","",SUMIF(OUTBOUND!$G:$G,WMS!E539,OUTBOUND!$L:$L))</f>
        <v>0</v>
      </c>
      <c r="W539" s="27">
        <f>IF(E539="","",SUMIF(OUTBOUND!$G:$G,WMS!E539,OUTBOUND!$M:$M))</f>
        <v>0</v>
      </c>
      <c r="X539" s="71">
        <f>IF(E539="","",SUMIF(OUTBOUND!$G:$G,WMS!E539,OUTBOUND!$O:$O))</f>
        <v>0</v>
      </c>
      <c r="Y539" s="71">
        <f>IF(E539="","",SUMIF(OUTBOUND!$G:$G,WMS!E539,OUTBOUND!$AC:$AC))</f>
        <v>0</v>
      </c>
      <c r="Z539" s="71">
        <f>IF(E539="","",SUMIF(OUTBOUND!$G:$G,WMS!E539,OUTBOUND!$P:$P))</f>
        <v>0</v>
      </c>
      <c r="AA539" s="27">
        <f t="shared" si="172"/>
        <v>4</v>
      </c>
      <c r="AB539" s="27">
        <f t="shared" si="173"/>
        <v>24</v>
      </c>
      <c r="AC539" s="71">
        <f t="shared" si="174"/>
        <v>19.399999999999999</v>
      </c>
      <c r="AD539" s="71">
        <f t="shared" si="175"/>
        <v>18</v>
      </c>
      <c r="AE539" s="71">
        <f t="shared" si="176"/>
        <v>0.33</v>
      </c>
      <c r="AF539" s="80" t="b">
        <f t="shared" si="177"/>
        <v>1</v>
      </c>
    </row>
    <row r="540" spans="1:33">
      <c r="A540" s="43" t="s">
        <v>3227</v>
      </c>
      <c r="B540" s="19" t="s">
        <v>938</v>
      </c>
      <c r="C540" s="19" t="s">
        <v>3241</v>
      </c>
      <c r="D540" s="19" t="s">
        <v>3263</v>
      </c>
      <c r="E540" s="57" t="str">
        <f t="shared" si="166"/>
        <v>KG-ARI-1812-00048-01039/42647539</v>
      </c>
      <c r="F540" s="19" t="s">
        <v>940</v>
      </c>
      <c r="G540" s="19" t="s">
        <v>945</v>
      </c>
      <c r="H540" s="45">
        <v>43476</v>
      </c>
      <c r="I540" s="38">
        <v>7</v>
      </c>
      <c r="J540" s="38">
        <v>56</v>
      </c>
      <c r="K540" s="65">
        <f t="shared" si="167"/>
        <v>8</v>
      </c>
      <c r="L540" s="46">
        <v>2</v>
      </c>
      <c r="M540" s="66">
        <f t="shared" si="168"/>
        <v>14</v>
      </c>
      <c r="N540" s="38">
        <v>30</v>
      </c>
      <c r="O540" s="38">
        <v>21</v>
      </c>
      <c r="P540" s="38">
        <v>22</v>
      </c>
      <c r="Q540" s="71">
        <f t="shared" si="169"/>
        <v>1.4E-2</v>
      </c>
      <c r="R540" s="65">
        <f t="shared" si="170"/>
        <v>0.1</v>
      </c>
      <c r="S540" s="72">
        <f t="shared" si="178"/>
        <v>0.21875</v>
      </c>
      <c r="T540" s="50">
        <v>12.25</v>
      </c>
      <c r="U540" s="74" t="s">
        <v>3248</v>
      </c>
      <c r="V540" s="27">
        <f>IF(E540="","",SUMIF(OUTBOUND!$G:$G,WMS!E540,OUTBOUND!$L:$L))</f>
        <v>0</v>
      </c>
      <c r="W540" s="27">
        <f>IF(E540="","",SUMIF(OUTBOUND!$G:$G,WMS!E540,OUTBOUND!$M:$M))</f>
        <v>0</v>
      </c>
      <c r="X540" s="71">
        <f>IF(E540="","",SUMIF(OUTBOUND!$G:$G,WMS!E540,OUTBOUND!$O:$O))</f>
        <v>0</v>
      </c>
      <c r="Y540" s="71">
        <f>IF(E540="","",SUMIF(OUTBOUND!$G:$G,WMS!E540,OUTBOUND!$AC:$AC))</f>
        <v>0</v>
      </c>
      <c r="Z540" s="71">
        <f>IF(E540="","",SUMIF(OUTBOUND!$G:$G,WMS!E540,OUTBOUND!$P:$P))</f>
        <v>0</v>
      </c>
      <c r="AA540" s="27">
        <f t="shared" si="172"/>
        <v>7</v>
      </c>
      <c r="AB540" s="27">
        <f t="shared" si="173"/>
        <v>56</v>
      </c>
      <c r="AC540" s="71">
        <f t="shared" si="174"/>
        <v>14</v>
      </c>
      <c r="AD540" s="71">
        <f t="shared" si="175"/>
        <v>12.25</v>
      </c>
      <c r="AE540" s="71">
        <f t="shared" si="176"/>
        <v>0.1</v>
      </c>
      <c r="AF540" s="80" t="b">
        <f t="shared" si="177"/>
        <v>1</v>
      </c>
    </row>
    <row r="541" spans="1:33">
      <c r="A541" s="43" t="s">
        <v>3227</v>
      </c>
      <c r="B541" s="19" t="s">
        <v>938</v>
      </c>
      <c r="C541" s="19" t="s">
        <v>3241</v>
      </c>
      <c r="D541" s="19" t="s">
        <v>3264</v>
      </c>
      <c r="E541" s="57" t="str">
        <f t="shared" si="166"/>
        <v>KG-ARI-1812-00048-01039/42647553</v>
      </c>
      <c r="F541" s="19" t="s">
        <v>940</v>
      </c>
      <c r="G541" s="19" t="s">
        <v>945</v>
      </c>
      <c r="H541" s="45">
        <v>43476</v>
      </c>
      <c r="I541" s="38">
        <v>10</v>
      </c>
      <c r="J541" s="38">
        <v>60</v>
      </c>
      <c r="K541" s="65">
        <f t="shared" si="167"/>
        <v>6</v>
      </c>
      <c r="L541" s="46">
        <v>3.4</v>
      </c>
      <c r="M541" s="66">
        <f t="shared" si="168"/>
        <v>34</v>
      </c>
      <c r="N541" s="38">
        <v>51</v>
      </c>
      <c r="O541" s="38">
        <v>30.5</v>
      </c>
      <c r="P541" s="38">
        <v>24</v>
      </c>
      <c r="Q541" s="71">
        <f t="shared" si="169"/>
        <v>3.6999999999999998E-2</v>
      </c>
      <c r="R541" s="65">
        <f t="shared" si="170"/>
        <v>0.37</v>
      </c>
      <c r="S541" s="72">
        <f t="shared" si="178"/>
        <v>0.51666666666666672</v>
      </c>
      <c r="T541" s="50">
        <v>31</v>
      </c>
      <c r="U541" s="74" t="s">
        <v>3252</v>
      </c>
      <c r="V541" s="27">
        <f>IF(E541="","",SUMIF(OUTBOUND!$G:$G,WMS!E541,OUTBOUND!$L:$L))</f>
        <v>0</v>
      </c>
      <c r="W541" s="27">
        <f>IF(E541="","",SUMIF(OUTBOUND!$G:$G,WMS!E541,OUTBOUND!$M:$M))</f>
        <v>0</v>
      </c>
      <c r="X541" s="71">
        <f>IF(E541="","",SUMIF(OUTBOUND!$G:$G,WMS!E541,OUTBOUND!$O:$O))</f>
        <v>0</v>
      </c>
      <c r="Y541" s="71">
        <f>IF(E541="","",SUMIF(OUTBOUND!$G:$G,WMS!E541,OUTBOUND!$AC:$AC))</f>
        <v>0</v>
      </c>
      <c r="Z541" s="71">
        <f>IF(E541="","",SUMIF(OUTBOUND!$G:$G,WMS!E541,OUTBOUND!$P:$P))</f>
        <v>0</v>
      </c>
      <c r="AA541" s="27">
        <f t="shared" si="172"/>
        <v>10</v>
      </c>
      <c r="AB541" s="27">
        <f t="shared" si="173"/>
        <v>60</v>
      </c>
      <c r="AC541" s="71">
        <f t="shared" si="174"/>
        <v>34</v>
      </c>
      <c r="AD541" s="71">
        <f t="shared" si="175"/>
        <v>31</v>
      </c>
      <c r="AE541" s="71">
        <f t="shared" si="176"/>
        <v>0.37</v>
      </c>
      <c r="AF541" s="80" t="b">
        <f t="shared" si="177"/>
        <v>1</v>
      </c>
    </row>
    <row r="542" spans="1:33">
      <c r="A542" s="43" t="s">
        <v>3227</v>
      </c>
      <c r="B542" s="19" t="s">
        <v>938</v>
      </c>
      <c r="C542" s="19" t="s">
        <v>3241</v>
      </c>
      <c r="D542" s="19" t="s">
        <v>3265</v>
      </c>
      <c r="E542" s="57" t="str">
        <f t="shared" si="166"/>
        <v>KG-ARI-1812-00048-01039/42647614</v>
      </c>
      <c r="F542" s="19" t="s">
        <v>940</v>
      </c>
      <c r="G542" s="19" t="s">
        <v>945</v>
      </c>
      <c r="H542" s="45">
        <v>43476</v>
      </c>
      <c r="I542" s="38">
        <v>11</v>
      </c>
      <c r="J542" s="38">
        <v>44</v>
      </c>
      <c r="K542" s="65">
        <f t="shared" si="167"/>
        <v>4</v>
      </c>
      <c r="L542" s="46">
        <v>3.35</v>
      </c>
      <c r="M542" s="66">
        <f t="shared" si="168"/>
        <v>36.85</v>
      </c>
      <c r="N542" s="38">
        <v>40</v>
      </c>
      <c r="O542" s="38">
        <v>21</v>
      </c>
      <c r="P542" s="38">
        <v>33</v>
      </c>
      <c r="Q542" s="71">
        <f t="shared" si="169"/>
        <v>2.8000000000000001E-2</v>
      </c>
      <c r="R542" s="65">
        <f t="shared" si="170"/>
        <v>0.3</v>
      </c>
      <c r="S542" s="72">
        <f t="shared" si="178"/>
        <v>0.75</v>
      </c>
      <c r="T542" s="50">
        <v>33</v>
      </c>
      <c r="U542" s="74" t="s">
        <v>3250</v>
      </c>
      <c r="V542" s="27">
        <f>IF(E542="","",SUMIF(OUTBOUND!$G:$G,WMS!E542,OUTBOUND!$L:$L))</f>
        <v>3</v>
      </c>
      <c r="W542" s="27">
        <f>IF(E542="","",SUMIF(OUTBOUND!$G:$G,WMS!E542,OUTBOUND!$M:$M))</f>
        <v>12</v>
      </c>
      <c r="X542" s="71">
        <f>IF(E542="","",SUMIF(OUTBOUND!$G:$G,WMS!E542,OUTBOUND!$O:$O))</f>
        <v>10.050000000000001</v>
      </c>
      <c r="Y542" s="71">
        <f>IF(E542="","",SUMIF(OUTBOUND!$G:$G,WMS!E542,OUTBOUND!$AC:$AC))</f>
        <v>9</v>
      </c>
      <c r="Z542" s="71">
        <f>IF(E542="","",SUMIF(OUTBOUND!$G:$G,WMS!E542,OUTBOUND!$P:$P))</f>
        <v>8.4000000000000005E-2</v>
      </c>
      <c r="AA542" s="27">
        <f t="shared" si="172"/>
        <v>8</v>
      </c>
      <c r="AB542" s="27">
        <f t="shared" si="173"/>
        <v>32</v>
      </c>
      <c r="AC542" s="71">
        <f t="shared" si="174"/>
        <v>26.8</v>
      </c>
      <c r="AD542" s="71">
        <f t="shared" si="175"/>
        <v>24</v>
      </c>
      <c r="AE542" s="71">
        <f t="shared" si="176"/>
        <v>0.21599999999999997</v>
      </c>
      <c r="AF542" s="80" t="b">
        <f t="shared" si="177"/>
        <v>1</v>
      </c>
    </row>
    <row r="543" spans="1:33">
      <c r="A543" s="43" t="s">
        <v>3227</v>
      </c>
      <c r="B543" s="19" t="s">
        <v>938</v>
      </c>
      <c r="C543" s="19" t="s">
        <v>3241</v>
      </c>
      <c r="D543" s="19" t="s">
        <v>3266</v>
      </c>
      <c r="E543" s="57" t="str">
        <f t="shared" si="166"/>
        <v>KG-ARI-1812-00048-01039/42500612</v>
      </c>
      <c r="F543" s="19" t="s">
        <v>967</v>
      </c>
      <c r="G543" s="19" t="s">
        <v>968</v>
      </c>
      <c r="H543" s="45">
        <v>43476</v>
      </c>
      <c r="I543" s="38">
        <v>38</v>
      </c>
      <c r="J543" s="38">
        <v>152</v>
      </c>
      <c r="K543" s="65">
        <f t="shared" si="167"/>
        <v>4</v>
      </c>
      <c r="L543" s="46">
        <v>2.2999999999999998</v>
      </c>
      <c r="M543" s="66">
        <f t="shared" si="168"/>
        <v>87.4</v>
      </c>
      <c r="N543" s="38">
        <v>30</v>
      </c>
      <c r="O543" s="38">
        <v>30</v>
      </c>
      <c r="P543" s="38">
        <v>29</v>
      </c>
      <c r="Q543" s="71">
        <f t="shared" si="169"/>
        <v>2.5999999999999999E-2</v>
      </c>
      <c r="R543" s="65">
        <f t="shared" si="170"/>
        <v>0.99</v>
      </c>
      <c r="S543" s="72">
        <f t="shared" si="178"/>
        <v>0.57500000000000007</v>
      </c>
      <c r="T543" s="50">
        <v>87.4</v>
      </c>
      <c r="U543" s="74" t="s">
        <v>3250</v>
      </c>
      <c r="V543" s="27">
        <f>IF(E543="","",SUMIF(OUTBOUND!$G:$G,WMS!E543,OUTBOUND!$L:$L))</f>
        <v>14</v>
      </c>
      <c r="W543" s="27">
        <f>IF(E543="","",SUMIF(OUTBOUND!$G:$G,WMS!E543,OUTBOUND!$M:$M))</f>
        <v>56</v>
      </c>
      <c r="X543" s="71">
        <f>IF(E543="","",SUMIF(OUTBOUND!$G:$G,WMS!E543,OUTBOUND!$O:$O))</f>
        <v>32.199999999999996</v>
      </c>
      <c r="Y543" s="71">
        <f>IF(E543="","",SUMIF(OUTBOUND!$G:$G,WMS!E543,OUTBOUND!$AC:$AC))</f>
        <v>32.200000000000003</v>
      </c>
      <c r="Z543" s="71">
        <f>IF(E543="","",SUMIF(OUTBOUND!$G:$G,WMS!E543,OUTBOUND!$P:$P))</f>
        <v>0.36399999999999999</v>
      </c>
      <c r="AA543" s="27">
        <f t="shared" si="172"/>
        <v>24</v>
      </c>
      <c r="AB543" s="27">
        <f t="shared" si="173"/>
        <v>96</v>
      </c>
      <c r="AC543" s="71">
        <f t="shared" si="174"/>
        <v>55.20000000000001</v>
      </c>
      <c r="AD543" s="71">
        <f t="shared" si="175"/>
        <v>55.2</v>
      </c>
      <c r="AE543" s="71">
        <f t="shared" si="176"/>
        <v>0.626</v>
      </c>
      <c r="AF543" s="80" t="b">
        <f t="shared" si="177"/>
        <v>1</v>
      </c>
    </row>
    <row r="544" spans="1:33">
      <c r="A544" s="84" t="s">
        <v>3227</v>
      </c>
      <c r="B544" s="83" t="s">
        <v>938</v>
      </c>
      <c r="C544" s="83" t="s">
        <v>3241</v>
      </c>
      <c r="D544" s="83" t="s">
        <v>3267</v>
      </c>
      <c r="E544" s="57" t="str">
        <f t="shared" si="166"/>
        <v>KG-ARI-1812-00048-01039/42563662</v>
      </c>
      <c r="F544" s="19" t="s">
        <v>967</v>
      </c>
      <c r="G544" s="19" t="s">
        <v>970</v>
      </c>
      <c r="H544" s="45">
        <v>43476</v>
      </c>
      <c r="I544" s="38">
        <v>42</v>
      </c>
      <c r="J544" s="38">
        <v>168</v>
      </c>
      <c r="K544" s="65">
        <f t="shared" si="167"/>
        <v>4</v>
      </c>
      <c r="L544" s="46">
        <v>2.25</v>
      </c>
      <c r="M544" s="66">
        <f t="shared" si="168"/>
        <v>94.5</v>
      </c>
      <c r="N544" s="38">
        <v>34</v>
      </c>
      <c r="O544" s="38">
        <v>27</v>
      </c>
      <c r="P544" s="38">
        <v>37</v>
      </c>
      <c r="Q544" s="71">
        <f t="shared" si="169"/>
        <v>3.4000000000000002E-2</v>
      </c>
      <c r="R544" s="65">
        <f t="shared" si="170"/>
        <v>1.43</v>
      </c>
      <c r="S544" s="72">
        <f t="shared" si="178"/>
        <v>1.1946428571428571</v>
      </c>
      <c r="T544" s="50">
        <v>200.7</v>
      </c>
      <c r="U544" s="74" t="s">
        <v>3200</v>
      </c>
      <c r="V544" s="27">
        <f>IF(E544="","",SUMIF(OUTBOUND!$G:$G,WMS!E544,OUTBOUND!$L:$L))</f>
        <v>42</v>
      </c>
      <c r="W544" s="27">
        <f>IF(E544="","",SUMIF(OUTBOUND!$G:$G,WMS!E544,OUTBOUND!$M:$M))</f>
        <v>168</v>
      </c>
      <c r="X544" s="71">
        <f>IF(E544="","",SUMIF(OUTBOUND!$G:$G,WMS!E544,OUTBOUND!$O:$O))</f>
        <v>94.5</v>
      </c>
      <c r="Y544" s="71">
        <f>IF(E544="","",SUMIF(OUTBOUND!$G:$G,WMS!E544,OUTBOUND!$AC:$AC))</f>
        <v>200.7</v>
      </c>
      <c r="Z544" s="71">
        <f>IF(E544="","",SUMIF(OUTBOUND!$G:$G,WMS!E544,OUTBOUND!$P:$P))</f>
        <v>1.4280000000000002</v>
      </c>
      <c r="AA544" s="27">
        <f t="shared" si="172"/>
        <v>0</v>
      </c>
      <c r="AB544" s="27">
        <f t="shared" si="173"/>
        <v>0</v>
      </c>
      <c r="AC544" s="71">
        <f t="shared" si="174"/>
        <v>0</v>
      </c>
      <c r="AD544" s="71">
        <f t="shared" si="175"/>
        <v>0</v>
      </c>
      <c r="AE544" s="71">
        <f t="shared" si="176"/>
        <v>1.9999999999997797E-3</v>
      </c>
      <c r="AF544" s="80" t="e">
        <f t="shared" si="177"/>
        <v>#DIV/0!</v>
      </c>
      <c r="AG544" s="43" t="s">
        <v>2726</v>
      </c>
    </row>
    <row r="545" spans="1:33">
      <c r="A545" s="84" t="s">
        <v>3268</v>
      </c>
      <c r="B545" s="83" t="s">
        <v>971</v>
      </c>
      <c r="C545" s="83" t="s">
        <v>3269</v>
      </c>
      <c r="D545" s="83">
        <v>42205418</v>
      </c>
      <c r="E545" s="57" t="str">
        <f t="shared" si="166"/>
        <v>KG-ROB-1901-00064-01756/42205418</v>
      </c>
      <c r="F545" s="19" t="s">
        <v>973</v>
      </c>
      <c r="G545" s="19" t="s">
        <v>974</v>
      </c>
      <c r="H545" s="45">
        <v>43476</v>
      </c>
      <c r="I545" s="38">
        <v>240</v>
      </c>
      <c r="J545" s="38">
        <v>2400</v>
      </c>
      <c r="K545" s="65">
        <f t="shared" si="167"/>
        <v>10</v>
      </c>
      <c r="L545" s="46">
        <v>1.3</v>
      </c>
      <c r="M545" s="66">
        <f t="shared" si="168"/>
        <v>312</v>
      </c>
      <c r="N545" s="38">
        <v>29</v>
      </c>
      <c r="O545" s="38">
        <v>11</v>
      </c>
      <c r="P545" s="38">
        <v>12</v>
      </c>
      <c r="Q545" s="71">
        <f t="shared" si="169"/>
        <v>4.0000000000000001E-3</v>
      </c>
      <c r="R545" s="65">
        <f t="shared" si="170"/>
        <v>0.92</v>
      </c>
      <c r="S545" s="72">
        <f t="shared" si="178"/>
        <v>0.12</v>
      </c>
      <c r="T545" s="50">
        <v>288</v>
      </c>
      <c r="U545" s="74" t="s">
        <v>2771</v>
      </c>
      <c r="V545" s="27">
        <f>IF(E545="","",SUMIF(OUTBOUND!$G:$G,WMS!E545,OUTBOUND!$L:$L))</f>
        <v>240</v>
      </c>
      <c r="W545" s="27">
        <f>IF(E545="","",SUMIF(OUTBOUND!$G:$G,WMS!E545,OUTBOUND!$M:$M))</f>
        <v>2400</v>
      </c>
      <c r="X545" s="71">
        <f>IF(E545="","",SUMIF(OUTBOUND!$G:$G,WMS!E545,OUTBOUND!$O:$O))</f>
        <v>312</v>
      </c>
      <c r="Y545" s="71">
        <f>IF(E545="","",SUMIF(OUTBOUND!$G:$G,WMS!E545,OUTBOUND!$AC:$AC))</f>
        <v>288</v>
      </c>
      <c r="Z545" s="71">
        <f>IF(E545="","",SUMIF(OUTBOUND!$G:$G,WMS!E545,OUTBOUND!$P:$P))</f>
        <v>0.96</v>
      </c>
      <c r="AA545" s="27">
        <f t="shared" si="172"/>
        <v>0</v>
      </c>
      <c r="AB545" s="27">
        <f t="shared" si="173"/>
        <v>0</v>
      </c>
      <c r="AC545" s="71">
        <f t="shared" si="174"/>
        <v>0</v>
      </c>
      <c r="AD545" s="71">
        <f t="shared" si="175"/>
        <v>0</v>
      </c>
      <c r="AE545" s="71">
        <f t="shared" si="176"/>
        <v>-3.9999999999999925E-2</v>
      </c>
      <c r="AF545" s="80" t="e">
        <f t="shared" si="177"/>
        <v>#DIV/0!</v>
      </c>
      <c r="AG545" s="43" t="s">
        <v>2726</v>
      </c>
    </row>
    <row r="546" spans="1:33">
      <c r="A546" s="43" t="s">
        <v>3270</v>
      </c>
      <c r="B546" s="19" t="s">
        <v>976</v>
      </c>
      <c r="C546" s="19" t="s">
        <v>3271</v>
      </c>
      <c r="D546" s="19">
        <v>42635598</v>
      </c>
      <c r="E546" s="57" t="str">
        <f t="shared" si="166"/>
        <v>KG-ARI-1812-00048-01031/42635598</v>
      </c>
      <c r="F546" s="19" t="s">
        <v>978</v>
      </c>
      <c r="G546" s="19" t="s">
        <v>979</v>
      </c>
      <c r="H546" s="45">
        <v>43479</v>
      </c>
      <c r="I546" s="38">
        <v>4</v>
      </c>
      <c r="J546" s="38">
        <v>32</v>
      </c>
      <c r="K546" s="65">
        <f t="shared" si="167"/>
        <v>8</v>
      </c>
      <c r="L546" s="46">
        <v>1.6</v>
      </c>
      <c r="M546" s="66">
        <f t="shared" si="168"/>
        <v>6.4</v>
      </c>
      <c r="N546" s="38">
        <v>56</v>
      </c>
      <c r="O546" s="38">
        <v>42</v>
      </c>
      <c r="P546" s="38">
        <v>20</v>
      </c>
      <c r="Q546" s="71">
        <f t="shared" si="169"/>
        <v>4.7E-2</v>
      </c>
      <c r="R546" s="65">
        <f t="shared" si="170"/>
        <v>0.19</v>
      </c>
      <c r="S546" s="72">
        <f t="shared" si="178"/>
        <v>0.125</v>
      </c>
      <c r="T546" s="50">
        <v>4</v>
      </c>
      <c r="U546" s="88" t="s">
        <v>3186</v>
      </c>
      <c r="V546" s="27">
        <f>IF(E546="","",SUMIF(OUTBOUND!$G:$G,WMS!E546,OUTBOUND!$L:$L))</f>
        <v>2</v>
      </c>
      <c r="W546" s="27">
        <f>IF(E546="","",SUMIF(OUTBOUND!$G:$G,WMS!E546,OUTBOUND!$M:$M))</f>
        <v>16</v>
      </c>
      <c r="X546" s="71">
        <f>IF(E546="","",SUMIF(OUTBOUND!$G:$G,WMS!E546,OUTBOUND!$O:$O))</f>
        <v>3.2</v>
      </c>
      <c r="Y546" s="71">
        <f>IF(E546="","",SUMIF(OUTBOUND!$G:$G,WMS!E546,OUTBOUND!$AC:$AC))</f>
        <v>2</v>
      </c>
      <c r="Z546" s="71">
        <f>IF(E546="","",SUMIF(OUTBOUND!$G:$G,WMS!E546,OUTBOUND!$P:$P))</f>
        <v>9.4E-2</v>
      </c>
      <c r="AA546" s="27">
        <f t="shared" si="172"/>
        <v>2</v>
      </c>
      <c r="AB546" s="27">
        <f t="shared" si="173"/>
        <v>16</v>
      </c>
      <c r="AC546" s="71">
        <f t="shared" si="174"/>
        <v>3.2</v>
      </c>
      <c r="AD546" s="71">
        <f t="shared" si="175"/>
        <v>2</v>
      </c>
      <c r="AE546" s="71">
        <f t="shared" si="176"/>
        <v>9.6000000000000002E-2</v>
      </c>
      <c r="AF546" s="80" t="b">
        <f t="shared" si="177"/>
        <v>1</v>
      </c>
    </row>
    <row r="547" spans="1:33">
      <c r="A547" s="84" t="s">
        <v>3227</v>
      </c>
      <c r="B547" s="83" t="s">
        <v>980</v>
      </c>
      <c r="C547" s="83" t="s">
        <v>3272</v>
      </c>
      <c r="D547" s="83">
        <v>41526750</v>
      </c>
      <c r="E547" s="57" t="str">
        <f t="shared" si="166"/>
        <v>KG-ROB-1901-00064-01522/41526750</v>
      </c>
      <c r="F547" s="19" t="s">
        <v>982</v>
      </c>
      <c r="G547" s="19" t="s">
        <v>983</v>
      </c>
      <c r="H547" s="45">
        <v>43480</v>
      </c>
      <c r="I547" s="38">
        <v>84</v>
      </c>
      <c r="J547" s="38">
        <v>1008</v>
      </c>
      <c r="K547" s="65">
        <f t="shared" si="167"/>
        <v>12</v>
      </c>
      <c r="L547" s="46">
        <v>4.5999999999999996</v>
      </c>
      <c r="M547" s="66">
        <f t="shared" si="168"/>
        <v>386.4</v>
      </c>
      <c r="N547" s="38">
        <v>39.5</v>
      </c>
      <c r="O547" s="38">
        <v>13.5</v>
      </c>
      <c r="P547" s="38">
        <v>14</v>
      </c>
      <c r="Q547" s="71">
        <f t="shared" si="169"/>
        <v>7.0000000000000001E-3</v>
      </c>
      <c r="R547" s="65">
        <f t="shared" si="170"/>
        <v>0.63</v>
      </c>
      <c r="S547" s="72">
        <f t="shared" si="178"/>
        <v>0.34166666666666662</v>
      </c>
      <c r="T547" s="50">
        <v>344.4</v>
      </c>
      <c r="U547" s="74" t="s">
        <v>2642</v>
      </c>
      <c r="V547" s="27">
        <f>IF(E547="","",SUMIF(OUTBOUND!$G:$G,WMS!E547,OUTBOUND!$L:$L))</f>
        <v>84</v>
      </c>
      <c r="W547" s="27">
        <f>IF(E547="","",SUMIF(OUTBOUND!$G:$G,WMS!E547,OUTBOUND!$M:$M))</f>
        <v>1008</v>
      </c>
      <c r="X547" s="71">
        <f>IF(E547="","",SUMIF(OUTBOUND!$G:$G,WMS!E547,OUTBOUND!$O:$O))</f>
        <v>386.4</v>
      </c>
      <c r="Y547" s="71">
        <f>IF(E547="","",SUMIF(OUTBOUND!$G:$G,WMS!E547,OUTBOUND!$AC:$AC))</f>
        <v>344.4</v>
      </c>
      <c r="Z547" s="71">
        <f>IF(E547="","",SUMIF(OUTBOUND!$G:$G,WMS!E547,OUTBOUND!$P:$P))</f>
        <v>0.58799999999999997</v>
      </c>
      <c r="AA547" s="27">
        <f t="shared" si="172"/>
        <v>0</v>
      </c>
      <c r="AB547" s="27">
        <f t="shared" si="173"/>
        <v>0</v>
      </c>
      <c r="AC547" s="71">
        <f t="shared" si="174"/>
        <v>0</v>
      </c>
      <c r="AD547" s="71">
        <f t="shared" si="175"/>
        <v>0</v>
      </c>
      <c r="AE547" s="71">
        <f t="shared" si="176"/>
        <v>4.2000000000000037E-2</v>
      </c>
      <c r="AF547" s="80" t="e">
        <f t="shared" si="177"/>
        <v>#DIV/0!</v>
      </c>
      <c r="AG547" s="43" t="s">
        <v>2726</v>
      </c>
    </row>
    <row r="548" spans="1:33">
      <c r="A548" s="43" t="s">
        <v>3273</v>
      </c>
      <c r="B548" s="19" t="s">
        <v>985</v>
      </c>
      <c r="C548" s="19" t="s">
        <v>3274</v>
      </c>
      <c r="D548" s="19">
        <v>42599043</v>
      </c>
      <c r="E548" s="57" t="str">
        <f t="shared" si="166"/>
        <v>KG-ARI-1812-00048-01363/42599043</v>
      </c>
      <c r="F548" s="19" t="s">
        <v>987</v>
      </c>
      <c r="G548" s="19" t="s">
        <v>988</v>
      </c>
      <c r="H548" s="45">
        <v>43481</v>
      </c>
      <c r="I548" s="38">
        <v>18</v>
      </c>
      <c r="J548" s="38">
        <v>108</v>
      </c>
      <c r="K548" s="65">
        <f t="shared" si="167"/>
        <v>6</v>
      </c>
      <c r="L548" s="46">
        <v>1.8</v>
      </c>
      <c r="M548" s="66">
        <f t="shared" si="168"/>
        <v>32.4</v>
      </c>
      <c r="N548" s="38">
        <v>33</v>
      </c>
      <c r="O548" s="38">
        <v>22</v>
      </c>
      <c r="P548" s="38">
        <v>25</v>
      </c>
      <c r="Q548" s="71">
        <f t="shared" si="169"/>
        <v>1.7999999999999999E-2</v>
      </c>
      <c r="R548" s="65">
        <f t="shared" si="170"/>
        <v>0.33</v>
      </c>
      <c r="S548" s="72">
        <f t="shared" si="178"/>
        <v>0.17268518518518516</v>
      </c>
      <c r="T548" s="50">
        <v>18.649999999999999</v>
      </c>
      <c r="U548" s="74" t="s">
        <v>3158</v>
      </c>
      <c r="V548" s="27">
        <f>IF(E548="","",SUMIF(OUTBOUND!$G:$G,WMS!E548,OUTBOUND!$L:$L))</f>
        <v>0</v>
      </c>
      <c r="W548" s="27">
        <f>IF(E548="","",SUMIF(OUTBOUND!$G:$G,WMS!E548,OUTBOUND!$M:$M))</f>
        <v>0</v>
      </c>
      <c r="X548" s="71">
        <f>IF(E548="","",SUMIF(OUTBOUND!$G:$G,WMS!E548,OUTBOUND!$O:$O))</f>
        <v>0</v>
      </c>
      <c r="Y548" s="71">
        <f>IF(E548="","",SUMIF(OUTBOUND!$G:$G,WMS!E548,OUTBOUND!$AC:$AC))</f>
        <v>0</v>
      </c>
      <c r="Z548" s="71">
        <f>IF(E548="","",SUMIF(OUTBOUND!$G:$G,WMS!E548,OUTBOUND!$P:$P))</f>
        <v>0</v>
      </c>
      <c r="AA548" s="27">
        <f t="shared" si="172"/>
        <v>18</v>
      </c>
      <c r="AB548" s="27">
        <f t="shared" si="173"/>
        <v>108</v>
      </c>
      <c r="AC548" s="71">
        <f t="shared" si="174"/>
        <v>32.4</v>
      </c>
      <c r="AD548" s="71">
        <f t="shared" si="175"/>
        <v>18.649999999999999</v>
      </c>
      <c r="AE548" s="71">
        <f t="shared" si="176"/>
        <v>0.33</v>
      </c>
      <c r="AF548" s="80" t="b">
        <f t="shared" si="177"/>
        <v>1</v>
      </c>
    </row>
    <row r="549" spans="1:33">
      <c r="A549" s="43" t="s">
        <v>3275</v>
      </c>
      <c r="B549" s="19" t="s">
        <v>3276</v>
      </c>
      <c r="C549" s="19" t="s">
        <v>3277</v>
      </c>
      <c r="D549" s="19" t="s">
        <v>3278</v>
      </c>
      <c r="E549" s="57" t="str">
        <f t="shared" si="166"/>
        <v>KG-ARI-1901-00066-01606/41872789</v>
      </c>
      <c r="F549" s="20" t="s">
        <v>992</v>
      </c>
      <c r="G549" s="20" t="s">
        <v>1001</v>
      </c>
      <c r="H549" s="45">
        <v>43481</v>
      </c>
      <c r="I549" s="38">
        <v>12</v>
      </c>
      <c r="J549" s="38">
        <v>96</v>
      </c>
      <c r="K549" s="65">
        <f t="shared" si="167"/>
        <v>8</v>
      </c>
      <c r="L549" s="46">
        <v>1.7</v>
      </c>
      <c r="M549" s="66">
        <f t="shared" si="168"/>
        <v>20.399999999999999</v>
      </c>
      <c r="N549" s="38">
        <v>32</v>
      </c>
      <c r="O549" s="38">
        <v>20</v>
      </c>
      <c r="P549" s="38">
        <v>13.5</v>
      </c>
      <c r="Q549" s="71">
        <f t="shared" si="169"/>
        <v>8.9999999999999993E-3</v>
      </c>
      <c r="R549" s="65">
        <f t="shared" si="170"/>
        <v>0.1</v>
      </c>
      <c r="S549" s="72">
        <f t="shared" si="178"/>
        <v>0.16250000000000001</v>
      </c>
      <c r="T549" s="50">
        <v>15.6</v>
      </c>
      <c r="U549" s="74" t="s">
        <v>3279</v>
      </c>
      <c r="V549" s="27">
        <f>IF(E549="","",SUMIF(OUTBOUND!$G:$G,WMS!E549,OUTBOUND!$L:$L))</f>
        <v>11</v>
      </c>
      <c r="W549" s="27">
        <f>IF(E549="","",SUMIF(OUTBOUND!$G:$G,WMS!E549,OUTBOUND!$M:$M))</f>
        <v>88</v>
      </c>
      <c r="X549" s="71">
        <f>IF(E549="","",SUMIF(OUTBOUND!$G:$G,WMS!E549,OUTBOUND!$O:$O))</f>
        <v>18.7</v>
      </c>
      <c r="Y549" s="71">
        <f>IF(E549="","",SUMIF(OUTBOUND!$G:$G,WMS!E549,OUTBOUND!$AC:$AC))</f>
        <v>14.3</v>
      </c>
      <c r="Z549" s="71">
        <f>IF(E549="","",SUMIF(OUTBOUND!$G:$G,WMS!E549,OUTBOUND!$P:$P))</f>
        <v>9.9000000000000005E-2</v>
      </c>
      <c r="AA549" s="27">
        <f t="shared" si="172"/>
        <v>1</v>
      </c>
      <c r="AB549" s="27">
        <f t="shared" si="173"/>
        <v>8</v>
      </c>
      <c r="AC549" s="71">
        <f t="shared" si="174"/>
        <v>1.6999999999999993</v>
      </c>
      <c r="AD549" s="71">
        <f t="shared" si="175"/>
        <v>1.2999999999999989</v>
      </c>
      <c r="AE549" s="71">
        <f t="shared" si="176"/>
        <v>1.0000000000000009E-3</v>
      </c>
      <c r="AF549" s="80" t="b">
        <f t="shared" si="177"/>
        <v>1</v>
      </c>
    </row>
    <row r="550" spans="1:33">
      <c r="A550" s="85" t="s">
        <v>3275</v>
      </c>
      <c r="B550" s="36" t="s">
        <v>3276</v>
      </c>
      <c r="C550" s="36" t="s">
        <v>3277</v>
      </c>
      <c r="D550" s="36" t="s">
        <v>3280</v>
      </c>
      <c r="E550" s="57" t="str">
        <f t="shared" si="166"/>
        <v>KG-ARI-1901-00066-01606/42019572A</v>
      </c>
      <c r="F550" s="20" t="s">
        <v>992</v>
      </c>
      <c r="G550" s="20" t="s">
        <v>997</v>
      </c>
      <c r="H550" s="45">
        <v>43481</v>
      </c>
      <c r="I550" s="87">
        <v>9</v>
      </c>
      <c r="J550" s="87">
        <v>18</v>
      </c>
      <c r="K550" s="65">
        <f t="shared" si="167"/>
        <v>2</v>
      </c>
      <c r="L550" s="46">
        <v>9.3000000000000007</v>
      </c>
      <c r="M550" s="66">
        <f t="shared" si="168"/>
        <v>83.7</v>
      </c>
      <c r="N550" s="38">
        <v>41</v>
      </c>
      <c r="O550" s="38">
        <v>23</v>
      </c>
      <c r="P550" s="38">
        <v>39</v>
      </c>
      <c r="Q550" s="71">
        <f t="shared" si="169"/>
        <v>3.6999999999999998E-2</v>
      </c>
      <c r="R550" s="65">
        <f t="shared" si="170"/>
        <v>0.33</v>
      </c>
      <c r="S550" s="72">
        <f t="shared" si="178"/>
        <v>2.8</v>
      </c>
      <c r="T550" s="50">
        <v>50.4</v>
      </c>
      <c r="U550" s="74" t="s">
        <v>3281</v>
      </c>
      <c r="V550" s="27">
        <f>IF(E550="","",SUMIF(OUTBOUND!$G:$G,WMS!E550,OUTBOUND!$L:$L))</f>
        <v>4</v>
      </c>
      <c r="W550" s="27">
        <f>IF(E550="","",SUMIF(OUTBOUND!$G:$G,WMS!E550,OUTBOUND!$M:$M))</f>
        <v>8</v>
      </c>
      <c r="X550" s="71">
        <f>IF(E550="","",SUMIF(OUTBOUND!$G:$G,WMS!E550,OUTBOUND!$O:$O))</f>
        <v>37.200000000000003</v>
      </c>
      <c r="Y550" s="71">
        <f>IF(E550="","",SUMIF(OUTBOUND!$G:$G,WMS!E550,OUTBOUND!$AC:$AC))</f>
        <v>22.4</v>
      </c>
      <c r="Z550" s="71">
        <f>IF(E550="","",SUMIF(OUTBOUND!$G:$G,WMS!E550,OUTBOUND!$P:$P))</f>
        <v>0.14799999999999999</v>
      </c>
      <c r="AA550" s="27">
        <f t="shared" si="172"/>
        <v>5</v>
      </c>
      <c r="AB550" s="27">
        <f t="shared" si="173"/>
        <v>10</v>
      </c>
      <c r="AC550" s="71">
        <f t="shared" si="174"/>
        <v>46.5</v>
      </c>
      <c r="AD550" s="71">
        <f t="shared" si="175"/>
        <v>28</v>
      </c>
      <c r="AE550" s="71">
        <f t="shared" si="176"/>
        <v>0.18200000000000002</v>
      </c>
      <c r="AF550" s="80" t="b">
        <f t="shared" si="177"/>
        <v>1</v>
      </c>
    </row>
    <row r="551" spans="1:33">
      <c r="A551" s="85" t="s">
        <v>3275</v>
      </c>
      <c r="B551" s="36" t="s">
        <v>3276</v>
      </c>
      <c r="C551" s="36" t="s">
        <v>3277</v>
      </c>
      <c r="D551" s="36" t="s">
        <v>3282</v>
      </c>
      <c r="E551" s="57" t="str">
        <f t="shared" si="166"/>
        <v>KG-ARI-1901-00066-01606/42019572B</v>
      </c>
      <c r="F551" s="20" t="s">
        <v>992</v>
      </c>
      <c r="G551" s="20" t="s">
        <v>999</v>
      </c>
      <c r="H551" s="45">
        <v>43481</v>
      </c>
      <c r="I551" s="87"/>
      <c r="J551" s="87">
        <v>18</v>
      </c>
      <c r="K551" s="65" t="e">
        <f t="shared" si="167"/>
        <v>#DIV/0!</v>
      </c>
      <c r="L551" s="46">
        <v>9.3000000000000007</v>
      </c>
      <c r="M551" s="66">
        <f t="shared" si="168"/>
        <v>0</v>
      </c>
      <c r="N551" s="38">
        <v>41</v>
      </c>
      <c r="O551" s="38">
        <v>23</v>
      </c>
      <c r="P551" s="38">
        <v>39</v>
      </c>
      <c r="Q551" s="71">
        <f t="shared" si="169"/>
        <v>3.6999999999999998E-2</v>
      </c>
      <c r="R551" s="65">
        <f t="shared" si="170"/>
        <v>0</v>
      </c>
      <c r="S551" s="72">
        <f t="shared" si="178"/>
        <v>1.4500000000000002</v>
      </c>
      <c r="T551" s="50">
        <v>26.1</v>
      </c>
      <c r="U551" s="74" t="s">
        <v>3281</v>
      </c>
      <c r="V551" s="27">
        <f>IF(E551="","",SUMIF(OUTBOUND!$G:$G,WMS!E551,OUTBOUND!$L:$L))</f>
        <v>0</v>
      </c>
      <c r="W551" s="27">
        <f>IF(E551="","",SUMIF(OUTBOUND!$G:$G,WMS!E551,OUTBOUND!$M:$M))</f>
        <v>8</v>
      </c>
      <c r="X551" s="71">
        <f>IF(E551="","",SUMIF(OUTBOUND!$G:$G,WMS!E551,OUTBOUND!$O:$O))</f>
        <v>0</v>
      </c>
      <c r="Y551" s="71">
        <f>IF(E551="","",SUMIF(OUTBOUND!$G:$G,WMS!E551,OUTBOUND!$AC:$AC))</f>
        <v>11.600000000000001</v>
      </c>
      <c r="Z551" s="71">
        <f>IF(E551="","",SUMIF(OUTBOUND!$G:$G,WMS!E551,OUTBOUND!$P:$P))</f>
        <v>0</v>
      </c>
      <c r="AA551" s="27" t="str">
        <f t="shared" si="172"/>
        <v/>
      </c>
      <c r="AB551" s="27">
        <f t="shared" si="173"/>
        <v>10</v>
      </c>
      <c r="AC551" s="71">
        <f t="shared" si="174"/>
        <v>0</v>
      </c>
      <c r="AD551" s="71">
        <f t="shared" si="175"/>
        <v>14.5</v>
      </c>
      <c r="AE551" s="71">
        <f t="shared" si="176"/>
        <v>0</v>
      </c>
      <c r="AF551" s="80" t="e">
        <f t="shared" si="177"/>
        <v>#DIV/0!</v>
      </c>
    </row>
    <row r="552" spans="1:33">
      <c r="A552" s="84" t="s">
        <v>3275</v>
      </c>
      <c r="B552" s="83" t="s">
        <v>3276</v>
      </c>
      <c r="C552" s="83" t="s">
        <v>3277</v>
      </c>
      <c r="D552" s="83" t="s">
        <v>3283</v>
      </c>
      <c r="E552" s="57" t="str">
        <f t="shared" si="166"/>
        <v>KG-ARI-1901-00066-01606/42432111</v>
      </c>
      <c r="F552" s="20" t="s">
        <v>992</v>
      </c>
      <c r="G552" s="20" t="s">
        <v>1004</v>
      </c>
      <c r="H552" s="45">
        <v>43481</v>
      </c>
      <c r="I552" s="38">
        <v>15</v>
      </c>
      <c r="J552" s="38">
        <v>150</v>
      </c>
      <c r="K552" s="65">
        <f t="shared" si="167"/>
        <v>10</v>
      </c>
      <c r="L552" s="46">
        <v>1.8</v>
      </c>
      <c r="M552" s="66">
        <f t="shared" si="168"/>
        <v>27</v>
      </c>
      <c r="N552" s="38">
        <v>35</v>
      </c>
      <c r="O552" s="38">
        <v>10</v>
      </c>
      <c r="P552" s="38">
        <v>15.5</v>
      </c>
      <c r="Q552" s="71">
        <f t="shared" si="169"/>
        <v>5.0000000000000001E-3</v>
      </c>
      <c r="R552" s="65">
        <f t="shared" si="170"/>
        <v>0.08</v>
      </c>
      <c r="S552" s="72">
        <f t="shared" si="178"/>
        <v>0.15</v>
      </c>
      <c r="T552" s="50">
        <v>22.5</v>
      </c>
      <c r="U552" s="74" t="s">
        <v>3200</v>
      </c>
      <c r="V552" s="27">
        <f>IF(E552="","",SUMIF(OUTBOUND!$G:$G,WMS!E552,OUTBOUND!$L:$L))</f>
        <v>15</v>
      </c>
      <c r="W552" s="27">
        <f>IF(E552="","",SUMIF(OUTBOUND!$G:$G,WMS!E552,OUTBOUND!$M:$M))</f>
        <v>150</v>
      </c>
      <c r="X552" s="71">
        <f>IF(E552="","",SUMIF(OUTBOUND!$G:$G,WMS!E552,OUTBOUND!$O:$O))</f>
        <v>27</v>
      </c>
      <c r="Y552" s="71">
        <f>IF(E552="","",SUMIF(OUTBOUND!$G:$G,WMS!E552,OUTBOUND!$AC:$AC))</f>
        <v>22.5</v>
      </c>
      <c r="Z552" s="71">
        <f>IF(E552="","",SUMIF(OUTBOUND!$G:$G,WMS!E552,OUTBOUND!$P:$P))</f>
        <v>7.4999999999999997E-2</v>
      </c>
      <c r="AA552" s="27">
        <f t="shared" si="172"/>
        <v>0</v>
      </c>
      <c r="AB552" s="27">
        <f t="shared" si="173"/>
        <v>0</v>
      </c>
      <c r="AC552" s="71">
        <f t="shared" si="174"/>
        <v>0</v>
      </c>
      <c r="AD552" s="71">
        <f t="shared" si="175"/>
        <v>0</v>
      </c>
      <c r="AE552" s="71">
        <f t="shared" si="176"/>
        <v>5.0000000000000044E-3</v>
      </c>
      <c r="AF552" s="80" t="e">
        <f t="shared" si="177"/>
        <v>#DIV/0!</v>
      </c>
      <c r="AG552" s="60" t="s">
        <v>2726</v>
      </c>
    </row>
    <row r="553" spans="1:33">
      <c r="A553" s="43" t="s">
        <v>3275</v>
      </c>
      <c r="B553" s="19" t="s">
        <v>3276</v>
      </c>
      <c r="C553" s="19" t="s">
        <v>3277</v>
      </c>
      <c r="D553" s="19" t="s">
        <v>2998</v>
      </c>
      <c r="E553" s="57" t="str">
        <f t="shared" si="166"/>
        <v>KG-ARI-1901-00066-01606/42060802</v>
      </c>
      <c r="F553" s="20" t="s">
        <v>992</v>
      </c>
      <c r="G553" s="20" t="s">
        <v>993</v>
      </c>
      <c r="H553" s="45">
        <v>43481</v>
      </c>
      <c r="I553" s="38">
        <v>24</v>
      </c>
      <c r="J553" s="38">
        <v>144</v>
      </c>
      <c r="K553" s="65">
        <f t="shared" si="167"/>
        <v>6</v>
      </c>
      <c r="L553" s="46">
        <v>4.7</v>
      </c>
      <c r="M553" s="66">
        <f t="shared" si="168"/>
        <v>112.8</v>
      </c>
      <c r="N553" s="38">
        <v>42</v>
      </c>
      <c r="O553" s="38">
        <v>32</v>
      </c>
      <c r="P553" s="38">
        <v>10</v>
      </c>
      <c r="Q553" s="71">
        <f t="shared" si="169"/>
        <v>1.2999999999999999E-2</v>
      </c>
      <c r="R553" s="65">
        <f t="shared" si="170"/>
        <v>0.32</v>
      </c>
      <c r="S553" s="72">
        <f t="shared" si="178"/>
        <v>0.73333333333333328</v>
      </c>
      <c r="T553" s="50">
        <v>105.6</v>
      </c>
      <c r="U553" s="74" t="s">
        <v>3281</v>
      </c>
      <c r="V553" s="27">
        <f>IF(E553="","",SUMIF(OUTBOUND!$G:$G,WMS!E553,OUTBOUND!$L:$L))</f>
        <v>17</v>
      </c>
      <c r="W553" s="27">
        <f>IF(E553="","",SUMIF(OUTBOUND!$G:$G,WMS!E553,OUTBOUND!$M:$M))</f>
        <v>102</v>
      </c>
      <c r="X553" s="71">
        <f>IF(E553="","",SUMIF(OUTBOUND!$G:$G,WMS!E553,OUTBOUND!$O:$O))</f>
        <v>79.900000000000006</v>
      </c>
      <c r="Y553" s="71">
        <f>IF(E553="","",SUMIF(OUTBOUND!$G:$G,WMS!E553,OUTBOUND!$AC:$AC))</f>
        <v>74.8</v>
      </c>
      <c r="Z553" s="71">
        <f>IF(E553="","",SUMIF(OUTBOUND!$G:$G,WMS!E553,OUTBOUND!$P:$P))</f>
        <v>0.221</v>
      </c>
      <c r="AA553" s="27">
        <f t="shared" si="172"/>
        <v>7</v>
      </c>
      <c r="AB553" s="27">
        <f t="shared" si="173"/>
        <v>42</v>
      </c>
      <c r="AC553" s="71">
        <f t="shared" si="174"/>
        <v>32.899999999999991</v>
      </c>
      <c r="AD553" s="71">
        <f t="shared" si="175"/>
        <v>30.799999999999997</v>
      </c>
      <c r="AE553" s="71">
        <f t="shared" si="176"/>
        <v>9.9000000000000005E-2</v>
      </c>
      <c r="AF553" s="80" t="b">
        <f t="shared" si="177"/>
        <v>1</v>
      </c>
    </row>
    <row r="554" spans="1:33">
      <c r="A554" s="43" t="s">
        <v>3275</v>
      </c>
      <c r="B554" s="19" t="s">
        <v>3276</v>
      </c>
      <c r="C554" s="19" t="s">
        <v>3277</v>
      </c>
      <c r="D554" s="19" t="s">
        <v>3284</v>
      </c>
      <c r="E554" s="57" t="str">
        <f t="shared" si="166"/>
        <v>KG-ARI-1901-00066-01606/42685012</v>
      </c>
      <c r="F554" s="20" t="s">
        <v>992</v>
      </c>
      <c r="G554" s="20" t="s">
        <v>994</v>
      </c>
      <c r="H554" s="45">
        <v>43481</v>
      </c>
      <c r="I554" s="38">
        <v>8</v>
      </c>
      <c r="J554" s="38">
        <v>192</v>
      </c>
      <c r="K554" s="65">
        <f t="shared" si="167"/>
        <v>24</v>
      </c>
      <c r="L554" s="46">
        <v>1.6</v>
      </c>
      <c r="M554" s="66">
        <f t="shared" si="168"/>
        <v>12.8</v>
      </c>
      <c r="N554" s="38">
        <v>45</v>
      </c>
      <c r="O554" s="38">
        <v>12</v>
      </c>
      <c r="P554" s="38">
        <v>13</v>
      </c>
      <c r="Q554" s="71">
        <f t="shared" si="169"/>
        <v>7.0000000000000001E-3</v>
      </c>
      <c r="R554" s="65">
        <f t="shared" si="170"/>
        <v>0.06</v>
      </c>
      <c r="S554" s="72">
        <f t="shared" si="178"/>
        <v>8.3333333333333329E-2</v>
      </c>
      <c r="T554" s="50">
        <v>16</v>
      </c>
      <c r="U554" s="74" t="s">
        <v>3200</v>
      </c>
      <c r="V554" s="27">
        <f>IF(E554="","",SUMIF(OUTBOUND!$G:$G,WMS!E554,OUTBOUND!$L:$L))</f>
        <v>6</v>
      </c>
      <c r="W554" s="27">
        <f>IF(E554="","",SUMIF(OUTBOUND!$G:$G,WMS!E554,OUTBOUND!$M:$M))</f>
        <v>144</v>
      </c>
      <c r="X554" s="71">
        <f>IF(E554="","",SUMIF(OUTBOUND!$G:$G,WMS!E554,OUTBOUND!$O:$O))</f>
        <v>9.6000000000000014</v>
      </c>
      <c r="Y554" s="71">
        <f>IF(E554="","",SUMIF(OUTBOUND!$G:$G,WMS!E554,OUTBOUND!$AC:$AC))</f>
        <v>12</v>
      </c>
      <c r="Z554" s="71">
        <f>IF(E554="","",SUMIF(OUTBOUND!$G:$G,WMS!E554,OUTBOUND!$P:$P))</f>
        <v>4.2000000000000003E-2</v>
      </c>
      <c r="AA554" s="27">
        <f t="shared" si="172"/>
        <v>2</v>
      </c>
      <c r="AB554" s="27">
        <f t="shared" si="173"/>
        <v>48</v>
      </c>
      <c r="AC554" s="71">
        <f t="shared" si="174"/>
        <v>3.1999999999999993</v>
      </c>
      <c r="AD554" s="71">
        <f t="shared" si="175"/>
        <v>4</v>
      </c>
      <c r="AE554" s="71">
        <f t="shared" si="176"/>
        <v>1.7999999999999995E-2</v>
      </c>
      <c r="AF554" s="80" t="b">
        <f t="shared" si="177"/>
        <v>1</v>
      </c>
    </row>
    <row r="555" spans="1:33">
      <c r="A555" s="43" t="s">
        <v>3275</v>
      </c>
      <c r="B555" s="19" t="s">
        <v>3276</v>
      </c>
      <c r="C555" s="19" t="s">
        <v>3277</v>
      </c>
      <c r="D555" s="19" t="s">
        <v>3285</v>
      </c>
      <c r="E555" s="57" t="str">
        <f t="shared" si="166"/>
        <v>KG-ARI-1901-00066-01606/42685005</v>
      </c>
      <c r="F555" s="20" t="s">
        <v>992</v>
      </c>
      <c r="G555" s="20" t="s">
        <v>995</v>
      </c>
      <c r="H555" s="45">
        <v>43481</v>
      </c>
      <c r="I555" s="38">
        <v>6</v>
      </c>
      <c r="J555" s="38">
        <v>144</v>
      </c>
      <c r="K555" s="65">
        <f t="shared" si="167"/>
        <v>24</v>
      </c>
      <c r="L555" s="46">
        <v>1.7</v>
      </c>
      <c r="M555" s="66">
        <f t="shared" si="168"/>
        <v>10.199999999999999</v>
      </c>
      <c r="N555" s="38">
        <v>34.5</v>
      </c>
      <c r="O555" s="38">
        <v>12</v>
      </c>
      <c r="P555" s="38">
        <v>16</v>
      </c>
      <c r="Q555" s="71">
        <f t="shared" si="169"/>
        <v>7.0000000000000001E-3</v>
      </c>
      <c r="R555" s="65">
        <f t="shared" si="170"/>
        <v>0.04</v>
      </c>
      <c r="S555" s="72">
        <f t="shared" si="178"/>
        <v>8.3333333333333329E-2</v>
      </c>
      <c r="T555" s="50">
        <v>12</v>
      </c>
      <c r="U555" s="74" t="s">
        <v>3200</v>
      </c>
      <c r="V555" s="27">
        <f>IF(E555="","",SUMIF(OUTBOUND!$G:$G,WMS!E555,OUTBOUND!$L:$L))</f>
        <v>4</v>
      </c>
      <c r="W555" s="27">
        <f>IF(E555="","",SUMIF(OUTBOUND!$G:$G,WMS!E555,OUTBOUND!$M:$M))</f>
        <v>96</v>
      </c>
      <c r="X555" s="71">
        <f>IF(E555="","",SUMIF(OUTBOUND!$G:$G,WMS!E555,OUTBOUND!$O:$O))</f>
        <v>6.8</v>
      </c>
      <c r="Y555" s="71">
        <f>IF(E555="","",SUMIF(OUTBOUND!$G:$G,WMS!E555,OUTBOUND!$AC:$AC))</f>
        <v>8</v>
      </c>
      <c r="Z555" s="71">
        <f>IF(E555="","",SUMIF(OUTBOUND!$G:$G,WMS!E555,OUTBOUND!$P:$P))</f>
        <v>2.8000000000000001E-2</v>
      </c>
      <c r="AA555" s="27">
        <f t="shared" si="172"/>
        <v>2</v>
      </c>
      <c r="AB555" s="27">
        <f t="shared" si="173"/>
        <v>48</v>
      </c>
      <c r="AC555" s="71">
        <f t="shared" si="174"/>
        <v>3.3999999999999995</v>
      </c>
      <c r="AD555" s="71">
        <f t="shared" si="175"/>
        <v>4</v>
      </c>
      <c r="AE555" s="71">
        <f t="shared" si="176"/>
        <v>1.2E-2</v>
      </c>
      <c r="AF555" s="80" t="b">
        <f t="shared" si="177"/>
        <v>1</v>
      </c>
    </row>
    <row r="556" spans="1:33">
      <c r="A556" s="85" t="s">
        <v>3275</v>
      </c>
      <c r="B556" s="36" t="s">
        <v>3276</v>
      </c>
      <c r="C556" s="36" t="s">
        <v>3286</v>
      </c>
      <c r="D556" s="36" t="s">
        <v>3287</v>
      </c>
      <c r="E556" s="57" t="str">
        <f t="shared" si="166"/>
        <v>KG-ARI-1903-00107-02415/42284406A</v>
      </c>
      <c r="F556" s="20" t="s">
        <v>992</v>
      </c>
      <c r="G556" s="20" t="s">
        <v>997</v>
      </c>
      <c r="H556" s="45">
        <v>43481</v>
      </c>
      <c r="I556" s="87">
        <v>4</v>
      </c>
      <c r="J556" s="87">
        <v>24</v>
      </c>
      <c r="K556" s="65">
        <f t="shared" si="167"/>
        <v>6</v>
      </c>
      <c r="L556" s="46">
        <v>12</v>
      </c>
      <c r="M556" s="66">
        <f t="shared" si="168"/>
        <v>48</v>
      </c>
      <c r="N556" s="38">
        <v>39</v>
      </c>
      <c r="O556" s="38">
        <v>30.5</v>
      </c>
      <c r="P556" s="38">
        <v>38</v>
      </c>
      <c r="Q556" s="71">
        <f t="shared" si="169"/>
        <v>4.4999999999999998E-2</v>
      </c>
      <c r="R556" s="65">
        <f t="shared" si="170"/>
        <v>0.18</v>
      </c>
      <c r="S556" s="72">
        <f t="shared" si="178"/>
        <v>1.3</v>
      </c>
      <c r="T556" s="50">
        <v>31.2</v>
      </c>
      <c r="U556" s="74" t="s">
        <v>3200</v>
      </c>
      <c r="V556" s="27">
        <f>IF(E556="","",SUMIF(OUTBOUND!$G:$G,WMS!E556,OUTBOUND!$L:$L))</f>
        <v>2</v>
      </c>
      <c r="W556" s="27">
        <f>IF(E556="","",SUMIF(OUTBOUND!$G:$G,WMS!E556,OUTBOUND!$M:$M))</f>
        <v>12</v>
      </c>
      <c r="X556" s="71">
        <f>IF(E556="","",SUMIF(OUTBOUND!$G:$G,WMS!E556,OUTBOUND!$O:$O))</f>
        <v>24</v>
      </c>
      <c r="Y556" s="71">
        <f>IF(E556="","",SUMIF(OUTBOUND!$G:$G,WMS!E556,OUTBOUND!$AC:$AC))</f>
        <v>15.600000000000001</v>
      </c>
      <c r="Z556" s="71">
        <f>IF(E556="","",SUMIF(OUTBOUND!$G:$G,WMS!E556,OUTBOUND!$P:$P))</f>
        <v>0.09</v>
      </c>
      <c r="AA556" s="27">
        <f t="shared" si="172"/>
        <v>2</v>
      </c>
      <c r="AB556" s="27">
        <f t="shared" si="173"/>
        <v>12</v>
      </c>
      <c r="AC556" s="71">
        <f t="shared" si="174"/>
        <v>24</v>
      </c>
      <c r="AD556" s="71">
        <f t="shared" si="175"/>
        <v>15.599999999999998</v>
      </c>
      <c r="AE556" s="71">
        <f t="shared" si="176"/>
        <v>0.09</v>
      </c>
      <c r="AF556" s="80" t="b">
        <f t="shared" si="177"/>
        <v>1</v>
      </c>
    </row>
    <row r="557" spans="1:33">
      <c r="A557" s="85" t="s">
        <v>3275</v>
      </c>
      <c r="B557" s="36" t="s">
        <v>3276</v>
      </c>
      <c r="C557" s="36" t="s">
        <v>3286</v>
      </c>
      <c r="D557" s="36" t="s">
        <v>3288</v>
      </c>
      <c r="E557" s="57" t="str">
        <f t="shared" si="166"/>
        <v>KG-ARI-1903-00107-02415/42284406B</v>
      </c>
      <c r="F557" s="20" t="s">
        <v>992</v>
      </c>
      <c r="G557" s="20" t="s">
        <v>999</v>
      </c>
      <c r="H557" s="45">
        <v>43481</v>
      </c>
      <c r="I557" s="87"/>
      <c r="J557" s="87">
        <v>24</v>
      </c>
      <c r="K557" s="65" t="e">
        <f t="shared" si="167"/>
        <v>#DIV/0!</v>
      </c>
      <c r="L557" s="46">
        <v>12</v>
      </c>
      <c r="M557" s="66">
        <f t="shared" si="168"/>
        <v>0</v>
      </c>
      <c r="N557" s="38">
        <v>39</v>
      </c>
      <c r="O557" s="38">
        <v>30.5</v>
      </c>
      <c r="P557" s="38">
        <v>38</v>
      </c>
      <c r="Q557" s="71">
        <f t="shared" si="169"/>
        <v>4.4999999999999998E-2</v>
      </c>
      <c r="R557" s="65">
        <f t="shared" si="170"/>
        <v>0</v>
      </c>
      <c r="S557" s="72">
        <f t="shared" si="178"/>
        <v>0.5</v>
      </c>
      <c r="T557" s="50">
        <v>12</v>
      </c>
      <c r="U557" s="74" t="s">
        <v>3200</v>
      </c>
      <c r="V557" s="27">
        <f>IF(E557="","",SUMIF(OUTBOUND!$G:$G,WMS!E557,OUTBOUND!$L:$L))</f>
        <v>0</v>
      </c>
      <c r="W557" s="27">
        <f>IF(E557="","",SUMIF(OUTBOUND!$G:$G,WMS!E557,OUTBOUND!$M:$M))</f>
        <v>12</v>
      </c>
      <c r="X557" s="71">
        <f>IF(E557="","",SUMIF(OUTBOUND!$G:$G,WMS!E557,OUTBOUND!$O:$O))</f>
        <v>0</v>
      </c>
      <c r="Y557" s="71">
        <f>IF(E557="","",SUMIF(OUTBOUND!$G:$G,WMS!E557,OUTBOUND!$AC:$AC))</f>
        <v>6</v>
      </c>
      <c r="Z557" s="71">
        <f>IF(E557="","",SUMIF(OUTBOUND!$G:$G,WMS!E557,OUTBOUND!$P:$P))</f>
        <v>0</v>
      </c>
      <c r="AA557" s="27" t="str">
        <f t="shared" si="172"/>
        <v/>
      </c>
      <c r="AB557" s="27">
        <f t="shared" si="173"/>
        <v>12</v>
      </c>
      <c r="AC557" s="71">
        <f t="shared" si="174"/>
        <v>0</v>
      </c>
      <c r="AD557" s="71">
        <f t="shared" si="175"/>
        <v>6</v>
      </c>
      <c r="AE557" s="71">
        <f t="shared" si="176"/>
        <v>0</v>
      </c>
      <c r="AF557" s="80" t="e">
        <f t="shared" si="177"/>
        <v>#DIV/0!</v>
      </c>
    </row>
    <row r="558" spans="1:33">
      <c r="A558" s="43" t="s">
        <v>3275</v>
      </c>
      <c r="B558" s="19" t="s">
        <v>3276</v>
      </c>
      <c r="C558" s="19" t="s">
        <v>3289</v>
      </c>
      <c r="D558" s="19" t="s">
        <v>3290</v>
      </c>
      <c r="E558" s="57" t="str">
        <f t="shared" si="166"/>
        <v>KG-ARI-1812-00048-01217/42269113</v>
      </c>
      <c r="F558" s="20" t="s">
        <v>992</v>
      </c>
      <c r="G558" s="20" t="s">
        <v>1005</v>
      </c>
      <c r="H558" s="45">
        <v>43481</v>
      </c>
      <c r="I558" s="38">
        <v>13</v>
      </c>
      <c r="J558" s="38">
        <v>312</v>
      </c>
      <c r="K558" s="65">
        <f t="shared" si="167"/>
        <v>24</v>
      </c>
      <c r="L558" s="46">
        <v>3.1</v>
      </c>
      <c r="M558" s="66">
        <f t="shared" si="168"/>
        <v>40.299999999999997</v>
      </c>
      <c r="N558" s="38">
        <v>48.5</v>
      </c>
      <c r="O558" s="38">
        <v>19.5</v>
      </c>
      <c r="P558" s="38">
        <v>22.5</v>
      </c>
      <c r="Q558" s="71">
        <f t="shared" si="169"/>
        <v>2.1000000000000001E-2</v>
      </c>
      <c r="R558" s="65">
        <f t="shared" si="170"/>
        <v>0.28000000000000003</v>
      </c>
      <c r="S558" s="72">
        <f t="shared" si="178"/>
        <v>0.11666666666666667</v>
      </c>
      <c r="T558" s="50">
        <v>36.4</v>
      </c>
      <c r="U558" s="74" t="s">
        <v>3281</v>
      </c>
      <c r="V558" s="27">
        <f>IF(E558="","",SUMIF(OUTBOUND!$G:$G,WMS!E558,OUTBOUND!$L:$L))</f>
        <v>12</v>
      </c>
      <c r="W558" s="27">
        <f>IF(E558="","",SUMIF(OUTBOUND!$G:$G,WMS!E558,OUTBOUND!$M:$M))</f>
        <v>288</v>
      </c>
      <c r="X558" s="71">
        <f>IF(E558="","",SUMIF(OUTBOUND!$G:$G,WMS!E558,OUTBOUND!$O:$O))</f>
        <v>37.200000000000003</v>
      </c>
      <c r="Y558" s="71">
        <f>IF(E558="","",SUMIF(OUTBOUND!$G:$G,WMS!E558,OUTBOUND!$AC:$AC))</f>
        <v>33.6</v>
      </c>
      <c r="Z558" s="71">
        <f>IF(E558="","",SUMIF(OUTBOUND!$G:$G,WMS!E558,OUTBOUND!$P:$P))</f>
        <v>0.252</v>
      </c>
      <c r="AA558" s="27">
        <f t="shared" si="172"/>
        <v>1</v>
      </c>
      <c r="AB558" s="27">
        <f t="shared" si="173"/>
        <v>24</v>
      </c>
      <c r="AC558" s="71">
        <f t="shared" si="174"/>
        <v>3.0999999999999943</v>
      </c>
      <c r="AD558" s="71">
        <f t="shared" si="175"/>
        <v>2.7999999999999972</v>
      </c>
      <c r="AE558" s="71">
        <f t="shared" si="176"/>
        <v>2.8000000000000025E-2</v>
      </c>
      <c r="AF558" s="80" t="b">
        <f t="shared" si="177"/>
        <v>1</v>
      </c>
    </row>
    <row r="559" spans="1:33">
      <c r="A559" s="84" t="s">
        <v>3275</v>
      </c>
      <c r="B559" s="83" t="s">
        <v>3276</v>
      </c>
      <c r="C559" s="83" t="s">
        <v>3289</v>
      </c>
      <c r="D559" s="83" t="s">
        <v>3291</v>
      </c>
      <c r="E559" s="57" t="str">
        <f t="shared" si="166"/>
        <v>KG-ARI-1812-00048-01217/42019701</v>
      </c>
      <c r="F559" s="20" t="s">
        <v>992</v>
      </c>
      <c r="G559" s="20" t="s">
        <v>1004</v>
      </c>
      <c r="H559" s="45">
        <v>43481</v>
      </c>
      <c r="I559" s="38">
        <v>33</v>
      </c>
      <c r="J559" s="38">
        <v>594</v>
      </c>
      <c r="K559" s="65">
        <f t="shared" si="167"/>
        <v>18</v>
      </c>
      <c r="L559" s="46">
        <v>2.35</v>
      </c>
      <c r="M559" s="66">
        <f t="shared" si="168"/>
        <v>77.55</v>
      </c>
      <c r="N559" s="38">
        <v>33.5</v>
      </c>
      <c r="O559" s="38">
        <v>26.5</v>
      </c>
      <c r="P559" s="38">
        <v>19.5</v>
      </c>
      <c r="Q559" s="71">
        <f t="shared" si="169"/>
        <v>1.7000000000000001E-2</v>
      </c>
      <c r="R559" s="65">
        <f t="shared" si="170"/>
        <v>0.56999999999999995</v>
      </c>
      <c r="S559" s="72">
        <f t="shared" si="178"/>
        <v>0.1111111111111111</v>
      </c>
      <c r="T559" s="50">
        <v>66</v>
      </c>
      <c r="U559" s="74" t="s">
        <v>3281</v>
      </c>
      <c r="V559" s="27">
        <f>IF(E559="","",SUMIF(OUTBOUND!$G:$G,WMS!E559,OUTBOUND!$L:$L))</f>
        <v>33</v>
      </c>
      <c r="W559" s="27">
        <f>IF(E559="","",SUMIF(OUTBOUND!$G:$G,WMS!E559,OUTBOUND!$M:$M))</f>
        <v>594</v>
      </c>
      <c r="X559" s="71">
        <f>IF(E559="","",SUMIF(OUTBOUND!$G:$G,WMS!E559,OUTBOUND!$O:$O))</f>
        <v>77.550000000000011</v>
      </c>
      <c r="Y559" s="71">
        <f>IF(E559="","",SUMIF(OUTBOUND!$G:$G,WMS!E559,OUTBOUND!$AC:$AC))</f>
        <v>66</v>
      </c>
      <c r="Z559" s="71">
        <f>IF(E559="","",SUMIF(OUTBOUND!$G:$G,WMS!E559,OUTBOUND!$P:$P))</f>
        <v>0.56100000000000005</v>
      </c>
      <c r="AA559" s="27">
        <f t="shared" si="172"/>
        <v>0</v>
      </c>
      <c r="AB559" s="27">
        <f t="shared" si="173"/>
        <v>0</v>
      </c>
      <c r="AC559" s="71">
        <f t="shared" si="174"/>
        <v>-1.4210854715202004E-14</v>
      </c>
      <c r="AD559" s="71">
        <f t="shared" si="175"/>
        <v>0</v>
      </c>
      <c r="AE559" s="71">
        <f t="shared" si="176"/>
        <v>8.999999999999897E-3</v>
      </c>
      <c r="AF559" s="80" t="e">
        <f t="shared" si="177"/>
        <v>#DIV/0!</v>
      </c>
      <c r="AG559" s="43" t="s">
        <v>2726</v>
      </c>
    </row>
    <row r="560" spans="1:33">
      <c r="A560" s="84" t="s">
        <v>3292</v>
      </c>
      <c r="B560" s="83" t="s">
        <v>990</v>
      </c>
      <c r="C560" s="83" t="s">
        <v>3293</v>
      </c>
      <c r="D560" s="83">
        <v>39424907</v>
      </c>
      <c r="E560" s="57" t="str">
        <f t="shared" si="166"/>
        <v>KG-ROB-1901-00064-01533/39424907</v>
      </c>
      <c r="F560" s="20" t="s">
        <v>1007</v>
      </c>
      <c r="G560" s="20" t="s">
        <v>1008</v>
      </c>
      <c r="H560" s="45">
        <v>43481</v>
      </c>
      <c r="I560" s="38">
        <v>167</v>
      </c>
      <c r="J560" s="38">
        <v>2004</v>
      </c>
      <c r="K560" s="65">
        <f t="shared" si="167"/>
        <v>12</v>
      </c>
      <c r="L560" s="46">
        <v>2.5</v>
      </c>
      <c r="M560" s="66">
        <f t="shared" si="168"/>
        <v>417.5</v>
      </c>
      <c r="N560" s="38">
        <v>22.5</v>
      </c>
      <c r="O560" s="38">
        <v>16</v>
      </c>
      <c r="P560" s="38">
        <v>12.5</v>
      </c>
      <c r="Q560" s="71">
        <f t="shared" si="169"/>
        <v>5.0000000000000001E-3</v>
      </c>
      <c r="R560" s="65">
        <f t="shared" si="170"/>
        <v>0.75</v>
      </c>
      <c r="S560" s="72">
        <f t="shared" si="178"/>
        <v>0.19166666666666668</v>
      </c>
      <c r="T560" s="50">
        <v>384.1</v>
      </c>
      <c r="U560" s="74" t="s">
        <v>3294</v>
      </c>
      <c r="V560" s="27">
        <f>IF(E560="","",SUMIF(OUTBOUND!$G:$G,WMS!E560,OUTBOUND!$L:$L))</f>
        <v>167</v>
      </c>
      <c r="W560" s="27">
        <f>IF(E560="","",SUMIF(OUTBOUND!$G:$G,WMS!E560,OUTBOUND!$M:$M))</f>
        <v>2004</v>
      </c>
      <c r="X560" s="71">
        <f>IF(E560="","",SUMIF(OUTBOUND!$G:$G,WMS!E560,OUTBOUND!$O:$O))</f>
        <v>417.5</v>
      </c>
      <c r="Y560" s="71">
        <f>IF(E560="","",SUMIF(OUTBOUND!$G:$G,WMS!E560,OUTBOUND!$AC:$AC))</f>
        <v>384.1</v>
      </c>
      <c r="Z560" s="71">
        <f>IF(E560="","",SUMIF(OUTBOUND!$G:$G,WMS!E560,OUTBOUND!$P:$P))</f>
        <v>0.83499999999999996</v>
      </c>
      <c r="AA560" s="27">
        <f t="shared" si="172"/>
        <v>0</v>
      </c>
      <c r="AB560" s="27">
        <f t="shared" si="173"/>
        <v>0</v>
      </c>
      <c r="AC560" s="71">
        <f t="shared" si="174"/>
        <v>0</v>
      </c>
      <c r="AD560" s="71">
        <f t="shared" si="175"/>
        <v>0</v>
      </c>
      <c r="AE560" s="71">
        <f t="shared" si="176"/>
        <v>-8.4999999999999964E-2</v>
      </c>
      <c r="AF560" s="80" t="e">
        <f t="shared" si="177"/>
        <v>#DIV/0!</v>
      </c>
      <c r="AG560" s="43" t="s">
        <v>2726</v>
      </c>
    </row>
    <row r="561" spans="1:33">
      <c r="A561" s="84" t="s">
        <v>3292</v>
      </c>
      <c r="B561" s="83" t="s">
        <v>990</v>
      </c>
      <c r="C561" s="83" t="s">
        <v>3293</v>
      </c>
      <c r="D561" s="83">
        <v>42487432</v>
      </c>
      <c r="E561" s="57" t="str">
        <f t="shared" si="166"/>
        <v>KG-ROB-1901-00064-01533/42487432</v>
      </c>
      <c r="F561" s="20" t="s">
        <v>1007</v>
      </c>
      <c r="G561" s="20" t="s">
        <v>1008</v>
      </c>
      <c r="H561" s="45">
        <v>43481</v>
      </c>
      <c r="I561" s="38">
        <v>99</v>
      </c>
      <c r="J561" s="38">
        <v>2376</v>
      </c>
      <c r="K561" s="65">
        <f t="shared" si="167"/>
        <v>24</v>
      </c>
      <c r="L561" s="46">
        <v>3.1</v>
      </c>
      <c r="M561" s="66">
        <f t="shared" si="168"/>
        <v>306.89999999999998</v>
      </c>
      <c r="N561" s="38">
        <v>49</v>
      </c>
      <c r="O561" s="38">
        <v>38</v>
      </c>
      <c r="P561" s="38">
        <v>24</v>
      </c>
      <c r="Q561" s="71">
        <f t="shared" si="169"/>
        <v>4.4999999999999998E-2</v>
      </c>
      <c r="R561" s="65">
        <f t="shared" si="170"/>
        <v>4.42</v>
      </c>
      <c r="S561" s="72">
        <f t="shared" si="178"/>
        <v>0.10583333333333333</v>
      </c>
      <c r="T561" s="50">
        <v>251.46</v>
      </c>
      <c r="U561" s="88" t="s">
        <v>3186</v>
      </c>
      <c r="V561" s="27">
        <f>IF(E561="","",SUMIF(OUTBOUND!$G:$G,WMS!E561,OUTBOUND!$L:$L))</f>
        <v>99</v>
      </c>
      <c r="W561" s="27">
        <f>IF(E561="","",SUMIF(OUTBOUND!$G:$G,WMS!E561,OUTBOUND!$M:$M))</f>
        <v>2376</v>
      </c>
      <c r="X561" s="71">
        <f>IF(E561="","",SUMIF(OUTBOUND!$G:$G,WMS!E561,OUTBOUND!$O:$O))</f>
        <v>306.89999999999998</v>
      </c>
      <c r="Y561" s="71">
        <f>IF(E561="","",SUMIF(OUTBOUND!$G:$G,WMS!E561,OUTBOUND!$AC:$AC))</f>
        <v>251.46000000000004</v>
      </c>
      <c r="Z561" s="71">
        <f>IF(E561="","",SUMIF(OUTBOUND!$G:$G,WMS!E561,OUTBOUND!$P:$P))</f>
        <v>4.4550000000000001</v>
      </c>
      <c r="AA561" s="27">
        <f t="shared" si="172"/>
        <v>0</v>
      </c>
      <c r="AB561" s="27">
        <f t="shared" si="173"/>
        <v>0</v>
      </c>
      <c r="AC561" s="71">
        <f t="shared" si="174"/>
        <v>0</v>
      </c>
      <c r="AD561" s="71">
        <f t="shared" si="175"/>
        <v>-2.8421709430404007E-14</v>
      </c>
      <c r="AE561" s="71">
        <f t="shared" si="176"/>
        <v>-3.5000000000000142E-2</v>
      </c>
      <c r="AF561" s="80" t="e">
        <f t="shared" si="177"/>
        <v>#DIV/0!</v>
      </c>
      <c r="AG561" s="43" t="s">
        <v>2726</v>
      </c>
    </row>
    <row r="562" spans="1:33">
      <c r="A562" s="84" t="s">
        <v>3292</v>
      </c>
      <c r="B562" s="83" t="s">
        <v>990</v>
      </c>
      <c r="C562" s="83" t="s">
        <v>3293</v>
      </c>
      <c r="D562" s="83">
        <v>42175100</v>
      </c>
      <c r="E562" s="57" t="str">
        <f t="shared" si="166"/>
        <v>KG-ROB-1901-00064-01533/42175100</v>
      </c>
      <c r="F562" s="20" t="s">
        <v>1007</v>
      </c>
      <c r="G562" s="20" t="s">
        <v>1010</v>
      </c>
      <c r="H562" s="45">
        <v>43481</v>
      </c>
      <c r="I562" s="38">
        <v>167</v>
      </c>
      <c r="J562" s="38">
        <v>1002</v>
      </c>
      <c r="K562" s="65">
        <f t="shared" si="167"/>
        <v>6</v>
      </c>
      <c r="L562" s="46">
        <v>3.4</v>
      </c>
      <c r="M562" s="66">
        <f t="shared" si="168"/>
        <v>567.79999999999995</v>
      </c>
      <c r="N562" s="38">
        <v>39</v>
      </c>
      <c r="O562" s="38">
        <v>21</v>
      </c>
      <c r="P562" s="38">
        <v>12.5</v>
      </c>
      <c r="Q562" s="71">
        <f t="shared" si="169"/>
        <v>0.01</v>
      </c>
      <c r="R562" s="65">
        <f t="shared" si="170"/>
        <v>1.71</v>
      </c>
      <c r="S562" s="72">
        <f t="shared" si="178"/>
        <v>0.5083333333333333</v>
      </c>
      <c r="T562" s="50">
        <v>509.35</v>
      </c>
      <c r="U562" s="74" t="s">
        <v>2888</v>
      </c>
      <c r="V562" s="27">
        <f>IF(E562="","",SUMIF(OUTBOUND!$G:$G,WMS!E562,OUTBOUND!$L:$L))</f>
        <v>167</v>
      </c>
      <c r="W562" s="27">
        <f>IF(E562="","",SUMIF(OUTBOUND!$G:$G,WMS!E562,OUTBOUND!$M:$M))</f>
        <v>1002</v>
      </c>
      <c r="X562" s="71">
        <f>IF(E562="","",SUMIF(OUTBOUND!$G:$G,WMS!E562,OUTBOUND!$O:$O))</f>
        <v>567.79999999999995</v>
      </c>
      <c r="Y562" s="71">
        <f>IF(E562="","",SUMIF(OUTBOUND!$G:$G,WMS!E562,OUTBOUND!$AC:$AC))</f>
        <v>509.34999999999997</v>
      </c>
      <c r="Z562" s="71">
        <f>IF(E562="","",SUMIF(OUTBOUND!$G:$G,WMS!E562,OUTBOUND!$P:$P))</f>
        <v>1.67</v>
      </c>
      <c r="AA562" s="27">
        <f t="shared" si="172"/>
        <v>0</v>
      </c>
      <c r="AB562" s="27">
        <f t="shared" si="173"/>
        <v>0</v>
      </c>
      <c r="AC562" s="71">
        <f t="shared" si="174"/>
        <v>0</v>
      </c>
      <c r="AD562" s="71">
        <f t="shared" si="175"/>
        <v>5.6843418860808015E-14</v>
      </c>
      <c r="AE562" s="71">
        <f t="shared" si="176"/>
        <v>4.0000000000000036E-2</v>
      </c>
      <c r="AF562" s="80" t="e">
        <f t="shared" si="177"/>
        <v>#DIV/0!</v>
      </c>
      <c r="AG562" s="43" t="s">
        <v>2726</v>
      </c>
    </row>
    <row r="563" spans="1:33">
      <c r="A563" s="43" t="s">
        <v>3202</v>
      </c>
      <c r="B563" s="19" t="s">
        <v>1012</v>
      </c>
      <c r="C563" s="19" t="s">
        <v>3295</v>
      </c>
      <c r="D563" s="19" t="s">
        <v>3296</v>
      </c>
      <c r="E563" s="57" t="str">
        <f t="shared" si="166"/>
        <v>KG-ARI-1901-00098-01917/42568513</v>
      </c>
      <c r="F563" s="19" t="s">
        <v>1014</v>
      </c>
      <c r="G563" s="19" t="s">
        <v>1015</v>
      </c>
      <c r="H563" s="45">
        <v>43482</v>
      </c>
      <c r="I563" s="38">
        <v>10</v>
      </c>
      <c r="J563" s="38">
        <v>120</v>
      </c>
      <c r="K563" s="65">
        <f t="shared" si="167"/>
        <v>12</v>
      </c>
      <c r="L563" s="46">
        <v>2</v>
      </c>
      <c r="M563" s="66">
        <f t="shared" si="168"/>
        <v>20</v>
      </c>
      <c r="N563" s="38">
        <v>34</v>
      </c>
      <c r="O563" s="38">
        <v>21</v>
      </c>
      <c r="P563" s="38">
        <v>29.5</v>
      </c>
      <c r="Q563" s="71">
        <f t="shared" si="169"/>
        <v>2.1000000000000001E-2</v>
      </c>
      <c r="R563" s="65">
        <f t="shared" si="170"/>
        <v>0.21</v>
      </c>
      <c r="S563" s="72">
        <f t="shared" si="178"/>
        <v>0.13333333333333333</v>
      </c>
      <c r="T563" s="50">
        <v>16</v>
      </c>
      <c r="U563" s="74" t="s">
        <v>3158</v>
      </c>
      <c r="V563" s="27">
        <f>IF(E563="","",SUMIF(OUTBOUND!$G:$G,WMS!E563,OUTBOUND!$L:$L))</f>
        <v>3</v>
      </c>
      <c r="W563" s="27">
        <f>IF(E563="","",SUMIF(OUTBOUND!$G:$G,WMS!E563,OUTBOUND!$M:$M))</f>
        <v>36</v>
      </c>
      <c r="X563" s="71">
        <f>IF(E563="","",SUMIF(OUTBOUND!$G:$G,WMS!E563,OUTBOUND!$O:$O))</f>
        <v>6</v>
      </c>
      <c r="Y563" s="71">
        <f>IF(E563="","",SUMIF(OUTBOUND!$G:$G,WMS!E563,OUTBOUND!$AC:$AC))</f>
        <v>4.8</v>
      </c>
      <c r="Z563" s="71">
        <f>IF(E563="","",SUMIF(OUTBOUND!$G:$G,WMS!E563,OUTBOUND!$P:$P))</f>
        <v>6.3E-2</v>
      </c>
      <c r="AA563" s="27">
        <f t="shared" si="172"/>
        <v>7</v>
      </c>
      <c r="AB563" s="27">
        <f t="shared" si="173"/>
        <v>84</v>
      </c>
      <c r="AC563" s="71">
        <f t="shared" si="174"/>
        <v>14</v>
      </c>
      <c r="AD563" s="71">
        <f t="shared" si="175"/>
        <v>11.2</v>
      </c>
      <c r="AE563" s="71">
        <f t="shared" si="176"/>
        <v>0.14699999999999999</v>
      </c>
      <c r="AF563" s="80" t="b">
        <f t="shared" si="177"/>
        <v>1</v>
      </c>
    </row>
    <row r="564" spans="1:33">
      <c r="A564" s="43" t="s">
        <v>3202</v>
      </c>
      <c r="B564" s="19" t="s">
        <v>1012</v>
      </c>
      <c r="C564" s="19" t="s">
        <v>3295</v>
      </c>
      <c r="D564" s="19" t="s">
        <v>3297</v>
      </c>
      <c r="E564" s="57" t="str">
        <f t="shared" si="166"/>
        <v>KG-ARI-1901-00098-01917/42707264</v>
      </c>
      <c r="F564" s="19" t="s">
        <v>1014</v>
      </c>
      <c r="G564" s="19" t="s">
        <v>1016</v>
      </c>
      <c r="H564" s="45">
        <v>43482</v>
      </c>
      <c r="I564" s="38">
        <v>8</v>
      </c>
      <c r="J564" s="38">
        <v>96</v>
      </c>
      <c r="K564" s="65">
        <f t="shared" si="167"/>
        <v>12</v>
      </c>
      <c r="L564" s="46">
        <v>1.35</v>
      </c>
      <c r="M564" s="66">
        <f t="shared" si="168"/>
        <v>10.8</v>
      </c>
      <c r="N564" s="38">
        <v>27</v>
      </c>
      <c r="O564" s="38">
        <v>27</v>
      </c>
      <c r="P564" s="38">
        <v>17.5</v>
      </c>
      <c r="Q564" s="71">
        <f t="shared" si="169"/>
        <v>1.2999999999999999E-2</v>
      </c>
      <c r="R564" s="65">
        <f t="shared" si="170"/>
        <v>0.1</v>
      </c>
      <c r="S564" s="72">
        <f t="shared" si="178"/>
        <v>9.1666666666666674E-2</v>
      </c>
      <c r="T564" s="50">
        <v>8.8000000000000007</v>
      </c>
      <c r="U564" s="74" t="s">
        <v>3158</v>
      </c>
      <c r="V564" s="27">
        <f>IF(E564="","",SUMIF(OUTBOUND!$G:$G,WMS!E564,OUTBOUND!$L:$L))</f>
        <v>3</v>
      </c>
      <c r="W564" s="27">
        <f>IF(E564="","",SUMIF(OUTBOUND!$G:$G,WMS!E564,OUTBOUND!$M:$M))</f>
        <v>36</v>
      </c>
      <c r="X564" s="71">
        <f>IF(E564="","",SUMIF(OUTBOUND!$G:$G,WMS!E564,OUTBOUND!$O:$O))</f>
        <v>4.0500000000000007</v>
      </c>
      <c r="Y564" s="71">
        <f>IF(E564="","",SUMIF(OUTBOUND!$G:$G,WMS!E564,OUTBOUND!$AC:$AC))</f>
        <v>3.3000000000000003</v>
      </c>
      <c r="Z564" s="71">
        <f>IF(E564="","",SUMIF(OUTBOUND!$G:$G,WMS!E564,OUTBOUND!$P:$P))</f>
        <v>3.9E-2</v>
      </c>
      <c r="AA564" s="27">
        <f t="shared" si="172"/>
        <v>5</v>
      </c>
      <c r="AB564" s="27">
        <f t="shared" si="173"/>
        <v>60</v>
      </c>
      <c r="AC564" s="71">
        <f t="shared" si="174"/>
        <v>6.75</v>
      </c>
      <c r="AD564" s="71">
        <f t="shared" si="175"/>
        <v>5.5</v>
      </c>
      <c r="AE564" s="71">
        <f t="shared" si="176"/>
        <v>6.1000000000000006E-2</v>
      </c>
      <c r="AF564" s="80" t="b">
        <f t="shared" si="177"/>
        <v>1</v>
      </c>
    </row>
    <row r="565" spans="1:33">
      <c r="A565" s="43" t="s">
        <v>3202</v>
      </c>
      <c r="B565" s="19" t="s">
        <v>1012</v>
      </c>
      <c r="C565" s="19" t="s">
        <v>3295</v>
      </c>
      <c r="D565" s="19" t="s">
        <v>3298</v>
      </c>
      <c r="E565" s="57" t="str">
        <f t="shared" si="166"/>
        <v>KG-ARI-1901-00098-01917/42719458</v>
      </c>
      <c r="F565" s="19" t="s">
        <v>1014</v>
      </c>
      <c r="G565" s="19" t="s">
        <v>1017</v>
      </c>
      <c r="H565" s="45">
        <v>43482</v>
      </c>
      <c r="I565" s="38">
        <v>10</v>
      </c>
      <c r="J565" s="38">
        <v>80</v>
      </c>
      <c r="K565" s="65">
        <f t="shared" si="167"/>
        <v>8</v>
      </c>
      <c r="L565" s="46">
        <v>2.35</v>
      </c>
      <c r="M565" s="66">
        <f t="shared" si="168"/>
        <v>23.5</v>
      </c>
      <c r="N565" s="38">
        <v>43</v>
      </c>
      <c r="O565" s="38">
        <v>23</v>
      </c>
      <c r="P565" s="38">
        <v>17.5</v>
      </c>
      <c r="Q565" s="71">
        <f t="shared" si="169"/>
        <v>1.7000000000000001E-2</v>
      </c>
      <c r="R565" s="65">
        <f t="shared" si="170"/>
        <v>0.17</v>
      </c>
      <c r="S565" s="72">
        <f t="shared" si="178"/>
        <v>0.24249999999999999</v>
      </c>
      <c r="T565" s="50">
        <v>19.399999999999999</v>
      </c>
      <c r="U565" s="74" t="s">
        <v>3158</v>
      </c>
      <c r="V565" s="27">
        <f>IF(E565="","",SUMIF(OUTBOUND!$G:$G,WMS!E565,OUTBOUND!$L:$L))</f>
        <v>3</v>
      </c>
      <c r="W565" s="27">
        <f>IF(E565="","",SUMIF(OUTBOUND!$G:$G,WMS!E565,OUTBOUND!$M:$M))</f>
        <v>24</v>
      </c>
      <c r="X565" s="71">
        <f>IF(E565="","",SUMIF(OUTBOUND!$G:$G,WMS!E565,OUTBOUND!$O:$O))</f>
        <v>7.0500000000000007</v>
      </c>
      <c r="Y565" s="71">
        <f>IF(E565="","",SUMIF(OUTBOUND!$G:$G,WMS!E565,OUTBOUND!$AC:$AC))</f>
        <v>5.82</v>
      </c>
      <c r="Z565" s="71">
        <f>IF(E565="","",SUMIF(OUTBOUND!$G:$G,WMS!E565,OUTBOUND!$P:$P))</f>
        <v>5.1000000000000004E-2</v>
      </c>
      <c r="AA565" s="27">
        <f t="shared" si="172"/>
        <v>7</v>
      </c>
      <c r="AB565" s="27">
        <f t="shared" si="173"/>
        <v>56</v>
      </c>
      <c r="AC565" s="71">
        <f t="shared" si="174"/>
        <v>16.45</v>
      </c>
      <c r="AD565" s="71">
        <f t="shared" si="175"/>
        <v>13.579999999999998</v>
      </c>
      <c r="AE565" s="71">
        <f t="shared" si="176"/>
        <v>0.11900000000000001</v>
      </c>
      <c r="AF565" s="80" t="b">
        <f t="shared" si="177"/>
        <v>1</v>
      </c>
    </row>
    <row r="566" spans="1:33">
      <c r="A566" s="43" t="s">
        <v>3202</v>
      </c>
      <c r="B566" s="19" t="s">
        <v>1012</v>
      </c>
      <c r="C566" s="19" t="s">
        <v>3295</v>
      </c>
      <c r="D566" s="19" t="s">
        <v>3299</v>
      </c>
      <c r="E566" s="57" t="str">
        <f t="shared" si="166"/>
        <v>KG-ARI-1901-00098-01917/42719441</v>
      </c>
      <c r="F566" s="19" t="s">
        <v>1014</v>
      </c>
      <c r="G566" s="19" t="s">
        <v>1018</v>
      </c>
      <c r="H566" s="45">
        <v>43482</v>
      </c>
      <c r="I566" s="38">
        <v>10</v>
      </c>
      <c r="J566" s="38">
        <v>40</v>
      </c>
      <c r="K566" s="65">
        <f t="shared" si="167"/>
        <v>4</v>
      </c>
      <c r="L566" s="46">
        <v>1</v>
      </c>
      <c r="M566" s="66">
        <f t="shared" si="168"/>
        <v>10</v>
      </c>
      <c r="N566" s="38">
        <v>36</v>
      </c>
      <c r="O566" s="38">
        <v>36</v>
      </c>
      <c r="P566" s="38">
        <v>17</v>
      </c>
      <c r="Q566" s="71">
        <f t="shared" si="169"/>
        <v>2.1999999999999999E-2</v>
      </c>
      <c r="R566" s="65">
        <f t="shared" si="170"/>
        <v>0.22</v>
      </c>
      <c r="S566" s="72">
        <f t="shared" si="178"/>
        <v>0.14374999999999999</v>
      </c>
      <c r="T566" s="50">
        <v>5.75</v>
      </c>
      <c r="U566" s="74" t="s">
        <v>3158</v>
      </c>
      <c r="V566" s="27">
        <f>IF(E566="","",SUMIF(OUTBOUND!$G:$G,WMS!E566,OUTBOUND!$L:$L))</f>
        <v>3</v>
      </c>
      <c r="W566" s="27">
        <f>IF(E566="","",SUMIF(OUTBOUND!$G:$G,WMS!E566,OUTBOUND!$M:$M))</f>
        <v>12</v>
      </c>
      <c r="X566" s="71">
        <f>IF(E566="","",SUMIF(OUTBOUND!$G:$G,WMS!E566,OUTBOUND!$O:$O))</f>
        <v>3</v>
      </c>
      <c r="Y566" s="71">
        <f>IF(E566="","",SUMIF(OUTBOUND!$G:$G,WMS!E566,OUTBOUND!$AC:$AC))</f>
        <v>1.7249999999999999</v>
      </c>
      <c r="Z566" s="71">
        <f>IF(E566="","",SUMIF(OUTBOUND!$G:$G,WMS!E566,OUTBOUND!$P:$P))</f>
        <v>6.6000000000000003E-2</v>
      </c>
      <c r="AA566" s="27">
        <f t="shared" si="172"/>
        <v>7</v>
      </c>
      <c r="AB566" s="27">
        <f t="shared" si="173"/>
        <v>28</v>
      </c>
      <c r="AC566" s="71">
        <f t="shared" si="174"/>
        <v>7</v>
      </c>
      <c r="AD566" s="71">
        <f t="shared" si="175"/>
        <v>4.0250000000000004</v>
      </c>
      <c r="AE566" s="71">
        <f t="shared" si="176"/>
        <v>0.154</v>
      </c>
      <c r="AF566" s="80" t="b">
        <f t="shared" si="177"/>
        <v>1</v>
      </c>
    </row>
    <row r="567" spans="1:33">
      <c r="A567" s="84" t="s">
        <v>3227</v>
      </c>
      <c r="B567" s="83" t="s">
        <v>1019</v>
      </c>
      <c r="C567" s="83" t="s">
        <v>3300</v>
      </c>
      <c r="D567" s="83">
        <v>42626244</v>
      </c>
      <c r="E567" s="57" t="str">
        <f t="shared" si="166"/>
        <v>KG-ROB-1902-00084-01904/42626244</v>
      </c>
      <c r="F567" s="19" t="s">
        <v>1021</v>
      </c>
      <c r="G567" s="19" t="s">
        <v>1022</v>
      </c>
      <c r="H567" s="45">
        <v>43482</v>
      </c>
      <c r="I567" s="38">
        <v>258</v>
      </c>
      <c r="J567" s="38">
        <v>1032</v>
      </c>
      <c r="K567" s="65">
        <f t="shared" si="167"/>
        <v>4</v>
      </c>
      <c r="L567" s="46">
        <v>4.5999999999999996</v>
      </c>
      <c r="M567" s="66">
        <f t="shared" si="168"/>
        <v>1186.8</v>
      </c>
      <c r="N567" s="38">
        <v>32</v>
      </c>
      <c r="O567" s="38">
        <v>17.5</v>
      </c>
      <c r="P567" s="38">
        <v>18</v>
      </c>
      <c r="Q567" s="71">
        <f t="shared" si="169"/>
        <v>0.01</v>
      </c>
      <c r="R567" s="65">
        <f t="shared" si="170"/>
        <v>2.6</v>
      </c>
      <c r="S567" s="72">
        <f t="shared" si="178"/>
        <v>0.8</v>
      </c>
      <c r="T567" s="50">
        <v>825.6</v>
      </c>
      <c r="U567" s="74" t="s">
        <v>3301</v>
      </c>
      <c r="V567" s="27">
        <f>IF(E567="","",SUMIF(OUTBOUND!$G:$G,WMS!E567,OUTBOUND!$L:$L))</f>
        <v>258</v>
      </c>
      <c r="W567" s="27">
        <f>IF(E567="","",SUMIF(OUTBOUND!$G:$G,WMS!E567,OUTBOUND!$M:$M))</f>
        <v>1032</v>
      </c>
      <c r="X567" s="71">
        <f>IF(E567="","",SUMIF(OUTBOUND!$G:$G,WMS!E567,OUTBOUND!$O:$O))</f>
        <v>1186.7999999999997</v>
      </c>
      <c r="Y567" s="71">
        <f>IF(E567="","",SUMIF(OUTBOUND!$G:$G,WMS!E567,OUTBOUND!$AC:$AC))</f>
        <v>825.6</v>
      </c>
      <c r="Z567" s="71">
        <f>IF(E567="","",SUMIF(OUTBOUND!$G:$G,WMS!E567,OUTBOUND!$P:$P))</f>
        <v>2.58</v>
      </c>
      <c r="AA567" s="27">
        <f t="shared" si="172"/>
        <v>0</v>
      </c>
      <c r="AB567" s="27">
        <f t="shared" si="173"/>
        <v>0</v>
      </c>
      <c r="AC567" s="71">
        <f t="shared" si="174"/>
        <v>2.2737367544323206E-13</v>
      </c>
      <c r="AD567" s="71">
        <f t="shared" si="175"/>
        <v>0</v>
      </c>
      <c r="AE567" s="71">
        <f t="shared" si="176"/>
        <v>2.0000000000000018E-2</v>
      </c>
      <c r="AF567" s="80" t="e">
        <f t="shared" si="177"/>
        <v>#DIV/0!</v>
      </c>
      <c r="AG567" s="60" t="s">
        <v>2726</v>
      </c>
    </row>
    <row r="568" spans="1:33">
      <c r="A568" s="43" t="s">
        <v>3227</v>
      </c>
      <c r="B568" s="19" t="s">
        <v>1023</v>
      </c>
      <c r="C568" s="19" t="s">
        <v>3302</v>
      </c>
      <c r="D568" s="19">
        <v>42655084</v>
      </c>
      <c r="E568" s="57" t="str">
        <f t="shared" si="166"/>
        <v>KG-ARI-1901-00066-01599/42655084</v>
      </c>
      <c r="F568" s="19" t="s">
        <v>1025</v>
      </c>
      <c r="G568" s="19" t="s">
        <v>1030</v>
      </c>
      <c r="H568" s="45">
        <v>43482</v>
      </c>
      <c r="I568" s="38">
        <v>13</v>
      </c>
      <c r="J568" s="38">
        <v>52</v>
      </c>
      <c r="K568" s="65">
        <f t="shared" si="167"/>
        <v>4</v>
      </c>
      <c r="L568" s="46">
        <v>6.65</v>
      </c>
      <c r="M568" s="66">
        <f t="shared" si="168"/>
        <v>86.45</v>
      </c>
      <c r="N568" s="38">
        <v>105</v>
      </c>
      <c r="O568" s="38">
        <v>31.5</v>
      </c>
      <c r="P568" s="38">
        <v>18</v>
      </c>
      <c r="Q568" s="71">
        <f t="shared" si="169"/>
        <v>0.06</v>
      </c>
      <c r="R568" s="65">
        <f t="shared" si="170"/>
        <v>0.77</v>
      </c>
      <c r="S568" s="72">
        <f t="shared" si="178"/>
        <v>1.4</v>
      </c>
      <c r="T568" s="50">
        <v>72.8</v>
      </c>
      <c r="U568" s="74" t="s">
        <v>3303</v>
      </c>
      <c r="V568" s="27">
        <f>IF(E568="","",SUMIF(OUTBOUND!$G:$G,WMS!E568,OUTBOUND!$L:$L))</f>
        <v>0</v>
      </c>
      <c r="W568" s="27">
        <f>IF(E568="","",SUMIF(OUTBOUND!$G:$G,WMS!E568,OUTBOUND!$M:$M))</f>
        <v>0</v>
      </c>
      <c r="X568" s="71">
        <f>IF(E568="","",SUMIF(OUTBOUND!$G:$G,WMS!E568,OUTBOUND!$O:$O))</f>
        <v>0</v>
      </c>
      <c r="Y568" s="71">
        <f>IF(E568="","",SUMIF(OUTBOUND!$G:$G,WMS!E568,OUTBOUND!$AC:$AC))</f>
        <v>0</v>
      </c>
      <c r="Z568" s="71">
        <f>IF(E568="","",SUMIF(OUTBOUND!$G:$G,WMS!E568,OUTBOUND!$P:$P))</f>
        <v>0</v>
      </c>
      <c r="AA568" s="27">
        <f t="shared" si="172"/>
        <v>13</v>
      </c>
      <c r="AB568" s="27">
        <f t="shared" si="173"/>
        <v>52</v>
      </c>
      <c r="AC568" s="71">
        <f t="shared" si="174"/>
        <v>86.45</v>
      </c>
      <c r="AD568" s="71">
        <f t="shared" si="175"/>
        <v>72.8</v>
      </c>
      <c r="AE568" s="71">
        <f t="shared" si="176"/>
        <v>0.77</v>
      </c>
      <c r="AF568" s="80" t="b">
        <f t="shared" si="177"/>
        <v>1</v>
      </c>
    </row>
    <row r="569" spans="1:33">
      <c r="A569" s="43" t="s">
        <v>3227</v>
      </c>
      <c r="B569" s="19" t="s">
        <v>1023</v>
      </c>
      <c r="C569" s="19" t="s">
        <v>3304</v>
      </c>
      <c r="D569" s="19">
        <v>42592518</v>
      </c>
      <c r="E569" s="57" t="str">
        <f t="shared" si="166"/>
        <v>KG-ARI-1812-00048-01883/42592518</v>
      </c>
      <c r="F569" s="19" t="s">
        <v>1025</v>
      </c>
      <c r="G569" s="19" t="s">
        <v>1030</v>
      </c>
      <c r="H569" s="45">
        <v>43482</v>
      </c>
      <c r="I569" s="38">
        <v>17</v>
      </c>
      <c r="J569" s="38">
        <v>136</v>
      </c>
      <c r="K569" s="65">
        <f t="shared" si="167"/>
        <v>8</v>
      </c>
      <c r="L569" s="46">
        <v>1.8</v>
      </c>
      <c r="M569" s="66">
        <f t="shared" si="168"/>
        <v>30.6</v>
      </c>
      <c r="N569" s="38">
        <v>54</v>
      </c>
      <c r="O569" s="38">
        <v>27</v>
      </c>
      <c r="P569" s="38">
        <v>28</v>
      </c>
      <c r="Q569" s="71">
        <f t="shared" si="169"/>
        <v>4.1000000000000002E-2</v>
      </c>
      <c r="R569" s="65">
        <f t="shared" si="170"/>
        <v>0.69</v>
      </c>
      <c r="S569" s="72">
        <f t="shared" si="178"/>
        <v>0.1125</v>
      </c>
      <c r="T569" s="50">
        <v>15.3</v>
      </c>
      <c r="U569" s="74" t="s">
        <v>2773</v>
      </c>
      <c r="V569" s="27">
        <f>IF(E569="","",SUMIF(OUTBOUND!$G:$G,WMS!E569,OUTBOUND!$L:$L))</f>
        <v>2</v>
      </c>
      <c r="W569" s="27">
        <f>IF(E569="","",SUMIF(OUTBOUND!$G:$G,WMS!E569,OUTBOUND!$M:$M))</f>
        <v>16</v>
      </c>
      <c r="X569" s="71">
        <f>IF(E569="","",SUMIF(OUTBOUND!$G:$G,WMS!E569,OUTBOUND!$O:$O))</f>
        <v>3.6</v>
      </c>
      <c r="Y569" s="71">
        <f>IF(E569="","",SUMIF(OUTBOUND!$G:$G,WMS!E569,OUTBOUND!$AC:$AC))</f>
        <v>1.8</v>
      </c>
      <c r="Z569" s="71">
        <f>IF(E569="","",SUMIF(OUTBOUND!$G:$G,WMS!E569,OUTBOUND!$P:$P))</f>
        <v>8.2000000000000003E-2</v>
      </c>
      <c r="AA569" s="27">
        <f t="shared" si="172"/>
        <v>15</v>
      </c>
      <c r="AB569" s="27">
        <f t="shared" si="173"/>
        <v>120</v>
      </c>
      <c r="AC569" s="71">
        <f t="shared" si="174"/>
        <v>27</v>
      </c>
      <c r="AD569" s="71">
        <f t="shared" si="175"/>
        <v>13.5</v>
      </c>
      <c r="AE569" s="71">
        <f t="shared" si="176"/>
        <v>0.60799999999999998</v>
      </c>
      <c r="AF569" s="80" t="b">
        <f t="shared" si="177"/>
        <v>1</v>
      </c>
    </row>
    <row r="570" spans="1:33">
      <c r="A570" s="43" t="s">
        <v>3227</v>
      </c>
      <c r="B570" s="19" t="s">
        <v>1023</v>
      </c>
      <c r="C570" s="19" t="s">
        <v>3304</v>
      </c>
      <c r="D570" s="19">
        <v>42499947</v>
      </c>
      <c r="E570" s="57" t="str">
        <f t="shared" si="166"/>
        <v>KG-ARI-1812-00048-01883/42499947</v>
      </c>
      <c r="F570" s="19" t="s">
        <v>1025</v>
      </c>
      <c r="G570" s="19" t="s">
        <v>1032</v>
      </c>
      <c r="H570" s="45">
        <v>43482</v>
      </c>
      <c r="I570" s="38">
        <v>13</v>
      </c>
      <c r="J570" s="38">
        <v>104</v>
      </c>
      <c r="K570" s="65">
        <f t="shared" si="167"/>
        <v>8</v>
      </c>
      <c r="L570" s="46">
        <v>3.5</v>
      </c>
      <c r="M570" s="66">
        <f t="shared" si="168"/>
        <v>45.5</v>
      </c>
      <c r="N570" s="38">
        <v>27</v>
      </c>
      <c r="O570" s="38">
        <v>27</v>
      </c>
      <c r="P570" s="38">
        <v>19.5</v>
      </c>
      <c r="Q570" s="71">
        <f t="shared" si="169"/>
        <v>1.4E-2</v>
      </c>
      <c r="R570" s="65">
        <f t="shared" si="170"/>
        <v>0.18</v>
      </c>
      <c r="S570" s="72">
        <f t="shared" si="178"/>
        <v>0.375</v>
      </c>
      <c r="T570" s="50">
        <v>39</v>
      </c>
      <c r="U570" s="74" t="s">
        <v>3305</v>
      </c>
      <c r="V570" s="27">
        <f>IF(E570="","",SUMIF(OUTBOUND!$G:$G,WMS!E570,OUTBOUND!$L:$L))</f>
        <v>3</v>
      </c>
      <c r="W570" s="27">
        <f>IF(E570="","",SUMIF(OUTBOUND!$G:$G,WMS!E570,OUTBOUND!$M:$M))</f>
        <v>24</v>
      </c>
      <c r="X570" s="71">
        <f>IF(E570="","",SUMIF(OUTBOUND!$G:$G,WMS!E570,OUTBOUND!$O:$O))</f>
        <v>10.5</v>
      </c>
      <c r="Y570" s="71">
        <f>IF(E570="","",SUMIF(OUTBOUND!$G:$G,WMS!E570,OUTBOUND!$AC:$AC))</f>
        <v>9</v>
      </c>
      <c r="Z570" s="71">
        <f>IF(E570="","",SUMIF(OUTBOUND!$G:$G,WMS!E570,OUTBOUND!$P:$P))</f>
        <v>4.2000000000000003E-2</v>
      </c>
      <c r="AA570" s="27">
        <f t="shared" si="172"/>
        <v>10</v>
      </c>
      <c r="AB570" s="27">
        <f t="shared" si="173"/>
        <v>80</v>
      </c>
      <c r="AC570" s="71">
        <f t="shared" si="174"/>
        <v>35</v>
      </c>
      <c r="AD570" s="71">
        <f t="shared" si="175"/>
        <v>30</v>
      </c>
      <c r="AE570" s="71">
        <f t="shared" si="176"/>
        <v>0.13799999999999998</v>
      </c>
      <c r="AF570" s="80" t="b">
        <f t="shared" si="177"/>
        <v>1</v>
      </c>
    </row>
    <row r="571" spans="1:33">
      <c r="A571" s="43" t="s">
        <v>3227</v>
      </c>
      <c r="B571" s="19" t="s">
        <v>1023</v>
      </c>
      <c r="C571" s="19" t="s">
        <v>3304</v>
      </c>
      <c r="D571" s="19">
        <v>42498957</v>
      </c>
      <c r="E571" s="57" t="str">
        <f t="shared" si="166"/>
        <v>KG-ARI-1812-00048-01883/42498957</v>
      </c>
      <c r="F571" s="19" t="s">
        <v>1025</v>
      </c>
      <c r="G571" s="19" t="s">
        <v>1032</v>
      </c>
      <c r="H571" s="45">
        <v>43482</v>
      </c>
      <c r="I571" s="38">
        <v>53</v>
      </c>
      <c r="J571" s="38">
        <v>106</v>
      </c>
      <c r="K571" s="65">
        <f t="shared" si="167"/>
        <v>2</v>
      </c>
      <c r="L571" s="46">
        <v>4.6500000000000004</v>
      </c>
      <c r="M571" s="66">
        <f t="shared" si="168"/>
        <v>246.45</v>
      </c>
      <c r="N571" s="38">
        <v>51</v>
      </c>
      <c r="O571" s="38">
        <v>25</v>
      </c>
      <c r="P571" s="38">
        <v>23</v>
      </c>
      <c r="Q571" s="71">
        <f t="shared" si="169"/>
        <v>2.9000000000000001E-2</v>
      </c>
      <c r="R571" s="65">
        <f t="shared" si="170"/>
        <v>1.55</v>
      </c>
      <c r="S571" s="72">
        <f t="shared" si="178"/>
        <v>2</v>
      </c>
      <c r="T571" s="50">
        <v>212</v>
      </c>
      <c r="U571" s="74" t="s">
        <v>3305</v>
      </c>
      <c r="V571" s="27">
        <f>IF(E571="","",SUMIF(OUTBOUND!$G:$G,WMS!E571,OUTBOUND!$L:$L))</f>
        <v>27</v>
      </c>
      <c r="W571" s="27">
        <f>IF(E571="","",SUMIF(OUTBOUND!$G:$G,WMS!E571,OUTBOUND!$M:$M))</f>
        <v>54</v>
      </c>
      <c r="X571" s="71">
        <f>IF(E571="","",SUMIF(OUTBOUND!$G:$G,WMS!E571,OUTBOUND!$O:$O))</f>
        <v>125.55000000000001</v>
      </c>
      <c r="Y571" s="71">
        <f>IF(E571="","",SUMIF(OUTBOUND!$G:$G,WMS!E571,OUTBOUND!$AC:$AC))</f>
        <v>108</v>
      </c>
      <c r="Z571" s="71">
        <f>IF(E571="","",SUMIF(OUTBOUND!$G:$G,WMS!E571,OUTBOUND!$P:$P))</f>
        <v>0.78300000000000003</v>
      </c>
      <c r="AA571" s="27">
        <f t="shared" si="172"/>
        <v>26</v>
      </c>
      <c r="AB571" s="27">
        <f t="shared" si="173"/>
        <v>52</v>
      </c>
      <c r="AC571" s="71">
        <f t="shared" si="174"/>
        <v>120.89999999999998</v>
      </c>
      <c r="AD571" s="71">
        <f t="shared" si="175"/>
        <v>104</v>
      </c>
      <c r="AE571" s="71">
        <f t="shared" si="176"/>
        <v>0.76700000000000002</v>
      </c>
      <c r="AF571" s="80" t="b">
        <f t="shared" si="177"/>
        <v>1</v>
      </c>
    </row>
    <row r="572" spans="1:33">
      <c r="A572" s="43" t="s">
        <v>3227</v>
      </c>
      <c r="B572" s="19" t="s">
        <v>1023</v>
      </c>
      <c r="C572" s="19" t="s">
        <v>3304</v>
      </c>
      <c r="D572" s="19">
        <v>42619321</v>
      </c>
      <c r="E572" s="57" t="str">
        <f t="shared" si="166"/>
        <v>KG-ARI-1812-00048-01883/42619321</v>
      </c>
      <c r="F572" s="19" t="s">
        <v>1025</v>
      </c>
      <c r="G572" s="19" t="s">
        <v>1032</v>
      </c>
      <c r="H572" s="45">
        <v>43482</v>
      </c>
      <c r="I572" s="38">
        <v>15</v>
      </c>
      <c r="J572" s="38">
        <v>60</v>
      </c>
      <c r="K572" s="65">
        <f t="shared" si="167"/>
        <v>4</v>
      </c>
      <c r="L572" s="46">
        <v>8.4</v>
      </c>
      <c r="M572" s="66">
        <f t="shared" si="168"/>
        <v>126</v>
      </c>
      <c r="N572" s="38">
        <v>41.5</v>
      </c>
      <c r="O572" s="38">
        <v>41.5</v>
      </c>
      <c r="P572" s="38">
        <v>22</v>
      </c>
      <c r="Q572" s="71">
        <f t="shared" si="169"/>
        <v>3.7999999999999999E-2</v>
      </c>
      <c r="R572" s="65">
        <f t="shared" si="170"/>
        <v>0.56999999999999995</v>
      </c>
      <c r="S572" s="72">
        <f t="shared" si="178"/>
        <v>1.9</v>
      </c>
      <c r="T572" s="50">
        <v>114</v>
      </c>
      <c r="U572" s="74" t="s">
        <v>3306</v>
      </c>
      <c r="V572" s="27">
        <f>IF(E572="","",SUMIF(OUTBOUND!$G:$G,WMS!E572,OUTBOUND!$L:$L))</f>
        <v>7</v>
      </c>
      <c r="W572" s="27">
        <f>IF(E572="","",SUMIF(OUTBOUND!$G:$G,WMS!E572,OUTBOUND!$M:$M))</f>
        <v>28</v>
      </c>
      <c r="X572" s="71">
        <f>IF(E572="","",SUMIF(OUTBOUND!$G:$G,WMS!E572,OUTBOUND!$O:$O))</f>
        <v>58.800000000000004</v>
      </c>
      <c r="Y572" s="71">
        <f>IF(E572="","",SUMIF(OUTBOUND!$G:$G,WMS!E572,OUTBOUND!$AC:$AC))</f>
        <v>53.199999999999996</v>
      </c>
      <c r="Z572" s="71">
        <f>IF(E572="","",SUMIF(OUTBOUND!$G:$G,WMS!E572,OUTBOUND!$P:$P))</f>
        <v>0.26600000000000001</v>
      </c>
      <c r="AA572" s="27">
        <f t="shared" si="172"/>
        <v>8</v>
      </c>
      <c r="AB572" s="27">
        <f t="shared" si="173"/>
        <v>32</v>
      </c>
      <c r="AC572" s="71">
        <f t="shared" si="174"/>
        <v>67.199999999999989</v>
      </c>
      <c r="AD572" s="71">
        <f t="shared" si="175"/>
        <v>60.800000000000004</v>
      </c>
      <c r="AE572" s="71">
        <f t="shared" si="176"/>
        <v>0.30399999999999994</v>
      </c>
      <c r="AF572" s="80" t="b">
        <f t="shared" si="177"/>
        <v>1</v>
      </c>
    </row>
    <row r="573" spans="1:33">
      <c r="A573" s="43" t="s">
        <v>3227</v>
      </c>
      <c r="B573" s="19" t="s">
        <v>1023</v>
      </c>
      <c r="C573" s="19" t="s">
        <v>3304</v>
      </c>
      <c r="D573" s="19">
        <v>42496144</v>
      </c>
      <c r="E573" s="57" t="str">
        <f t="shared" si="166"/>
        <v>KG-ARI-1812-00048-01883/42496144</v>
      </c>
      <c r="F573" s="19" t="s">
        <v>1025</v>
      </c>
      <c r="G573" s="19" t="s">
        <v>1032</v>
      </c>
      <c r="H573" s="45">
        <v>43482</v>
      </c>
      <c r="I573" s="38">
        <v>21</v>
      </c>
      <c r="J573" s="38">
        <v>126</v>
      </c>
      <c r="K573" s="65">
        <f t="shared" si="167"/>
        <v>6</v>
      </c>
      <c r="L573" s="46">
        <v>3.7</v>
      </c>
      <c r="M573" s="66">
        <f t="shared" si="168"/>
        <v>77.7</v>
      </c>
      <c r="N573" s="38">
        <v>33.5</v>
      </c>
      <c r="O573" s="38">
        <v>22.5</v>
      </c>
      <c r="P573" s="38">
        <v>16</v>
      </c>
      <c r="Q573" s="71">
        <f t="shared" si="169"/>
        <v>1.2E-2</v>
      </c>
      <c r="R573" s="65">
        <f t="shared" si="170"/>
        <v>0.25</v>
      </c>
      <c r="S573" s="72">
        <f t="shared" si="178"/>
        <v>0.56666666666666676</v>
      </c>
      <c r="T573" s="50">
        <v>71.400000000000006</v>
      </c>
      <c r="U573" s="74" t="s">
        <v>3305</v>
      </c>
      <c r="V573" s="27">
        <f>IF(E573="","",SUMIF(OUTBOUND!$G:$G,WMS!E573,OUTBOUND!$L:$L))</f>
        <v>6</v>
      </c>
      <c r="W573" s="27">
        <f>IF(E573="","",SUMIF(OUTBOUND!$G:$G,WMS!E573,OUTBOUND!$M:$M))</f>
        <v>36</v>
      </c>
      <c r="X573" s="71">
        <f>IF(E573="","",SUMIF(OUTBOUND!$G:$G,WMS!E573,OUTBOUND!$O:$O))</f>
        <v>22.200000000000003</v>
      </c>
      <c r="Y573" s="71">
        <f>IF(E573="","",SUMIF(OUTBOUND!$G:$G,WMS!E573,OUTBOUND!$AC:$AC))</f>
        <v>20.400000000000002</v>
      </c>
      <c r="Z573" s="71">
        <f>IF(E573="","",SUMIF(OUTBOUND!$G:$G,WMS!E573,OUTBOUND!$P:$P))</f>
        <v>7.2000000000000008E-2</v>
      </c>
      <c r="AA573" s="27">
        <f t="shared" si="172"/>
        <v>15</v>
      </c>
      <c r="AB573" s="27">
        <f t="shared" si="173"/>
        <v>90</v>
      </c>
      <c r="AC573" s="71">
        <f t="shared" si="174"/>
        <v>55.5</v>
      </c>
      <c r="AD573" s="71">
        <f t="shared" si="175"/>
        <v>51</v>
      </c>
      <c r="AE573" s="71">
        <f t="shared" si="176"/>
        <v>0.17799999999999999</v>
      </c>
      <c r="AF573" s="80" t="b">
        <f t="shared" si="177"/>
        <v>1</v>
      </c>
    </row>
    <row r="574" spans="1:33">
      <c r="A574" s="43" t="s">
        <v>3227</v>
      </c>
      <c r="B574" s="19" t="s">
        <v>1023</v>
      </c>
      <c r="C574" s="19" t="s">
        <v>3302</v>
      </c>
      <c r="D574" s="19">
        <v>42727576</v>
      </c>
      <c r="E574" s="57" t="str">
        <f t="shared" si="166"/>
        <v>KG-ARI-1901-00066-01599/42727576</v>
      </c>
      <c r="F574" s="19" t="s">
        <v>1025</v>
      </c>
      <c r="G574" s="19" t="s">
        <v>1033</v>
      </c>
      <c r="H574" s="45">
        <v>43482</v>
      </c>
      <c r="I574" s="38">
        <v>15</v>
      </c>
      <c r="J574" s="38">
        <v>180</v>
      </c>
      <c r="K574" s="65">
        <f t="shared" si="167"/>
        <v>12</v>
      </c>
      <c r="L574" s="46">
        <v>9.1999999999999993</v>
      </c>
      <c r="M574" s="66">
        <f t="shared" si="168"/>
        <v>138</v>
      </c>
      <c r="N574" s="38">
        <v>38</v>
      </c>
      <c r="O574" s="38">
        <v>26</v>
      </c>
      <c r="P574" s="38">
        <v>27</v>
      </c>
      <c r="Q574" s="71">
        <f t="shared" si="169"/>
        <v>2.7E-2</v>
      </c>
      <c r="R574" s="65">
        <f t="shared" si="170"/>
        <v>0.4</v>
      </c>
      <c r="S574" s="72">
        <f t="shared" si="178"/>
        <v>0.7</v>
      </c>
      <c r="T574" s="50">
        <v>126</v>
      </c>
      <c r="U574" s="74" t="s">
        <v>3307</v>
      </c>
      <c r="V574" s="27">
        <f>IF(E574="","",SUMIF(OUTBOUND!$G:$G,WMS!E574,OUTBOUND!$L:$L))</f>
        <v>11</v>
      </c>
      <c r="W574" s="27">
        <f>IF(E574="","",SUMIF(OUTBOUND!$G:$G,WMS!E574,OUTBOUND!$M:$M))</f>
        <v>132</v>
      </c>
      <c r="X574" s="71">
        <f>IF(E574="","",SUMIF(OUTBOUND!$G:$G,WMS!E574,OUTBOUND!$O:$O))</f>
        <v>101.19999999999999</v>
      </c>
      <c r="Y574" s="71">
        <f>IF(E574="","",SUMIF(OUTBOUND!$G:$G,WMS!E574,OUTBOUND!$AC:$AC))</f>
        <v>92.399999999999991</v>
      </c>
      <c r="Z574" s="71">
        <f>IF(E574="","",SUMIF(OUTBOUND!$G:$G,WMS!E574,OUTBOUND!$P:$P))</f>
        <v>0.29699999999999999</v>
      </c>
      <c r="AA574" s="27">
        <f t="shared" si="172"/>
        <v>4</v>
      </c>
      <c r="AB574" s="27">
        <f t="shared" si="173"/>
        <v>48</v>
      </c>
      <c r="AC574" s="71">
        <f t="shared" si="174"/>
        <v>36.800000000000011</v>
      </c>
      <c r="AD574" s="71">
        <f t="shared" si="175"/>
        <v>33.600000000000009</v>
      </c>
      <c r="AE574" s="71">
        <f t="shared" si="176"/>
        <v>0.10300000000000004</v>
      </c>
      <c r="AF574" s="80" t="b">
        <f t="shared" si="177"/>
        <v>1</v>
      </c>
    </row>
    <row r="575" spans="1:33">
      <c r="A575" s="85" t="s">
        <v>3227</v>
      </c>
      <c r="B575" s="36" t="s">
        <v>1023</v>
      </c>
      <c r="C575" s="36" t="s">
        <v>3304</v>
      </c>
      <c r="D575" s="36" t="s">
        <v>3308</v>
      </c>
      <c r="E575" s="57" t="str">
        <f t="shared" si="166"/>
        <v>KG-ARI-1812-00048-01883/42576600A</v>
      </c>
      <c r="F575" s="19" t="s">
        <v>1025</v>
      </c>
      <c r="G575" s="19" t="s">
        <v>1029</v>
      </c>
      <c r="H575" s="45">
        <v>43482</v>
      </c>
      <c r="I575" s="87">
        <v>9</v>
      </c>
      <c r="J575" s="87">
        <v>72</v>
      </c>
      <c r="K575" s="65">
        <f t="shared" si="167"/>
        <v>8</v>
      </c>
      <c r="L575" s="46">
        <v>7.6</v>
      </c>
      <c r="M575" s="66">
        <f t="shared" si="168"/>
        <v>68.400000000000006</v>
      </c>
      <c r="N575" s="38">
        <v>45</v>
      </c>
      <c r="O575" s="38">
        <v>23</v>
      </c>
      <c r="P575" s="38">
        <v>23</v>
      </c>
      <c r="Q575" s="71">
        <f t="shared" si="169"/>
        <v>2.4E-2</v>
      </c>
      <c r="R575" s="65">
        <f t="shared" si="170"/>
        <v>0.21</v>
      </c>
      <c r="S575" s="72">
        <f t="shared" si="178"/>
        <v>0.82499999999999996</v>
      </c>
      <c r="T575" s="50">
        <v>59.4</v>
      </c>
      <c r="U575" s="74" t="s">
        <v>3232</v>
      </c>
      <c r="V575" s="27">
        <f>IF(E575="","",SUMIF(OUTBOUND!$G:$G,WMS!E575,OUTBOUND!$L:$L))</f>
        <v>5</v>
      </c>
      <c r="W575" s="27">
        <f>IF(E575="","",SUMIF(OUTBOUND!$G:$G,WMS!E575,OUTBOUND!$M:$M))</f>
        <v>40</v>
      </c>
      <c r="X575" s="71">
        <f>IF(E575="","",SUMIF(OUTBOUND!$G:$G,WMS!E575,OUTBOUND!$O:$O))</f>
        <v>38</v>
      </c>
      <c r="Y575" s="71">
        <f>IF(E575="","",SUMIF(OUTBOUND!$G:$G,WMS!E575,OUTBOUND!$AC:$AC))</f>
        <v>33</v>
      </c>
      <c r="Z575" s="71">
        <f>IF(E575="","",SUMIF(OUTBOUND!$G:$G,WMS!E575,OUTBOUND!$P:$P))</f>
        <v>0.12</v>
      </c>
      <c r="AA575" s="27">
        <f t="shared" si="172"/>
        <v>4</v>
      </c>
      <c r="AB575" s="27">
        <f t="shared" si="173"/>
        <v>32</v>
      </c>
      <c r="AC575" s="71">
        <f t="shared" si="174"/>
        <v>30.400000000000006</v>
      </c>
      <c r="AD575" s="71">
        <f t="shared" si="175"/>
        <v>26.4</v>
      </c>
      <c r="AE575" s="71">
        <f t="shared" si="176"/>
        <v>0.09</v>
      </c>
      <c r="AF575" s="80" t="b">
        <f t="shared" si="177"/>
        <v>1</v>
      </c>
    </row>
    <row r="576" spans="1:33">
      <c r="A576" s="85" t="s">
        <v>3227</v>
      </c>
      <c r="B576" s="36" t="s">
        <v>1023</v>
      </c>
      <c r="C576" s="36" t="s">
        <v>3304</v>
      </c>
      <c r="D576" s="36" t="s">
        <v>3309</v>
      </c>
      <c r="E576" s="57" t="str">
        <f t="shared" si="166"/>
        <v>KG-ARI-1812-00048-01883/42576600B</v>
      </c>
      <c r="F576" s="19" t="s">
        <v>1025</v>
      </c>
      <c r="G576" s="19" t="s">
        <v>1026</v>
      </c>
      <c r="H576" s="45">
        <v>43482</v>
      </c>
      <c r="I576" s="87">
        <v>0</v>
      </c>
      <c r="J576" s="87">
        <v>72</v>
      </c>
      <c r="K576" s="65" t="e">
        <f t="shared" si="167"/>
        <v>#DIV/0!</v>
      </c>
      <c r="L576" s="46">
        <v>7.6</v>
      </c>
      <c r="M576" s="66">
        <f t="shared" si="168"/>
        <v>0</v>
      </c>
      <c r="N576" s="38">
        <v>45</v>
      </c>
      <c r="O576" s="38">
        <v>23</v>
      </c>
      <c r="P576" s="38">
        <v>23</v>
      </c>
      <c r="Q576" s="71">
        <f t="shared" si="169"/>
        <v>2.4E-2</v>
      </c>
      <c r="R576" s="65">
        <f t="shared" si="170"/>
        <v>0</v>
      </c>
      <c r="S576" s="72">
        <f t="shared" si="178"/>
        <v>0.11249999999999999</v>
      </c>
      <c r="T576" s="50">
        <v>8.1</v>
      </c>
      <c r="U576" s="74" t="s">
        <v>3232</v>
      </c>
      <c r="V576" s="27">
        <f>IF(E576="","",SUMIF(OUTBOUND!$G:$G,WMS!E576,OUTBOUND!$L:$L))</f>
        <v>0</v>
      </c>
      <c r="W576" s="27">
        <f>IF(E576="","",SUMIF(OUTBOUND!$G:$G,WMS!E576,OUTBOUND!$M:$M))</f>
        <v>40</v>
      </c>
      <c r="X576" s="71">
        <f>IF(E576="","",SUMIF(OUTBOUND!$G:$G,WMS!E576,OUTBOUND!$O:$O))</f>
        <v>0</v>
      </c>
      <c r="Y576" s="71">
        <f>IF(E576="","",SUMIF(OUTBOUND!$G:$G,WMS!E576,OUTBOUND!$AC:$AC))</f>
        <v>4.5</v>
      </c>
      <c r="Z576" s="71">
        <f>IF(E576="","",SUMIF(OUTBOUND!$G:$G,WMS!E576,OUTBOUND!$P:$P))</f>
        <v>0</v>
      </c>
      <c r="AA576" s="27">
        <f t="shared" si="172"/>
        <v>0</v>
      </c>
      <c r="AB576" s="27">
        <f t="shared" si="173"/>
        <v>32</v>
      </c>
      <c r="AC576" s="71">
        <f t="shared" si="174"/>
        <v>0</v>
      </c>
      <c r="AD576" s="71">
        <f t="shared" si="175"/>
        <v>3.5999999999999996</v>
      </c>
      <c r="AE576" s="71">
        <f t="shared" si="176"/>
        <v>0</v>
      </c>
      <c r="AF576" s="80" t="e">
        <f t="shared" si="177"/>
        <v>#DIV/0!</v>
      </c>
    </row>
    <row r="577" spans="1:32">
      <c r="A577" s="85" t="s">
        <v>3227</v>
      </c>
      <c r="B577" s="36" t="s">
        <v>1023</v>
      </c>
      <c r="C577" s="36" t="s">
        <v>3304</v>
      </c>
      <c r="D577" s="36" t="s">
        <v>3310</v>
      </c>
      <c r="E577" s="57" t="str">
        <f t="shared" si="166"/>
        <v>KG-ARI-1812-00048-01883/42576624A</v>
      </c>
      <c r="F577" s="19" t="s">
        <v>1025</v>
      </c>
      <c r="G577" s="19" t="s">
        <v>1029</v>
      </c>
      <c r="H577" s="45">
        <v>43482</v>
      </c>
      <c r="I577" s="87">
        <v>12</v>
      </c>
      <c r="J577" s="87">
        <v>144</v>
      </c>
      <c r="K577" s="65">
        <f t="shared" si="167"/>
        <v>12</v>
      </c>
      <c r="L577" s="46">
        <v>6.45</v>
      </c>
      <c r="M577" s="66">
        <f t="shared" si="168"/>
        <v>77.400000000000006</v>
      </c>
      <c r="N577" s="38">
        <v>35</v>
      </c>
      <c r="O577" s="38">
        <v>24</v>
      </c>
      <c r="P577" s="38">
        <v>24.5</v>
      </c>
      <c r="Q577" s="71">
        <f t="shared" si="169"/>
        <v>2.1000000000000001E-2</v>
      </c>
      <c r="R577" s="65">
        <f t="shared" si="170"/>
        <v>0.25</v>
      </c>
      <c r="S577" s="72">
        <f t="shared" si="178"/>
        <v>0.45833333333333331</v>
      </c>
      <c r="T577" s="50">
        <v>66</v>
      </c>
      <c r="U577" s="74" t="s">
        <v>3232</v>
      </c>
      <c r="V577" s="27">
        <f>IF(E577="","",SUMIF(OUTBOUND!$G:$G,WMS!E577,OUTBOUND!$L:$L))</f>
        <v>10</v>
      </c>
      <c r="W577" s="27">
        <f>IF(E577="","",SUMIF(OUTBOUND!$G:$G,WMS!E577,OUTBOUND!$M:$M))</f>
        <v>120</v>
      </c>
      <c r="X577" s="71">
        <f>IF(E577="","",SUMIF(OUTBOUND!$G:$G,WMS!E577,OUTBOUND!$O:$O))</f>
        <v>64.5</v>
      </c>
      <c r="Y577" s="71">
        <f>IF(E577="","",SUMIF(OUTBOUND!$G:$G,WMS!E577,OUTBOUND!$AC:$AC))</f>
        <v>55</v>
      </c>
      <c r="Z577" s="71">
        <f>IF(E577="","",SUMIF(OUTBOUND!$G:$G,WMS!E577,OUTBOUND!$P:$P))</f>
        <v>0.21</v>
      </c>
      <c r="AA577" s="27">
        <f t="shared" si="172"/>
        <v>2</v>
      </c>
      <c r="AB577" s="27">
        <f t="shared" si="173"/>
        <v>24</v>
      </c>
      <c r="AC577" s="71">
        <f t="shared" si="174"/>
        <v>12.900000000000006</v>
      </c>
      <c r="AD577" s="71">
        <f t="shared" si="175"/>
        <v>11</v>
      </c>
      <c r="AE577" s="71">
        <f t="shared" si="176"/>
        <v>4.0000000000000008E-2</v>
      </c>
      <c r="AF577" s="80" t="b">
        <f t="shared" si="177"/>
        <v>1</v>
      </c>
    </row>
    <row r="578" spans="1:32">
      <c r="A578" s="85" t="s">
        <v>3227</v>
      </c>
      <c r="B578" s="36" t="s">
        <v>1023</v>
      </c>
      <c r="C578" s="36" t="s">
        <v>3304</v>
      </c>
      <c r="D578" s="36" t="s">
        <v>3311</v>
      </c>
      <c r="E578" s="57" t="str">
        <f t="shared" si="166"/>
        <v>KG-ARI-1812-00048-01883/42576624B</v>
      </c>
      <c r="F578" s="19" t="s">
        <v>1025</v>
      </c>
      <c r="G578" s="19" t="s">
        <v>1026</v>
      </c>
      <c r="H578" s="45">
        <v>43482</v>
      </c>
      <c r="I578" s="87">
        <v>0</v>
      </c>
      <c r="J578" s="87">
        <v>144</v>
      </c>
      <c r="K578" s="65" t="e">
        <f t="shared" si="167"/>
        <v>#DIV/0!</v>
      </c>
      <c r="L578" s="46">
        <v>6.45</v>
      </c>
      <c r="M578" s="66">
        <f t="shared" si="168"/>
        <v>0</v>
      </c>
      <c r="N578" s="38">
        <v>35</v>
      </c>
      <c r="O578" s="38">
        <v>24</v>
      </c>
      <c r="P578" s="38">
        <v>24.5</v>
      </c>
      <c r="Q578" s="71">
        <f t="shared" si="169"/>
        <v>2.1000000000000001E-2</v>
      </c>
      <c r="R578" s="65">
        <f t="shared" si="170"/>
        <v>0</v>
      </c>
      <c r="S578" s="72">
        <f t="shared" si="178"/>
        <v>0.11249999999999999</v>
      </c>
      <c r="T578" s="50">
        <v>16.2</v>
      </c>
      <c r="U578" s="74" t="s">
        <v>3232</v>
      </c>
      <c r="V578" s="27">
        <f>IF(E578="","",SUMIF(OUTBOUND!$G:$G,WMS!E578,OUTBOUND!$L:$L))</f>
        <v>0</v>
      </c>
      <c r="W578" s="27">
        <f>IF(E578="","",SUMIF(OUTBOUND!$G:$G,WMS!E578,OUTBOUND!$M:$M))</f>
        <v>120</v>
      </c>
      <c r="X578" s="71">
        <f>IF(E578="","",SUMIF(OUTBOUND!$G:$G,WMS!E578,OUTBOUND!$O:$O))</f>
        <v>0</v>
      </c>
      <c r="Y578" s="71">
        <f>IF(E578="","",SUMIF(OUTBOUND!$G:$G,WMS!E578,OUTBOUND!$AC:$AC))</f>
        <v>13.499999999999998</v>
      </c>
      <c r="Z578" s="71">
        <f>IF(E578="","",SUMIF(OUTBOUND!$G:$G,WMS!E578,OUTBOUND!$P:$P))</f>
        <v>0</v>
      </c>
      <c r="AA578" s="27">
        <f t="shared" si="172"/>
        <v>0</v>
      </c>
      <c r="AB578" s="27">
        <f t="shared" si="173"/>
        <v>24</v>
      </c>
      <c r="AC578" s="71">
        <f t="shared" si="174"/>
        <v>0</v>
      </c>
      <c r="AD578" s="71">
        <f t="shared" si="175"/>
        <v>2.7000000000000011</v>
      </c>
      <c r="AE578" s="71">
        <f t="shared" si="176"/>
        <v>0</v>
      </c>
      <c r="AF578" s="80" t="e">
        <f t="shared" si="177"/>
        <v>#DIV/0!</v>
      </c>
    </row>
    <row r="579" spans="1:32">
      <c r="A579" s="85" t="s">
        <v>3227</v>
      </c>
      <c r="B579" s="36" t="s">
        <v>1023</v>
      </c>
      <c r="C579" s="36" t="s">
        <v>3304</v>
      </c>
      <c r="D579" s="36" t="s">
        <v>3312</v>
      </c>
      <c r="E579" s="57" t="str">
        <f t="shared" si="166"/>
        <v>KG-ARI-1812-00048-01883/42628989A</v>
      </c>
      <c r="F579" s="19" t="s">
        <v>1025</v>
      </c>
      <c r="G579" s="19" t="s">
        <v>1029</v>
      </c>
      <c r="H579" s="45">
        <v>43482</v>
      </c>
      <c r="I579" s="87">
        <v>22</v>
      </c>
      <c r="J579" s="87">
        <v>88</v>
      </c>
      <c r="K579" s="65">
        <f t="shared" si="167"/>
        <v>4</v>
      </c>
      <c r="L579" s="46">
        <v>6.65</v>
      </c>
      <c r="M579" s="66">
        <f t="shared" si="168"/>
        <v>146.30000000000001</v>
      </c>
      <c r="N579" s="38">
        <v>35</v>
      </c>
      <c r="O579" s="38">
        <v>23</v>
      </c>
      <c r="P579" s="38">
        <v>25</v>
      </c>
      <c r="Q579" s="71">
        <f t="shared" si="169"/>
        <v>0.02</v>
      </c>
      <c r="R579" s="65">
        <f t="shared" si="170"/>
        <v>0.44</v>
      </c>
      <c r="S579" s="72">
        <f t="shared" si="178"/>
        <v>1.5</v>
      </c>
      <c r="T579" s="50">
        <v>132</v>
      </c>
      <c r="U579" s="74" t="s">
        <v>3232</v>
      </c>
      <c r="V579" s="27">
        <f>IF(E579="","",SUMIF(OUTBOUND!$G:$G,WMS!E579,OUTBOUND!$L:$L))</f>
        <v>14</v>
      </c>
      <c r="W579" s="27">
        <f>IF(E579="","",SUMIF(OUTBOUND!$G:$G,WMS!E579,OUTBOUND!$M:$M))</f>
        <v>56</v>
      </c>
      <c r="X579" s="71">
        <f>IF(E579="","",SUMIF(OUTBOUND!$G:$G,WMS!E579,OUTBOUND!$O:$O))</f>
        <v>93.100000000000009</v>
      </c>
      <c r="Y579" s="71">
        <f>IF(E579="","",SUMIF(OUTBOUND!$G:$G,WMS!E579,OUTBOUND!$AC:$AC))</f>
        <v>84</v>
      </c>
      <c r="Z579" s="71">
        <f>IF(E579="","",SUMIF(OUTBOUND!$G:$G,WMS!E579,OUTBOUND!$P:$P))</f>
        <v>0.28000000000000003</v>
      </c>
      <c r="AA579" s="27">
        <f t="shared" si="172"/>
        <v>8</v>
      </c>
      <c r="AB579" s="27">
        <f t="shared" si="173"/>
        <v>32</v>
      </c>
      <c r="AC579" s="71">
        <f t="shared" si="174"/>
        <v>53.2</v>
      </c>
      <c r="AD579" s="71">
        <f t="shared" si="175"/>
        <v>48</v>
      </c>
      <c r="AE579" s="71">
        <f t="shared" si="176"/>
        <v>0.15999999999999998</v>
      </c>
      <c r="AF579" s="80" t="b">
        <f t="shared" si="177"/>
        <v>1</v>
      </c>
    </row>
    <row r="580" spans="1:32">
      <c r="A580" s="85" t="s">
        <v>3227</v>
      </c>
      <c r="B580" s="36" t="s">
        <v>1023</v>
      </c>
      <c r="C580" s="36" t="s">
        <v>3304</v>
      </c>
      <c r="D580" s="36" t="s">
        <v>3313</v>
      </c>
      <c r="E580" s="57" t="str">
        <f t="shared" si="166"/>
        <v>KG-ARI-1812-00048-01883/42628989B</v>
      </c>
      <c r="F580" s="19" t="s">
        <v>1025</v>
      </c>
      <c r="G580" s="19" t="s">
        <v>1026</v>
      </c>
      <c r="H580" s="45">
        <v>43482</v>
      </c>
      <c r="I580" s="87">
        <v>0</v>
      </c>
      <c r="J580" s="87">
        <v>88</v>
      </c>
      <c r="K580" s="65" t="e">
        <f t="shared" si="167"/>
        <v>#DIV/0!</v>
      </c>
      <c r="L580" s="46">
        <v>6.65</v>
      </c>
      <c r="M580" s="66">
        <f t="shared" si="168"/>
        <v>0</v>
      </c>
      <c r="N580" s="38">
        <v>35</v>
      </c>
      <c r="O580" s="38">
        <v>23</v>
      </c>
      <c r="P580" s="38">
        <v>25</v>
      </c>
      <c r="Q580" s="71">
        <f t="shared" si="169"/>
        <v>0.02</v>
      </c>
      <c r="R580" s="65">
        <f t="shared" si="170"/>
        <v>0</v>
      </c>
      <c r="S580" s="72">
        <f t="shared" si="178"/>
        <v>0.33749999999999997</v>
      </c>
      <c r="T580" s="50">
        <v>29.7</v>
      </c>
      <c r="U580" s="74" t="s">
        <v>3232</v>
      </c>
      <c r="V580" s="27">
        <f>IF(E580="","",SUMIF(OUTBOUND!$G:$G,WMS!E580,OUTBOUND!$L:$L))</f>
        <v>0</v>
      </c>
      <c r="W580" s="27">
        <f>IF(E580="","",SUMIF(OUTBOUND!$G:$G,WMS!E580,OUTBOUND!$M:$M))</f>
        <v>56</v>
      </c>
      <c r="X580" s="71">
        <f>IF(E580="","",SUMIF(OUTBOUND!$G:$G,WMS!E580,OUTBOUND!$O:$O))</f>
        <v>0</v>
      </c>
      <c r="Y580" s="71">
        <f>IF(E580="","",SUMIF(OUTBOUND!$G:$G,WMS!E580,OUTBOUND!$AC:$AC))</f>
        <v>18.899999999999999</v>
      </c>
      <c r="Z580" s="71">
        <f>IF(E580="","",SUMIF(OUTBOUND!$G:$G,WMS!E580,OUTBOUND!$P:$P))</f>
        <v>0</v>
      </c>
      <c r="AA580" s="27">
        <f t="shared" si="172"/>
        <v>0</v>
      </c>
      <c r="AB580" s="27">
        <f t="shared" si="173"/>
        <v>32</v>
      </c>
      <c r="AC580" s="71">
        <f t="shared" si="174"/>
        <v>0</v>
      </c>
      <c r="AD580" s="71">
        <f t="shared" si="175"/>
        <v>10.8</v>
      </c>
      <c r="AE580" s="71">
        <f t="shared" si="176"/>
        <v>0</v>
      </c>
      <c r="AF580" s="80" t="e">
        <f t="shared" si="177"/>
        <v>#DIV/0!</v>
      </c>
    </row>
    <row r="581" spans="1:32">
      <c r="A581" s="43" t="s">
        <v>3227</v>
      </c>
      <c r="B581" s="19" t="s">
        <v>1023</v>
      </c>
      <c r="C581" s="19" t="s">
        <v>3304</v>
      </c>
      <c r="D581" s="19">
        <v>42641162</v>
      </c>
      <c r="E581" s="57" t="str">
        <f t="shared" si="166"/>
        <v>KG-ARI-1812-00048-01883/42641162</v>
      </c>
      <c r="F581" s="19" t="s">
        <v>1025</v>
      </c>
      <c r="G581" s="19" t="s">
        <v>1033</v>
      </c>
      <c r="H581" s="45">
        <v>43482</v>
      </c>
      <c r="I581" s="38">
        <v>7</v>
      </c>
      <c r="J581" s="38">
        <v>28</v>
      </c>
      <c r="K581" s="65">
        <f t="shared" si="167"/>
        <v>4</v>
      </c>
      <c r="L581" s="46">
        <v>9.3000000000000007</v>
      </c>
      <c r="M581" s="66">
        <f t="shared" si="168"/>
        <v>65.099999999999994</v>
      </c>
      <c r="N581" s="38">
        <v>36</v>
      </c>
      <c r="O581" s="38">
        <v>31</v>
      </c>
      <c r="P581" s="38">
        <v>31.5</v>
      </c>
      <c r="Q581" s="71">
        <f t="shared" si="169"/>
        <v>3.5000000000000003E-2</v>
      </c>
      <c r="R581" s="65">
        <f t="shared" si="170"/>
        <v>0.25</v>
      </c>
      <c r="S581" s="72">
        <f t="shared" si="178"/>
        <v>1.95</v>
      </c>
      <c r="T581" s="50">
        <v>54.6</v>
      </c>
      <c r="U581" s="74" t="s">
        <v>3232</v>
      </c>
      <c r="V581" s="27">
        <f>IF(E581="","",SUMIF(OUTBOUND!$G:$G,WMS!E581,OUTBOUND!$L:$L))</f>
        <v>5</v>
      </c>
      <c r="W581" s="27">
        <f>IF(E581="","",SUMIF(OUTBOUND!$G:$G,WMS!E581,OUTBOUND!$M:$M))</f>
        <v>20</v>
      </c>
      <c r="X581" s="71">
        <f>IF(E581="","",SUMIF(OUTBOUND!$G:$G,WMS!E581,OUTBOUND!$O:$O))</f>
        <v>46.5</v>
      </c>
      <c r="Y581" s="71">
        <f>IF(E581="","",SUMIF(OUTBOUND!$G:$G,WMS!E581,OUTBOUND!$AC:$AC))</f>
        <v>39</v>
      </c>
      <c r="Z581" s="71">
        <f>IF(E581="","",SUMIF(OUTBOUND!$G:$G,WMS!E581,OUTBOUND!$P:$P))</f>
        <v>0.17500000000000002</v>
      </c>
      <c r="AA581" s="27">
        <f t="shared" si="172"/>
        <v>2</v>
      </c>
      <c r="AB581" s="27">
        <f t="shared" si="173"/>
        <v>8</v>
      </c>
      <c r="AC581" s="71">
        <f t="shared" si="174"/>
        <v>18.599999999999994</v>
      </c>
      <c r="AD581" s="71">
        <f t="shared" si="175"/>
        <v>15.600000000000001</v>
      </c>
      <c r="AE581" s="71">
        <f t="shared" si="176"/>
        <v>7.4999999999999983E-2</v>
      </c>
      <c r="AF581" s="80" t="b">
        <f t="shared" si="177"/>
        <v>1</v>
      </c>
    </row>
    <row r="582" spans="1:32">
      <c r="A582" s="85" t="s">
        <v>3227</v>
      </c>
      <c r="B582" s="36" t="s">
        <v>1023</v>
      </c>
      <c r="C582" s="36" t="s">
        <v>3304</v>
      </c>
      <c r="D582" s="36" t="s">
        <v>3314</v>
      </c>
      <c r="E582" s="57" t="str">
        <f t="shared" si="166"/>
        <v>KG-ARI-1812-00048-01883/42615965A</v>
      </c>
      <c r="F582" s="19" t="s">
        <v>1025</v>
      </c>
      <c r="G582" s="19" t="s">
        <v>1029</v>
      </c>
      <c r="H582" s="45">
        <v>43482</v>
      </c>
      <c r="I582" s="87">
        <v>14</v>
      </c>
      <c r="J582" s="87">
        <v>168</v>
      </c>
      <c r="K582" s="65">
        <f t="shared" si="167"/>
        <v>12</v>
      </c>
      <c r="L582" s="46">
        <v>6.25</v>
      </c>
      <c r="M582" s="66">
        <f t="shared" si="168"/>
        <v>87.5</v>
      </c>
      <c r="N582" s="38">
        <v>34.5</v>
      </c>
      <c r="O582" s="38">
        <v>23.5</v>
      </c>
      <c r="P582" s="38">
        <v>23.5</v>
      </c>
      <c r="Q582" s="71">
        <f t="shared" si="169"/>
        <v>1.9E-2</v>
      </c>
      <c r="R582" s="65">
        <f t="shared" si="170"/>
        <v>0.27</v>
      </c>
      <c r="S582" s="72">
        <f t="shared" si="178"/>
        <v>0.45833333333333331</v>
      </c>
      <c r="T582" s="50">
        <v>77</v>
      </c>
      <c r="U582" s="74" t="s">
        <v>3303</v>
      </c>
      <c r="V582" s="27">
        <f>IF(E582="","",SUMIF(OUTBOUND!$G:$G,WMS!E582,OUTBOUND!$L:$L))</f>
        <v>8</v>
      </c>
      <c r="W582" s="27">
        <f>IF(E582="","",SUMIF(OUTBOUND!$G:$G,WMS!E582,OUTBOUND!$M:$M))</f>
        <v>96</v>
      </c>
      <c r="X582" s="71">
        <f>IF(E582="","",SUMIF(OUTBOUND!$G:$G,WMS!E582,OUTBOUND!$O:$O))</f>
        <v>50</v>
      </c>
      <c r="Y582" s="71">
        <f>IF(E582="","",SUMIF(OUTBOUND!$G:$G,WMS!E582,OUTBOUND!$AC:$AC))</f>
        <v>44</v>
      </c>
      <c r="Z582" s="71">
        <f>IF(E582="","",SUMIF(OUTBOUND!$G:$G,WMS!E582,OUTBOUND!$P:$P))</f>
        <v>0.152</v>
      </c>
      <c r="AA582" s="27">
        <f t="shared" si="172"/>
        <v>6</v>
      </c>
      <c r="AB582" s="27">
        <f t="shared" si="173"/>
        <v>72</v>
      </c>
      <c r="AC582" s="71">
        <f t="shared" si="174"/>
        <v>37.5</v>
      </c>
      <c r="AD582" s="71">
        <f t="shared" si="175"/>
        <v>33</v>
      </c>
      <c r="AE582" s="71">
        <f t="shared" si="176"/>
        <v>0.11800000000000002</v>
      </c>
      <c r="AF582" s="80" t="b">
        <f t="shared" si="177"/>
        <v>1</v>
      </c>
    </row>
    <row r="583" spans="1:32">
      <c r="A583" s="85" t="s">
        <v>3227</v>
      </c>
      <c r="B583" s="36" t="s">
        <v>1023</v>
      </c>
      <c r="C583" s="36" t="s">
        <v>3304</v>
      </c>
      <c r="D583" s="36" t="s">
        <v>3315</v>
      </c>
      <c r="E583" s="57" t="str">
        <f t="shared" si="166"/>
        <v>KG-ARI-1812-00048-01883/42615965B</v>
      </c>
      <c r="F583" s="19" t="s">
        <v>1025</v>
      </c>
      <c r="G583" s="19" t="s">
        <v>1026</v>
      </c>
      <c r="H583" s="45">
        <v>43482</v>
      </c>
      <c r="I583" s="87">
        <v>0</v>
      </c>
      <c r="J583" s="87">
        <v>168</v>
      </c>
      <c r="K583" s="65" t="e">
        <f t="shared" si="167"/>
        <v>#DIV/0!</v>
      </c>
      <c r="L583" s="46">
        <v>6.25</v>
      </c>
      <c r="M583" s="66">
        <f t="shared" si="168"/>
        <v>0</v>
      </c>
      <c r="N583" s="38">
        <v>34.5</v>
      </c>
      <c r="O583" s="38">
        <v>23.5</v>
      </c>
      <c r="P583" s="38">
        <v>23.5</v>
      </c>
      <c r="Q583" s="71">
        <f t="shared" si="169"/>
        <v>1.9E-2</v>
      </c>
      <c r="R583" s="65">
        <f t="shared" si="170"/>
        <v>0</v>
      </c>
      <c r="S583" s="72">
        <f t="shared" si="178"/>
        <v>0.11249999999999999</v>
      </c>
      <c r="T583" s="50">
        <v>18.899999999999999</v>
      </c>
      <c r="U583" s="74" t="s">
        <v>3303</v>
      </c>
      <c r="V583" s="27">
        <f>IF(E583="","",SUMIF(OUTBOUND!$G:$G,WMS!E583,OUTBOUND!$L:$L))</f>
        <v>0</v>
      </c>
      <c r="W583" s="27">
        <f>IF(E583="","",SUMIF(OUTBOUND!$G:$G,WMS!E583,OUTBOUND!$M:$M))</f>
        <v>96</v>
      </c>
      <c r="X583" s="71">
        <f>IF(E583="","",SUMIF(OUTBOUND!$G:$G,WMS!E583,OUTBOUND!$O:$O))</f>
        <v>0</v>
      </c>
      <c r="Y583" s="71">
        <f>IF(E583="","",SUMIF(OUTBOUND!$G:$G,WMS!E583,OUTBOUND!$AC:$AC))</f>
        <v>10.799999999999999</v>
      </c>
      <c r="Z583" s="71">
        <f>IF(E583="","",SUMIF(OUTBOUND!$G:$G,WMS!E583,OUTBOUND!$P:$P))</f>
        <v>0</v>
      </c>
      <c r="AA583" s="27">
        <f t="shared" si="172"/>
        <v>0</v>
      </c>
      <c r="AB583" s="27">
        <f t="shared" si="173"/>
        <v>72</v>
      </c>
      <c r="AC583" s="71">
        <f t="shared" si="174"/>
        <v>0</v>
      </c>
      <c r="AD583" s="71">
        <f t="shared" si="175"/>
        <v>8.1</v>
      </c>
      <c r="AE583" s="71">
        <f t="shared" si="176"/>
        <v>0</v>
      </c>
      <c r="AF583" s="80" t="e">
        <f t="shared" si="177"/>
        <v>#DIV/0!</v>
      </c>
    </row>
    <row r="584" spans="1:32">
      <c r="A584" s="43" t="s">
        <v>3227</v>
      </c>
      <c r="B584" s="19" t="s">
        <v>1023</v>
      </c>
      <c r="C584" s="19" t="s">
        <v>3304</v>
      </c>
      <c r="D584" s="19">
        <v>42534921</v>
      </c>
      <c r="E584" s="57" t="str">
        <f t="shared" si="166"/>
        <v>KG-ARI-1812-00048-01883/42534921</v>
      </c>
      <c r="F584" s="19" t="s">
        <v>1025</v>
      </c>
      <c r="G584" s="19" t="s">
        <v>1029</v>
      </c>
      <c r="H584" s="45">
        <v>43482</v>
      </c>
      <c r="I584" s="38">
        <v>12</v>
      </c>
      <c r="J584" s="38">
        <v>72</v>
      </c>
      <c r="K584" s="65">
        <f t="shared" si="167"/>
        <v>6</v>
      </c>
      <c r="L584" s="46">
        <v>7.6</v>
      </c>
      <c r="M584" s="66">
        <f t="shared" si="168"/>
        <v>91.2</v>
      </c>
      <c r="N584" s="38">
        <v>28.5</v>
      </c>
      <c r="O584" s="38">
        <v>22</v>
      </c>
      <c r="P584" s="38">
        <v>31</v>
      </c>
      <c r="Q584" s="71">
        <f t="shared" si="169"/>
        <v>1.9E-2</v>
      </c>
      <c r="R584" s="65">
        <f t="shared" si="170"/>
        <v>0.23</v>
      </c>
      <c r="S584" s="72">
        <f t="shared" si="178"/>
        <v>1.1166666666666667</v>
      </c>
      <c r="T584" s="50">
        <v>80.400000000000006</v>
      </c>
      <c r="U584" s="74" t="s">
        <v>3316</v>
      </c>
      <c r="V584" s="27">
        <f>IF(E584="","",SUMIF(OUTBOUND!$G:$G,WMS!E584,OUTBOUND!$L:$L))</f>
        <v>2</v>
      </c>
      <c r="W584" s="27">
        <f>IF(E584="","",SUMIF(OUTBOUND!$G:$G,WMS!E584,OUTBOUND!$M:$M))</f>
        <v>12</v>
      </c>
      <c r="X584" s="71">
        <f>IF(E584="","",SUMIF(OUTBOUND!$G:$G,WMS!E584,OUTBOUND!$O:$O))</f>
        <v>15.2</v>
      </c>
      <c r="Y584" s="71">
        <f>IF(E584="","",SUMIF(OUTBOUND!$G:$G,WMS!E584,OUTBOUND!$AC:$AC))</f>
        <v>13.4</v>
      </c>
      <c r="Z584" s="71">
        <f>IF(E584="","",SUMIF(OUTBOUND!$G:$G,WMS!E584,OUTBOUND!$P:$P))</f>
        <v>3.7999999999999999E-2</v>
      </c>
      <c r="AA584" s="27">
        <f t="shared" si="172"/>
        <v>10</v>
      </c>
      <c r="AB584" s="27">
        <f t="shared" si="173"/>
        <v>60</v>
      </c>
      <c r="AC584" s="71">
        <f t="shared" si="174"/>
        <v>76</v>
      </c>
      <c r="AD584" s="71">
        <f t="shared" si="175"/>
        <v>67</v>
      </c>
      <c r="AE584" s="71">
        <f t="shared" si="176"/>
        <v>0.192</v>
      </c>
      <c r="AF584" s="80" t="b">
        <f t="shared" si="177"/>
        <v>1</v>
      </c>
    </row>
    <row r="585" spans="1:32">
      <c r="A585" s="43" t="s">
        <v>3227</v>
      </c>
      <c r="B585" s="19" t="s">
        <v>1023</v>
      </c>
      <c r="C585" s="19" t="s">
        <v>3304</v>
      </c>
      <c r="D585" s="19">
        <v>42447375</v>
      </c>
      <c r="E585" s="57" t="str">
        <f t="shared" si="166"/>
        <v>KG-ARI-1812-00048-01883/42447375</v>
      </c>
      <c r="F585" s="19" t="s">
        <v>1025</v>
      </c>
      <c r="G585" s="19" t="s">
        <v>1029</v>
      </c>
      <c r="H585" s="45">
        <v>43482</v>
      </c>
      <c r="I585" s="38">
        <v>5</v>
      </c>
      <c r="J585" s="38">
        <v>30</v>
      </c>
      <c r="K585" s="65">
        <f t="shared" si="167"/>
        <v>6</v>
      </c>
      <c r="L585" s="46">
        <v>4.8</v>
      </c>
      <c r="M585" s="66">
        <f t="shared" si="168"/>
        <v>24</v>
      </c>
      <c r="N585" s="38">
        <v>43</v>
      </c>
      <c r="O585" s="38">
        <v>29</v>
      </c>
      <c r="P585" s="38">
        <v>14</v>
      </c>
      <c r="Q585" s="71">
        <f t="shared" si="169"/>
        <v>1.7000000000000001E-2</v>
      </c>
      <c r="R585" s="65">
        <f t="shared" si="170"/>
        <v>0.09</v>
      </c>
      <c r="S585" s="72">
        <f t="shared" si="178"/>
        <v>0.52</v>
      </c>
      <c r="T585" s="50">
        <v>15.6</v>
      </c>
      <c r="U585" s="74" t="s">
        <v>3317</v>
      </c>
      <c r="V585" s="27">
        <f>IF(E585="","",SUMIF(OUTBOUND!$G:$G,WMS!E585,OUTBOUND!$L:$L))</f>
        <v>2</v>
      </c>
      <c r="W585" s="27">
        <f>IF(E585="","",SUMIF(OUTBOUND!$G:$G,WMS!E585,OUTBOUND!$M:$M))</f>
        <v>12</v>
      </c>
      <c r="X585" s="71">
        <f>IF(E585="","",SUMIF(OUTBOUND!$G:$G,WMS!E585,OUTBOUND!$O:$O))</f>
        <v>9.6</v>
      </c>
      <c r="Y585" s="71">
        <f>IF(E585="","",SUMIF(OUTBOUND!$G:$G,WMS!E585,OUTBOUND!$AC:$AC))</f>
        <v>6.24</v>
      </c>
      <c r="Z585" s="71">
        <f>IF(E585="","",SUMIF(OUTBOUND!$G:$G,WMS!E585,OUTBOUND!$P:$P))</f>
        <v>3.4000000000000002E-2</v>
      </c>
      <c r="AA585" s="27">
        <f t="shared" si="172"/>
        <v>3</v>
      </c>
      <c r="AB585" s="27">
        <f t="shared" si="173"/>
        <v>18</v>
      </c>
      <c r="AC585" s="71">
        <f t="shared" si="174"/>
        <v>14.4</v>
      </c>
      <c r="AD585" s="71">
        <f t="shared" si="175"/>
        <v>9.36</v>
      </c>
      <c r="AE585" s="71">
        <f t="shared" si="176"/>
        <v>5.5999999999999994E-2</v>
      </c>
      <c r="AF585" s="80" t="b">
        <f t="shared" si="177"/>
        <v>1</v>
      </c>
    </row>
    <row r="586" spans="1:32">
      <c r="A586" s="43" t="s">
        <v>3227</v>
      </c>
      <c r="B586" s="19" t="s">
        <v>1023</v>
      </c>
      <c r="C586" s="19" t="s">
        <v>3304</v>
      </c>
      <c r="D586" s="19">
        <v>42628125</v>
      </c>
      <c r="E586" s="57" t="str">
        <f t="shared" ref="E586:E649" si="179">IF(D586="","",C586&amp;"/"&amp;D586)</f>
        <v>KG-ARI-1812-00048-01883/42628125</v>
      </c>
      <c r="F586" s="19" t="s">
        <v>1025</v>
      </c>
      <c r="G586" s="19" t="s">
        <v>1027</v>
      </c>
      <c r="H586" s="45">
        <v>43482</v>
      </c>
      <c r="I586" s="38">
        <v>15</v>
      </c>
      <c r="J586" s="38">
        <v>90</v>
      </c>
      <c r="K586" s="65">
        <f t="shared" ref="K586:K649" si="180">IF(J586="","",J586/I586)</f>
        <v>6</v>
      </c>
      <c r="L586" s="46">
        <v>3</v>
      </c>
      <c r="M586" s="66">
        <f t="shared" ref="M586:M649" si="181">IF(L586="","",ROUND(I586*L586,3))</f>
        <v>45</v>
      </c>
      <c r="N586" s="38">
        <v>60</v>
      </c>
      <c r="O586" s="38">
        <v>41</v>
      </c>
      <c r="P586" s="38">
        <v>46</v>
      </c>
      <c r="Q586" s="71">
        <f t="shared" ref="Q586:Q618" si="182">IF(P586="","",ROUND(N586*O586*P586/1000000,3))</f>
        <v>0.113</v>
      </c>
      <c r="R586" s="65">
        <f t="shared" ref="R586:R618" si="183">IF(Q586="","",ROUND(N586*O586*P586/1000000*I586,2))</f>
        <v>1.7</v>
      </c>
      <c r="S586" s="72">
        <f t="shared" si="178"/>
        <v>0.36666666666666664</v>
      </c>
      <c r="T586" s="50">
        <v>33</v>
      </c>
      <c r="U586" s="74" t="s">
        <v>3318</v>
      </c>
      <c r="V586" s="27">
        <f>IF(E586="","",SUMIF(OUTBOUND!$G:$G,WMS!E586,OUTBOUND!$L:$L))</f>
        <v>6</v>
      </c>
      <c r="W586" s="27">
        <f>IF(E586="","",SUMIF(OUTBOUND!$G:$G,WMS!E586,OUTBOUND!$M:$M))</f>
        <v>36</v>
      </c>
      <c r="X586" s="71">
        <f>IF(E586="","",SUMIF(OUTBOUND!$G:$G,WMS!E586,OUTBOUND!$O:$O))</f>
        <v>18</v>
      </c>
      <c r="Y586" s="71">
        <f>IF(E586="","",SUMIF(OUTBOUND!$G:$G,WMS!E586,OUTBOUND!$AC:$AC))</f>
        <v>13.2</v>
      </c>
      <c r="Z586" s="71">
        <f>IF(E586="","",SUMIF(OUTBOUND!$G:$G,WMS!E586,OUTBOUND!$P:$P))</f>
        <v>0.67800000000000005</v>
      </c>
      <c r="AA586" s="27">
        <f t="shared" ref="AA586:AA618" si="184">IF(I586="","",I586-V586)</f>
        <v>9</v>
      </c>
      <c r="AB586" s="27">
        <f t="shared" ref="AB586:AB618" si="185">IF(J586="","",J586-W586)</f>
        <v>54</v>
      </c>
      <c r="AC586" s="71">
        <f t="shared" ref="AC586:AC618" si="186">IF(M586="","",M586-X586)</f>
        <v>27</v>
      </c>
      <c r="AD586" s="71">
        <f t="shared" ref="AD586:AD618" si="187">IF(T586="","",T586-Y586)</f>
        <v>19.8</v>
      </c>
      <c r="AE586" s="71">
        <f t="shared" ref="AE586:AE618" si="188">IF(R586="","",R586-Z586)</f>
        <v>1.0219999999999998</v>
      </c>
      <c r="AF586" s="80" t="b">
        <f t="shared" ref="AF586:AF618" si="189">IF(AB586="","",EXACT(K586,AB586/AA586))</f>
        <v>1</v>
      </c>
    </row>
    <row r="587" spans="1:32">
      <c r="A587" s="43" t="s">
        <v>3227</v>
      </c>
      <c r="B587" s="19" t="s">
        <v>1023</v>
      </c>
      <c r="C587" s="19" t="s">
        <v>3304</v>
      </c>
      <c r="D587" s="19">
        <v>42628118</v>
      </c>
      <c r="E587" s="57" t="str">
        <f t="shared" si="179"/>
        <v>KG-ARI-1812-00048-01883/42628118</v>
      </c>
      <c r="F587" s="19" t="s">
        <v>1025</v>
      </c>
      <c r="G587" s="19" t="s">
        <v>1027</v>
      </c>
      <c r="H587" s="45">
        <v>43482</v>
      </c>
      <c r="I587" s="38">
        <v>19</v>
      </c>
      <c r="J587" s="38">
        <v>114</v>
      </c>
      <c r="K587" s="65">
        <f t="shared" si="180"/>
        <v>6</v>
      </c>
      <c r="L587" s="46">
        <v>3.45</v>
      </c>
      <c r="M587" s="66">
        <f t="shared" si="181"/>
        <v>65.55</v>
      </c>
      <c r="N587" s="38">
        <v>40</v>
      </c>
      <c r="O587" s="38">
        <v>31</v>
      </c>
      <c r="P587" s="38">
        <v>41</v>
      </c>
      <c r="Q587" s="71">
        <f t="shared" si="182"/>
        <v>5.0999999999999997E-2</v>
      </c>
      <c r="R587" s="65">
        <f t="shared" si="183"/>
        <v>0.97</v>
      </c>
      <c r="S587" s="72">
        <f t="shared" si="178"/>
        <v>0.48333333333333334</v>
      </c>
      <c r="T587" s="50">
        <v>55.1</v>
      </c>
      <c r="U587" s="74" t="s">
        <v>3317</v>
      </c>
      <c r="V587" s="27">
        <f>IF(E587="","",SUMIF(OUTBOUND!$G:$G,WMS!E587,OUTBOUND!$L:$L))</f>
        <v>10</v>
      </c>
      <c r="W587" s="27">
        <f>IF(E587="","",SUMIF(OUTBOUND!$G:$G,WMS!E587,OUTBOUND!$M:$M))</f>
        <v>60</v>
      </c>
      <c r="X587" s="71">
        <f>IF(E587="","",SUMIF(OUTBOUND!$G:$G,WMS!E587,OUTBOUND!$O:$O))</f>
        <v>34.5</v>
      </c>
      <c r="Y587" s="71">
        <f>IF(E587="","",SUMIF(OUTBOUND!$G:$G,WMS!E587,OUTBOUND!$AC:$AC))</f>
        <v>29</v>
      </c>
      <c r="Z587" s="71">
        <f>IF(E587="","",SUMIF(OUTBOUND!$G:$G,WMS!E587,OUTBOUND!$P:$P))</f>
        <v>0.51</v>
      </c>
      <c r="AA587" s="27">
        <f t="shared" si="184"/>
        <v>9</v>
      </c>
      <c r="AB587" s="27">
        <f t="shared" si="185"/>
        <v>54</v>
      </c>
      <c r="AC587" s="71">
        <f t="shared" si="186"/>
        <v>31.049999999999997</v>
      </c>
      <c r="AD587" s="71">
        <f t="shared" si="187"/>
        <v>26.1</v>
      </c>
      <c r="AE587" s="71">
        <f t="shared" si="188"/>
        <v>0.45999999999999996</v>
      </c>
      <c r="AF587" s="80" t="b">
        <f t="shared" si="189"/>
        <v>1</v>
      </c>
    </row>
    <row r="588" spans="1:32">
      <c r="A588" s="43" t="s">
        <v>3227</v>
      </c>
      <c r="B588" s="19" t="s">
        <v>1023</v>
      </c>
      <c r="C588" s="19" t="s">
        <v>3304</v>
      </c>
      <c r="D588" s="19">
        <v>42466543</v>
      </c>
      <c r="E588" s="57" t="str">
        <f t="shared" si="179"/>
        <v>KG-ARI-1812-00048-01883/42466543</v>
      </c>
      <c r="F588" s="19" t="s">
        <v>1025</v>
      </c>
      <c r="G588" s="19" t="s">
        <v>1027</v>
      </c>
      <c r="H588" s="45">
        <v>43482</v>
      </c>
      <c r="I588" s="38">
        <v>15</v>
      </c>
      <c r="J588" s="38">
        <v>90</v>
      </c>
      <c r="K588" s="65">
        <f t="shared" si="180"/>
        <v>6</v>
      </c>
      <c r="L588" s="46">
        <v>2</v>
      </c>
      <c r="M588" s="66">
        <f t="shared" si="181"/>
        <v>30</v>
      </c>
      <c r="N588" s="38">
        <v>38</v>
      </c>
      <c r="O588" s="38">
        <v>38</v>
      </c>
      <c r="P588" s="38">
        <v>34.5</v>
      </c>
      <c r="Q588" s="71">
        <f t="shared" si="182"/>
        <v>0.05</v>
      </c>
      <c r="R588" s="65">
        <f t="shared" si="183"/>
        <v>0.75</v>
      </c>
      <c r="S588" s="72">
        <f t="shared" si="178"/>
        <v>0.21666666666666667</v>
      </c>
      <c r="T588" s="50">
        <v>19.5</v>
      </c>
      <c r="U588" s="74" t="s">
        <v>3318</v>
      </c>
      <c r="V588" s="27">
        <f>IF(E588="","",SUMIF(OUTBOUND!$G:$G,WMS!E588,OUTBOUND!$L:$L))</f>
        <v>8</v>
      </c>
      <c r="W588" s="27">
        <f>IF(E588="","",SUMIF(OUTBOUND!$G:$G,WMS!E588,OUTBOUND!$M:$M))</f>
        <v>48</v>
      </c>
      <c r="X588" s="71">
        <f>IF(E588="","",SUMIF(OUTBOUND!$G:$G,WMS!E588,OUTBOUND!$O:$O))</f>
        <v>16</v>
      </c>
      <c r="Y588" s="71">
        <f>IF(E588="","",SUMIF(OUTBOUND!$G:$G,WMS!E588,OUTBOUND!$AC:$AC))</f>
        <v>10.4</v>
      </c>
      <c r="Z588" s="71">
        <f>IF(E588="","",SUMIF(OUTBOUND!$G:$G,WMS!E588,OUTBOUND!$P:$P))</f>
        <v>0.4</v>
      </c>
      <c r="AA588" s="27">
        <f t="shared" si="184"/>
        <v>7</v>
      </c>
      <c r="AB588" s="27">
        <f t="shared" si="185"/>
        <v>42</v>
      </c>
      <c r="AC588" s="71">
        <f t="shared" si="186"/>
        <v>14</v>
      </c>
      <c r="AD588" s="71">
        <f t="shared" si="187"/>
        <v>9.1</v>
      </c>
      <c r="AE588" s="71">
        <f t="shared" si="188"/>
        <v>0.35</v>
      </c>
      <c r="AF588" s="80" t="b">
        <f t="shared" si="189"/>
        <v>1</v>
      </c>
    </row>
    <row r="589" spans="1:32">
      <c r="A589" s="43" t="s">
        <v>3227</v>
      </c>
      <c r="B589" s="19" t="s">
        <v>1023</v>
      </c>
      <c r="C589" s="19" t="s">
        <v>3304</v>
      </c>
      <c r="D589" s="19">
        <v>42326366</v>
      </c>
      <c r="E589" s="57" t="str">
        <f t="shared" si="179"/>
        <v>KG-ARI-1812-00048-01883/42326366</v>
      </c>
      <c r="F589" s="19" t="s">
        <v>1025</v>
      </c>
      <c r="G589" s="19" t="s">
        <v>1027</v>
      </c>
      <c r="H589" s="45">
        <v>43482</v>
      </c>
      <c r="I589" s="38">
        <v>16</v>
      </c>
      <c r="J589" s="38">
        <v>96</v>
      </c>
      <c r="K589" s="65">
        <f t="shared" si="180"/>
        <v>6</v>
      </c>
      <c r="L589" s="46">
        <v>2.1</v>
      </c>
      <c r="M589" s="66">
        <f t="shared" si="181"/>
        <v>33.6</v>
      </c>
      <c r="N589" s="38">
        <v>38</v>
      </c>
      <c r="O589" s="38">
        <v>38</v>
      </c>
      <c r="P589" s="38">
        <v>34.5</v>
      </c>
      <c r="Q589" s="71">
        <f t="shared" si="182"/>
        <v>0.05</v>
      </c>
      <c r="R589" s="65">
        <f t="shared" si="183"/>
        <v>0.8</v>
      </c>
      <c r="S589" s="72">
        <f t="shared" si="178"/>
        <v>0.21666666666666667</v>
      </c>
      <c r="T589" s="50">
        <v>20.8</v>
      </c>
      <c r="U589" s="74" t="s">
        <v>3317</v>
      </c>
      <c r="V589" s="27">
        <f>IF(E589="","",SUMIF(OUTBOUND!$G:$G,WMS!E589,OUTBOUND!$L:$L))</f>
        <v>10</v>
      </c>
      <c r="W589" s="27">
        <f>IF(E589="","",SUMIF(OUTBOUND!$G:$G,WMS!E589,OUTBOUND!$M:$M))</f>
        <v>60</v>
      </c>
      <c r="X589" s="71">
        <f>IF(E589="","",SUMIF(OUTBOUND!$G:$G,WMS!E589,OUTBOUND!$O:$O))</f>
        <v>21</v>
      </c>
      <c r="Y589" s="71">
        <f>IF(E589="","",SUMIF(OUTBOUND!$G:$G,WMS!E589,OUTBOUND!$AC:$AC))</f>
        <v>13</v>
      </c>
      <c r="Z589" s="71">
        <f>IF(E589="","",SUMIF(OUTBOUND!$G:$G,WMS!E589,OUTBOUND!$P:$P))</f>
        <v>0.5</v>
      </c>
      <c r="AA589" s="27">
        <f t="shared" si="184"/>
        <v>6</v>
      </c>
      <c r="AB589" s="27">
        <f t="shared" si="185"/>
        <v>36</v>
      </c>
      <c r="AC589" s="71">
        <f t="shared" si="186"/>
        <v>12.600000000000001</v>
      </c>
      <c r="AD589" s="71">
        <f t="shared" si="187"/>
        <v>7.8000000000000007</v>
      </c>
      <c r="AE589" s="71">
        <f t="shared" si="188"/>
        <v>0.30000000000000004</v>
      </c>
      <c r="AF589" s="80" t="b">
        <f t="shared" si="189"/>
        <v>1</v>
      </c>
    </row>
    <row r="590" spans="1:32">
      <c r="A590" s="43" t="s">
        <v>3227</v>
      </c>
      <c r="B590" s="19" t="s">
        <v>1023</v>
      </c>
      <c r="C590" s="19" t="s">
        <v>3304</v>
      </c>
      <c r="D590" s="19" t="s">
        <v>3319</v>
      </c>
      <c r="E590" s="57" t="str">
        <f t="shared" si="179"/>
        <v>KG-ARI-1812-00048-01883/42634041</v>
      </c>
      <c r="F590" s="19" t="s">
        <v>1025</v>
      </c>
      <c r="G590" s="19" t="s">
        <v>1035</v>
      </c>
      <c r="H590" s="45">
        <v>43482</v>
      </c>
      <c r="I590" s="38">
        <v>8</v>
      </c>
      <c r="J590" s="38">
        <v>64</v>
      </c>
      <c r="K590" s="65">
        <f t="shared" si="180"/>
        <v>8</v>
      </c>
      <c r="L590" s="46">
        <v>4.75</v>
      </c>
      <c r="M590" s="66">
        <f t="shared" si="181"/>
        <v>38</v>
      </c>
      <c r="N590" s="38">
        <v>26.5</v>
      </c>
      <c r="O590" s="38">
        <v>26.5</v>
      </c>
      <c r="P590" s="38">
        <v>26</v>
      </c>
      <c r="Q590" s="71">
        <f t="shared" si="182"/>
        <v>1.7999999999999999E-2</v>
      </c>
      <c r="R590" s="65">
        <f t="shared" si="183"/>
        <v>0.15</v>
      </c>
      <c r="S590" s="72">
        <f t="shared" si="178"/>
        <v>0.5625</v>
      </c>
      <c r="T590" s="50">
        <v>36</v>
      </c>
      <c r="U590" s="74" t="s">
        <v>3307</v>
      </c>
      <c r="V590" s="27">
        <f>IF(E590="","",SUMIF(OUTBOUND!$G:$G,WMS!E590,OUTBOUND!$L:$L))</f>
        <v>7</v>
      </c>
      <c r="W590" s="27">
        <f>IF(E590="","",SUMIF(OUTBOUND!$G:$G,WMS!E590,OUTBOUND!$M:$M))</f>
        <v>56</v>
      </c>
      <c r="X590" s="71">
        <f>IF(E590="","",SUMIF(OUTBOUND!$G:$G,WMS!E590,OUTBOUND!$O:$O))</f>
        <v>33.25</v>
      </c>
      <c r="Y590" s="71">
        <f>IF(E590="","",SUMIF(OUTBOUND!$G:$G,WMS!E590,OUTBOUND!$AC:$AC))</f>
        <v>31.5</v>
      </c>
      <c r="Z590" s="71">
        <f>IF(E590="","",SUMIF(OUTBOUND!$G:$G,WMS!E590,OUTBOUND!$P:$P))</f>
        <v>0.12599999999999997</v>
      </c>
      <c r="AA590" s="27">
        <f t="shared" si="184"/>
        <v>1</v>
      </c>
      <c r="AB590" s="27">
        <f t="shared" si="185"/>
        <v>8</v>
      </c>
      <c r="AC590" s="71">
        <f t="shared" si="186"/>
        <v>4.75</v>
      </c>
      <c r="AD590" s="71">
        <f t="shared" si="187"/>
        <v>4.5</v>
      </c>
      <c r="AE590" s="71">
        <f t="shared" si="188"/>
        <v>2.4000000000000021E-2</v>
      </c>
      <c r="AF590" s="80" t="b">
        <f t="shared" si="189"/>
        <v>1</v>
      </c>
    </row>
    <row r="591" spans="1:32">
      <c r="A591" s="43" t="s">
        <v>3275</v>
      </c>
      <c r="B591" s="19" t="s">
        <v>1036</v>
      </c>
      <c r="C591" s="19" t="s">
        <v>3320</v>
      </c>
      <c r="D591" s="19">
        <v>42590774</v>
      </c>
      <c r="E591" s="57" t="str">
        <f t="shared" si="179"/>
        <v>KG-ARI-1812-00048-01255/42590774</v>
      </c>
      <c r="F591" s="19" t="s">
        <v>1038</v>
      </c>
      <c r="G591" s="19" t="s">
        <v>1039</v>
      </c>
      <c r="H591" s="45">
        <v>43483</v>
      </c>
      <c r="I591" s="38">
        <v>18</v>
      </c>
      <c r="J591" s="38">
        <v>216</v>
      </c>
      <c r="K591" s="65">
        <f t="shared" si="180"/>
        <v>12</v>
      </c>
      <c r="L591" s="46">
        <v>0.3</v>
      </c>
      <c r="M591" s="66">
        <f t="shared" si="181"/>
        <v>5.4</v>
      </c>
      <c r="N591" s="38">
        <v>29</v>
      </c>
      <c r="O591" s="38">
        <v>12.5</v>
      </c>
      <c r="P591" s="38">
        <v>15</v>
      </c>
      <c r="Q591" s="71">
        <f t="shared" si="182"/>
        <v>5.0000000000000001E-3</v>
      </c>
      <c r="R591" s="65">
        <f t="shared" si="183"/>
        <v>0.1</v>
      </c>
      <c r="S591" s="72">
        <f t="shared" si="178"/>
        <v>9.2592592592592587E-3</v>
      </c>
      <c r="T591" s="50">
        <v>2</v>
      </c>
      <c r="U591" s="74" t="s">
        <v>3317</v>
      </c>
      <c r="V591" s="27">
        <f>IF(E591="","",SUMIF(OUTBOUND!$G:$G,WMS!E591,OUTBOUND!$L:$L))</f>
        <v>7</v>
      </c>
      <c r="W591" s="27">
        <f>IF(E591="","",SUMIF(OUTBOUND!$G:$G,WMS!E591,OUTBOUND!$M:$M))</f>
        <v>84</v>
      </c>
      <c r="X591" s="71">
        <f>IF(E591="","",SUMIF(OUTBOUND!$G:$G,WMS!E591,OUTBOUND!$O:$O))</f>
        <v>2.0999999999999996</v>
      </c>
      <c r="Y591" s="71">
        <f>IF(E591="","",SUMIF(OUTBOUND!$G:$G,WMS!E591,OUTBOUND!$AC:$AC))</f>
        <v>0.77777777777777768</v>
      </c>
      <c r="Z591" s="71">
        <f>IF(E591="","",SUMIF(OUTBOUND!$G:$G,WMS!E591,OUTBOUND!$P:$P))</f>
        <v>3.5000000000000003E-2</v>
      </c>
      <c r="AA591" s="27">
        <f t="shared" si="184"/>
        <v>11</v>
      </c>
      <c r="AB591" s="27">
        <f t="shared" si="185"/>
        <v>132</v>
      </c>
      <c r="AC591" s="71">
        <f t="shared" si="186"/>
        <v>3.3000000000000007</v>
      </c>
      <c r="AD591" s="71">
        <f t="shared" si="187"/>
        <v>1.2222222222222223</v>
      </c>
      <c r="AE591" s="71">
        <f t="shared" si="188"/>
        <v>6.5000000000000002E-2</v>
      </c>
      <c r="AF591" s="80" t="b">
        <f t="shared" si="189"/>
        <v>1</v>
      </c>
    </row>
    <row r="592" spans="1:32">
      <c r="A592" s="43" t="s">
        <v>3275</v>
      </c>
      <c r="B592" s="19" t="s">
        <v>1036</v>
      </c>
      <c r="C592" s="19" t="s">
        <v>3320</v>
      </c>
      <c r="D592" s="19">
        <v>42590781</v>
      </c>
      <c r="E592" s="57" t="str">
        <f t="shared" si="179"/>
        <v>KG-ARI-1812-00048-01255/42590781</v>
      </c>
      <c r="F592" s="19" t="s">
        <v>1038</v>
      </c>
      <c r="G592" s="19" t="s">
        <v>1039</v>
      </c>
      <c r="H592" s="45">
        <v>43483</v>
      </c>
      <c r="I592" s="38">
        <v>15</v>
      </c>
      <c r="J592" s="38">
        <v>180</v>
      </c>
      <c r="K592" s="65">
        <f t="shared" si="180"/>
        <v>12</v>
      </c>
      <c r="L592" s="46">
        <v>0.3</v>
      </c>
      <c r="M592" s="66">
        <f t="shared" si="181"/>
        <v>4.5</v>
      </c>
      <c r="N592" s="38">
        <v>29</v>
      </c>
      <c r="O592" s="38">
        <v>12.5</v>
      </c>
      <c r="P592" s="38">
        <v>15</v>
      </c>
      <c r="Q592" s="71">
        <f t="shared" si="182"/>
        <v>5.0000000000000001E-3</v>
      </c>
      <c r="R592" s="65">
        <f t="shared" si="183"/>
        <v>0.08</v>
      </c>
      <c r="S592" s="72">
        <f t="shared" si="178"/>
        <v>1.1111111111111112E-2</v>
      </c>
      <c r="T592" s="50">
        <v>2</v>
      </c>
      <c r="U592" s="74" t="s">
        <v>3317</v>
      </c>
      <c r="V592" s="27">
        <f>IF(E592="","",SUMIF(OUTBOUND!$G:$G,WMS!E592,OUTBOUND!$L:$L))</f>
        <v>7</v>
      </c>
      <c r="W592" s="27">
        <f>IF(E592="","",SUMIF(OUTBOUND!$G:$G,WMS!E592,OUTBOUND!$M:$M))</f>
        <v>84</v>
      </c>
      <c r="X592" s="71">
        <f>IF(E592="","",SUMIF(OUTBOUND!$G:$G,WMS!E592,OUTBOUND!$O:$O))</f>
        <v>2.0999999999999996</v>
      </c>
      <c r="Y592" s="71">
        <f>IF(E592="","",SUMIF(OUTBOUND!$G:$G,WMS!E592,OUTBOUND!$AC:$AC))</f>
        <v>0.93333333333333335</v>
      </c>
      <c r="Z592" s="71">
        <f>IF(E592="","",SUMIF(OUTBOUND!$G:$G,WMS!E592,OUTBOUND!$P:$P))</f>
        <v>3.5000000000000003E-2</v>
      </c>
      <c r="AA592" s="27">
        <f t="shared" si="184"/>
        <v>8</v>
      </c>
      <c r="AB592" s="27">
        <f t="shared" si="185"/>
        <v>96</v>
      </c>
      <c r="AC592" s="71">
        <f t="shared" si="186"/>
        <v>2.4000000000000004</v>
      </c>
      <c r="AD592" s="71">
        <f t="shared" si="187"/>
        <v>1.0666666666666667</v>
      </c>
      <c r="AE592" s="71">
        <f t="shared" si="188"/>
        <v>4.4999999999999998E-2</v>
      </c>
      <c r="AF592" s="80" t="b">
        <f t="shared" si="189"/>
        <v>1</v>
      </c>
    </row>
    <row r="593" spans="1:33">
      <c r="A593" s="84" t="s">
        <v>3275</v>
      </c>
      <c r="B593" s="83" t="s">
        <v>1036</v>
      </c>
      <c r="C593" s="83" t="s">
        <v>3320</v>
      </c>
      <c r="D593" s="83">
        <v>42590743</v>
      </c>
      <c r="E593" s="57" t="str">
        <f t="shared" si="179"/>
        <v>KG-ARI-1812-00048-01255/42590743</v>
      </c>
      <c r="F593" s="19" t="s">
        <v>1038</v>
      </c>
      <c r="G593" s="19" t="s">
        <v>1039</v>
      </c>
      <c r="H593" s="45">
        <v>43483</v>
      </c>
      <c r="I593" s="38">
        <v>19</v>
      </c>
      <c r="J593" s="38">
        <v>228</v>
      </c>
      <c r="K593" s="65">
        <f t="shared" si="180"/>
        <v>12</v>
      </c>
      <c r="L593" s="46">
        <v>0.3</v>
      </c>
      <c r="M593" s="66">
        <f t="shared" si="181"/>
        <v>5.7</v>
      </c>
      <c r="N593" s="38">
        <v>29</v>
      </c>
      <c r="O593" s="38">
        <v>12.5</v>
      </c>
      <c r="P593" s="38">
        <v>15</v>
      </c>
      <c r="Q593" s="71">
        <f t="shared" si="182"/>
        <v>5.0000000000000001E-3</v>
      </c>
      <c r="R593" s="65">
        <f t="shared" si="183"/>
        <v>0.1</v>
      </c>
      <c r="S593" s="72">
        <f t="shared" si="178"/>
        <v>1.3157894736842105E-2</v>
      </c>
      <c r="T593" s="50">
        <v>3</v>
      </c>
      <c r="U593" s="74" t="s">
        <v>3317</v>
      </c>
      <c r="V593" s="27">
        <f>IF(E593="","",SUMIF(OUTBOUND!$G:$G,WMS!E593,OUTBOUND!$L:$L))</f>
        <v>19</v>
      </c>
      <c r="W593" s="27">
        <f>IF(E593="","",SUMIF(OUTBOUND!$G:$G,WMS!E593,OUTBOUND!$M:$M))</f>
        <v>228</v>
      </c>
      <c r="X593" s="71">
        <f>IF(E593="","",SUMIF(OUTBOUND!$G:$G,WMS!E593,OUTBOUND!$O:$O))</f>
        <v>5.6999999999999993</v>
      </c>
      <c r="Y593" s="71">
        <f>IF(E593="","",SUMIF(OUTBOUND!$G:$G,WMS!E593,OUTBOUND!$AC:$AC))</f>
        <v>3</v>
      </c>
      <c r="Z593" s="71">
        <f>IF(E593="","",SUMIF(OUTBOUND!$G:$G,WMS!E593,OUTBOUND!$P:$P))</f>
        <v>9.5000000000000001E-2</v>
      </c>
      <c r="AA593" s="27">
        <f t="shared" si="184"/>
        <v>0</v>
      </c>
      <c r="AB593" s="27">
        <f t="shared" si="185"/>
        <v>0</v>
      </c>
      <c r="AC593" s="71">
        <f t="shared" si="186"/>
        <v>8.8817841970012523E-16</v>
      </c>
      <c r="AD593" s="71">
        <f t="shared" si="187"/>
        <v>0</v>
      </c>
      <c r="AE593" s="71">
        <f t="shared" si="188"/>
        <v>5.0000000000000044E-3</v>
      </c>
      <c r="AF593" s="80" t="e">
        <f t="shared" si="189"/>
        <v>#DIV/0!</v>
      </c>
      <c r="AG593" s="60" t="s">
        <v>2726</v>
      </c>
    </row>
    <row r="594" spans="1:33">
      <c r="A594" s="84" t="s">
        <v>3227</v>
      </c>
      <c r="B594" s="83" t="s">
        <v>1042</v>
      </c>
      <c r="C594" s="83" t="s">
        <v>3321</v>
      </c>
      <c r="D594" s="83">
        <v>42688440</v>
      </c>
      <c r="E594" s="57" t="str">
        <f t="shared" si="179"/>
        <v>KG-ARI-1901-00066-01621/42688440</v>
      </c>
      <c r="F594" s="19" t="s">
        <v>1044</v>
      </c>
      <c r="G594" s="19" t="s">
        <v>1045</v>
      </c>
      <c r="H594" s="45">
        <v>43483</v>
      </c>
      <c r="I594" s="38">
        <v>7</v>
      </c>
      <c r="J594" s="38">
        <v>84</v>
      </c>
      <c r="K594" s="65">
        <f t="shared" si="180"/>
        <v>12</v>
      </c>
      <c r="L594" s="46">
        <v>5.5</v>
      </c>
      <c r="M594" s="66">
        <f t="shared" si="181"/>
        <v>38.5</v>
      </c>
      <c r="N594" s="38">
        <v>31</v>
      </c>
      <c r="O594" s="38">
        <v>31</v>
      </c>
      <c r="P594" s="38">
        <v>22.5</v>
      </c>
      <c r="Q594" s="71">
        <f t="shared" si="182"/>
        <v>2.1999999999999999E-2</v>
      </c>
      <c r="R594" s="65">
        <f t="shared" si="183"/>
        <v>0.15</v>
      </c>
      <c r="S594" s="72">
        <f t="shared" si="178"/>
        <v>0.42500000000000004</v>
      </c>
      <c r="T594" s="50">
        <v>35.700000000000003</v>
      </c>
      <c r="U594" s="76" t="s">
        <v>2728</v>
      </c>
      <c r="V594" s="27">
        <f>IF(E594="","",SUMIF(OUTBOUND!$G:$G,WMS!E594,OUTBOUND!$L:$L))</f>
        <v>7</v>
      </c>
      <c r="W594" s="27">
        <f>IF(E594="","",SUMIF(OUTBOUND!$G:$G,WMS!E594,OUTBOUND!$M:$M))</f>
        <v>84</v>
      </c>
      <c r="X594" s="71">
        <f>IF(E594="","",SUMIF(OUTBOUND!$G:$G,WMS!E594,OUTBOUND!$O:$O))</f>
        <v>38.5</v>
      </c>
      <c r="Y594" s="71">
        <f>IF(E594="","",SUMIF(OUTBOUND!$G:$G,WMS!E594,OUTBOUND!$AC:$AC))</f>
        <v>35.700000000000003</v>
      </c>
      <c r="Z594" s="71">
        <f>IF(E594="","",SUMIF(OUTBOUND!$G:$G,WMS!E594,OUTBOUND!$P:$P))</f>
        <v>0.154</v>
      </c>
      <c r="AA594" s="27">
        <f t="shared" si="184"/>
        <v>0</v>
      </c>
      <c r="AB594" s="27">
        <f t="shared" si="185"/>
        <v>0</v>
      </c>
      <c r="AC594" s="71">
        <f t="shared" si="186"/>
        <v>0</v>
      </c>
      <c r="AD594" s="71">
        <f t="shared" si="187"/>
        <v>0</v>
      </c>
      <c r="AE594" s="71">
        <f t="shared" si="188"/>
        <v>-4.0000000000000036E-3</v>
      </c>
      <c r="AF594" s="80" t="e">
        <f t="shared" si="189"/>
        <v>#DIV/0!</v>
      </c>
      <c r="AG594" s="60" t="s">
        <v>2726</v>
      </c>
    </row>
    <row r="595" spans="1:33">
      <c r="A595" s="84" t="s">
        <v>3227</v>
      </c>
      <c r="B595" s="83" t="s">
        <v>1042</v>
      </c>
      <c r="C595" s="83" t="s">
        <v>3321</v>
      </c>
      <c r="D595" s="83">
        <v>42565987</v>
      </c>
      <c r="E595" s="57" t="str">
        <f t="shared" si="179"/>
        <v>KG-ARI-1901-00066-01621/42565987</v>
      </c>
      <c r="F595" s="19" t="s">
        <v>1044</v>
      </c>
      <c r="G595" s="19" t="s">
        <v>1047</v>
      </c>
      <c r="H595" s="45">
        <v>43483</v>
      </c>
      <c r="I595" s="38">
        <v>15</v>
      </c>
      <c r="J595" s="38">
        <v>90</v>
      </c>
      <c r="K595" s="65">
        <f t="shared" si="180"/>
        <v>6</v>
      </c>
      <c r="L595" s="46">
        <v>1.7</v>
      </c>
      <c r="M595" s="66">
        <f t="shared" si="181"/>
        <v>25.5</v>
      </c>
      <c r="N595" s="38">
        <v>34.5</v>
      </c>
      <c r="O595" s="38">
        <v>15</v>
      </c>
      <c r="P595" s="38">
        <v>16</v>
      </c>
      <c r="Q595" s="71">
        <f t="shared" si="182"/>
        <v>8.0000000000000002E-3</v>
      </c>
      <c r="R595" s="65">
        <f t="shared" si="183"/>
        <v>0.12</v>
      </c>
      <c r="S595" s="72">
        <f t="shared" si="178"/>
        <v>0.24833333333333335</v>
      </c>
      <c r="T595" s="50">
        <v>22.35</v>
      </c>
      <c r="U595" s="74" t="s">
        <v>3322</v>
      </c>
      <c r="V595" s="27">
        <f>IF(E595="","",SUMIF(OUTBOUND!$G:$G,WMS!E595,OUTBOUND!$L:$L))</f>
        <v>15</v>
      </c>
      <c r="W595" s="27">
        <f>IF(E595="","",SUMIF(OUTBOUND!$G:$G,WMS!E595,OUTBOUND!$M:$M))</f>
        <v>90</v>
      </c>
      <c r="X595" s="71">
        <f>IF(E595="","",SUMIF(OUTBOUND!$G:$G,WMS!E595,OUTBOUND!$O:$O))</f>
        <v>25.5</v>
      </c>
      <c r="Y595" s="71">
        <f>IF(E595="","",SUMIF(OUTBOUND!$G:$G,WMS!E595,OUTBOUND!$AC:$AC))</f>
        <v>22.35</v>
      </c>
      <c r="Z595" s="71">
        <f>IF(E595="","",SUMIF(OUTBOUND!$G:$G,WMS!E595,OUTBOUND!$P:$P))</f>
        <v>0.12</v>
      </c>
      <c r="AA595" s="27">
        <f t="shared" si="184"/>
        <v>0</v>
      </c>
      <c r="AB595" s="27">
        <f t="shared" si="185"/>
        <v>0</v>
      </c>
      <c r="AC595" s="71">
        <f t="shared" si="186"/>
        <v>0</v>
      </c>
      <c r="AD595" s="71">
        <f t="shared" si="187"/>
        <v>0</v>
      </c>
      <c r="AE595" s="71">
        <f t="shared" si="188"/>
        <v>0</v>
      </c>
      <c r="AF595" s="80" t="e">
        <f t="shared" si="189"/>
        <v>#DIV/0!</v>
      </c>
      <c r="AG595" s="60" t="s">
        <v>2726</v>
      </c>
    </row>
    <row r="596" spans="1:33">
      <c r="A596" s="43" t="s">
        <v>3227</v>
      </c>
      <c r="B596" s="19" t="s">
        <v>1042</v>
      </c>
      <c r="C596" s="19" t="s">
        <v>3321</v>
      </c>
      <c r="D596" s="19">
        <v>42049173</v>
      </c>
      <c r="E596" s="57" t="str">
        <f t="shared" si="179"/>
        <v>KG-ARI-1901-00066-01621/42049173</v>
      </c>
      <c r="F596" s="19" t="s">
        <v>1044</v>
      </c>
      <c r="G596" s="19" t="s">
        <v>1047</v>
      </c>
      <c r="H596" s="45">
        <v>43483</v>
      </c>
      <c r="I596" s="38">
        <v>12</v>
      </c>
      <c r="J596" s="38">
        <v>72</v>
      </c>
      <c r="K596" s="65">
        <f t="shared" si="180"/>
        <v>6</v>
      </c>
      <c r="L596" s="46">
        <v>1.8</v>
      </c>
      <c r="M596" s="66">
        <f t="shared" si="181"/>
        <v>21.6</v>
      </c>
      <c r="N596" s="38">
        <v>37</v>
      </c>
      <c r="O596" s="38">
        <v>21.5</v>
      </c>
      <c r="P596" s="38">
        <v>21.5</v>
      </c>
      <c r="Q596" s="71">
        <f t="shared" si="182"/>
        <v>1.7000000000000001E-2</v>
      </c>
      <c r="R596" s="65">
        <f t="shared" si="183"/>
        <v>0.21</v>
      </c>
      <c r="S596" s="72">
        <f t="shared" si="178"/>
        <v>0.26833333333333331</v>
      </c>
      <c r="T596" s="50">
        <v>19.32</v>
      </c>
      <c r="U596" s="74" t="s">
        <v>3323</v>
      </c>
      <c r="V596" s="27">
        <f>IF(E596="","",SUMIF(OUTBOUND!$G:$G,WMS!E596,OUTBOUND!$L:$L))</f>
        <v>9</v>
      </c>
      <c r="W596" s="27">
        <f>IF(E596="","",SUMIF(OUTBOUND!$G:$G,WMS!E596,OUTBOUND!$M:$M))</f>
        <v>54</v>
      </c>
      <c r="X596" s="71">
        <f>IF(E596="","",SUMIF(OUTBOUND!$G:$G,WMS!E596,OUTBOUND!$O:$O))</f>
        <v>16.200000000000003</v>
      </c>
      <c r="Y596" s="71">
        <f>IF(E596="","",SUMIF(OUTBOUND!$G:$G,WMS!E596,OUTBOUND!$AC:$AC))</f>
        <v>14.49</v>
      </c>
      <c r="Z596" s="71">
        <f>IF(E596="","",SUMIF(OUTBOUND!$G:$G,WMS!E596,OUTBOUND!$P:$P))</f>
        <v>0.15300000000000002</v>
      </c>
      <c r="AA596" s="27">
        <f t="shared" si="184"/>
        <v>3</v>
      </c>
      <c r="AB596" s="27">
        <f t="shared" si="185"/>
        <v>18</v>
      </c>
      <c r="AC596" s="71">
        <f t="shared" si="186"/>
        <v>5.3999999999999986</v>
      </c>
      <c r="AD596" s="71">
        <f t="shared" si="187"/>
        <v>4.83</v>
      </c>
      <c r="AE596" s="71">
        <f t="shared" si="188"/>
        <v>5.6999999999999967E-2</v>
      </c>
      <c r="AF596" s="80" t="b">
        <f t="shared" si="189"/>
        <v>1</v>
      </c>
    </row>
    <row r="597" spans="1:33">
      <c r="A597" s="84" t="s">
        <v>3227</v>
      </c>
      <c r="B597" s="83" t="s">
        <v>1042</v>
      </c>
      <c r="C597" s="83" t="s">
        <v>3321</v>
      </c>
      <c r="D597" s="83">
        <v>42688433</v>
      </c>
      <c r="E597" s="57" t="str">
        <f t="shared" si="179"/>
        <v>KG-ARI-1901-00066-01621/42688433</v>
      </c>
      <c r="F597" s="19" t="s">
        <v>1044</v>
      </c>
      <c r="G597" s="19" t="s">
        <v>1048</v>
      </c>
      <c r="H597" s="45">
        <v>43483</v>
      </c>
      <c r="I597" s="38">
        <v>7</v>
      </c>
      <c r="J597" s="38">
        <v>42</v>
      </c>
      <c r="K597" s="65">
        <f t="shared" si="180"/>
        <v>6</v>
      </c>
      <c r="L597" s="46">
        <v>2.6</v>
      </c>
      <c r="M597" s="66">
        <f t="shared" si="181"/>
        <v>18.2</v>
      </c>
      <c r="N597" s="38">
        <v>32</v>
      </c>
      <c r="O597" s="38">
        <v>18</v>
      </c>
      <c r="P597" s="38">
        <v>20.5</v>
      </c>
      <c r="Q597" s="71">
        <f t="shared" si="182"/>
        <v>1.2E-2</v>
      </c>
      <c r="R597" s="65">
        <f t="shared" si="183"/>
        <v>0.08</v>
      </c>
      <c r="S597" s="72">
        <f t="shared" si="178"/>
        <v>0.4</v>
      </c>
      <c r="T597" s="50">
        <v>16.8</v>
      </c>
      <c r="U597" s="74" t="s">
        <v>3322</v>
      </c>
      <c r="V597" s="27">
        <f>IF(E597="","",SUMIF(OUTBOUND!$G:$G,WMS!E597,OUTBOUND!$L:$L))</f>
        <v>7</v>
      </c>
      <c r="W597" s="27">
        <f>IF(E597="","",SUMIF(OUTBOUND!$G:$G,WMS!E597,OUTBOUND!$M:$M))</f>
        <v>42</v>
      </c>
      <c r="X597" s="71">
        <f>IF(E597="","",SUMIF(OUTBOUND!$G:$G,WMS!E597,OUTBOUND!$O:$O))</f>
        <v>18.200000000000003</v>
      </c>
      <c r="Y597" s="71">
        <f>IF(E597="","",SUMIF(OUTBOUND!$G:$G,WMS!E597,OUTBOUND!$AC:$AC))</f>
        <v>16.8</v>
      </c>
      <c r="Z597" s="71">
        <f>IF(E597="","",SUMIF(OUTBOUND!$G:$G,WMS!E597,OUTBOUND!$P:$P))</f>
        <v>8.4000000000000005E-2</v>
      </c>
      <c r="AA597" s="27">
        <f t="shared" si="184"/>
        <v>0</v>
      </c>
      <c r="AB597" s="27">
        <f t="shared" si="185"/>
        <v>0</v>
      </c>
      <c r="AC597" s="71">
        <f t="shared" si="186"/>
        <v>-3.5527136788005009E-15</v>
      </c>
      <c r="AD597" s="71">
        <f t="shared" si="187"/>
        <v>0</v>
      </c>
      <c r="AE597" s="71">
        <f t="shared" si="188"/>
        <v>-4.0000000000000036E-3</v>
      </c>
      <c r="AF597" s="80" t="e">
        <f t="shared" si="189"/>
        <v>#DIV/0!</v>
      </c>
      <c r="AG597" s="60" t="s">
        <v>2726</v>
      </c>
    </row>
    <row r="598" spans="1:33">
      <c r="A598" s="84" t="s">
        <v>3227</v>
      </c>
      <c r="B598" s="83" t="s">
        <v>1042</v>
      </c>
      <c r="C598" s="83" t="s">
        <v>3321</v>
      </c>
      <c r="D598" s="83">
        <v>42368649</v>
      </c>
      <c r="E598" s="57" t="str">
        <f t="shared" si="179"/>
        <v>KG-ARI-1901-00066-01621/42368649</v>
      </c>
      <c r="F598" s="19" t="s">
        <v>1044</v>
      </c>
      <c r="G598" s="19" t="s">
        <v>1050</v>
      </c>
      <c r="H598" s="45">
        <v>43483</v>
      </c>
      <c r="I598" s="38">
        <v>10</v>
      </c>
      <c r="J598" s="38">
        <v>60</v>
      </c>
      <c r="K598" s="65">
        <f t="shared" si="180"/>
        <v>6</v>
      </c>
      <c r="L598" s="46">
        <v>4.9000000000000004</v>
      </c>
      <c r="M598" s="66">
        <f t="shared" si="181"/>
        <v>49</v>
      </c>
      <c r="N598" s="38">
        <v>38.5</v>
      </c>
      <c r="O598" s="38">
        <v>38.5</v>
      </c>
      <c r="P598" s="38">
        <v>54</v>
      </c>
      <c r="Q598" s="71">
        <f t="shared" si="182"/>
        <v>0.08</v>
      </c>
      <c r="R598" s="65">
        <f t="shared" si="183"/>
        <v>0.8</v>
      </c>
      <c r="S598" s="72">
        <f t="shared" ref="S598:S609" si="190">IF(T598="","",T598/J598)</f>
        <v>0.6333333333333333</v>
      </c>
      <c r="T598" s="50">
        <v>38</v>
      </c>
      <c r="U598" s="74" t="s">
        <v>3322</v>
      </c>
      <c r="V598" s="27">
        <f>IF(E598="","",SUMIF(OUTBOUND!$G:$G,WMS!E598,OUTBOUND!$L:$L))</f>
        <v>10</v>
      </c>
      <c r="W598" s="27">
        <f>IF(E598="","",SUMIF(OUTBOUND!$G:$G,WMS!E598,OUTBOUND!$M:$M))</f>
        <v>60</v>
      </c>
      <c r="X598" s="71">
        <f>IF(E598="","",SUMIF(OUTBOUND!$G:$G,WMS!E598,OUTBOUND!$O:$O))</f>
        <v>49.000000000000007</v>
      </c>
      <c r="Y598" s="71">
        <f>IF(E598="","",SUMIF(OUTBOUND!$G:$G,WMS!E598,OUTBOUND!$AC:$AC))</f>
        <v>38</v>
      </c>
      <c r="Z598" s="71">
        <f>IF(E598="","",SUMIF(OUTBOUND!$G:$G,WMS!E598,OUTBOUND!$P:$P))</f>
        <v>0.8</v>
      </c>
      <c r="AA598" s="27">
        <f t="shared" si="184"/>
        <v>0</v>
      </c>
      <c r="AB598" s="27">
        <f t="shared" si="185"/>
        <v>0</v>
      </c>
      <c r="AC598" s="71">
        <f t="shared" si="186"/>
        <v>-7.1054273576010019E-15</v>
      </c>
      <c r="AD598" s="71">
        <f t="shared" si="187"/>
        <v>0</v>
      </c>
      <c r="AE598" s="71">
        <f t="shared" si="188"/>
        <v>0</v>
      </c>
      <c r="AF598" s="80" t="e">
        <f t="shared" si="189"/>
        <v>#DIV/0!</v>
      </c>
      <c r="AG598" s="60" t="s">
        <v>2726</v>
      </c>
    </row>
    <row r="599" spans="1:33">
      <c r="A599" s="84" t="s">
        <v>3227</v>
      </c>
      <c r="B599" s="83" t="s">
        <v>1042</v>
      </c>
      <c r="C599" s="83" t="s">
        <v>3321</v>
      </c>
      <c r="D599" s="83">
        <v>42688426</v>
      </c>
      <c r="E599" s="57" t="str">
        <f t="shared" si="179"/>
        <v>KG-ARI-1901-00066-01621/42688426</v>
      </c>
      <c r="F599" s="19" t="s">
        <v>1044</v>
      </c>
      <c r="G599" s="19" t="s">
        <v>1052</v>
      </c>
      <c r="H599" s="45">
        <v>43483</v>
      </c>
      <c r="I599" s="38">
        <v>9</v>
      </c>
      <c r="J599" s="38">
        <v>54</v>
      </c>
      <c r="K599" s="65">
        <f t="shared" si="180"/>
        <v>6</v>
      </c>
      <c r="L599" s="46">
        <v>1.7</v>
      </c>
      <c r="M599" s="66">
        <f t="shared" si="181"/>
        <v>15.3</v>
      </c>
      <c r="N599" s="38">
        <v>35</v>
      </c>
      <c r="O599" s="38">
        <v>23</v>
      </c>
      <c r="P599" s="38">
        <v>17</v>
      </c>
      <c r="Q599" s="71">
        <f t="shared" si="182"/>
        <v>1.4E-2</v>
      </c>
      <c r="R599" s="65">
        <f t="shared" si="183"/>
        <v>0.12</v>
      </c>
      <c r="S599" s="72">
        <f t="shared" si="190"/>
        <v>0.25</v>
      </c>
      <c r="T599" s="50">
        <v>13.5</v>
      </c>
      <c r="U599" s="74" t="s">
        <v>3323</v>
      </c>
      <c r="V599" s="27">
        <f>IF(E599="","",SUMIF(OUTBOUND!$G:$G,WMS!E599,OUTBOUND!$L:$L))</f>
        <v>9</v>
      </c>
      <c r="W599" s="27">
        <f>IF(E599="","",SUMIF(OUTBOUND!$G:$G,WMS!E599,OUTBOUND!$M:$M))</f>
        <v>54</v>
      </c>
      <c r="X599" s="71">
        <f>IF(E599="","",SUMIF(OUTBOUND!$G:$G,WMS!E599,OUTBOUND!$O:$O))</f>
        <v>15.299999999999999</v>
      </c>
      <c r="Y599" s="71">
        <f>IF(E599="","",SUMIF(OUTBOUND!$G:$G,WMS!E599,OUTBOUND!$AC:$AC))</f>
        <v>13.5</v>
      </c>
      <c r="Z599" s="71">
        <f>IF(E599="","",SUMIF(OUTBOUND!$G:$G,WMS!E599,OUTBOUND!$P:$P))</f>
        <v>0.126</v>
      </c>
      <c r="AA599" s="27">
        <f t="shared" si="184"/>
        <v>0</v>
      </c>
      <c r="AB599" s="27">
        <f t="shared" si="185"/>
        <v>0</v>
      </c>
      <c r="AC599" s="71">
        <f t="shared" si="186"/>
        <v>1.7763568394002505E-15</v>
      </c>
      <c r="AD599" s="71">
        <f t="shared" si="187"/>
        <v>0</v>
      </c>
      <c r="AE599" s="71">
        <f t="shared" si="188"/>
        <v>-6.0000000000000053E-3</v>
      </c>
      <c r="AF599" s="80" t="e">
        <f t="shared" si="189"/>
        <v>#DIV/0!</v>
      </c>
      <c r="AG599" s="60" t="s">
        <v>2726</v>
      </c>
    </row>
    <row r="600" spans="1:33">
      <c r="A600" s="43" t="s">
        <v>3227</v>
      </c>
      <c r="B600" s="19" t="s">
        <v>1042</v>
      </c>
      <c r="C600" s="19" t="s">
        <v>3321</v>
      </c>
      <c r="D600" s="19">
        <v>42688860</v>
      </c>
      <c r="E600" s="57" t="str">
        <f t="shared" si="179"/>
        <v>KG-ARI-1901-00066-01621/42688860</v>
      </c>
      <c r="F600" s="19" t="s">
        <v>1044</v>
      </c>
      <c r="G600" s="19" t="s">
        <v>1054</v>
      </c>
      <c r="H600" s="45">
        <v>43483</v>
      </c>
      <c r="I600" s="38">
        <v>14</v>
      </c>
      <c r="J600" s="38">
        <v>84</v>
      </c>
      <c r="K600" s="65">
        <f t="shared" si="180"/>
        <v>6</v>
      </c>
      <c r="L600" s="46">
        <v>4</v>
      </c>
      <c r="M600" s="66">
        <f t="shared" si="181"/>
        <v>56</v>
      </c>
      <c r="N600" s="38">
        <v>43.5</v>
      </c>
      <c r="O600" s="38">
        <v>40.5</v>
      </c>
      <c r="P600" s="38">
        <v>26.5</v>
      </c>
      <c r="Q600" s="71">
        <f t="shared" si="182"/>
        <v>4.7E-2</v>
      </c>
      <c r="R600" s="65">
        <f t="shared" si="183"/>
        <v>0.65</v>
      </c>
      <c r="S600" s="72">
        <f t="shared" si="190"/>
        <v>0.54</v>
      </c>
      <c r="T600" s="50">
        <v>45.36</v>
      </c>
      <c r="U600" s="74" t="s">
        <v>3323</v>
      </c>
      <c r="V600" s="27">
        <f>IF(E600="","",SUMIF(OUTBOUND!$G:$G,WMS!E600,OUTBOUND!$L:$L))</f>
        <v>7</v>
      </c>
      <c r="W600" s="27">
        <f>IF(E600="","",SUMIF(OUTBOUND!$G:$G,WMS!E600,OUTBOUND!$M:$M))</f>
        <v>42</v>
      </c>
      <c r="X600" s="71">
        <f>IF(E600="","",SUMIF(OUTBOUND!$G:$G,WMS!E600,OUTBOUND!$O:$O))</f>
        <v>28</v>
      </c>
      <c r="Y600" s="71">
        <f>IF(E600="","",SUMIF(OUTBOUND!$G:$G,WMS!E600,OUTBOUND!$AC:$AC))</f>
        <v>22.68</v>
      </c>
      <c r="Z600" s="71">
        <f>IF(E600="","",SUMIF(OUTBOUND!$G:$G,WMS!E600,OUTBOUND!$P:$P))</f>
        <v>0.32900000000000001</v>
      </c>
      <c r="AA600" s="27">
        <f t="shared" si="184"/>
        <v>7</v>
      </c>
      <c r="AB600" s="27">
        <f t="shared" si="185"/>
        <v>42</v>
      </c>
      <c r="AC600" s="71">
        <f t="shared" si="186"/>
        <v>28</v>
      </c>
      <c r="AD600" s="71">
        <f t="shared" si="187"/>
        <v>22.68</v>
      </c>
      <c r="AE600" s="71">
        <f t="shared" si="188"/>
        <v>0.32100000000000001</v>
      </c>
      <c r="AF600" s="80" t="b">
        <f t="shared" si="189"/>
        <v>1</v>
      </c>
      <c r="AG600" s="60"/>
    </row>
    <row r="601" spans="1:33">
      <c r="A601" s="43" t="s">
        <v>3227</v>
      </c>
      <c r="B601" s="19" t="s">
        <v>1061</v>
      </c>
      <c r="C601" s="19" t="s">
        <v>3324</v>
      </c>
      <c r="D601" s="19">
        <v>42599517</v>
      </c>
      <c r="E601" s="57" t="str">
        <f t="shared" si="179"/>
        <v>KG-ARI-1812-00048-00931/42599517</v>
      </c>
      <c r="F601" s="19" t="s">
        <v>1058</v>
      </c>
      <c r="G601" s="19" t="s">
        <v>1060</v>
      </c>
      <c r="H601" s="45">
        <v>43483</v>
      </c>
      <c r="I601" s="38">
        <v>90</v>
      </c>
      <c r="J601" s="38">
        <v>180</v>
      </c>
      <c r="K601" s="65">
        <f t="shared" si="180"/>
        <v>2</v>
      </c>
      <c r="L601" s="46">
        <v>1.35</v>
      </c>
      <c r="M601" s="66">
        <f t="shared" si="181"/>
        <v>121.5</v>
      </c>
      <c r="N601" s="38">
        <v>112</v>
      </c>
      <c r="O601" s="38">
        <v>23.5</v>
      </c>
      <c r="P601" s="38">
        <v>16.5</v>
      </c>
      <c r="Q601" s="71">
        <f t="shared" si="182"/>
        <v>4.2999999999999997E-2</v>
      </c>
      <c r="R601" s="65">
        <f t="shared" si="183"/>
        <v>3.91</v>
      </c>
      <c r="S601" s="72">
        <f t="shared" si="190"/>
        <v>1.05</v>
      </c>
      <c r="T601" s="50">
        <v>189</v>
      </c>
      <c r="U601" s="74" t="s">
        <v>3325</v>
      </c>
      <c r="V601" s="27">
        <f>IF(E601="","",SUMIF(OUTBOUND!$G:$G,WMS!E601,OUTBOUND!$L:$L))</f>
        <v>58</v>
      </c>
      <c r="W601" s="27">
        <f>IF(E601="","",SUMIF(OUTBOUND!$G:$G,WMS!E601,OUTBOUND!$M:$M))</f>
        <v>116</v>
      </c>
      <c r="X601" s="71">
        <f>IF(E601="","",SUMIF(OUTBOUND!$G:$G,WMS!E601,OUTBOUND!$O:$O))</f>
        <v>78.300000000000011</v>
      </c>
      <c r="Y601" s="71">
        <f>IF(E601="","",SUMIF(OUTBOUND!$G:$G,WMS!E601,OUTBOUND!$AC:$AC))</f>
        <v>121.8</v>
      </c>
      <c r="Z601" s="71">
        <f>IF(E601="","",SUMIF(OUTBOUND!$G:$G,WMS!E601,OUTBOUND!$P:$P))</f>
        <v>2.4939999999999998</v>
      </c>
      <c r="AA601" s="27">
        <f t="shared" si="184"/>
        <v>32</v>
      </c>
      <c r="AB601" s="27">
        <f t="shared" si="185"/>
        <v>64</v>
      </c>
      <c r="AC601" s="71">
        <f t="shared" si="186"/>
        <v>43.199999999999989</v>
      </c>
      <c r="AD601" s="71">
        <f t="shared" si="187"/>
        <v>67.2</v>
      </c>
      <c r="AE601" s="71">
        <f t="shared" si="188"/>
        <v>1.4160000000000004</v>
      </c>
      <c r="AF601" s="80" t="b">
        <f t="shared" si="189"/>
        <v>1</v>
      </c>
    </row>
    <row r="602" spans="1:33">
      <c r="A602" s="43" t="s">
        <v>3227</v>
      </c>
      <c r="B602" s="19" t="s">
        <v>1061</v>
      </c>
      <c r="C602" s="19" t="s">
        <v>3324</v>
      </c>
      <c r="D602" s="19">
        <v>42558415</v>
      </c>
      <c r="E602" s="57" t="str">
        <f t="shared" si="179"/>
        <v>KG-ARI-1812-00048-00931/42558415</v>
      </c>
      <c r="F602" s="19" t="s">
        <v>1058</v>
      </c>
      <c r="G602" s="19" t="s">
        <v>1066</v>
      </c>
      <c r="H602" s="45">
        <v>43483</v>
      </c>
      <c r="I602" s="38">
        <v>9</v>
      </c>
      <c r="J602" s="38">
        <v>180</v>
      </c>
      <c r="K602" s="65">
        <f t="shared" si="180"/>
        <v>20</v>
      </c>
      <c r="L602" s="46">
        <v>1.6</v>
      </c>
      <c r="M602" s="66">
        <f t="shared" si="181"/>
        <v>14.4</v>
      </c>
      <c r="N602" s="38">
        <v>106</v>
      </c>
      <c r="O602" s="38">
        <v>38</v>
      </c>
      <c r="P602" s="38">
        <v>11</v>
      </c>
      <c r="Q602" s="71">
        <f t="shared" si="182"/>
        <v>4.3999999999999997E-2</v>
      </c>
      <c r="R602" s="65">
        <f t="shared" si="183"/>
        <v>0.4</v>
      </c>
      <c r="S602" s="72">
        <f t="shared" si="190"/>
        <v>0.05</v>
      </c>
      <c r="T602" s="50">
        <v>9</v>
      </c>
      <c r="U602" s="74" t="s">
        <v>3220</v>
      </c>
      <c r="V602" s="27">
        <f>IF(E602="","",SUMIF(OUTBOUND!$G:$G,WMS!E602,OUTBOUND!$L:$L))</f>
        <v>0</v>
      </c>
      <c r="W602" s="27">
        <f>IF(E602="","",SUMIF(OUTBOUND!$G:$G,WMS!E602,OUTBOUND!$M:$M))</f>
        <v>0</v>
      </c>
      <c r="X602" s="71">
        <f>IF(E602="","",SUMIF(OUTBOUND!$G:$G,WMS!E602,OUTBOUND!$O:$O))</f>
        <v>0</v>
      </c>
      <c r="Y602" s="71">
        <f>IF(E602="","",SUMIF(OUTBOUND!$G:$G,WMS!E602,OUTBOUND!$AC:$AC))</f>
        <v>0</v>
      </c>
      <c r="Z602" s="71">
        <f>IF(E602="","",SUMIF(OUTBOUND!$G:$G,WMS!E602,OUTBOUND!$P:$P))</f>
        <v>0</v>
      </c>
      <c r="AA602" s="27">
        <f t="shared" si="184"/>
        <v>9</v>
      </c>
      <c r="AB602" s="27">
        <f t="shared" si="185"/>
        <v>180</v>
      </c>
      <c r="AC602" s="71">
        <f t="shared" si="186"/>
        <v>14.4</v>
      </c>
      <c r="AD602" s="71">
        <f t="shared" si="187"/>
        <v>9</v>
      </c>
      <c r="AE602" s="71">
        <f t="shared" si="188"/>
        <v>0.4</v>
      </c>
      <c r="AF602" s="80" t="b">
        <f t="shared" si="189"/>
        <v>1</v>
      </c>
    </row>
    <row r="603" spans="1:33">
      <c r="A603" s="43" t="s">
        <v>3227</v>
      </c>
      <c r="B603" s="19" t="s">
        <v>1061</v>
      </c>
      <c r="C603" s="19" t="s">
        <v>3324</v>
      </c>
      <c r="D603" s="19">
        <v>42498353</v>
      </c>
      <c r="E603" s="57" t="str">
        <f t="shared" si="179"/>
        <v>KG-ARI-1812-00048-00931/42498353</v>
      </c>
      <c r="F603" s="19" t="s">
        <v>1058</v>
      </c>
      <c r="G603" s="19" t="s">
        <v>1064</v>
      </c>
      <c r="H603" s="45">
        <v>43483</v>
      </c>
      <c r="I603" s="38">
        <v>26</v>
      </c>
      <c r="J603" s="38">
        <v>208</v>
      </c>
      <c r="K603" s="65">
        <f t="shared" si="180"/>
        <v>8</v>
      </c>
      <c r="L603" s="46">
        <v>1.5</v>
      </c>
      <c r="M603" s="66">
        <f t="shared" si="181"/>
        <v>39</v>
      </c>
      <c r="N603" s="38">
        <v>49</v>
      </c>
      <c r="O603" s="38">
        <v>25</v>
      </c>
      <c r="P603" s="38">
        <v>33</v>
      </c>
      <c r="Q603" s="71">
        <f t="shared" si="182"/>
        <v>0.04</v>
      </c>
      <c r="R603" s="65">
        <f t="shared" si="183"/>
        <v>1.05</v>
      </c>
      <c r="S603" s="72">
        <f t="shared" si="190"/>
        <v>0.11057692307692307</v>
      </c>
      <c r="T603" s="50">
        <v>23</v>
      </c>
      <c r="U603" s="74" t="s">
        <v>3326</v>
      </c>
      <c r="V603" s="27">
        <f>IF(E603="","",SUMIF(OUTBOUND!$G:$G,WMS!E603,OUTBOUND!$L:$L))</f>
        <v>0</v>
      </c>
      <c r="W603" s="27">
        <f>IF(E603="","",SUMIF(OUTBOUND!$G:$G,WMS!E603,OUTBOUND!$M:$M))</f>
        <v>0</v>
      </c>
      <c r="X603" s="71">
        <f>IF(E603="","",SUMIF(OUTBOUND!$G:$G,WMS!E603,OUTBOUND!$O:$O))</f>
        <v>0</v>
      </c>
      <c r="Y603" s="71">
        <f>IF(E603="","",SUMIF(OUTBOUND!$G:$G,WMS!E603,OUTBOUND!$AC:$AC))</f>
        <v>0</v>
      </c>
      <c r="Z603" s="71">
        <f>IF(E603="","",SUMIF(OUTBOUND!$G:$G,WMS!E603,OUTBOUND!$P:$P))</f>
        <v>0</v>
      </c>
      <c r="AA603" s="27">
        <f t="shared" si="184"/>
        <v>26</v>
      </c>
      <c r="AB603" s="27">
        <f t="shared" si="185"/>
        <v>208</v>
      </c>
      <c r="AC603" s="71">
        <f t="shared" si="186"/>
        <v>39</v>
      </c>
      <c r="AD603" s="71">
        <f t="shared" si="187"/>
        <v>23</v>
      </c>
      <c r="AE603" s="71">
        <f t="shared" si="188"/>
        <v>1.05</v>
      </c>
      <c r="AF603" s="80" t="b">
        <f t="shared" si="189"/>
        <v>1</v>
      </c>
    </row>
    <row r="604" spans="1:33">
      <c r="A604" s="43" t="s">
        <v>3227</v>
      </c>
      <c r="B604" s="19" t="s">
        <v>1061</v>
      </c>
      <c r="C604" s="19" t="s">
        <v>3324</v>
      </c>
      <c r="D604" s="19">
        <v>42589389</v>
      </c>
      <c r="E604" s="57" t="str">
        <f t="shared" si="179"/>
        <v>KG-ARI-1812-00048-00931/42589389</v>
      </c>
      <c r="F604" s="19" t="s">
        <v>1058</v>
      </c>
      <c r="G604" s="19" t="s">
        <v>1064</v>
      </c>
      <c r="H604" s="45">
        <v>43483</v>
      </c>
      <c r="I604" s="38">
        <v>62</v>
      </c>
      <c r="J604" s="38">
        <v>496</v>
      </c>
      <c r="K604" s="65">
        <f t="shared" si="180"/>
        <v>8</v>
      </c>
      <c r="L604" s="46">
        <v>1.5</v>
      </c>
      <c r="M604" s="66">
        <f t="shared" si="181"/>
        <v>93</v>
      </c>
      <c r="N604" s="38">
        <v>5.8</v>
      </c>
      <c r="O604" s="38">
        <v>29.5</v>
      </c>
      <c r="P604" s="38">
        <v>33.5</v>
      </c>
      <c r="Q604" s="71">
        <f t="shared" si="182"/>
        <v>6.0000000000000001E-3</v>
      </c>
      <c r="R604" s="65">
        <f t="shared" si="183"/>
        <v>0.36</v>
      </c>
      <c r="S604" s="72">
        <f t="shared" si="190"/>
        <v>8.0645161290322578E-2</v>
      </c>
      <c r="T604" s="50">
        <v>40</v>
      </c>
      <c r="U604" s="74" t="s">
        <v>3327</v>
      </c>
      <c r="V604" s="27">
        <f>IF(E604="","",SUMIF(OUTBOUND!$G:$G,WMS!E604,OUTBOUND!$L:$L))</f>
        <v>0</v>
      </c>
      <c r="W604" s="27">
        <f>IF(E604="","",SUMIF(OUTBOUND!$G:$G,WMS!E604,OUTBOUND!$M:$M))</f>
        <v>0</v>
      </c>
      <c r="X604" s="71">
        <f>IF(E604="","",SUMIF(OUTBOUND!$G:$G,WMS!E604,OUTBOUND!$O:$O))</f>
        <v>0</v>
      </c>
      <c r="Y604" s="71">
        <f>IF(E604="","",SUMIF(OUTBOUND!$G:$G,WMS!E604,OUTBOUND!$AC:$AC))</f>
        <v>0</v>
      </c>
      <c r="Z604" s="71">
        <f>IF(E604="","",SUMIF(OUTBOUND!$G:$G,WMS!E604,OUTBOUND!$P:$P))</f>
        <v>0</v>
      </c>
      <c r="AA604" s="27">
        <f t="shared" si="184"/>
        <v>62</v>
      </c>
      <c r="AB604" s="27">
        <f t="shared" si="185"/>
        <v>496</v>
      </c>
      <c r="AC604" s="71">
        <f t="shared" si="186"/>
        <v>93</v>
      </c>
      <c r="AD604" s="71">
        <f t="shared" si="187"/>
        <v>40</v>
      </c>
      <c r="AE604" s="71">
        <f t="shared" si="188"/>
        <v>0.36</v>
      </c>
      <c r="AF604" s="80" t="b">
        <f t="shared" si="189"/>
        <v>1</v>
      </c>
    </row>
    <row r="605" spans="1:33">
      <c r="A605" s="43" t="s">
        <v>3227</v>
      </c>
      <c r="B605" s="19" t="s">
        <v>1061</v>
      </c>
      <c r="C605" s="19" t="s">
        <v>3324</v>
      </c>
      <c r="D605" s="19">
        <v>42498346</v>
      </c>
      <c r="E605" s="57" t="str">
        <f t="shared" si="179"/>
        <v>KG-ARI-1812-00048-00931/42498346</v>
      </c>
      <c r="F605" s="19" t="s">
        <v>1058</v>
      </c>
      <c r="G605" s="19" t="s">
        <v>1064</v>
      </c>
      <c r="H605" s="45">
        <v>43483</v>
      </c>
      <c r="I605" s="38">
        <v>40</v>
      </c>
      <c r="J605" s="38">
        <v>320</v>
      </c>
      <c r="K605" s="65">
        <f t="shared" si="180"/>
        <v>8</v>
      </c>
      <c r="L605" s="46">
        <v>1.55</v>
      </c>
      <c r="M605" s="66">
        <f t="shared" si="181"/>
        <v>62</v>
      </c>
      <c r="N605" s="38">
        <v>48</v>
      </c>
      <c r="O605" s="38">
        <v>24</v>
      </c>
      <c r="P605" s="38">
        <v>32.5</v>
      </c>
      <c r="Q605" s="71">
        <f t="shared" si="182"/>
        <v>3.6999999999999998E-2</v>
      </c>
      <c r="R605" s="65">
        <f t="shared" si="183"/>
        <v>1.5</v>
      </c>
      <c r="S605" s="72">
        <f t="shared" si="190"/>
        <v>8.7499999999999994E-2</v>
      </c>
      <c r="T605" s="50">
        <v>28</v>
      </c>
      <c r="U605" s="74" t="s">
        <v>3328</v>
      </c>
      <c r="V605" s="27">
        <f>IF(E605="","",SUMIF(OUTBOUND!$G:$G,WMS!E605,OUTBOUND!$L:$L))</f>
        <v>0</v>
      </c>
      <c r="W605" s="27">
        <f>IF(E605="","",SUMIF(OUTBOUND!$G:$G,WMS!E605,OUTBOUND!$M:$M))</f>
        <v>0</v>
      </c>
      <c r="X605" s="71">
        <f>IF(E605="","",SUMIF(OUTBOUND!$G:$G,WMS!E605,OUTBOUND!$O:$O))</f>
        <v>0</v>
      </c>
      <c r="Y605" s="71">
        <f>IF(E605="","",SUMIF(OUTBOUND!$G:$G,WMS!E605,OUTBOUND!$AC:$AC))</f>
        <v>0</v>
      </c>
      <c r="Z605" s="71">
        <f>IF(E605="","",SUMIF(OUTBOUND!$G:$G,WMS!E605,OUTBOUND!$P:$P))</f>
        <v>0</v>
      </c>
      <c r="AA605" s="27">
        <f t="shared" si="184"/>
        <v>40</v>
      </c>
      <c r="AB605" s="27">
        <f t="shared" si="185"/>
        <v>320</v>
      </c>
      <c r="AC605" s="71">
        <f t="shared" si="186"/>
        <v>62</v>
      </c>
      <c r="AD605" s="71">
        <f t="shared" si="187"/>
        <v>28</v>
      </c>
      <c r="AE605" s="71">
        <f t="shared" si="188"/>
        <v>1.5</v>
      </c>
      <c r="AF605" s="80" t="b">
        <f t="shared" si="189"/>
        <v>1</v>
      </c>
    </row>
    <row r="606" spans="1:33">
      <c r="A606" s="43" t="s">
        <v>3227</v>
      </c>
      <c r="B606" s="19" t="s">
        <v>1061</v>
      </c>
      <c r="C606" s="19" t="s">
        <v>3324</v>
      </c>
      <c r="D606" s="19">
        <v>42111313</v>
      </c>
      <c r="E606" s="57" t="str">
        <f t="shared" si="179"/>
        <v>KG-ARI-1812-00048-00931/42111313</v>
      </c>
      <c r="F606" s="19" t="s">
        <v>1058</v>
      </c>
      <c r="G606" s="19" t="s">
        <v>1068</v>
      </c>
      <c r="H606" s="45">
        <v>43483</v>
      </c>
      <c r="I606" s="38">
        <v>13</v>
      </c>
      <c r="J606" s="38">
        <v>260</v>
      </c>
      <c r="K606" s="65">
        <f t="shared" si="180"/>
        <v>20</v>
      </c>
      <c r="L606" s="46">
        <v>2.2000000000000002</v>
      </c>
      <c r="M606" s="66">
        <f t="shared" si="181"/>
        <v>28.6</v>
      </c>
      <c r="N606" s="38">
        <v>85</v>
      </c>
      <c r="O606" s="38">
        <v>38.5</v>
      </c>
      <c r="P606" s="38">
        <v>13.5</v>
      </c>
      <c r="Q606" s="71">
        <f t="shared" si="182"/>
        <v>4.3999999999999997E-2</v>
      </c>
      <c r="R606" s="65">
        <f t="shared" si="183"/>
        <v>0.56999999999999995</v>
      </c>
      <c r="S606" s="72">
        <f t="shared" si="190"/>
        <v>6.1538461538461542E-2</v>
      </c>
      <c r="T606" s="50">
        <v>16</v>
      </c>
      <c r="U606" s="74" t="s">
        <v>3329</v>
      </c>
      <c r="V606" s="27">
        <f>IF(E606="","",SUMIF(OUTBOUND!$G:$G,WMS!E606,OUTBOUND!$L:$L))</f>
        <v>3</v>
      </c>
      <c r="W606" s="27">
        <f>IF(E606="","",SUMIF(OUTBOUND!$G:$G,WMS!E606,OUTBOUND!$M:$M))</f>
        <v>60</v>
      </c>
      <c r="X606" s="71">
        <f>IF(E606="","",SUMIF(OUTBOUND!$G:$G,WMS!E606,OUTBOUND!$O:$O))</f>
        <v>6.6000000000000005</v>
      </c>
      <c r="Y606" s="71">
        <f>IF(E606="","",SUMIF(OUTBOUND!$G:$G,WMS!E606,OUTBOUND!$AC:$AC))</f>
        <v>3.6923076923076925</v>
      </c>
      <c r="Z606" s="71">
        <f>IF(E606="","",SUMIF(OUTBOUND!$G:$G,WMS!E606,OUTBOUND!$P:$P))</f>
        <v>0.13200000000000001</v>
      </c>
      <c r="AA606" s="27">
        <f t="shared" si="184"/>
        <v>10</v>
      </c>
      <c r="AB606" s="27">
        <f t="shared" si="185"/>
        <v>200</v>
      </c>
      <c r="AC606" s="71">
        <f t="shared" si="186"/>
        <v>22</v>
      </c>
      <c r="AD606" s="71">
        <f t="shared" si="187"/>
        <v>12.307692307692307</v>
      </c>
      <c r="AE606" s="71">
        <f t="shared" si="188"/>
        <v>0.43799999999999994</v>
      </c>
      <c r="AF606" s="80" t="b">
        <f t="shared" si="189"/>
        <v>1</v>
      </c>
    </row>
    <row r="607" spans="1:33">
      <c r="A607" s="43" t="s">
        <v>3227</v>
      </c>
      <c r="B607" s="19" t="s">
        <v>1061</v>
      </c>
      <c r="C607" s="19" t="s">
        <v>3324</v>
      </c>
      <c r="D607" s="19">
        <v>42262398</v>
      </c>
      <c r="E607" s="57" t="str">
        <f t="shared" si="179"/>
        <v>KG-ARI-1812-00048-00931/42262398</v>
      </c>
      <c r="F607" s="19" t="s">
        <v>1058</v>
      </c>
      <c r="G607" s="19" t="s">
        <v>1059</v>
      </c>
      <c r="H607" s="45">
        <v>43483</v>
      </c>
      <c r="I607" s="38">
        <v>17</v>
      </c>
      <c r="J607" s="38">
        <v>153</v>
      </c>
      <c r="K607" s="65">
        <f t="shared" si="180"/>
        <v>9</v>
      </c>
      <c r="L607" s="46">
        <v>8.8000000000000007</v>
      </c>
      <c r="M607" s="66">
        <f t="shared" si="181"/>
        <v>149.6</v>
      </c>
      <c r="N607" s="38">
        <v>46</v>
      </c>
      <c r="O607" s="38">
        <v>46</v>
      </c>
      <c r="P607" s="38">
        <v>22</v>
      </c>
      <c r="Q607" s="71">
        <f t="shared" si="182"/>
        <v>4.7E-2</v>
      </c>
      <c r="R607" s="65">
        <f t="shared" si="183"/>
        <v>0.79</v>
      </c>
      <c r="S607" s="72">
        <f t="shared" si="190"/>
        <v>0.79738562091503273</v>
      </c>
      <c r="T607" s="50">
        <v>122</v>
      </c>
      <c r="U607" s="74" t="s">
        <v>3330</v>
      </c>
      <c r="V607" s="27">
        <f>IF(E607="","",SUMIF(OUTBOUND!$G:$G,WMS!E607,OUTBOUND!$L:$L))</f>
        <v>0</v>
      </c>
      <c r="W607" s="27">
        <f>IF(E607="","",SUMIF(OUTBOUND!$G:$G,WMS!E607,OUTBOUND!$M:$M))</f>
        <v>0</v>
      </c>
      <c r="X607" s="71">
        <f>IF(E607="","",SUMIF(OUTBOUND!$G:$G,WMS!E607,OUTBOUND!$O:$O))</f>
        <v>0</v>
      </c>
      <c r="Y607" s="71">
        <f>IF(E607="","",SUMIF(OUTBOUND!$G:$G,WMS!E607,OUTBOUND!$AC:$AC))</f>
        <v>0</v>
      </c>
      <c r="Z607" s="71">
        <f>IF(E607="","",SUMIF(OUTBOUND!$G:$G,WMS!E607,OUTBOUND!$P:$P))</f>
        <v>0</v>
      </c>
      <c r="AA607" s="27">
        <f t="shared" si="184"/>
        <v>17</v>
      </c>
      <c r="AB607" s="27">
        <f t="shared" si="185"/>
        <v>153</v>
      </c>
      <c r="AC607" s="71">
        <f t="shared" si="186"/>
        <v>149.6</v>
      </c>
      <c r="AD607" s="71">
        <f t="shared" si="187"/>
        <v>122</v>
      </c>
      <c r="AE607" s="71">
        <f t="shared" si="188"/>
        <v>0.79</v>
      </c>
      <c r="AF607" s="80" t="b">
        <f t="shared" si="189"/>
        <v>1</v>
      </c>
    </row>
    <row r="608" spans="1:33">
      <c r="A608" s="43" t="s">
        <v>3227</v>
      </c>
      <c r="B608" s="19" t="s">
        <v>1061</v>
      </c>
      <c r="C608" s="19" t="s">
        <v>3324</v>
      </c>
      <c r="D608" s="19">
        <v>42110897</v>
      </c>
      <c r="E608" s="57" t="str">
        <f t="shared" si="179"/>
        <v>KG-ARI-1812-00048-00931/42110897</v>
      </c>
      <c r="F608" s="19" t="s">
        <v>1058</v>
      </c>
      <c r="G608" s="19" t="s">
        <v>1066</v>
      </c>
      <c r="H608" s="45">
        <v>43483</v>
      </c>
      <c r="I608" s="38">
        <v>14</v>
      </c>
      <c r="J608" s="38">
        <v>168</v>
      </c>
      <c r="K608" s="65">
        <f t="shared" si="180"/>
        <v>12</v>
      </c>
      <c r="L608" s="46">
        <v>1.9</v>
      </c>
      <c r="M608" s="66">
        <f t="shared" si="181"/>
        <v>26.6</v>
      </c>
      <c r="N608" s="38">
        <v>72</v>
      </c>
      <c r="O608" s="38">
        <v>36.5</v>
      </c>
      <c r="P608" s="38">
        <v>16.5</v>
      </c>
      <c r="Q608" s="71">
        <f t="shared" si="182"/>
        <v>4.2999999999999997E-2</v>
      </c>
      <c r="R608" s="65">
        <f t="shared" si="183"/>
        <v>0.61</v>
      </c>
      <c r="S608" s="72">
        <f t="shared" si="190"/>
        <v>4.7619047619047616E-2</v>
      </c>
      <c r="T608" s="50">
        <v>8</v>
      </c>
      <c r="U608" s="74" t="s">
        <v>3331</v>
      </c>
      <c r="V608" s="27">
        <f>IF(E608="","",SUMIF(OUTBOUND!$G:$G,WMS!E608,OUTBOUND!$L:$L))</f>
        <v>0</v>
      </c>
      <c r="W608" s="27">
        <f>IF(E608="","",SUMIF(OUTBOUND!$G:$G,WMS!E608,OUTBOUND!$M:$M))</f>
        <v>0</v>
      </c>
      <c r="X608" s="71">
        <f>IF(E608="","",SUMIF(OUTBOUND!$G:$G,WMS!E608,OUTBOUND!$O:$O))</f>
        <v>0</v>
      </c>
      <c r="Y608" s="71">
        <f>IF(E608="","",SUMIF(OUTBOUND!$G:$G,WMS!E608,OUTBOUND!$AC:$AC))</f>
        <v>0</v>
      </c>
      <c r="Z608" s="71">
        <f>IF(E608="","",SUMIF(OUTBOUND!$G:$G,WMS!E608,OUTBOUND!$P:$P))</f>
        <v>0</v>
      </c>
      <c r="AA608" s="27">
        <f t="shared" si="184"/>
        <v>14</v>
      </c>
      <c r="AB608" s="27">
        <f t="shared" si="185"/>
        <v>168</v>
      </c>
      <c r="AC608" s="71">
        <f t="shared" si="186"/>
        <v>26.6</v>
      </c>
      <c r="AD608" s="71">
        <f t="shared" si="187"/>
        <v>8</v>
      </c>
      <c r="AE608" s="71">
        <f t="shared" si="188"/>
        <v>0.61</v>
      </c>
      <c r="AF608" s="80" t="b">
        <f t="shared" si="189"/>
        <v>1</v>
      </c>
    </row>
    <row r="609" spans="1:33">
      <c r="A609" s="43" t="s">
        <v>3227</v>
      </c>
      <c r="B609" s="19" t="s">
        <v>1061</v>
      </c>
      <c r="C609" s="19" t="s">
        <v>3332</v>
      </c>
      <c r="D609" s="19">
        <v>42708797</v>
      </c>
      <c r="E609" s="57" t="str">
        <f t="shared" si="179"/>
        <v>KG-ARI-1901-00066-01564/42708797</v>
      </c>
      <c r="F609" s="19" t="s">
        <v>1058</v>
      </c>
      <c r="G609" s="19" t="s">
        <v>1062</v>
      </c>
      <c r="H609" s="45">
        <v>43483</v>
      </c>
      <c r="I609" s="38">
        <v>10</v>
      </c>
      <c r="J609" s="38">
        <v>60</v>
      </c>
      <c r="K609" s="65">
        <f t="shared" si="180"/>
        <v>6</v>
      </c>
      <c r="L609" s="46">
        <v>4.75</v>
      </c>
      <c r="M609" s="66">
        <f t="shared" si="181"/>
        <v>47.5</v>
      </c>
      <c r="N609" s="38">
        <v>37.5</v>
      </c>
      <c r="O609" s="38">
        <v>26</v>
      </c>
      <c r="P609" s="38">
        <v>27</v>
      </c>
      <c r="Q609" s="71">
        <f t="shared" si="182"/>
        <v>2.5999999999999999E-2</v>
      </c>
      <c r="R609" s="65">
        <f t="shared" si="183"/>
        <v>0.26</v>
      </c>
      <c r="S609" s="72">
        <f t="shared" si="190"/>
        <v>0.6166666666666667</v>
      </c>
      <c r="T609" s="50">
        <v>37</v>
      </c>
      <c r="U609" s="74" t="s">
        <v>3329</v>
      </c>
      <c r="V609" s="27">
        <f>IF(E609="","",SUMIF(OUTBOUND!$G:$G,WMS!E609,OUTBOUND!$L:$L))</f>
        <v>8</v>
      </c>
      <c r="W609" s="27">
        <f>IF(E609="","",SUMIF(OUTBOUND!$G:$G,WMS!E609,OUTBOUND!$M:$M))</f>
        <v>48</v>
      </c>
      <c r="X609" s="71">
        <f>IF(E609="","",SUMIF(OUTBOUND!$G:$G,WMS!E609,OUTBOUND!$O:$O))</f>
        <v>38</v>
      </c>
      <c r="Y609" s="71">
        <f>IF(E609="","",SUMIF(OUTBOUND!$G:$G,WMS!E609,OUTBOUND!$AC:$AC))</f>
        <v>29.6</v>
      </c>
      <c r="Z609" s="71">
        <f>IF(E609="","",SUMIF(OUTBOUND!$G:$G,WMS!E609,OUTBOUND!$P:$P))</f>
        <v>0.20800000000000002</v>
      </c>
      <c r="AA609" s="27">
        <f t="shared" si="184"/>
        <v>2</v>
      </c>
      <c r="AB609" s="27">
        <f t="shared" si="185"/>
        <v>12</v>
      </c>
      <c r="AC609" s="71">
        <f t="shared" si="186"/>
        <v>9.5</v>
      </c>
      <c r="AD609" s="71">
        <f t="shared" si="187"/>
        <v>7.3999999999999986</v>
      </c>
      <c r="AE609" s="71">
        <f t="shared" si="188"/>
        <v>5.1999999999999991E-2</v>
      </c>
      <c r="AF609" s="80" t="b">
        <f t="shared" si="189"/>
        <v>1</v>
      </c>
    </row>
    <row r="610" spans="1:33">
      <c r="A610" s="43" t="s">
        <v>3227</v>
      </c>
      <c r="B610" s="19" t="s">
        <v>1070</v>
      </c>
      <c r="C610" s="19" t="s">
        <v>3333</v>
      </c>
      <c r="D610" s="19">
        <v>42558361</v>
      </c>
      <c r="E610" s="57" t="str">
        <f t="shared" si="179"/>
        <v>KG-ARI-1812-00048-01331/42558361</v>
      </c>
      <c r="F610" s="19" t="s">
        <v>1072</v>
      </c>
      <c r="G610" s="19" t="s">
        <v>1075</v>
      </c>
      <c r="H610" s="45">
        <v>43483</v>
      </c>
      <c r="I610" s="38">
        <v>84</v>
      </c>
      <c r="J610" s="38">
        <v>504</v>
      </c>
      <c r="K610" s="65">
        <f t="shared" si="180"/>
        <v>6</v>
      </c>
      <c r="L610" s="46">
        <v>0.73</v>
      </c>
      <c r="M610" s="66">
        <f t="shared" si="181"/>
        <v>61.32</v>
      </c>
      <c r="N610" s="38">
        <v>28</v>
      </c>
      <c r="O610" s="38">
        <v>19</v>
      </c>
      <c r="P610" s="38">
        <v>13</v>
      </c>
      <c r="Q610" s="71">
        <f t="shared" si="182"/>
        <v>7.0000000000000001E-3</v>
      </c>
      <c r="R610" s="65">
        <f t="shared" si="183"/>
        <v>0.57999999999999996</v>
      </c>
      <c r="S610" s="72">
        <f t="shared" ref="S610:S663" si="191">IF(T610="","",T610/J610)</f>
        <v>8.3333333333333329E-2</v>
      </c>
      <c r="T610" s="50">
        <v>42</v>
      </c>
      <c r="U610" s="74" t="s">
        <v>3334</v>
      </c>
      <c r="V610" s="27">
        <f>IF(E610="","",SUMIF(OUTBOUND!$G:$G,WMS!E610,OUTBOUND!$L:$L))</f>
        <v>0</v>
      </c>
      <c r="W610" s="27">
        <f>IF(E610="","",SUMIF(OUTBOUND!$G:$G,WMS!E610,OUTBOUND!$M:$M))</f>
        <v>0</v>
      </c>
      <c r="X610" s="71">
        <f>IF(E610="","",SUMIF(OUTBOUND!$G:$G,WMS!E610,OUTBOUND!$O:$O))</f>
        <v>0</v>
      </c>
      <c r="Y610" s="71">
        <f>IF(E610="","",SUMIF(OUTBOUND!$G:$G,WMS!E610,OUTBOUND!$AC:$AC))</f>
        <v>0</v>
      </c>
      <c r="Z610" s="71">
        <f>IF(E610="","",SUMIF(OUTBOUND!$G:$G,WMS!E610,OUTBOUND!$P:$P))</f>
        <v>0</v>
      </c>
      <c r="AA610" s="27">
        <f t="shared" si="184"/>
        <v>84</v>
      </c>
      <c r="AB610" s="27">
        <f t="shared" si="185"/>
        <v>504</v>
      </c>
      <c r="AC610" s="71">
        <f t="shared" si="186"/>
        <v>61.32</v>
      </c>
      <c r="AD610" s="71">
        <f t="shared" si="187"/>
        <v>42</v>
      </c>
      <c r="AE610" s="71">
        <f t="shared" si="188"/>
        <v>0.57999999999999996</v>
      </c>
      <c r="AF610" s="80" t="b">
        <f t="shared" si="189"/>
        <v>1</v>
      </c>
    </row>
    <row r="611" spans="1:33">
      <c r="A611" s="84" t="s">
        <v>3227</v>
      </c>
      <c r="B611" s="83" t="s">
        <v>1070</v>
      </c>
      <c r="C611" s="83" t="s">
        <v>3333</v>
      </c>
      <c r="D611" s="83">
        <v>42558408</v>
      </c>
      <c r="E611" s="57" t="str">
        <f t="shared" si="179"/>
        <v>KG-ARI-1812-00048-01331/42558408</v>
      </c>
      <c r="F611" s="19" t="s">
        <v>1072</v>
      </c>
      <c r="G611" s="19" t="s">
        <v>1075</v>
      </c>
      <c r="H611" s="45">
        <v>43483</v>
      </c>
      <c r="I611" s="38">
        <v>84</v>
      </c>
      <c r="J611" s="38">
        <v>504</v>
      </c>
      <c r="K611" s="65">
        <f t="shared" si="180"/>
        <v>6</v>
      </c>
      <c r="L611" s="46">
        <v>0.65</v>
      </c>
      <c r="M611" s="66">
        <f t="shared" si="181"/>
        <v>54.6</v>
      </c>
      <c r="N611" s="38">
        <v>28</v>
      </c>
      <c r="O611" s="38">
        <v>19</v>
      </c>
      <c r="P611" s="38">
        <v>13</v>
      </c>
      <c r="Q611" s="71">
        <f t="shared" si="182"/>
        <v>7.0000000000000001E-3</v>
      </c>
      <c r="R611" s="65">
        <f t="shared" si="183"/>
        <v>0.57999999999999996</v>
      </c>
      <c r="S611" s="72">
        <f t="shared" si="191"/>
        <v>7.7380952380952384E-2</v>
      </c>
      <c r="T611" s="50">
        <v>39</v>
      </c>
      <c r="U611" s="74" t="s">
        <v>3335</v>
      </c>
      <c r="V611" s="27">
        <f>IF(E611="","",SUMIF(OUTBOUND!$G:$G,WMS!E611,OUTBOUND!$L:$L))</f>
        <v>84</v>
      </c>
      <c r="W611" s="27">
        <f>IF(E611="","",SUMIF(OUTBOUND!$G:$G,WMS!E611,OUTBOUND!$M:$M))</f>
        <v>504</v>
      </c>
      <c r="X611" s="71">
        <f>IF(E611="","",SUMIF(OUTBOUND!$G:$G,WMS!E611,OUTBOUND!$O:$O))</f>
        <v>54.6</v>
      </c>
      <c r="Y611" s="71">
        <f>IF(E611="","",SUMIF(OUTBOUND!$G:$G,WMS!E611,OUTBOUND!$AC:$AC))</f>
        <v>39</v>
      </c>
      <c r="Z611" s="71">
        <f>IF(E611="","",SUMIF(OUTBOUND!$G:$G,WMS!E611,OUTBOUND!$P:$P))</f>
        <v>0.58799999999999997</v>
      </c>
      <c r="AA611" s="27">
        <f t="shared" si="184"/>
        <v>0</v>
      </c>
      <c r="AB611" s="27">
        <f t="shared" si="185"/>
        <v>0</v>
      </c>
      <c r="AC611" s="71">
        <f t="shared" si="186"/>
        <v>0</v>
      </c>
      <c r="AD611" s="71">
        <f t="shared" si="187"/>
        <v>0</v>
      </c>
      <c r="AE611" s="71">
        <f t="shared" si="188"/>
        <v>-8.0000000000000071E-3</v>
      </c>
      <c r="AF611" s="80" t="e">
        <f t="shared" si="189"/>
        <v>#DIV/0!</v>
      </c>
      <c r="AG611" s="43" t="s">
        <v>2726</v>
      </c>
    </row>
    <row r="612" spans="1:33">
      <c r="A612" s="43" t="s">
        <v>3227</v>
      </c>
      <c r="B612" s="19" t="s">
        <v>1070</v>
      </c>
      <c r="C612" s="19" t="s">
        <v>3333</v>
      </c>
      <c r="D612" s="19">
        <v>42441472</v>
      </c>
      <c r="E612" s="57" t="str">
        <f t="shared" si="179"/>
        <v>KG-ARI-1812-00048-01331/42441472</v>
      </c>
      <c r="F612" s="19" t="s">
        <v>1072</v>
      </c>
      <c r="G612" s="19" t="s">
        <v>1073</v>
      </c>
      <c r="H612" s="45">
        <v>43483</v>
      </c>
      <c r="I612" s="38">
        <v>84</v>
      </c>
      <c r="J612" s="38">
        <v>504</v>
      </c>
      <c r="K612" s="65">
        <f t="shared" si="180"/>
        <v>6</v>
      </c>
      <c r="L612" s="46">
        <v>0.65</v>
      </c>
      <c r="M612" s="66">
        <f t="shared" si="181"/>
        <v>54.6</v>
      </c>
      <c r="N612" s="38">
        <v>24</v>
      </c>
      <c r="O612" s="38">
        <v>24</v>
      </c>
      <c r="P612" s="38">
        <v>15</v>
      </c>
      <c r="Q612" s="71">
        <f t="shared" si="182"/>
        <v>8.9999999999999993E-3</v>
      </c>
      <c r="R612" s="65">
        <f t="shared" si="183"/>
        <v>0.73</v>
      </c>
      <c r="S612" s="72">
        <f t="shared" si="191"/>
        <v>7.1428571428571425E-2</v>
      </c>
      <c r="T612" s="50">
        <v>36</v>
      </c>
      <c r="U612" s="74" t="s">
        <v>3334</v>
      </c>
      <c r="V612" s="27">
        <f>IF(E612="","",SUMIF(OUTBOUND!$G:$G,WMS!E612,OUTBOUND!$L:$L))</f>
        <v>0</v>
      </c>
      <c r="W612" s="27">
        <f>IF(E612="","",SUMIF(OUTBOUND!$G:$G,WMS!E612,OUTBOUND!$M:$M))</f>
        <v>0</v>
      </c>
      <c r="X612" s="71">
        <f>IF(E612="","",SUMIF(OUTBOUND!$G:$G,WMS!E612,OUTBOUND!$O:$O))</f>
        <v>0</v>
      </c>
      <c r="Y612" s="71">
        <f>IF(E612="","",SUMIF(OUTBOUND!$G:$G,WMS!E612,OUTBOUND!$AC:$AC))</f>
        <v>0</v>
      </c>
      <c r="Z612" s="71">
        <f>IF(E612="","",SUMIF(OUTBOUND!$G:$G,WMS!E612,OUTBOUND!$P:$P))</f>
        <v>0</v>
      </c>
      <c r="AA612" s="27">
        <f t="shared" si="184"/>
        <v>84</v>
      </c>
      <c r="AB612" s="27">
        <f t="shared" si="185"/>
        <v>504</v>
      </c>
      <c r="AC612" s="71">
        <f t="shared" si="186"/>
        <v>54.6</v>
      </c>
      <c r="AD612" s="71">
        <f t="shared" si="187"/>
        <v>36</v>
      </c>
      <c r="AE612" s="71">
        <f t="shared" si="188"/>
        <v>0.73</v>
      </c>
      <c r="AF612" s="80" t="b">
        <f t="shared" si="189"/>
        <v>1</v>
      </c>
    </row>
    <row r="613" spans="1:33">
      <c r="A613" s="84" t="s">
        <v>3227</v>
      </c>
      <c r="B613" s="83" t="s">
        <v>1070</v>
      </c>
      <c r="C613" s="83" t="s">
        <v>3333</v>
      </c>
      <c r="D613" s="83">
        <v>42441496</v>
      </c>
      <c r="E613" s="57" t="str">
        <f t="shared" si="179"/>
        <v>KG-ARI-1812-00048-01331/42441496</v>
      </c>
      <c r="F613" s="19" t="s">
        <v>1072</v>
      </c>
      <c r="G613" s="19" t="s">
        <v>1073</v>
      </c>
      <c r="H613" s="45">
        <v>43483</v>
      </c>
      <c r="I613" s="38">
        <v>84</v>
      </c>
      <c r="J613" s="38">
        <v>504</v>
      </c>
      <c r="K613" s="65">
        <f t="shared" si="180"/>
        <v>6</v>
      </c>
      <c r="L613" s="46">
        <v>0.7</v>
      </c>
      <c r="M613" s="66">
        <f t="shared" si="181"/>
        <v>58.8</v>
      </c>
      <c r="N613" s="38">
        <v>24</v>
      </c>
      <c r="O613" s="38">
        <v>24</v>
      </c>
      <c r="P613" s="38">
        <v>15</v>
      </c>
      <c r="Q613" s="71">
        <f t="shared" si="182"/>
        <v>8.9999999999999993E-3</v>
      </c>
      <c r="R613" s="65">
        <f t="shared" si="183"/>
        <v>0.73</v>
      </c>
      <c r="S613" s="72">
        <f t="shared" si="191"/>
        <v>7.9365079365079361E-2</v>
      </c>
      <c r="T613" s="50">
        <v>40</v>
      </c>
      <c r="U613" s="74" t="s">
        <v>3335</v>
      </c>
      <c r="V613" s="27">
        <f>IF(E613="","",SUMIF(OUTBOUND!$G:$G,WMS!E613,OUTBOUND!$L:$L))</f>
        <v>84</v>
      </c>
      <c r="W613" s="27">
        <f>IF(E613="","",SUMIF(OUTBOUND!$G:$G,WMS!E613,OUTBOUND!$M:$M))</f>
        <v>504</v>
      </c>
      <c r="X613" s="71">
        <f>IF(E613="","",SUMIF(OUTBOUND!$G:$G,WMS!E613,OUTBOUND!$O:$O))</f>
        <v>58.8</v>
      </c>
      <c r="Y613" s="71">
        <f>IF(E613="","",SUMIF(OUTBOUND!$G:$G,WMS!E613,OUTBOUND!$AC:$AC))</f>
        <v>40</v>
      </c>
      <c r="Z613" s="71">
        <f>IF(E613="","",SUMIF(OUTBOUND!$G:$G,WMS!E613,OUTBOUND!$P:$P))</f>
        <v>0.75599999999999989</v>
      </c>
      <c r="AA613" s="27">
        <f t="shared" si="184"/>
        <v>0</v>
      </c>
      <c r="AB613" s="27">
        <f t="shared" si="185"/>
        <v>0</v>
      </c>
      <c r="AC613" s="71">
        <f t="shared" si="186"/>
        <v>0</v>
      </c>
      <c r="AD613" s="71">
        <f t="shared" si="187"/>
        <v>0</v>
      </c>
      <c r="AE613" s="71">
        <f t="shared" si="188"/>
        <v>-2.5999999999999912E-2</v>
      </c>
      <c r="AF613" s="80" t="e">
        <f t="shared" si="189"/>
        <v>#DIV/0!</v>
      </c>
      <c r="AG613" s="43" t="s">
        <v>2726</v>
      </c>
    </row>
    <row r="614" spans="1:33">
      <c r="A614" s="43" t="s">
        <v>3227</v>
      </c>
      <c r="B614" s="19" t="s">
        <v>1070</v>
      </c>
      <c r="C614" s="19" t="s">
        <v>3333</v>
      </c>
      <c r="D614" s="19">
        <v>42441533</v>
      </c>
      <c r="E614" s="57" t="str">
        <f t="shared" si="179"/>
        <v>KG-ARI-1812-00048-01331/42441533</v>
      </c>
      <c r="F614" s="19" t="s">
        <v>1072</v>
      </c>
      <c r="G614" s="19" t="s">
        <v>1073</v>
      </c>
      <c r="H614" s="45">
        <v>43483</v>
      </c>
      <c r="I614" s="38">
        <v>84</v>
      </c>
      <c r="J614" s="38">
        <v>504</v>
      </c>
      <c r="K614" s="65">
        <f t="shared" si="180"/>
        <v>6</v>
      </c>
      <c r="L614" s="46">
        <v>0.65</v>
      </c>
      <c r="M614" s="66">
        <f t="shared" si="181"/>
        <v>54.6</v>
      </c>
      <c r="N614" s="38">
        <v>24</v>
      </c>
      <c r="O614" s="38">
        <v>24</v>
      </c>
      <c r="P614" s="38">
        <v>15</v>
      </c>
      <c r="Q614" s="71">
        <f t="shared" si="182"/>
        <v>8.9999999999999993E-3</v>
      </c>
      <c r="R614" s="65">
        <f t="shared" si="183"/>
        <v>0.73</v>
      </c>
      <c r="S614" s="72">
        <f t="shared" si="191"/>
        <v>7.3412698412698416E-2</v>
      </c>
      <c r="T614" s="50">
        <v>37</v>
      </c>
      <c r="U614" s="74" t="s">
        <v>3336</v>
      </c>
      <c r="V614" s="27">
        <f>IF(E614="","",SUMIF(OUTBOUND!$G:$G,WMS!E614,OUTBOUND!$L:$L))</f>
        <v>1</v>
      </c>
      <c r="W614" s="27">
        <f>IF(E614="","",SUMIF(OUTBOUND!$G:$G,WMS!E614,OUTBOUND!$M:$M))</f>
        <v>6</v>
      </c>
      <c r="X614" s="71">
        <f>IF(E614="","",SUMIF(OUTBOUND!$G:$G,WMS!E614,OUTBOUND!$O:$O))</f>
        <v>0.65</v>
      </c>
      <c r="Y614" s="71">
        <f>IF(E614="","",SUMIF(OUTBOUND!$G:$G,WMS!E614,OUTBOUND!$AC:$AC))</f>
        <v>0.44047619047619047</v>
      </c>
      <c r="Z614" s="71">
        <f>IF(E614="","",SUMIF(OUTBOUND!$G:$G,WMS!E614,OUTBOUND!$P:$P))</f>
        <v>8.9999999999999993E-3</v>
      </c>
      <c r="AA614" s="27">
        <f t="shared" si="184"/>
        <v>83</v>
      </c>
      <c r="AB614" s="27">
        <f t="shared" si="185"/>
        <v>498</v>
      </c>
      <c r="AC614" s="71">
        <f t="shared" si="186"/>
        <v>53.95</v>
      </c>
      <c r="AD614" s="71">
        <f t="shared" si="187"/>
        <v>36.55952380952381</v>
      </c>
      <c r="AE614" s="71">
        <f t="shared" si="188"/>
        <v>0.72099999999999997</v>
      </c>
      <c r="AF614" s="80" t="b">
        <f t="shared" si="189"/>
        <v>1</v>
      </c>
    </row>
    <row r="615" spans="1:33">
      <c r="A615" s="84" t="s">
        <v>3227</v>
      </c>
      <c r="B615" s="83" t="s">
        <v>1070</v>
      </c>
      <c r="C615" s="83" t="s">
        <v>3333</v>
      </c>
      <c r="D615" s="83">
        <v>42629337</v>
      </c>
      <c r="E615" s="57" t="str">
        <f t="shared" si="179"/>
        <v>KG-ARI-1812-00048-01331/42629337</v>
      </c>
      <c r="F615" s="19" t="s">
        <v>1072</v>
      </c>
      <c r="G615" s="19" t="s">
        <v>1077</v>
      </c>
      <c r="H615" s="45">
        <v>43483</v>
      </c>
      <c r="I615" s="38">
        <v>125</v>
      </c>
      <c r="J615" s="38">
        <v>500</v>
      </c>
      <c r="K615" s="65">
        <f t="shared" si="180"/>
        <v>4</v>
      </c>
      <c r="L615" s="46">
        <v>1.1000000000000001</v>
      </c>
      <c r="M615" s="66">
        <f t="shared" si="181"/>
        <v>137.5</v>
      </c>
      <c r="N615" s="38">
        <v>26</v>
      </c>
      <c r="O615" s="38">
        <v>20</v>
      </c>
      <c r="P615" s="38">
        <v>21.5</v>
      </c>
      <c r="Q615" s="71">
        <f t="shared" si="182"/>
        <v>1.0999999999999999E-2</v>
      </c>
      <c r="R615" s="65">
        <f t="shared" si="183"/>
        <v>1.4</v>
      </c>
      <c r="S615" s="72">
        <f t="shared" si="191"/>
        <v>0.20599999999999999</v>
      </c>
      <c r="T615" s="50">
        <v>103</v>
      </c>
      <c r="U615" s="74" t="s">
        <v>2734</v>
      </c>
      <c r="V615" s="27">
        <f>IF(E615="","",SUMIF(OUTBOUND!$G:$G,WMS!E615,OUTBOUND!$L:$L))</f>
        <v>125</v>
      </c>
      <c r="W615" s="27">
        <f>IF(E615="","",SUMIF(OUTBOUND!$G:$G,WMS!E615,OUTBOUND!$M:$M))</f>
        <v>500</v>
      </c>
      <c r="X615" s="71">
        <f>IF(E615="","",SUMIF(OUTBOUND!$G:$G,WMS!E615,OUTBOUND!$O:$O))</f>
        <v>137.5</v>
      </c>
      <c r="Y615" s="71">
        <f>IF(E615="","",SUMIF(OUTBOUND!$G:$G,WMS!E615,OUTBOUND!$AC:$AC))</f>
        <v>103</v>
      </c>
      <c r="Z615" s="71">
        <f>IF(E615="","",SUMIF(OUTBOUND!$G:$G,WMS!E615,OUTBOUND!$P:$P))</f>
        <v>1.375</v>
      </c>
      <c r="AA615" s="27">
        <f t="shared" si="184"/>
        <v>0</v>
      </c>
      <c r="AB615" s="27">
        <f t="shared" si="185"/>
        <v>0</v>
      </c>
      <c r="AC615" s="71">
        <f t="shared" si="186"/>
        <v>0</v>
      </c>
      <c r="AD615" s="71">
        <f t="shared" si="187"/>
        <v>0</v>
      </c>
      <c r="AE615" s="71">
        <f t="shared" si="188"/>
        <v>2.4999999999999911E-2</v>
      </c>
      <c r="AF615" s="80" t="e">
        <f t="shared" si="189"/>
        <v>#DIV/0!</v>
      </c>
      <c r="AG615" s="89" t="s">
        <v>3337</v>
      </c>
    </row>
    <row r="616" spans="1:33">
      <c r="A616" s="84" t="s">
        <v>3227</v>
      </c>
      <c r="B616" s="83" t="s">
        <v>1070</v>
      </c>
      <c r="C616" s="83" t="s">
        <v>3333</v>
      </c>
      <c r="D616" s="83">
        <v>42416593</v>
      </c>
      <c r="E616" s="57" t="str">
        <f t="shared" si="179"/>
        <v>KG-ARI-1812-00048-01331/42416593</v>
      </c>
      <c r="F616" s="19" t="s">
        <v>1072</v>
      </c>
      <c r="G616" s="19" t="s">
        <v>1073</v>
      </c>
      <c r="H616" s="45">
        <v>43483</v>
      </c>
      <c r="I616" s="38">
        <v>42</v>
      </c>
      <c r="J616" s="38">
        <v>504</v>
      </c>
      <c r="K616" s="65">
        <f t="shared" si="180"/>
        <v>12</v>
      </c>
      <c r="L616" s="46">
        <v>0.6</v>
      </c>
      <c r="M616" s="66">
        <f t="shared" si="181"/>
        <v>25.2</v>
      </c>
      <c r="N616" s="38">
        <v>23.5</v>
      </c>
      <c r="O616" s="38">
        <v>23.5</v>
      </c>
      <c r="P616" s="38">
        <v>16</v>
      </c>
      <c r="Q616" s="71">
        <f t="shared" si="182"/>
        <v>8.9999999999999993E-3</v>
      </c>
      <c r="R616" s="65">
        <f t="shared" si="183"/>
        <v>0.37</v>
      </c>
      <c r="S616" s="72">
        <f t="shared" si="191"/>
        <v>2.5793650793650792E-2</v>
      </c>
      <c r="T616" s="50">
        <v>13</v>
      </c>
      <c r="U616" s="74" t="s">
        <v>2817</v>
      </c>
      <c r="V616" s="27">
        <f>IF(E616="","",SUMIF(OUTBOUND!$G:$G,WMS!E616,OUTBOUND!$L:$L))</f>
        <v>42</v>
      </c>
      <c r="W616" s="27">
        <f>IF(E616="","",SUMIF(OUTBOUND!$G:$G,WMS!E616,OUTBOUND!$M:$M))</f>
        <v>504</v>
      </c>
      <c r="X616" s="71">
        <f>IF(E616="","",SUMIF(OUTBOUND!$G:$G,WMS!E616,OUTBOUND!$O:$O))</f>
        <v>25.2</v>
      </c>
      <c r="Y616" s="71">
        <f>IF(E616="","",SUMIF(OUTBOUND!$G:$G,WMS!E616,OUTBOUND!$AC:$AC))</f>
        <v>13</v>
      </c>
      <c r="Z616" s="71">
        <f>IF(E616="","",SUMIF(OUTBOUND!$G:$G,WMS!E616,OUTBOUND!$P:$P))</f>
        <v>0.37799999999999995</v>
      </c>
      <c r="AA616" s="27">
        <f t="shared" si="184"/>
        <v>0</v>
      </c>
      <c r="AB616" s="27">
        <f t="shared" si="185"/>
        <v>0</v>
      </c>
      <c r="AC616" s="71">
        <f t="shared" si="186"/>
        <v>0</v>
      </c>
      <c r="AD616" s="71">
        <f t="shared" si="187"/>
        <v>0</v>
      </c>
      <c r="AE616" s="71">
        <f t="shared" si="188"/>
        <v>-7.9999999999999516E-3</v>
      </c>
      <c r="AF616" s="80" t="e">
        <f t="shared" si="189"/>
        <v>#DIV/0!</v>
      </c>
      <c r="AG616" s="43" t="s">
        <v>2726</v>
      </c>
    </row>
    <row r="617" spans="1:33">
      <c r="A617" s="84" t="s">
        <v>3227</v>
      </c>
      <c r="B617" s="83" t="s">
        <v>1079</v>
      </c>
      <c r="C617" s="83" t="s">
        <v>3338</v>
      </c>
      <c r="D617" s="83">
        <v>42107132</v>
      </c>
      <c r="E617" s="57" t="str">
        <f t="shared" si="179"/>
        <v>KG-ROB-1901-00064-01535/42107132</v>
      </c>
      <c r="F617" s="19" t="s">
        <v>1081</v>
      </c>
      <c r="G617" s="19" t="s">
        <v>1084</v>
      </c>
      <c r="H617" s="45">
        <v>43483</v>
      </c>
      <c r="I617" s="38">
        <v>120</v>
      </c>
      <c r="J617" s="38">
        <v>4800</v>
      </c>
      <c r="K617" s="65">
        <f t="shared" si="180"/>
        <v>40</v>
      </c>
      <c r="L617" s="46">
        <v>4.05</v>
      </c>
      <c r="M617" s="66">
        <f t="shared" si="181"/>
        <v>486</v>
      </c>
      <c r="N617" s="38">
        <v>26</v>
      </c>
      <c r="O617" s="38">
        <v>18</v>
      </c>
      <c r="P617" s="38">
        <v>5.5</v>
      </c>
      <c r="Q617" s="71">
        <f t="shared" si="182"/>
        <v>3.0000000000000001E-3</v>
      </c>
      <c r="R617" s="65">
        <f t="shared" si="183"/>
        <v>0.31</v>
      </c>
      <c r="S617" s="72">
        <f t="shared" si="191"/>
        <v>8.950000000000001E-2</v>
      </c>
      <c r="T617" s="50">
        <v>429.6</v>
      </c>
      <c r="U617" s="74" t="s">
        <v>2701</v>
      </c>
      <c r="V617" s="27">
        <f>IF(E617="","",SUMIF(OUTBOUND!$G:$G,WMS!E617,OUTBOUND!$L:$L))</f>
        <v>120</v>
      </c>
      <c r="W617" s="27">
        <f>IF(E617="","",SUMIF(OUTBOUND!$G:$G,WMS!E617,OUTBOUND!$M:$M))</f>
        <v>4800</v>
      </c>
      <c r="X617" s="71">
        <f>IF(E617="","",SUMIF(OUTBOUND!$G:$G,WMS!E617,OUTBOUND!$O:$O))</f>
        <v>486</v>
      </c>
      <c r="Y617" s="71">
        <f>IF(E617="","",SUMIF(OUTBOUND!$G:$G,WMS!E617,OUTBOUND!$AC:$AC))</f>
        <v>429.6</v>
      </c>
      <c r="Z617" s="71">
        <f>IF(E617="","",SUMIF(OUTBOUND!$G:$G,WMS!E617,OUTBOUND!$P:$P))</f>
        <v>0.36</v>
      </c>
      <c r="AA617" s="27">
        <f t="shared" si="184"/>
        <v>0</v>
      </c>
      <c r="AB617" s="27">
        <f t="shared" si="185"/>
        <v>0</v>
      </c>
      <c r="AC617" s="71">
        <f t="shared" si="186"/>
        <v>0</v>
      </c>
      <c r="AD617" s="71">
        <f t="shared" si="187"/>
        <v>0</v>
      </c>
      <c r="AE617" s="71">
        <f t="shared" si="188"/>
        <v>-4.9999999999999989E-2</v>
      </c>
      <c r="AF617" s="80" t="e">
        <f t="shared" si="189"/>
        <v>#DIV/0!</v>
      </c>
      <c r="AG617" s="43" t="s">
        <v>2726</v>
      </c>
    </row>
    <row r="618" spans="1:33">
      <c r="A618" s="84" t="s">
        <v>3227</v>
      </c>
      <c r="B618" s="83" t="s">
        <v>1079</v>
      </c>
      <c r="C618" s="83" t="s">
        <v>3338</v>
      </c>
      <c r="D618" s="83">
        <v>42022879</v>
      </c>
      <c r="E618" s="57" t="str">
        <f t="shared" si="179"/>
        <v>KG-ROB-1901-00064-01535/42022879</v>
      </c>
      <c r="F618" s="19" t="s">
        <v>1081</v>
      </c>
      <c r="G618" s="19" t="s">
        <v>1082</v>
      </c>
      <c r="H618" s="45">
        <v>43483</v>
      </c>
      <c r="I618" s="38">
        <v>56</v>
      </c>
      <c r="J618" s="38">
        <v>4032</v>
      </c>
      <c r="K618" s="65">
        <f t="shared" si="180"/>
        <v>72</v>
      </c>
      <c r="L618" s="46">
        <v>4.6500000000000004</v>
      </c>
      <c r="M618" s="66">
        <f t="shared" si="181"/>
        <v>260.39999999999998</v>
      </c>
      <c r="N618" s="38">
        <v>22</v>
      </c>
      <c r="O618" s="38">
        <v>20</v>
      </c>
      <c r="P618" s="38">
        <v>8</v>
      </c>
      <c r="Q618" s="71">
        <f t="shared" si="182"/>
        <v>4.0000000000000001E-3</v>
      </c>
      <c r="R618" s="65">
        <f t="shared" si="183"/>
        <v>0.2</v>
      </c>
      <c r="S618" s="72">
        <f t="shared" si="191"/>
        <v>5.6944444444444443E-2</v>
      </c>
      <c r="T618" s="50">
        <v>229.6</v>
      </c>
      <c r="U618" s="74" t="s">
        <v>2701</v>
      </c>
      <c r="V618" s="27">
        <f>IF(E618="","",SUMIF(OUTBOUND!$G:$G,WMS!E618,OUTBOUND!$L:$L))</f>
        <v>56</v>
      </c>
      <c r="W618" s="27">
        <f>IF(E618="","",SUMIF(OUTBOUND!$G:$G,WMS!E618,OUTBOUND!$M:$M))</f>
        <v>4032</v>
      </c>
      <c r="X618" s="71">
        <f>IF(E618="","",SUMIF(OUTBOUND!$G:$G,WMS!E618,OUTBOUND!$O:$O))</f>
        <v>260.40000000000003</v>
      </c>
      <c r="Y618" s="71">
        <f>IF(E618="","",SUMIF(OUTBOUND!$G:$G,WMS!E618,OUTBOUND!$AC:$AC))</f>
        <v>229.6</v>
      </c>
      <c r="Z618" s="71">
        <f>IF(E618="","",SUMIF(OUTBOUND!$G:$G,WMS!E618,OUTBOUND!$P:$P))</f>
        <v>0.224</v>
      </c>
      <c r="AA618" s="27">
        <f t="shared" si="184"/>
        <v>0</v>
      </c>
      <c r="AB618" s="27">
        <f t="shared" si="185"/>
        <v>0</v>
      </c>
      <c r="AC618" s="71">
        <f t="shared" si="186"/>
        <v>-5.6843418860808015E-14</v>
      </c>
      <c r="AD618" s="71">
        <f t="shared" si="187"/>
        <v>0</v>
      </c>
      <c r="AE618" s="71">
        <f t="shared" si="188"/>
        <v>-2.3999999999999994E-2</v>
      </c>
      <c r="AF618" s="80" t="e">
        <f t="shared" si="189"/>
        <v>#DIV/0!</v>
      </c>
      <c r="AG618" s="43" t="s">
        <v>2726</v>
      </c>
    </row>
    <row r="619" spans="1:33">
      <c r="A619" s="43" t="s">
        <v>3227</v>
      </c>
      <c r="B619" s="19" t="s">
        <v>1085</v>
      </c>
      <c r="C619" s="19" t="s">
        <v>3339</v>
      </c>
      <c r="D619" s="19">
        <v>41904411</v>
      </c>
      <c r="E619" s="57" t="str">
        <f t="shared" si="179"/>
        <v>KG-ARI-1901-00066-01575/41904411</v>
      </c>
      <c r="F619" s="19" t="s">
        <v>1087</v>
      </c>
      <c r="G619" s="19" t="s">
        <v>1091</v>
      </c>
      <c r="H619" s="45">
        <v>43483</v>
      </c>
      <c r="I619" s="38">
        <v>6</v>
      </c>
      <c r="J619" s="38">
        <v>864</v>
      </c>
      <c r="K619" s="65">
        <f t="shared" si="180"/>
        <v>144</v>
      </c>
      <c r="L619" s="46">
        <v>7.1</v>
      </c>
      <c r="M619" s="66">
        <f t="shared" si="181"/>
        <v>42.6</v>
      </c>
      <c r="N619" s="38">
        <v>31</v>
      </c>
      <c r="O619" s="38">
        <v>19</v>
      </c>
      <c r="P619" s="38">
        <v>9.5</v>
      </c>
      <c r="Q619" s="71">
        <f t="shared" ref="Q619:Q659" si="192">IF(P619="","",ROUND(N619*O619*P619/1000000,3))</f>
        <v>6.0000000000000001E-3</v>
      </c>
      <c r="R619" s="65">
        <f t="shared" ref="R619:R659" si="193">IF(Q619="","",ROUND(N619*O619*P619/1000000*I619,2))</f>
        <v>0.03</v>
      </c>
      <c r="S619" s="72">
        <f t="shared" si="191"/>
        <v>4.5833333333333337E-2</v>
      </c>
      <c r="T619" s="50">
        <v>39.6</v>
      </c>
      <c r="U619" s="74" t="s">
        <v>3340</v>
      </c>
      <c r="V619" s="27">
        <f>IF(E619="","",SUMIF(OUTBOUND!$G:$G,WMS!E619,OUTBOUND!$L:$L))</f>
        <v>3</v>
      </c>
      <c r="W619" s="27">
        <f>IF(E619="","",SUMIF(OUTBOUND!$G:$G,WMS!E619,OUTBOUND!$M:$M))</f>
        <v>432</v>
      </c>
      <c r="X619" s="71">
        <f>IF(E619="","",SUMIF(OUTBOUND!$G:$G,WMS!E619,OUTBOUND!$O:$O))</f>
        <v>21.299999999999997</v>
      </c>
      <c r="Y619" s="71">
        <f>IF(E619="","",SUMIF(OUTBOUND!$G:$G,WMS!E619,OUTBOUND!$AC:$AC))</f>
        <v>19.8</v>
      </c>
      <c r="Z619" s="71">
        <f>IF(E619="","",SUMIF(OUTBOUND!$G:$G,WMS!E619,OUTBOUND!$P:$P))</f>
        <v>1.8000000000000002E-2</v>
      </c>
      <c r="AA619" s="27">
        <f t="shared" ref="AA619:AA659" si="194">IF(I619="","",I619-V619)</f>
        <v>3</v>
      </c>
      <c r="AB619" s="27">
        <f t="shared" ref="AB619:AB659" si="195">IF(J619="","",J619-W619)</f>
        <v>432</v>
      </c>
      <c r="AC619" s="71">
        <f t="shared" ref="AC619:AC659" si="196">IF(M619="","",M619-X619)</f>
        <v>21.300000000000004</v>
      </c>
      <c r="AD619" s="71">
        <f t="shared" ref="AD619:AD659" si="197">IF(T619="","",T619-Y619)</f>
        <v>19.8</v>
      </c>
      <c r="AE619" s="71">
        <f t="shared" ref="AE619:AE659" si="198">IF(R619="","",R619-Z619)</f>
        <v>1.1999999999999997E-2</v>
      </c>
      <c r="AF619" s="80" t="b">
        <f t="shared" ref="AF619:AF659" si="199">IF(AB619="","",EXACT(K619,AB619/AA619))</f>
        <v>1</v>
      </c>
    </row>
    <row r="620" spans="1:33">
      <c r="A620" s="43" t="s">
        <v>3227</v>
      </c>
      <c r="B620" s="19" t="s">
        <v>1085</v>
      </c>
      <c r="C620" s="19" t="s">
        <v>3339</v>
      </c>
      <c r="D620" s="19">
        <v>41904435</v>
      </c>
      <c r="E620" s="57" t="str">
        <f t="shared" si="179"/>
        <v>KG-ARI-1901-00066-01575/41904435</v>
      </c>
      <c r="F620" s="19" t="s">
        <v>1087</v>
      </c>
      <c r="G620" s="19" t="s">
        <v>1093</v>
      </c>
      <c r="H620" s="45">
        <v>43483</v>
      </c>
      <c r="I620" s="38">
        <v>7</v>
      </c>
      <c r="J620" s="38">
        <v>336</v>
      </c>
      <c r="K620" s="65">
        <f t="shared" si="180"/>
        <v>48</v>
      </c>
      <c r="L620" s="46">
        <v>5</v>
      </c>
      <c r="M620" s="66">
        <f t="shared" si="181"/>
        <v>35</v>
      </c>
      <c r="N620" s="38">
        <v>26</v>
      </c>
      <c r="O620" s="38">
        <v>14</v>
      </c>
      <c r="P620" s="38">
        <v>11</v>
      </c>
      <c r="Q620" s="71">
        <f t="shared" si="192"/>
        <v>4.0000000000000001E-3</v>
      </c>
      <c r="R620" s="65">
        <f t="shared" si="193"/>
        <v>0.03</v>
      </c>
      <c r="S620" s="72">
        <f t="shared" si="191"/>
        <v>9.375E-2</v>
      </c>
      <c r="T620" s="50">
        <v>31.5</v>
      </c>
      <c r="U620" s="74" t="s">
        <v>3340</v>
      </c>
      <c r="V620" s="27">
        <f>IF(E620="","",SUMIF(OUTBOUND!$G:$G,WMS!E620,OUTBOUND!$L:$L))</f>
        <v>5</v>
      </c>
      <c r="W620" s="27">
        <f>IF(E620="","",SUMIF(OUTBOUND!$G:$G,WMS!E620,OUTBOUND!$M:$M))</f>
        <v>240</v>
      </c>
      <c r="X620" s="71">
        <f>IF(E620="","",SUMIF(OUTBOUND!$G:$G,WMS!E620,OUTBOUND!$O:$O))</f>
        <v>25</v>
      </c>
      <c r="Y620" s="71">
        <f>IF(E620="","",SUMIF(OUTBOUND!$G:$G,WMS!E620,OUTBOUND!$AC:$AC))</f>
        <v>22.5</v>
      </c>
      <c r="Z620" s="71">
        <f>IF(E620="","",SUMIF(OUTBOUND!$G:$G,WMS!E620,OUTBOUND!$P:$P))</f>
        <v>0.02</v>
      </c>
      <c r="AA620" s="27">
        <f t="shared" si="194"/>
        <v>2</v>
      </c>
      <c r="AB620" s="27">
        <f t="shared" si="195"/>
        <v>96</v>
      </c>
      <c r="AC620" s="71">
        <f t="shared" si="196"/>
        <v>10</v>
      </c>
      <c r="AD620" s="71">
        <f t="shared" si="197"/>
        <v>9</v>
      </c>
      <c r="AE620" s="71">
        <f t="shared" si="198"/>
        <v>9.9999999999999985E-3</v>
      </c>
      <c r="AF620" s="80" t="b">
        <f t="shared" si="199"/>
        <v>1</v>
      </c>
    </row>
    <row r="621" spans="1:33">
      <c r="A621" s="43" t="s">
        <v>3227</v>
      </c>
      <c r="B621" s="19" t="s">
        <v>1085</v>
      </c>
      <c r="C621" s="19" t="s">
        <v>3339</v>
      </c>
      <c r="D621" s="19">
        <v>42107132</v>
      </c>
      <c r="E621" s="57" t="str">
        <f t="shared" si="179"/>
        <v>KG-ARI-1901-00066-01575/42107132</v>
      </c>
      <c r="F621" s="19" t="s">
        <v>1087</v>
      </c>
      <c r="G621" s="19" t="s">
        <v>1093</v>
      </c>
      <c r="H621" s="45">
        <v>43483</v>
      </c>
      <c r="I621" s="38">
        <v>6</v>
      </c>
      <c r="J621" s="38">
        <v>240</v>
      </c>
      <c r="K621" s="65">
        <f t="shared" si="180"/>
        <v>40</v>
      </c>
      <c r="L621" s="46">
        <v>4.0999999999999996</v>
      </c>
      <c r="M621" s="66">
        <f t="shared" si="181"/>
        <v>24.6</v>
      </c>
      <c r="N621" s="38">
        <v>26.5</v>
      </c>
      <c r="O621" s="38">
        <v>16.5</v>
      </c>
      <c r="P621" s="38">
        <v>6</v>
      </c>
      <c r="Q621" s="71">
        <f t="shared" si="192"/>
        <v>3.0000000000000001E-3</v>
      </c>
      <c r="R621" s="65">
        <f t="shared" si="193"/>
        <v>0.02</v>
      </c>
      <c r="S621" s="72">
        <f t="shared" si="191"/>
        <v>8.9499999999999996E-2</v>
      </c>
      <c r="T621" s="50">
        <v>21.48</v>
      </c>
      <c r="U621" s="74" t="s">
        <v>3340</v>
      </c>
      <c r="V621" s="27">
        <f>IF(E621="","",SUMIF(OUTBOUND!$G:$G,WMS!E621,OUTBOUND!$L:$L))</f>
        <v>3</v>
      </c>
      <c r="W621" s="27">
        <f>IF(E621="","",SUMIF(OUTBOUND!$G:$G,WMS!E621,OUTBOUND!$M:$M))</f>
        <v>120</v>
      </c>
      <c r="X621" s="71">
        <f>IF(E621="","",SUMIF(OUTBOUND!$G:$G,WMS!E621,OUTBOUND!$O:$O))</f>
        <v>12.299999999999999</v>
      </c>
      <c r="Y621" s="71">
        <f>IF(E621="","",SUMIF(OUTBOUND!$G:$G,WMS!E621,OUTBOUND!$AC:$AC))</f>
        <v>10.74</v>
      </c>
      <c r="Z621" s="71">
        <f>IF(E621="","",SUMIF(OUTBOUND!$G:$G,WMS!E621,OUTBOUND!$P:$P))</f>
        <v>9.0000000000000011E-3</v>
      </c>
      <c r="AA621" s="27">
        <f t="shared" si="194"/>
        <v>3</v>
      </c>
      <c r="AB621" s="27">
        <f t="shared" si="195"/>
        <v>120</v>
      </c>
      <c r="AC621" s="71">
        <f t="shared" si="196"/>
        <v>12.300000000000002</v>
      </c>
      <c r="AD621" s="71">
        <f t="shared" si="197"/>
        <v>10.74</v>
      </c>
      <c r="AE621" s="71">
        <f t="shared" si="198"/>
        <v>1.0999999999999999E-2</v>
      </c>
      <c r="AF621" s="80" t="b">
        <f t="shared" si="199"/>
        <v>1</v>
      </c>
    </row>
    <row r="622" spans="1:33">
      <c r="A622" s="43" t="s">
        <v>3227</v>
      </c>
      <c r="B622" s="19" t="s">
        <v>1085</v>
      </c>
      <c r="C622" s="19" t="s">
        <v>3339</v>
      </c>
      <c r="D622" s="19">
        <v>41904428</v>
      </c>
      <c r="E622" s="57" t="str">
        <f t="shared" si="179"/>
        <v>KG-ARI-1901-00066-01575/41904428</v>
      </c>
      <c r="F622" s="19" t="s">
        <v>1087</v>
      </c>
      <c r="G622" s="19" t="s">
        <v>1092</v>
      </c>
      <c r="H622" s="45">
        <v>43483</v>
      </c>
      <c r="I622" s="38">
        <v>12</v>
      </c>
      <c r="J622" s="38">
        <v>864</v>
      </c>
      <c r="K622" s="65">
        <f t="shared" si="180"/>
        <v>72</v>
      </c>
      <c r="L622" s="46">
        <v>4.5</v>
      </c>
      <c r="M622" s="66">
        <f t="shared" si="181"/>
        <v>54</v>
      </c>
      <c r="N622" s="38">
        <v>23</v>
      </c>
      <c r="O622" s="38">
        <v>22</v>
      </c>
      <c r="P622" s="38">
        <v>9.5</v>
      </c>
      <c r="Q622" s="71">
        <f t="shared" si="192"/>
        <v>5.0000000000000001E-3</v>
      </c>
      <c r="R622" s="65">
        <f t="shared" si="193"/>
        <v>0.06</v>
      </c>
      <c r="S622" s="72">
        <f t="shared" si="191"/>
        <v>5.694444444444445E-2</v>
      </c>
      <c r="T622" s="50">
        <v>49.2</v>
      </c>
      <c r="U622" s="74" t="s">
        <v>3340</v>
      </c>
      <c r="V622" s="27">
        <f>IF(E622="","",SUMIF(OUTBOUND!$G:$G,WMS!E622,OUTBOUND!$L:$L))</f>
        <v>3</v>
      </c>
      <c r="W622" s="27">
        <f>IF(E622="","",SUMIF(OUTBOUND!$G:$G,WMS!E622,OUTBOUND!$M:$M))</f>
        <v>216</v>
      </c>
      <c r="X622" s="71">
        <f>IF(E622="","",SUMIF(OUTBOUND!$G:$G,WMS!E622,OUTBOUND!$O:$O))</f>
        <v>13.5</v>
      </c>
      <c r="Y622" s="71">
        <f>IF(E622="","",SUMIF(OUTBOUND!$G:$G,WMS!E622,OUTBOUND!$AC:$AC))</f>
        <v>12.3</v>
      </c>
      <c r="Z622" s="71">
        <f>IF(E622="","",SUMIF(OUTBOUND!$G:$G,WMS!E622,OUTBOUND!$P:$P))</f>
        <v>1.4999999999999999E-2</v>
      </c>
      <c r="AA622" s="27">
        <f t="shared" si="194"/>
        <v>9</v>
      </c>
      <c r="AB622" s="27">
        <f t="shared" si="195"/>
        <v>648</v>
      </c>
      <c r="AC622" s="71">
        <f t="shared" si="196"/>
        <v>40.5</v>
      </c>
      <c r="AD622" s="71">
        <f t="shared" si="197"/>
        <v>36.900000000000006</v>
      </c>
      <c r="AE622" s="71">
        <f t="shared" si="198"/>
        <v>4.4999999999999998E-2</v>
      </c>
      <c r="AF622" s="80" t="b">
        <f t="shared" si="199"/>
        <v>1</v>
      </c>
    </row>
    <row r="623" spans="1:33">
      <c r="A623" s="43" t="s">
        <v>3227</v>
      </c>
      <c r="B623" s="19" t="s">
        <v>1085</v>
      </c>
      <c r="C623" s="19" t="s">
        <v>3339</v>
      </c>
      <c r="D623" s="19">
        <v>42107149</v>
      </c>
      <c r="E623" s="57" t="str">
        <f t="shared" si="179"/>
        <v>KG-ARI-1901-00066-01575/42107149</v>
      </c>
      <c r="F623" s="19" t="s">
        <v>1087</v>
      </c>
      <c r="G623" s="19" t="s">
        <v>1090</v>
      </c>
      <c r="H623" s="45">
        <v>43483</v>
      </c>
      <c r="I623" s="38">
        <v>4</v>
      </c>
      <c r="J623" s="38">
        <v>320</v>
      </c>
      <c r="K623" s="65">
        <f t="shared" si="180"/>
        <v>80</v>
      </c>
      <c r="L623" s="46">
        <v>3</v>
      </c>
      <c r="M623" s="66">
        <f t="shared" si="181"/>
        <v>12</v>
      </c>
      <c r="N623" s="38">
        <v>22</v>
      </c>
      <c r="O623" s="38">
        <v>12</v>
      </c>
      <c r="P623" s="38">
        <v>8</v>
      </c>
      <c r="Q623" s="71">
        <f t="shared" si="192"/>
        <v>2E-3</v>
      </c>
      <c r="R623" s="65">
        <f t="shared" si="193"/>
        <v>0.01</v>
      </c>
      <c r="S623" s="72">
        <f t="shared" si="191"/>
        <v>2.6250000000000002E-2</v>
      </c>
      <c r="T623" s="50">
        <v>8.4</v>
      </c>
      <c r="U623" s="74" t="s">
        <v>3340</v>
      </c>
      <c r="V623" s="27">
        <f>IF(E623="","",SUMIF(OUTBOUND!$G:$G,WMS!E623,OUTBOUND!$L:$L))</f>
        <v>2</v>
      </c>
      <c r="W623" s="27">
        <f>IF(E623="","",SUMIF(OUTBOUND!$G:$G,WMS!E623,OUTBOUND!$M:$M))</f>
        <v>160</v>
      </c>
      <c r="X623" s="71">
        <f>IF(E623="","",SUMIF(OUTBOUND!$G:$G,WMS!E623,OUTBOUND!$O:$O))</f>
        <v>6</v>
      </c>
      <c r="Y623" s="71">
        <f>IF(E623="","",SUMIF(OUTBOUND!$G:$G,WMS!E623,OUTBOUND!$AC:$AC))</f>
        <v>4.2</v>
      </c>
      <c r="Z623" s="71">
        <f>IF(E623="","",SUMIF(OUTBOUND!$G:$G,WMS!E623,OUTBOUND!$P:$P))</f>
        <v>4.0000000000000001E-3</v>
      </c>
      <c r="AA623" s="27">
        <f t="shared" si="194"/>
        <v>2</v>
      </c>
      <c r="AB623" s="27">
        <f t="shared" si="195"/>
        <v>160</v>
      </c>
      <c r="AC623" s="71">
        <f t="shared" si="196"/>
        <v>6</v>
      </c>
      <c r="AD623" s="71">
        <f t="shared" si="197"/>
        <v>4.2</v>
      </c>
      <c r="AE623" s="71">
        <f t="shared" si="198"/>
        <v>6.0000000000000001E-3</v>
      </c>
      <c r="AF623" s="80" t="b">
        <f t="shared" si="199"/>
        <v>1</v>
      </c>
    </row>
    <row r="624" spans="1:33">
      <c r="A624" s="43" t="s">
        <v>3227</v>
      </c>
      <c r="B624" s="19" t="s">
        <v>1085</v>
      </c>
      <c r="C624" s="19" t="s">
        <v>3339</v>
      </c>
      <c r="D624" s="19">
        <v>41904404</v>
      </c>
      <c r="E624" s="57" t="str">
        <f t="shared" si="179"/>
        <v>KG-ARI-1901-00066-01575/41904404</v>
      </c>
      <c r="F624" s="19" t="s">
        <v>1087</v>
      </c>
      <c r="G624" s="19" t="s">
        <v>1091</v>
      </c>
      <c r="H624" s="45">
        <v>43483</v>
      </c>
      <c r="I624" s="38">
        <v>7</v>
      </c>
      <c r="J624" s="38">
        <v>504</v>
      </c>
      <c r="K624" s="65">
        <f t="shared" si="180"/>
        <v>72</v>
      </c>
      <c r="L624" s="46">
        <v>5</v>
      </c>
      <c r="M624" s="66">
        <f t="shared" si="181"/>
        <v>35</v>
      </c>
      <c r="N624" s="38">
        <v>22</v>
      </c>
      <c r="O624" s="38">
        <v>19</v>
      </c>
      <c r="P624" s="38">
        <v>9</v>
      </c>
      <c r="Q624" s="71">
        <f t="shared" si="192"/>
        <v>4.0000000000000001E-3</v>
      </c>
      <c r="R624" s="65">
        <f t="shared" si="193"/>
        <v>0.03</v>
      </c>
      <c r="S624" s="72">
        <f t="shared" si="191"/>
        <v>6.1111111111111109E-2</v>
      </c>
      <c r="T624" s="50">
        <v>30.8</v>
      </c>
      <c r="U624" s="74" t="s">
        <v>3340</v>
      </c>
      <c r="V624" s="27">
        <f>IF(E624="","",SUMIF(OUTBOUND!$G:$G,WMS!E624,OUTBOUND!$L:$L))</f>
        <v>5</v>
      </c>
      <c r="W624" s="27">
        <f>IF(E624="","",SUMIF(OUTBOUND!$G:$G,WMS!E624,OUTBOUND!$M:$M))</f>
        <v>360</v>
      </c>
      <c r="X624" s="71">
        <f>IF(E624="","",SUMIF(OUTBOUND!$G:$G,WMS!E624,OUTBOUND!$O:$O))</f>
        <v>25</v>
      </c>
      <c r="Y624" s="71">
        <f>IF(E624="","",SUMIF(OUTBOUND!$G:$G,WMS!E624,OUTBOUND!$AC:$AC))</f>
        <v>22</v>
      </c>
      <c r="Z624" s="71">
        <f>IF(E624="","",SUMIF(OUTBOUND!$G:$G,WMS!E624,OUTBOUND!$P:$P))</f>
        <v>0.02</v>
      </c>
      <c r="AA624" s="27">
        <f t="shared" si="194"/>
        <v>2</v>
      </c>
      <c r="AB624" s="27">
        <f t="shared" si="195"/>
        <v>144</v>
      </c>
      <c r="AC624" s="71">
        <f t="shared" si="196"/>
        <v>10</v>
      </c>
      <c r="AD624" s="71">
        <f t="shared" si="197"/>
        <v>8.8000000000000007</v>
      </c>
      <c r="AE624" s="71">
        <f t="shared" si="198"/>
        <v>9.9999999999999985E-3</v>
      </c>
      <c r="AF624" s="80" t="b">
        <f t="shared" si="199"/>
        <v>1</v>
      </c>
    </row>
    <row r="625" spans="1:33">
      <c r="A625" s="84" t="s">
        <v>3227</v>
      </c>
      <c r="B625" s="83" t="s">
        <v>1085</v>
      </c>
      <c r="C625" s="83" t="s">
        <v>3339</v>
      </c>
      <c r="D625" s="83">
        <v>42713319</v>
      </c>
      <c r="E625" s="57" t="str">
        <f t="shared" si="179"/>
        <v>KG-ARI-1901-00066-01575/42713319</v>
      </c>
      <c r="F625" s="19" t="s">
        <v>1087</v>
      </c>
      <c r="G625" s="19" t="s">
        <v>1089</v>
      </c>
      <c r="H625" s="45">
        <v>43483</v>
      </c>
      <c r="I625" s="38">
        <v>5</v>
      </c>
      <c r="J625" s="38">
        <v>40</v>
      </c>
      <c r="K625" s="65">
        <f t="shared" si="180"/>
        <v>8</v>
      </c>
      <c r="L625" s="46">
        <v>7.4</v>
      </c>
      <c r="M625" s="66">
        <f t="shared" si="181"/>
        <v>37</v>
      </c>
      <c r="N625" s="38">
        <v>33</v>
      </c>
      <c r="O625" s="38">
        <v>29</v>
      </c>
      <c r="P625" s="38">
        <v>26</v>
      </c>
      <c r="Q625" s="71">
        <f t="shared" si="192"/>
        <v>2.5000000000000001E-2</v>
      </c>
      <c r="R625" s="65">
        <f t="shared" si="193"/>
        <v>0.12</v>
      </c>
      <c r="S625" s="72">
        <f t="shared" si="191"/>
        <v>0.83125000000000004</v>
      </c>
      <c r="T625" s="50">
        <v>33.25</v>
      </c>
      <c r="U625" s="74" t="s">
        <v>3340</v>
      </c>
      <c r="V625" s="27">
        <f>IF(E625="","",SUMIF(OUTBOUND!$G:$G,WMS!E625,OUTBOUND!$L:$L))</f>
        <v>5</v>
      </c>
      <c r="W625" s="27">
        <f>IF(E625="","",SUMIF(OUTBOUND!$G:$G,WMS!E625,OUTBOUND!$M:$M))</f>
        <v>40</v>
      </c>
      <c r="X625" s="71">
        <f>IF(E625="","",SUMIF(OUTBOUND!$G:$G,WMS!E625,OUTBOUND!$O:$O))</f>
        <v>37</v>
      </c>
      <c r="Y625" s="71">
        <f>IF(E625="","",SUMIF(OUTBOUND!$G:$G,WMS!E625,OUTBOUND!$AC:$AC))</f>
        <v>33.25</v>
      </c>
      <c r="Z625" s="71">
        <f>IF(E625="","",SUMIF(OUTBOUND!$G:$G,WMS!E625,OUTBOUND!$P:$P))</f>
        <v>0.125</v>
      </c>
      <c r="AA625" s="27">
        <f t="shared" si="194"/>
        <v>0</v>
      </c>
      <c r="AB625" s="27">
        <f t="shared" si="195"/>
        <v>0</v>
      </c>
      <c r="AC625" s="71">
        <f t="shared" si="196"/>
        <v>0</v>
      </c>
      <c r="AD625" s="71">
        <f t="shared" si="197"/>
        <v>0</v>
      </c>
      <c r="AE625" s="71">
        <f t="shared" si="198"/>
        <v>-5.0000000000000044E-3</v>
      </c>
      <c r="AF625" s="80" t="e">
        <f t="shared" si="199"/>
        <v>#DIV/0!</v>
      </c>
      <c r="AG625" s="60" t="s">
        <v>2726</v>
      </c>
    </row>
    <row r="626" spans="1:33">
      <c r="A626" s="43" t="s">
        <v>3227</v>
      </c>
      <c r="B626" s="19" t="s">
        <v>1085</v>
      </c>
      <c r="C626" s="19" t="s">
        <v>3341</v>
      </c>
      <c r="D626" s="19">
        <v>42632535</v>
      </c>
      <c r="E626" s="57" t="str">
        <f t="shared" si="179"/>
        <v>KG-ARI-1812-00048-00996/42632535</v>
      </c>
      <c r="F626" s="19" t="s">
        <v>1087</v>
      </c>
      <c r="G626" s="19" t="s">
        <v>1089</v>
      </c>
      <c r="H626" s="45">
        <v>43483</v>
      </c>
      <c r="I626" s="38">
        <v>4</v>
      </c>
      <c r="J626" s="38">
        <v>32</v>
      </c>
      <c r="K626" s="65">
        <f t="shared" si="180"/>
        <v>8</v>
      </c>
      <c r="L626" s="46">
        <v>7.4</v>
      </c>
      <c r="M626" s="66">
        <f t="shared" si="181"/>
        <v>29.6</v>
      </c>
      <c r="N626" s="38">
        <v>33</v>
      </c>
      <c r="O626" s="38">
        <v>29</v>
      </c>
      <c r="P626" s="38">
        <v>26</v>
      </c>
      <c r="Q626" s="71">
        <f t="shared" si="192"/>
        <v>2.5000000000000001E-2</v>
      </c>
      <c r="R626" s="65">
        <f t="shared" si="193"/>
        <v>0.1</v>
      </c>
      <c r="S626" s="72">
        <f t="shared" si="191"/>
        <v>0.84375</v>
      </c>
      <c r="T626" s="50">
        <v>27</v>
      </c>
      <c r="U626" s="74" t="s">
        <v>3342</v>
      </c>
      <c r="V626" s="27">
        <f>IF(E626="","",SUMIF(OUTBOUND!$G:$G,WMS!E626,OUTBOUND!$L:$L))</f>
        <v>0</v>
      </c>
      <c r="W626" s="27">
        <f>IF(E626="","",SUMIF(OUTBOUND!$G:$G,WMS!E626,OUTBOUND!$M:$M))</f>
        <v>0</v>
      </c>
      <c r="X626" s="71">
        <f>IF(E626="","",SUMIF(OUTBOUND!$G:$G,WMS!E626,OUTBOUND!$O:$O))</f>
        <v>0</v>
      </c>
      <c r="Y626" s="71">
        <f>IF(E626="","",SUMIF(OUTBOUND!$G:$G,WMS!E626,OUTBOUND!$AC:$AC))</f>
        <v>0</v>
      </c>
      <c r="Z626" s="71">
        <f>IF(E626="","",SUMIF(OUTBOUND!$G:$G,WMS!E626,OUTBOUND!$P:$P))</f>
        <v>0</v>
      </c>
      <c r="AA626" s="27">
        <f t="shared" si="194"/>
        <v>4</v>
      </c>
      <c r="AB626" s="27">
        <f t="shared" si="195"/>
        <v>32</v>
      </c>
      <c r="AC626" s="71">
        <f t="shared" si="196"/>
        <v>29.6</v>
      </c>
      <c r="AD626" s="71">
        <f t="shared" si="197"/>
        <v>27</v>
      </c>
      <c r="AE626" s="71">
        <f t="shared" si="198"/>
        <v>0.1</v>
      </c>
      <c r="AF626" s="80" t="b">
        <f t="shared" si="199"/>
        <v>1</v>
      </c>
    </row>
    <row r="627" spans="1:33">
      <c r="A627" s="84" t="s">
        <v>3227</v>
      </c>
      <c r="B627" s="83" t="s">
        <v>1085</v>
      </c>
      <c r="C627" s="83" t="s">
        <v>3341</v>
      </c>
      <c r="D627" s="83">
        <v>42570189</v>
      </c>
      <c r="E627" s="57" t="str">
        <f t="shared" si="179"/>
        <v>KG-ARI-1812-00048-00996/42570189</v>
      </c>
      <c r="F627" s="19" t="s">
        <v>1087</v>
      </c>
      <c r="G627" s="19" t="s">
        <v>1089</v>
      </c>
      <c r="H627" s="45">
        <v>43483</v>
      </c>
      <c r="I627" s="38">
        <v>4</v>
      </c>
      <c r="J627" s="38">
        <v>32</v>
      </c>
      <c r="K627" s="65">
        <f t="shared" si="180"/>
        <v>8</v>
      </c>
      <c r="L627" s="46">
        <v>10.6</v>
      </c>
      <c r="M627" s="66">
        <f t="shared" si="181"/>
        <v>42.4</v>
      </c>
      <c r="N627" s="38">
        <v>33</v>
      </c>
      <c r="O627" s="38">
        <v>29</v>
      </c>
      <c r="P627" s="38">
        <v>26</v>
      </c>
      <c r="Q627" s="71">
        <f t="shared" si="192"/>
        <v>2.5000000000000001E-2</v>
      </c>
      <c r="R627" s="65">
        <f t="shared" si="193"/>
        <v>0.1</v>
      </c>
      <c r="S627" s="72">
        <f t="shared" si="191"/>
        <v>1.2625</v>
      </c>
      <c r="T627" s="50">
        <v>40.4</v>
      </c>
      <c r="U627" s="74" t="s">
        <v>3200</v>
      </c>
      <c r="V627" s="27">
        <f>IF(E627="","",SUMIF(OUTBOUND!$G:$G,WMS!E627,OUTBOUND!$L:$L))</f>
        <v>4</v>
      </c>
      <c r="W627" s="27">
        <f>IF(E627="","",SUMIF(OUTBOUND!$G:$G,WMS!E627,OUTBOUND!$M:$M))</f>
        <v>32</v>
      </c>
      <c r="X627" s="71">
        <f>IF(E627="","",SUMIF(OUTBOUND!$G:$G,WMS!E627,OUTBOUND!$O:$O))</f>
        <v>42.4</v>
      </c>
      <c r="Y627" s="71">
        <f>IF(E627="","",SUMIF(OUTBOUND!$G:$G,WMS!E627,OUTBOUND!$AC:$AC))</f>
        <v>40.4</v>
      </c>
      <c r="Z627" s="71">
        <f>IF(E627="","",SUMIF(OUTBOUND!$G:$G,WMS!E627,OUTBOUND!$P:$P))</f>
        <v>0.1</v>
      </c>
      <c r="AA627" s="27">
        <f t="shared" si="194"/>
        <v>0</v>
      </c>
      <c r="AB627" s="27">
        <f t="shared" si="195"/>
        <v>0</v>
      </c>
      <c r="AC627" s="71">
        <f t="shared" si="196"/>
        <v>0</v>
      </c>
      <c r="AD627" s="71">
        <f t="shared" si="197"/>
        <v>0</v>
      </c>
      <c r="AE627" s="71">
        <f t="shared" si="198"/>
        <v>0</v>
      </c>
      <c r="AF627" s="80" t="e">
        <f t="shared" si="199"/>
        <v>#DIV/0!</v>
      </c>
      <c r="AG627" s="60" t="s">
        <v>2726</v>
      </c>
    </row>
    <row r="628" spans="1:33">
      <c r="A628" s="43" t="s">
        <v>3227</v>
      </c>
      <c r="B628" s="19" t="s">
        <v>1085</v>
      </c>
      <c r="C628" s="19" t="s">
        <v>3341</v>
      </c>
      <c r="D628" s="19">
        <v>41904534</v>
      </c>
      <c r="E628" s="57" t="str">
        <f t="shared" si="179"/>
        <v>KG-ARI-1812-00048-00996/41904534</v>
      </c>
      <c r="F628" s="19" t="s">
        <v>1087</v>
      </c>
      <c r="G628" s="19" t="s">
        <v>1088</v>
      </c>
      <c r="H628" s="45">
        <v>43483</v>
      </c>
      <c r="I628" s="38">
        <v>12</v>
      </c>
      <c r="J628" s="38">
        <v>144</v>
      </c>
      <c r="K628" s="65">
        <f t="shared" si="180"/>
        <v>12</v>
      </c>
      <c r="L628" s="46">
        <v>5.5</v>
      </c>
      <c r="M628" s="66">
        <f t="shared" si="181"/>
        <v>66</v>
      </c>
      <c r="N628" s="38">
        <v>26</v>
      </c>
      <c r="O628" s="38">
        <v>19</v>
      </c>
      <c r="P628" s="38">
        <v>24</v>
      </c>
      <c r="Q628" s="71">
        <f t="shared" si="192"/>
        <v>1.2E-2</v>
      </c>
      <c r="R628" s="65">
        <f t="shared" si="193"/>
        <v>0.14000000000000001</v>
      </c>
      <c r="S628" s="72">
        <f t="shared" si="191"/>
        <v>0.41666666666666669</v>
      </c>
      <c r="T628" s="50">
        <v>60</v>
      </c>
      <c r="U628" s="74" t="s">
        <v>3200</v>
      </c>
      <c r="V628" s="27">
        <f>IF(E628="","",SUMIF(OUTBOUND!$G:$G,WMS!E628,OUTBOUND!$L:$L))</f>
        <v>0</v>
      </c>
      <c r="W628" s="27">
        <f>IF(E628="","",SUMIF(OUTBOUND!$G:$G,WMS!E628,OUTBOUND!$M:$M))</f>
        <v>0</v>
      </c>
      <c r="X628" s="71">
        <f>IF(E628="","",SUMIF(OUTBOUND!$G:$G,WMS!E628,OUTBOUND!$O:$O))</f>
        <v>0</v>
      </c>
      <c r="Y628" s="71">
        <f>IF(E628="","",SUMIF(OUTBOUND!$G:$G,WMS!E628,OUTBOUND!$AC:$AC))</f>
        <v>0</v>
      </c>
      <c r="Z628" s="71">
        <f>IF(E628="","",SUMIF(OUTBOUND!$G:$G,WMS!E628,OUTBOUND!$P:$P))</f>
        <v>0</v>
      </c>
      <c r="AA628" s="27">
        <f t="shared" si="194"/>
        <v>12</v>
      </c>
      <c r="AB628" s="27">
        <f t="shared" si="195"/>
        <v>144</v>
      </c>
      <c r="AC628" s="71">
        <f t="shared" si="196"/>
        <v>66</v>
      </c>
      <c r="AD628" s="71">
        <f t="shared" si="197"/>
        <v>60</v>
      </c>
      <c r="AE628" s="71">
        <f t="shared" si="198"/>
        <v>0.14000000000000001</v>
      </c>
      <c r="AF628" s="80" t="b">
        <f t="shared" si="199"/>
        <v>1</v>
      </c>
    </row>
    <row r="629" spans="1:33">
      <c r="A629" s="43" t="s">
        <v>3227</v>
      </c>
      <c r="B629" s="19" t="s">
        <v>1085</v>
      </c>
      <c r="C629" s="19" t="s">
        <v>3341</v>
      </c>
      <c r="D629" s="19">
        <v>41904558</v>
      </c>
      <c r="E629" s="57" t="str">
        <f t="shared" si="179"/>
        <v>KG-ARI-1812-00048-00996/41904558</v>
      </c>
      <c r="F629" s="19" t="s">
        <v>1087</v>
      </c>
      <c r="G629" s="19" t="s">
        <v>1088</v>
      </c>
      <c r="H629" s="45">
        <v>43483</v>
      </c>
      <c r="I629" s="38">
        <v>25</v>
      </c>
      <c r="J629" s="38">
        <v>150</v>
      </c>
      <c r="K629" s="65">
        <f t="shared" si="180"/>
        <v>6</v>
      </c>
      <c r="L629" s="46">
        <v>7.1</v>
      </c>
      <c r="M629" s="66">
        <f t="shared" si="181"/>
        <v>177.5</v>
      </c>
      <c r="N629" s="38">
        <v>38</v>
      </c>
      <c r="O629" s="38">
        <v>27.5</v>
      </c>
      <c r="P629" s="38">
        <v>26</v>
      </c>
      <c r="Q629" s="71">
        <f t="shared" si="192"/>
        <v>2.7E-2</v>
      </c>
      <c r="R629" s="65">
        <f t="shared" si="193"/>
        <v>0.68</v>
      </c>
      <c r="S629" s="72">
        <f t="shared" si="191"/>
        <v>1.0916666666666666</v>
      </c>
      <c r="T629" s="50">
        <v>163.75</v>
      </c>
      <c r="U629" s="74" t="s">
        <v>3200</v>
      </c>
      <c r="V629" s="27">
        <f>IF(E629="","",SUMIF(OUTBOUND!$G:$G,WMS!E629,OUTBOUND!$L:$L))</f>
        <v>11</v>
      </c>
      <c r="W629" s="27">
        <f>IF(E629="","",SUMIF(OUTBOUND!$G:$G,WMS!E629,OUTBOUND!$M:$M))</f>
        <v>66</v>
      </c>
      <c r="X629" s="71">
        <f>IF(E629="","",SUMIF(OUTBOUND!$G:$G,WMS!E629,OUTBOUND!$O:$O))</f>
        <v>78.099999999999994</v>
      </c>
      <c r="Y629" s="71">
        <f>IF(E629="","",SUMIF(OUTBOUND!$G:$G,WMS!E629,OUTBOUND!$AC:$AC))</f>
        <v>72.05</v>
      </c>
      <c r="Z629" s="71">
        <f>IF(E629="","",SUMIF(OUTBOUND!$G:$G,WMS!E629,OUTBOUND!$P:$P))</f>
        <v>0.29699999999999999</v>
      </c>
      <c r="AA629" s="27">
        <f t="shared" si="194"/>
        <v>14</v>
      </c>
      <c r="AB629" s="27">
        <f t="shared" si="195"/>
        <v>84</v>
      </c>
      <c r="AC629" s="71">
        <f t="shared" si="196"/>
        <v>99.4</v>
      </c>
      <c r="AD629" s="71">
        <f t="shared" si="197"/>
        <v>91.7</v>
      </c>
      <c r="AE629" s="71">
        <f t="shared" si="198"/>
        <v>0.38300000000000006</v>
      </c>
      <c r="AF629" s="80" t="b">
        <f t="shared" si="199"/>
        <v>1</v>
      </c>
    </row>
    <row r="630" spans="1:33">
      <c r="A630" s="84" t="s">
        <v>3227</v>
      </c>
      <c r="B630" s="83" t="s">
        <v>1094</v>
      </c>
      <c r="C630" s="83" t="s">
        <v>3343</v>
      </c>
      <c r="D630" s="83">
        <v>41601204</v>
      </c>
      <c r="E630" s="57" t="str">
        <f t="shared" si="179"/>
        <v>KG-ARI-1901-00066-01592/41601204</v>
      </c>
      <c r="F630" s="19" t="s">
        <v>1096</v>
      </c>
      <c r="G630" s="19" t="s">
        <v>1097</v>
      </c>
      <c r="H630" s="45">
        <v>43487</v>
      </c>
      <c r="I630" s="38">
        <v>4</v>
      </c>
      <c r="J630" s="38">
        <v>60</v>
      </c>
      <c r="K630" s="65">
        <f t="shared" si="180"/>
        <v>15</v>
      </c>
      <c r="L630" s="46">
        <v>7.8</v>
      </c>
      <c r="M630" s="66">
        <f t="shared" si="181"/>
        <v>31.2</v>
      </c>
      <c r="N630" s="38">
        <v>56.5</v>
      </c>
      <c r="O630" s="38">
        <v>29</v>
      </c>
      <c r="P630" s="38">
        <v>33.5</v>
      </c>
      <c r="Q630" s="71">
        <f t="shared" si="192"/>
        <v>5.5E-2</v>
      </c>
      <c r="R630" s="65">
        <f t="shared" si="193"/>
        <v>0.22</v>
      </c>
      <c r="S630" s="72">
        <f t="shared" si="191"/>
        <v>0.46666666666666667</v>
      </c>
      <c r="T630" s="50">
        <v>28</v>
      </c>
      <c r="U630" s="74" t="s">
        <v>3344</v>
      </c>
      <c r="V630" s="27">
        <f>IF(E630="","",SUMIF(OUTBOUND!$G:$G,WMS!E630,OUTBOUND!$L:$L))</f>
        <v>4</v>
      </c>
      <c r="W630" s="27">
        <f>IF(E630="","",SUMIF(OUTBOUND!$G:$G,WMS!E630,OUTBOUND!$M:$M))</f>
        <v>60</v>
      </c>
      <c r="X630" s="71">
        <f>IF(E630="","",SUMIF(OUTBOUND!$G:$G,WMS!E630,OUTBOUND!$O:$O))</f>
        <v>31.2</v>
      </c>
      <c r="Y630" s="71">
        <f>IF(E630="","",SUMIF(OUTBOUND!$G:$G,WMS!E630,OUTBOUND!$AC:$AC))</f>
        <v>28</v>
      </c>
      <c r="Z630" s="71">
        <f>IF(E630="","",SUMIF(OUTBOUND!$G:$G,WMS!E630,OUTBOUND!$P:$P))</f>
        <v>0.22</v>
      </c>
      <c r="AA630" s="27">
        <f t="shared" si="194"/>
        <v>0</v>
      </c>
      <c r="AB630" s="27">
        <f t="shared" si="195"/>
        <v>0</v>
      </c>
      <c r="AC630" s="71">
        <f t="shared" si="196"/>
        <v>0</v>
      </c>
      <c r="AD630" s="71">
        <f t="shared" si="197"/>
        <v>0</v>
      </c>
      <c r="AE630" s="71">
        <f t="shared" si="198"/>
        <v>0</v>
      </c>
      <c r="AF630" s="80" t="e">
        <f t="shared" si="199"/>
        <v>#DIV/0!</v>
      </c>
      <c r="AG630" s="60" t="s">
        <v>2726</v>
      </c>
    </row>
    <row r="631" spans="1:33">
      <c r="A631" s="43" t="s">
        <v>3345</v>
      </c>
      <c r="B631" s="19" t="s">
        <v>1099</v>
      </c>
      <c r="C631" s="19" t="s">
        <v>3346</v>
      </c>
      <c r="D631" s="19" t="s">
        <v>3347</v>
      </c>
      <c r="E631" s="57" t="str">
        <f t="shared" si="179"/>
        <v>KG-ARI-1812-00048-01111/42615545</v>
      </c>
      <c r="F631" s="19" t="s">
        <v>1101</v>
      </c>
      <c r="G631" s="19" t="s">
        <v>1102</v>
      </c>
      <c r="H631" s="45">
        <v>43488</v>
      </c>
      <c r="I631" s="38">
        <v>20</v>
      </c>
      <c r="J631" s="38">
        <v>120</v>
      </c>
      <c r="K631" s="65">
        <f t="shared" si="180"/>
        <v>6</v>
      </c>
      <c r="L631" s="46">
        <v>2.8</v>
      </c>
      <c r="M631" s="66">
        <f t="shared" si="181"/>
        <v>56</v>
      </c>
      <c r="N631" s="38">
        <v>33.5</v>
      </c>
      <c r="O631" s="38">
        <v>22.5</v>
      </c>
      <c r="P631" s="38">
        <v>33.5</v>
      </c>
      <c r="Q631" s="71">
        <f t="shared" si="192"/>
        <v>2.5000000000000001E-2</v>
      </c>
      <c r="R631" s="65">
        <f t="shared" si="193"/>
        <v>0.51</v>
      </c>
      <c r="S631" s="72">
        <f t="shared" si="191"/>
        <v>0.28366666666666668</v>
      </c>
      <c r="T631" s="50">
        <v>34.04</v>
      </c>
      <c r="U631" s="74" t="s">
        <v>3348</v>
      </c>
      <c r="V631" s="27">
        <f>IF(E631="","",SUMIF(OUTBOUND!$G:$G,WMS!E631,OUTBOUND!$L:$L))</f>
        <v>0</v>
      </c>
      <c r="W631" s="27">
        <f>IF(E631="","",SUMIF(OUTBOUND!$G:$G,WMS!E631,OUTBOUND!$M:$M))</f>
        <v>0</v>
      </c>
      <c r="X631" s="71">
        <f>IF(E631="","",SUMIF(OUTBOUND!$G:$G,WMS!E631,OUTBOUND!$O:$O))</f>
        <v>0</v>
      </c>
      <c r="Y631" s="71">
        <f>IF(E631="","",SUMIF(OUTBOUND!$G:$G,WMS!E631,OUTBOUND!$AC:$AC))</f>
        <v>0</v>
      </c>
      <c r="Z631" s="71">
        <f>IF(E631="","",SUMIF(OUTBOUND!$G:$G,WMS!E631,OUTBOUND!$P:$P))</f>
        <v>0</v>
      </c>
      <c r="AA631" s="27">
        <f t="shared" si="194"/>
        <v>20</v>
      </c>
      <c r="AB631" s="27">
        <f t="shared" si="195"/>
        <v>120</v>
      </c>
      <c r="AC631" s="71">
        <f t="shared" si="196"/>
        <v>56</v>
      </c>
      <c r="AD631" s="71">
        <f t="shared" si="197"/>
        <v>34.04</v>
      </c>
      <c r="AE631" s="71">
        <f t="shared" si="198"/>
        <v>0.51</v>
      </c>
      <c r="AF631" s="80" t="b">
        <f t="shared" si="199"/>
        <v>1</v>
      </c>
    </row>
    <row r="632" spans="1:33">
      <c r="A632" s="43" t="s">
        <v>3345</v>
      </c>
      <c r="B632" s="19" t="s">
        <v>1099</v>
      </c>
      <c r="C632" s="19" t="s">
        <v>3346</v>
      </c>
      <c r="D632" s="19" t="s">
        <v>3349</v>
      </c>
      <c r="E632" s="57" t="str">
        <f t="shared" si="179"/>
        <v>KG-ARI-1812-00048-01111/42476108</v>
      </c>
      <c r="F632" s="19" t="s">
        <v>1101</v>
      </c>
      <c r="G632" s="19" t="s">
        <v>1103</v>
      </c>
      <c r="H632" s="45">
        <v>43488</v>
      </c>
      <c r="I632" s="38">
        <v>20</v>
      </c>
      <c r="J632" s="38">
        <v>120</v>
      </c>
      <c r="K632" s="65">
        <f t="shared" si="180"/>
        <v>6</v>
      </c>
      <c r="L632" s="46">
        <v>1.3</v>
      </c>
      <c r="M632" s="66">
        <f t="shared" si="181"/>
        <v>26</v>
      </c>
      <c r="N632" s="38">
        <v>24.5</v>
      </c>
      <c r="O632" s="38">
        <v>17</v>
      </c>
      <c r="P632" s="38">
        <v>33.5</v>
      </c>
      <c r="Q632" s="71">
        <f t="shared" si="192"/>
        <v>1.4E-2</v>
      </c>
      <c r="R632" s="65">
        <f t="shared" si="193"/>
        <v>0.28000000000000003</v>
      </c>
      <c r="S632" s="72">
        <f t="shared" si="191"/>
        <v>9.9666666666666667E-2</v>
      </c>
      <c r="T632" s="50">
        <v>11.96</v>
      </c>
      <c r="U632" s="74" t="s">
        <v>3348</v>
      </c>
      <c r="V632" s="27">
        <f>IF(E632="","",SUMIF(OUTBOUND!$G:$G,WMS!E632,OUTBOUND!$L:$L))</f>
        <v>0</v>
      </c>
      <c r="W632" s="27">
        <f>IF(E632="","",SUMIF(OUTBOUND!$G:$G,WMS!E632,OUTBOUND!$M:$M))</f>
        <v>0</v>
      </c>
      <c r="X632" s="71">
        <f>IF(E632="","",SUMIF(OUTBOUND!$G:$G,WMS!E632,OUTBOUND!$O:$O))</f>
        <v>0</v>
      </c>
      <c r="Y632" s="71">
        <f>IF(E632="","",SUMIF(OUTBOUND!$G:$G,WMS!E632,OUTBOUND!$AC:$AC))</f>
        <v>0</v>
      </c>
      <c r="Z632" s="71">
        <f>IF(E632="","",SUMIF(OUTBOUND!$G:$G,WMS!E632,OUTBOUND!$P:$P))</f>
        <v>0</v>
      </c>
      <c r="AA632" s="27">
        <f t="shared" si="194"/>
        <v>20</v>
      </c>
      <c r="AB632" s="27">
        <f t="shared" si="195"/>
        <v>120</v>
      </c>
      <c r="AC632" s="71">
        <f t="shared" si="196"/>
        <v>26</v>
      </c>
      <c r="AD632" s="71">
        <f t="shared" si="197"/>
        <v>11.96</v>
      </c>
      <c r="AE632" s="71">
        <f t="shared" si="198"/>
        <v>0.28000000000000003</v>
      </c>
      <c r="AF632" s="80" t="b">
        <f t="shared" si="199"/>
        <v>1</v>
      </c>
    </row>
    <row r="633" spans="1:33">
      <c r="A633" s="43" t="s">
        <v>3345</v>
      </c>
      <c r="B633" s="19" t="s">
        <v>1099</v>
      </c>
      <c r="C633" s="19" t="s">
        <v>3346</v>
      </c>
      <c r="D633" s="19" t="s">
        <v>3350</v>
      </c>
      <c r="E633" s="57" t="str">
        <f t="shared" si="179"/>
        <v>KG-ARI-1812-00048-01111/42474371</v>
      </c>
      <c r="F633" s="19" t="s">
        <v>1101</v>
      </c>
      <c r="G633" s="19" t="s">
        <v>1104</v>
      </c>
      <c r="H633" s="45">
        <v>43488</v>
      </c>
      <c r="I633" s="38">
        <v>30</v>
      </c>
      <c r="J633" s="38">
        <v>120</v>
      </c>
      <c r="K633" s="65">
        <f t="shared" si="180"/>
        <v>4</v>
      </c>
      <c r="L633" s="46">
        <v>1.05</v>
      </c>
      <c r="M633" s="66">
        <f t="shared" si="181"/>
        <v>31.5</v>
      </c>
      <c r="N633" s="38">
        <v>37.5</v>
      </c>
      <c r="O633" s="38">
        <v>20</v>
      </c>
      <c r="P633" s="38">
        <v>21</v>
      </c>
      <c r="Q633" s="71">
        <f t="shared" si="192"/>
        <v>1.6E-2</v>
      </c>
      <c r="R633" s="65">
        <f t="shared" si="193"/>
        <v>0.47</v>
      </c>
      <c r="S633" s="72">
        <f t="shared" si="191"/>
        <v>0.1195</v>
      </c>
      <c r="T633" s="50">
        <v>14.34</v>
      </c>
      <c r="U633" s="74" t="s">
        <v>3351</v>
      </c>
      <c r="V633" s="27">
        <f>IF(E633="","",SUMIF(OUTBOUND!$G:$G,WMS!E633,OUTBOUND!$L:$L))</f>
        <v>8</v>
      </c>
      <c r="W633" s="27">
        <f>IF(E633="","",SUMIF(OUTBOUND!$G:$G,WMS!E633,OUTBOUND!$M:$M))</f>
        <v>32</v>
      </c>
      <c r="X633" s="71">
        <f>IF(E633="","",SUMIF(OUTBOUND!$G:$G,WMS!E633,OUTBOUND!$O:$O))</f>
        <v>8.4</v>
      </c>
      <c r="Y633" s="71">
        <f>IF(E633="","",SUMIF(OUTBOUND!$G:$G,WMS!E633,OUTBOUND!$AC:$AC))</f>
        <v>3.8239999999999998</v>
      </c>
      <c r="Z633" s="71">
        <f>IF(E633="","",SUMIF(OUTBOUND!$G:$G,WMS!E633,OUTBOUND!$P:$P))</f>
        <v>0.128</v>
      </c>
      <c r="AA633" s="27">
        <f t="shared" si="194"/>
        <v>22</v>
      </c>
      <c r="AB633" s="27">
        <f t="shared" si="195"/>
        <v>88</v>
      </c>
      <c r="AC633" s="71">
        <f t="shared" si="196"/>
        <v>23.1</v>
      </c>
      <c r="AD633" s="71">
        <f t="shared" si="197"/>
        <v>10.516</v>
      </c>
      <c r="AE633" s="71">
        <f t="shared" si="198"/>
        <v>0.34199999999999997</v>
      </c>
      <c r="AF633" s="80" t="b">
        <f t="shared" si="199"/>
        <v>1</v>
      </c>
    </row>
    <row r="634" spans="1:33">
      <c r="A634" s="43" t="s">
        <v>3345</v>
      </c>
      <c r="B634" s="19" t="s">
        <v>1099</v>
      </c>
      <c r="C634" s="19" t="s">
        <v>3346</v>
      </c>
      <c r="D634" s="19" t="s">
        <v>3352</v>
      </c>
      <c r="E634" s="57" t="str">
        <f t="shared" si="179"/>
        <v>KG-ARI-1812-00048-01111/42476153</v>
      </c>
      <c r="F634" s="19" t="s">
        <v>1101</v>
      </c>
      <c r="G634" s="19" t="s">
        <v>1106</v>
      </c>
      <c r="H634" s="45">
        <v>43488</v>
      </c>
      <c r="I634" s="38">
        <v>30</v>
      </c>
      <c r="J634" s="38">
        <v>120</v>
      </c>
      <c r="K634" s="65">
        <f t="shared" si="180"/>
        <v>4</v>
      </c>
      <c r="L634" s="46">
        <v>3.8</v>
      </c>
      <c r="M634" s="66">
        <f t="shared" si="181"/>
        <v>114</v>
      </c>
      <c r="N634" s="38">
        <v>39.5</v>
      </c>
      <c r="O634" s="38">
        <v>39.5</v>
      </c>
      <c r="P634" s="38">
        <v>24.5</v>
      </c>
      <c r="Q634" s="71">
        <f t="shared" si="192"/>
        <v>3.7999999999999999E-2</v>
      </c>
      <c r="R634" s="65">
        <f t="shared" si="193"/>
        <v>1.1499999999999999</v>
      </c>
      <c r="S634" s="72">
        <f t="shared" si="191"/>
        <v>0.68416666666666659</v>
      </c>
      <c r="T634" s="50">
        <v>82.1</v>
      </c>
      <c r="U634" s="74" t="s">
        <v>3351</v>
      </c>
      <c r="V634" s="27">
        <f>IF(E634="","",SUMIF(OUTBOUND!$G:$G,WMS!E634,OUTBOUND!$L:$L))</f>
        <v>13</v>
      </c>
      <c r="W634" s="27">
        <f>IF(E634="","",SUMIF(OUTBOUND!$G:$G,WMS!E634,OUTBOUND!$M:$M))</f>
        <v>52</v>
      </c>
      <c r="X634" s="71">
        <f>IF(E634="","",SUMIF(OUTBOUND!$G:$G,WMS!E634,OUTBOUND!$O:$O))</f>
        <v>49.4</v>
      </c>
      <c r="Y634" s="71">
        <f>IF(E634="","",SUMIF(OUTBOUND!$G:$G,WMS!E634,OUTBOUND!$AC:$AC))</f>
        <v>35.576666666666661</v>
      </c>
      <c r="Z634" s="71">
        <f>IF(E634="","",SUMIF(OUTBOUND!$G:$G,WMS!E634,OUTBOUND!$P:$P))</f>
        <v>0.49399999999999999</v>
      </c>
      <c r="AA634" s="27">
        <f t="shared" si="194"/>
        <v>17</v>
      </c>
      <c r="AB634" s="27">
        <f t="shared" si="195"/>
        <v>68</v>
      </c>
      <c r="AC634" s="71">
        <f t="shared" si="196"/>
        <v>64.599999999999994</v>
      </c>
      <c r="AD634" s="71">
        <f t="shared" si="197"/>
        <v>46.523333333333333</v>
      </c>
      <c r="AE634" s="71">
        <f t="shared" si="198"/>
        <v>0.65599999999999992</v>
      </c>
      <c r="AF634" s="80" t="b">
        <f t="shared" si="199"/>
        <v>1</v>
      </c>
    </row>
    <row r="635" spans="1:33">
      <c r="A635" s="84" t="s">
        <v>3345</v>
      </c>
      <c r="B635" s="83" t="s">
        <v>1099</v>
      </c>
      <c r="C635" s="83" t="s">
        <v>3346</v>
      </c>
      <c r="D635" s="83" t="s">
        <v>3353</v>
      </c>
      <c r="E635" s="57" t="str">
        <f t="shared" si="179"/>
        <v>KG-ARI-1812-00048-01111/42549345</v>
      </c>
      <c r="F635" s="19" t="s">
        <v>1101</v>
      </c>
      <c r="G635" s="19" t="s">
        <v>1107</v>
      </c>
      <c r="H635" s="45">
        <v>43488</v>
      </c>
      <c r="I635" s="38">
        <v>30</v>
      </c>
      <c r="J635" s="38">
        <v>120</v>
      </c>
      <c r="K635" s="65">
        <f t="shared" si="180"/>
        <v>4</v>
      </c>
      <c r="L635" s="46">
        <v>1.85</v>
      </c>
      <c r="M635" s="66">
        <f t="shared" si="181"/>
        <v>55.5</v>
      </c>
      <c r="N635" s="38">
        <v>30</v>
      </c>
      <c r="O635" s="38">
        <v>29</v>
      </c>
      <c r="P635" s="38">
        <v>23.5</v>
      </c>
      <c r="Q635" s="71">
        <f t="shared" si="192"/>
        <v>0.02</v>
      </c>
      <c r="R635" s="65">
        <f t="shared" si="193"/>
        <v>0.61</v>
      </c>
      <c r="S635" s="72">
        <f t="shared" si="191"/>
        <v>0.23300000000000001</v>
      </c>
      <c r="T635" s="50">
        <v>27.96</v>
      </c>
      <c r="U635" s="74" t="s">
        <v>3201</v>
      </c>
      <c r="V635" s="27">
        <f>IF(E635="","",SUMIF(OUTBOUND!$G:$G,WMS!E635,OUTBOUND!$L:$L))</f>
        <v>30</v>
      </c>
      <c r="W635" s="27">
        <f>IF(E635="","",SUMIF(OUTBOUND!$G:$G,WMS!E635,OUTBOUND!$M:$M))</f>
        <v>120</v>
      </c>
      <c r="X635" s="71">
        <f>IF(E635="","",SUMIF(OUTBOUND!$G:$G,WMS!E635,OUTBOUND!$O:$O))</f>
        <v>55.5</v>
      </c>
      <c r="Y635" s="71">
        <f>IF(E635="","",SUMIF(OUTBOUND!$G:$G,WMS!E635,OUTBOUND!$AC:$AC))</f>
        <v>27.96</v>
      </c>
      <c r="Z635" s="71">
        <f>IF(E635="","",SUMIF(OUTBOUND!$G:$G,WMS!E635,OUTBOUND!$P:$P))</f>
        <v>0.60000000000000009</v>
      </c>
      <c r="AA635" s="27">
        <f t="shared" si="194"/>
        <v>0</v>
      </c>
      <c r="AB635" s="27">
        <f t="shared" si="195"/>
        <v>0</v>
      </c>
      <c r="AC635" s="71">
        <f t="shared" si="196"/>
        <v>0</v>
      </c>
      <c r="AD635" s="71">
        <f t="shared" si="197"/>
        <v>0</v>
      </c>
      <c r="AE635" s="71">
        <f t="shared" si="198"/>
        <v>9.9999999999998979E-3</v>
      </c>
      <c r="AF635" s="80" t="e">
        <f t="shared" si="199"/>
        <v>#DIV/0!</v>
      </c>
      <c r="AG635" s="43" t="s">
        <v>2726</v>
      </c>
    </row>
    <row r="636" spans="1:33">
      <c r="A636" s="43" t="s">
        <v>3345</v>
      </c>
      <c r="B636" s="19" t="s">
        <v>1099</v>
      </c>
      <c r="C636" s="19" t="s">
        <v>3346</v>
      </c>
      <c r="D636" s="19" t="s">
        <v>3354</v>
      </c>
      <c r="E636" s="57" t="str">
        <f t="shared" si="179"/>
        <v>KG-ARI-1812-00048-01111/42515227</v>
      </c>
      <c r="F636" s="19" t="s">
        <v>1101</v>
      </c>
      <c r="G636" s="19" t="s">
        <v>1108</v>
      </c>
      <c r="H636" s="45">
        <v>43488</v>
      </c>
      <c r="I636" s="38">
        <v>30</v>
      </c>
      <c r="J636" s="38">
        <v>120</v>
      </c>
      <c r="K636" s="65">
        <f t="shared" si="180"/>
        <v>4</v>
      </c>
      <c r="L636" s="46">
        <v>3.3</v>
      </c>
      <c r="M636" s="66">
        <f t="shared" si="181"/>
        <v>99</v>
      </c>
      <c r="N636" s="38">
        <v>58.5</v>
      </c>
      <c r="O636" s="38">
        <v>25</v>
      </c>
      <c r="P636" s="38">
        <v>29.5</v>
      </c>
      <c r="Q636" s="71">
        <f t="shared" si="192"/>
        <v>4.2999999999999997E-2</v>
      </c>
      <c r="R636" s="65">
        <f t="shared" si="193"/>
        <v>1.29</v>
      </c>
      <c r="S636" s="72">
        <f t="shared" si="191"/>
        <v>0.48916666666666669</v>
      </c>
      <c r="T636" s="50">
        <v>58.7</v>
      </c>
      <c r="U636" s="74" t="s">
        <v>3355</v>
      </c>
      <c r="V636" s="27">
        <f>IF(E636="","",SUMIF(OUTBOUND!$G:$G,WMS!E636,OUTBOUND!$L:$L))</f>
        <v>4</v>
      </c>
      <c r="W636" s="27">
        <f>IF(E636="","",SUMIF(OUTBOUND!$G:$G,WMS!E636,OUTBOUND!$M:$M))</f>
        <v>16</v>
      </c>
      <c r="X636" s="71">
        <f>IF(E636="","",SUMIF(OUTBOUND!$G:$G,WMS!E636,OUTBOUND!$O:$O))</f>
        <v>13.2</v>
      </c>
      <c r="Y636" s="71">
        <f>IF(E636="","",SUMIF(OUTBOUND!$G:$G,WMS!E636,OUTBOUND!$AC:$AC))</f>
        <v>7.8266666666666671</v>
      </c>
      <c r="Z636" s="71">
        <f>IF(E636="","",SUMIF(OUTBOUND!$G:$G,WMS!E636,OUTBOUND!$P:$P))</f>
        <v>0.17199999999999999</v>
      </c>
      <c r="AA636" s="27">
        <f t="shared" si="194"/>
        <v>26</v>
      </c>
      <c r="AB636" s="27">
        <f t="shared" si="195"/>
        <v>104</v>
      </c>
      <c r="AC636" s="71">
        <f t="shared" si="196"/>
        <v>85.8</v>
      </c>
      <c r="AD636" s="71">
        <f t="shared" si="197"/>
        <v>50.873333333333335</v>
      </c>
      <c r="AE636" s="71">
        <f t="shared" si="198"/>
        <v>1.1180000000000001</v>
      </c>
      <c r="AF636" s="80" t="b">
        <f t="shared" si="199"/>
        <v>1</v>
      </c>
    </row>
    <row r="637" spans="1:33">
      <c r="A637" s="43" t="s">
        <v>3345</v>
      </c>
      <c r="B637" s="19" t="s">
        <v>1099</v>
      </c>
      <c r="C637" s="19" t="s">
        <v>3346</v>
      </c>
      <c r="D637" s="19" t="s">
        <v>3356</v>
      </c>
      <c r="E637" s="57" t="str">
        <f t="shared" si="179"/>
        <v>KG-ARI-1812-00048-01111/42628903</v>
      </c>
      <c r="F637" s="19" t="s">
        <v>1101</v>
      </c>
      <c r="G637" s="19" t="s">
        <v>1109</v>
      </c>
      <c r="H637" s="45">
        <v>43488</v>
      </c>
      <c r="I637" s="38">
        <v>30</v>
      </c>
      <c r="J637" s="38">
        <v>120</v>
      </c>
      <c r="K637" s="65">
        <f t="shared" si="180"/>
        <v>4</v>
      </c>
      <c r="L637" s="46">
        <v>3.4</v>
      </c>
      <c r="M637" s="66">
        <f t="shared" si="181"/>
        <v>102</v>
      </c>
      <c r="N637" s="38">
        <v>44</v>
      </c>
      <c r="O637" s="38">
        <v>44</v>
      </c>
      <c r="P637" s="38">
        <v>21</v>
      </c>
      <c r="Q637" s="71">
        <f t="shared" si="192"/>
        <v>4.1000000000000002E-2</v>
      </c>
      <c r="R637" s="65">
        <f t="shared" si="193"/>
        <v>1.22</v>
      </c>
      <c r="S637" s="72">
        <f t="shared" si="191"/>
        <v>0.46283333333333332</v>
      </c>
      <c r="T637" s="50">
        <v>55.54</v>
      </c>
      <c r="U637" s="74" t="s">
        <v>3355</v>
      </c>
      <c r="V637" s="27">
        <f>IF(E637="","",SUMIF(OUTBOUND!$G:$G,WMS!E637,OUTBOUND!$L:$L))</f>
        <v>3</v>
      </c>
      <c r="W637" s="27">
        <f>IF(E637="","",SUMIF(OUTBOUND!$G:$G,WMS!E637,OUTBOUND!$M:$M))</f>
        <v>12</v>
      </c>
      <c r="X637" s="71">
        <f>IF(E637="","",SUMIF(OUTBOUND!$G:$G,WMS!E637,OUTBOUND!$O:$O))</f>
        <v>10.199999999999999</v>
      </c>
      <c r="Y637" s="71">
        <f>IF(E637="","",SUMIF(OUTBOUND!$G:$G,WMS!E637,OUTBOUND!$AC:$AC))</f>
        <v>5.5540000000000003</v>
      </c>
      <c r="Z637" s="71">
        <f>IF(E637="","",SUMIF(OUTBOUND!$G:$G,WMS!E637,OUTBOUND!$P:$P))</f>
        <v>0.123</v>
      </c>
      <c r="AA637" s="27">
        <f t="shared" si="194"/>
        <v>27</v>
      </c>
      <c r="AB637" s="27">
        <f t="shared" si="195"/>
        <v>108</v>
      </c>
      <c r="AC637" s="71">
        <f t="shared" si="196"/>
        <v>91.8</v>
      </c>
      <c r="AD637" s="71">
        <f t="shared" si="197"/>
        <v>49.985999999999997</v>
      </c>
      <c r="AE637" s="71">
        <f t="shared" si="198"/>
        <v>1.097</v>
      </c>
      <c r="AF637" s="80" t="b">
        <f t="shared" si="199"/>
        <v>1</v>
      </c>
    </row>
    <row r="638" spans="1:33">
      <c r="A638" s="84" t="s">
        <v>3345</v>
      </c>
      <c r="B638" s="83" t="s">
        <v>1099</v>
      </c>
      <c r="C638" s="83" t="s">
        <v>3346</v>
      </c>
      <c r="D638" s="83" t="s">
        <v>3357</v>
      </c>
      <c r="E638" s="57" t="str">
        <f t="shared" si="179"/>
        <v>KG-ARI-1812-00048-01111/42323006</v>
      </c>
      <c r="F638" s="19" t="s">
        <v>1101</v>
      </c>
      <c r="G638" s="19" t="s">
        <v>1110</v>
      </c>
      <c r="H638" s="45">
        <v>43488</v>
      </c>
      <c r="I638" s="38">
        <v>30</v>
      </c>
      <c r="J638" s="38">
        <v>120</v>
      </c>
      <c r="K638" s="65">
        <f t="shared" si="180"/>
        <v>4</v>
      </c>
      <c r="L638" s="46">
        <v>2.2000000000000002</v>
      </c>
      <c r="M638" s="66">
        <f t="shared" si="181"/>
        <v>66</v>
      </c>
      <c r="N638" s="38">
        <v>44</v>
      </c>
      <c r="O638" s="38">
        <v>31.5</v>
      </c>
      <c r="P638" s="38">
        <v>22.5</v>
      </c>
      <c r="Q638" s="71">
        <f t="shared" si="192"/>
        <v>3.1E-2</v>
      </c>
      <c r="R638" s="65">
        <f t="shared" si="193"/>
        <v>0.94</v>
      </c>
      <c r="S638" s="72">
        <f t="shared" si="191"/>
        <v>0.32150000000000001</v>
      </c>
      <c r="T638" s="50">
        <v>38.58</v>
      </c>
      <c r="U638" s="74" t="s">
        <v>3210</v>
      </c>
      <c r="V638" s="27">
        <f>IF(E638="","",SUMIF(OUTBOUND!$G:$G,WMS!E638,OUTBOUND!$L:$L))</f>
        <v>30</v>
      </c>
      <c r="W638" s="27">
        <f>IF(E638="","",SUMIF(OUTBOUND!$G:$G,WMS!E638,OUTBOUND!$M:$M))</f>
        <v>120</v>
      </c>
      <c r="X638" s="71">
        <f>IF(E638="","",SUMIF(OUTBOUND!$G:$G,WMS!E638,OUTBOUND!$O:$O))</f>
        <v>66</v>
      </c>
      <c r="Y638" s="71">
        <f>IF(E638="","",SUMIF(OUTBOUND!$G:$G,WMS!E638,OUTBOUND!$AC:$AC))</f>
        <v>38.58</v>
      </c>
      <c r="Z638" s="71">
        <f>IF(E638="","",SUMIF(OUTBOUND!$G:$G,WMS!E638,OUTBOUND!$P:$P))</f>
        <v>0.92999999999999994</v>
      </c>
      <c r="AA638" s="27">
        <f t="shared" si="194"/>
        <v>0</v>
      </c>
      <c r="AB638" s="27">
        <f t="shared" si="195"/>
        <v>0</v>
      </c>
      <c r="AC638" s="71">
        <f t="shared" si="196"/>
        <v>0</v>
      </c>
      <c r="AD638" s="71">
        <f t="shared" si="197"/>
        <v>0</v>
      </c>
      <c r="AE638" s="71">
        <f t="shared" si="198"/>
        <v>1.0000000000000009E-2</v>
      </c>
      <c r="AF638" s="80" t="e">
        <f t="shared" si="199"/>
        <v>#DIV/0!</v>
      </c>
      <c r="AG638" s="43" t="s">
        <v>2726</v>
      </c>
    </row>
    <row r="639" spans="1:33">
      <c r="A639" s="43" t="s">
        <v>3345</v>
      </c>
      <c r="B639" s="19" t="s">
        <v>1099</v>
      </c>
      <c r="C639" s="19" t="s">
        <v>3346</v>
      </c>
      <c r="D639" s="19" t="s">
        <v>3358</v>
      </c>
      <c r="E639" s="57" t="str">
        <f t="shared" si="179"/>
        <v>KG-ARI-1812-00048-01111/42628934</v>
      </c>
      <c r="F639" s="19" t="s">
        <v>1101</v>
      </c>
      <c r="G639" s="19" t="s">
        <v>1111</v>
      </c>
      <c r="H639" s="45">
        <v>43488</v>
      </c>
      <c r="I639" s="38">
        <v>30</v>
      </c>
      <c r="J639" s="38">
        <v>120</v>
      </c>
      <c r="K639" s="65">
        <f t="shared" si="180"/>
        <v>4</v>
      </c>
      <c r="L639" s="46">
        <v>3.9</v>
      </c>
      <c r="M639" s="66">
        <f t="shared" si="181"/>
        <v>117</v>
      </c>
      <c r="N639" s="38">
        <v>30.5</v>
      </c>
      <c r="O639" s="38">
        <v>30</v>
      </c>
      <c r="P639" s="38">
        <v>52.5</v>
      </c>
      <c r="Q639" s="71">
        <f t="shared" si="192"/>
        <v>4.8000000000000001E-2</v>
      </c>
      <c r="R639" s="65">
        <f t="shared" si="193"/>
        <v>1.44</v>
      </c>
      <c r="S639" s="72">
        <f t="shared" si="191"/>
        <v>0.52133333333333332</v>
      </c>
      <c r="T639" s="50">
        <v>62.56</v>
      </c>
      <c r="U639" s="74" t="s">
        <v>3359</v>
      </c>
      <c r="V639" s="27">
        <f>IF(E639="","",SUMIF(OUTBOUND!$G:$G,WMS!E639,OUTBOUND!$L:$L))</f>
        <v>3</v>
      </c>
      <c r="W639" s="27">
        <f>IF(E639="","",SUMIF(OUTBOUND!$G:$G,WMS!E639,OUTBOUND!$M:$M))</f>
        <v>12</v>
      </c>
      <c r="X639" s="71">
        <f>IF(E639="","",SUMIF(OUTBOUND!$G:$G,WMS!E639,OUTBOUND!$O:$O))</f>
        <v>11.7</v>
      </c>
      <c r="Y639" s="71">
        <f>IF(E639="","",SUMIF(OUTBOUND!$G:$G,WMS!E639,OUTBOUND!$AC:$AC))</f>
        <v>6.2560000000000002</v>
      </c>
      <c r="Z639" s="71">
        <f>IF(E639="","",SUMIF(OUTBOUND!$G:$G,WMS!E639,OUTBOUND!$P:$P))</f>
        <v>0.14400000000000002</v>
      </c>
      <c r="AA639" s="27">
        <f t="shared" si="194"/>
        <v>27</v>
      </c>
      <c r="AB639" s="27">
        <f t="shared" si="195"/>
        <v>108</v>
      </c>
      <c r="AC639" s="71">
        <f t="shared" si="196"/>
        <v>105.3</v>
      </c>
      <c r="AD639" s="71">
        <f t="shared" si="197"/>
        <v>56.304000000000002</v>
      </c>
      <c r="AE639" s="71">
        <f t="shared" si="198"/>
        <v>1.2959999999999998</v>
      </c>
      <c r="AF639" s="80" t="b">
        <f t="shared" si="199"/>
        <v>1</v>
      </c>
    </row>
    <row r="640" spans="1:33">
      <c r="A640" s="43" t="s">
        <v>3345</v>
      </c>
      <c r="B640" s="19" t="s">
        <v>1099</v>
      </c>
      <c r="C640" s="19" t="s">
        <v>3346</v>
      </c>
      <c r="D640" s="19" t="s">
        <v>3360</v>
      </c>
      <c r="E640" s="57" t="str">
        <f t="shared" si="179"/>
        <v>KG-ARI-1812-00048-01111/42628880</v>
      </c>
      <c r="F640" s="19" t="s">
        <v>1101</v>
      </c>
      <c r="G640" s="19" t="s">
        <v>1112</v>
      </c>
      <c r="H640" s="45">
        <v>43488</v>
      </c>
      <c r="I640" s="38">
        <v>30</v>
      </c>
      <c r="J640" s="38">
        <v>120</v>
      </c>
      <c r="K640" s="65">
        <f t="shared" si="180"/>
        <v>4</v>
      </c>
      <c r="L640" s="46">
        <v>2</v>
      </c>
      <c r="M640" s="66">
        <f t="shared" si="181"/>
        <v>60</v>
      </c>
      <c r="N640" s="38">
        <v>38</v>
      </c>
      <c r="O640" s="38">
        <v>26.5</v>
      </c>
      <c r="P640" s="38">
        <v>20</v>
      </c>
      <c r="Q640" s="71">
        <f t="shared" si="192"/>
        <v>0.02</v>
      </c>
      <c r="R640" s="65">
        <f t="shared" si="193"/>
        <v>0.6</v>
      </c>
      <c r="S640" s="72">
        <f t="shared" si="191"/>
        <v>0.29283333333333333</v>
      </c>
      <c r="T640" s="50">
        <v>35.14</v>
      </c>
      <c r="U640" s="74" t="s">
        <v>3221</v>
      </c>
      <c r="V640" s="27">
        <f>IF(E640="","",SUMIF(OUTBOUND!$G:$G,WMS!E640,OUTBOUND!$L:$L))</f>
        <v>8</v>
      </c>
      <c r="W640" s="27">
        <f>IF(E640="","",SUMIF(OUTBOUND!$G:$G,WMS!E640,OUTBOUND!$M:$M))</f>
        <v>32</v>
      </c>
      <c r="X640" s="71">
        <f>IF(E640="","",SUMIF(OUTBOUND!$G:$G,WMS!E640,OUTBOUND!$O:$O))</f>
        <v>16</v>
      </c>
      <c r="Y640" s="71">
        <f>IF(E640="","",SUMIF(OUTBOUND!$G:$G,WMS!E640,OUTBOUND!$AC:$AC))</f>
        <v>9.3706666666666667</v>
      </c>
      <c r="Z640" s="71">
        <f>IF(E640="","",SUMIF(OUTBOUND!$G:$G,WMS!E640,OUTBOUND!$P:$P))</f>
        <v>0.16</v>
      </c>
      <c r="AA640" s="27">
        <f t="shared" si="194"/>
        <v>22</v>
      </c>
      <c r="AB640" s="27">
        <f t="shared" si="195"/>
        <v>88</v>
      </c>
      <c r="AC640" s="71">
        <f t="shared" si="196"/>
        <v>44</v>
      </c>
      <c r="AD640" s="71">
        <f t="shared" si="197"/>
        <v>25.769333333333336</v>
      </c>
      <c r="AE640" s="71">
        <f t="shared" si="198"/>
        <v>0.43999999999999995</v>
      </c>
      <c r="AF640" s="80" t="b">
        <f t="shared" si="199"/>
        <v>1</v>
      </c>
    </row>
    <row r="641" spans="1:33">
      <c r="A641" s="43" t="s">
        <v>3345</v>
      </c>
      <c r="B641" s="19" t="s">
        <v>1099</v>
      </c>
      <c r="C641" s="19" t="s">
        <v>3346</v>
      </c>
      <c r="D641" s="19" t="s">
        <v>3361</v>
      </c>
      <c r="E641" s="57" t="str">
        <f t="shared" si="179"/>
        <v>KG-ARI-1812-00048-01111/42563419</v>
      </c>
      <c r="F641" s="19" t="s">
        <v>1101</v>
      </c>
      <c r="G641" s="19" t="s">
        <v>1113</v>
      </c>
      <c r="H641" s="45">
        <v>43488</v>
      </c>
      <c r="I641" s="38">
        <v>20</v>
      </c>
      <c r="J641" s="38">
        <v>120</v>
      </c>
      <c r="K641" s="65">
        <f t="shared" si="180"/>
        <v>6</v>
      </c>
      <c r="L641" s="46">
        <v>3.2</v>
      </c>
      <c r="M641" s="66">
        <f t="shared" si="181"/>
        <v>64</v>
      </c>
      <c r="N641" s="38">
        <v>30</v>
      </c>
      <c r="O641" s="38">
        <v>28</v>
      </c>
      <c r="P641" s="38">
        <v>24</v>
      </c>
      <c r="Q641" s="71">
        <f t="shared" si="192"/>
        <v>0.02</v>
      </c>
      <c r="R641" s="65">
        <f t="shared" si="193"/>
        <v>0.4</v>
      </c>
      <c r="S641" s="72">
        <f t="shared" si="191"/>
        <v>0.32758333333333334</v>
      </c>
      <c r="T641" s="50">
        <v>39.31</v>
      </c>
      <c r="U641" s="74" t="s">
        <v>3362</v>
      </c>
      <c r="V641" s="27">
        <f>IF(E641="","",SUMIF(OUTBOUND!$G:$G,WMS!E641,OUTBOUND!$L:$L))</f>
        <v>3</v>
      </c>
      <c r="W641" s="27">
        <f>IF(E641="","",SUMIF(OUTBOUND!$G:$G,WMS!E641,OUTBOUND!$M:$M))</f>
        <v>18</v>
      </c>
      <c r="X641" s="71">
        <f>IF(E641="","",SUMIF(OUTBOUND!$G:$G,WMS!E641,OUTBOUND!$O:$O))</f>
        <v>9.6000000000000014</v>
      </c>
      <c r="Y641" s="71">
        <f>IF(E641="","",SUMIF(OUTBOUND!$G:$G,WMS!E641,OUTBOUND!$AC:$AC))</f>
        <v>5.8964999999999996</v>
      </c>
      <c r="Z641" s="71">
        <f>IF(E641="","",SUMIF(OUTBOUND!$G:$G,WMS!E641,OUTBOUND!$P:$P))</f>
        <v>0.06</v>
      </c>
      <c r="AA641" s="27">
        <f t="shared" si="194"/>
        <v>17</v>
      </c>
      <c r="AB641" s="27">
        <f t="shared" si="195"/>
        <v>102</v>
      </c>
      <c r="AC641" s="71">
        <f t="shared" si="196"/>
        <v>54.4</v>
      </c>
      <c r="AD641" s="71">
        <f t="shared" si="197"/>
        <v>33.413499999999999</v>
      </c>
      <c r="AE641" s="71">
        <f t="shared" si="198"/>
        <v>0.34</v>
      </c>
      <c r="AF641" s="80" t="b">
        <f t="shared" si="199"/>
        <v>1</v>
      </c>
    </row>
    <row r="642" spans="1:33">
      <c r="A642" s="84" t="s">
        <v>3345</v>
      </c>
      <c r="B642" s="83" t="s">
        <v>1099</v>
      </c>
      <c r="C642" s="83" t="s">
        <v>3346</v>
      </c>
      <c r="D642" s="83" t="s">
        <v>3363</v>
      </c>
      <c r="E642" s="57" t="str">
        <f t="shared" si="179"/>
        <v>KG-ARI-1812-00048-01111/42412328</v>
      </c>
      <c r="F642" s="19" t="s">
        <v>1101</v>
      </c>
      <c r="G642" s="19" t="s">
        <v>1114</v>
      </c>
      <c r="H642" s="45">
        <v>43488</v>
      </c>
      <c r="I642" s="38">
        <v>20</v>
      </c>
      <c r="J642" s="38">
        <v>120</v>
      </c>
      <c r="K642" s="65">
        <f t="shared" si="180"/>
        <v>6</v>
      </c>
      <c r="L642" s="46">
        <v>1.45</v>
      </c>
      <c r="M642" s="66">
        <f t="shared" si="181"/>
        <v>29</v>
      </c>
      <c r="N642" s="38">
        <v>35.5</v>
      </c>
      <c r="O642" s="38">
        <v>17.5</v>
      </c>
      <c r="P642" s="38">
        <v>24</v>
      </c>
      <c r="Q642" s="71">
        <f t="shared" si="192"/>
        <v>1.4999999999999999E-2</v>
      </c>
      <c r="R642" s="65">
        <f t="shared" si="193"/>
        <v>0.3</v>
      </c>
      <c r="S642" s="72">
        <f t="shared" si="191"/>
        <v>9.9000000000000005E-2</v>
      </c>
      <c r="T642" s="50">
        <v>11.88</v>
      </c>
      <c r="U642" s="74" t="s">
        <v>3335</v>
      </c>
      <c r="V642" s="27">
        <f>IF(E642="","",SUMIF(OUTBOUND!$G:$G,WMS!E642,OUTBOUND!$L:$L))</f>
        <v>20</v>
      </c>
      <c r="W642" s="27">
        <f>IF(E642="","",SUMIF(OUTBOUND!$G:$G,WMS!E642,OUTBOUND!$M:$M))</f>
        <v>120</v>
      </c>
      <c r="X642" s="71">
        <f>IF(E642="","",SUMIF(OUTBOUND!$G:$G,WMS!E642,OUTBOUND!$O:$O))</f>
        <v>29</v>
      </c>
      <c r="Y642" s="71">
        <f>IF(E642="","",SUMIF(OUTBOUND!$G:$G,WMS!E642,OUTBOUND!$AC:$AC))</f>
        <v>11.88</v>
      </c>
      <c r="Z642" s="71">
        <f>IF(E642="","",SUMIF(OUTBOUND!$G:$G,WMS!E642,OUTBOUND!$P:$P))</f>
        <v>0.3</v>
      </c>
      <c r="AA642" s="27">
        <f t="shared" si="194"/>
        <v>0</v>
      </c>
      <c r="AB642" s="27">
        <f t="shared" si="195"/>
        <v>0</v>
      </c>
      <c r="AC642" s="71">
        <f t="shared" si="196"/>
        <v>0</v>
      </c>
      <c r="AD642" s="71">
        <f t="shared" si="197"/>
        <v>0</v>
      </c>
      <c r="AE642" s="71">
        <f t="shared" si="198"/>
        <v>0</v>
      </c>
      <c r="AF642" s="80" t="e">
        <f t="shared" si="199"/>
        <v>#DIV/0!</v>
      </c>
      <c r="AG642" s="43" t="s">
        <v>2726</v>
      </c>
    </row>
    <row r="643" spans="1:33">
      <c r="A643" s="43" t="s">
        <v>3345</v>
      </c>
      <c r="B643" s="19" t="s">
        <v>1099</v>
      </c>
      <c r="C643" s="19" t="s">
        <v>3346</v>
      </c>
      <c r="D643" s="19" t="s">
        <v>3364</v>
      </c>
      <c r="E643" s="57" t="str">
        <f t="shared" si="179"/>
        <v>KG-ARI-1812-00048-01111/42711933</v>
      </c>
      <c r="F643" s="19" t="s">
        <v>1101</v>
      </c>
      <c r="G643" s="19" t="s">
        <v>1115</v>
      </c>
      <c r="H643" s="45">
        <v>43488</v>
      </c>
      <c r="I643" s="38">
        <v>60</v>
      </c>
      <c r="J643" s="38">
        <v>120</v>
      </c>
      <c r="K643" s="65">
        <f t="shared" si="180"/>
        <v>2</v>
      </c>
      <c r="L643" s="46">
        <v>2.7</v>
      </c>
      <c r="M643" s="66">
        <f t="shared" si="181"/>
        <v>162</v>
      </c>
      <c r="N643" s="38">
        <v>47</v>
      </c>
      <c r="O643" s="38">
        <v>24</v>
      </c>
      <c r="P643" s="38">
        <v>27</v>
      </c>
      <c r="Q643" s="71">
        <f t="shared" si="192"/>
        <v>0.03</v>
      </c>
      <c r="R643" s="65">
        <f t="shared" si="193"/>
        <v>1.83</v>
      </c>
      <c r="S643" s="72">
        <f t="shared" si="191"/>
        <v>0.87083333333333335</v>
      </c>
      <c r="T643" s="50">
        <v>104.5</v>
      </c>
      <c r="U643" s="74" t="s">
        <v>3362</v>
      </c>
      <c r="V643" s="27">
        <f>IF(E643="","",SUMIF(OUTBOUND!$G:$G,WMS!E643,OUTBOUND!$L:$L))</f>
        <v>4</v>
      </c>
      <c r="W643" s="27">
        <f>IF(E643="","",SUMIF(OUTBOUND!$G:$G,WMS!E643,OUTBOUND!$M:$M))</f>
        <v>8</v>
      </c>
      <c r="X643" s="71">
        <f>IF(E643="","",SUMIF(OUTBOUND!$G:$G,WMS!E643,OUTBOUND!$O:$O))</f>
        <v>10.8</v>
      </c>
      <c r="Y643" s="71">
        <f>IF(E643="","",SUMIF(OUTBOUND!$G:$G,WMS!E643,OUTBOUND!$AC:$AC))</f>
        <v>6.9666666666666668</v>
      </c>
      <c r="Z643" s="71">
        <f>IF(E643="","",SUMIF(OUTBOUND!$G:$G,WMS!E643,OUTBOUND!$P:$P))</f>
        <v>0.12</v>
      </c>
      <c r="AA643" s="27">
        <f t="shared" si="194"/>
        <v>56</v>
      </c>
      <c r="AB643" s="27">
        <f t="shared" si="195"/>
        <v>112</v>
      </c>
      <c r="AC643" s="71">
        <f t="shared" si="196"/>
        <v>151.19999999999999</v>
      </c>
      <c r="AD643" s="71">
        <f t="shared" si="197"/>
        <v>97.533333333333331</v>
      </c>
      <c r="AE643" s="71">
        <f t="shared" si="198"/>
        <v>1.71</v>
      </c>
      <c r="AF643" s="80" t="b">
        <f t="shared" si="199"/>
        <v>1</v>
      </c>
    </row>
    <row r="644" spans="1:33">
      <c r="A644" s="43" t="s">
        <v>3345</v>
      </c>
      <c r="B644" s="19" t="s">
        <v>1099</v>
      </c>
      <c r="C644" s="19" t="s">
        <v>3346</v>
      </c>
      <c r="D644" s="19" t="s">
        <v>3365</v>
      </c>
      <c r="E644" s="57" t="str">
        <f t="shared" si="179"/>
        <v>KG-ARI-1812-00048-01111/42475682</v>
      </c>
      <c r="F644" s="19" t="s">
        <v>1101</v>
      </c>
      <c r="G644" s="19" t="s">
        <v>1116</v>
      </c>
      <c r="H644" s="45">
        <v>43488</v>
      </c>
      <c r="I644" s="38">
        <v>20</v>
      </c>
      <c r="J644" s="38">
        <v>120</v>
      </c>
      <c r="K644" s="65">
        <f t="shared" si="180"/>
        <v>6</v>
      </c>
      <c r="L644" s="46">
        <v>2.25</v>
      </c>
      <c r="M644" s="66">
        <f t="shared" si="181"/>
        <v>45</v>
      </c>
      <c r="N644" s="38">
        <v>30.5</v>
      </c>
      <c r="O644" s="38">
        <v>22</v>
      </c>
      <c r="P644" s="38">
        <v>27</v>
      </c>
      <c r="Q644" s="71">
        <f t="shared" si="192"/>
        <v>1.7999999999999999E-2</v>
      </c>
      <c r="R644" s="65">
        <f t="shared" si="193"/>
        <v>0.36</v>
      </c>
      <c r="S644" s="72">
        <f t="shared" si="191"/>
        <v>0.20841666666666667</v>
      </c>
      <c r="T644" s="50">
        <v>25.01</v>
      </c>
      <c r="U644" s="74" t="s">
        <v>3348</v>
      </c>
      <c r="V644" s="27">
        <f>IF(E644="","",SUMIF(OUTBOUND!$G:$G,WMS!E644,OUTBOUND!$L:$L))</f>
        <v>10</v>
      </c>
      <c r="W644" s="27">
        <f>IF(E644="","",SUMIF(OUTBOUND!$G:$G,WMS!E644,OUTBOUND!$M:$M))</f>
        <v>60</v>
      </c>
      <c r="X644" s="71">
        <f>IF(E644="","",SUMIF(OUTBOUND!$G:$G,WMS!E644,OUTBOUND!$O:$O))</f>
        <v>22.5</v>
      </c>
      <c r="Y644" s="71">
        <f>IF(E644="","",SUMIF(OUTBOUND!$G:$G,WMS!E644,OUTBOUND!$AC:$AC))</f>
        <v>12.505000000000001</v>
      </c>
      <c r="Z644" s="71">
        <f>IF(E644="","",SUMIF(OUTBOUND!$G:$G,WMS!E644,OUTBOUND!$P:$P))</f>
        <v>0.18</v>
      </c>
      <c r="AA644" s="27">
        <f t="shared" si="194"/>
        <v>10</v>
      </c>
      <c r="AB644" s="27">
        <f t="shared" si="195"/>
        <v>60</v>
      </c>
      <c r="AC644" s="71">
        <f t="shared" si="196"/>
        <v>22.5</v>
      </c>
      <c r="AD644" s="71">
        <f t="shared" si="197"/>
        <v>12.505000000000001</v>
      </c>
      <c r="AE644" s="71">
        <f t="shared" si="198"/>
        <v>0.18</v>
      </c>
      <c r="AF644" s="80" t="b">
        <f t="shared" si="199"/>
        <v>1</v>
      </c>
    </row>
    <row r="645" spans="1:33">
      <c r="A645" s="43" t="s">
        <v>3345</v>
      </c>
      <c r="B645" s="19" t="s">
        <v>1099</v>
      </c>
      <c r="C645" s="19" t="s">
        <v>3346</v>
      </c>
      <c r="D645" s="19" t="s">
        <v>3366</v>
      </c>
      <c r="E645" s="57" t="str">
        <f t="shared" si="179"/>
        <v>KG-ARI-1812-00048-01111/41847909</v>
      </c>
      <c r="F645" s="19" t="s">
        <v>1101</v>
      </c>
      <c r="G645" s="19" t="s">
        <v>1117</v>
      </c>
      <c r="H645" s="45">
        <v>43488</v>
      </c>
      <c r="I645" s="38">
        <v>60</v>
      </c>
      <c r="J645" s="38">
        <v>120</v>
      </c>
      <c r="K645" s="65">
        <f t="shared" si="180"/>
        <v>2</v>
      </c>
      <c r="L645" s="46">
        <v>3.95</v>
      </c>
      <c r="M645" s="66">
        <f t="shared" si="181"/>
        <v>237</v>
      </c>
      <c r="N645" s="38">
        <v>40.5</v>
      </c>
      <c r="O645" s="38">
        <v>22.5</v>
      </c>
      <c r="P645" s="38">
        <v>58</v>
      </c>
      <c r="Q645" s="71">
        <f t="shared" si="192"/>
        <v>5.2999999999999999E-2</v>
      </c>
      <c r="R645" s="65">
        <f t="shared" si="193"/>
        <v>3.17</v>
      </c>
      <c r="S645" s="72">
        <f t="shared" si="191"/>
        <v>1.1348333333333334</v>
      </c>
      <c r="T645" s="50">
        <v>136.18</v>
      </c>
      <c r="U645" s="74" t="s">
        <v>3147</v>
      </c>
      <c r="V645" s="27">
        <f>IF(E645="","",SUMIF(OUTBOUND!$G:$G,WMS!E645,OUTBOUND!$L:$L))</f>
        <v>26</v>
      </c>
      <c r="W645" s="27">
        <f>IF(E645="","",SUMIF(OUTBOUND!$G:$G,WMS!E645,OUTBOUND!$M:$M))</f>
        <v>52</v>
      </c>
      <c r="X645" s="71">
        <f>IF(E645="","",SUMIF(OUTBOUND!$G:$G,WMS!E645,OUTBOUND!$O:$O))</f>
        <v>102.7</v>
      </c>
      <c r="Y645" s="71">
        <f>IF(E645="","",SUMIF(OUTBOUND!$G:$G,WMS!E645,OUTBOUND!$AC:$AC))</f>
        <v>59.011333333333333</v>
      </c>
      <c r="Z645" s="71">
        <f>IF(E645="","",SUMIF(OUTBOUND!$G:$G,WMS!E645,OUTBOUND!$P:$P))</f>
        <v>1.3779999999999999</v>
      </c>
      <c r="AA645" s="27">
        <f t="shared" si="194"/>
        <v>34</v>
      </c>
      <c r="AB645" s="27">
        <f t="shared" si="195"/>
        <v>68</v>
      </c>
      <c r="AC645" s="71">
        <f t="shared" si="196"/>
        <v>134.30000000000001</v>
      </c>
      <c r="AD645" s="71">
        <f t="shared" si="197"/>
        <v>77.168666666666667</v>
      </c>
      <c r="AE645" s="71">
        <f t="shared" si="198"/>
        <v>1.792</v>
      </c>
      <c r="AF645" s="80" t="b">
        <f t="shared" si="199"/>
        <v>1</v>
      </c>
    </row>
    <row r="646" spans="1:33">
      <c r="A646" s="84" t="s">
        <v>3227</v>
      </c>
      <c r="B646" s="83" t="s">
        <v>1118</v>
      </c>
      <c r="C646" s="83" t="s">
        <v>3367</v>
      </c>
      <c r="D646" s="83">
        <v>42433071</v>
      </c>
      <c r="E646" s="57" t="str">
        <f t="shared" si="179"/>
        <v>KG-ROB-1901-00064-01822/42433071</v>
      </c>
      <c r="F646" s="19" t="s">
        <v>1120</v>
      </c>
      <c r="G646" s="19" t="s">
        <v>1121</v>
      </c>
      <c r="H646" s="45">
        <v>43489</v>
      </c>
      <c r="I646" s="38">
        <v>501</v>
      </c>
      <c r="J646" s="38">
        <v>1002</v>
      </c>
      <c r="K646" s="65">
        <f t="shared" si="180"/>
        <v>2</v>
      </c>
      <c r="L646" s="46">
        <v>6.35</v>
      </c>
      <c r="M646" s="66">
        <f t="shared" si="181"/>
        <v>3181.35</v>
      </c>
      <c r="N646" s="38">
        <v>61.5</v>
      </c>
      <c r="O646" s="38">
        <v>31.5</v>
      </c>
      <c r="P646" s="38">
        <v>46</v>
      </c>
      <c r="Q646" s="71">
        <f t="shared" si="192"/>
        <v>8.8999999999999996E-2</v>
      </c>
      <c r="R646" s="65">
        <f t="shared" si="193"/>
        <v>44.65</v>
      </c>
      <c r="S646" s="72">
        <f t="shared" si="191"/>
        <v>2</v>
      </c>
      <c r="T646" s="50">
        <v>2004</v>
      </c>
      <c r="U646" s="74" t="s">
        <v>3368</v>
      </c>
      <c r="V646" s="27">
        <f>IF(E646="","",SUMIF(OUTBOUND!$G:$G,WMS!E646,OUTBOUND!$L:$L))</f>
        <v>501</v>
      </c>
      <c r="W646" s="27">
        <f>IF(E646="","",SUMIF(OUTBOUND!$G:$G,WMS!E646,OUTBOUND!$M:$M))</f>
        <v>1002</v>
      </c>
      <c r="X646" s="71">
        <f>IF(E646="","",SUMIF(OUTBOUND!$G:$G,WMS!E646,OUTBOUND!$O:$O))</f>
        <v>3181.3500000000004</v>
      </c>
      <c r="Y646" s="71">
        <f>IF(E646="","",SUMIF(OUTBOUND!$G:$G,WMS!E646,OUTBOUND!$AC:$AC))</f>
        <v>2004</v>
      </c>
      <c r="Z646" s="71">
        <f>IF(E646="","",SUMIF(OUTBOUND!$G:$G,WMS!E646,OUTBOUND!$P:$P))</f>
        <v>44.588999999999999</v>
      </c>
      <c r="AA646" s="27">
        <f t="shared" si="194"/>
        <v>0</v>
      </c>
      <c r="AB646" s="27">
        <f t="shared" si="195"/>
        <v>0</v>
      </c>
      <c r="AC646" s="71">
        <f t="shared" si="196"/>
        <v>-4.5474735088646412E-13</v>
      </c>
      <c r="AD646" s="71">
        <f t="shared" si="197"/>
        <v>0</v>
      </c>
      <c r="AE646" s="71">
        <f t="shared" si="198"/>
        <v>6.0999999999999943E-2</v>
      </c>
      <c r="AF646" s="80" t="e">
        <f t="shared" si="199"/>
        <v>#DIV/0!</v>
      </c>
      <c r="AG646" s="43" t="s">
        <v>2726</v>
      </c>
    </row>
    <row r="647" spans="1:33">
      <c r="A647" s="43" t="s">
        <v>3227</v>
      </c>
      <c r="B647" s="19" t="s">
        <v>1122</v>
      </c>
      <c r="C647" s="19" t="s">
        <v>3369</v>
      </c>
      <c r="D647" s="19">
        <v>42433071</v>
      </c>
      <c r="E647" s="57" t="str">
        <f t="shared" si="179"/>
        <v>KG-ARI-1812-00048-00927/42433071</v>
      </c>
      <c r="F647" s="19" t="s">
        <v>1124</v>
      </c>
      <c r="G647" s="19" t="s">
        <v>1125</v>
      </c>
      <c r="H647" s="45">
        <v>43489</v>
      </c>
      <c r="I647" s="38">
        <v>33</v>
      </c>
      <c r="J647" s="38">
        <v>66</v>
      </c>
      <c r="K647" s="65">
        <f t="shared" si="180"/>
        <v>2</v>
      </c>
      <c r="L647" s="46">
        <v>6.15</v>
      </c>
      <c r="M647" s="66">
        <f t="shared" si="181"/>
        <v>202.95</v>
      </c>
      <c r="N647" s="38">
        <v>61.5</v>
      </c>
      <c r="O647" s="38">
        <v>32</v>
      </c>
      <c r="P647" s="38">
        <v>45.5</v>
      </c>
      <c r="Q647" s="71">
        <f t="shared" si="192"/>
        <v>0.09</v>
      </c>
      <c r="R647" s="65">
        <f t="shared" si="193"/>
        <v>2.95</v>
      </c>
      <c r="S647" s="72">
        <f t="shared" si="191"/>
        <v>2</v>
      </c>
      <c r="T647" s="50">
        <v>132</v>
      </c>
      <c r="U647" s="74" t="s">
        <v>2966</v>
      </c>
      <c r="V647" s="27">
        <f>IF(E647="","",SUMIF(OUTBOUND!$G:$G,WMS!E647,OUTBOUND!$L:$L))</f>
        <v>0</v>
      </c>
      <c r="W647" s="27">
        <f>IF(E647="","",SUMIF(OUTBOUND!$G:$G,WMS!E647,OUTBOUND!$M:$M))</f>
        <v>0</v>
      </c>
      <c r="X647" s="71">
        <f>IF(E647="","",SUMIF(OUTBOUND!$G:$G,WMS!E647,OUTBOUND!$O:$O))</f>
        <v>0</v>
      </c>
      <c r="Y647" s="71">
        <f>IF(E647="","",SUMIF(OUTBOUND!$G:$G,WMS!E647,OUTBOUND!$AC:$AC))</f>
        <v>0</v>
      </c>
      <c r="Z647" s="71">
        <f>IF(E647="","",SUMIF(OUTBOUND!$G:$G,WMS!E647,OUTBOUND!$P:$P))</f>
        <v>0</v>
      </c>
      <c r="AA647" s="27">
        <f t="shared" si="194"/>
        <v>33</v>
      </c>
      <c r="AB647" s="27">
        <f t="shared" si="195"/>
        <v>66</v>
      </c>
      <c r="AC647" s="71">
        <f t="shared" si="196"/>
        <v>202.95</v>
      </c>
      <c r="AD647" s="71">
        <f t="shared" si="197"/>
        <v>132</v>
      </c>
      <c r="AE647" s="71">
        <f t="shared" si="198"/>
        <v>2.95</v>
      </c>
      <c r="AF647" s="80" t="b">
        <f t="shared" si="199"/>
        <v>1</v>
      </c>
    </row>
    <row r="648" spans="1:33">
      <c r="A648" s="43" t="s">
        <v>3227</v>
      </c>
      <c r="B648" s="19" t="s">
        <v>1122</v>
      </c>
      <c r="C648" s="19" t="s">
        <v>3369</v>
      </c>
      <c r="D648" s="19">
        <v>42433095</v>
      </c>
      <c r="E648" s="57" t="str">
        <f t="shared" si="179"/>
        <v>KG-ARI-1812-00048-00927/42433095</v>
      </c>
      <c r="F648" s="19" t="s">
        <v>1124</v>
      </c>
      <c r="G648" s="19" t="s">
        <v>1126</v>
      </c>
      <c r="H648" s="45">
        <v>43489</v>
      </c>
      <c r="I648" s="38">
        <v>19</v>
      </c>
      <c r="J648" s="38">
        <v>38</v>
      </c>
      <c r="K648" s="65">
        <f t="shared" si="180"/>
        <v>2</v>
      </c>
      <c r="L648" s="46">
        <v>8.4499999999999993</v>
      </c>
      <c r="M648" s="66">
        <f t="shared" si="181"/>
        <v>160.55000000000001</v>
      </c>
      <c r="N648" s="38">
        <v>61.5</v>
      </c>
      <c r="O648" s="38">
        <v>32</v>
      </c>
      <c r="P648" s="38">
        <v>63.5</v>
      </c>
      <c r="Q648" s="71">
        <f t="shared" si="192"/>
        <v>0.125</v>
      </c>
      <c r="R648" s="65">
        <f t="shared" si="193"/>
        <v>2.37</v>
      </c>
      <c r="S648" s="72">
        <f t="shared" si="191"/>
        <v>2.9250000000000003</v>
      </c>
      <c r="T648" s="50">
        <v>111.15</v>
      </c>
      <c r="U648" s="74" t="s">
        <v>3370</v>
      </c>
      <c r="V648" s="27">
        <f>IF(E648="","",SUMIF(OUTBOUND!$G:$G,WMS!E648,OUTBOUND!$L:$L))</f>
        <v>6</v>
      </c>
      <c r="W648" s="27">
        <f>IF(E648="","",SUMIF(OUTBOUND!$G:$G,WMS!E648,OUTBOUND!$M:$M))</f>
        <v>12</v>
      </c>
      <c r="X648" s="71">
        <f>IF(E648="","",SUMIF(OUTBOUND!$G:$G,WMS!E648,OUTBOUND!$O:$O))</f>
        <v>50.699999999999996</v>
      </c>
      <c r="Y648" s="71">
        <f>IF(E648="","",SUMIF(OUTBOUND!$G:$G,WMS!E648,OUTBOUND!$AC:$AC))</f>
        <v>35.1</v>
      </c>
      <c r="Z648" s="71">
        <f>IF(E648="","",SUMIF(OUTBOUND!$G:$G,WMS!E648,OUTBOUND!$P:$P))</f>
        <v>0.75</v>
      </c>
      <c r="AA648" s="27">
        <f t="shared" si="194"/>
        <v>13</v>
      </c>
      <c r="AB648" s="27">
        <f t="shared" si="195"/>
        <v>26</v>
      </c>
      <c r="AC648" s="71">
        <f t="shared" si="196"/>
        <v>109.85000000000002</v>
      </c>
      <c r="AD648" s="71">
        <f t="shared" si="197"/>
        <v>76.050000000000011</v>
      </c>
      <c r="AE648" s="71">
        <f t="shared" si="198"/>
        <v>1.62</v>
      </c>
      <c r="AF648" s="80" t="b">
        <f t="shared" si="199"/>
        <v>1</v>
      </c>
    </row>
    <row r="649" spans="1:33">
      <c r="A649" s="43" t="s">
        <v>3227</v>
      </c>
      <c r="B649" s="19" t="s">
        <v>1122</v>
      </c>
      <c r="C649" s="19" t="s">
        <v>3369</v>
      </c>
      <c r="D649" s="19">
        <v>42433057</v>
      </c>
      <c r="E649" s="57" t="str">
        <f t="shared" si="179"/>
        <v>KG-ARI-1812-00048-00927/42433057</v>
      </c>
      <c r="F649" s="19" t="s">
        <v>1124</v>
      </c>
      <c r="G649" s="19" t="s">
        <v>1127</v>
      </c>
      <c r="H649" s="45">
        <v>43489</v>
      </c>
      <c r="I649" s="38">
        <v>14</v>
      </c>
      <c r="J649" s="38">
        <v>84</v>
      </c>
      <c r="K649" s="65">
        <f t="shared" si="180"/>
        <v>6</v>
      </c>
      <c r="L649" s="46">
        <v>6.5</v>
      </c>
      <c r="M649" s="66">
        <f t="shared" si="181"/>
        <v>91</v>
      </c>
      <c r="N649" s="38">
        <v>65.5</v>
      </c>
      <c r="O649" s="38">
        <v>46</v>
      </c>
      <c r="P649" s="38">
        <v>29.5</v>
      </c>
      <c r="Q649" s="71">
        <f t="shared" si="192"/>
        <v>8.8999999999999996E-2</v>
      </c>
      <c r="R649" s="65">
        <f t="shared" si="193"/>
        <v>1.24</v>
      </c>
      <c r="S649" s="72">
        <f t="shared" si="191"/>
        <v>0.8</v>
      </c>
      <c r="T649" s="50">
        <v>67.2</v>
      </c>
      <c r="U649" s="74" t="s">
        <v>3371</v>
      </c>
      <c r="V649" s="27">
        <f>IF(E649="","",SUMIF(OUTBOUND!$G:$G,WMS!E649,OUTBOUND!$L:$L))</f>
        <v>13</v>
      </c>
      <c r="W649" s="27">
        <f>IF(E649="","",SUMIF(OUTBOUND!$G:$G,WMS!E649,OUTBOUND!$M:$M))</f>
        <v>78</v>
      </c>
      <c r="X649" s="71">
        <f>IF(E649="","",SUMIF(OUTBOUND!$G:$G,WMS!E649,OUTBOUND!$O:$O))</f>
        <v>84.5</v>
      </c>
      <c r="Y649" s="71">
        <f>IF(E649="","",SUMIF(OUTBOUND!$G:$G,WMS!E649,OUTBOUND!$AC:$AC))</f>
        <v>62.400000000000006</v>
      </c>
      <c r="Z649" s="71">
        <f>IF(E649="","",SUMIF(OUTBOUND!$G:$G,WMS!E649,OUTBOUND!$P:$P))</f>
        <v>1.157</v>
      </c>
      <c r="AA649" s="27">
        <f t="shared" si="194"/>
        <v>1</v>
      </c>
      <c r="AB649" s="27">
        <f t="shared" si="195"/>
        <v>6</v>
      </c>
      <c r="AC649" s="71">
        <f t="shared" si="196"/>
        <v>6.5</v>
      </c>
      <c r="AD649" s="71">
        <f t="shared" si="197"/>
        <v>4.7999999999999972</v>
      </c>
      <c r="AE649" s="71">
        <f t="shared" si="198"/>
        <v>8.2999999999999963E-2</v>
      </c>
      <c r="AF649" s="80" t="b">
        <f t="shared" si="199"/>
        <v>1</v>
      </c>
    </row>
    <row r="650" spans="1:33">
      <c r="A650" s="43" t="s">
        <v>3227</v>
      </c>
      <c r="B650" s="19" t="s">
        <v>1122</v>
      </c>
      <c r="C650" s="19" t="s">
        <v>3369</v>
      </c>
      <c r="D650" s="19">
        <v>42495451</v>
      </c>
      <c r="E650" s="57" t="str">
        <f t="shared" ref="E650:E659" si="200">IF(D650="","",C650&amp;"/"&amp;D650)</f>
        <v>KG-ARI-1812-00048-00927/42495451</v>
      </c>
      <c r="F650" s="19" t="s">
        <v>1124</v>
      </c>
      <c r="G650" s="19" t="s">
        <v>1128</v>
      </c>
      <c r="H650" s="45">
        <v>43489</v>
      </c>
      <c r="I650" s="38">
        <v>21</v>
      </c>
      <c r="J650" s="38">
        <v>126</v>
      </c>
      <c r="K650" s="65">
        <f t="shared" ref="K650:K659" si="201">IF(J650="","",J650/I650)</f>
        <v>6</v>
      </c>
      <c r="L650" s="46">
        <v>4.3</v>
      </c>
      <c r="M650" s="66">
        <f t="shared" ref="M650:M659" si="202">IF(L650="","",ROUND(I650*L650,3))</f>
        <v>90.3</v>
      </c>
      <c r="N650" s="38">
        <v>57</v>
      </c>
      <c r="O650" s="38">
        <v>37</v>
      </c>
      <c r="P650" s="38">
        <v>28</v>
      </c>
      <c r="Q650" s="71">
        <f t="shared" si="192"/>
        <v>5.8999999999999997E-2</v>
      </c>
      <c r="R650" s="65">
        <f t="shared" si="193"/>
        <v>1.24</v>
      </c>
      <c r="S650" s="72">
        <f t="shared" si="191"/>
        <v>0.6166666666666667</v>
      </c>
      <c r="T650" s="50">
        <v>77.7</v>
      </c>
      <c r="U650" s="74" t="s">
        <v>3372</v>
      </c>
      <c r="V650" s="27">
        <f>IF(E650="","",SUMIF(OUTBOUND!$G:$G,WMS!E650,OUTBOUND!$L:$L))</f>
        <v>8</v>
      </c>
      <c r="W650" s="27">
        <f>IF(E650="","",SUMIF(OUTBOUND!$G:$G,WMS!E650,OUTBOUND!$M:$M))</f>
        <v>48</v>
      </c>
      <c r="X650" s="71">
        <f>IF(E650="","",SUMIF(OUTBOUND!$G:$G,WMS!E650,OUTBOUND!$O:$O))</f>
        <v>34.4</v>
      </c>
      <c r="Y650" s="71">
        <f>IF(E650="","",SUMIF(OUTBOUND!$G:$G,WMS!E650,OUTBOUND!$AC:$AC))</f>
        <v>29.6</v>
      </c>
      <c r="Z650" s="71">
        <f>IF(E650="","",SUMIF(OUTBOUND!$G:$G,WMS!E650,OUTBOUND!$P:$P))</f>
        <v>0.47199999999999998</v>
      </c>
      <c r="AA650" s="27">
        <f t="shared" si="194"/>
        <v>13</v>
      </c>
      <c r="AB650" s="27">
        <f t="shared" si="195"/>
        <v>78</v>
      </c>
      <c r="AC650" s="71">
        <f t="shared" si="196"/>
        <v>55.9</v>
      </c>
      <c r="AD650" s="71">
        <f t="shared" si="197"/>
        <v>48.1</v>
      </c>
      <c r="AE650" s="71">
        <f t="shared" si="198"/>
        <v>0.76800000000000002</v>
      </c>
      <c r="AF650" s="80" t="b">
        <f t="shared" si="199"/>
        <v>1</v>
      </c>
    </row>
    <row r="651" spans="1:33">
      <c r="A651" s="43" t="s">
        <v>3227</v>
      </c>
      <c r="B651" s="19" t="s">
        <v>1122</v>
      </c>
      <c r="C651" s="19" t="s">
        <v>3369</v>
      </c>
      <c r="D651" s="19">
        <v>40961200</v>
      </c>
      <c r="E651" s="57" t="str">
        <f t="shared" si="200"/>
        <v>KG-ARI-1812-00048-00927/40961200</v>
      </c>
      <c r="F651" s="19" t="s">
        <v>1124</v>
      </c>
      <c r="G651" s="19" t="s">
        <v>1129</v>
      </c>
      <c r="H651" s="45">
        <v>43489</v>
      </c>
      <c r="I651" s="38">
        <v>32</v>
      </c>
      <c r="J651" s="38">
        <v>128</v>
      </c>
      <c r="K651" s="65">
        <f t="shared" si="201"/>
        <v>4</v>
      </c>
      <c r="L651" s="46">
        <v>2.9</v>
      </c>
      <c r="M651" s="66">
        <f t="shared" si="202"/>
        <v>92.8</v>
      </c>
      <c r="N651" s="38">
        <v>42</v>
      </c>
      <c r="O651" s="38">
        <v>27.5</v>
      </c>
      <c r="P651" s="38">
        <v>26</v>
      </c>
      <c r="Q651" s="71">
        <f t="shared" si="192"/>
        <v>0.03</v>
      </c>
      <c r="R651" s="65">
        <f t="shared" si="193"/>
        <v>0.96</v>
      </c>
      <c r="S651" s="72">
        <f t="shared" si="191"/>
        <v>0.52500000000000002</v>
      </c>
      <c r="T651" s="50">
        <v>67.2</v>
      </c>
      <c r="U651" s="74" t="s">
        <v>3373</v>
      </c>
      <c r="V651" s="27">
        <f>IF(E651="","",SUMIF(OUTBOUND!$G:$G,WMS!E651,OUTBOUND!$L:$L))</f>
        <v>27</v>
      </c>
      <c r="W651" s="27">
        <f>IF(E651="","",SUMIF(OUTBOUND!$G:$G,WMS!E651,OUTBOUND!$M:$M))</f>
        <v>108</v>
      </c>
      <c r="X651" s="71">
        <f>IF(E651="","",SUMIF(OUTBOUND!$G:$G,WMS!E651,OUTBOUND!$O:$O))</f>
        <v>78.3</v>
      </c>
      <c r="Y651" s="71">
        <f>IF(E651="","",SUMIF(OUTBOUND!$G:$G,WMS!E651,OUTBOUND!$AC:$AC))</f>
        <v>56.7</v>
      </c>
      <c r="Z651" s="71">
        <f>IF(E651="","",SUMIF(OUTBOUND!$G:$G,WMS!E651,OUTBOUND!$P:$P))</f>
        <v>0.80999999999999994</v>
      </c>
      <c r="AA651" s="27">
        <f t="shared" si="194"/>
        <v>5</v>
      </c>
      <c r="AB651" s="27">
        <f t="shared" si="195"/>
        <v>20</v>
      </c>
      <c r="AC651" s="71">
        <f t="shared" si="196"/>
        <v>14.5</v>
      </c>
      <c r="AD651" s="71">
        <f t="shared" si="197"/>
        <v>10.5</v>
      </c>
      <c r="AE651" s="71">
        <f t="shared" si="198"/>
        <v>0.15000000000000002</v>
      </c>
      <c r="AF651" s="80" t="b">
        <f t="shared" si="199"/>
        <v>1</v>
      </c>
    </row>
    <row r="652" spans="1:33">
      <c r="A652" s="84" t="s">
        <v>3227</v>
      </c>
      <c r="B652" s="83" t="s">
        <v>1122</v>
      </c>
      <c r="C652" s="83" t="s">
        <v>3369</v>
      </c>
      <c r="D652" s="83">
        <v>40961217</v>
      </c>
      <c r="E652" s="57" t="str">
        <f t="shared" si="200"/>
        <v>KG-ARI-1812-00048-00927/40961217</v>
      </c>
      <c r="F652" s="19" t="s">
        <v>1124</v>
      </c>
      <c r="G652" s="19" t="s">
        <v>1130</v>
      </c>
      <c r="H652" s="45">
        <v>43489</v>
      </c>
      <c r="I652" s="38">
        <v>23</v>
      </c>
      <c r="J652" s="38">
        <v>92</v>
      </c>
      <c r="K652" s="65">
        <f t="shared" si="201"/>
        <v>4</v>
      </c>
      <c r="L652" s="46">
        <v>1.3</v>
      </c>
      <c r="M652" s="66">
        <f t="shared" si="202"/>
        <v>29.9</v>
      </c>
      <c r="N652" s="38">
        <v>15.5</v>
      </c>
      <c r="O652" s="38">
        <v>15.5</v>
      </c>
      <c r="P652" s="38">
        <v>51</v>
      </c>
      <c r="Q652" s="71">
        <f t="shared" si="192"/>
        <v>1.2E-2</v>
      </c>
      <c r="R652" s="65">
        <f t="shared" si="193"/>
        <v>0.28000000000000003</v>
      </c>
      <c r="S652" s="72">
        <f t="shared" si="191"/>
        <v>0.26250000000000001</v>
      </c>
      <c r="T652" s="50">
        <v>24.15</v>
      </c>
      <c r="U652" s="74" t="s">
        <v>3371</v>
      </c>
      <c r="V652" s="27">
        <f>IF(E652="","",SUMIF(OUTBOUND!$G:$G,WMS!E652,OUTBOUND!$L:$L))</f>
        <v>23</v>
      </c>
      <c r="W652" s="27">
        <f>IF(E652="","",SUMIF(OUTBOUND!$G:$G,WMS!E652,OUTBOUND!$M:$M))</f>
        <v>92</v>
      </c>
      <c r="X652" s="71">
        <f>IF(E652="","",SUMIF(OUTBOUND!$G:$G,WMS!E652,OUTBOUND!$O:$O))</f>
        <v>29.9</v>
      </c>
      <c r="Y652" s="71">
        <f>IF(E652="","",SUMIF(OUTBOUND!$G:$G,WMS!E652,OUTBOUND!$AC:$AC))</f>
        <v>24.150000000000002</v>
      </c>
      <c r="Z652" s="71">
        <f>IF(E652="","",SUMIF(OUTBOUND!$G:$G,WMS!E652,OUTBOUND!$P:$P))</f>
        <v>0.27600000000000002</v>
      </c>
      <c r="AA652" s="27">
        <f t="shared" si="194"/>
        <v>0</v>
      </c>
      <c r="AB652" s="27">
        <f t="shared" si="195"/>
        <v>0</v>
      </c>
      <c r="AC652" s="71">
        <f t="shared" si="196"/>
        <v>0</v>
      </c>
      <c r="AD652" s="71">
        <f t="shared" si="197"/>
        <v>-3.5527136788005009E-15</v>
      </c>
      <c r="AE652" s="71">
        <f t="shared" si="198"/>
        <v>4.0000000000000036E-3</v>
      </c>
      <c r="AF652" s="80" t="e">
        <f t="shared" si="199"/>
        <v>#DIV/0!</v>
      </c>
      <c r="AG652" s="60" t="s">
        <v>2726</v>
      </c>
    </row>
    <row r="653" spans="1:33">
      <c r="A653" s="43" t="s">
        <v>3227</v>
      </c>
      <c r="B653" s="19" t="s">
        <v>1122</v>
      </c>
      <c r="C653" s="19" t="s">
        <v>3369</v>
      </c>
      <c r="D653" s="19">
        <v>41638279</v>
      </c>
      <c r="E653" s="57" t="str">
        <f t="shared" si="200"/>
        <v>KG-ARI-1812-00048-00927/41638279</v>
      </c>
      <c r="F653" s="19" t="s">
        <v>1124</v>
      </c>
      <c r="G653" s="19" t="s">
        <v>1132</v>
      </c>
      <c r="H653" s="45">
        <v>43489</v>
      </c>
      <c r="I653" s="38">
        <v>20</v>
      </c>
      <c r="J653" s="38">
        <v>120</v>
      </c>
      <c r="K653" s="65">
        <f t="shared" si="201"/>
        <v>6</v>
      </c>
      <c r="L653" s="46">
        <v>4.6500000000000004</v>
      </c>
      <c r="M653" s="66">
        <f t="shared" si="202"/>
        <v>93</v>
      </c>
      <c r="N653" s="38">
        <v>68</v>
      </c>
      <c r="O653" s="38">
        <v>30.5</v>
      </c>
      <c r="P653" s="38">
        <v>38</v>
      </c>
      <c r="Q653" s="71">
        <f t="shared" si="192"/>
        <v>7.9000000000000001E-2</v>
      </c>
      <c r="R653" s="65">
        <f t="shared" si="193"/>
        <v>1.58</v>
      </c>
      <c r="S653" s="72">
        <f t="shared" si="191"/>
        <v>0.6333333333333333</v>
      </c>
      <c r="T653" s="50">
        <v>76</v>
      </c>
      <c r="U653" s="74" t="s">
        <v>3374</v>
      </c>
      <c r="V653" s="27">
        <f>IF(E653="","",SUMIF(OUTBOUND!$G:$G,WMS!E653,OUTBOUND!$L:$L))</f>
        <v>6</v>
      </c>
      <c r="W653" s="27">
        <f>IF(E653="","",SUMIF(OUTBOUND!$G:$G,WMS!E653,OUTBOUND!$M:$M))</f>
        <v>36</v>
      </c>
      <c r="X653" s="71">
        <f>IF(E653="","",SUMIF(OUTBOUND!$G:$G,WMS!E653,OUTBOUND!$O:$O))</f>
        <v>27.900000000000002</v>
      </c>
      <c r="Y653" s="71">
        <f>IF(E653="","",SUMIF(OUTBOUND!$G:$G,WMS!E653,OUTBOUND!$AC:$AC))</f>
        <v>22.799999999999997</v>
      </c>
      <c r="Z653" s="71">
        <f>IF(E653="","",SUMIF(OUTBOUND!$G:$G,WMS!E653,OUTBOUND!$P:$P))</f>
        <v>0.47399999999999998</v>
      </c>
      <c r="AA653" s="27">
        <f t="shared" si="194"/>
        <v>14</v>
      </c>
      <c r="AB653" s="27">
        <f t="shared" si="195"/>
        <v>84</v>
      </c>
      <c r="AC653" s="71">
        <f t="shared" si="196"/>
        <v>65.099999999999994</v>
      </c>
      <c r="AD653" s="71">
        <f t="shared" si="197"/>
        <v>53.2</v>
      </c>
      <c r="AE653" s="71">
        <f t="shared" si="198"/>
        <v>1.1060000000000001</v>
      </c>
      <c r="AF653" s="80" t="b">
        <f t="shared" si="199"/>
        <v>1</v>
      </c>
    </row>
    <row r="654" spans="1:33">
      <c r="A654" s="43" t="s">
        <v>3227</v>
      </c>
      <c r="B654" s="19" t="s">
        <v>1122</v>
      </c>
      <c r="C654" s="19" t="s">
        <v>3369</v>
      </c>
      <c r="D654" s="19">
        <v>42615910</v>
      </c>
      <c r="E654" s="57" t="str">
        <f t="shared" si="200"/>
        <v>KG-ARI-1812-00048-00927/42615910</v>
      </c>
      <c r="F654" s="19" t="s">
        <v>1124</v>
      </c>
      <c r="G654" s="19" t="s">
        <v>1133</v>
      </c>
      <c r="H654" s="45">
        <v>43489</v>
      </c>
      <c r="I654" s="38">
        <v>7</v>
      </c>
      <c r="J654" s="38">
        <v>42</v>
      </c>
      <c r="K654" s="65">
        <f t="shared" si="201"/>
        <v>6</v>
      </c>
      <c r="L654" s="46">
        <v>2.85</v>
      </c>
      <c r="M654" s="66">
        <f t="shared" si="202"/>
        <v>19.95</v>
      </c>
      <c r="N654" s="38">
        <v>31.5</v>
      </c>
      <c r="O654" s="38">
        <v>31.5</v>
      </c>
      <c r="P654" s="38">
        <v>15</v>
      </c>
      <c r="Q654" s="71">
        <f t="shared" si="192"/>
        <v>1.4999999999999999E-2</v>
      </c>
      <c r="R654" s="65">
        <f t="shared" si="193"/>
        <v>0.1</v>
      </c>
      <c r="S654" s="72">
        <f t="shared" si="191"/>
        <v>0.38</v>
      </c>
      <c r="T654" s="50">
        <v>15.96</v>
      </c>
      <c r="U654" s="74" t="s">
        <v>3374</v>
      </c>
      <c r="V654" s="27">
        <f>IF(E654="","",SUMIF(OUTBOUND!$G:$G,WMS!E654,OUTBOUND!$L:$L))</f>
        <v>0</v>
      </c>
      <c r="W654" s="27">
        <f>IF(E654="","",SUMIF(OUTBOUND!$G:$G,WMS!E654,OUTBOUND!$M:$M))</f>
        <v>0</v>
      </c>
      <c r="X654" s="71">
        <f>IF(E654="","",SUMIF(OUTBOUND!$G:$G,WMS!E654,OUTBOUND!$O:$O))</f>
        <v>0</v>
      </c>
      <c r="Y654" s="71">
        <f>IF(E654="","",SUMIF(OUTBOUND!$G:$G,WMS!E654,OUTBOUND!$AC:$AC))</f>
        <v>0</v>
      </c>
      <c r="Z654" s="71">
        <f>IF(E654="","",SUMIF(OUTBOUND!$G:$G,WMS!E654,OUTBOUND!$P:$P))</f>
        <v>0</v>
      </c>
      <c r="AA654" s="27">
        <f t="shared" si="194"/>
        <v>7</v>
      </c>
      <c r="AB654" s="27">
        <f t="shared" si="195"/>
        <v>42</v>
      </c>
      <c r="AC654" s="71">
        <f t="shared" si="196"/>
        <v>19.95</v>
      </c>
      <c r="AD654" s="71">
        <f t="shared" si="197"/>
        <v>15.96</v>
      </c>
      <c r="AE654" s="71">
        <f t="shared" si="198"/>
        <v>0.1</v>
      </c>
      <c r="AF654" s="80" t="b">
        <f t="shared" si="199"/>
        <v>1</v>
      </c>
    </row>
    <row r="655" spans="1:33">
      <c r="A655" s="84" t="s">
        <v>3227</v>
      </c>
      <c r="B655" s="83" t="s">
        <v>1122</v>
      </c>
      <c r="C655" s="83" t="s">
        <v>3369</v>
      </c>
      <c r="D655" s="83">
        <v>42620068</v>
      </c>
      <c r="E655" s="57" t="str">
        <f t="shared" si="200"/>
        <v>KG-ARI-1812-00048-00927/42620068</v>
      </c>
      <c r="F655" s="19" t="s">
        <v>1124</v>
      </c>
      <c r="G655" s="19" t="s">
        <v>1134</v>
      </c>
      <c r="H655" s="45">
        <v>43489</v>
      </c>
      <c r="I655" s="38">
        <v>17</v>
      </c>
      <c r="J655" s="38">
        <v>68</v>
      </c>
      <c r="K655" s="65">
        <f t="shared" si="201"/>
        <v>4</v>
      </c>
      <c r="L655" s="46">
        <v>3.9</v>
      </c>
      <c r="M655" s="66">
        <f t="shared" si="202"/>
        <v>66.3</v>
      </c>
      <c r="N655" s="38">
        <v>37</v>
      </c>
      <c r="O655" s="38">
        <v>22.5</v>
      </c>
      <c r="P655" s="38">
        <v>37.5</v>
      </c>
      <c r="Q655" s="71">
        <f t="shared" si="192"/>
        <v>3.1E-2</v>
      </c>
      <c r="R655" s="65">
        <f t="shared" si="193"/>
        <v>0.53</v>
      </c>
      <c r="S655" s="72">
        <f t="shared" si="191"/>
        <v>0.73</v>
      </c>
      <c r="T655" s="50">
        <v>49.64</v>
      </c>
      <c r="U655" s="74" t="s">
        <v>3373</v>
      </c>
      <c r="V655" s="27">
        <f>IF(E655="","",SUMIF(OUTBOUND!$G:$G,WMS!E655,OUTBOUND!$L:$L))</f>
        <v>17</v>
      </c>
      <c r="W655" s="27">
        <f>IF(E655="","",SUMIF(OUTBOUND!$G:$G,WMS!E655,OUTBOUND!$M:$M))</f>
        <v>68</v>
      </c>
      <c r="X655" s="71">
        <f>IF(E655="","",SUMIF(OUTBOUND!$G:$G,WMS!E655,OUTBOUND!$O:$O))</f>
        <v>66.3</v>
      </c>
      <c r="Y655" s="71">
        <f>IF(E655="","",SUMIF(OUTBOUND!$G:$G,WMS!E655,OUTBOUND!$AC:$AC))</f>
        <v>49.64</v>
      </c>
      <c r="Z655" s="71">
        <f>IF(E655="","",SUMIF(OUTBOUND!$G:$G,WMS!E655,OUTBOUND!$P:$P))</f>
        <v>0.52700000000000002</v>
      </c>
      <c r="AA655" s="27">
        <f t="shared" si="194"/>
        <v>0</v>
      </c>
      <c r="AB655" s="27">
        <f t="shared" si="195"/>
        <v>0</v>
      </c>
      <c r="AC655" s="71">
        <f t="shared" si="196"/>
        <v>0</v>
      </c>
      <c r="AD655" s="71">
        <f t="shared" si="197"/>
        <v>0</v>
      </c>
      <c r="AE655" s="71">
        <f t="shared" si="198"/>
        <v>3.0000000000000027E-3</v>
      </c>
      <c r="AF655" s="80" t="e">
        <f t="shared" si="199"/>
        <v>#DIV/0!</v>
      </c>
      <c r="AG655" s="60" t="s">
        <v>2726</v>
      </c>
    </row>
    <row r="656" spans="1:33">
      <c r="A656" s="43" t="s">
        <v>3227</v>
      </c>
      <c r="B656" s="19" t="s">
        <v>1122</v>
      </c>
      <c r="C656" s="19" t="s">
        <v>3369</v>
      </c>
      <c r="D656" s="19">
        <v>42494294</v>
      </c>
      <c r="E656" s="57" t="str">
        <f t="shared" si="200"/>
        <v>KG-ARI-1812-00048-00927/42494294</v>
      </c>
      <c r="F656" s="19" t="s">
        <v>1136</v>
      </c>
      <c r="G656" s="19" t="s">
        <v>1137</v>
      </c>
      <c r="H656" s="45">
        <v>43489</v>
      </c>
      <c r="I656" s="38">
        <v>11</v>
      </c>
      <c r="J656" s="38">
        <v>66</v>
      </c>
      <c r="K656" s="65">
        <f t="shared" si="201"/>
        <v>6</v>
      </c>
      <c r="L656" s="46">
        <v>3.4</v>
      </c>
      <c r="M656" s="66">
        <f t="shared" si="202"/>
        <v>37.4</v>
      </c>
      <c r="N656" s="38">
        <v>52.5</v>
      </c>
      <c r="O656" s="38">
        <v>46</v>
      </c>
      <c r="P656" s="38">
        <v>15.5</v>
      </c>
      <c r="Q656" s="71">
        <f t="shared" si="192"/>
        <v>3.6999999999999998E-2</v>
      </c>
      <c r="R656" s="65">
        <f t="shared" si="193"/>
        <v>0.41</v>
      </c>
      <c r="S656" s="72">
        <f t="shared" si="191"/>
        <v>0.45</v>
      </c>
      <c r="T656" s="50">
        <v>29.7</v>
      </c>
      <c r="U656" s="74" t="s">
        <v>3375</v>
      </c>
      <c r="V656" s="27">
        <f>IF(E656="","",SUMIF(OUTBOUND!$G:$G,WMS!E656,OUTBOUND!$L:$L))</f>
        <v>2</v>
      </c>
      <c r="W656" s="27">
        <f>IF(E656="","",SUMIF(OUTBOUND!$G:$G,WMS!E656,OUTBOUND!$M:$M))</f>
        <v>12</v>
      </c>
      <c r="X656" s="71">
        <f>IF(E656="","",SUMIF(OUTBOUND!$G:$G,WMS!E656,OUTBOUND!$O:$O))</f>
        <v>6.8</v>
      </c>
      <c r="Y656" s="71">
        <f>IF(E656="","",SUMIF(OUTBOUND!$G:$G,WMS!E656,OUTBOUND!$AC:$AC))</f>
        <v>5.4</v>
      </c>
      <c r="Z656" s="71">
        <f>IF(E656="","",SUMIF(OUTBOUND!$G:$G,WMS!E656,OUTBOUND!$P:$P))</f>
        <v>7.3999999999999996E-2</v>
      </c>
      <c r="AA656" s="27">
        <f t="shared" si="194"/>
        <v>9</v>
      </c>
      <c r="AB656" s="27">
        <f t="shared" si="195"/>
        <v>54</v>
      </c>
      <c r="AC656" s="71">
        <f t="shared" si="196"/>
        <v>30.599999999999998</v>
      </c>
      <c r="AD656" s="71">
        <f t="shared" si="197"/>
        <v>24.299999999999997</v>
      </c>
      <c r="AE656" s="71">
        <f t="shared" si="198"/>
        <v>0.33599999999999997</v>
      </c>
      <c r="AF656" s="80" t="b">
        <f t="shared" si="199"/>
        <v>1</v>
      </c>
    </row>
    <row r="657" spans="1:33">
      <c r="A657" s="43" t="s">
        <v>3227</v>
      </c>
      <c r="B657" s="19" t="s">
        <v>1122</v>
      </c>
      <c r="C657" s="19" t="s">
        <v>3369</v>
      </c>
      <c r="D657" s="19">
        <v>42494683</v>
      </c>
      <c r="E657" s="57" t="str">
        <f t="shared" si="200"/>
        <v>KG-ARI-1812-00048-00927/42494683</v>
      </c>
      <c r="F657" s="19" t="s">
        <v>1136</v>
      </c>
      <c r="G657" s="19" t="s">
        <v>1139</v>
      </c>
      <c r="H657" s="45">
        <v>43489</v>
      </c>
      <c r="I657" s="38">
        <v>7</v>
      </c>
      <c r="J657" s="38">
        <v>168</v>
      </c>
      <c r="K657" s="65">
        <f t="shared" si="201"/>
        <v>24</v>
      </c>
      <c r="L657" s="46">
        <v>8.6</v>
      </c>
      <c r="M657" s="66">
        <f t="shared" si="202"/>
        <v>60.2</v>
      </c>
      <c r="N657" s="38">
        <v>41.5</v>
      </c>
      <c r="O657" s="38">
        <v>32.5</v>
      </c>
      <c r="P657" s="38">
        <v>56.5</v>
      </c>
      <c r="Q657" s="71">
        <f t="shared" si="192"/>
        <v>7.5999999999999998E-2</v>
      </c>
      <c r="R657" s="65">
        <f t="shared" si="193"/>
        <v>0.53</v>
      </c>
      <c r="S657" s="72">
        <f t="shared" si="191"/>
        <v>0.31666666666666671</v>
      </c>
      <c r="T657" s="50">
        <v>53.2</v>
      </c>
      <c r="U657" s="74" t="s">
        <v>3376</v>
      </c>
      <c r="V657" s="27">
        <f>IF(E657="","",SUMIF(OUTBOUND!$G:$G,WMS!E657,OUTBOUND!$L:$L))</f>
        <v>4</v>
      </c>
      <c r="W657" s="27">
        <f>IF(E657="","",SUMIF(OUTBOUND!$G:$G,WMS!E657,OUTBOUND!$M:$M))</f>
        <v>96</v>
      </c>
      <c r="X657" s="71">
        <f>IF(E657="","",SUMIF(OUTBOUND!$G:$G,WMS!E657,OUTBOUND!$O:$O))</f>
        <v>34.4</v>
      </c>
      <c r="Y657" s="71">
        <f>IF(E657="","",SUMIF(OUTBOUND!$G:$G,WMS!E657,OUTBOUND!$AC:$AC))</f>
        <v>30.400000000000006</v>
      </c>
      <c r="Z657" s="71">
        <f>IF(E657="","",SUMIF(OUTBOUND!$G:$G,WMS!E657,OUTBOUND!$P:$P))</f>
        <v>0.30399999999999999</v>
      </c>
      <c r="AA657" s="27">
        <f t="shared" si="194"/>
        <v>3</v>
      </c>
      <c r="AB657" s="27">
        <f t="shared" si="195"/>
        <v>72</v>
      </c>
      <c r="AC657" s="71">
        <f t="shared" si="196"/>
        <v>25.800000000000004</v>
      </c>
      <c r="AD657" s="71">
        <f t="shared" si="197"/>
        <v>22.799999999999997</v>
      </c>
      <c r="AE657" s="71">
        <f t="shared" si="198"/>
        <v>0.22600000000000003</v>
      </c>
      <c r="AF657" s="80" t="b">
        <f t="shared" si="199"/>
        <v>1</v>
      </c>
    </row>
    <row r="658" spans="1:33">
      <c r="A658" s="43" t="s">
        <v>3227</v>
      </c>
      <c r="B658" s="19" t="s">
        <v>1122</v>
      </c>
      <c r="C658" s="19" t="s">
        <v>3369</v>
      </c>
      <c r="D658" s="19">
        <v>42494652</v>
      </c>
      <c r="E658" s="57" t="str">
        <f t="shared" si="200"/>
        <v>KG-ARI-1812-00048-00927/42494652</v>
      </c>
      <c r="F658" s="19" t="s">
        <v>1136</v>
      </c>
      <c r="G658" s="19" t="s">
        <v>1140</v>
      </c>
      <c r="H658" s="45">
        <v>43489</v>
      </c>
      <c r="I658" s="38">
        <v>7</v>
      </c>
      <c r="J658" s="38">
        <v>56</v>
      </c>
      <c r="K658" s="65">
        <f t="shared" si="201"/>
        <v>8</v>
      </c>
      <c r="L658" s="46">
        <v>3.5</v>
      </c>
      <c r="M658" s="66">
        <f t="shared" si="202"/>
        <v>24.5</v>
      </c>
      <c r="N658" s="38">
        <v>61</v>
      </c>
      <c r="O658" s="38">
        <v>31.5</v>
      </c>
      <c r="P658" s="38">
        <v>36</v>
      </c>
      <c r="Q658" s="71">
        <f t="shared" si="192"/>
        <v>6.9000000000000006E-2</v>
      </c>
      <c r="R658" s="65">
        <f t="shared" si="193"/>
        <v>0.48</v>
      </c>
      <c r="S658" s="72">
        <f t="shared" si="191"/>
        <v>0.35000000000000003</v>
      </c>
      <c r="T658" s="50">
        <v>19.600000000000001</v>
      </c>
      <c r="U658" s="74" t="s">
        <v>3376</v>
      </c>
      <c r="V658" s="27">
        <f>IF(E658="","",SUMIF(OUTBOUND!$G:$G,WMS!E658,OUTBOUND!$L:$L))</f>
        <v>2</v>
      </c>
      <c r="W658" s="27">
        <f>IF(E658="","",SUMIF(OUTBOUND!$G:$G,WMS!E658,OUTBOUND!$M:$M))</f>
        <v>16</v>
      </c>
      <c r="X658" s="71">
        <f>IF(E658="","",SUMIF(OUTBOUND!$G:$G,WMS!E658,OUTBOUND!$O:$O))</f>
        <v>7</v>
      </c>
      <c r="Y658" s="71">
        <f>IF(E658="","",SUMIF(OUTBOUND!$G:$G,WMS!E658,OUTBOUND!$AC:$AC))</f>
        <v>5.6000000000000005</v>
      </c>
      <c r="Z658" s="71">
        <f>IF(E658="","",SUMIF(OUTBOUND!$G:$G,WMS!E658,OUTBOUND!$P:$P))</f>
        <v>0.13800000000000001</v>
      </c>
      <c r="AA658" s="27">
        <f t="shared" si="194"/>
        <v>5</v>
      </c>
      <c r="AB658" s="27">
        <f t="shared" si="195"/>
        <v>40</v>
      </c>
      <c r="AC658" s="71">
        <f t="shared" si="196"/>
        <v>17.5</v>
      </c>
      <c r="AD658" s="71">
        <f t="shared" si="197"/>
        <v>14</v>
      </c>
      <c r="AE658" s="71">
        <f t="shared" si="198"/>
        <v>0.34199999999999997</v>
      </c>
      <c r="AF658" s="80" t="b">
        <f t="shared" si="199"/>
        <v>1</v>
      </c>
    </row>
    <row r="659" spans="1:33">
      <c r="A659" s="43" t="s">
        <v>3227</v>
      </c>
      <c r="B659" s="19" t="s">
        <v>1122</v>
      </c>
      <c r="C659" s="19" t="s">
        <v>3369</v>
      </c>
      <c r="D659" s="19">
        <v>41872215</v>
      </c>
      <c r="E659" s="57" t="str">
        <f t="shared" si="200"/>
        <v>KG-ARI-1812-00048-00927/41872215</v>
      </c>
      <c r="F659" s="19" t="s">
        <v>1136</v>
      </c>
      <c r="G659" s="19" t="s">
        <v>1141</v>
      </c>
      <c r="H659" s="45">
        <v>43489</v>
      </c>
      <c r="I659" s="38">
        <v>9</v>
      </c>
      <c r="J659" s="38">
        <v>54</v>
      </c>
      <c r="K659" s="65">
        <f t="shared" si="201"/>
        <v>6</v>
      </c>
      <c r="L659" s="46">
        <v>3</v>
      </c>
      <c r="M659" s="66">
        <f t="shared" si="202"/>
        <v>27</v>
      </c>
      <c r="N659" s="38">
        <v>44</v>
      </c>
      <c r="O659" s="38">
        <v>23</v>
      </c>
      <c r="P659" s="38">
        <v>25</v>
      </c>
      <c r="Q659" s="71">
        <f t="shared" si="192"/>
        <v>2.5000000000000001E-2</v>
      </c>
      <c r="R659" s="65">
        <f t="shared" si="193"/>
        <v>0.23</v>
      </c>
      <c r="S659" s="72">
        <f t="shared" si="191"/>
        <v>0.32</v>
      </c>
      <c r="T659" s="50">
        <v>17.28</v>
      </c>
      <c r="U659" s="74" t="s">
        <v>3373</v>
      </c>
      <c r="V659" s="27">
        <f>IF(E659="","",SUMIF(OUTBOUND!$G:$G,WMS!E659,OUTBOUND!$L:$L))</f>
        <v>2</v>
      </c>
      <c r="W659" s="27">
        <f>IF(E659="","",SUMIF(OUTBOUND!$G:$G,WMS!E659,OUTBOUND!$M:$M))</f>
        <v>12</v>
      </c>
      <c r="X659" s="71">
        <f>IF(E659="","",SUMIF(OUTBOUND!$G:$G,WMS!E659,OUTBOUND!$O:$O))</f>
        <v>6</v>
      </c>
      <c r="Y659" s="71">
        <f>IF(E659="","",SUMIF(OUTBOUND!$G:$G,WMS!E659,OUTBOUND!$AC:$AC))</f>
        <v>3.84</v>
      </c>
      <c r="Z659" s="71">
        <f>IF(E659="","",SUMIF(OUTBOUND!$G:$G,WMS!E659,OUTBOUND!$P:$P))</f>
        <v>0.05</v>
      </c>
      <c r="AA659" s="27">
        <f t="shared" si="194"/>
        <v>7</v>
      </c>
      <c r="AB659" s="27">
        <f t="shared" si="195"/>
        <v>42</v>
      </c>
      <c r="AC659" s="71">
        <f t="shared" si="196"/>
        <v>21</v>
      </c>
      <c r="AD659" s="71">
        <f t="shared" si="197"/>
        <v>13.440000000000001</v>
      </c>
      <c r="AE659" s="71">
        <f t="shared" si="198"/>
        <v>0.18</v>
      </c>
      <c r="AF659" s="80" t="b">
        <f t="shared" si="199"/>
        <v>1</v>
      </c>
    </row>
    <row r="660" spans="1:33">
      <c r="A660" s="84" t="s">
        <v>3227</v>
      </c>
      <c r="B660" s="83" t="s">
        <v>1142</v>
      </c>
      <c r="C660" s="83" t="s">
        <v>3377</v>
      </c>
      <c r="D660" s="83">
        <v>42110897</v>
      </c>
      <c r="E660" s="57" t="str">
        <f t="shared" ref="E660:E669" si="203">IF(D660="","",C660&amp;"/"&amp;D660)</f>
        <v>KG-ROB-1901-00064-01833/42110897</v>
      </c>
      <c r="F660" s="19" t="s">
        <v>1144</v>
      </c>
      <c r="G660" s="19" t="s">
        <v>1145</v>
      </c>
      <c r="H660" s="45">
        <v>43489</v>
      </c>
      <c r="I660" s="38">
        <v>207</v>
      </c>
      <c r="J660" s="38">
        <v>2484</v>
      </c>
      <c r="K660" s="65">
        <f t="shared" ref="K660:K669" si="204">IF(J660="","",J660/I660)</f>
        <v>12</v>
      </c>
      <c r="L660" s="46">
        <v>1.4</v>
      </c>
      <c r="M660" s="66">
        <f t="shared" ref="M660:M669" si="205">IF(L660="","",ROUND(I660*L660,3))</f>
        <v>289.8</v>
      </c>
      <c r="N660" s="38">
        <v>71.5</v>
      </c>
      <c r="O660" s="38">
        <v>36.5</v>
      </c>
      <c r="P660" s="38">
        <v>16</v>
      </c>
      <c r="Q660" s="71">
        <f t="shared" ref="Q660:Q697" si="206">IF(P660="","",ROUND(N660*O660*P660/1000000,3))</f>
        <v>4.2000000000000003E-2</v>
      </c>
      <c r="R660" s="65">
        <f t="shared" ref="R660:R697" si="207">IF(Q660="","",ROUND(N660*O660*P660/1000000*I660,2))</f>
        <v>8.64</v>
      </c>
      <c r="S660" s="72">
        <f t="shared" si="191"/>
        <v>4.9919484702093397E-2</v>
      </c>
      <c r="T660" s="50">
        <v>124</v>
      </c>
      <c r="U660" s="74" t="s">
        <v>3368</v>
      </c>
      <c r="V660" s="27">
        <f>IF(E660="","",SUMIF(OUTBOUND!$G:$G,WMS!E660,OUTBOUND!$L:$L))</f>
        <v>207</v>
      </c>
      <c r="W660" s="27">
        <f>IF(E660="","",SUMIF(OUTBOUND!$G:$G,WMS!E660,OUTBOUND!$M:$M))</f>
        <v>2484</v>
      </c>
      <c r="X660" s="71">
        <f>IF(E660="","",SUMIF(OUTBOUND!$G:$G,WMS!E660,OUTBOUND!$O:$O))</f>
        <v>289.8</v>
      </c>
      <c r="Y660" s="71">
        <f>IF(E660="","",SUMIF(OUTBOUND!$G:$G,WMS!E660,OUTBOUND!$AC:$AC))</f>
        <v>123.99999999999999</v>
      </c>
      <c r="Z660" s="71">
        <f>IF(E660="","",SUMIF(OUTBOUND!$G:$G,WMS!E660,OUTBOUND!$P:$P))</f>
        <v>8.6940000000000008</v>
      </c>
      <c r="AA660" s="27">
        <f t="shared" ref="AA660:AA697" si="208">IF(I660="","",I660-V660)</f>
        <v>0</v>
      </c>
      <c r="AB660" s="27">
        <f t="shared" ref="AB660:AB697" si="209">IF(J660="","",J660-W660)</f>
        <v>0</v>
      </c>
      <c r="AC660" s="71">
        <f t="shared" ref="AC660:AC697" si="210">IF(M660="","",M660-X660)</f>
        <v>0</v>
      </c>
      <c r="AD660" s="71">
        <f t="shared" ref="AD660:AD697" si="211">IF(T660="","",T660-Y660)</f>
        <v>1.4210854715202004E-14</v>
      </c>
      <c r="AE660" s="71">
        <f t="shared" ref="AE660:AE697" si="212">IF(R660="","",R660-Z660)</f>
        <v>-5.400000000000027E-2</v>
      </c>
      <c r="AF660" s="80" t="e">
        <f t="shared" ref="AF660:AF697" si="213">IF(AB660="","",EXACT(K660,AB660/AA660))</f>
        <v>#DIV/0!</v>
      </c>
      <c r="AG660" s="43" t="s">
        <v>2726</v>
      </c>
    </row>
    <row r="661" spans="1:33">
      <c r="A661" s="43" t="s">
        <v>3227</v>
      </c>
      <c r="B661" s="19" t="s">
        <v>1146</v>
      </c>
      <c r="C661" s="19" t="s">
        <v>3378</v>
      </c>
      <c r="D661" s="19">
        <v>42719403</v>
      </c>
      <c r="E661" s="57" t="str">
        <f t="shared" si="203"/>
        <v>KG-ARI-1902-00108-02588/42719403</v>
      </c>
      <c r="F661" s="19" t="s">
        <v>1148</v>
      </c>
      <c r="G661" s="19" t="s">
        <v>1149</v>
      </c>
      <c r="H661" s="45">
        <v>43489</v>
      </c>
      <c r="I661" s="38">
        <v>8</v>
      </c>
      <c r="J661" s="38">
        <v>64</v>
      </c>
      <c r="K661" s="65">
        <f t="shared" si="204"/>
        <v>8</v>
      </c>
      <c r="L661" s="46">
        <v>9.6999999999999993</v>
      </c>
      <c r="M661" s="66">
        <f t="shared" si="205"/>
        <v>77.599999999999994</v>
      </c>
      <c r="N661" s="38">
        <v>41</v>
      </c>
      <c r="O661" s="38">
        <v>23.5</v>
      </c>
      <c r="P661" s="38">
        <v>24</v>
      </c>
      <c r="Q661" s="71">
        <f t="shared" si="206"/>
        <v>2.3E-2</v>
      </c>
      <c r="R661" s="65">
        <f t="shared" si="207"/>
        <v>0.18</v>
      </c>
      <c r="S661" s="72">
        <f t="shared" si="191"/>
        <v>1.1625000000000001</v>
      </c>
      <c r="T661" s="50">
        <v>74.400000000000006</v>
      </c>
      <c r="U661" s="74" t="s">
        <v>2728</v>
      </c>
      <c r="V661" s="27">
        <f>IF(E661="","",SUMIF(OUTBOUND!$G:$G,WMS!E661,OUTBOUND!$L:$L))</f>
        <v>4</v>
      </c>
      <c r="W661" s="27">
        <f>IF(E661="","",SUMIF(OUTBOUND!$G:$G,WMS!E661,OUTBOUND!$M:$M))</f>
        <v>32</v>
      </c>
      <c r="X661" s="71">
        <f>IF(E661="","",SUMIF(OUTBOUND!$G:$G,WMS!E661,OUTBOUND!$O:$O))</f>
        <v>38.799999999999997</v>
      </c>
      <c r="Y661" s="71">
        <f>IF(E661="","",SUMIF(OUTBOUND!$G:$G,WMS!E661,OUTBOUND!$AC:$AC))</f>
        <v>37.200000000000003</v>
      </c>
      <c r="Z661" s="71">
        <f>IF(E661="","",SUMIF(OUTBOUND!$G:$G,WMS!E661,OUTBOUND!$P:$P))</f>
        <v>9.1999999999999998E-2</v>
      </c>
      <c r="AA661" s="27">
        <f t="shared" si="208"/>
        <v>4</v>
      </c>
      <c r="AB661" s="27">
        <f t="shared" si="209"/>
        <v>32</v>
      </c>
      <c r="AC661" s="71">
        <f t="shared" si="210"/>
        <v>38.799999999999997</v>
      </c>
      <c r="AD661" s="71">
        <f t="shared" si="211"/>
        <v>37.200000000000003</v>
      </c>
      <c r="AE661" s="71">
        <f t="shared" si="212"/>
        <v>8.7999999999999995E-2</v>
      </c>
      <c r="AF661" s="80" t="b">
        <f t="shared" si="213"/>
        <v>1</v>
      </c>
    </row>
    <row r="662" spans="1:33">
      <c r="A662" s="43" t="s">
        <v>3227</v>
      </c>
      <c r="B662" s="19" t="s">
        <v>1151</v>
      </c>
      <c r="C662" s="19" t="s">
        <v>3379</v>
      </c>
      <c r="D662" s="19">
        <v>42716419</v>
      </c>
      <c r="E662" s="57" t="str">
        <f t="shared" si="203"/>
        <v>KG-ARI-1902-00108-02584/42716419</v>
      </c>
      <c r="F662" s="19" t="s">
        <v>1153</v>
      </c>
      <c r="G662" s="19" t="s">
        <v>1154</v>
      </c>
      <c r="H662" s="45">
        <v>43490</v>
      </c>
      <c r="I662" s="38">
        <v>4</v>
      </c>
      <c r="J662" s="38">
        <v>144</v>
      </c>
      <c r="K662" s="65">
        <f t="shared" si="204"/>
        <v>36</v>
      </c>
      <c r="L662" s="46">
        <v>0.9</v>
      </c>
      <c r="M662" s="66">
        <f t="shared" si="205"/>
        <v>3.6</v>
      </c>
      <c r="N662" s="38">
        <v>30.5</v>
      </c>
      <c r="O662" s="38">
        <v>15</v>
      </c>
      <c r="P662" s="38">
        <v>20.5</v>
      </c>
      <c r="Q662" s="71">
        <f t="shared" si="206"/>
        <v>8.9999999999999993E-3</v>
      </c>
      <c r="R662" s="65">
        <f t="shared" si="207"/>
        <v>0.04</v>
      </c>
      <c r="S662" s="72">
        <f t="shared" si="191"/>
        <v>1.3888888888888888E-2</v>
      </c>
      <c r="T662" s="50">
        <v>2</v>
      </c>
      <c r="U662" s="74" t="s">
        <v>3380</v>
      </c>
      <c r="V662" s="27">
        <f>IF(E662="","",SUMIF(OUTBOUND!$G:$G,WMS!E662,OUTBOUND!$L:$L))</f>
        <v>3</v>
      </c>
      <c r="W662" s="27">
        <f>IF(E662="","",SUMIF(OUTBOUND!$G:$G,WMS!E662,OUTBOUND!$M:$M))</f>
        <v>108</v>
      </c>
      <c r="X662" s="71">
        <f>IF(E662="","",SUMIF(OUTBOUND!$G:$G,WMS!E662,OUTBOUND!$O:$O))</f>
        <v>2.7</v>
      </c>
      <c r="Y662" s="71">
        <f>IF(E662="","",SUMIF(OUTBOUND!$G:$G,WMS!E662,OUTBOUND!$AC:$AC))</f>
        <v>1.5</v>
      </c>
      <c r="Z662" s="71">
        <f>IF(E662="","",SUMIF(OUTBOUND!$G:$G,WMS!E662,OUTBOUND!$P:$P))</f>
        <v>2.6999999999999996E-2</v>
      </c>
      <c r="AA662" s="27">
        <f t="shared" si="208"/>
        <v>1</v>
      </c>
      <c r="AB662" s="27">
        <f t="shared" si="209"/>
        <v>36</v>
      </c>
      <c r="AC662" s="71">
        <f t="shared" si="210"/>
        <v>0.89999999999999991</v>
      </c>
      <c r="AD662" s="71">
        <f t="shared" si="211"/>
        <v>0.5</v>
      </c>
      <c r="AE662" s="71">
        <f t="shared" si="212"/>
        <v>1.3000000000000005E-2</v>
      </c>
      <c r="AF662" s="80" t="b">
        <f t="shared" si="213"/>
        <v>1</v>
      </c>
    </row>
    <row r="663" spans="1:33">
      <c r="A663" s="43" t="s">
        <v>3227</v>
      </c>
      <c r="B663" s="19" t="s">
        <v>1151</v>
      </c>
      <c r="C663" s="19" t="s">
        <v>3379</v>
      </c>
      <c r="D663" s="19">
        <v>42716655</v>
      </c>
      <c r="E663" s="57" t="str">
        <f t="shared" si="203"/>
        <v>KG-ARI-1902-00108-02584/42716655</v>
      </c>
      <c r="F663" s="19" t="s">
        <v>1153</v>
      </c>
      <c r="G663" s="19" t="s">
        <v>1154</v>
      </c>
      <c r="H663" s="45">
        <v>43490</v>
      </c>
      <c r="I663" s="38">
        <v>7</v>
      </c>
      <c r="J663" s="38">
        <v>84</v>
      </c>
      <c r="K663" s="65">
        <f t="shared" si="204"/>
        <v>12</v>
      </c>
      <c r="L663" s="46">
        <v>1.1000000000000001</v>
      </c>
      <c r="M663" s="66">
        <f t="shared" si="205"/>
        <v>7.7</v>
      </c>
      <c r="N663" s="38">
        <v>31.5</v>
      </c>
      <c r="O663" s="38">
        <v>16</v>
      </c>
      <c r="P663" s="38">
        <v>39.5</v>
      </c>
      <c r="Q663" s="71">
        <f t="shared" si="206"/>
        <v>0.02</v>
      </c>
      <c r="R663" s="65">
        <f t="shared" si="207"/>
        <v>0.14000000000000001</v>
      </c>
      <c r="S663" s="72">
        <f t="shared" si="191"/>
        <v>4.7619047619047616E-2</v>
      </c>
      <c r="T663" s="50">
        <v>4</v>
      </c>
      <c r="U663" s="74" t="s">
        <v>3380</v>
      </c>
      <c r="V663" s="27">
        <f>IF(E663="","",SUMIF(OUTBOUND!$G:$G,WMS!E663,OUTBOUND!$L:$L))</f>
        <v>4</v>
      </c>
      <c r="W663" s="27">
        <f>IF(E663="","",SUMIF(OUTBOUND!$G:$G,WMS!E663,OUTBOUND!$M:$M))</f>
        <v>48</v>
      </c>
      <c r="X663" s="71">
        <f>IF(E663="","",SUMIF(OUTBOUND!$G:$G,WMS!E663,OUTBOUND!$O:$O))</f>
        <v>4.4000000000000004</v>
      </c>
      <c r="Y663" s="71">
        <f>IF(E663="","",SUMIF(OUTBOUND!$G:$G,WMS!E663,OUTBOUND!$AC:$AC))</f>
        <v>2.2857142857142856</v>
      </c>
      <c r="Z663" s="71">
        <f>IF(E663="","",SUMIF(OUTBOUND!$G:$G,WMS!E663,OUTBOUND!$P:$P))</f>
        <v>0.08</v>
      </c>
      <c r="AA663" s="27">
        <f t="shared" si="208"/>
        <v>3</v>
      </c>
      <c r="AB663" s="27">
        <f t="shared" si="209"/>
        <v>36</v>
      </c>
      <c r="AC663" s="71">
        <f t="shared" si="210"/>
        <v>3.3</v>
      </c>
      <c r="AD663" s="71">
        <f t="shared" si="211"/>
        <v>1.7142857142857144</v>
      </c>
      <c r="AE663" s="71">
        <f t="shared" si="212"/>
        <v>6.0000000000000012E-2</v>
      </c>
      <c r="AF663" s="80" t="b">
        <f t="shared" si="213"/>
        <v>1</v>
      </c>
    </row>
    <row r="664" spans="1:33">
      <c r="A664" s="43" t="s">
        <v>3227</v>
      </c>
      <c r="B664" s="19" t="s">
        <v>1151</v>
      </c>
      <c r="C664" s="19" t="s">
        <v>3379</v>
      </c>
      <c r="D664" s="19">
        <v>42716693</v>
      </c>
      <c r="E664" s="57" t="str">
        <f t="shared" si="203"/>
        <v>KG-ARI-1902-00108-02584/42716693</v>
      </c>
      <c r="F664" s="19" t="s">
        <v>1153</v>
      </c>
      <c r="G664" s="19" t="s">
        <v>1154</v>
      </c>
      <c r="H664" s="45">
        <v>43490</v>
      </c>
      <c r="I664" s="38">
        <v>10</v>
      </c>
      <c r="J664" s="38">
        <v>120</v>
      </c>
      <c r="K664" s="65">
        <f t="shared" si="204"/>
        <v>12</v>
      </c>
      <c r="L664" s="46">
        <v>1.3</v>
      </c>
      <c r="M664" s="66">
        <f t="shared" si="205"/>
        <v>13</v>
      </c>
      <c r="N664" s="38">
        <v>36.5</v>
      </c>
      <c r="O664" s="38">
        <v>27</v>
      </c>
      <c r="P664" s="38">
        <v>50</v>
      </c>
      <c r="Q664" s="71">
        <f t="shared" si="206"/>
        <v>4.9000000000000002E-2</v>
      </c>
      <c r="R664" s="65">
        <f t="shared" si="207"/>
        <v>0.49</v>
      </c>
      <c r="S664" s="72">
        <f t="shared" ref="S664:S697" si="214">IF(T664="","",T664/J664)</f>
        <v>0.05</v>
      </c>
      <c r="T664" s="50">
        <v>6</v>
      </c>
      <c r="U664" s="74" t="s">
        <v>3380</v>
      </c>
      <c r="V664" s="27">
        <f>IF(E664="","",SUMIF(OUTBOUND!$G:$G,WMS!E664,OUTBOUND!$L:$L))</f>
        <v>3</v>
      </c>
      <c r="W664" s="27">
        <f>IF(E664="","",SUMIF(OUTBOUND!$G:$G,WMS!E664,OUTBOUND!$M:$M))</f>
        <v>36</v>
      </c>
      <c r="X664" s="71">
        <f>IF(E664="","",SUMIF(OUTBOUND!$G:$G,WMS!E664,OUTBOUND!$O:$O))</f>
        <v>3.9000000000000004</v>
      </c>
      <c r="Y664" s="71">
        <f>IF(E664="","",SUMIF(OUTBOUND!$G:$G,WMS!E664,OUTBOUND!$AC:$AC))</f>
        <v>1.8</v>
      </c>
      <c r="Z664" s="71">
        <f>IF(E664="","",SUMIF(OUTBOUND!$G:$G,WMS!E664,OUTBOUND!$P:$P))</f>
        <v>0.14700000000000002</v>
      </c>
      <c r="AA664" s="27">
        <f t="shared" si="208"/>
        <v>7</v>
      </c>
      <c r="AB664" s="27">
        <f t="shared" si="209"/>
        <v>84</v>
      </c>
      <c r="AC664" s="71">
        <f t="shared" si="210"/>
        <v>9.1</v>
      </c>
      <c r="AD664" s="71">
        <f t="shared" si="211"/>
        <v>4.2</v>
      </c>
      <c r="AE664" s="71">
        <f t="shared" si="212"/>
        <v>0.34299999999999997</v>
      </c>
      <c r="AF664" s="80" t="b">
        <f t="shared" si="213"/>
        <v>1</v>
      </c>
    </row>
    <row r="665" spans="1:33">
      <c r="A665" s="43" t="s">
        <v>3227</v>
      </c>
      <c r="B665" s="19" t="s">
        <v>1151</v>
      </c>
      <c r="C665" s="19" t="s">
        <v>3379</v>
      </c>
      <c r="D665" s="19">
        <v>42716686</v>
      </c>
      <c r="E665" s="57" t="str">
        <f t="shared" si="203"/>
        <v>KG-ARI-1902-00108-02584/42716686</v>
      </c>
      <c r="F665" s="19" t="s">
        <v>1153</v>
      </c>
      <c r="G665" s="19" t="s">
        <v>1154</v>
      </c>
      <c r="H665" s="45">
        <v>43490</v>
      </c>
      <c r="I665" s="38">
        <v>10</v>
      </c>
      <c r="J665" s="38">
        <v>60</v>
      </c>
      <c r="K665" s="65">
        <f t="shared" si="204"/>
        <v>6</v>
      </c>
      <c r="L665" s="46">
        <v>2.2000000000000002</v>
      </c>
      <c r="M665" s="66">
        <f t="shared" si="205"/>
        <v>22</v>
      </c>
      <c r="N665" s="38">
        <v>73</v>
      </c>
      <c r="O665" s="38">
        <v>37</v>
      </c>
      <c r="P665" s="38">
        <v>20</v>
      </c>
      <c r="Q665" s="71">
        <f t="shared" si="206"/>
        <v>5.3999999999999999E-2</v>
      </c>
      <c r="R665" s="65">
        <f t="shared" si="207"/>
        <v>0.54</v>
      </c>
      <c r="S665" s="72">
        <f t="shared" si="214"/>
        <v>0.23333333333333334</v>
      </c>
      <c r="T665" s="50">
        <v>14</v>
      </c>
      <c r="U665" s="74" t="s">
        <v>3380</v>
      </c>
      <c r="V665" s="27">
        <f>IF(E665="","",SUMIF(OUTBOUND!$G:$G,WMS!E665,OUTBOUND!$L:$L))</f>
        <v>3</v>
      </c>
      <c r="W665" s="27">
        <f>IF(E665="","",SUMIF(OUTBOUND!$G:$G,WMS!E665,OUTBOUND!$M:$M))</f>
        <v>18</v>
      </c>
      <c r="X665" s="71">
        <f>IF(E665="","",SUMIF(OUTBOUND!$G:$G,WMS!E665,OUTBOUND!$O:$O))</f>
        <v>6.6000000000000005</v>
      </c>
      <c r="Y665" s="71">
        <f>IF(E665="","",SUMIF(OUTBOUND!$G:$G,WMS!E665,OUTBOUND!$AC:$AC))</f>
        <v>4.2</v>
      </c>
      <c r="Z665" s="71">
        <f>IF(E665="","",SUMIF(OUTBOUND!$G:$G,WMS!E665,OUTBOUND!$P:$P))</f>
        <v>0.16200000000000001</v>
      </c>
      <c r="AA665" s="27">
        <f t="shared" si="208"/>
        <v>7</v>
      </c>
      <c r="AB665" s="27">
        <f t="shared" si="209"/>
        <v>42</v>
      </c>
      <c r="AC665" s="71">
        <f t="shared" si="210"/>
        <v>15.399999999999999</v>
      </c>
      <c r="AD665" s="71">
        <f t="shared" si="211"/>
        <v>9.8000000000000007</v>
      </c>
      <c r="AE665" s="71">
        <f t="shared" si="212"/>
        <v>0.378</v>
      </c>
      <c r="AF665" s="80" t="b">
        <f t="shared" si="213"/>
        <v>1</v>
      </c>
    </row>
    <row r="666" spans="1:33">
      <c r="A666" s="43" t="s">
        <v>3227</v>
      </c>
      <c r="B666" s="19" t="s">
        <v>1151</v>
      </c>
      <c r="C666" s="19" t="s">
        <v>3379</v>
      </c>
      <c r="D666" s="19">
        <v>42716471</v>
      </c>
      <c r="E666" s="57" t="str">
        <f t="shared" si="203"/>
        <v>KG-ARI-1902-00108-02584/42716471</v>
      </c>
      <c r="F666" s="19" t="s">
        <v>1153</v>
      </c>
      <c r="G666" s="19" t="s">
        <v>1154</v>
      </c>
      <c r="H666" s="45">
        <v>43490</v>
      </c>
      <c r="I666" s="38">
        <v>7</v>
      </c>
      <c r="J666" s="38">
        <v>168</v>
      </c>
      <c r="K666" s="65">
        <f t="shared" si="204"/>
        <v>24</v>
      </c>
      <c r="L666" s="46">
        <v>2</v>
      </c>
      <c r="M666" s="66">
        <f t="shared" si="205"/>
        <v>14</v>
      </c>
      <c r="N666" s="38">
        <v>30.5</v>
      </c>
      <c r="O666" s="38">
        <v>28</v>
      </c>
      <c r="P666" s="38">
        <v>58.5</v>
      </c>
      <c r="Q666" s="71">
        <f t="shared" si="206"/>
        <v>0.05</v>
      </c>
      <c r="R666" s="65">
        <f t="shared" si="207"/>
        <v>0.35</v>
      </c>
      <c r="S666" s="72">
        <f t="shared" si="214"/>
        <v>5.9523809523809521E-2</v>
      </c>
      <c r="T666" s="50">
        <v>10</v>
      </c>
      <c r="U666" s="74" t="s">
        <v>3380</v>
      </c>
      <c r="V666" s="27">
        <f>IF(E666="","",SUMIF(OUTBOUND!$G:$G,WMS!E666,OUTBOUND!$L:$L))</f>
        <v>3</v>
      </c>
      <c r="W666" s="27">
        <f>IF(E666="","",SUMIF(OUTBOUND!$G:$G,WMS!E666,OUTBOUND!$M:$M))</f>
        <v>72</v>
      </c>
      <c r="X666" s="71">
        <f>IF(E666="","",SUMIF(OUTBOUND!$G:$G,WMS!E666,OUTBOUND!$O:$O))</f>
        <v>6</v>
      </c>
      <c r="Y666" s="71">
        <f>IF(E666="","",SUMIF(OUTBOUND!$G:$G,WMS!E666,OUTBOUND!$AC:$AC))</f>
        <v>4.2857142857142856</v>
      </c>
      <c r="Z666" s="71">
        <f>IF(E666="","",SUMIF(OUTBOUND!$G:$G,WMS!E666,OUTBOUND!$P:$P))</f>
        <v>0.15000000000000002</v>
      </c>
      <c r="AA666" s="27">
        <f t="shared" si="208"/>
        <v>4</v>
      </c>
      <c r="AB666" s="27">
        <f t="shared" si="209"/>
        <v>96</v>
      </c>
      <c r="AC666" s="71">
        <f t="shared" si="210"/>
        <v>8</v>
      </c>
      <c r="AD666" s="71">
        <f t="shared" si="211"/>
        <v>5.7142857142857144</v>
      </c>
      <c r="AE666" s="71">
        <f t="shared" si="212"/>
        <v>0.19999999999999996</v>
      </c>
      <c r="AF666" s="80" t="b">
        <f t="shared" si="213"/>
        <v>1</v>
      </c>
    </row>
    <row r="667" spans="1:33">
      <c r="A667" s="43" t="s">
        <v>3227</v>
      </c>
      <c r="B667" s="19" t="s">
        <v>1151</v>
      </c>
      <c r="C667" s="19" t="s">
        <v>3379</v>
      </c>
      <c r="D667" s="19">
        <v>42719663</v>
      </c>
      <c r="E667" s="57" t="str">
        <f t="shared" si="203"/>
        <v>KG-ARI-1902-00108-02584/42719663</v>
      </c>
      <c r="F667" s="19" t="s">
        <v>1153</v>
      </c>
      <c r="G667" s="19" t="s">
        <v>1154</v>
      </c>
      <c r="H667" s="45">
        <v>43490</v>
      </c>
      <c r="I667" s="38">
        <v>6</v>
      </c>
      <c r="J667" s="38">
        <v>120</v>
      </c>
      <c r="K667" s="65">
        <f t="shared" si="204"/>
        <v>20</v>
      </c>
      <c r="L667" s="46">
        <v>1.6</v>
      </c>
      <c r="M667" s="66">
        <f t="shared" si="205"/>
        <v>9.6</v>
      </c>
      <c r="N667" s="38">
        <v>106</v>
      </c>
      <c r="O667" s="38">
        <v>9</v>
      </c>
      <c r="P667" s="38">
        <v>38.5</v>
      </c>
      <c r="Q667" s="71">
        <f t="shared" si="206"/>
        <v>3.6999999999999998E-2</v>
      </c>
      <c r="R667" s="65">
        <f t="shared" si="207"/>
        <v>0.22</v>
      </c>
      <c r="S667" s="72">
        <f t="shared" si="214"/>
        <v>0.05</v>
      </c>
      <c r="T667" s="50">
        <v>6</v>
      </c>
      <c r="U667" s="74" t="s">
        <v>3380</v>
      </c>
      <c r="V667" s="27">
        <f>IF(E667="","",SUMIF(OUTBOUND!$G:$G,WMS!E667,OUTBOUND!$L:$L))</f>
        <v>3</v>
      </c>
      <c r="W667" s="27">
        <f>IF(E667="","",SUMIF(OUTBOUND!$G:$G,WMS!E667,OUTBOUND!$M:$M))</f>
        <v>60</v>
      </c>
      <c r="X667" s="71">
        <f>IF(E667="","",SUMIF(OUTBOUND!$G:$G,WMS!E667,OUTBOUND!$O:$O))</f>
        <v>4.8000000000000007</v>
      </c>
      <c r="Y667" s="71">
        <f>IF(E667="","",SUMIF(OUTBOUND!$G:$G,WMS!E667,OUTBOUND!$AC:$AC))</f>
        <v>3</v>
      </c>
      <c r="Z667" s="71">
        <f>IF(E667="","",SUMIF(OUTBOUND!$G:$G,WMS!E667,OUTBOUND!$P:$P))</f>
        <v>0.11099999999999999</v>
      </c>
      <c r="AA667" s="27">
        <f t="shared" si="208"/>
        <v>3</v>
      </c>
      <c r="AB667" s="27">
        <f t="shared" si="209"/>
        <v>60</v>
      </c>
      <c r="AC667" s="71">
        <f t="shared" si="210"/>
        <v>4.7999999999999989</v>
      </c>
      <c r="AD667" s="71">
        <f t="shared" si="211"/>
        <v>3</v>
      </c>
      <c r="AE667" s="71">
        <f t="shared" si="212"/>
        <v>0.10900000000000001</v>
      </c>
      <c r="AF667" s="80" t="b">
        <f t="shared" si="213"/>
        <v>1</v>
      </c>
    </row>
    <row r="668" spans="1:33">
      <c r="A668" s="43" t="s">
        <v>3227</v>
      </c>
      <c r="B668" s="19" t="s">
        <v>1151</v>
      </c>
      <c r="C668" s="19" t="s">
        <v>3379</v>
      </c>
      <c r="D668" s="19">
        <v>42716754</v>
      </c>
      <c r="E668" s="57" t="str">
        <f t="shared" si="203"/>
        <v>KG-ARI-1902-00108-02584/42716754</v>
      </c>
      <c r="F668" s="19" t="s">
        <v>1153</v>
      </c>
      <c r="G668" s="19" t="s">
        <v>1154</v>
      </c>
      <c r="H668" s="45">
        <v>43490</v>
      </c>
      <c r="I668" s="38">
        <v>10</v>
      </c>
      <c r="J668" s="38">
        <v>60</v>
      </c>
      <c r="K668" s="65">
        <f t="shared" si="204"/>
        <v>6</v>
      </c>
      <c r="L668" s="46">
        <v>0.95</v>
      </c>
      <c r="M668" s="66">
        <f t="shared" si="205"/>
        <v>9.5</v>
      </c>
      <c r="N668" s="38">
        <v>36</v>
      </c>
      <c r="O668" s="38">
        <v>27.5</v>
      </c>
      <c r="P668" s="38">
        <v>26</v>
      </c>
      <c r="Q668" s="71">
        <f t="shared" si="206"/>
        <v>2.5999999999999999E-2</v>
      </c>
      <c r="R668" s="65">
        <f t="shared" si="207"/>
        <v>0.26</v>
      </c>
      <c r="S668" s="72">
        <f t="shared" si="214"/>
        <v>6.6666666666666666E-2</v>
      </c>
      <c r="T668" s="50">
        <v>4</v>
      </c>
      <c r="U668" s="74" t="s">
        <v>3381</v>
      </c>
      <c r="V668" s="27">
        <f>IF(E668="","",SUMIF(OUTBOUND!$G:$G,WMS!E668,OUTBOUND!$L:$L))</f>
        <v>3</v>
      </c>
      <c r="W668" s="27">
        <f>IF(E668="","",SUMIF(OUTBOUND!$G:$G,WMS!E668,OUTBOUND!$M:$M))</f>
        <v>18</v>
      </c>
      <c r="X668" s="71">
        <f>IF(E668="","",SUMIF(OUTBOUND!$G:$G,WMS!E668,OUTBOUND!$O:$O))</f>
        <v>2.8499999999999996</v>
      </c>
      <c r="Y668" s="71">
        <f>IF(E668="","",SUMIF(OUTBOUND!$G:$G,WMS!E668,OUTBOUND!$AC:$AC))</f>
        <v>1.2</v>
      </c>
      <c r="Z668" s="71">
        <f>IF(E668="","",SUMIF(OUTBOUND!$G:$G,WMS!E668,OUTBOUND!$P:$P))</f>
        <v>7.8E-2</v>
      </c>
      <c r="AA668" s="27">
        <f t="shared" si="208"/>
        <v>7</v>
      </c>
      <c r="AB668" s="27">
        <f t="shared" si="209"/>
        <v>42</v>
      </c>
      <c r="AC668" s="71">
        <f t="shared" si="210"/>
        <v>6.65</v>
      </c>
      <c r="AD668" s="71">
        <f t="shared" si="211"/>
        <v>2.8</v>
      </c>
      <c r="AE668" s="71">
        <f t="shared" si="212"/>
        <v>0.182</v>
      </c>
      <c r="AF668" s="80" t="b">
        <f t="shared" si="213"/>
        <v>1</v>
      </c>
    </row>
    <row r="669" spans="1:33">
      <c r="A669" s="43" t="s">
        <v>3227</v>
      </c>
      <c r="B669" s="19" t="s">
        <v>1151</v>
      </c>
      <c r="C669" s="19" t="s">
        <v>3379</v>
      </c>
      <c r="D669" s="19">
        <v>42716716</v>
      </c>
      <c r="E669" s="57" t="str">
        <f t="shared" si="203"/>
        <v>KG-ARI-1902-00108-02584/42716716</v>
      </c>
      <c r="F669" s="19" t="s">
        <v>1153</v>
      </c>
      <c r="G669" s="19" t="s">
        <v>1154</v>
      </c>
      <c r="H669" s="45">
        <v>43490</v>
      </c>
      <c r="I669" s="38">
        <v>10</v>
      </c>
      <c r="J669" s="38">
        <v>40</v>
      </c>
      <c r="K669" s="65">
        <f t="shared" si="204"/>
        <v>4</v>
      </c>
      <c r="L669" s="46">
        <v>0.8</v>
      </c>
      <c r="M669" s="66">
        <f t="shared" si="205"/>
        <v>8</v>
      </c>
      <c r="N669" s="38">
        <v>24.5</v>
      </c>
      <c r="O669" s="38">
        <v>17</v>
      </c>
      <c r="P669" s="38">
        <v>33.5</v>
      </c>
      <c r="Q669" s="71">
        <f t="shared" si="206"/>
        <v>1.4E-2</v>
      </c>
      <c r="R669" s="65">
        <f t="shared" si="207"/>
        <v>0.14000000000000001</v>
      </c>
      <c r="S669" s="72">
        <f t="shared" si="214"/>
        <v>0.1</v>
      </c>
      <c r="T669" s="50">
        <v>4</v>
      </c>
      <c r="U669" s="74" t="s">
        <v>3381</v>
      </c>
      <c r="V669" s="27">
        <f>IF(E669="","",SUMIF(OUTBOUND!$G:$G,WMS!E669,OUTBOUND!$L:$L))</f>
        <v>3</v>
      </c>
      <c r="W669" s="27">
        <f>IF(E669="","",SUMIF(OUTBOUND!$G:$G,WMS!E669,OUTBOUND!$M:$M))</f>
        <v>12</v>
      </c>
      <c r="X669" s="71">
        <f>IF(E669="","",SUMIF(OUTBOUND!$G:$G,WMS!E669,OUTBOUND!$O:$O))</f>
        <v>2.4000000000000004</v>
      </c>
      <c r="Y669" s="71">
        <f>IF(E669="","",SUMIF(OUTBOUND!$G:$G,WMS!E669,OUTBOUND!$AC:$AC))</f>
        <v>1.2000000000000002</v>
      </c>
      <c r="Z669" s="71">
        <f>IF(E669="","",SUMIF(OUTBOUND!$G:$G,WMS!E669,OUTBOUND!$P:$P))</f>
        <v>4.2000000000000003E-2</v>
      </c>
      <c r="AA669" s="27">
        <f t="shared" si="208"/>
        <v>7</v>
      </c>
      <c r="AB669" s="27">
        <f t="shared" si="209"/>
        <v>28</v>
      </c>
      <c r="AC669" s="71">
        <f t="shared" si="210"/>
        <v>5.6</v>
      </c>
      <c r="AD669" s="71">
        <f t="shared" si="211"/>
        <v>2.8</v>
      </c>
      <c r="AE669" s="71">
        <f t="shared" si="212"/>
        <v>9.8000000000000004E-2</v>
      </c>
      <c r="AF669" s="80" t="b">
        <f t="shared" si="213"/>
        <v>1</v>
      </c>
    </row>
    <row r="670" spans="1:33">
      <c r="A670" s="43" t="s">
        <v>3227</v>
      </c>
      <c r="B670" s="19" t="s">
        <v>1151</v>
      </c>
      <c r="C670" s="19" t="s">
        <v>3379</v>
      </c>
      <c r="D670" s="19">
        <v>42716600</v>
      </c>
      <c r="E670" s="57" t="str">
        <f t="shared" ref="E670:E702" si="215">IF(D670="","",C670&amp;"/"&amp;D670)</f>
        <v>KG-ARI-1902-00108-02584/42716600</v>
      </c>
      <c r="F670" s="19" t="s">
        <v>1153</v>
      </c>
      <c r="G670" s="19" t="s">
        <v>1154</v>
      </c>
      <c r="H670" s="45">
        <v>43490</v>
      </c>
      <c r="I670" s="38">
        <v>10</v>
      </c>
      <c r="J670" s="38">
        <v>120</v>
      </c>
      <c r="K670" s="65">
        <f t="shared" ref="K670:K697" si="216">IF(J670="","",J670/I670)</f>
        <v>12</v>
      </c>
      <c r="L670" s="46">
        <v>1.1000000000000001</v>
      </c>
      <c r="M670" s="66">
        <f t="shared" ref="M670:M697" si="217">IF(L670="","",ROUND(I670*L670,3))</f>
        <v>11</v>
      </c>
      <c r="N670" s="38">
        <v>43.5</v>
      </c>
      <c r="O670" s="38">
        <v>39</v>
      </c>
      <c r="P670" s="38">
        <v>24</v>
      </c>
      <c r="Q670" s="71">
        <f t="shared" si="206"/>
        <v>4.1000000000000002E-2</v>
      </c>
      <c r="R670" s="65">
        <f t="shared" si="207"/>
        <v>0.41</v>
      </c>
      <c r="S670" s="72">
        <f t="shared" si="214"/>
        <v>3.3333333333333333E-2</v>
      </c>
      <c r="T670" s="50">
        <v>4</v>
      </c>
      <c r="U670" s="74" t="s">
        <v>3381</v>
      </c>
      <c r="V670" s="27">
        <f>IF(E670="","",SUMIF(OUTBOUND!$G:$G,WMS!E670,OUTBOUND!$L:$L))</f>
        <v>3</v>
      </c>
      <c r="W670" s="27">
        <f>IF(E670="","",SUMIF(OUTBOUND!$G:$G,WMS!E670,OUTBOUND!$M:$M))</f>
        <v>36</v>
      </c>
      <c r="X670" s="71">
        <f>IF(E670="","",SUMIF(OUTBOUND!$G:$G,WMS!E670,OUTBOUND!$O:$O))</f>
        <v>3.3000000000000003</v>
      </c>
      <c r="Y670" s="71">
        <f>IF(E670="","",SUMIF(OUTBOUND!$G:$G,WMS!E670,OUTBOUND!$AC:$AC))</f>
        <v>1.2</v>
      </c>
      <c r="Z670" s="71">
        <f>IF(E670="","",SUMIF(OUTBOUND!$G:$G,WMS!E670,OUTBOUND!$P:$P))</f>
        <v>0.123</v>
      </c>
      <c r="AA670" s="27">
        <f t="shared" si="208"/>
        <v>7</v>
      </c>
      <c r="AB670" s="27">
        <f t="shared" si="209"/>
        <v>84</v>
      </c>
      <c r="AC670" s="71">
        <f t="shared" si="210"/>
        <v>7.6999999999999993</v>
      </c>
      <c r="AD670" s="71">
        <f t="shared" si="211"/>
        <v>2.8</v>
      </c>
      <c r="AE670" s="71">
        <f t="shared" si="212"/>
        <v>0.28699999999999998</v>
      </c>
      <c r="AF670" s="80" t="b">
        <f t="shared" si="213"/>
        <v>1</v>
      </c>
    </row>
    <row r="671" spans="1:33">
      <c r="A671" s="43" t="s">
        <v>3227</v>
      </c>
      <c r="B671" s="19" t="s">
        <v>1151</v>
      </c>
      <c r="C671" s="19" t="s">
        <v>3379</v>
      </c>
      <c r="D671" s="19">
        <v>42716495</v>
      </c>
      <c r="E671" s="57" t="str">
        <f t="shared" si="215"/>
        <v>KG-ARI-1902-00108-02584/42716495</v>
      </c>
      <c r="F671" s="19" t="s">
        <v>1153</v>
      </c>
      <c r="G671" s="19" t="s">
        <v>1154</v>
      </c>
      <c r="H671" s="45">
        <v>43490</v>
      </c>
      <c r="I671" s="38">
        <v>7</v>
      </c>
      <c r="J671" s="38">
        <v>84</v>
      </c>
      <c r="K671" s="65">
        <f t="shared" si="216"/>
        <v>12</v>
      </c>
      <c r="L671" s="46">
        <v>0.7</v>
      </c>
      <c r="M671" s="66">
        <f t="shared" si="217"/>
        <v>4.9000000000000004</v>
      </c>
      <c r="N671" s="38">
        <v>33</v>
      </c>
      <c r="O671" s="38">
        <v>12</v>
      </c>
      <c r="P671" s="38">
        <v>43</v>
      </c>
      <c r="Q671" s="71">
        <f t="shared" si="206"/>
        <v>1.7000000000000001E-2</v>
      </c>
      <c r="R671" s="65">
        <f t="shared" si="207"/>
        <v>0.12</v>
      </c>
      <c r="S671" s="72">
        <f t="shared" si="214"/>
        <v>2.3809523809523808E-2</v>
      </c>
      <c r="T671" s="50">
        <v>2</v>
      </c>
      <c r="U671" s="74" t="s">
        <v>3381</v>
      </c>
      <c r="V671" s="27">
        <f>IF(E671="","",SUMIF(OUTBOUND!$G:$G,WMS!E671,OUTBOUND!$L:$L))</f>
        <v>3</v>
      </c>
      <c r="W671" s="27">
        <f>IF(E671="","",SUMIF(OUTBOUND!$G:$G,WMS!E671,OUTBOUND!$M:$M))</f>
        <v>36</v>
      </c>
      <c r="X671" s="71">
        <f>IF(E671="","",SUMIF(OUTBOUND!$G:$G,WMS!E671,OUTBOUND!$O:$O))</f>
        <v>2.0999999999999996</v>
      </c>
      <c r="Y671" s="71">
        <f>IF(E671="","",SUMIF(OUTBOUND!$G:$G,WMS!E671,OUTBOUND!$AC:$AC))</f>
        <v>0.8571428571428571</v>
      </c>
      <c r="Z671" s="71">
        <f>IF(E671="","",SUMIF(OUTBOUND!$G:$G,WMS!E671,OUTBOUND!$P:$P))</f>
        <v>5.1000000000000004E-2</v>
      </c>
      <c r="AA671" s="27">
        <f t="shared" si="208"/>
        <v>4</v>
      </c>
      <c r="AB671" s="27">
        <f t="shared" si="209"/>
        <v>48</v>
      </c>
      <c r="AC671" s="71">
        <f t="shared" si="210"/>
        <v>2.8000000000000007</v>
      </c>
      <c r="AD671" s="71">
        <f t="shared" si="211"/>
        <v>1.1428571428571428</v>
      </c>
      <c r="AE671" s="71">
        <f t="shared" si="212"/>
        <v>6.8999999999999992E-2</v>
      </c>
      <c r="AF671" s="80" t="b">
        <f t="shared" si="213"/>
        <v>1</v>
      </c>
    </row>
    <row r="672" spans="1:33">
      <c r="A672" s="43" t="s">
        <v>3227</v>
      </c>
      <c r="B672" s="19" t="s">
        <v>1151</v>
      </c>
      <c r="C672" s="19" t="s">
        <v>3379</v>
      </c>
      <c r="D672" s="19">
        <v>42716433</v>
      </c>
      <c r="E672" s="57" t="str">
        <f t="shared" si="215"/>
        <v>KG-ARI-1902-00108-02584/42716433</v>
      </c>
      <c r="F672" s="19" t="s">
        <v>1153</v>
      </c>
      <c r="G672" s="19" t="s">
        <v>1154</v>
      </c>
      <c r="H672" s="45">
        <v>43490</v>
      </c>
      <c r="I672" s="38">
        <v>7</v>
      </c>
      <c r="J672" s="38">
        <v>84</v>
      </c>
      <c r="K672" s="65">
        <f t="shared" si="216"/>
        <v>12</v>
      </c>
      <c r="L672" s="46">
        <v>1.6</v>
      </c>
      <c r="M672" s="66">
        <f t="shared" si="217"/>
        <v>11.2</v>
      </c>
      <c r="N672" s="38">
        <v>30</v>
      </c>
      <c r="O672" s="38">
        <v>25</v>
      </c>
      <c r="P672" s="38">
        <v>34</v>
      </c>
      <c r="Q672" s="71">
        <f t="shared" si="206"/>
        <v>2.5999999999999999E-2</v>
      </c>
      <c r="R672" s="65">
        <f t="shared" si="207"/>
        <v>0.18</v>
      </c>
      <c r="S672" s="72">
        <f t="shared" si="214"/>
        <v>4.7619047619047616E-2</v>
      </c>
      <c r="T672" s="50">
        <v>4</v>
      </c>
      <c r="U672" s="74" t="s">
        <v>3381</v>
      </c>
      <c r="V672" s="27">
        <f>IF(E672="","",SUMIF(OUTBOUND!$G:$G,WMS!E672,OUTBOUND!$L:$L))</f>
        <v>3</v>
      </c>
      <c r="W672" s="27">
        <f>IF(E672="","",SUMIF(OUTBOUND!$G:$G,WMS!E672,OUTBOUND!$M:$M))</f>
        <v>36</v>
      </c>
      <c r="X672" s="71">
        <f>IF(E672="","",SUMIF(OUTBOUND!$G:$G,WMS!E672,OUTBOUND!$O:$O))</f>
        <v>4.8000000000000007</v>
      </c>
      <c r="Y672" s="71">
        <f>IF(E672="","",SUMIF(OUTBOUND!$G:$G,WMS!E672,OUTBOUND!$AC:$AC))</f>
        <v>1.7142857142857142</v>
      </c>
      <c r="Z672" s="71">
        <f>IF(E672="","",SUMIF(OUTBOUND!$G:$G,WMS!E672,OUTBOUND!$P:$P))</f>
        <v>7.8E-2</v>
      </c>
      <c r="AA672" s="27">
        <f t="shared" si="208"/>
        <v>4</v>
      </c>
      <c r="AB672" s="27">
        <f t="shared" si="209"/>
        <v>48</v>
      </c>
      <c r="AC672" s="71">
        <f t="shared" si="210"/>
        <v>6.3999999999999986</v>
      </c>
      <c r="AD672" s="71">
        <f t="shared" si="211"/>
        <v>2.2857142857142856</v>
      </c>
      <c r="AE672" s="71">
        <f t="shared" si="212"/>
        <v>0.10199999999999999</v>
      </c>
      <c r="AF672" s="80" t="b">
        <f t="shared" si="213"/>
        <v>1</v>
      </c>
    </row>
    <row r="673" spans="1:33">
      <c r="A673" s="43" t="s">
        <v>3227</v>
      </c>
      <c r="B673" s="19" t="s">
        <v>1151</v>
      </c>
      <c r="C673" s="19" t="s">
        <v>3379</v>
      </c>
      <c r="D673" s="19">
        <v>42716679</v>
      </c>
      <c r="E673" s="57" t="str">
        <f t="shared" si="215"/>
        <v>KG-ARI-1902-00108-02584/42716679</v>
      </c>
      <c r="F673" s="19" t="s">
        <v>1153</v>
      </c>
      <c r="G673" s="19" t="s">
        <v>1154</v>
      </c>
      <c r="H673" s="45">
        <v>43490</v>
      </c>
      <c r="I673" s="38">
        <v>10</v>
      </c>
      <c r="J673" s="38">
        <v>60</v>
      </c>
      <c r="K673" s="65">
        <f t="shared" si="216"/>
        <v>6</v>
      </c>
      <c r="L673" s="46">
        <v>1.8</v>
      </c>
      <c r="M673" s="66">
        <f t="shared" si="217"/>
        <v>18</v>
      </c>
      <c r="N673" s="38">
        <v>33.5</v>
      </c>
      <c r="O673" s="38">
        <v>23</v>
      </c>
      <c r="P673" s="38">
        <v>43.5</v>
      </c>
      <c r="Q673" s="71">
        <f t="shared" si="206"/>
        <v>3.4000000000000002E-2</v>
      </c>
      <c r="R673" s="65">
        <f t="shared" si="207"/>
        <v>0.34</v>
      </c>
      <c r="S673" s="72">
        <f t="shared" si="214"/>
        <v>0.23333333333333334</v>
      </c>
      <c r="T673" s="50">
        <v>14</v>
      </c>
      <c r="U673" s="74" t="s">
        <v>3381</v>
      </c>
      <c r="V673" s="27">
        <f>IF(E673="","",SUMIF(OUTBOUND!$G:$G,WMS!E673,OUTBOUND!$L:$L))</f>
        <v>3</v>
      </c>
      <c r="W673" s="27">
        <f>IF(E673="","",SUMIF(OUTBOUND!$G:$G,WMS!E673,OUTBOUND!$M:$M))</f>
        <v>18</v>
      </c>
      <c r="X673" s="71">
        <f>IF(E673="","",SUMIF(OUTBOUND!$G:$G,WMS!E673,OUTBOUND!$O:$O))</f>
        <v>5.4</v>
      </c>
      <c r="Y673" s="71">
        <f>IF(E673="","",SUMIF(OUTBOUND!$G:$G,WMS!E673,OUTBOUND!$AC:$AC))</f>
        <v>4.2</v>
      </c>
      <c r="Z673" s="71">
        <f>IF(E673="","",SUMIF(OUTBOUND!$G:$G,WMS!E673,OUTBOUND!$P:$P))</f>
        <v>0.10200000000000001</v>
      </c>
      <c r="AA673" s="27">
        <f t="shared" si="208"/>
        <v>7</v>
      </c>
      <c r="AB673" s="27">
        <f t="shared" si="209"/>
        <v>42</v>
      </c>
      <c r="AC673" s="71">
        <f t="shared" si="210"/>
        <v>12.6</v>
      </c>
      <c r="AD673" s="71">
        <f t="shared" si="211"/>
        <v>9.8000000000000007</v>
      </c>
      <c r="AE673" s="71">
        <f t="shared" si="212"/>
        <v>0.23800000000000002</v>
      </c>
      <c r="AF673" s="80" t="b">
        <f t="shared" si="213"/>
        <v>1</v>
      </c>
    </row>
    <row r="674" spans="1:33">
      <c r="A674" s="43" t="s">
        <v>3227</v>
      </c>
      <c r="B674" s="19" t="s">
        <v>1151</v>
      </c>
      <c r="C674" s="19" t="s">
        <v>3379</v>
      </c>
      <c r="D674" s="19">
        <v>42716457</v>
      </c>
      <c r="E674" s="57" t="str">
        <f t="shared" si="215"/>
        <v>KG-ARI-1902-00108-02584/42716457</v>
      </c>
      <c r="F674" s="19" t="s">
        <v>1153</v>
      </c>
      <c r="G674" s="19" t="s">
        <v>1154</v>
      </c>
      <c r="H674" s="45">
        <v>43490</v>
      </c>
      <c r="I674" s="38">
        <v>7</v>
      </c>
      <c r="J674" s="38">
        <v>168</v>
      </c>
      <c r="K674" s="65">
        <f t="shared" si="216"/>
        <v>24</v>
      </c>
      <c r="L674" s="46">
        <v>1.3</v>
      </c>
      <c r="M674" s="66">
        <f t="shared" si="217"/>
        <v>9.1</v>
      </c>
      <c r="N674" s="38">
        <v>36.5</v>
      </c>
      <c r="O674" s="38">
        <v>26</v>
      </c>
      <c r="P674" s="38">
        <v>22</v>
      </c>
      <c r="Q674" s="71">
        <f t="shared" si="206"/>
        <v>2.1000000000000001E-2</v>
      </c>
      <c r="R674" s="65">
        <f t="shared" si="207"/>
        <v>0.15</v>
      </c>
      <c r="S674" s="72">
        <f t="shared" si="214"/>
        <v>3.5714285714285712E-2</v>
      </c>
      <c r="T674" s="50">
        <v>6</v>
      </c>
      <c r="U674" s="74" t="s">
        <v>3381</v>
      </c>
      <c r="V674" s="27">
        <f>IF(E674="","",SUMIF(OUTBOUND!$G:$G,WMS!E674,OUTBOUND!$L:$L))</f>
        <v>3</v>
      </c>
      <c r="W674" s="27">
        <f>IF(E674="","",SUMIF(OUTBOUND!$G:$G,WMS!E674,OUTBOUND!$M:$M))</f>
        <v>72</v>
      </c>
      <c r="X674" s="71">
        <f>IF(E674="","",SUMIF(OUTBOUND!$G:$G,WMS!E674,OUTBOUND!$O:$O))</f>
        <v>3.9000000000000004</v>
      </c>
      <c r="Y674" s="71">
        <f>IF(E674="","",SUMIF(OUTBOUND!$G:$G,WMS!E674,OUTBOUND!$AC:$AC))</f>
        <v>2.5714285714285712</v>
      </c>
      <c r="Z674" s="71">
        <f>IF(E674="","",SUMIF(OUTBOUND!$G:$G,WMS!E674,OUTBOUND!$P:$P))</f>
        <v>6.3E-2</v>
      </c>
      <c r="AA674" s="27">
        <f t="shared" si="208"/>
        <v>4</v>
      </c>
      <c r="AB674" s="27">
        <f t="shared" si="209"/>
        <v>96</v>
      </c>
      <c r="AC674" s="71">
        <f t="shared" si="210"/>
        <v>5.1999999999999993</v>
      </c>
      <c r="AD674" s="71">
        <f t="shared" si="211"/>
        <v>3.4285714285714288</v>
      </c>
      <c r="AE674" s="71">
        <f t="shared" si="212"/>
        <v>8.6999999999999994E-2</v>
      </c>
      <c r="AF674" s="80" t="b">
        <f t="shared" si="213"/>
        <v>1</v>
      </c>
    </row>
    <row r="675" spans="1:33">
      <c r="A675" s="43" t="s">
        <v>3382</v>
      </c>
      <c r="B675" s="19" t="s">
        <v>1156</v>
      </c>
      <c r="C675" s="19" t="s">
        <v>3383</v>
      </c>
      <c r="D675" s="19">
        <v>42525318</v>
      </c>
      <c r="E675" s="57" t="str">
        <f t="shared" si="215"/>
        <v>KG-ARI-1812-00048-01201/42525318</v>
      </c>
      <c r="F675" s="19" t="s">
        <v>1158</v>
      </c>
      <c r="G675" s="19" t="s">
        <v>1161</v>
      </c>
      <c r="H675" s="45">
        <v>43491</v>
      </c>
      <c r="I675" s="38">
        <v>6</v>
      </c>
      <c r="J675" s="38">
        <v>36</v>
      </c>
      <c r="K675" s="65">
        <f t="shared" si="216"/>
        <v>6</v>
      </c>
      <c r="L675" s="46">
        <v>0.55000000000000004</v>
      </c>
      <c r="M675" s="66">
        <f t="shared" si="217"/>
        <v>3.3</v>
      </c>
      <c r="N675" s="38">
        <v>21</v>
      </c>
      <c r="O675" s="38">
        <v>11</v>
      </c>
      <c r="P675" s="38">
        <v>10</v>
      </c>
      <c r="Q675" s="71">
        <f t="shared" si="206"/>
        <v>2E-3</v>
      </c>
      <c r="R675" s="65">
        <f t="shared" si="207"/>
        <v>0.01</v>
      </c>
      <c r="S675" s="72">
        <f t="shared" si="214"/>
        <v>7.0000000000000007E-2</v>
      </c>
      <c r="T675" s="50">
        <v>2.52</v>
      </c>
      <c r="U675" s="74" t="s">
        <v>3384</v>
      </c>
      <c r="V675" s="27">
        <f>IF(E675="","",SUMIF(OUTBOUND!$G:$G,WMS!E675,OUTBOUND!$L:$L))</f>
        <v>0</v>
      </c>
      <c r="W675" s="27">
        <f>IF(E675="","",SUMIF(OUTBOUND!$G:$G,WMS!E675,OUTBOUND!$M:$M))</f>
        <v>0</v>
      </c>
      <c r="X675" s="71">
        <f>IF(E675="","",SUMIF(OUTBOUND!$G:$G,WMS!E675,OUTBOUND!$O:$O))</f>
        <v>0</v>
      </c>
      <c r="Y675" s="71">
        <f>IF(E675="","",SUMIF(OUTBOUND!$G:$G,WMS!E675,OUTBOUND!$AC:$AC))</f>
        <v>0</v>
      </c>
      <c r="Z675" s="71">
        <f>IF(E675="","",SUMIF(OUTBOUND!$G:$G,WMS!E675,OUTBOUND!$P:$P))</f>
        <v>0</v>
      </c>
      <c r="AA675" s="27">
        <f t="shared" si="208"/>
        <v>6</v>
      </c>
      <c r="AB675" s="27">
        <f t="shared" si="209"/>
        <v>36</v>
      </c>
      <c r="AC675" s="71">
        <f t="shared" si="210"/>
        <v>3.3</v>
      </c>
      <c r="AD675" s="71">
        <f t="shared" si="211"/>
        <v>2.52</v>
      </c>
      <c r="AE675" s="71">
        <f t="shared" si="212"/>
        <v>0.01</v>
      </c>
      <c r="AF675" s="80" t="b">
        <f t="shared" si="213"/>
        <v>1</v>
      </c>
    </row>
    <row r="676" spans="1:33">
      <c r="A676" s="43" t="s">
        <v>3382</v>
      </c>
      <c r="B676" s="19" t="s">
        <v>1156</v>
      </c>
      <c r="C676" s="19" t="s">
        <v>3383</v>
      </c>
      <c r="D676" s="19">
        <v>42300434</v>
      </c>
      <c r="E676" s="57" t="str">
        <f t="shared" si="215"/>
        <v>KG-ARI-1812-00048-01201/42300434</v>
      </c>
      <c r="F676" s="19" t="s">
        <v>1158</v>
      </c>
      <c r="G676" s="19" t="s">
        <v>1159</v>
      </c>
      <c r="H676" s="45">
        <v>43491</v>
      </c>
      <c r="I676" s="38">
        <v>23</v>
      </c>
      <c r="J676" s="38">
        <v>276</v>
      </c>
      <c r="K676" s="65">
        <f t="shared" si="216"/>
        <v>12</v>
      </c>
      <c r="L676" s="46">
        <v>0.5</v>
      </c>
      <c r="M676" s="66">
        <f t="shared" si="217"/>
        <v>11.5</v>
      </c>
      <c r="N676" s="38">
        <v>20</v>
      </c>
      <c r="O676" s="38">
        <v>14.5</v>
      </c>
      <c r="P676" s="38">
        <v>16</v>
      </c>
      <c r="Q676" s="71">
        <f t="shared" si="206"/>
        <v>5.0000000000000001E-3</v>
      </c>
      <c r="R676" s="65">
        <f t="shared" si="207"/>
        <v>0.11</v>
      </c>
      <c r="S676" s="72">
        <f t="shared" si="214"/>
        <v>2.9166666666666671E-2</v>
      </c>
      <c r="T676" s="50">
        <v>8.0500000000000007</v>
      </c>
      <c r="U676" s="74" t="s">
        <v>3384</v>
      </c>
      <c r="V676" s="27">
        <f>IF(E676="","",SUMIF(OUTBOUND!$G:$G,WMS!E676,OUTBOUND!$L:$L))</f>
        <v>0</v>
      </c>
      <c r="W676" s="27">
        <f>IF(E676="","",SUMIF(OUTBOUND!$G:$G,WMS!E676,OUTBOUND!$M:$M))</f>
        <v>0</v>
      </c>
      <c r="X676" s="71">
        <f>IF(E676="","",SUMIF(OUTBOUND!$G:$G,WMS!E676,OUTBOUND!$O:$O))</f>
        <v>0</v>
      </c>
      <c r="Y676" s="71">
        <f>IF(E676="","",SUMIF(OUTBOUND!$G:$G,WMS!E676,OUTBOUND!$AC:$AC))</f>
        <v>0</v>
      </c>
      <c r="Z676" s="71">
        <f>IF(E676="","",SUMIF(OUTBOUND!$G:$G,WMS!E676,OUTBOUND!$P:$P))</f>
        <v>0</v>
      </c>
      <c r="AA676" s="27">
        <f t="shared" si="208"/>
        <v>23</v>
      </c>
      <c r="AB676" s="27">
        <f t="shared" si="209"/>
        <v>276</v>
      </c>
      <c r="AC676" s="71">
        <f t="shared" si="210"/>
        <v>11.5</v>
      </c>
      <c r="AD676" s="71">
        <f t="shared" si="211"/>
        <v>8.0500000000000007</v>
      </c>
      <c r="AE676" s="71">
        <f t="shared" si="212"/>
        <v>0.11</v>
      </c>
      <c r="AF676" s="80" t="b">
        <f t="shared" si="213"/>
        <v>1</v>
      </c>
    </row>
    <row r="677" spans="1:33">
      <c r="A677" s="43" t="s">
        <v>3382</v>
      </c>
      <c r="B677" s="19" t="s">
        <v>1156</v>
      </c>
      <c r="C677" s="19" t="s">
        <v>3383</v>
      </c>
      <c r="D677" s="19">
        <v>42171416</v>
      </c>
      <c r="E677" s="57" t="str">
        <f t="shared" si="215"/>
        <v>KG-ARI-1812-00048-01201/42171416</v>
      </c>
      <c r="F677" s="19" t="s">
        <v>1158</v>
      </c>
      <c r="G677" s="19" t="s">
        <v>1160</v>
      </c>
      <c r="H677" s="45">
        <v>43491</v>
      </c>
      <c r="I677" s="38">
        <v>17</v>
      </c>
      <c r="J677" s="38">
        <v>102</v>
      </c>
      <c r="K677" s="65">
        <f t="shared" si="216"/>
        <v>6</v>
      </c>
      <c r="L677" s="46">
        <v>1.4</v>
      </c>
      <c r="M677" s="66">
        <f t="shared" si="217"/>
        <v>23.8</v>
      </c>
      <c r="N677" s="38">
        <v>43</v>
      </c>
      <c r="O677" s="38">
        <v>20</v>
      </c>
      <c r="P677" s="38">
        <v>28</v>
      </c>
      <c r="Q677" s="71">
        <f t="shared" si="206"/>
        <v>2.4E-2</v>
      </c>
      <c r="R677" s="65">
        <f t="shared" si="207"/>
        <v>0.41</v>
      </c>
      <c r="S677" s="72">
        <f t="shared" si="214"/>
        <v>0.21000000000000002</v>
      </c>
      <c r="T677" s="50">
        <v>21.42</v>
      </c>
      <c r="U677" s="74" t="s">
        <v>3385</v>
      </c>
      <c r="V677" s="27">
        <f>IF(E677="","",SUMIF(OUTBOUND!$G:$G,WMS!E677,OUTBOUND!$L:$L))</f>
        <v>4</v>
      </c>
      <c r="W677" s="27">
        <f>IF(E677="","",SUMIF(OUTBOUND!$G:$G,WMS!E677,OUTBOUND!$M:$M))</f>
        <v>24</v>
      </c>
      <c r="X677" s="71">
        <f>IF(E677="","",SUMIF(OUTBOUND!$G:$G,WMS!E677,OUTBOUND!$O:$O))</f>
        <v>5.6</v>
      </c>
      <c r="Y677" s="71">
        <f>IF(E677="","",SUMIF(OUTBOUND!$G:$G,WMS!E677,OUTBOUND!$AC:$AC))</f>
        <v>5.0400000000000009</v>
      </c>
      <c r="Z677" s="71">
        <f>IF(E677="","",SUMIF(OUTBOUND!$G:$G,WMS!E677,OUTBOUND!$P:$P))</f>
        <v>9.6000000000000002E-2</v>
      </c>
      <c r="AA677" s="27">
        <f t="shared" si="208"/>
        <v>13</v>
      </c>
      <c r="AB677" s="27">
        <f t="shared" si="209"/>
        <v>78</v>
      </c>
      <c r="AC677" s="71">
        <f t="shared" si="210"/>
        <v>18.200000000000003</v>
      </c>
      <c r="AD677" s="71">
        <f t="shared" si="211"/>
        <v>16.380000000000003</v>
      </c>
      <c r="AE677" s="71">
        <f t="shared" si="212"/>
        <v>0.31399999999999995</v>
      </c>
      <c r="AF677" s="80" t="b">
        <f t="shared" si="213"/>
        <v>1</v>
      </c>
    </row>
    <row r="678" spans="1:33">
      <c r="A678" s="43" t="s">
        <v>3382</v>
      </c>
      <c r="B678" s="19" t="s">
        <v>1156</v>
      </c>
      <c r="C678" s="19" t="s">
        <v>3383</v>
      </c>
      <c r="D678" s="19">
        <v>42568568</v>
      </c>
      <c r="E678" s="57" t="str">
        <f t="shared" si="215"/>
        <v>KG-ARI-1812-00048-01201/42568568</v>
      </c>
      <c r="F678" s="19" t="s">
        <v>1158</v>
      </c>
      <c r="G678" s="19" t="s">
        <v>1161</v>
      </c>
      <c r="H678" s="45">
        <v>43491</v>
      </c>
      <c r="I678" s="38">
        <v>8</v>
      </c>
      <c r="J678" s="38">
        <v>48</v>
      </c>
      <c r="K678" s="65">
        <f t="shared" si="216"/>
        <v>6</v>
      </c>
      <c r="L678" s="46">
        <v>2</v>
      </c>
      <c r="M678" s="66">
        <f t="shared" si="217"/>
        <v>16</v>
      </c>
      <c r="N678" s="38">
        <v>50</v>
      </c>
      <c r="O678" s="38">
        <v>21.5</v>
      </c>
      <c r="P678" s="38">
        <v>27</v>
      </c>
      <c r="Q678" s="71">
        <f t="shared" si="206"/>
        <v>2.9000000000000001E-2</v>
      </c>
      <c r="R678" s="65">
        <f t="shared" si="207"/>
        <v>0.23</v>
      </c>
      <c r="S678" s="72">
        <f t="shared" si="214"/>
        <v>0.22833333333333336</v>
      </c>
      <c r="T678" s="50">
        <v>10.96</v>
      </c>
      <c r="U678" s="74" t="s">
        <v>3384</v>
      </c>
      <c r="V678" s="27">
        <f>IF(E678="","",SUMIF(OUTBOUND!$G:$G,WMS!E678,OUTBOUND!$L:$L))</f>
        <v>2</v>
      </c>
      <c r="W678" s="27">
        <f>IF(E678="","",SUMIF(OUTBOUND!$G:$G,WMS!E678,OUTBOUND!$M:$M))</f>
        <v>12</v>
      </c>
      <c r="X678" s="71">
        <f>IF(E678="","",SUMIF(OUTBOUND!$G:$G,WMS!E678,OUTBOUND!$O:$O))</f>
        <v>4</v>
      </c>
      <c r="Y678" s="71">
        <f>IF(E678="","",SUMIF(OUTBOUND!$G:$G,WMS!E678,OUTBOUND!$AC:$AC))</f>
        <v>2.74</v>
      </c>
      <c r="Z678" s="71">
        <f>IF(E678="","",SUMIF(OUTBOUND!$G:$G,WMS!E678,OUTBOUND!$P:$P))</f>
        <v>5.8000000000000003E-2</v>
      </c>
      <c r="AA678" s="27">
        <f t="shared" si="208"/>
        <v>6</v>
      </c>
      <c r="AB678" s="27">
        <f t="shared" si="209"/>
        <v>36</v>
      </c>
      <c r="AC678" s="71">
        <f t="shared" si="210"/>
        <v>12</v>
      </c>
      <c r="AD678" s="71">
        <f t="shared" si="211"/>
        <v>8.2200000000000006</v>
      </c>
      <c r="AE678" s="71">
        <f t="shared" si="212"/>
        <v>0.17200000000000001</v>
      </c>
      <c r="AF678" s="80" t="b">
        <f t="shared" si="213"/>
        <v>1</v>
      </c>
    </row>
    <row r="679" spans="1:33">
      <c r="A679" s="43" t="s">
        <v>3382</v>
      </c>
      <c r="B679" s="19" t="s">
        <v>1156</v>
      </c>
      <c r="C679" s="19" t="s">
        <v>3383</v>
      </c>
      <c r="D679" s="19">
        <v>42389545</v>
      </c>
      <c r="E679" s="57" t="str">
        <f t="shared" si="215"/>
        <v>KG-ARI-1812-00048-01201/42389545</v>
      </c>
      <c r="F679" s="19" t="s">
        <v>1158</v>
      </c>
      <c r="G679" s="19" t="s">
        <v>1161</v>
      </c>
      <c r="H679" s="45">
        <v>43491</v>
      </c>
      <c r="I679" s="38">
        <v>12</v>
      </c>
      <c r="J679" s="38">
        <v>72</v>
      </c>
      <c r="K679" s="65">
        <f t="shared" si="216"/>
        <v>6</v>
      </c>
      <c r="L679" s="46">
        <v>2.2000000000000002</v>
      </c>
      <c r="M679" s="66">
        <f t="shared" si="217"/>
        <v>26.4</v>
      </c>
      <c r="N679" s="38">
        <v>50</v>
      </c>
      <c r="O679" s="38">
        <v>21.5</v>
      </c>
      <c r="P679" s="38">
        <v>27</v>
      </c>
      <c r="Q679" s="71">
        <f t="shared" si="206"/>
        <v>2.9000000000000001E-2</v>
      </c>
      <c r="R679" s="65">
        <f t="shared" si="207"/>
        <v>0.35</v>
      </c>
      <c r="S679" s="72">
        <f t="shared" si="214"/>
        <v>1.5000000000000001E-2</v>
      </c>
      <c r="T679" s="50">
        <v>1.08</v>
      </c>
      <c r="U679" s="74" t="s">
        <v>3385</v>
      </c>
      <c r="V679" s="27">
        <f>IF(E679="","",SUMIF(OUTBOUND!$G:$G,WMS!E679,OUTBOUND!$L:$L))</f>
        <v>10</v>
      </c>
      <c r="W679" s="27">
        <f>IF(E679="","",SUMIF(OUTBOUND!$G:$G,WMS!E679,OUTBOUND!$M:$M))</f>
        <v>60</v>
      </c>
      <c r="X679" s="71">
        <f>IF(E679="","",SUMIF(OUTBOUND!$G:$G,WMS!E679,OUTBOUND!$O:$O))</f>
        <v>22</v>
      </c>
      <c r="Y679" s="71">
        <f>IF(E679="","",SUMIF(OUTBOUND!$G:$G,WMS!E679,OUTBOUND!$AC:$AC))</f>
        <v>0.9</v>
      </c>
      <c r="Z679" s="71">
        <f>IF(E679="","",SUMIF(OUTBOUND!$G:$G,WMS!E679,OUTBOUND!$P:$P))</f>
        <v>0.29000000000000004</v>
      </c>
      <c r="AA679" s="27">
        <f t="shared" si="208"/>
        <v>2</v>
      </c>
      <c r="AB679" s="27">
        <f t="shared" si="209"/>
        <v>12</v>
      </c>
      <c r="AC679" s="71">
        <f t="shared" si="210"/>
        <v>4.3999999999999986</v>
      </c>
      <c r="AD679" s="71">
        <f t="shared" si="211"/>
        <v>0.18000000000000005</v>
      </c>
      <c r="AE679" s="71">
        <f t="shared" si="212"/>
        <v>5.9999999999999942E-2</v>
      </c>
      <c r="AF679" s="80" t="b">
        <f t="shared" si="213"/>
        <v>1</v>
      </c>
    </row>
    <row r="680" spans="1:33">
      <c r="A680" s="43" t="s">
        <v>3382</v>
      </c>
      <c r="B680" s="19" t="s">
        <v>1156</v>
      </c>
      <c r="C680" s="19" t="s">
        <v>3383</v>
      </c>
      <c r="D680" s="19">
        <v>42614845</v>
      </c>
      <c r="E680" s="57" t="str">
        <f t="shared" si="215"/>
        <v>KG-ARI-1812-00048-01201/42614845</v>
      </c>
      <c r="F680" s="19" t="s">
        <v>1158</v>
      </c>
      <c r="G680" s="19" t="s">
        <v>1159</v>
      </c>
      <c r="H680" s="45">
        <v>43491</v>
      </c>
      <c r="I680" s="38">
        <v>7</v>
      </c>
      <c r="J680" s="38">
        <v>84</v>
      </c>
      <c r="K680" s="65">
        <f t="shared" si="216"/>
        <v>12</v>
      </c>
      <c r="L680" s="46">
        <v>0.8</v>
      </c>
      <c r="M680" s="66">
        <f t="shared" si="217"/>
        <v>5.6</v>
      </c>
      <c r="N680" s="38">
        <v>21</v>
      </c>
      <c r="O680" s="38">
        <v>20</v>
      </c>
      <c r="P680" s="38">
        <v>20</v>
      </c>
      <c r="Q680" s="71">
        <f t="shared" si="206"/>
        <v>8.0000000000000002E-3</v>
      </c>
      <c r="R680" s="65">
        <f t="shared" si="207"/>
        <v>0.06</v>
      </c>
      <c r="S680" s="72">
        <f t="shared" si="214"/>
        <v>4.0952380952380948E-2</v>
      </c>
      <c r="T680" s="50">
        <v>3.44</v>
      </c>
      <c r="U680" s="74" t="s">
        <v>3384</v>
      </c>
      <c r="V680" s="27">
        <f>IF(E680="","",SUMIF(OUTBOUND!$G:$G,WMS!E680,OUTBOUND!$L:$L))</f>
        <v>6</v>
      </c>
      <c r="W680" s="27">
        <f>IF(E680="","",SUMIF(OUTBOUND!$G:$G,WMS!E680,OUTBOUND!$M:$M))</f>
        <v>72</v>
      </c>
      <c r="X680" s="71">
        <f>IF(E680="","",SUMIF(OUTBOUND!$G:$G,WMS!E680,OUTBOUND!$O:$O))</f>
        <v>4.8</v>
      </c>
      <c r="Y680" s="71">
        <f>IF(E680="","",SUMIF(OUTBOUND!$G:$G,WMS!E680,OUTBOUND!$AC:$AC))</f>
        <v>2.9485714285714284</v>
      </c>
      <c r="Z680" s="71">
        <f>IF(E680="","",SUMIF(OUTBOUND!$G:$G,WMS!E680,OUTBOUND!$P:$P))</f>
        <v>4.8000000000000001E-2</v>
      </c>
      <c r="AA680" s="27">
        <f t="shared" si="208"/>
        <v>1</v>
      </c>
      <c r="AB680" s="27">
        <f t="shared" si="209"/>
        <v>12</v>
      </c>
      <c r="AC680" s="71">
        <f t="shared" si="210"/>
        <v>0.79999999999999982</v>
      </c>
      <c r="AD680" s="71">
        <f t="shared" si="211"/>
        <v>0.49142857142857155</v>
      </c>
      <c r="AE680" s="71">
        <f t="shared" si="212"/>
        <v>1.1999999999999997E-2</v>
      </c>
      <c r="AF680" s="80" t="b">
        <f t="shared" si="213"/>
        <v>1</v>
      </c>
    </row>
    <row r="681" spans="1:33">
      <c r="A681" s="43" t="s">
        <v>3382</v>
      </c>
      <c r="B681" s="19" t="s">
        <v>1156</v>
      </c>
      <c r="C681" s="19" t="s">
        <v>3383</v>
      </c>
      <c r="D681" s="19">
        <v>42605546</v>
      </c>
      <c r="E681" s="57" t="str">
        <f t="shared" si="215"/>
        <v>KG-ARI-1812-00048-01201/42605546</v>
      </c>
      <c r="F681" s="19" t="s">
        <v>1158</v>
      </c>
      <c r="G681" s="19" t="s">
        <v>1160</v>
      </c>
      <c r="H681" s="45">
        <v>43491</v>
      </c>
      <c r="I681" s="38">
        <v>12</v>
      </c>
      <c r="J681" s="38">
        <v>72</v>
      </c>
      <c r="K681" s="65">
        <f t="shared" si="216"/>
        <v>6</v>
      </c>
      <c r="L681" s="46">
        <v>1.7</v>
      </c>
      <c r="M681" s="66">
        <f t="shared" si="217"/>
        <v>20.399999999999999</v>
      </c>
      <c r="N681" s="38">
        <v>48</v>
      </c>
      <c r="O681" s="38">
        <v>21.5</v>
      </c>
      <c r="P681" s="38">
        <v>27</v>
      </c>
      <c r="Q681" s="71">
        <f t="shared" si="206"/>
        <v>2.8000000000000001E-2</v>
      </c>
      <c r="R681" s="65">
        <f t="shared" si="207"/>
        <v>0.33</v>
      </c>
      <c r="S681" s="72">
        <f t="shared" si="214"/>
        <v>0.21</v>
      </c>
      <c r="T681" s="50">
        <v>15.12</v>
      </c>
      <c r="U681" s="74" t="s">
        <v>3385</v>
      </c>
      <c r="V681" s="27">
        <f>IF(E681="","",SUMIF(OUTBOUND!$G:$G,WMS!E681,OUTBOUND!$L:$L))</f>
        <v>2</v>
      </c>
      <c r="W681" s="27">
        <f>IF(E681="","",SUMIF(OUTBOUND!$G:$G,WMS!E681,OUTBOUND!$M:$M))</f>
        <v>12</v>
      </c>
      <c r="X681" s="71">
        <f>IF(E681="","",SUMIF(OUTBOUND!$G:$G,WMS!E681,OUTBOUND!$O:$O))</f>
        <v>3.4</v>
      </c>
      <c r="Y681" s="71">
        <f>IF(E681="","",SUMIF(OUTBOUND!$G:$G,WMS!E681,OUTBOUND!$AC:$AC))</f>
        <v>2.52</v>
      </c>
      <c r="Z681" s="71">
        <f>IF(E681="","",SUMIF(OUTBOUND!$G:$G,WMS!E681,OUTBOUND!$P:$P))</f>
        <v>5.6000000000000001E-2</v>
      </c>
      <c r="AA681" s="27">
        <f t="shared" si="208"/>
        <v>10</v>
      </c>
      <c r="AB681" s="27">
        <f t="shared" si="209"/>
        <v>60</v>
      </c>
      <c r="AC681" s="71">
        <f t="shared" si="210"/>
        <v>17</v>
      </c>
      <c r="AD681" s="71">
        <f t="shared" si="211"/>
        <v>12.6</v>
      </c>
      <c r="AE681" s="71">
        <f t="shared" si="212"/>
        <v>0.27400000000000002</v>
      </c>
      <c r="AF681" s="80" t="b">
        <f t="shared" si="213"/>
        <v>1</v>
      </c>
    </row>
    <row r="682" spans="1:33">
      <c r="A682" s="43" t="s">
        <v>3382</v>
      </c>
      <c r="B682" s="19" t="s">
        <v>1156</v>
      </c>
      <c r="C682" s="19" t="s">
        <v>3383</v>
      </c>
      <c r="D682" s="19">
        <v>42605522</v>
      </c>
      <c r="E682" s="57" t="str">
        <f t="shared" si="215"/>
        <v>KG-ARI-1812-00048-01201/42605522</v>
      </c>
      <c r="F682" s="19" t="s">
        <v>1158</v>
      </c>
      <c r="G682" s="19" t="s">
        <v>1160</v>
      </c>
      <c r="H682" s="45">
        <v>43491</v>
      </c>
      <c r="I682" s="38">
        <v>11</v>
      </c>
      <c r="J682" s="38">
        <v>66</v>
      </c>
      <c r="K682" s="65">
        <f t="shared" si="216"/>
        <v>6</v>
      </c>
      <c r="L682" s="46">
        <v>1.7</v>
      </c>
      <c r="M682" s="66">
        <f t="shared" si="217"/>
        <v>18.7</v>
      </c>
      <c r="N682" s="38">
        <v>48</v>
      </c>
      <c r="O682" s="38">
        <v>21.5</v>
      </c>
      <c r="P682" s="38">
        <v>27</v>
      </c>
      <c r="Q682" s="71">
        <f t="shared" si="206"/>
        <v>2.8000000000000001E-2</v>
      </c>
      <c r="R682" s="65">
        <f t="shared" si="207"/>
        <v>0.31</v>
      </c>
      <c r="S682" s="72">
        <f t="shared" si="214"/>
        <v>0.21</v>
      </c>
      <c r="T682" s="50">
        <v>13.86</v>
      </c>
      <c r="U682" s="74" t="s">
        <v>3385</v>
      </c>
      <c r="V682" s="27">
        <f>IF(E682="","",SUMIF(OUTBOUND!$G:$G,WMS!E682,OUTBOUND!$L:$L))</f>
        <v>6</v>
      </c>
      <c r="W682" s="27">
        <f>IF(E682="","",SUMIF(OUTBOUND!$G:$G,WMS!E682,OUTBOUND!$M:$M))</f>
        <v>36</v>
      </c>
      <c r="X682" s="71">
        <f>IF(E682="","",SUMIF(OUTBOUND!$G:$G,WMS!E682,OUTBOUND!$O:$O))</f>
        <v>10.199999999999999</v>
      </c>
      <c r="Y682" s="71">
        <f>IF(E682="","",SUMIF(OUTBOUND!$G:$G,WMS!E682,OUTBOUND!$AC:$AC))</f>
        <v>7.56</v>
      </c>
      <c r="Z682" s="71">
        <f>IF(E682="","",SUMIF(OUTBOUND!$G:$G,WMS!E682,OUTBOUND!$P:$P))</f>
        <v>0.16800000000000001</v>
      </c>
      <c r="AA682" s="27">
        <f t="shared" si="208"/>
        <v>5</v>
      </c>
      <c r="AB682" s="27">
        <f t="shared" si="209"/>
        <v>30</v>
      </c>
      <c r="AC682" s="71">
        <f t="shared" si="210"/>
        <v>8.5</v>
      </c>
      <c r="AD682" s="71">
        <f t="shared" si="211"/>
        <v>6.3</v>
      </c>
      <c r="AE682" s="71">
        <f t="shared" si="212"/>
        <v>0.14199999999999999</v>
      </c>
      <c r="AF682" s="80" t="b">
        <f t="shared" si="213"/>
        <v>1</v>
      </c>
    </row>
    <row r="683" spans="1:33">
      <c r="A683" s="84" t="s">
        <v>3227</v>
      </c>
      <c r="B683" s="83" t="s">
        <v>1163</v>
      </c>
      <c r="C683" s="83" t="s">
        <v>3386</v>
      </c>
      <c r="D683" s="83" t="s">
        <v>3387</v>
      </c>
      <c r="E683" s="57" t="str">
        <f t="shared" si="215"/>
        <v>KG-ROB-1901-00064-01731/42565475</v>
      </c>
      <c r="F683" s="19" t="s">
        <v>1165</v>
      </c>
      <c r="G683" s="19" t="s">
        <v>1166</v>
      </c>
      <c r="H683" s="45">
        <v>43493</v>
      </c>
      <c r="I683" s="38">
        <v>83</v>
      </c>
      <c r="J683" s="38">
        <v>2988</v>
      </c>
      <c r="K683" s="65">
        <f t="shared" si="216"/>
        <v>36</v>
      </c>
      <c r="L683" s="46">
        <v>1.25</v>
      </c>
      <c r="M683" s="66">
        <f t="shared" si="217"/>
        <v>103.75</v>
      </c>
      <c r="N683" s="38">
        <v>36.5</v>
      </c>
      <c r="O683" s="38">
        <v>22.5</v>
      </c>
      <c r="P683" s="38">
        <v>13.5</v>
      </c>
      <c r="Q683" s="71">
        <f t="shared" si="206"/>
        <v>1.0999999999999999E-2</v>
      </c>
      <c r="R683" s="65">
        <f t="shared" si="207"/>
        <v>0.92</v>
      </c>
      <c r="S683" s="72">
        <f t="shared" si="214"/>
        <v>2.2222222222222223E-2</v>
      </c>
      <c r="T683" s="50">
        <v>66.400000000000006</v>
      </c>
      <c r="U683" s="74" t="s">
        <v>3214</v>
      </c>
      <c r="V683" s="27">
        <f>IF(E683="","",SUMIF(OUTBOUND!$G:$G,WMS!E683,OUTBOUND!$L:$L))</f>
        <v>83</v>
      </c>
      <c r="W683" s="27">
        <f>IF(E683="","",SUMIF(OUTBOUND!$G:$G,WMS!E683,OUTBOUND!$M:$M))</f>
        <v>2988</v>
      </c>
      <c r="X683" s="71">
        <f>IF(E683="","",SUMIF(OUTBOUND!$G:$G,WMS!E683,OUTBOUND!$O:$O))</f>
        <v>103.75</v>
      </c>
      <c r="Y683" s="71">
        <f>IF(E683="","",SUMIF(OUTBOUND!$G:$G,WMS!E683,OUTBOUND!$AC:$AC))</f>
        <v>66.400000000000006</v>
      </c>
      <c r="Z683" s="71">
        <f>IF(E683="","",SUMIF(OUTBOUND!$G:$G,WMS!E683,OUTBOUND!$P:$P))</f>
        <v>0.91300000000000003</v>
      </c>
      <c r="AA683" s="27">
        <f t="shared" si="208"/>
        <v>0</v>
      </c>
      <c r="AB683" s="27">
        <f t="shared" si="209"/>
        <v>0</v>
      </c>
      <c r="AC683" s="71">
        <f t="shared" si="210"/>
        <v>0</v>
      </c>
      <c r="AD683" s="71">
        <f t="shared" si="211"/>
        <v>0</v>
      </c>
      <c r="AE683" s="71">
        <f t="shared" si="212"/>
        <v>7.0000000000000062E-3</v>
      </c>
      <c r="AF683" s="80" t="e">
        <f t="shared" si="213"/>
        <v>#DIV/0!</v>
      </c>
      <c r="AG683" s="43" t="s">
        <v>2726</v>
      </c>
    </row>
    <row r="684" spans="1:33">
      <c r="A684" s="43" t="s">
        <v>3227</v>
      </c>
      <c r="B684" s="19" t="s">
        <v>1168</v>
      </c>
      <c r="C684" s="19" t="s">
        <v>3388</v>
      </c>
      <c r="D684" s="19" t="s">
        <v>3389</v>
      </c>
      <c r="E684" s="57" t="str">
        <f t="shared" si="215"/>
        <v>KG-ARI-1812-00048-01231/42269700</v>
      </c>
      <c r="F684" s="19" t="s">
        <v>1170</v>
      </c>
      <c r="G684" s="19" t="s">
        <v>1171</v>
      </c>
      <c r="H684" s="45">
        <v>43493</v>
      </c>
      <c r="I684" s="38">
        <v>15</v>
      </c>
      <c r="J684" s="38">
        <v>360</v>
      </c>
      <c r="K684" s="65">
        <f t="shared" si="216"/>
        <v>24</v>
      </c>
      <c r="L684" s="46">
        <v>1.05</v>
      </c>
      <c r="M684" s="66">
        <f t="shared" si="217"/>
        <v>15.75</v>
      </c>
      <c r="N684" s="38">
        <v>29</v>
      </c>
      <c r="O684" s="38">
        <v>19</v>
      </c>
      <c r="P684" s="38">
        <v>19</v>
      </c>
      <c r="Q684" s="71">
        <f t="shared" si="206"/>
        <v>0.01</v>
      </c>
      <c r="R684" s="65">
        <f t="shared" si="207"/>
        <v>0.16</v>
      </c>
      <c r="S684" s="72">
        <f t="shared" si="214"/>
        <v>3.0000000000000002E-2</v>
      </c>
      <c r="T684" s="50">
        <v>10.8</v>
      </c>
      <c r="U684" s="74" t="s">
        <v>3390</v>
      </c>
      <c r="V684" s="27">
        <f>IF(E684="","",SUMIF(OUTBOUND!$G:$G,WMS!E684,OUTBOUND!$L:$L))</f>
        <v>10</v>
      </c>
      <c r="W684" s="27">
        <f>IF(E684="","",SUMIF(OUTBOUND!$G:$G,WMS!E684,OUTBOUND!$M:$M))</f>
        <v>240</v>
      </c>
      <c r="X684" s="71">
        <f>IF(E684="","",SUMIF(OUTBOUND!$G:$G,WMS!E684,OUTBOUND!$O:$O))</f>
        <v>10.5</v>
      </c>
      <c r="Y684" s="71">
        <f>IF(E684="","",SUMIF(OUTBOUND!$G:$G,WMS!E684,OUTBOUND!$AC:$AC))</f>
        <v>7.2</v>
      </c>
      <c r="Z684" s="71">
        <f>IF(E684="","",SUMIF(OUTBOUND!$G:$G,WMS!E684,OUTBOUND!$P:$P))</f>
        <v>0.1</v>
      </c>
      <c r="AA684" s="27">
        <f t="shared" si="208"/>
        <v>5</v>
      </c>
      <c r="AB684" s="27">
        <f t="shared" si="209"/>
        <v>120</v>
      </c>
      <c r="AC684" s="71">
        <f t="shared" si="210"/>
        <v>5.25</v>
      </c>
      <c r="AD684" s="71">
        <f t="shared" si="211"/>
        <v>3.6000000000000005</v>
      </c>
      <c r="AE684" s="71">
        <f t="shared" si="212"/>
        <v>0.06</v>
      </c>
      <c r="AF684" s="80" t="b">
        <f t="shared" si="213"/>
        <v>1</v>
      </c>
    </row>
    <row r="685" spans="1:33">
      <c r="A685" s="84" t="s">
        <v>3227</v>
      </c>
      <c r="B685" s="83" t="s">
        <v>1172</v>
      </c>
      <c r="C685" s="83" t="s">
        <v>3391</v>
      </c>
      <c r="D685" s="83" t="s">
        <v>3392</v>
      </c>
      <c r="E685" s="57" t="str">
        <f t="shared" si="215"/>
        <v>KG-ARI-1901-00066-01610/42711902</v>
      </c>
      <c r="F685" s="19" t="s">
        <v>1174</v>
      </c>
      <c r="G685" s="19" t="s">
        <v>1175</v>
      </c>
      <c r="H685" s="45">
        <v>43493</v>
      </c>
      <c r="I685" s="38">
        <v>6</v>
      </c>
      <c r="J685" s="38">
        <v>48</v>
      </c>
      <c r="K685" s="65">
        <f t="shared" si="216"/>
        <v>8</v>
      </c>
      <c r="L685" s="46">
        <v>1.2</v>
      </c>
      <c r="M685" s="66">
        <f t="shared" si="217"/>
        <v>7.2</v>
      </c>
      <c r="N685" s="38">
        <v>28.5</v>
      </c>
      <c r="O685" s="38">
        <v>13</v>
      </c>
      <c r="P685" s="38">
        <v>11</v>
      </c>
      <c r="Q685" s="71">
        <f t="shared" si="206"/>
        <v>4.0000000000000001E-3</v>
      </c>
      <c r="R685" s="65">
        <f t="shared" si="207"/>
        <v>0.02</v>
      </c>
      <c r="S685" s="72">
        <f t="shared" si="214"/>
        <v>0.1275</v>
      </c>
      <c r="T685" s="50">
        <v>6.12</v>
      </c>
      <c r="U685" s="74" t="s">
        <v>2727</v>
      </c>
      <c r="V685" s="27">
        <f>IF(E685="","",SUMIF(OUTBOUND!$G:$G,WMS!E685,OUTBOUND!$L:$L))</f>
        <v>6</v>
      </c>
      <c r="W685" s="27">
        <f>IF(E685="","",SUMIF(OUTBOUND!$G:$G,WMS!E685,OUTBOUND!$M:$M))</f>
        <v>48</v>
      </c>
      <c r="X685" s="71">
        <f>IF(E685="","",SUMIF(OUTBOUND!$G:$G,WMS!E685,OUTBOUND!$O:$O))</f>
        <v>7.2</v>
      </c>
      <c r="Y685" s="71">
        <f>IF(E685="","",SUMIF(OUTBOUND!$G:$G,WMS!E685,OUTBOUND!$AC:$AC))</f>
        <v>6.1199999999999992</v>
      </c>
      <c r="Z685" s="71">
        <f>IF(E685="","",SUMIF(OUTBOUND!$G:$G,WMS!E685,OUTBOUND!$P:$P))</f>
        <v>2.4E-2</v>
      </c>
      <c r="AA685" s="27">
        <f t="shared" si="208"/>
        <v>0</v>
      </c>
      <c r="AB685" s="27">
        <f t="shared" si="209"/>
        <v>0</v>
      </c>
      <c r="AC685" s="71">
        <f t="shared" si="210"/>
        <v>0</v>
      </c>
      <c r="AD685" s="71">
        <f t="shared" si="211"/>
        <v>8.8817841970012523E-16</v>
      </c>
      <c r="AE685" s="71">
        <f t="shared" si="212"/>
        <v>-4.0000000000000001E-3</v>
      </c>
      <c r="AF685" s="80" t="e">
        <f t="shared" si="213"/>
        <v>#DIV/0!</v>
      </c>
      <c r="AG685" s="60" t="s">
        <v>2726</v>
      </c>
    </row>
    <row r="686" spans="1:33">
      <c r="A686" s="84" t="s">
        <v>3227</v>
      </c>
      <c r="B686" s="83" t="s">
        <v>1172</v>
      </c>
      <c r="C686" s="83" t="s">
        <v>3391</v>
      </c>
      <c r="D686" s="83" t="s">
        <v>3393</v>
      </c>
      <c r="E686" s="57" t="str">
        <f t="shared" si="215"/>
        <v>KG-ARI-1901-00066-01610/42712244</v>
      </c>
      <c r="F686" s="19" t="s">
        <v>1174</v>
      </c>
      <c r="G686" s="19" t="s">
        <v>1177</v>
      </c>
      <c r="H686" s="45">
        <v>43493</v>
      </c>
      <c r="I686" s="38">
        <v>6</v>
      </c>
      <c r="J686" s="38">
        <v>48</v>
      </c>
      <c r="K686" s="65">
        <f t="shared" si="216"/>
        <v>8</v>
      </c>
      <c r="L686" s="46">
        <v>1.6</v>
      </c>
      <c r="M686" s="66">
        <f t="shared" si="217"/>
        <v>9.6</v>
      </c>
      <c r="N686" s="38">
        <v>30</v>
      </c>
      <c r="O686" s="38">
        <v>12.5</v>
      </c>
      <c r="P686" s="38">
        <v>18</v>
      </c>
      <c r="Q686" s="71">
        <f t="shared" si="206"/>
        <v>7.0000000000000001E-3</v>
      </c>
      <c r="R686" s="65">
        <f t="shared" si="207"/>
        <v>0.04</v>
      </c>
      <c r="S686" s="72">
        <f t="shared" si="214"/>
        <v>0.17500000000000002</v>
      </c>
      <c r="T686" s="50">
        <v>8.4</v>
      </c>
      <c r="U686" s="74" t="s">
        <v>2727</v>
      </c>
      <c r="V686" s="27">
        <f>IF(E686="","",SUMIF(OUTBOUND!$G:$G,WMS!E686,OUTBOUND!$L:$L))</f>
        <v>6</v>
      </c>
      <c r="W686" s="27">
        <f>IF(E686="","",SUMIF(OUTBOUND!$G:$G,WMS!E686,OUTBOUND!$M:$M))</f>
        <v>48</v>
      </c>
      <c r="X686" s="71">
        <f>IF(E686="","",SUMIF(OUTBOUND!$G:$G,WMS!E686,OUTBOUND!$O:$O))</f>
        <v>9.6</v>
      </c>
      <c r="Y686" s="71">
        <f>IF(E686="","",SUMIF(OUTBOUND!$G:$G,WMS!E686,OUTBOUND!$AC:$AC))</f>
        <v>8.4</v>
      </c>
      <c r="Z686" s="71">
        <f>IF(E686="","",SUMIF(OUTBOUND!$G:$G,WMS!E686,OUTBOUND!$P:$P))</f>
        <v>4.2000000000000003E-2</v>
      </c>
      <c r="AA686" s="27">
        <f t="shared" si="208"/>
        <v>0</v>
      </c>
      <c r="AB686" s="27">
        <f t="shared" si="209"/>
        <v>0</v>
      </c>
      <c r="AC686" s="71">
        <f t="shared" si="210"/>
        <v>0</v>
      </c>
      <c r="AD686" s="71">
        <f t="shared" si="211"/>
        <v>0</v>
      </c>
      <c r="AE686" s="71">
        <f t="shared" si="212"/>
        <v>-2.0000000000000018E-3</v>
      </c>
      <c r="AF686" s="80" t="e">
        <f t="shared" si="213"/>
        <v>#DIV/0!</v>
      </c>
      <c r="AG686" s="60" t="s">
        <v>2726</v>
      </c>
    </row>
    <row r="687" spans="1:33">
      <c r="A687" s="84" t="s">
        <v>3227</v>
      </c>
      <c r="B687" s="83" t="s">
        <v>1172</v>
      </c>
      <c r="C687" s="83" t="s">
        <v>3391</v>
      </c>
      <c r="D687" s="83" t="s">
        <v>3394</v>
      </c>
      <c r="E687" s="57" t="str">
        <f t="shared" si="215"/>
        <v>KG-ARI-1901-00066-01610/42712213</v>
      </c>
      <c r="F687" s="19" t="s">
        <v>1174</v>
      </c>
      <c r="G687" s="19" t="s">
        <v>1179</v>
      </c>
      <c r="H687" s="45">
        <v>43493</v>
      </c>
      <c r="I687" s="38">
        <v>11</v>
      </c>
      <c r="J687" s="38">
        <v>88</v>
      </c>
      <c r="K687" s="65">
        <f t="shared" si="216"/>
        <v>8</v>
      </c>
      <c r="L687" s="46">
        <v>2.1</v>
      </c>
      <c r="M687" s="66">
        <f t="shared" si="217"/>
        <v>23.1</v>
      </c>
      <c r="N687" s="38">
        <v>28</v>
      </c>
      <c r="O687" s="38">
        <v>17</v>
      </c>
      <c r="P687" s="38">
        <v>13</v>
      </c>
      <c r="Q687" s="71">
        <f t="shared" si="206"/>
        <v>6.0000000000000001E-3</v>
      </c>
      <c r="R687" s="65">
        <f t="shared" si="207"/>
        <v>7.0000000000000007E-2</v>
      </c>
      <c r="S687" s="72">
        <f t="shared" si="214"/>
        <v>0.23499999999999999</v>
      </c>
      <c r="T687" s="50">
        <v>20.68</v>
      </c>
      <c r="U687" s="74" t="s">
        <v>2727</v>
      </c>
      <c r="V687" s="27">
        <f>IF(E687="","",SUMIF(OUTBOUND!$G:$G,WMS!E687,OUTBOUND!$L:$L))</f>
        <v>11</v>
      </c>
      <c r="W687" s="27">
        <f>IF(E687="","",SUMIF(OUTBOUND!$G:$G,WMS!E687,OUTBOUND!$M:$M))</f>
        <v>88</v>
      </c>
      <c r="X687" s="71">
        <f>IF(E687="","",SUMIF(OUTBOUND!$G:$G,WMS!E687,OUTBOUND!$O:$O))</f>
        <v>23.1</v>
      </c>
      <c r="Y687" s="71">
        <f>IF(E687="","",SUMIF(OUTBOUND!$G:$G,WMS!E687,OUTBOUND!$AC:$AC))</f>
        <v>20.68</v>
      </c>
      <c r="Z687" s="71">
        <f>IF(E687="","",SUMIF(OUTBOUND!$G:$G,WMS!E687,OUTBOUND!$P:$P))</f>
        <v>6.6000000000000003E-2</v>
      </c>
      <c r="AA687" s="27">
        <f t="shared" si="208"/>
        <v>0</v>
      </c>
      <c r="AB687" s="27">
        <f t="shared" si="209"/>
        <v>0</v>
      </c>
      <c r="AC687" s="71">
        <f t="shared" si="210"/>
        <v>0</v>
      </c>
      <c r="AD687" s="71">
        <f t="shared" si="211"/>
        <v>0</v>
      </c>
      <c r="AE687" s="71">
        <f t="shared" si="212"/>
        <v>4.0000000000000036E-3</v>
      </c>
      <c r="AF687" s="80" t="e">
        <f t="shared" si="213"/>
        <v>#DIV/0!</v>
      </c>
      <c r="AG687" s="60" t="s">
        <v>2726</v>
      </c>
    </row>
    <row r="688" spans="1:33">
      <c r="A688" s="84" t="s">
        <v>3227</v>
      </c>
      <c r="B688" s="83" t="s">
        <v>1181</v>
      </c>
      <c r="C688" s="83" t="s">
        <v>3395</v>
      </c>
      <c r="D688" s="83" t="s">
        <v>3396</v>
      </c>
      <c r="E688" s="57" t="str">
        <f t="shared" si="215"/>
        <v>KG-ROB-1902-00084-01899/42627081A</v>
      </c>
      <c r="F688" s="19" t="s">
        <v>1183</v>
      </c>
      <c r="G688" s="19" t="s">
        <v>1184</v>
      </c>
      <c r="H688" s="45">
        <v>43495</v>
      </c>
      <c r="I688" s="38">
        <v>63</v>
      </c>
      <c r="J688" s="38">
        <v>252</v>
      </c>
      <c r="K688" s="65">
        <f t="shared" si="216"/>
        <v>4</v>
      </c>
      <c r="L688" s="46">
        <v>8.25</v>
      </c>
      <c r="M688" s="66">
        <f t="shared" si="217"/>
        <v>519.75</v>
      </c>
      <c r="N688" s="38">
        <v>41</v>
      </c>
      <c r="O688" s="38">
        <v>41</v>
      </c>
      <c r="P688" s="38">
        <v>81.5</v>
      </c>
      <c r="Q688" s="71">
        <f t="shared" si="206"/>
        <v>0.13700000000000001</v>
      </c>
      <c r="R688" s="65">
        <f t="shared" si="207"/>
        <v>8.6300000000000008</v>
      </c>
      <c r="S688" s="72">
        <f t="shared" si="214"/>
        <v>1.8</v>
      </c>
      <c r="T688" s="50">
        <v>453.6</v>
      </c>
      <c r="U688" s="74" t="s">
        <v>3368</v>
      </c>
      <c r="V688" s="27">
        <f>IF(E688="","",SUMIF(OUTBOUND!$G:$G,WMS!E688,OUTBOUND!$L:$L))</f>
        <v>63</v>
      </c>
      <c r="W688" s="27">
        <f>IF(E688="","",SUMIF(OUTBOUND!$G:$G,WMS!E688,OUTBOUND!$M:$M))</f>
        <v>252</v>
      </c>
      <c r="X688" s="71">
        <f>IF(E688="","",SUMIF(OUTBOUND!$G:$G,WMS!E688,OUTBOUND!$O:$O))</f>
        <v>519.75</v>
      </c>
      <c r="Y688" s="71">
        <f>IF(E688="","",SUMIF(OUTBOUND!$G:$G,WMS!E688,OUTBOUND!$AC:$AC))</f>
        <v>453.6</v>
      </c>
      <c r="Z688" s="71">
        <f>IF(E688="","",SUMIF(OUTBOUND!$G:$G,WMS!E688,OUTBOUND!$P:$P))</f>
        <v>8.6310000000000002</v>
      </c>
      <c r="AA688" s="27">
        <f t="shared" si="208"/>
        <v>0</v>
      </c>
      <c r="AB688" s="27">
        <f t="shared" si="209"/>
        <v>0</v>
      </c>
      <c r="AC688" s="71">
        <f t="shared" si="210"/>
        <v>0</v>
      </c>
      <c r="AD688" s="71">
        <f t="shared" si="211"/>
        <v>0</v>
      </c>
      <c r="AE688" s="71">
        <f t="shared" si="212"/>
        <v>-9.9999999999944578E-4</v>
      </c>
      <c r="AF688" s="80" t="e">
        <f t="shared" si="213"/>
        <v>#DIV/0!</v>
      </c>
      <c r="AG688" s="60" t="s">
        <v>2726</v>
      </c>
    </row>
    <row r="689" spans="1:33">
      <c r="A689" s="84" t="s">
        <v>3227</v>
      </c>
      <c r="B689" s="83" t="s">
        <v>1181</v>
      </c>
      <c r="C689" s="83" t="s">
        <v>3395</v>
      </c>
      <c r="D689" s="83" t="s">
        <v>3397</v>
      </c>
      <c r="E689" s="57" t="str">
        <f t="shared" si="215"/>
        <v>KG-ROB-1902-00084-01899/42627081B</v>
      </c>
      <c r="F689" s="19" t="s">
        <v>1187</v>
      </c>
      <c r="G689" s="19" t="s">
        <v>1188</v>
      </c>
      <c r="H689" s="45">
        <v>43494</v>
      </c>
      <c r="I689" s="38">
        <v>190</v>
      </c>
      <c r="J689" s="38">
        <v>760</v>
      </c>
      <c r="K689" s="65">
        <f t="shared" si="216"/>
        <v>4</v>
      </c>
      <c r="L689" s="46">
        <v>8.25</v>
      </c>
      <c r="M689" s="66">
        <f t="shared" si="217"/>
        <v>1567.5</v>
      </c>
      <c r="N689" s="38">
        <v>41</v>
      </c>
      <c r="O689" s="38">
        <v>41</v>
      </c>
      <c r="P689" s="38">
        <v>81.5</v>
      </c>
      <c r="Q689" s="71">
        <f t="shared" si="206"/>
        <v>0.13700000000000001</v>
      </c>
      <c r="R689" s="65">
        <f t="shared" si="207"/>
        <v>26.03</v>
      </c>
      <c r="S689" s="72">
        <f t="shared" si="214"/>
        <v>1.8</v>
      </c>
      <c r="T689" s="50">
        <v>1368</v>
      </c>
      <c r="U689" s="74" t="s">
        <v>3368</v>
      </c>
      <c r="V689" s="27">
        <f>IF(E689="","",SUMIF(OUTBOUND!$G:$G,WMS!E689,OUTBOUND!$L:$L))</f>
        <v>190</v>
      </c>
      <c r="W689" s="27">
        <f>IF(E689="","",SUMIF(OUTBOUND!$G:$G,WMS!E689,OUTBOUND!$M:$M))</f>
        <v>760</v>
      </c>
      <c r="X689" s="71">
        <f>IF(E689="","",SUMIF(OUTBOUND!$G:$G,WMS!E689,OUTBOUND!$O:$O))</f>
        <v>1567.5</v>
      </c>
      <c r="Y689" s="71">
        <f>IF(E689="","",SUMIF(OUTBOUND!$G:$G,WMS!E689,OUTBOUND!$AC:$AC))</f>
        <v>1368</v>
      </c>
      <c r="Z689" s="71">
        <f>IF(E689="","",SUMIF(OUTBOUND!$G:$G,WMS!E689,OUTBOUND!$P:$P))</f>
        <v>26.03</v>
      </c>
      <c r="AA689" s="27">
        <f t="shared" si="208"/>
        <v>0</v>
      </c>
      <c r="AB689" s="27">
        <f t="shared" si="209"/>
        <v>0</v>
      </c>
      <c r="AC689" s="71">
        <f t="shared" si="210"/>
        <v>0</v>
      </c>
      <c r="AD689" s="71">
        <f t="shared" si="211"/>
        <v>0</v>
      </c>
      <c r="AE689" s="71">
        <f t="shared" si="212"/>
        <v>0</v>
      </c>
      <c r="AF689" s="80" t="e">
        <f t="shared" si="213"/>
        <v>#DIV/0!</v>
      </c>
      <c r="AG689" s="60" t="s">
        <v>2726</v>
      </c>
    </row>
    <row r="690" spans="1:33">
      <c r="A690" s="84" t="s">
        <v>3227</v>
      </c>
      <c r="B690" s="83" t="s">
        <v>1181</v>
      </c>
      <c r="C690" s="83" t="s">
        <v>3398</v>
      </c>
      <c r="D690" s="83" t="s">
        <v>3399</v>
      </c>
      <c r="E690" s="57" t="str">
        <f t="shared" si="215"/>
        <v>KG-ROB-1901-00064-01818/42115427A</v>
      </c>
      <c r="F690" s="19" t="s">
        <v>1190</v>
      </c>
      <c r="G690" s="19" t="s">
        <v>1191</v>
      </c>
      <c r="H690" s="45">
        <v>43494</v>
      </c>
      <c r="I690" s="87">
        <v>369</v>
      </c>
      <c r="J690" s="87">
        <v>1476</v>
      </c>
      <c r="K690" s="65">
        <f t="shared" si="216"/>
        <v>4</v>
      </c>
      <c r="L690" s="46">
        <v>10.85</v>
      </c>
      <c r="M690" s="66">
        <f t="shared" si="217"/>
        <v>4003.65</v>
      </c>
      <c r="N690" s="38">
        <v>66</v>
      </c>
      <c r="O690" s="38">
        <v>42</v>
      </c>
      <c r="P690" s="38">
        <v>51</v>
      </c>
      <c r="Q690" s="71">
        <f t="shared" si="206"/>
        <v>0.14099999999999999</v>
      </c>
      <c r="R690" s="65">
        <f t="shared" si="207"/>
        <v>52.17</v>
      </c>
      <c r="S690" s="72">
        <f t="shared" si="214"/>
        <v>1.4274999999999998</v>
      </c>
      <c r="T690" s="50">
        <v>2106.9899999999998</v>
      </c>
      <c r="U690" s="74" t="s">
        <v>2719</v>
      </c>
      <c r="V690" s="27">
        <f>IF(E690="","",SUMIF(OUTBOUND!$G:$G,WMS!E690,OUTBOUND!$L:$L))</f>
        <v>369</v>
      </c>
      <c r="W690" s="27">
        <f>IF(E690="","",SUMIF(OUTBOUND!$G:$G,WMS!E690,OUTBOUND!$M:$M))</f>
        <v>1476</v>
      </c>
      <c r="X690" s="71">
        <f>IF(E690="","",SUMIF(OUTBOUND!$G:$G,WMS!E690,OUTBOUND!$O:$O))</f>
        <v>4003.6499999999996</v>
      </c>
      <c r="Y690" s="71">
        <f>IF(E690="","",SUMIF(OUTBOUND!$G:$G,WMS!E690,OUTBOUND!$AC:$AC))</f>
        <v>2106.9899999999993</v>
      </c>
      <c r="Z690" s="71">
        <f>IF(E690="","",SUMIF(OUTBOUND!$G:$G,WMS!E690,OUTBOUND!$P:$P))</f>
        <v>52.028999999999996</v>
      </c>
      <c r="AA690" s="27">
        <f t="shared" si="208"/>
        <v>0</v>
      </c>
      <c r="AB690" s="27">
        <f t="shared" si="209"/>
        <v>0</v>
      </c>
      <c r="AC690" s="71">
        <f t="shared" si="210"/>
        <v>4.5474735088646412E-13</v>
      </c>
      <c r="AD690" s="71">
        <f t="shared" si="211"/>
        <v>4.5474735088646412E-13</v>
      </c>
      <c r="AE690" s="71">
        <f t="shared" si="212"/>
        <v>0.14100000000000534</v>
      </c>
      <c r="AF690" s="80" t="e">
        <f t="shared" si="213"/>
        <v>#DIV/0!</v>
      </c>
      <c r="AG690" s="43" t="s">
        <v>2726</v>
      </c>
    </row>
    <row r="691" spans="1:33">
      <c r="A691" s="84" t="s">
        <v>3227</v>
      </c>
      <c r="B691" s="83" t="s">
        <v>1181</v>
      </c>
      <c r="C691" s="83" t="s">
        <v>3398</v>
      </c>
      <c r="D691" s="83" t="s">
        <v>3400</v>
      </c>
      <c r="E691" s="57" t="str">
        <f t="shared" si="215"/>
        <v>KG-ROB-1901-00064-01818/42115427B</v>
      </c>
      <c r="F691" s="19" t="s">
        <v>1190</v>
      </c>
      <c r="G691" s="19" t="s">
        <v>1192</v>
      </c>
      <c r="H691" s="45">
        <v>43494</v>
      </c>
      <c r="I691" s="87"/>
      <c r="J691" s="87">
        <v>1476</v>
      </c>
      <c r="K691" s="65" t="e">
        <f t="shared" si="216"/>
        <v>#DIV/0!</v>
      </c>
      <c r="L691" s="46">
        <v>10.85</v>
      </c>
      <c r="M691" s="66">
        <f t="shared" si="217"/>
        <v>0</v>
      </c>
      <c r="N691" s="38">
        <v>66</v>
      </c>
      <c r="O691" s="38">
        <v>42</v>
      </c>
      <c r="P691" s="38">
        <v>51</v>
      </c>
      <c r="Q691" s="71">
        <f t="shared" si="206"/>
        <v>0.14099999999999999</v>
      </c>
      <c r="R691" s="65">
        <f t="shared" si="207"/>
        <v>0</v>
      </c>
      <c r="S691" s="72">
        <f t="shared" si="214"/>
        <v>0.83500000000000008</v>
      </c>
      <c r="T691" s="50">
        <v>1232.46</v>
      </c>
      <c r="U691" s="74" t="s">
        <v>2719</v>
      </c>
      <c r="V691" s="27">
        <f>IF(E691="","",SUMIF(OUTBOUND!$G:$G,WMS!E691,OUTBOUND!$L:$L))</f>
        <v>0</v>
      </c>
      <c r="W691" s="27">
        <f>IF(E691="","",SUMIF(OUTBOUND!$G:$G,WMS!E691,OUTBOUND!$M:$M))</f>
        <v>1476</v>
      </c>
      <c r="X691" s="71">
        <f>IF(E691="","",SUMIF(OUTBOUND!$G:$G,WMS!E691,OUTBOUND!$O:$O))</f>
        <v>0</v>
      </c>
      <c r="Y691" s="71">
        <f>IF(E691="","",SUMIF(OUTBOUND!$G:$G,WMS!E691,OUTBOUND!$AC:$AC))</f>
        <v>1232.4600000000003</v>
      </c>
      <c r="Z691" s="71">
        <f>IF(E691="","",SUMIF(OUTBOUND!$G:$G,WMS!E691,OUTBOUND!$P:$P))</f>
        <v>0</v>
      </c>
      <c r="AA691" s="27" t="str">
        <f t="shared" si="208"/>
        <v/>
      </c>
      <c r="AB691" s="27">
        <f t="shared" si="209"/>
        <v>0</v>
      </c>
      <c r="AC691" s="71">
        <f t="shared" si="210"/>
        <v>0</v>
      </c>
      <c r="AD691" s="71">
        <f t="shared" si="211"/>
        <v>-2.2737367544323206E-13</v>
      </c>
      <c r="AE691" s="71">
        <f t="shared" si="212"/>
        <v>0</v>
      </c>
      <c r="AF691" s="80" t="e">
        <f t="shared" si="213"/>
        <v>#DIV/0!</v>
      </c>
      <c r="AG691" s="43" t="s">
        <v>2726</v>
      </c>
    </row>
    <row r="692" spans="1:33">
      <c r="A692" s="43" t="s">
        <v>3227</v>
      </c>
      <c r="B692" s="19" t="s">
        <v>1193</v>
      </c>
      <c r="C692" s="19" t="s">
        <v>3401</v>
      </c>
      <c r="D692" s="19">
        <v>42701200</v>
      </c>
      <c r="E692" s="57" t="str">
        <f t="shared" si="215"/>
        <v>KG-ARI-1903-00107-02404/42701200</v>
      </c>
      <c r="F692" s="19" t="s">
        <v>1195</v>
      </c>
      <c r="G692" s="19" t="s">
        <v>1196</v>
      </c>
      <c r="H692" s="45">
        <v>43516</v>
      </c>
      <c r="I692" s="38">
        <v>6</v>
      </c>
      <c r="J692" s="38">
        <v>24</v>
      </c>
      <c r="K692" s="65">
        <f t="shared" si="216"/>
        <v>4</v>
      </c>
      <c r="L692" s="46">
        <v>3.4</v>
      </c>
      <c r="M692" s="66">
        <f t="shared" si="217"/>
        <v>20.399999999999999</v>
      </c>
      <c r="N692" s="38">
        <v>60.5</v>
      </c>
      <c r="O692" s="38">
        <v>31</v>
      </c>
      <c r="P692" s="38">
        <v>28</v>
      </c>
      <c r="Q692" s="71">
        <f t="shared" si="206"/>
        <v>5.2999999999999999E-2</v>
      </c>
      <c r="R692" s="65">
        <f t="shared" si="207"/>
        <v>0.32</v>
      </c>
      <c r="S692" s="72">
        <f t="shared" si="214"/>
        <v>0.65833333333333333</v>
      </c>
      <c r="T692" s="50">
        <v>15.8</v>
      </c>
      <c r="U692" s="74" t="s">
        <v>3294</v>
      </c>
      <c r="V692" s="27">
        <f>IF(E692="","",SUMIF(OUTBOUND!$G:$G,WMS!E692,OUTBOUND!$L:$L))</f>
        <v>0</v>
      </c>
      <c r="W692" s="27">
        <f>IF(E692="","",SUMIF(OUTBOUND!$G:$G,WMS!E692,OUTBOUND!$M:$M))</f>
        <v>0</v>
      </c>
      <c r="X692" s="71">
        <f>IF(E692="","",SUMIF(OUTBOUND!$G:$G,WMS!E692,OUTBOUND!$O:$O))</f>
        <v>0</v>
      </c>
      <c r="Y692" s="71">
        <f>IF(E692="","",SUMIF(OUTBOUND!$G:$G,WMS!E692,OUTBOUND!$AC:$AC))</f>
        <v>0</v>
      </c>
      <c r="Z692" s="71">
        <f>IF(E692="","",SUMIF(OUTBOUND!$G:$G,WMS!E692,OUTBOUND!$P:$P))</f>
        <v>0</v>
      </c>
      <c r="AA692" s="27">
        <f t="shared" si="208"/>
        <v>6</v>
      </c>
      <c r="AB692" s="27">
        <f t="shared" si="209"/>
        <v>24</v>
      </c>
      <c r="AC692" s="71">
        <f t="shared" si="210"/>
        <v>20.399999999999999</v>
      </c>
      <c r="AD692" s="71">
        <f t="shared" si="211"/>
        <v>15.8</v>
      </c>
      <c r="AE692" s="71">
        <f t="shared" si="212"/>
        <v>0.32</v>
      </c>
      <c r="AF692" s="80" t="b">
        <f t="shared" si="213"/>
        <v>1</v>
      </c>
    </row>
    <row r="693" spans="1:33">
      <c r="A693" s="43" t="s">
        <v>3402</v>
      </c>
      <c r="B693" s="19" t="s">
        <v>1197</v>
      </c>
      <c r="C693" s="19" t="s">
        <v>3403</v>
      </c>
      <c r="D693" s="19" t="s">
        <v>3404</v>
      </c>
      <c r="E693" s="57" t="str">
        <f t="shared" si="215"/>
        <v>KG-ARI-1903-00107-02437/42272090</v>
      </c>
      <c r="F693" s="19" t="s">
        <v>1199</v>
      </c>
      <c r="G693" s="19" t="s">
        <v>1200</v>
      </c>
      <c r="H693" s="45">
        <v>43522</v>
      </c>
      <c r="I693" s="38">
        <v>5</v>
      </c>
      <c r="J693" s="38">
        <v>20</v>
      </c>
      <c r="K693" s="65">
        <f t="shared" si="216"/>
        <v>4</v>
      </c>
      <c r="L693" s="46">
        <v>1.9</v>
      </c>
      <c r="M693" s="66">
        <f t="shared" si="217"/>
        <v>9.5</v>
      </c>
      <c r="N693" s="38">
        <v>40.5</v>
      </c>
      <c r="O693" s="38">
        <v>28</v>
      </c>
      <c r="P693" s="38">
        <v>22.5</v>
      </c>
      <c r="Q693" s="71">
        <f t="shared" si="206"/>
        <v>2.5999999999999999E-2</v>
      </c>
      <c r="R693" s="65">
        <f t="shared" si="207"/>
        <v>0.13</v>
      </c>
      <c r="S693" s="72">
        <f t="shared" si="214"/>
        <v>0.15</v>
      </c>
      <c r="T693" s="50">
        <v>3</v>
      </c>
      <c r="U693" s="74" t="s">
        <v>2642</v>
      </c>
      <c r="V693" s="27">
        <f>IF(E693="","",SUMIF(OUTBOUND!$G:$G,WMS!E693,OUTBOUND!$L:$L))</f>
        <v>4</v>
      </c>
      <c r="W693" s="27">
        <f>IF(E693="","",SUMIF(OUTBOUND!$G:$G,WMS!E693,OUTBOUND!$M:$M))</f>
        <v>16</v>
      </c>
      <c r="X693" s="71">
        <f>IF(E693="","",SUMIF(OUTBOUND!$G:$G,WMS!E693,OUTBOUND!$O:$O))</f>
        <v>7.6</v>
      </c>
      <c r="Y693" s="71">
        <f>IF(E693="","",SUMIF(OUTBOUND!$G:$G,WMS!E693,OUTBOUND!$AC:$AC))</f>
        <v>2.4</v>
      </c>
      <c r="Z693" s="71">
        <f>IF(E693="","",SUMIF(OUTBOUND!$G:$G,WMS!E693,OUTBOUND!$P:$P))</f>
        <v>0.104</v>
      </c>
      <c r="AA693" s="27">
        <f t="shared" si="208"/>
        <v>1</v>
      </c>
      <c r="AB693" s="27">
        <f t="shared" si="209"/>
        <v>4</v>
      </c>
      <c r="AC693" s="71">
        <f t="shared" si="210"/>
        <v>1.9000000000000004</v>
      </c>
      <c r="AD693" s="71">
        <f t="shared" si="211"/>
        <v>0.60000000000000009</v>
      </c>
      <c r="AE693" s="71">
        <f t="shared" si="212"/>
        <v>2.6000000000000009E-2</v>
      </c>
      <c r="AF693" s="80" t="b">
        <f t="shared" si="213"/>
        <v>1</v>
      </c>
    </row>
    <row r="694" spans="1:33">
      <c r="A694" s="43" t="s">
        <v>3402</v>
      </c>
      <c r="B694" s="19" t="s">
        <v>1197</v>
      </c>
      <c r="C694" s="19" t="s">
        <v>3403</v>
      </c>
      <c r="D694" s="19" t="s">
        <v>3405</v>
      </c>
      <c r="E694" s="57" t="str">
        <f t="shared" si="215"/>
        <v>KG-ARI-1903-00107-02437/42602675</v>
      </c>
      <c r="F694" s="19" t="s">
        <v>1199</v>
      </c>
      <c r="G694" s="19" t="s">
        <v>1202</v>
      </c>
      <c r="H694" s="45">
        <v>43522</v>
      </c>
      <c r="I694" s="38">
        <v>3</v>
      </c>
      <c r="J694" s="38">
        <v>36</v>
      </c>
      <c r="K694" s="65">
        <f t="shared" si="216"/>
        <v>12</v>
      </c>
      <c r="L694" s="46">
        <v>1.4</v>
      </c>
      <c r="M694" s="66">
        <f t="shared" si="217"/>
        <v>4.2</v>
      </c>
      <c r="N694" s="38">
        <v>33.5</v>
      </c>
      <c r="O694" s="38">
        <v>25</v>
      </c>
      <c r="P694" s="38">
        <v>16.5</v>
      </c>
      <c r="Q694" s="71">
        <f t="shared" si="206"/>
        <v>1.4E-2</v>
      </c>
      <c r="R694" s="65">
        <f t="shared" si="207"/>
        <v>0.04</v>
      </c>
      <c r="S694" s="72">
        <f t="shared" si="214"/>
        <v>2.7777777777777776E-2</v>
      </c>
      <c r="T694" s="50">
        <v>1</v>
      </c>
      <c r="U694" s="74" t="s">
        <v>2642</v>
      </c>
      <c r="V694" s="27">
        <f>IF(E694="","",SUMIF(OUTBOUND!$G:$G,WMS!E694,OUTBOUND!$L:$L))</f>
        <v>2</v>
      </c>
      <c r="W694" s="27">
        <f>IF(E694="","",SUMIF(OUTBOUND!$G:$G,WMS!E694,OUTBOUND!$M:$M))</f>
        <v>24</v>
      </c>
      <c r="X694" s="71">
        <f>IF(E694="","",SUMIF(OUTBOUND!$G:$G,WMS!E694,OUTBOUND!$O:$O))</f>
        <v>2.8</v>
      </c>
      <c r="Y694" s="71">
        <f>IF(E694="","",SUMIF(OUTBOUND!$G:$G,WMS!E694,OUTBOUND!$AC:$AC))</f>
        <v>0.66666666666666663</v>
      </c>
      <c r="Z694" s="71">
        <f>IF(E694="","",SUMIF(OUTBOUND!$G:$G,WMS!E694,OUTBOUND!$P:$P))</f>
        <v>2.8000000000000001E-2</v>
      </c>
      <c r="AA694" s="27">
        <f t="shared" si="208"/>
        <v>1</v>
      </c>
      <c r="AB694" s="27">
        <f t="shared" si="209"/>
        <v>12</v>
      </c>
      <c r="AC694" s="71">
        <f t="shared" si="210"/>
        <v>1.4000000000000004</v>
      </c>
      <c r="AD694" s="71">
        <f t="shared" si="211"/>
        <v>0.33333333333333337</v>
      </c>
      <c r="AE694" s="71">
        <f t="shared" si="212"/>
        <v>1.2E-2</v>
      </c>
      <c r="AF694" s="80" t="b">
        <f t="shared" si="213"/>
        <v>1</v>
      </c>
    </row>
    <row r="695" spans="1:33">
      <c r="A695" s="84" t="s">
        <v>3227</v>
      </c>
      <c r="B695" s="83" t="s">
        <v>1204</v>
      </c>
      <c r="C695" s="83" t="s">
        <v>3406</v>
      </c>
      <c r="D695" s="83" t="s">
        <v>3407</v>
      </c>
      <c r="E695" s="57" t="str">
        <f t="shared" si="215"/>
        <v>KG-ARI-1903-00107-02477/42695295</v>
      </c>
      <c r="F695" s="19" t="s">
        <v>1206</v>
      </c>
      <c r="G695" s="19" t="s">
        <v>1209</v>
      </c>
      <c r="H695" s="45">
        <v>43528</v>
      </c>
      <c r="I695" s="38">
        <v>2</v>
      </c>
      <c r="J695" s="38">
        <v>24</v>
      </c>
      <c r="K695" s="65">
        <f t="shared" si="216"/>
        <v>12</v>
      </c>
      <c r="L695" s="46">
        <v>1.2</v>
      </c>
      <c r="M695" s="66">
        <f t="shared" si="217"/>
        <v>2.4</v>
      </c>
      <c r="N695" s="38">
        <v>43</v>
      </c>
      <c r="O695" s="38">
        <v>23</v>
      </c>
      <c r="P695" s="38">
        <v>35.5</v>
      </c>
      <c r="Q695" s="71">
        <f t="shared" si="206"/>
        <v>3.5000000000000003E-2</v>
      </c>
      <c r="R695" s="65">
        <f t="shared" si="207"/>
        <v>7.0000000000000007E-2</v>
      </c>
      <c r="S695" s="72">
        <f t="shared" si="214"/>
        <v>6.25E-2</v>
      </c>
      <c r="T695" s="50">
        <v>1.5</v>
      </c>
      <c r="U695" s="74" t="s">
        <v>3390</v>
      </c>
      <c r="V695" s="27">
        <f>IF(E695="","",SUMIF(OUTBOUND!$G:$G,WMS!E695,OUTBOUND!$L:$L))</f>
        <v>2</v>
      </c>
      <c r="W695" s="27">
        <f>IF(E695="","",SUMIF(OUTBOUND!$G:$G,WMS!E695,OUTBOUND!$M:$M))</f>
        <v>24</v>
      </c>
      <c r="X695" s="71">
        <f>IF(E695="","",SUMIF(OUTBOUND!$G:$G,WMS!E695,OUTBOUND!$O:$O))</f>
        <v>2.4</v>
      </c>
      <c r="Y695" s="71">
        <f>IF(E695="","",SUMIF(OUTBOUND!$G:$G,WMS!E695,OUTBOUND!$AC:$AC))</f>
        <v>1.5</v>
      </c>
      <c r="Z695" s="71">
        <f>IF(E695="","",SUMIF(OUTBOUND!$G:$G,WMS!E695,OUTBOUND!$P:$P))</f>
        <v>7.0000000000000007E-2</v>
      </c>
      <c r="AA695" s="27">
        <f t="shared" si="208"/>
        <v>0</v>
      </c>
      <c r="AB695" s="27">
        <f t="shared" si="209"/>
        <v>0</v>
      </c>
      <c r="AC695" s="71">
        <f t="shared" si="210"/>
        <v>0</v>
      </c>
      <c r="AD695" s="71">
        <f t="shared" si="211"/>
        <v>0</v>
      </c>
      <c r="AE695" s="71">
        <f t="shared" si="212"/>
        <v>0</v>
      </c>
      <c r="AF695" s="80" t="e">
        <f t="shared" si="213"/>
        <v>#DIV/0!</v>
      </c>
      <c r="AG695" s="60" t="s">
        <v>2726</v>
      </c>
    </row>
    <row r="696" spans="1:33">
      <c r="A696" s="84" t="s">
        <v>3227</v>
      </c>
      <c r="B696" s="83" t="s">
        <v>1204</v>
      </c>
      <c r="C696" s="83" t="s">
        <v>3406</v>
      </c>
      <c r="D696" s="83" t="s">
        <v>3408</v>
      </c>
      <c r="E696" s="57" t="str">
        <f t="shared" si="215"/>
        <v>KG-ARI-1903-00107-02477/42695257</v>
      </c>
      <c r="F696" s="19" t="s">
        <v>1206</v>
      </c>
      <c r="G696" s="19" t="s">
        <v>1209</v>
      </c>
      <c r="H696" s="45">
        <v>43528</v>
      </c>
      <c r="I696" s="38">
        <v>2</v>
      </c>
      <c r="J696" s="38">
        <v>24</v>
      </c>
      <c r="K696" s="65">
        <f t="shared" si="216"/>
        <v>12</v>
      </c>
      <c r="L696" s="46">
        <v>1.2</v>
      </c>
      <c r="M696" s="66">
        <f t="shared" si="217"/>
        <v>2.4</v>
      </c>
      <c r="N696" s="38">
        <v>43</v>
      </c>
      <c r="O696" s="38">
        <v>23</v>
      </c>
      <c r="P696" s="38">
        <v>35.5</v>
      </c>
      <c r="Q696" s="71">
        <f t="shared" si="206"/>
        <v>3.5000000000000003E-2</v>
      </c>
      <c r="R696" s="65">
        <f t="shared" si="207"/>
        <v>7.0000000000000007E-2</v>
      </c>
      <c r="S696" s="72">
        <f t="shared" si="214"/>
        <v>6.25E-2</v>
      </c>
      <c r="T696" s="50">
        <v>1.5</v>
      </c>
      <c r="U696" s="74" t="s">
        <v>3390</v>
      </c>
      <c r="V696" s="27">
        <f>IF(E696="","",SUMIF(OUTBOUND!$G:$G,WMS!E696,OUTBOUND!$L:$L))</f>
        <v>2</v>
      </c>
      <c r="W696" s="27">
        <f>IF(E696="","",SUMIF(OUTBOUND!$G:$G,WMS!E696,OUTBOUND!$M:$M))</f>
        <v>24</v>
      </c>
      <c r="X696" s="71">
        <f>IF(E696="","",SUMIF(OUTBOUND!$G:$G,WMS!E696,OUTBOUND!$O:$O))</f>
        <v>2.4</v>
      </c>
      <c r="Y696" s="71">
        <f>IF(E696="","",SUMIF(OUTBOUND!$G:$G,WMS!E696,OUTBOUND!$AC:$AC))</f>
        <v>1.5</v>
      </c>
      <c r="Z696" s="71">
        <f>IF(E696="","",SUMIF(OUTBOUND!$G:$G,WMS!E696,OUTBOUND!$P:$P))</f>
        <v>7.0000000000000007E-2</v>
      </c>
      <c r="AA696" s="27">
        <f t="shared" si="208"/>
        <v>0</v>
      </c>
      <c r="AB696" s="27">
        <f t="shared" si="209"/>
        <v>0</v>
      </c>
      <c r="AC696" s="71">
        <f t="shared" si="210"/>
        <v>0</v>
      </c>
      <c r="AD696" s="71">
        <f t="shared" si="211"/>
        <v>0</v>
      </c>
      <c r="AE696" s="71">
        <f t="shared" si="212"/>
        <v>0</v>
      </c>
      <c r="AF696" s="80" t="e">
        <f t="shared" si="213"/>
        <v>#DIV/0!</v>
      </c>
      <c r="AG696" s="60" t="s">
        <v>2726</v>
      </c>
    </row>
    <row r="697" spans="1:33">
      <c r="A697" s="84" t="s">
        <v>3227</v>
      </c>
      <c r="B697" s="83" t="s">
        <v>1204</v>
      </c>
      <c r="C697" s="83" t="s">
        <v>3406</v>
      </c>
      <c r="D697" s="83" t="s">
        <v>3409</v>
      </c>
      <c r="E697" s="57" t="str">
        <f t="shared" si="215"/>
        <v>KG-ARI-1903-00107-02477/42686491</v>
      </c>
      <c r="F697" s="19" t="s">
        <v>1206</v>
      </c>
      <c r="G697" s="19" t="s">
        <v>1207</v>
      </c>
      <c r="H697" s="45">
        <v>43528</v>
      </c>
      <c r="I697" s="38">
        <v>2</v>
      </c>
      <c r="J697" s="38">
        <v>24</v>
      </c>
      <c r="K697" s="65">
        <f t="shared" si="216"/>
        <v>12</v>
      </c>
      <c r="L697" s="46">
        <v>1.5</v>
      </c>
      <c r="M697" s="66">
        <f t="shared" si="217"/>
        <v>3</v>
      </c>
      <c r="N697" s="38">
        <v>52</v>
      </c>
      <c r="O697" s="38">
        <v>28</v>
      </c>
      <c r="P697" s="38">
        <v>37</v>
      </c>
      <c r="Q697" s="71">
        <f t="shared" si="206"/>
        <v>5.3999999999999999E-2</v>
      </c>
      <c r="R697" s="65">
        <f t="shared" si="207"/>
        <v>0.11</v>
      </c>
      <c r="S697" s="72">
        <f t="shared" si="214"/>
        <v>8.3333333333333329E-2</v>
      </c>
      <c r="T697" s="50">
        <v>2</v>
      </c>
      <c r="U697" s="74" t="s">
        <v>3390</v>
      </c>
      <c r="V697" s="27">
        <f>IF(E697="","",SUMIF(OUTBOUND!$G:$G,WMS!E697,OUTBOUND!$L:$L))</f>
        <v>2</v>
      </c>
      <c r="W697" s="27">
        <f>IF(E697="","",SUMIF(OUTBOUND!$G:$G,WMS!E697,OUTBOUND!$M:$M))</f>
        <v>24</v>
      </c>
      <c r="X697" s="71">
        <f>IF(E697="","",SUMIF(OUTBOUND!$G:$G,WMS!E697,OUTBOUND!$O:$O))</f>
        <v>3</v>
      </c>
      <c r="Y697" s="71">
        <f>IF(E697="","",SUMIF(OUTBOUND!$G:$G,WMS!E697,OUTBOUND!$AC:$AC))</f>
        <v>2</v>
      </c>
      <c r="Z697" s="71">
        <f>IF(E697="","",SUMIF(OUTBOUND!$G:$G,WMS!E697,OUTBOUND!$P:$P))</f>
        <v>0.108</v>
      </c>
      <c r="AA697" s="27">
        <f t="shared" si="208"/>
        <v>0</v>
      </c>
      <c r="AB697" s="27">
        <f t="shared" si="209"/>
        <v>0</v>
      </c>
      <c r="AC697" s="71">
        <f t="shared" si="210"/>
        <v>0</v>
      </c>
      <c r="AD697" s="71">
        <f t="shared" si="211"/>
        <v>0</v>
      </c>
      <c r="AE697" s="71">
        <f t="shared" si="212"/>
        <v>2.0000000000000018E-3</v>
      </c>
      <c r="AF697" s="80" t="e">
        <f t="shared" si="213"/>
        <v>#DIV/0!</v>
      </c>
      <c r="AG697" s="60" t="s">
        <v>2726</v>
      </c>
    </row>
    <row r="698" spans="1:33">
      <c r="A698" s="43" t="s">
        <v>3202</v>
      </c>
      <c r="B698" s="19" t="s">
        <v>1211</v>
      </c>
      <c r="C698" s="19" t="s">
        <v>3410</v>
      </c>
      <c r="D698" s="19">
        <v>42609919</v>
      </c>
      <c r="E698" s="57" t="str">
        <f t="shared" si="215"/>
        <v>KG-ARI-1903-00107-02510/42609919</v>
      </c>
      <c r="F698" s="19" t="s">
        <v>1213</v>
      </c>
      <c r="G698" s="19" t="s">
        <v>1214</v>
      </c>
      <c r="H698" s="45">
        <v>43531</v>
      </c>
      <c r="I698" s="38">
        <v>6</v>
      </c>
      <c r="J698" s="38">
        <v>36</v>
      </c>
      <c r="K698" s="65">
        <f t="shared" ref="K698:K704" si="218">IF(J698="","",J698/I698)</f>
        <v>6</v>
      </c>
      <c r="L698" s="46">
        <v>0.5</v>
      </c>
      <c r="M698" s="66">
        <f t="shared" ref="M698:M704" si="219">IF(L698="","",ROUND(I698*L698,3))</f>
        <v>3</v>
      </c>
      <c r="N698" s="38">
        <v>20</v>
      </c>
      <c r="O698" s="38">
        <v>18</v>
      </c>
      <c r="P698" s="38">
        <v>17</v>
      </c>
      <c r="Q698" s="71">
        <f t="shared" ref="Q698:Q717" si="220">IF(P698="","",ROUND(N698*O698*P698/1000000,3))</f>
        <v>6.0000000000000001E-3</v>
      </c>
      <c r="R698" s="65">
        <f t="shared" ref="R698:R717" si="221">IF(Q698="","",ROUND(N698*O698*P698/1000000*I698,2))</f>
        <v>0.04</v>
      </c>
      <c r="S698" s="72">
        <f t="shared" ref="S698:S717" si="222">IF(T698="","",T698/J698)</f>
        <v>7.0000000000000007E-2</v>
      </c>
      <c r="T698" s="50">
        <v>2.52</v>
      </c>
      <c r="U698" s="74" t="s">
        <v>3279</v>
      </c>
      <c r="V698" s="27">
        <f>IF(E698="","",SUMIF(OUTBOUND!$G:$G,WMS!E698,OUTBOUND!$L:$L))</f>
        <v>5</v>
      </c>
      <c r="W698" s="27">
        <f>IF(E698="","",SUMIF(OUTBOUND!$G:$G,WMS!E698,OUTBOUND!$M:$M))</f>
        <v>30</v>
      </c>
      <c r="X698" s="71">
        <f>IF(E698="","",SUMIF(OUTBOUND!$G:$G,WMS!E698,OUTBOUND!$O:$O))</f>
        <v>2.5</v>
      </c>
      <c r="Y698" s="71">
        <f>IF(E698="","",SUMIF(OUTBOUND!$G:$G,WMS!E698,OUTBOUND!$AC:$AC))</f>
        <v>2.1</v>
      </c>
      <c r="Z698" s="71">
        <f>IF(E698="","",SUMIF(OUTBOUND!$G:$G,WMS!E698,OUTBOUND!$P:$P))</f>
        <v>0.03</v>
      </c>
      <c r="AA698" s="27">
        <f t="shared" ref="AA698:AA717" si="223">IF(I698="","",I698-V698)</f>
        <v>1</v>
      </c>
      <c r="AB698" s="27">
        <f t="shared" ref="AB698:AB717" si="224">IF(J698="","",J698-W698)</f>
        <v>6</v>
      </c>
      <c r="AC698" s="71">
        <f t="shared" ref="AC698:AC717" si="225">IF(M698="","",M698-X698)</f>
        <v>0.5</v>
      </c>
      <c r="AD698" s="71">
        <f t="shared" ref="AD698:AD717" si="226">IF(T698="","",T698-Y698)</f>
        <v>0.41999999999999993</v>
      </c>
      <c r="AE698" s="71">
        <f t="shared" ref="AE698:AE717" si="227">IF(R698="","",R698-Z698)</f>
        <v>1.0000000000000002E-2</v>
      </c>
      <c r="AF698" s="80" t="b">
        <f t="shared" ref="AF698:AF717" si="228">IF(AB698="","",EXACT(K698,AB698/AA698))</f>
        <v>1</v>
      </c>
    </row>
    <row r="699" spans="1:33">
      <c r="A699" s="84" t="s">
        <v>3202</v>
      </c>
      <c r="B699" s="83" t="s">
        <v>1211</v>
      </c>
      <c r="C699" s="83" t="s">
        <v>3410</v>
      </c>
      <c r="D699" s="83">
        <v>42483113</v>
      </c>
      <c r="E699" s="57" t="str">
        <f t="shared" si="215"/>
        <v>KG-ARI-1903-00107-02510/42483113</v>
      </c>
      <c r="F699" s="19" t="s">
        <v>1213</v>
      </c>
      <c r="G699" s="19" t="s">
        <v>1215</v>
      </c>
      <c r="H699" s="45">
        <v>43531</v>
      </c>
      <c r="I699" s="38">
        <v>4</v>
      </c>
      <c r="J699" s="38">
        <v>24</v>
      </c>
      <c r="K699" s="65">
        <f t="shared" si="218"/>
        <v>6</v>
      </c>
      <c r="L699" s="46">
        <v>1.3</v>
      </c>
      <c r="M699" s="66">
        <f t="shared" si="219"/>
        <v>5.2</v>
      </c>
      <c r="N699" s="38">
        <v>32.5</v>
      </c>
      <c r="O699" s="38">
        <v>22</v>
      </c>
      <c r="P699" s="38">
        <v>17</v>
      </c>
      <c r="Q699" s="71">
        <f t="shared" si="220"/>
        <v>1.2E-2</v>
      </c>
      <c r="R699" s="65">
        <f t="shared" si="221"/>
        <v>0.05</v>
      </c>
      <c r="S699" s="72">
        <f t="shared" si="222"/>
        <v>0.16166666666666665</v>
      </c>
      <c r="T699" s="50">
        <v>3.88</v>
      </c>
      <c r="U699" s="74" t="s">
        <v>3279</v>
      </c>
      <c r="V699" s="27">
        <f>IF(E699="","",SUMIF(OUTBOUND!$G:$G,WMS!E699,OUTBOUND!$L:$L))</f>
        <v>4</v>
      </c>
      <c r="W699" s="27">
        <f>IF(E699="","",SUMIF(OUTBOUND!$G:$G,WMS!E699,OUTBOUND!$M:$M))</f>
        <v>24</v>
      </c>
      <c r="X699" s="71">
        <f>IF(E699="","",SUMIF(OUTBOUND!$G:$G,WMS!E699,OUTBOUND!$O:$O))</f>
        <v>5.2</v>
      </c>
      <c r="Y699" s="71">
        <f>IF(E699="","",SUMIF(OUTBOUND!$G:$G,WMS!E699,OUTBOUND!$AC:$AC))</f>
        <v>3.88</v>
      </c>
      <c r="Z699" s="71">
        <f>IF(E699="","",SUMIF(OUTBOUND!$G:$G,WMS!E699,OUTBOUND!$P:$P))</f>
        <v>4.8000000000000001E-2</v>
      </c>
      <c r="AA699" s="27">
        <f t="shared" si="223"/>
        <v>0</v>
      </c>
      <c r="AB699" s="27">
        <f t="shared" si="224"/>
        <v>0</v>
      </c>
      <c r="AC699" s="71">
        <f t="shared" si="225"/>
        <v>0</v>
      </c>
      <c r="AD699" s="71">
        <f t="shared" si="226"/>
        <v>0</v>
      </c>
      <c r="AE699" s="71">
        <f t="shared" si="227"/>
        <v>2.0000000000000018E-3</v>
      </c>
      <c r="AF699" s="80" t="e">
        <f t="shared" si="228"/>
        <v>#DIV/0!</v>
      </c>
      <c r="AG699" s="43" t="s">
        <v>2726</v>
      </c>
    </row>
    <row r="700" spans="1:33">
      <c r="A700" s="43" t="s">
        <v>3202</v>
      </c>
      <c r="B700" s="19" t="s">
        <v>1211</v>
      </c>
      <c r="C700" s="19" t="s">
        <v>3410</v>
      </c>
      <c r="D700" s="19">
        <v>42656821</v>
      </c>
      <c r="E700" s="57" t="str">
        <f t="shared" si="215"/>
        <v>KG-ARI-1903-00107-02510/42656821</v>
      </c>
      <c r="F700" s="19" t="s">
        <v>1213</v>
      </c>
      <c r="G700" s="19" t="s">
        <v>1216</v>
      </c>
      <c r="H700" s="45">
        <v>43531</v>
      </c>
      <c r="I700" s="38">
        <v>6</v>
      </c>
      <c r="J700" s="38">
        <v>36</v>
      </c>
      <c r="K700" s="65">
        <f t="shared" si="218"/>
        <v>6</v>
      </c>
      <c r="L700" s="46">
        <v>1.3</v>
      </c>
      <c r="M700" s="66">
        <f t="shared" si="219"/>
        <v>7.8</v>
      </c>
      <c r="N700" s="38">
        <v>35</v>
      </c>
      <c r="O700" s="38">
        <v>17</v>
      </c>
      <c r="P700" s="38">
        <v>28</v>
      </c>
      <c r="Q700" s="71">
        <f t="shared" si="220"/>
        <v>1.7000000000000001E-2</v>
      </c>
      <c r="R700" s="65">
        <f t="shared" si="221"/>
        <v>0.1</v>
      </c>
      <c r="S700" s="72">
        <f t="shared" si="222"/>
        <v>0.16666666666666666</v>
      </c>
      <c r="T700" s="50">
        <v>6</v>
      </c>
      <c r="U700" s="74" t="s">
        <v>3279</v>
      </c>
      <c r="V700" s="27">
        <f>IF(E700="","",SUMIF(OUTBOUND!$G:$G,WMS!E700,OUTBOUND!$L:$L))</f>
        <v>5</v>
      </c>
      <c r="W700" s="27">
        <f>IF(E700="","",SUMIF(OUTBOUND!$G:$G,WMS!E700,OUTBOUND!$M:$M))</f>
        <v>30</v>
      </c>
      <c r="X700" s="71">
        <f>IF(E700="","",SUMIF(OUTBOUND!$G:$G,WMS!E700,OUTBOUND!$O:$O))</f>
        <v>6.5</v>
      </c>
      <c r="Y700" s="71">
        <f>IF(E700="","",SUMIF(OUTBOUND!$G:$G,WMS!E700,OUTBOUND!$AC:$AC))</f>
        <v>5</v>
      </c>
      <c r="Z700" s="71">
        <f>IF(E700="","",SUMIF(OUTBOUND!$G:$G,WMS!E700,OUTBOUND!$P:$P))</f>
        <v>8.5000000000000006E-2</v>
      </c>
      <c r="AA700" s="27">
        <f t="shared" si="223"/>
        <v>1</v>
      </c>
      <c r="AB700" s="27">
        <f t="shared" si="224"/>
        <v>6</v>
      </c>
      <c r="AC700" s="71">
        <f t="shared" si="225"/>
        <v>1.2999999999999998</v>
      </c>
      <c r="AD700" s="71">
        <f t="shared" si="226"/>
        <v>1</v>
      </c>
      <c r="AE700" s="71">
        <f t="shared" si="227"/>
        <v>1.4999999999999999E-2</v>
      </c>
      <c r="AF700" s="80" t="b">
        <f t="shared" si="228"/>
        <v>1</v>
      </c>
    </row>
    <row r="701" spans="1:33">
      <c r="A701" s="43" t="s">
        <v>3202</v>
      </c>
      <c r="B701" s="19" t="s">
        <v>1211</v>
      </c>
      <c r="C701" s="19" t="s">
        <v>3410</v>
      </c>
      <c r="D701" s="19">
        <v>42656845</v>
      </c>
      <c r="E701" s="57" t="str">
        <f t="shared" si="215"/>
        <v>KG-ARI-1903-00107-02510/42656845</v>
      </c>
      <c r="F701" s="19" t="s">
        <v>1213</v>
      </c>
      <c r="G701" s="19" t="s">
        <v>1217</v>
      </c>
      <c r="H701" s="45">
        <v>43531</v>
      </c>
      <c r="I701" s="38">
        <v>10</v>
      </c>
      <c r="J701" s="38">
        <v>60</v>
      </c>
      <c r="K701" s="65">
        <f t="shared" si="218"/>
        <v>6</v>
      </c>
      <c r="L701" s="46">
        <v>1.1000000000000001</v>
      </c>
      <c r="M701" s="66">
        <f t="shared" si="219"/>
        <v>11</v>
      </c>
      <c r="N701" s="38">
        <v>35</v>
      </c>
      <c r="O701" s="38">
        <v>13.5</v>
      </c>
      <c r="P701" s="38">
        <v>28</v>
      </c>
      <c r="Q701" s="71">
        <f t="shared" si="220"/>
        <v>1.2999999999999999E-2</v>
      </c>
      <c r="R701" s="65">
        <f t="shared" si="221"/>
        <v>0.13</v>
      </c>
      <c r="S701" s="72">
        <f t="shared" si="222"/>
        <v>0.14166666666666666</v>
      </c>
      <c r="T701" s="50">
        <v>8.5</v>
      </c>
      <c r="U701" s="74" t="s">
        <v>3279</v>
      </c>
      <c r="V701" s="27">
        <f>IF(E701="","",SUMIF(OUTBOUND!$G:$G,WMS!E701,OUTBOUND!$L:$L))</f>
        <v>5</v>
      </c>
      <c r="W701" s="27">
        <f>IF(E701="","",SUMIF(OUTBOUND!$G:$G,WMS!E701,OUTBOUND!$M:$M))</f>
        <v>30</v>
      </c>
      <c r="X701" s="71">
        <f>IF(E701="","",SUMIF(OUTBOUND!$G:$G,WMS!E701,OUTBOUND!$O:$O))</f>
        <v>5.5</v>
      </c>
      <c r="Y701" s="71">
        <f>IF(E701="","",SUMIF(OUTBOUND!$G:$G,WMS!E701,OUTBOUND!$AC:$AC))</f>
        <v>4.25</v>
      </c>
      <c r="Z701" s="71">
        <f>IF(E701="","",SUMIF(OUTBOUND!$G:$G,WMS!E701,OUTBOUND!$P:$P))</f>
        <v>6.5000000000000002E-2</v>
      </c>
      <c r="AA701" s="27">
        <f t="shared" si="223"/>
        <v>5</v>
      </c>
      <c r="AB701" s="27">
        <f t="shared" si="224"/>
        <v>30</v>
      </c>
      <c r="AC701" s="71">
        <f t="shared" si="225"/>
        <v>5.5</v>
      </c>
      <c r="AD701" s="71">
        <f t="shared" si="226"/>
        <v>4.25</v>
      </c>
      <c r="AE701" s="71">
        <f t="shared" si="227"/>
        <v>6.5000000000000002E-2</v>
      </c>
      <c r="AF701" s="80" t="b">
        <f t="shared" si="228"/>
        <v>1</v>
      </c>
    </row>
    <row r="702" spans="1:33">
      <c r="A702" s="84" t="s">
        <v>3202</v>
      </c>
      <c r="B702" s="83" t="s">
        <v>1211</v>
      </c>
      <c r="C702" s="83" t="s">
        <v>3410</v>
      </c>
      <c r="D702" s="83">
        <v>42656852</v>
      </c>
      <c r="E702" s="57" t="str">
        <f t="shared" si="215"/>
        <v>KG-ARI-1903-00107-02510/42656852</v>
      </c>
      <c r="F702" s="19" t="s">
        <v>1213</v>
      </c>
      <c r="G702" s="19" t="s">
        <v>1218</v>
      </c>
      <c r="H702" s="45">
        <v>43531</v>
      </c>
      <c r="I702" s="38">
        <v>4</v>
      </c>
      <c r="J702" s="38">
        <v>24</v>
      </c>
      <c r="K702" s="65">
        <f t="shared" si="218"/>
        <v>6</v>
      </c>
      <c r="L702" s="46">
        <v>1.3</v>
      </c>
      <c r="M702" s="66">
        <f t="shared" si="219"/>
        <v>5.2</v>
      </c>
      <c r="N702" s="38">
        <v>35</v>
      </c>
      <c r="O702" s="38">
        <v>19</v>
      </c>
      <c r="P702" s="38">
        <v>28</v>
      </c>
      <c r="Q702" s="71">
        <f t="shared" si="220"/>
        <v>1.9E-2</v>
      </c>
      <c r="R702" s="65">
        <f t="shared" si="221"/>
        <v>7.0000000000000007E-2</v>
      </c>
      <c r="S702" s="72">
        <f t="shared" si="222"/>
        <v>0.18666666666666668</v>
      </c>
      <c r="T702" s="50">
        <v>4.4800000000000004</v>
      </c>
      <c r="U702" s="74" t="s">
        <v>3279</v>
      </c>
      <c r="V702" s="27">
        <f>IF(E702="","",SUMIF(OUTBOUND!$G:$G,WMS!E702,OUTBOUND!$L:$L))</f>
        <v>4</v>
      </c>
      <c r="W702" s="27">
        <f>IF(E702="","",SUMIF(OUTBOUND!$G:$G,WMS!E702,OUTBOUND!$M:$M))</f>
        <v>24</v>
      </c>
      <c r="X702" s="71">
        <f>IF(E702="","",SUMIF(OUTBOUND!$G:$G,WMS!E702,OUTBOUND!$O:$O))</f>
        <v>5.2</v>
      </c>
      <c r="Y702" s="71">
        <f>IF(E702="","",SUMIF(OUTBOUND!$G:$G,WMS!E702,OUTBOUND!$AC:$AC))</f>
        <v>4.4800000000000004</v>
      </c>
      <c r="Z702" s="71">
        <f>IF(E702="","",SUMIF(OUTBOUND!$G:$G,WMS!E702,OUTBOUND!$P:$P))</f>
        <v>7.5999999999999998E-2</v>
      </c>
      <c r="AA702" s="27">
        <f t="shared" si="223"/>
        <v>0</v>
      </c>
      <c r="AB702" s="27">
        <f t="shared" si="224"/>
        <v>0</v>
      </c>
      <c r="AC702" s="71">
        <f t="shared" si="225"/>
        <v>0</v>
      </c>
      <c r="AD702" s="71">
        <f t="shared" si="226"/>
        <v>0</v>
      </c>
      <c r="AE702" s="71">
        <f t="shared" si="227"/>
        <v>-5.9999999999999915E-3</v>
      </c>
      <c r="AF702" s="80" t="e">
        <f t="shared" si="228"/>
        <v>#DIV/0!</v>
      </c>
      <c r="AG702" s="43" t="s">
        <v>2726</v>
      </c>
    </row>
    <row r="703" spans="1:33">
      <c r="A703" s="84" t="s">
        <v>3202</v>
      </c>
      <c r="B703" s="83" t="s">
        <v>1211</v>
      </c>
      <c r="C703" s="83" t="s">
        <v>3410</v>
      </c>
      <c r="D703" s="83">
        <v>42656869</v>
      </c>
      <c r="E703" s="57" t="str">
        <f t="shared" ref="E703:E717" si="229">IF(D703="","",C703&amp;"/"&amp;D703)</f>
        <v>KG-ARI-1903-00107-02510/42656869</v>
      </c>
      <c r="F703" s="19" t="s">
        <v>1213</v>
      </c>
      <c r="G703" s="19" t="s">
        <v>1219</v>
      </c>
      <c r="H703" s="45">
        <v>43531</v>
      </c>
      <c r="I703" s="38">
        <v>4</v>
      </c>
      <c r="J703" s="38">
        <v>24</v>
      </c>
      <c r="K703" s="65">
        <f t="shared" si="218"/>
        <v>6</v>
      </c>
      <c r="L703" s="46">
        <v>1.3</v>
      </c>
      <c r="M703" s="66">
        <f t="shared" si="219"/>
        <v>5.2</v>
      </c>
      <c r="N703" s="38">
        <v>35</v>
      </c>
      <c r="O703" s="38">
        <v>17</v>
      </c>
      <c r="P703" s="38">
        <v>28</v>
      </c>
      <c r="Q703" s="71">
        <f t="shared" si="220"/>
        <v>1.7000000000000001E-2</v>
      </c>
      <c r="R703" s="65">
        <f t="shared" si="221"/>
        <v>7.0000000000000007E-2</v>
      </c>
      <c r="S703" s="72">
        <f t="shared" si="222"/>
        <v>0.16166666666666665</v>
      </c>
      <c r="T703" s="50">
        <v>3.88</v>
      </c>
      <c r="U703" s="74" t="s">
        <v>3279</v>
      </c>
      <c r="V703" s="27">
        <f>IF(E703="","",SUMIF(OUTBOUND!$G:$G,WMS!E703,OUTBOUND!$L:$L))</f>
        <v>4</v>
      </c>
      <c r="W703" s="27">
        <f>IF(E703="","",SUMIF(OUTBOUND!$G:$G,WMS!E703,OUTBOUND!$M:$M))</f>
        <v>24</v>
      </c>
      <c r="X703" s="71">
        <f>IF(E703="","",SUMIF(OUTBOUND!$G:$G,WMS!E703,OUTBOUND!$O:$O))</f>
        <v>5.2</v>
      </c>
      <c r="Y703" s="71">
        <f>IF(E703="","",SUMIF(OUTBOUND!$G:$G,WMS!E703,OUTBOUND!$AC:$AC))</f>
        <v>3.88</v>
      </c>
      <c r="Z703" s="71">
        <f>IF(E703="","",SUMIF(OUTBOUND!$G:$G,WMS!E703,OUTBOUND!$P:$P))</f>
        <v>6.8000000000000005E-2</v>
      </c>
      <c r="AA703" s="27">
        <f t="shared" si="223"/>
        <v>0</v>
      </c>
      <c r="AB703" s="27">
        <f t="shared" si="224"/>
        <v>0</v>
      </c>
      <c r="AC703" s="71">
        <f t="shared" si="225"/>
        <v>0</v>
      </c>
      <c r="AD703" s="71">
        <f t="shared" si="226"/>
        <v>0</v>
      </c>
      <c r="AE703" s="71">
        <f t="shared" si="227"/>
        <v>2.0000000000000018E-3</v>
      </c>
      <c r="AF703" s="80" t="e">
        <f t="shared" si="228"/>
        <v>#DIV/0!</v>
      </c>
      <c r="AG703" s="43" t="s">
        <v>2726</v>
      </c>
    </row>
    <row r="704" spans="1:33">
      <c r="A704" s="84" t="s">
        <v>3202</v>
      </c>
      <c r="B704" s="83" t="s">
        <v>1211</v>
      </c>
      <c r="C704" s="83" t="s">
        <v>3410</v>
      </c>
      <c r="D704" s="83">
        <v>42656890</v>
      </c>
      <c r="E704" s="57" t="str">
        <f t="shared" si="229"/>
        <v>KG-ARI-1903-00107-02510/42656890</v>
      </c>
      <c r="F704" s="19" t="s">
        <v>1213</v>
      </c>
      <c r="G704" s="19" t="s">
        <v>1220</v>
      </c>
      <c r="H704" s="45">
        <v>43531</v>
      </c>
      <c r="I704" s="38">
        <v>3</v>
      </c>
      <c r="J704" s="38">
        <v>18</v>
      </c>
      <c r="K704" s="65">
        <f t="shared" si="218"/>
        <v>6</v>
      </c>
      <c r="L704" s="46">
        <v>1.3</v>
      </c>
      <c r="M704" s="66">
        <f t="shared" si="219"/>
        <v>3.9</v>
      </c>
      <c r="N704" s="38">
        <v>35</v>
      </c>
      <c r="O704" s="38">
        <v>18</v>
      </c>
      <c r="P704" s="38">
        <v>28</v>
      </c>
      <c r="Q704" s="71">
        <f t="shared" si="220"/>
        <v>1.7999999999999999E-2</v>
      </c>
      <c r="R704" s="65">
        <f t="shared" si="221"/>
        <v>0.05</v>
      </c>
      <c r="S704" s="72">
        <f t="shared" si="222"/>
        <v>0.18000000000000002</v>
      </c>
      <c r="T704" s="50">
        <v>3.24</v>
      </c>
      <c r="U704" s="74" t="s">
        <v>3279</v>
      </c>
      <c r="V704" s="27">
        <f>IF(E704="","",SUMIF(OUTBOUND!$G:$G,WMS!E704,OUTBOUND!$L:$L))</f>
        <v>3</v>
      </c>
      <c r="W704" s="27">
        <f>IF(E704="","",SUMIF(OUTBOUND!$G:$G,WMS!E704,OUTBOUND!$M:$M))</f>
        <v>18</v>
      </c>
      <c r="X704" s="71">
        <f>IF(E704="","",SUMIF(OUTBOUND!$G:$G,WMS!E704,OUTBOUND!$O:$O))</f>
        <v>3.9000000000000004</v>
      </c>
      <c r="Y704" s="71">
        <f>IF(E704="","",SUMIF(OUTBOUND!$G:$G,WMS!E704,OUTBOUND!$AC:$AC))</f>
        <v>3.24</v>
      </c>
      <c r="Z704" s="71">
        <f>IF(E704="","",SUMIF(OUTBOUND!$G:$G,WMS!E704,OUTBOUND!$P:$P))</f>
        <v>5.3999999999999992E-2</v>
      </c>
      <c r="AA704" s="27">
        <f t="shared" si="223"/>
        <v>0</v>
      </c>
      <c r="AB704" s="27">
        <f t="shared" si="224"/>
        <v>0</v>
      </c>
      <c r="AC704" s="71">
        <f t="shared" si="225"/>
        <v>-4.4408920985006262E-16</v>
      </c>
      <c r="AD704" s="71">
        <f t="shared" si="226"/>
        <v>0</v>
      </c>
      <c r="AE704" s="71">
        <f t="shared" si="227"/>
        <v>-3.9999999999999897E-3</v>
      </c>
      <c r="AF704" s="80" t="e">
        <f t="shared" si="228"/>
        <v>#DIV/0!</v>
      </c>
      <c r="AG704" s="43" t="s">
        <v>2726</v>
      </c>
    </row>
    <row r="705" spans="1:33">
      <c r="A705" s="84" t="s">
        <v>3202</v>
      </c>
      <c r="B705" s="83" t="s">
        <v>1211</v>
      </c>
      <c r="C705" s="83" t="s">
        <v>3410</v>
      </c>
      <c r="D705" s="83">
        <v>42656913</v>
      </c>
      <c r="E705" s="57" t="str">
        <f t="shared" si="229"/>
        <v>KG-ARI-1903-00107-02510/42656913</v>
      </c>
      <c r="F705" s="19" t="s">
        <v>1213</v>
      </c>
      <c r="G705" s="19" t="s">
        <v>1221</v>
      </c>
      <c r="H705" s="45">
        <v>43531</v>
      </c>
      <c r="I705" s="38">
        <v>3</v>
      </c>
      <c r="J705" s="38">
        <v>18</v>
      </c>
      <c r="K705" s="65">
        <f t="shared" ref="K705:K717" si="230">IF(J705="","",J705/I705)</f>
        <v>6</v>
      </c>
      <c r="L705" s="46">
        <v>1.4</v>
      </c>
      <c r="M705" s="66">
        <f t="shared" ref="M705:M717" si="231">IF(L705="","",ROUND(I705*L705,3))</f>
        <v>4.2</v>
      </c>
      <c r="N705" s="38">
        <v>35</v>
      </c>
      <c r="O705" s="38">
        <v>16.5</v>
      </c>
      <c r="P705" s="38">
        <v>28</v>
      </c>
      <c r="Q705" s="71">
        <f t="shared" si="220"/>
        <v>1.6E-2</v>
      </c>
      <c r="R705" s="65">
        <f t="shared" si="221"/>
        <v>0.05</v>
      </c>
      <c r="S705" s="72">
        <f t="shared" si="222"/>
        <v>0.17611111111111111</v>
      </c>
      <c r="T705" s="50">
        <v>3.17</v>
      </c>
      <c r="U705" s="74" t="s">
        <v>3279</v>
      </c>
      <c r="V705" s="27">
        <f>IF(E705="","",SUMIF(OUTBOUND!$G:$G,WMS!E705,OUTBOUND!$L:$L))</f>
        <v>3</v>
      </c>
      <c r="W705" s="27">
        <f>IF(E705="","",SUMIF(OUTBOUND!$G:$G,WMS!E705,OUTBOUND!$M:$M))</f>
        <v>18</v>
      </c>
      <c r="X705" s="71">
        <f>IF(E705="","",SUMIF(OUTBOUND!$G:$G,WMS!E705,OUTBOUND!$O:$O))</f>
        <v>4.1999999999999993</v>
      </c>
      <c r="Y705" s="71">
        <f>IF(E705="","",SUMIF(OUTBOUND!$G:$G,WMS!E705,OUTBOUND!$AC:$AC))</f>
        <v>3.17</v>
      </c>
      <c r="Z705" s="71">
        <f>IF(E705="","",SUMIF(OUTBOUND!$G:$G,WMS!E705,OUTBOUND!$P:$P))</f>
        <v>4.8000000000000001E-2</v>
      </c>
      <c r="AA705" s="27">
        <f t="shared" si="223"/>
        <v>0</v>
      </c>
      <c r="AB705" s="27">
        <f t="shared" si="224"/>
        <v>0</v>
      </c>
      <c r="AC705" s="71">
        <f t="shared" si="225"/>
        <v>8.8817841970012523E-16</v>
      </c>
      <c r="AD705" s="71">
        <f t="shared" si="226"/>
        <v>0</v>
      </c>
      <c r="AE705" s="71">
        <f t="shared" si="227"/>
        <v>2.0000000000000018E-3</v>
      </c>
      <c r="AF705" s="80" t="e">
        <f t="shared" si="228"/>
        <v>#DIV/0!</v>
      </c>
      <c r="AG705" s="43" t="s">
        <v>2726</v>
      </c>
    </row>
    <row r="706" spans="1:33">
      <c r="A706" s="84" t="s">
        <v>3202</v>
      </c>
      <c r="B706" s="83" t="s">
        <v>1211</v>
      </c>
      <c r="C706" s="83" t="s">
        <v>3410</v>
      </c>
      <c r="D706" s="83">
        <v>42656944</v>
      </c>
      <c r="E706" s="57" t="str">
        <f t="shared" si="229"/>
        <v>KG-ARI-1903-00107-02510/42656944</v>
      </c>
      <c r="F706" s="19" t="s">
        <v>1213</v>
      </c>
      <c r="G706" s="19" t="s">
        <v>1222</v>
      </c>
      <c r="H706" s="45">
        <v>43531</v>
      </c>
      <c r="I706" s="38">
        <v>3</v>
      </c>
      <c r="J706" s="38">
        <v>18</v>
      </c>
      <c r="K706" s="65">
        <f t="shared" si="230"/>
        <v>6</v>
      </c>
      <c r="L706" s="46">
        <v>1</v>
      </c>
      <c r="M706" s="66">
        <f t="shared" si="231"/>
        <v>3</v>
      </c>
      <c r="N706" s="38">
        <v>35</v>
      </c>
      <c r="O706" s="38">
        <v>19</v>
      </c>
      <c r="P706" s="38">
        <v>28</v>
      </c>
      <c r="Q706" s="71">
        <f t="shared" si="220"/>
        <v>1.9E-2</v>
      </c>
      <c r="R706" s="65">
        <f t="shared" si="221"/>
        <v>0.06</v>
      </c>
      <c r="S706" s="72">
        <f t="shared" si="222"/>
        <v>0.18944444444444444</v>
      </c>
      <c r="T706" s="50">
        <v>3.41</v>
      </c>
      <c r="U706" s="74" t="s">
        <v>3279</v>
      </c>
      <c r="V706" s="27">
        <f>IF(E706="","",SUMIF(OUTBOUND!$G:$G,WMS!E706,OUTBOUND!$L:$L))</f>
        <v>3</v>
      </c>
      <c r="W706" s="27">
        <f>IF(E706="","",SUMIF(OUTBOUND!$G:$G,WMS!E706,OUTBOUND!$M:$M))</f>
        <v>18</v>
      </c>
      <c r="X706" s="71">
        <f>IF(E706="","",SUMIF(OUTBOUND!$G:$G,WMS!E706,OUTBOUND!$O:$O))</f>
        <v>3</v>
      </c>
      <c r="Y706" s="71">
        <f>IF(E706="","",SUMIF(OUTBOUND!$G:$G,WMS!E706,OUTBOUND!$AC:$AC))</f>
        <v>3.41</v>
      </c>
      <c r="Z706" s="71">
        <f>IF(E706="","",SUMIF(OUTBOUND!$G:$G,WMS!E706,OUTBOUND!$P:$P))</f>
        <v>5.6999999999999995E-2</v>
      </c>
      <c r="AA706" s="27">
        <f t="shared" si="223"/>
        <v>0</v>
      </c>
      <c r="AB706" s="27">
        <f t="shared" si="224"/>
        <v>0</v>
      </c>
      <c r="AC706" s="71">
        <f t="shared" si="225"/>
        <v>0</v>
      </c>
      <c r="AD706" s="71">
        <f t="shared" si="226"/>
        <v>0</v>
      </c>
      <c r="AE706" s="71">
        <f t="shared" si="227"/>
        <v>3.0000000000000027E-3</v>
      </c>
      <c r="AF706" s="80" t="e">
        <f t="shared" si="228"/>
        <v>#DIV/0!</v>
      </c>
      <c r="AG706" s="43" t="s">
        <v>2726</v>
      </c>
    </row>
    <row r="707" spans="1:33">
      <c r="A707" s="43" t="s">
        <v>3202</v>
      </c>
      <c r="B707" s="19" t="s">
        <v>1211</v>
      </c>
      <c r="C707" s="19" t="s">
        <v>3410</v>
      </c>
      <c r="D707" s="19">
        <v>42458241</v>
      </c>
      <c r="E707" s="57" t="str">
        <f t="shared" si="229"/>
        <v>KG-ARI-1903-00107-02510/42458241</v>
      </c>
      <c r="F707" s="19" t="s">
        <v>1213</v>
      </c>
      <c r="G707" s="19" t="s">
        <v>1223</v>
      </c>
      <c r="H707" s="45">
        <v>43531</v>
      </c>
      <c r="I707" s="38">
        <v>1</v>
      </c>
      <c r="J707" s="38">
        <v>24</v>
      </c>
      <c r="K707" s="65">
        <f t="shared" si="230"/>
        <v>24</v>
      </c>
      <c r="L707" s="46">
        <v>1</v>
      </c>
      <c r="M707" s="66">
        <f t="shared" si="231"/>
        <v>1</v>
      </c>
      <c r="N707" s="38">
        <v>35</v>
      </c>
      <c r="O707" s="38">
        <v>19</v>
      </c>
      <c r="P707" s="38">
        <v>28</v>
      </c>
      <c r="Q707" s="71">
        <f t="shared" si="220"/>
        <v>1.9E-2</v>
      </c>
      <c r="R707" s="65">
        <f t="shared" si="221"/>
        <v>0.02</v>
      </c>
      <c r="S707" s="72">
        <f t="shared" si="222"/>
        <v>3.2500000000000001E-2</v>
      </c>
      <c r="T707" s="50">
        <v>0.78</v>
      </c>
      <c r="U707" s="74" t="s">
        <v>3279</v>
      </c>
      <c r="V707" s="27">
        <f>IF(E707="","",SUMIF(OUTBOUND!$G:$G,WMS!E707,OUTBOUND!$L:$L))</f>
        <v>0</v>
      </c>
      <c r="W707" s="27">
        <f>IF(E707="","",SUMIF(OUTBOUND!$G:$G,WMS!E707,OUTBOUND!$M:$M))</f>
        <v>0</v>
      </c>
      <c r="X707" s="71">
        <f>IF(E707="","",SUMIF(OUTBOUND!$G:$G,WMS!E707,OUTBOUND!$O:$O))</f>
        <v>0</v>
      </c>
      <c r="Y707" s="71">
        <f>IF(E707="","",SUMIF(OUTBOUND!$G:$G,WMS!E707,OUTBOUND!$AC:$AC))</f>
        <v>0</v>
      </c>
      <c r="Z707" s="71">
        <f>IF(E707="","",SUMIF(OUTBOUND!$G:$G,WMS!E707,OUTBOUND!$P:$P))</f>
        <v>0</v>
      </c>
      <c r="AA707" s="27">
        <f t="shared" si="223"/>
        <v>1</v>
      </c>
      <c r="AB707" s="27">
        <f t="shared" si="224"/>
        <v>24</v>
      </c>
      <c r="AC707" s="71">
        <f t="shared" si="225"/>
        <v>1</v>
      </c>
      <c r="AD707" s="71">
        <f t="shared" si="226"/>
        <v>0.78</v>
      </c>
      <c r="AE707" s="71">
        <f t="shared" si="227"/>
        <v>0.02</v>
      </c>
      <c r="AF707" s="80" t="b">
        <f t="shared" si="228"/>
        <v>1</v>
      </c>
    </row>
    <row r="708" spans="1:33">
      <c r="A708" s="43" t="s">
        <v>3227</v>
      </c>
      <c r="B708" s="19" t="s">
        <v>1224</v>
      </c>
      <c r="C708" s="19" t="s">
        <v>3411</v>
      </c>
      <c r="D708" s="19">
        <v>69066221</v>
      </c>
      <c r="E708" s="57" t="str">
        <f t="shared" si="229"/>
        <v>KG-ARI-1903-00109-02599/69066221</v>
      </c>
      <c r="F708" s="19" t="s">
        <v>1226</v>
      </c>
      <c r="G708" s="19" t="s">
        <v>1227</v>
      </c>
      <c r="H708" s="45">
        <v>43531</v>
      </c>
      <c r="I708" s="38">
        <v>4</v>
      </c>
      <c r="J708" s="38">
        <v>12</v>
      </c>
      <c r="K708" s="65">
        <f t="shared" si="230"/>
        <v>3</v>
      </c>
      <c r="L708" s="46">
        <v>2.5</v>
      </c>
      <c r="M708" s="66">
        <f t="shared" si="231"/>
        <v>10</v>
      </c>
      <c r="N708" s="38">
        <v>33</v>
      </c>
      <c r="O708" s="38">
        <v>30</v>
      </c>
      <c r="P708" s="38">
        <v>28</v>
      </c>
      <c r="Q708" s="71">
        <f t="shared" si="220"/>
        <v>2.8000000000000001E-2</v>
      </c>
      <c r="R708" s="65">
        <f t="shared" si="221"/>
        <v>0.11</v>
      </c>
      <c r="S708" s="72">
        <f t="shared" si="222"/>
        <v>0.5</v>
      </c>
      <c r="T708" s="50">
        <v>6</v>
      </c>
      <c r="U708" s="74" t="s">
        <v>3153</v>
      </c>
      <c r="V708" s="27">
        <f>IF(E708="","",SUMIF(OUTBOUND!$G:$G,WMS!E708,OUTBOUND!$L:$L))</f>
        <v>0</v>
      </c>
      <c r="W708" s="27">
        <f>IF(E708="","",SUMIF(OUTBOUND!$G:$G,WMS!E708,OUTBOUND!$M:$M))</f>
        <v>0</v>
      </c>
      <c r="X708" s="71">
        <f>IF(E708="","",SUMIF(OUTBOUND!$G:$G,WMS!E708,OUTBOUND!$O:$O))</f>
        <v>0</v>
      </c>
      <c r="Y708" s="71">
        <f>IF(E708="","",SUMIF(OUTBOUND!$G:$G,WMS!E708,OUTBOUND!$AC:$AC))</f>
        <v>0</v>
      </c>
      <c r="Z708" s="71">
        <f>IF(E708="","",SUMIF(OUTBOUND!$G:$G,WMS!E708,OUTBOUND!$P:$P))</f>
        <v>0</v>
      </c>
      <c r="AA708" s="27">
        <f t="shared" si="223"/>
        <v>4</v>
      </c>
      <c r="AB708" s="27">
        <f t="shared" si="224"/>
        <v>12</v>
      </c>
      <c r="AC708" s="71">
        <f t="shared" si="225"/>
        <v>10</v>
      </c>
      <c r="AD708" s="71">
        <f t="shared" si="226"/>
        <v>6</v>
      </c>
      <c r="AE708" s="71">
        <f t="shared" si="227"/>
        <v>0.11</v>
      </c>
      <c r="AF708" s="80" t="b">
        <f t="shared" si="228"/>
        <v>1</v>
      </c>
    </row>
    <row r="709" spans="1:33">
      <c r="A709" s="43" t="s">
        <v>3227</v>
      </c>
      <c r="B709" s="19" t="s">
        <v>1224</v>
      </c>
      <c r="C709" s="19" t="s">
        <v>3411</v>
      </c>
      <c r="D709" s="19">
        <v>69066214</v>
      </c>
      <c r="E709" s="57" t="str">
        <f t="shared" si="229"/>
        <v>KG-ARI-1903-00109-02599/69066214</v>
      </c>
      <c r="F709" s="19" t="s">
        <v>1226</v>
      </c>
      <c r="G709" s="19" t="s">
        <v>1227</v>
      </c>
      <c r="H709" s="45">
        <v>43531</v>
      </c>
      <c r="I709" s="38">
        <v>4</v>
      </c>
      <c r="J709" s="38">
        <v>12</v>
      </c>
      <c r="K709" s="65">
        <f t="shared" si="230"/>
        <v>3</v>
      </c>
      <c r="L709" s="46">
        <v>2.5</v>
      </c>
      <c r="M709" s="66">
        <f t="shared" si="231"/>
        <v>10</v>
      </c>
      <c r="N709" s="38">
        <v>33</v>
      </c>
      <c r="O709" s="38">
        <v>30</v>
      </c>
      <c r="P709" s="38">
        <v>28</v>
      </c>
      <c r="Q709" s="71">
        <f t="shared" si="220"/>
        <v>2.8000000000000001E-2</v>
      </c>
      <c r="R709" s="65">
        <f t="shared" si="221"/>
        <v>0.11</v>
      </c>
      <c r="S709" s="72">
        <f t="shared" si="222"/>
        <v>0.5</v>
      </c>
      <c r="T709" s="50">
        <v>6</v>
      </c>
      <c r="U709" s="74" t="s">
        <v>3153</v>
      </c>
      <c r="V709" s="27">
        <f>IF(E709="","",SUMIF(OUTBOUND!$G:$G,WMS!E709,OUTBOUND!$L:$L))</f>
        <v>0</v>
      </c>
      <c r="W709" s="27">
        <f>IF(E709="","",SUMIF(OUTBOUND!$G:$G,WMS!E709,OUTBOUND!$M:$M))</f>
        <v>0</v>
      </c>
      <c r="X709" s="71">
        <f>IF(E709="","",SUMIF(OUTBOUND!$G:$G,WMS!E709,OUTBOUND!$O:$O))</f>
        <v>0</v>
      </c>
      <c r="Y709" s="71">
        <f>IF(E709="","",SUMIF(OUTBOUND!$G:$G,WMS!E709,OUTBOUND!$AC:$AC))</f>
        <v>0</v>
      </c>
      <c r="Z709" s="71">
        <f>IF(E709="","",SUMIF(OUTBOUND!$G:$G,WMS!E709,OUTBOUND!$P:$P))</f>
        <v>0</v>
      </c>
      <c r="AA709" s="27">
        <f t="shared" si="223"/>
        <v>4</v>
      </c>
      <c r="AB709" s="27">
        <f t="shared" si="224"/>
        <v>12</v>
      </c>
      <c r="AC709" s="71">
        <f t="shared" si="225"/>
        <v>10</v>
      </c>
      <c r="AD709" s="71">
        <f t="shared" si="226"/>
        <v>6</v>
      </c>
      <c r="AE709" s="71">
        <f t="shared" si="227"/>
        <v>0.11</v>
      </c>
      <c r="AF709" s="80" t="b">
        <f t="shared" si="228"/>
        <v>1</v>
      </c>
    </row>
    <row r="710" spans="1:33">
      <c r="A710" s="43" t="s">
        <v>3227</v>
      </c>
      <c r="B710" s="19" t="s">
        <v>1224</v>
      </c>
      <c r="C710" s="19" t="s">
        <v>3411</v>
      </c>
      <c r="D710" s="19">
        <v>69064371</v>
      </c>
      <c r="E710" s="57" t="str">
        <f t="shared" si="229"/>
        <v>KG-ARI-1903-00109-02599/69064371</v>
      </c>
      <c r="F710" s="19" t="s">
        <v>1226</v>
      </c>
      <c r="G710" s="19" t="s">
        <v>1227</v>
      </c>
      <c r="H710" s="45">
        <v>43531</v>
      </c>
      <c r="I710" s="38">
        <v>4</v>
      </c>
      <c r="J710" s="38">
        <v>12</v>
      </c>
      <c r="K710" s="65">
        <f t="shared" si="230"/>
        <v>3</v>
      </c>
      <c r="L710" s="46">
        <v>2.9</v>
      </c>
      <c r="M710" s="66">
        <f t="shared" si="231"/>
        <v>11.6</v>
      </c>
      <c r="N710" s="38">
        <v>50</v>
      </c>
      <c r="O710" s="38">
        <v>29</v>
      </c>
      <c r="P710" s="38">
        <v>34</v>
      </c>
      <c r="Q710" s="71">
        <f t="shared" si="220"/>
        <v>4.9000000000000002E-2</v>
      </c>
      <c r="R710" s="65">
        <f t="shared" si="221"/>
        <v>0.2</v>
      </c>
      <c r="S710" s="72">
        <f t="shared" si="222"/>
        <v>0.66666666666666663</v>
      </c>
      <c r="T710" s="50">
        <v>8</v>
      </c>
      <c r="U710" s="74" t="s">
        <v>3153</v>
      </c>
      <c r="V710" s="27">
        <f>IF(E710="","",SUMIF(OUTBOUND!$G:$G,WMS!E710,OUTBOUND!$L:$L))</f>
        <v>0</v>
      </c>
      <c r="W710" s="27">
        <f>IF(E710="","",SUMIF(OUTBOUND!$G:$G,WMS!E710,OUTBOUND!$M:$M))</f>
        <v>0</v>
      </c>
      <c r="X710" s="71">
        <f>IF(E710="","",SUMIF(OUTBOUND!$G:$G,WMS!E710,OUTBOUND!$O:$O))</f>
        <v>0</v>
      </c>
      <c r="Y710" s="71">
        <f>IF(E710="","",SUMIF(OUTBOUND!$G:$G,WMS!E710,OUTBOUND!$AC:$AC))</f>
        <v>0</v>
      </c>
      <c r="Z710" s="71">
        <f>IF(E710="","",SUMIF(OUTBOUND!$G:$G,WMS!E710,OUTBOUND!$P:$P))</f>
        <v>0</v>
      </c>
      <c r="AA710" s="27">
        <f t="shared" si="223"/>
        <v>4</v>
      </c>
      <c r="AB710" s="27">
        <f t="shared" si="224"/>
        <v>12</v>
      </c>
      <c r="AC710" s="71">
        <f t="shared" si="225"/>
        <v>11.6</v>
      </c>
      <c r="AD710" s="71">
        <f t="shared" si="226"/>
        <v>8</v>
      </c>
      <c r="AE710" s="71">
        <f t="shared" si="227"/>
        <v>0.2</v>
      </c>
      <c r="AF710" s="80" t="b">
        <f t="shared" si="228"/>
        <v>1</v>
      </c>
    </row>
    <row r="711" spans="1:33">
      <c r="A711" s="43" t="s">
        <v>3227</v>
      </c>
      <c r="B711" s="19" t="s">
        <v>1224</v>
      </c>
      <c r="C711" s="19" t="s">
        <v>3412</v>
      </c>
      <c r="D711" s="19">
        <v>69137181</v>
      </c>
      <c r="E711" s="57" t="str">
        <f t="shared" si="229"/>
        <v>KG-ARI-1903-00115-02898/69137181</v>
      </c>
      <c r="F711" s="20" t="s">
        <v>1226</v>
      </c>
      <c r="G711" s="20" t="s">
        <v>1229</v>
      </c>
      <c r="H711" s="45">
        <v>43531</v>
      </c>
      <c r="I711" s="38">
        <v>5</v>
      </c>
      <c r="J711" s="38">
        <v>30</v>
      </c>
      <c r="K711" s="65">
        <f t="shared" si="230"/>
        <v>6</v>
      </c>
      <c r="L711" s="46">
        <v>2.6</v>
      </c>
      <c r="M711" s="66">
        <f t="shared" si="231"/>
        <v>13</v>
      </c>
      <c r="N711" s="38">
        <v>48</v>
      </c>
      <c r="O711" s="38">
        <v>32</v>
      </c>
      <c r="P711" s="38">
        <v>31</v>
      </c>
      <c r="Q711" s="71">
        <f t="shared" si="220"/>
        <v>4.8000000000000001E-2</v>
      </c>
      <c r="R711" s="65">
        <f t="shared" si="221"/>
        <v>0.24</v>
      </c>
      <c r="S711" s="72">
        <f t="shared" si="222"/>
        <v>0.31666666666666665</v>
      </c>
      <c r="T711" s="50">
        <v>9.5</v>
      </c>
      <c r="U711" s="74" t="s">
        <v>3153</v>
      </c>
      <c r="V711" s="27">
        <f>IF(E711="","",SUMIF(OUTBOUND!$G:$G,WMS!E711,OUTBOUND!$L:$L))</f>
        <v>0</v>
      </c>
      <c r="W711" s="27">
        <f>IF(E711="","",SUMIF(OUTBOUND!$G:$G,WMS!E711,OUTBOUND!$M:$M))</f>
        <v>0</v>
      </c>
      <c r="X711" s="71">
        <f>IF(E711="","",SUMIF(OUTBOUND!$G:$G,WMS!E711,OUTBOUND!$O:$O))</f>
        <v>0</v>
      </c>
      <c r="Y711" s="71">
        <f>IF(E711="","",SUMIF(OUTBOUND!$G:$G,WMS!E711,OUTBOUND!$AC:$AC))</f>
        <v>0</v>
      </c>
      <c r="Z711" s="71">
        <f>IF(E711="","",SUMIF(OUTBOUND!$G:$G,WMS!E711,OUTBOUND!$P:$P))</f>
        <v>0</v>
      </c>
      <c r="AA711" s="27">
        <f t="shared" si="223"/>
        <v>5</v>
      </c>
      <c r="AB711" s="27">
        <f t="shared" si="224"/>
        <v>30</v>
      </c>
      <c r="AC711" s="71">
        <f t="shared" si="225"/>
        <v>13</v>
      </c>
      <c r="AD711" s="71">
        <f t="shared" si="226"/>
        <v>9.5</v>
      </c>
      <c r="AE711" s="71">
        <f t="shared" si="227"/>
        <v>0.24</v>
      </c>
      <c r="AF711" s="80" t="b">
        <f t="shared" si="228"/>
        <v>1</v>
      </c>
    </row>
    <row r="712" spans="1:33">
      <c r="A712" s="43" t="s">
        <v>3227</v>
      </c>
      <c r="B712" s="19" t="s">
        <v>1230</v>
      </c>
      <c r="C712" s="19" t="s">
        <v>3413</v>
      </c>
      <c r="D712" s="19">
        <v>42486046</v>
      </c>
      <c r="E712" s="57" t="str">
        <f t="shared" si="229"/>
        <v>KG-ARI-1903-00107-02502/42486046</v>
      </c>
      <c r="F712" s="19" t="s">
        <v>1232</v>
      </c>
      <c r="G712" s="19" t="s">
        <v>1233</v>
      </c>
      <c r="H712" s="45">
        <v>43531</v>
      </c>
      <c r="I712" s="38">
        <v>4</v>
      </c>
      <c r="J712" s="38">
        <v>64</v>
      </c>
      <c r="K712" s="65">
        <f t="shared" si="230"/>
        <v>16</v>
      </c>
      <c r="L712" s="46">
        <v>1.9</v>
      </c>
      <c r="M712" s="66">
        <f t="shared" si="231"/>
        <v>7.6</v>
      </c>
      <c r="N712" s="38">
        <v>18</v>
      </c>
      <c r="O712" s="38">
        <v>15</v>
      </c>
      <c r="P712" s="38">
        <v>12.5</v>
      </c>
      <c r="Q712" s="71">
        <f t="shared" si="220"/>
        <v>3.0000000000000001E-3</v>
      </c>
      <c r="R712" s="65">
        <f t="shared" si="221"/>
        <v>0.01</v>
      </c>
      <c r="S712" s="72">
        <f t="shared" si="222"/>
        <v>0.109375</v>
      </c>
      <c r="T712" s="50">
        <v>7</v>
      </c>
      <c r="U712" s="74" t="s">
        <v>3414</v>
      </c>
      <c r="V712" s="27">
        <f>IF(E712="","",SUMIF(OUTBOUND!$G:$G,WMS!E712,OUTBOUND!$L:$L))</f>
        <v>3</v>
      </c>
      <c r="W712" s="27">
        <f>IF(E712="","",SUMIF(OUTBOUND!$G:$G,WMS!E712,OUTBOUND!$M:$M))</f>
        <v>48</v>
      </c>
      <c r="X712" s="71">
        <f>IF(E712="","",SUMIF(OUTBOUND!$G:$G,WMS!E712,OUTBOUND!$O:$O))</f>
        <v>5.6999999999999993</v>
      </c>
      <c r="Y712" s="71">
        <f>IF(E712="","",SUMIF(OUTBOUND!$G:$G,WMS!E712,OUTBOUND!$AC:$AC))</f>
        <v>5.25</v>
      </c>
      <c r="Z712" s="71">
        <f>IF(E712="","",SUMIF(OUTBOUND!$G:$G,WMS!E712,OUTBOUND!$P:$P))</f>
        <v>9.0000000000000011E-3</v>
      </c>
      <c r="AA712" s="27">
        <f t="shared" si="223"/>
        <v>1</v>
      </c>
      <c r="AB712" s="27">
        <f t="shared" si="224"/>
        <v>16</v>
      </c>
      <c r="AC712" s="71">
        <f t="shared" si="225"/>
        <v>1.9000000000000004</v>
      </c>
      <c r="AD712" s="71">
        <f t="shared" si="226"/>
        <v>1.75</v>
      </c>
      <c r="AE712" s="71">
        <f t="shared" si="227"/>
        <v>9.9999999999999915E-4</v>
      </c>
      <c r="AF712" s="80" t="b">
        <f t="shared" si="228"/>
        <v>1</v>
      </c>
    </row>
    <row r="713" spans="1:33">
      <c r="A713" s="43" t="s">
        <v>3227</v>
      </c>
      <c r="B713" s="19" t="s">
        <v>1230</v>
      </c>
      <c r="C713" s="19" t="s">
        <v>3413</v>
      </c>
      <c r="D713" s="19">
        <v>42486039</v>
      </c>
      <c r="E713" s="57" t="str">
        <f t="shared" si="229"/>
        <v>KG-ARI-1903-00107-02502/42486039</v>
      </c>
      <c r="F713" s="19" t="s">
        <v>1232</v>
      </c>
      <c r="G713" s="19" t="s">
        <v>1233</v>
      </c>
      <c r="H713" s="45">
        <v>43531</v>
      </c>
      <c r="I713" s="38">
        <v>6</v>
      </c>
      <c r="J713" s="38">
        <v>96</v>
      </c>
      <c r="K713" s="65">
        <f t="shared" si="230"/>
        <v>16</v>
      </c>
      <c r="L713" s="46">
        <v>1.7</v>
      </c>
      <c r="M713" s="66">
        <f t="shared" si="231"/>
        <v>10.199999999999999</v>
      </c>
      <c r="N713" s="38">
        <v>17</v>
      </c>
      <c r="O713" s="38">
        <v>15</v>
      </c>
      <c r="P713" s="38">
        <v>12.5</v>
      </c>
      <c r="Q713" s="71">
        <f t="shared" si="220"/>
        <v>3.0000000000000001E-3</v>
      </c>
      <c r="R713" s="65">
        <f t="shared" si="221"/>
        <v>0.02</v>
      </c>
      <c r="S713" s="72">
        <f t="shared" si="222"/>
        <v>9.375E-2</v>
      </c>
      <c r="T713" s="50">
        <v>9</v>
      </c>
      <c r="U713" s="74" t="s">
        <v>2776</v>
      </c>
      <c r="V713" s="27">
        <f>IF(E713="","",SUMIF(OUTBOUND!$G:$G,WMS!E713,OUTBOUND!$L:$L))</f>
        <v>4</v>
      </c>
      <c r="W713" s="27">
        <f>IF(E713="","",SUMIF(OUTBOUND!$G:$G,WMS!E713,OUTBOUND!$M:$M))</f>
        <v>64</v>
      </c>
      <c r="X713" s="71">
        <f>IF(E713="","",SUMIF(OUTBOUND!$G:$G,WMS!E713,OUTBOUND!$O:$O))</f>
        <v>6.8</v>
      </c>
      <c r="Y713" s="71">
        <f>IF(E713="","",SUMIF(OUTBOUND!$G:$G,WMS!E713,OUTBOUND!$AC:$AC))</f>
        <v>6</v>
      </c>
      <c r="Z713" s="71">
        <f>IF(E713="","",SUMIF(OUTBOUND!$G:$G,WMS!E713,OUTBOUND!$P:$P))</f>
        <v>1.2E-2</v>
      </c>
      <c r="AA713" s="27">
        <f t="shared" si="223"/>
        <v>2</v>
      </c>
      <c r="AB713" s="27">
        <f t="shared" si="224"/>
        <v>32</v>
      </c>
      <c r="AC713" s="71">
        <f t="shared" si="225"/>
        <v>3.3999999999999995</v>
      </c>
      <c r="AD713" s="71">
        <f t="shared" si="226"/>
        <v>3</v>
      </c>
      <c r="AE713" s="71">
        <f t="shared" si="227"/>
        <v>8.0000000000000002E-3</v>
      </c>
      <c r="AF713" s="80" t="b">
        <f t="shared" si="228"/>
        <v>1</v>
      </c>
    </row>
    <row r="714" spans="1:33">
      <c r="A714" s="84" t="s">
        <v>3227</v>
      </c>
      <c r="B714" s="83" t="s">
        <v>1230</v>
      </c>
      <c r="C714" s="83" t="s">
        <v>3413</v>
      </c>
      <c r="D714" s="83">
        <v>42601487</v>
      </c>
      <c r="E714" s="57" t="str">
        <f t="shared" si="229"/>
        <v>KG-ARI-1903-00107-02502/42601487</v>
      </c>
      <c r="F714" s="19" t="s">
        <v>1232</v>
      </c>
      <c r="G714" s="20" t="s">
        <v>1235</v>
      </c>
      <c r="H714" s="45">
        <v>43531</v>
      </c>
      <c r="I714" s="38">
        <v>4</v>
      </c>
      <c r="J714" s="38">
        <v>24</v>
      </c>
      <c r="K714" s="65">
        <f t="shared" si="230"/>
        <v>6</v>
      </c>
      <c r="L714" s="46">
        <v>3.4</v>
      </c>
      <c r="M714" s="66">
        <f t="shared" si="231"/>
        <v>13.6</v>
      </c>
      <c r="N714" s="38">
        <v>37.5</v>
      </c>
      <c r="O714" s="38">
        <v>27</v>
      </c>
      <c r="P714" s="38">
        <v>25</v>
      </c>
      <c r="Q714" s="71">
        <f t="shared" si="220"/>
        <v>2.5000000000000001E-2</v>
      </c>
      <c r="R714" s="65">
        <f t="shared" si="221"/>
        <v>0.1</v>
      </c>
      <c r="S714" s="72">
        <f t="shared" si="222"/>
        <v>0.5</v>
      </c>
      <c r="T714" s="50">
        <v>12</v>
      </c>
      <c r="U714" s="74" t="s">
        <v>2851</v>
      </c>
      <c r="V714" s="27">
        <f>IF(E714="","",SUMIF(OUTBOUND!$G:$G,WMS!E714,OUTBOUND!$L:$L))</f>
        <v>4</v>
      </c>
      <c r="W714" s="27">
        <f>IF(E714="","",SUMIF(OUTBOUND!$G:$G,WMS!E714,OUTBOUND!$M:$M))</f>
        <v>24</v>
      </c>
      <c r="X714" s="71">
        <f>IF(E714="","",SUMIF(OUTBOUND!$G:$G,WMS!E714,OUTBOUND!$O:$O))</f>
        <v>13.6</v>
      </c>
      <c r="Y714" s="71">
        <f>IF(E714="","",SUMIF(OUTBOUND!$G:$G,WMS!E714,OUTBOUND!$AC:$AC))</f>
        <v>12</v>
      </c>
      <c r="Z714" s="71">
        <f>IF(E714="","",SUMIF(OUTBOUND!$G:$G,WMS!E714,OUTBOUND!$P:$P))</f>
        <v>0.1</v>
      </c>
      <c r="AA714" s="27">
        <f t="shared" si="223"/>
        <v>0</v>
      </c>
      <c r="AB714" s="27">
        <f t="shared" si="224"/>
        <v>0</v>
      </c>
      <c r="AC714" s="71">
        <f t="shared" si="225"/>
        <v>0</v>
      </c>
      <c r="AD714" s="71">
        <f t="shared" si="226"/>
        <v>0</v>
      </c>
      <c r="AE714" s="71">
        <f t="shared" si="227"/>
        <v>0</v>
      </c>
      <c r="AF714" s="80" t="e">
        <f t="shared" si="228"/>
        <v>#DIV/0!</v>
      </c>
      <c r="AG714" s="43" t="s">
        <v>2726</v>
      </c>
    </row>
    <row r="715" spans="1:33">
      <c r="A715" s="43" t="s">
        <v>3227</v>
      </c>
      <c r="B715" s="19" t="s">
        <v>1230</v>
      </c>
      <c r="C715" s="19" t="s">
        <v>3413</v>
      </c>
      <c r="D715" s="19">
        <v>42601456</v>
      </c>
      <c r="E715" s="57" t="str">
        <f t="shared" si="229"/>
        <v>KG-ARI-1903-00107-02502/42601456</v>
      </c>
      <c r="F715" s="19" t="s">
        <v>1232</v>
      </c>
      <c r="G715" s="20" t="s">
        <v>1235</v>
      </c>
      <c r="H715" s="45">
        <v>43531</v>
      </c>
      <c r="I715" s="38">
        <v>6</v>
      </c>
      <c r="J715" s="38">
        <v>36</v>
      </c>
      <c r="K715" s="65">
        <f t="shared" si="230"/>
        <v>6</v>
      </c>
      <c r="L715" s="46">
        <v>2.8</v>
      </c>
      <c r="M715" s="66">
        <f t="shared" si="231"/>
        <v>16.8</v>
      </c>
      <c r="N715" s="38">
        <v>31.5</v>
      </c>
      <c r="O715" s="38">
        <v>21.5</v>
      </c>
      <c r="P715" s="38">
        <v>23</v>
      </c>
      <c r="Q715" s="71">
        <f t="shared" si="220"/>
        <v>1.6E-2</v>
      </c>
      <c r="R715" s="65">
        <f t="shared" si="221"/>
        <v>0.09</v>
      </c>
      <c r="S715" s="72">
        <f t="shared" si="222"/>
        <v>0.41666666666666669</v>
      </c>
      <c r="T715" s="50">
        <v>15</v>
      </c>
      <c r="U715" s="74" t="s">
        <v>2776</v>
      </c>
      <c r="V715" s="27">
        <f>IF(E715="","",SUMIF(OUTBOUND!$G:$G,WMS!E715,OUTBOUND!$L:$L))</f>
        <v>5</v>
      </c>
      <c r="W715" s="27">
        <f>IF(E715="","",SUMIF(OUTBOUND!$G:$G,WMS!E715,OUTBOUND!$M:$M))</f>
        <v>30</v>
      </c>
      <c r="X715" s="71">
        <f>IF(E715="","",SUMIF(OUTBOUND!$G:$G,WMS!E715,OUTBOUND!$O:$O))</f>
        <v>14</v>
      </c>
      <c r="Y715" s="71">
        <f>IF(E715="","",SUMIF(OUTBOUND!$G:$G,WMS!E715,OUTBOUND!$AC:$AC))</f>
        <v>12.5</v>
      </c>
      <c r="Z715" s="71">
        <f>IF(E715="","",SUMIF(OUTBOUND!$G:$G,WMS!E715,OUTBOUND!$P:$P))</f>
        <v>0.08</v>
      </c>
      <c r="AA715" s="27">
        <f t="shared" si="223"/>
        <v>1</v>
      </c>
      <c r="AB715" s="27">
        <f t="shared" si="224"/>
        <v>6</v>
      </c>
      <c r="AC715" s="71">
        <f t="shared" si="225"/>
        <v>2.8000000000000007</v>
      </c>
      <c r="AD715" s="71">
        <f t="shared" si="226"/>
        <v>2.5</v>
      </c>
      <c r="AE715" s="71">
        <f t="shared" si="227"/>
        <v>9.999999999999995E-3</v>
      </c>
      <c r="AF715" s="80" t="b">
        <f t="shared" si="228"/>
        <v>1</v>
      </c>
    </row>
    <row r="716" spans="1:33">
      <c r="A716" s="84" t="s">
        <v>3227</v>
      </c>
      <c r="B716" s="83" t="s">
        <v>1230</v>
      </c>
      <c r="C716" s="83" t="s">
        <v>3413</v>
      </c>
      <c r="D716" s="83">
        <v>42246527</v>
      </c>
      <c r="E716" s="57" t="str">
        <f t="shared" si="229"/>
        <v>KG-ARI-1903-00107-02502/42246527</v>
      </c>
      <c r="F716" s="19" t="s">
        <v>1232</v>
      </c>
      <c r="G716" s="20" t="s">
        <v>1235</v>
      </c>
      <c r="H716" s="45">
        <v>43531</v>
      </c>
      <c r="I716" s="38">
        <v>2</v>
      </c>
      <c r="J716" s="38">
        <v>16</v>
      </c>
      <c r="K716" s="65">
        <f t="shared" si="230"/>
        <v>8</v>
      </c>
      <c r="L716" s="46">
        <v>4.5</v>
      </c>
      <c r="M716" s="66">
        <f t="shared" si="231"/>
        <v>9</v>
      </c>
      <c r="N716" s="38">
        <v>42.5</v>
      </c>
      <c r="O716" s="38">
        <v>27</v>
      </c>
      <c r="P716" s="38">
        <v>23</v>
      </c>
      <c r="Q716" s="71">
        <f t="shared" si="220"/>
        <v>2.5999999999999999E-2</v>
      </c>
      <c r="R716" s="65">
        <f t="shared" si="221"/>
        <v>0.05</v>
      </c>
      <c r="S716" s="72">
        <f t="shared" si="222"/>
        <v>0.5</v>
      </c>
      <c r="T716" s="50">
        <v>8</v>
      </c>
      <c r="U716" s="74" t="s">
        <v>2901</v>
      </c>
      <c r="V716" s="27">
        <f>IF(E716="","",SUMIF(OUTBOUND!$G:$G,WMS!E716,OUTBOUND!$L:$L))</f>
        <v>2</v>
      </c>
      <c r="W716" s="27">
        <f>IF(E716="","",SUMIF(OUTBOUND!$G:$G,WMS!E716,OUTBOUND!$M:$M))</f>
        <v>16</v>
      </c>
      <c r="X716" s="71">
        <f>IF(E716="","",SUMIF(OUTBOUND!$G:$G,WMS!E716,OUTBOUND!$O:$O))</f>
        <v>9</v>
      </c>
      <c r="Y716" s="71">
        <f>IF(E716="","",SUMIF(OUTBOUND!$G:$G,WMS!E716,OUTBOUND!$AC:$AC))</f>
        <v>8</v>
      </c>
      <c r="Z716" s="71">
        <f>IF(E716="","",SUMIF(OUTBOUND!$G:$G,WMS!E716,OUTBOUND!$P:$P))</f>
        <v>5.1999999999999998E-2</v>
      </c>
      <c r="AA716" s="27">
        <f t="shared" si="223"/>
        <v>0</v>
      </c>
      <c r="AB716" s="27">
        <f t="shared" si="224"/>
        <v>0</v>
      </c>
      <c r="AC716" s="71">
        <f t="shared" si="225"/>
        <v>0</v>
      </c>
      <c r="AD716" s="71">
        <f t="shared" si="226"/>
        <v>0</v>
      </c>
      <c r="AE716" s="71">
        <f t="shared" si="227"/>
        <v>-1.9999999999999948E-3</v>
      </c>
      <c r="AF716" s="80" t="e">
        <f t="shared" si="228"/>
        <v>#DIV/0!</v>
      </c>
      <c r="AG716" s="43" t="s">
        <v>2726</v>
      </c>
    </row>
    <row r="717" spans="1:33">
      <c r="A717" s="43" t="s">
        <v>3227</v>
      </c>
      <c r="B717" s="19" t="s">
        <v>1230</v>
      </c>
      <c r="C717" s="19" t="s">
        <v>3413</v>
      </c>
      <c r="D717" s="19">
        <v>42601470</v>
      </c>
      <c r="E717" s="57" t="str">
        <f t="shared" si="229"/>
        <v>KG-ARI-1903-00107-02502/42601470</v>
      </c>
      <c r="F717" s="19" t="s">
        <v>1232</v>
      </c>
      <c r="G717" s="20" t="s">
        <v>1235</v>
      </c>
      <c r="H717" s="45">
        <v>43531</v>
      </c>
      <c r="I717" s="38">
        <v>4</v>
      </c>
      <c r="J717" s="38">
        <v>48</v>
      </c>
      <c r="K717" s="65">
        <f t="shared" si="230"/>
        <v>12</v>
      </c>
      <c r="L717" s="46">
        <v>2.9</v>
      </c>
      <c r="M717" s="66">
        <f t="shared" si="231"/>
        <v>11.6</v>
      </c>
      <c r="N717" s="38">
        <v>37.5</v>
      </c>
      <c r="O717" s="38">
        <v>33.5</v>
      </c>
      <c r="P717" s="38">
        <v>24.5</v>
      </c>
      <c r="Q717" s="71">
        <f t="shared" si="220"/>
        <v>3.1E-2</v>
      </c>
      <c r="R717" s="65">
        <f t="shared" si="221"/>
        <v>0.12</v>
      </c>
      <c r="S717" s="72">
        <f t="shared" si="222"/>
        <v>0.1875</v>
      </c>
      <c r="T717" s="50">
        <v>9</v>
      </c>
      <c r="U717" s="74" t="s">
        <v>2776</v>
      </c>
      <c r="V717" s="27">
        <f>IF(E717="","",SUMIF(OUTBOUND!$G:$G,WMS!E717,OUTBOUND!$L:$L))</f>
        <v>3</v>
      </c>
      <c r="W717" s="27">
        <f>IF(E717="","",SUMIF(OUTBOUND!$G:$G,WMS!E717,OUTBOUND!$M:$M))</f>
        <v>36</v>
      </c>
      <c r="X717" s="71">
        <f>IF(E717="","",SUMIF(OUTBOUND!$G:$G,WMS!E717,OUTBOUND!$O:$O))</f>
        <v>8.6999999999999993</v>
      </c>
      <c r="Y717" s="71">
        <f>IF(E717="","",SUMIF(OUTBOUND!$G:$G,WMS!E717,OUTBOUND!$AC:$AC))</f>
        <v>6.75</v>
      </c>
      <c r="Z717" s="71">
        <f>IF(E717="","",SUMIF(OUTBOUND!$G:$G,WMS!E717,OUTBOUND!$P:$P))</f>
        <v>9.2999999999999999E-2</v>
      </c>
      <c r="AA717" s="27">
        <f t="shared" si="223"/>
        <v>1</v>
      </c>
      <c r="AB717" s="27">
        <f t="shared" si="224"/>
        <v>12</v>
      </c>
      <c r="AC717" s="71">
        <f t="shared" si="225"/>
        <v>2.9000000000000004</v>
      </c>
      <c r="AD717" s="71">
        <f t="shared" si="226"/>
        <v>2.25</v>
      </c>
      <c r="AE717" s="71">
        <f t="shared" si="227"/>
        <v>2.6999999999999996E-2</v>
      </c>
      <c r="AF717" s="80" t="b">
        <f t="shared" si="228"/>
        <v>1</v>
      </c>
    </row>
    <row r="718" spans="1:33">
      <c r="A718" s="43" t="s">
        <v>3227</v>
      </c>
      <c r="B718" s="19" t="s">
        <v>1230</v>
      </c>
      <c r="C718" s="19" t="s">
        <v>3413</v>
      </c>
      <c r="D718" s="19">
        <v>42201519</v>
      </c>
      <c r="E718" s="57" t="str">
        <f t="shared" ref="E718:E745" si="232">IF(D718="","",C718&amp;"/"&amp;D718)</f>
        <v>KG-ARI-1903-00107-02502/42201519</v>
      </c>
      <c r="F718" s="19" t="s">
        <v>1232</v>
      </c>
      <c r="G718" s="20" t="s">
        <v>1235</v>
      </c>
      <c r="H718" s="45">
        <v>43531</v>
      </c>
      <c r="I718" s="38">
        <v>8</v>
      </c>
      <c r="J718" s="38">
        <v>160</v>
      </c>
      <c r="K718" s="65">
        <f t="shared" ref="K718:K745" si="233">IF(J718="","",J718/I718)</f>
        <v>20</v>
      </c>
      <c r="L718" s="46">
        <v>2.2000000000000002</v>
      </c>
      <c r="M718" s="66">
        <f t="shared" ref="M718:M745" si="234">IF(L718="","",ROUND(I718*L718,3))</f>
        <v>17.600000000000001</v>
      </c>
      <c r="N718" s="38">
        <v>43</v>
      </c>
      <c r="O718" s="38">
        <v>16.5</v>
      </c>
      <c r="P718" s="38">
        <v>40</v>
      </c>
      <c r="Q718" s="71">
        <f t="shared" ref="Q718:Q745" si="235">IF(P718="","",ROUND(N718*O718*P718/1000000,3))</f>
        <v>2.8000000000000001E-2</v>
      </c>
      <c r="R718" s="65">
        <f t="shared" ref="R718:R745" si="236">IF(Q718="","",ROUND(N718*O718*P718/1000000*I718,2))</f>
        <v>0.23</v>
      </c>
      <c r="S718" s="72">
        <f t="shared" ref="S718:S745" si="237">IF(T718="","",T718/J718)</f>
        <v>9.375E-2</v>
      </c>
      <c r="T718" s="50">
        <v>15</v>
      </c>
      <c r="U718" s="74" t="s">
        <v>2776</v>
      </c>
      <c r="V718" s="27">
        <f>IF(E718="","",SUMIF(OUTBOUND!$G:$G,WMS!E718,OUTBOUND!$L:$L))</f>
        <v>2</v>
      </c>
      <c r="W718" s="27">
        <f>IF(E718="","",SUMIF(OUTBOUND!$G:$G,WMS!E718,OUTBOUND!$M:$M))</f>
        <v>40</v>
      </c>
      <c r="X718" s="71">
        <f>IF(E718="","",SUMIF(OUTBOUND!$G:$G,WMS!E718,OUTBOUND!$O:$O))</f>
        <v>4.4000000000000004</v>
      </c>
      <c r="Y718" s="71">
        <f>IF(E718="","",SUMIF(OUTBOUND!$G:$G,WMS!E718,OUTBOUND!$AC:$AC))</f>
        <v>3.75</v>
      </c>
      <c r="Z718" s="71">
        <f>IF(E718="","",SUMIF(OUTBOUND!$G:$G,WMS!E718,OUTBOUND!$P:$P))</f>
        <v>5.6000000000000001E-2</v>
      </c>
      <c r="AA718" s="27">
        <f t="shared" ref="AA718:AA745" si="238">IF(I718="","",I718-V718)</f>
        <v>6</v>
      </c>
      <c r="AB718" s="27">
        <f t="shared" ref="AB718:AB745" si="239">IF(J718="","",J718-W718)</f>
        <v>120</v>
      </c>
      <c r="AC718" s="71">
        <f t="shared" ref="AC718:AC745" si="240">IF(M718="","",M718-X718)</f>
        <v>13.200000000000001</v>
      </c>
      <c r="AD718" s="71">
        <f t="shared" ref="AD718:AD745" si="241">IF(T718="","",T718-Y718)</f>
        <v>11.25</v>
      </c>
      <c r="AE718" s="71">
        <f t="shared" ref="AE718:AE745" si="242">IF(R718="","",R718-Z718)</f>
        <v>0.17400000000000002</v>
      </c>
      <c r="AF718" s="80" t="b">
        <f t="shared" ref="AF718:AF745" si="243">IF(AB718="","",EXACT(K718,AB718/AA718))</f>
        <v>1</v>
      </c>
    </row>
    <row r="719" spans="1:33">
      <c r="A719" s="43" t="s">
        <v>3227</v>
      </c>
      <c r="B719" s="19" t="s">
        <v>1230</v>
      </c>
      <c r="C719" s="19" t="s">
        <v>3413</v>
      </c>
      <c r="D719" s="19">
        <v>42601425</v>
      </c>
      <c r="E719" s="57" t="str">
        <f t="shared" si="232"/>
        <v>KG-ARI-1903-00107-02502/42601425</v>
      </c>
      <c r="F719" s="19" t="s">
        <v>1232</v>
      </c>
      <c r="G719" s="20" t="s">
        <v>1235</v>
      </c>
      <c r="H719" s="45">
        <v>43531</v>
      </c>
      <c r="I719" s="38">
        <v>7</v>
      </c>
      <c r="J719" s="38">
        <v>42</v>
      </c>
      <c r="K719" s="65">
        <f t="shared" si="233"/>
        <v>6</v>
      </c>
      <c r="L719" s="46">
        <v>3</v>
      </c>
      <c r="M719" s="66">
        <f t="shared" si="234"/>
        <v>21</v>
      </c>
      <c r="N719" s="38">
        <v>29.5</v>
      </c>
      <c r="O719" s="38">
        <v>28.5</v>
      </c>
      <c r="P719" s="38">
        <v>28</v>
      </c>
      <c r="Q719" s="71">
        <f t="shared" si="235"/>
        <v>2.4E-2</v>
      </c>
      <c r="R719" s="65">
        <f t="shared" si="236"/>
        <v>0.16</v>
      </c>
      <c r="S719" s="72">
        <f t="shared" si="237"/>
        <v>0.42857142857142855</v>
      </c>
      <c r="T719" s="50">
        <v>18</v>
      </c>
      <c r="U719" s="74" t="s">
        <v>2776</v>
      </c>
      <c r="V719" s="27">
        <f>IF(E719="","",SUMIF(OUTBOUND!$G:$G,WMS!E719,OUTBOUND!$L:$L))</f>
        <v>5</v>
      </c>
      <c r="W719" s="27">
        <f>IF(E719="","",SUMIF(OUTBOUND!$G:$G,WMS!E719,OUTBOUND!$M:$M))</f>
        <v>30</v>
      </c>
      <c r="X719" s="71">
        <f>IF(E719="","",SUMIF(OUTBOUND!$G:$G,WMS!E719,OUTBOUND!$O:$O))</f>
        <v>15</v>
      </c>
      <c r="Y719" s="71">
        <f>IF(E719="","",SUMIF(OUTBOUND!$G:$G,WMS!E719,OUTBOUND!$AC:$AC))</f>
        <v>12.857142857142856</v>
      </c>
      <c r="Z719" s="71">
        <f>IF(E719="","",SUMIF(OUTBOUND!$G:$G,WMS!E719,OUTBOUND!$P:$P))</f>
        <v>0.12</v>
      </c>
      <c r="AA719" s="27">
        <f t="shared" si="238"/>
        <v>2</v>
      </c>
      <c r="AB719" s="27">
        <f t="shared" si="239"/>
        <v>12</v>
      </c>
      <c r="AC719" s="71">
        <f t="shared" si="240"/>
        <v>6</v>
      </c>
      <c r="AD719" s="71">
        <f t="shared" si="241"/>
        <v>5.1428571428571441</v>
      </c>
      <c r="AE719" s="71">
        <f t="shared" si="242"/>
        <v>4.0000000000000008E-2</v>
      </c>
      <c r="AF719" s="80" t="b">
        <f t="shared" si="243"/>
        <v>1</v>
      </c>
    </row>
    <row r="720" spans="1:33">
      <c r="A720" s="84" t="s">
        <v>3227</v>
      </c>
      <c r="B720" s="83" t="s">
        <v>1230</v>
      </c>
      <c r="C720" s="83" t="s">
        <v>3413</v>
      </c>
      <c r="D720" s="83">
        <v>42601463</v>
      </c>
      <c r="E720" s="57" t="str">
        <f t="shared" si="232"/>
        <v>KG-ARI-1903-00107-02502/42601463</v>
      </c>
      <c r="F720" s="19" t="s">
        <v>1232</v>
      </c>
      <c r="G720" s="20" t="s">
        <v>1235</v>
      </c>
      <c r="H720" s="45">
        <v>43531</v>
      </c>
      <c r="I720" s="38">
        <v>4</v>
      </c>
      <c r="J720" s="38">
        <v>24</v>
      </c>
      <c r="K720" s="65">
        <f t="shared" si="233"/>
        <v>6</v>
      </c>
      <c r="L720" s="46">
        <v>3.4</v>
      </c>
      <c r="M720" s="66">
        <f t="shared" si="234"/>
        <v>13.6</v>
      </c>
      <c r="N720" s="38">
        <v>39</v>
      </c>
      <c r="O720" s="38">
        <v>22</v>
      </c>
      <c r="P720" s="38">
        <v>22.5</v>
      </c>
      <c r="Q720" s="71">
        <f t="shared" si="235"/>
        <v>1.9E-2</v>
      </c>
      <c r="R720" s="65">
        <f t="shared" si="236"/>
        <v>0.08</v>
      </c>
      <c r="S720" s="72">
        <f t="shared" si="237"/>
        <v>0.33333333333333331</v>
      </c>
      <c r="T720" s="50">
        <v>8</v>
      </c>
      <c r="U720" s="74" t="s">
        <v>2901</v>
      </c>
      <c r="V720" s="27">
        <f>IF(E720="","",SUMIF(OUTBOUND!$G:$G,WMS!E720,OUTBOUND!$L:$L))</f>
        <v>4</v>
      </c>
      <c r="W720" s="27">
        <f>IF(E720="","",SUMIF(OUTBOUND!$G:$G,WMS!E720,OUTBOUND!$M:$M))</f>
        <v>24</v>
      </c>
      <c r="X720" s="71">
        <f>IF(E720="","",SUMIF(OUTBOUND!$G:$G,WMS!E720,OUTBOUND!$O:$O))</f>
        <v>13.6</v>
      </c>
      <c r="Y720" s="71">
        <f>IF(E720="","",SUMIF(OUTBOUND!$G:$G,WMS!E720,OUTBOUND!$AC:$AC))</f>
        <v>8</v>
      </c>
      <c r="Z720" s="71">
        <f>IF(E720="","",SUMIF(OUTBOUND!$G:$G,WMS!E720,OUTBOUND!$P:$P))</f>
        <v>7.5999999999999998E-2</v>
      </c>
      <c r="AA720" s="27">
        <f t="shared" si="238"/>
        <v>0</v>
      </c>
      <c r="AB720" s="27">
        <f t="shared" si="239"/>
        <v>0</v>
      </c>
      <c r="AC720" s="71">
        <f t="shared" si="240"/>
        <v>0</v>
      </c>
      <c r="AD720" s="71">
        <f t="shared" si="241"/>
        <v>0</v>
      </c>
      <c r="AE720" s="71">
        <f t="shared" si="242"/>
        <v>4.0000000000000036E-3</v>
      </c>
      <c r="AF720" s="80" t="e">
        <f t="shared" si="243"/>
        <v>#DIV/0!</v>
      </c>
      <c r="AG720" s="43" t="s">
        <v>2726</v>
      </c>
    </row>
    <row r="721" spans="1:33">
      <c r="A721" s="84" t="s">
        <v>3227</v>
      </c>
      <c r="B721" s="83" t="s">
        <v>1230</v>
      </c>
      <c r="C721" s="83" t="s">
        <v>3413</v>
      </c>
      <c r="D721" s="83">
        <v>41667491</v>
      </c>
      <c r="E721" s="57" t="str">
        <f t="shared" si="232"/>
        <v>KG-ARI-1903-00107-02502/41667491</v>
      </c>
      <c r="F721" s="19" t="s">
        <v>1232</v>
      </c>
      <c r="G721" s="20" t="s">
        <v>1235</v>
      </c>
      <c r="H721" s="45">
        <v>43531</v>
      </c>
      <c r="I721" s="38">
        <v>5</v>
      </c>
      <c r="J721" s="38">
        <v>60</v>
      </c>
      <c r="K721" s="65">
        <f t="shared" si="233"/>
        <v>12</v>
      </c>
      <c r="L721" s="46">
        <v>1.9</v>
      </c>
      <c r="M721" s="66">
        <f t="shared" si="234"/>
        <v>9.5</v>
      </c>
      <c r="N721" s="38">
        <v>23</v>
      </c>
      <c r="O721" s="38">
        <v>14</v>
      </c>
      <c r="P721" s="38">
        <v>39.5</v>
      </c>
      <c r="Q721" s="71">
        <f t="shared" si="235"/>
        <v>1.2999999999999999E-2</v>
      </c>
      <c r="R721" s="65">
        <f t="shared" si="236"/>
        <v>0.06</v>
      </c>
      <c r="S721" s="72">
        <f t="shared" si="237"/>
        <v>0.15</v>
      </c>
      <c r="T721" s="50">
        <v>9</v>
      </c>
      <c r="U721" s="74" t="s">
        <v>3415</v>
      </c>
      <c r="V721" s="27">
        <f>IF(E721="","",SUMIF(OUTBOUND!$G:$G,WMS!E721,OUTBOUND!$L:$L))</f>
        <v>5</v>
      </c>
      <c r="W721" s="27">
        <f>IF(E721="","",SUMIF(OUTBOUND!$G:$G,WMS!E721,OUTBOUND!$M:$M))</f>
        <v>60</v>
      </c>
      <c r="X721" s="71">
        <f>IF(E721="","",SUMIF(OUTBOUND!$G:$G,WMS!E721,OUTBOUND!$O:$O))</f>
        <v>9.5</v>
      </c>
      <c r="Y721" s="71">
        <f>IF(E721="","",SUMIF(OUTBOUND!$G:$G,WMS!E721,OUTBOUND!$AC:$AC))</f>
        <v>9</v>
      </c>
      <c r="Z721" s="71">
        <f>IF(E721="","",SUMIF(OUTBOUND!$G:$G,WMS!E721,OUTBOUND!$P:$P))</f>
        <v>6.5000000000000002E-2</v>
      </c>
      <c r="AA721" s="27">
        <f t="shared" si="238"/>
        <v>0</v>
      </c>
      <c r="AB721" s="27">
        <f t="shared" si="239"/>
        <v>0</v>
      </c>
      <c r="AC721" s="71">
        <f t="shared" si="240"/>
        <v>0</v>
      </c>
      <c r="AD721" s="71">
        <f t="shared" si="241"/>
        <v>0</v>
      </c>
      <c r="AE721" s="71">
        <f t="shared" si="242"/>
        <v>-5.0000000000000044E-3</v>
      </c>
      <c r="AF721" s="80" t="e">
        <f t="shared" si="243"/>
        <v>#DIV/0!</v>
      </c>
      <c r="AG721" s="60" t="s">
        <v>2726</v>
      </c>
    </row>
    <row r="722" spans="1:33">
      <c r="A722" s="84" t="s">
        <v>3227</v>
      </c>
      <c r="B722" s="83" t="s">
        <v>1230</v>
      </c>
      <c r="C722" s="83" t="s">
        <v>3413</v>
      </c>
      <c r="D722" s="83">
        <v>42008460</v>
      </c>
      <c r="E722" s="57" t="str">
        <f t="shared" si="232"/>
        <v>KG-ARI-1903-00107-02502/42008460</v>
      </c>
      <c r="F722" s="19" t="s">
        <v>1232</v>
      </c>
      <c r="G722" s="20" t="s">
        <v>1235</v>
      </c>
      <c r="H722" s="45">
        <v>43531</v>
      </c>
      <c r="I722" s="38">
        <v>10</v>
      </c>
      <c r="J722" s="38">
        <v>60</v>
      </c>
      <c r="K722" s="65">
        <f t="shared" si="233"/>
        <v>6</v>
      </c>
      <c r="L722" s="46">
        <v>3.5</v>
      </c>
      <c r="M722" s="66">
        <f t="shared" si="234"/>
        <v>35</v>
      </c>
      <c r="N722" s="38">
        <v>39</v>
      </c>
      <c r="O722" s="38">
        <v>22</v>
      </c>
      <c r="P722" s="38">
        <v>3.5</v>
      </c>
      <c r="Q722" s="71">
        <f t="shared" si="235"/>
        <v>3.0000000000000001E-3</v>
      </c>
      <c r="R722" s="65">
        <f t="shared" si="236"/>
        <v>0.03</v>
      </c>
      <c r="S722" s="72">
        <f t="shared" si="237"/>
        <v>0.5</v>
      </c>
      <c r="T722" s="50">
        <v>30</v>
      </c>
      <c r="U722" s="74" t="s">
        <v>2776</v>
      </c>
      <c r="V722" s="27">
        <f>IF(E722="","",SUMIF(OUTBOUND!$G:$G,WMS!E722,OUTBOUND!$L:$L))</f>
        <v>10</v>
      </c>
      <c r="W722" s="27">
        <f>IF(E722="","",SUMIF(OUTBOUND!$G:$G,WMS!E722,OUTBOUND!$M:$M))</f>
        <v>60</v>
      </c>
      <c r="X722" s="71">
        <f>IF(E722="","",SUMIF(OUTBOUND!$G:$G,WMS!E722,OUTBOUND!$O:$O))</f>
        <v>35</v>
      </c>
      <c r="Y722" s="71">
        <f>IF(E722="","",SUMIF(OUTBOUND!$G:$G,WMS!E722,OUTBOUND!$AC:$AC))</f>
        <v>30</v>
      </c>
      <c r="Z722" s="71">
        <f>IF(E722="","",SUMIF(OUTBOUND!$G:$G,WMS!E722,OUTBOUND!$P:$P))</f>
        <v>0.03</v>
      </c>
      <c r="AA722" s="27">
        <f t="shared" si="238"/>
        <v>0</v>
      </c>
      <c r="AB722" s="27">
        <f t="shared" si="239"/>
        <v>0</v>
      </c>
      <c r="AC722" s="71">
        <f t="shared" si="240"/>
        <v>0</v>
      </c>
      <c r="AD722" s="71">
        <f t="shared" si="241"/>
        <v>0</v>
      </c>
      <c r="AE722" s="71">
        <f t="shared" si="242"/>
        <v>0</v>
      </c>
      <c r="AF722" s="80" t="e">
        <f t="shared" si="243"/>
        <v>#DIV/0!</v>
      </c>
      <c r="AG722" s="60" t="s">
        <v>2726</v>
      </c>
    </row>
    <row r="723" spans="1:33">
      <c r="A723" s="84" t="s">
        <v>3227</v>
      </c>
      <c r="B723" s="83" t="s">
        <v>1230</v>
      </c>
      <c r="C723" s="83" t="s">
        <v>3413</v>
      </c>
      <c r="D723" s="83">
        <v>42008484</v>
      </c>
      <c r="E723" s="57" t="str">
        <f t="shared" si="232"/>
        <v>KG-ARI-1903-00107-02502/42008484</v>
      </c>
      <c r="F723" s="19" t="s">
        <v>1232</v>
      </c>
      <c r="G723" s="20" t="s">
        <v>1235</v>
      </c>
      <c r="H723" s="45">
        <v>43531</v>
      </c>
      <c r="I723" s="38">
        <v>9</v>
      </c>
      <c r="J723" s="38">
        <v>54</v>
      </c>
      <c r="K723" s="65">
        <f t="shared" si="233"/>
        <v>6</v>
      </c>
      <c r="L723" s="46">
        <v>3.5</v>
      </c>
      <c r="M723" s="66">
        <f t="shared" si="234"/>
        <v>31.5</v>
      </c>
      <c r="N723" s="38">
        <v>39</v>
      </c>
      <c r="O723" s="38">
        <v>22</v>
      </c>
      <c r="P723" s="38">
        <v>3.5</v>
      </c>
      <c r="Q723" s="71">
        <f t="shared" si="235"/>
        <v>3.0000000000000001E-3</v>
      </c>
      <c r="R723" s="65">
        <f t="shared" si="236"/>
        <v>0.03</v>
      </c>
      <c r="S723" s="72">
        <f t="shared" si="237"/>
        <v>0.5</v>
      </c>
      <c r="T723" s="50">
        <v>27</v>
      </c>
      <c r="U723" s="74" t="s">
        <v>2776</v>
      </c>
      <c r="V723" s="27">
        <f>IF(E723="","",SUMIF(OUTBOUND!$G:$G,WMS!E723,OUTBOUND!$L:$L))</f>
        <v>9</v>
      </c>
      <c r="W723" s="27">
        <f>IF(E723="","",SUMIF(OUTBOUND!$G:$G,WMS!E723,OUTBOUND!$M:$M))</f>
        <v>54</v>
      </c>
      <c r="X723" s="71">
        <f>IF(E723="","",SUMIF(OUTBOUND!$G:$G,WMS!E723,OUTBOUND!$O:$O))</f>
        <v>31.5</v>
      </c>
      <c r="Y723" s="71">
        <f>IF(E723="","",SUMIF(OUTBOUND!$G:$G,WMS!E723,OUTBOUND!$AC:$AC))</f>
        <v>27</v>
      </c>
      <c r="Z723" s="71">
        <f>IF(E723="","",SUMIF(OUTBOUND!$G:$G,WMS!E723,OUTBOUND!$P:$P))</f>
        <v>2.7E-2</v>
      </c>
      <c r="AA723" s="27">
        <f t="shared" si="238"/>
        <v>0</v>
      </c>
      <c r="AB723" s="27">
        <f t="shared" si="239"/>
        <v>0</v>
      </c>
      <c r="AC723" s="71">
        <f t="shared" si="240"/>
        <v>0</v>
      </c>
      <c r="AD723" s="71">
        <f t="shared" si="241"/>
        <v>0</v>
      </c>
      <c r="AE723" s="71">
        <f t="shared" si="242"/>
        <v>2.9999999999999992E-3</v>
      </c>
      <c r="AF723" s="80" t="e">
        <f t="shared" si="243"/>
        <v>#DIV/0!</v>
      </c>
      <c r="AG723" s="60" t="s">
        <v>2726</v>
      </c>
    </row>
    <row r="724" spans="1:33">
      <c r="A724" s="43" t="s">
        <v>3227</v>
      </c>
      <c r="B724" s="19" t="s">
        <v>1237</v>
      </c>
      <c r="C724" s="19" t="s">
        <v>3416</v>
      </c>
      <c r="D724" s="19">
        <v>42706564</v>
      </c>
      <c r="E724" s="57" t="str">
        <f t="shared" si="232"/>
        <v>KG-ARI-1903-00107-02486/42706564</v>
      </c>
      <c r="F724" s="19" t="s">
        <v>1239</v>
      </c>
      <c r="G724" s="19" t="s">
        <v>1241</v>
      </c>
      <c r="H724" s="45">
        <v>43531</v>
      </c>
      <c r="I724" s="38">
        <v>3</v>
      </c>
      <c r="J724" s="38">
        <v>75</v>
      </c>
      <c r="K724" s="65">
        <f t="shared" si="233"/>
        <v>25</v>
      </c>
      <c r="L724" s="46">
        <v>1.7</v>
      </c>
      <c r="M724" s="66">
        <f t="shared" si="234"/>
        <v>5.0999999999999996</v>
      </c>
      <c r="N724" s="38">
        <v>20</v>
      </c>
      <c r="O724" s="38">
        <v>18</v>
      </c>
      <c r="P724" s="38">
        <v>11.5</v>
      </c>
      <c r="Q724" s="71">
        <f t="shared" si="235"/>
        <v>4.0000000000000001E-3</v>
      </c>
      <c r="R724" s="65">
        <f t="shared" si="236"/>
        <v>0.01</v>
      </c>
      <c r="S724" s="72">
        <f t="shared" si="237"/>
        <v>6.6666666666666666E-2</v>
      </c>
      <c r="T724" s="50">
        <v>5</v>
      </c>
      <c r="U724" s="74" t="s">
        <v>3219</v>
      </c>
      <c r="V724" s="27">
        <f>IF(E724="","",SUMIF(OUTBOUND!$G:$G,WMS!E724,OUTBOUND!$L:$L))</f>
        <v>2</v>
      </c>
      <c r="W724" s="27">
        <f>IF(E724="","",SUMIF(OUTBOUND!$G:$G,WMS!E724,OUTBOUND!$M:$M))</f>
        <v>50</v>
      </c>
      <c r="X724" s="71">
        <f>IF(E724="","",SUMIF(OUTBOUND!$G:$G,WMS!E724,OUTBOUND!$O:$O))</f>
        <v>3.4</v>
      </c>
      <c r="Y724" s="71">
        <f>IF(E724="","",SUMIF(OUTBOUND!$G:$G,WMS!E724,OUTBOUND!$AC:$AC))</f>
        <v>3.3333333333333335</v>
      </c>
      <c r="Z724" s="71">
        <f>IF(E724="","",SUMIF(OUTBOUND!$G:$G,WMS!E724,OUTBOUND!$P:$P))</f>
        <v>8.0000000000000002E-3</v>
      </c>
      <c r="AA724" s="27">
        <f t="shared" si="238"/>
        <v>1</v>
      </c>
      <c r="AB724" s="27">
        <f t="shared" si="239"/>
        <v>25</v>
      </c>
      <c r="AC724" s="71">
        <f t="shared" si="240"/>
        <v>1.6999999999999997</v>
      </c>
      <c r="AD724" s="71">
        <f t="shared" si="241"/>
        <v>1.6666666666666665</v>
      </c>
      <c r="AE724" s="71">
        <f t="shared" si="242"/>
        <v>2E-3</v>
      </c>
      <c r="AF724" s="80" t="b">
        <f t="shared" si="243"/>
        <v>1</v>
      </c>
    </row>
    <row r="725" spans="1:33">
      <c r="A725" s="84" t="s">
        <v>3227</v>
      </c>
      <c r="B725" s="83" t="s">
        <v>1237</v>
      </c>
      <c r="C725" s="83" t="s">
        <v>3416</v>
      </c>
      <c r="D725" s="83">
        <v>42694335</v>
      </c>
      <c r="E725" s="57" t="str">
        <f t="shared" si="232"/>
        <v>KG-ARI-1903-00107-02486/42694335</v>
      </c>
      <c r="F725" s="19" t="s">
        <v>1239</v>
      </c>
      <c r="G725" s="19" t="s">
        <v>1240</v>
      </c>
      <c r="H725" s="45">
        <v>43531</v>
      </c>
      <c r="I725" s="38">
        <v>1</v>
      </c>
      <c r="J725" s="38">
        <v>12</v>
      </c>
      <c r="K725" s="65">
        <f t="shared" si="233"/>
        <v>12</v>
      </c>
      <c r="L725" s="46">
        <v>0.5</v>
      </c>
      <c r="M725" s="66">
        <f t="shared" si="234"/>
        <v>0.5</v>
      </c>
      <c r="N725" s="38">
        <v>20</v>
      </c>
      <c r="O725" s="38">
        <v>18</v>
      </c>
      <c r="P725" s="38">
        <v>11.5</v>
      </c>
      <c r="Q725" s="71">
        <f t="shared" si="235"/>
        <v>4.0000000000000001E-3</v>
      </c>
      <c r="R725" s="65">
        <f t="shared" si="236"/>
        <v>0</v>
      </c>
      <c r="S725" s="72">
        <f t="shared" si="237"/>
        <v>2.4999999999999998E-2</v>
      </c>
      <c r="T725" s="50">
        <v>0.3</v>
      </c>
      <c r="U725" s="74" t="s">
        <v>3219</v>
      </c>
      <c r="V725" s="27">
        <f>IF(E725="","",SUMIF(OUTBOUND!$G:$G,WMS!E725,OUTBOUND!$L:$L))</f>
        <v>1</v>
      </c>
      <c r="W725" s="27">
        <f>IF(E725="","",SUMIF(OUTBOUND!$G:$G,WMS!E725,OUTBOUND!$M:$M))</f>
        <v>12</v>
      </c>
      <c r="X725" s="71">
        <f>IF(E725="","",SUMIF(OUTBOUND!$G:$G,WMS!E725,OUTBOUND!$O:$O))</f>
        <v>0.5</v>
      </c>
      <c r="Y725" s="71">
        <f>IF(E725="","",SUMIF(OUTBOUND!$G:$G,WMS!E725,OUTBOUND!$AC:$AC))</f>
        <v>0.3</v>
      </c>
      <c r="Z725" s="71">
        <f>IF(E725="","",SUMIF(OUTBOUND!$G:$G,WMS!E725,OUTBOUND!$P:$P))</f>
        <v>4.0000000000000001E-3</v>
      </c>
      <c r="AA725" s="27">
        <f t="shared" si="238"/>
        <v>0</v>
      </c>
      <c r="AB725" s="27">
        <f t="shared" si="239"/>
        <v>0</v>
      </c>
      <c r="AC725" s="71">
        <f t="shared" si="240"/>
        <v>0</v>
      </c>
      <c r="AD725" s="71">
        <f t="shared" si="241"/>
        <v>0</v>
      </c>
      <c r="AE725" s="71">
        <f t="shared" si="242"/>
        <v>-4.0000000000000001E-3</v>
      </c>
      <c r="AF725" s="80" t="e">
        <f t="shared" si="243"/>
        <v>#DIV/0!</v>
      </c>
      <c r="AG725" s="43" t="s">
        <v>2726</v>
      </c>
    </row>
    <row r="726" spans="1:33">
      <c r="A726" s="84" t="s">
        <v>3227</v>
      </c>
      <c r="B726" s="83" t="s">
        <v>1237</v>
      </c>
      <c r="C726" s="83" t="s">
        <v>3416</v>
      </c>
      <c r="D726" s="83">
        <v>42703303</v>
      </c>
      <c r="E726" s="57" t="str">
        <f t="shared" si="232"/>
        <v>KG-ARI-1903-00107-02486/42703303</v>
      </c>
      <c r="F726" s="19" t="s">
        <v>1239</v>
      </c>
      <c r="G726" s="19" t="s">
        <v>1240</v>
      </c>
      <c r="H726" s="45">
        <v>43531</v>
      </c>
      <c r="I726" s="38">
        <v>3</v>
      </c>
      <c r="J726" s="38">
        <v>30</v>
      </c>
      <c r="K726" s="65">
        <f t="shared" si="233"/>
        <v>10</v>
      </c>
      <c r="L726" s="46">
        <v>0.5</v>
      </c>
      <c r="M726" s="66">
        <f t="shared" si="234"/>
        <v>1.5</v>
      </c>
      <c r="N726" s="38">
        <v>20</v>
      </c>
      <c r="O726" s="38">
        <v>18</v>
      </c>
      <c r="P726" s="38">
        <v>11.5</v>
      </c>
      <c r="Q726" s="71">
        <f t="shared" si="235"/>
        <v>4.0000000000000001E-3</v>
      </c>
      <c r="R726" s="65">
        <f t="shared" si="236"/>
        <v>0.01</v>
      </c>
      <c r="S726" s="72">
        <f t="shared" si="237"/>
        <v>3.3333333333333333E-2</v>
      </c>
      <c r="T726" s="50">
        <v>1</v>
      </c>
      <c r="U726" s="74" t="s">
        <v>3219</v>
      </c>
      <c r="V726" s="27">
        <f>IF(E726="","",SUMIF(OUTBOUND!$G:$G,WMS!E726,OUTBOUND!$L:$L))</f>
        <v>3</v>
      </c>
      <c r="W726" s="27">
        <f>IF(E726="","",SUMIF(OUTBOUND!$G:$G,WMS!E726,OUTBOUND!$M:$M))</f>
        <v>30</v>
      </c>
      <c r="X726" s="71">
        <f>IF(E726="","",SUMIF(OUTBOUND!$G:$G,WMS!E726,OUTBOUND!$O:$O))</f>
        <v>1.5</v>
      </c>
      <c r="Y726" s="71">
        <f>IF(E726="","",SUMIF(OUTBOUND!$G:$G,WMS!E726,OUTBOUND!$AC:$AC))</f>
        <v>1</v>
      </c>
      <c r="Z726" s="71">
        <f>IF(E726="","",SUMIF(OUTBOUND!$G:$G,WMS!E726,OUTBOUND!$P:$P))</f>
        <v>1.2E-2</v>
      </c>
      <c r="AA726" s="27">
        <f t="shared" si="238"/>
        <v>0</v>
      </c>
      <c r="AB726" s="27">
        <f t="shared" si="239"/>
        <v>0</v>
      </c>
      <c r="AC726" s="71">
        <f t="shared" si="240"/>
        <v>0</v>
      </c>
      <c r="AD726" s="71">
        <f t="shared" si="241"/>
        <v>0</v>
      </c>
      <c r="AE726" s="71">
        <f t="shared" si="242"/>
        <v>-2E-3</v>
      </c>
      <c r="AF726" s="80" t="e">
        <f t="shared" si="243"/>
        <v>#DIV/0!</v>
      </c>
      <c r="AG726" s="60" t="s">
        <v>2726</v>
      </c>
    </row>
    <row r="727" spans="1:33">
      <c r="A727" s="43" t="s">
        <v>3227</v>
      </c>
      <c r="B727" s="19" t="s">
        <v>1237</v>
      </c>
      <c r="C727" s="19" t="s">
        <v>3416</v>
      </c>
      <c r="D727" s="19">
        <v>41965801</v>
      </c>
      <c r="E727" s="57" t="str">
        <f t="shared" si="232"/>
        <v>KG-ARI-1903-00107-02486/41965801</v>
      </c>
      <c r="F727" s="19" t="s">
        <v>1239</v>
      </c>
      <c r="G727" s="19" t="s">
        <v>1242</v>
      </c>
      <c r="H727" s="45">
        <v>43531</v>
      </c>
      <c r="I727" s="38">
        <v>18</v>
      </c>
      <c r="J727" s="38">
        <v>126</v>
      </c>
      <c r="K727" s="65">
        <f t="shared" si="233"/>
        <v>7</v>
      </c>
      <c r="L727" s="46">
        <v>1.7</v>
      </c>
      <c r="M727" s="66">
        <f t="shared" si="234"/>
        <v>30.6</v>
      </c>
      <c r="N727" s="38">
        <v>44</v>
      </c>
      <c r="O727" s="38">
        <v>26</v>
      </c>
      <c r="P727" s="38">
        <v>19.5</v>
      </c>
      <c r="Q727" s="71">
        <f t="shared" si="235"/>
        <v>2.1999999999999999E-2</v>
      </c>
      <c r="R727" s="65">
        <f t="shared" si="236"/>
        <v>0.4</v>
      </c>
      <c r="S727" s="72">
        <f t="shared" si="237"/>
        <v>0.23015873015873015</v>
      </c>
      <c r="T727" s="50">
        <v>29</v>
      </c>
      <c r="U727" s="74" t="s">
        <v>3219</v>
      </c>
      <c r="V727" s="27">
        <f>IF(E727="","",SUMIF(OUTBOUND!$G:$G,WMS!E727,OUTBOUND!$L:$L))</f>
        <v>17</v>
      </c>
      <c r="W727" s="27">
        <f>IF(E727="","",SUMIF(OUTBOUND!$G:$G,WMS!E727,OUTBOUND!$M:$M))</f>
        <v>119</v>
      </c>
      <c r="X727" s="71">
        <f>IF(E727="","",SUMIF(OUTBOUND!$G:$G,WMS!E727,OUTBOUND!$O:$O))</f>
        <v>28.9</v>
      </c>
      <c r="Y727" s="71">
        <f>IF(E727="","",SUMIF(OUTBOUND!$G:$G,WMS!E727,OUTBOUND!$AC:$AC))</f>
        <v>27.388888888888886</v>
      </c>
      <c r="Z727" s="71">
        <f>IF(E727="","",SUMIF(OUTBOUND!$G:$G,WMS!E727,OUTBOUND!$P:$P))</f>
        <v>0.374</v>
      </c>
      <c r="AA727" s="27">
        <f t="shared" si="238"/>
        <v>1</v>
      </c>
      <c r="AB727" s="27">
        <f t="shared" si="239"/>
        <v>7</v>
      </c>
      <c r="AC727" s="71">
        <f t="shared" si="240"/>
        <v>1.7000000000000028</v>
      </c>
      <c r="AD727" s="71">
        <f t="shared" si="241"/>
        <v>1.6111111111111143</v>
      </c>
      <c r="AE727" s="71">
        <f t="shared" si="242"/>
        <v>2.6000000000000023E-2</v>
      </c>
      <c r="AF727" s="80" t="b">
        <f t="shared" si="243"/>
        <v>1</v>
      </c>
    </row>
    <row r="728" spans="1:33">
      <c r="A728" s="84" t="s">
        <v>3227</v>
      </c>
      <c r="B728" s="83" t="s">
        <v>1244</v>
      </c>
      <c r="C728" s="83" t="s">
        <v>3417</v>
      </c>
      <c r="D728" s="83">
        <v>42433552</v>
      </c>
      <c r="E728" s="57" t="str">
        <f t="shared" si="232"/>
        <v>KG-ARI-1903-00107-02490/42433552</v>
      </c>
      <c r="F728" s="20" t="s">
        <v>1246</v>
      </c>
      <c r="G728" s="20" t="s">
        <v>1247</v>
      </c>
      <c r="H728" s="45">
        <v>43532</v>
      </c>
      <c r="I728" s="38">
        <v>4</v>
      </c>
      <c r="J728" s="38">
        <v>20</v>
      </c>
      <c r="K728" s="65">
        <f t="shared" si="233"/>
        <v>5</v>
      </c>
      <c r="L728" s="46">
        <v>3.2</v>
      </c>
      <c r="M728" s="66">
        <f t="shared" si="234"/>
        <v>12.8</v>
      </c>
      <c r="N728" s="38">
        <v>40</v>
      </c>
      <c r="O728" s="38">
        <v>24</v>
      </c>
      <c r="P728" s="38">
        <v>29</v>
      </c>
      <c r="Q728" s="71">
        <f t="shared" si="235"/>
        <v>2.8000000000000001E-2</v>
      </c>
      <c r="R728" s="65">
        <f t="shared" si="236"/>
        <v>0.11</v>
      </c>
      <c r="S728" s="72">
        <f t="shared" si="237"/>
        <v>0.67500000000000004</v>
      </c>
      <c r="T728" s="50">
        <v>13.5</v>
      </c>
      <c r="U728" s="74" t="s">
        <v>3418</v>
      </c>
      <c r="V728" s="27">
        <f>IF(E728="","",SUMIF(OUTBOUND!$G:$G,WMS!E728,OUTBOUND!$L:$L))</f>
        <v>4</v>
      </c>
      <c r="W728" s="27">
        <f>IF(E728="","",SUMIF(OUTBOUND!$G:$G,WMS!E728,OUTBOUND!$M:$M))</f>
        <v>20</v>
      </c>
      <c r="X728" s="71">
        <f>IF(E728="","",SUMIF(OUTBOUND!$G:$G,WMS!E728,OUTBOUND!$O:$O))</f>
        <v>12.8</v>
      </c>
      <c r="Y728" s="71">
        <f>IF(E728="","",SUMIF(OUTBOUND!$G:$G,WMS!E728,OUTBOUND!$AC:$AC))</f>
        <v>13.5</v>
      </c>
      <c r="Z728" s="71">
        <f>IF(E728="","",SUMIF(OUTBOUND!$G:$G,WMS!E728,OUTBOUND!$P:$P))</f>
        <v>0.112</v>
      </c>
      <c r="AA728" s="27">
        <f t="shared" si="238"/>
        <v>0</v>
      </c>
      <c r="AB728" s="27">
        <f t="shared" si="239"/>
        <v>0</v>
      </c>
      <c r="AC728" s="71">
        <f t="shared" si="240"/>
        <v>0</v>
      </c>
      <c r="AD728" s="71">
        <f t="shared" si="241"/>
        <v>0</v>
      </c>
      <c r="AE728" s="71">
        <f t="shared" si="242"/>
        <v>-2.0000000000000018E-3</v>
      </c>
      <c r="AF728" s="80" t="e">
        <f t="shared" si="243"/>
        <v>#DIV/0!</v>
      </c>
      <c r="AG728" s="60" t="s">
        <v>2726</v>
      </c>
    </row>
    <row r="729" spans="1:33">
      <c r="A729" s="43" t="s">
        <v>3227</v>
      </c>
      <c r="B729" s="19" t="s">
        <v>1244</v>
      </c>
      <c r="C729" s="19" t="s">
        <v>3417</v>
      </c>
      <c r="D729" s="19">
        <v>42694571</v>
      </c>
      <c r="E729" s="57" t="str">
        <f t="shared" si="232"/>
        <v>KG-ARI-1903-00107-02490/42694571</v>
      </c>
      <c r="F729" s="20" t="s">
        <v>1246</v>
      </c>
      <c r="G729" s="20" t="s">
        <v>1247</v>
      </c>
      <c r="H729" s="45">
        <v>43532</v>
      </c>
      <c r="I729" s="38">
        <v>2</v>
      </c>
      <c r="J729" s="38">
        <v>10</v>
      </c>
      <c r="K729" s="65">
        <f t="shared" si="233"/>
        <v>5</v>
      </c>
      <c r="L729" s="46">
        <v>3.6</v>
      </c>
      <c r="M729" s="66">
        <f t="shared" si="234"/>
        <v>7.2</v>
      </c>
      <c r="N729" s="38">
        <v>41</v>
      </c>
      <c r="O729" s="38">
        <v>22</v>
      </c>
      <c r="P729" s="38">
        <v>30</v>
      </c>
      <c r="Q729" s="71">
        <f t="shared" si="235"/>
        <v>2.7E-2</v>
      </c>
      <c r="R729" s="65">
        <f t="shared" si="236"/>
        <v>0.05</v>
      </c>
      <c r="S729" s="72">
        <f t="shared" si="237"/>
        <v>0.48</v>
      </c>
      <c r="T729" s="50">
        <v>4.8</v>
      </c>
      <c r="U729" s="74" t="s">
        <v>3418</v>
      </c>
      <c r="V729" s="27">
        <f>IF(E729="","",SUMIF(OUTBOUND!$G:$G,WMS!E729,OUTBOUND!$L:$L))</f>
        <v>0</v>
      </c>
      <c r="W729" s="27">
        <f>IF(E729="","",SUMIF(OUTBOUND!$G:$G,WMS!E729,OUTBOUND!$M:$M))</f>
        <v>0</v>
      </c>
      <c r="X729" s="71">
        <f>IF(E729="","",SUMIF(OUTBOUND!$G:$G,WMS!E729,OUTBOUND!$O:$O))</f>
        <v>0</v>
      </c>
      <c r="Y729" s="71">
        <f>IF(E729="","",SUMIF(OUTBOUND!$G:$G,WMS!E729,OUTBOUND!$AC:$AC))</f>
        <v>0</v>
      </c>
      <c r="Z729" s="71">
        <f>IF(E729="","",SUMIF(OUTBOUND!$G:$G,WMS!E729,OUTBOUND!$P:$P))</f>
        <v>0</v>
      </c>
      <c r="AA729" s="27">
        <f t="shared" si="238"/>
        <v>2</v>
      </c>
      <c r="AB729" s="27">
        <f t="shared" si="239"/>
        <v>10</v>
      </c>
      <c r="AC729" s="71">
        <f t="shared" si="240"/>
        <v>7.2</v>
      </c>
      <c r="AD729" s="71">
        <f t="shared" si="241"/>
        <v>4.8</v>
      </c>
      <c r="AE729" s="71">
        <f t="shared" si="242"/>
        <v>0.05</v>
      </c>
      <c r="AF729" s="80" t="b">
        <f t="shared" si="243"/>
        <v>1</v>
      </c>
    </row>
    <row r="730" spans="1:33">
      <c r="A730" s="84" t="s">
        <v>3227</v>
      </c>
      <c r="B730" s="83" t="s">
        <v>1244</v>
      </c>
      <c r="C730" s="83" t="s">
        <v>3417</v>
      </c>
      <c r="D730" s="83">
        <v>42694588</v>
      </c>
      <c r="E730" s="57" t="str">
        <f t="shared" si="232"/>
        <v>KG-ARI-1903-00107-02490/42694588</v>
      </c>
      <c r="F730" s="20" t="s">
        <v>1246</v>
      </c>
      <c r="G730" s="20" t="s">
        <v>1247</v>
      </c>
      <c r="H730" s="45">
        <v>43532</v>
      </c>
      <c r="I730" s="38">
        <v>2</v>
      </c>
      <c r="J730" s="38">
        <v>10</v>
      </c>
      <c r="K730" s="65">
        <f t="shared" si="233"/>
        <v>5</v>
      </c>
      <c r="L730" s="46">
        <v>4</v>
      </c>
      <c r="M730" s="66">
        <f t="shared" si="234"/>
        <v>8</v>
      </c>
      <c r="N730" s="38">
        <v>40</v>
      </c>
      <c r="O730" s="38">
        <v>35</v>
      </c>
      <c r="P730" s="38">
        <v>39</v>
      </c>
      <c r="Q730" s="71">
        <f t="shared" si="235"/>
        <v>5.5E-2</v>
      </c>
      <c r="R730" s="65">
        <f t="shared" si="236"/>
        <v>0.11</v>
      </c>
      <c r="S730" s="72">
        <f t="shared" si="237"/>
        <v>0.57999999999999996</v>
      </c>
      <c r="T730" s="50">
        <v>5.8</v>
      </c>
      <c r="U730" s="74" t="s">
        <v>3418</v>
      </c>
      <c r="V730" s="27">
        <f>IF(E730="","",SUMIF(OUTBOUND!$G:$G,WMS!E730,OUTBOUND!$L:$L))</f>
        <v>2</v>
      </c>
      <c r="W730" s="27">
        <f>IF(E730="","",SUMIF(OUTBOUND!$G:$G,WMS!E730,OUTBOUND!$M:$M))</f>
        <v>10</v>
      </c>
      <c r="X730" s="71">
        <f>IF(E730="","",SUMIF(OUTBOUND!$G:$G,WMS!E730,OUTBOUND!$O:$O))</f>
        <v>8</v>
      </c>
      <c r="Y730" s="71">
        <f>IF(E730="","",SUMIF(OUTBOUND!$G:$G,WMS!E730,OUTBOUND!$AC:$AC))</f>
        <v>5.8</v>
      </c>
      <c r="Z730" s="71">
        <f>IF(E730="","",SUMIF(OUTBOUND!$G:$G,WMS!E730,OUTBOUND!$P:$P))</f>
        <v>0.11</v>
      </c>
      <c r="AA730" s="27">
        <f t="shared" si="238"/>
        <v>0</v>
      </c>
      <c r="AB730" s="27">
        <f t="shared" si="239"/>
        <v>0</v>
      </c>
      <c r="AC730" s="71">
        <f t="shared" si="240"/>
        <v>0</v>
      </c>
      <c r="AD730" s="71">
        <f t="shared" si="241"/>
        <v>0</v>
      </c>
      <c r="AE730" s="71">
        <f t="shared" si="242"/>
        <v>0</v>
      </c>
      <c r="AF730" s="80" t="e">
        <f t="shared" si="243"/>
        <v>#DIV/0!</v>
      </c>
      <c r="AG730" s="60" t="s">
        <v>2726</v>
      </c>
    </row>
    <row r="731" spans="1:33">
      <c r="A731" s="84" t="s">
        <v>3227</v>
      </c>
      <c r="B731" s="83" t="s">
        <v>1244</v>
      </c>
      <c r="C731" s="83" t="s">
        <v>3417</v>
      </c>
      <c r="D731" s="83">
        <v>42702313</v>
      </c>
      <c r="E731" s="57" t="str">
        <f t="shared" si="232"/>
        <v>KG-ARI-1903-00107-02490/42702313</v>
      </c>
      <c r="F731" s="20" t="s">
        <v>1246</v>
      </c>
      <c r="G731" s="20" t="s">
        <v>1249</v>
      </c>
      <c r="H731" s="45">
        <v>43532</v>
      </c>
      <c r="I731" s="38">
        <v>3</v>
      </c>
      <c r="J731" s="38">
        <v>24</v>
      </c>
      <c r="K731" s="65">
        <f t="shared" si="233"/>
        <v>8</v>
      </c>
      <c r="L731" s="46">
        <v>3.4</v>
      </c>
      <c r="M731" s="66">
        <f t="shared" si="234"/>
        <v>10.199999999999999</v>
      </c>
      <c r="N731" s="38">
        <v>28.5</v>
      </c>
      <c r="O731" s="38">
        <v>27</v>
      </c>
      <c r="P731" s="38">
        <v>20.5</v>
      </c>
      <c r="Q731" s="71">
        <f t="shared" si="235"/>
        <v>1.6E-2</v>
      </c>
      <c r="R731" s="65">
        <f t="shared" si="236"/>
        <v>0.05</v>
      </c>
      <c r="S731" s="72">
        <f t="shared" si="237"/>
        <v>0.21666666666666667</v>
      </c>
      <c r="T731" s="50">
        <v>5.2</v>
      </c>
      <c r="U731" s="74" t="s">
        <v>3418</v>
      </c>
      <c r="V731" s="27">
        <f>IF(E731="","",SUMIF(OUTBOUND!$G:$G,WMS!E731,OUTBOUND!$L:$L))</f>
        <v>3</v>
      </c>
      <c r="W731" s="27">
        <f>IF(E731="","",SUMIF(OUTBOUND!$G:$G,WMS!E731,OUTBOUND!$M:$M))</f>
        <v>24</v>
      </c>
      <c r="X731" s="71">
        <f>IF(E731="","",SUMIF(OUTBOUND!$G:$G,WMS!E731,OUTBOUND!$O:$O))</f>
        <v>10.199999999999999</v>
      </c>
      <c r="Y731" s="71">
        <f>IF(E731="","",SUMIF(OUTBOUND!$G:$G,WMS!E731,OUTBOUND!$AC:$AC))</f>
        <v>5.2</v>
      </c>
      <c r="Z731" s="71">
        <f>IF(E731="","",SUMIF(OUTBOUND!$G:$G,WMS!E731,OUTBOUND!$P:$P))</f>
        <v>4.8000000000000001E-2</v>
      </c>
      <c r="AA731" s="27">
        <f t="shared" si="238"/>
        <v>0</v>
      </c>
      <c r="AB731" s="27">
        <f t="shared" si="239"/>
        <v>0</v>
      </c>
      <c r="AC731" s="71">
        <f t="shared" si="240"/>
        <v>0</v>
      </c>
      <c r="AD731" s="71">
        <f t="shared" si="241"/>
        <v>0</v>
      </c>
      <c r="AE731" s="71">
        <f t="shared" si="242"/>
        <v>2.0000000000000018E-3</v>
      </c>
      <c r="AF731" s="80" t="e">
        <f t="shared" si="243"/>
        <v>#DIV/0!</v>
      </c>
      <c r="AG731" s="60" t="s">
        <v>2726</v>
      </c>
    </row>
    <row r="732" spans="1:33">
      <c r="A732" s="43" t="s">
        <v>3227</v>
      </c>
      <c r="B732" s="19" t="s">
        <v>1251</v>
      </c>
      <c r="C732" s="19" t="s">
        <v>3419</v>
      </c>
      <c r="D732" s="19" t="s">
        <v>3420</v>
      </c>
      <c r="E732" s="57" t="str">
        <f t="shared" si="232"/>
        <v>KG-ARI-1903-00107-02492/42605713</v>
      </c>
      <c r="F732" s="20" t="s">
        <v>1253</v>
      </c>
      <c r="G732" s="19" t="s">
        <v>1254</v>
      </c>
      <c r="H732" s="45">
        <v>43532</v>
      </c>
      <c r="I732" s="38">
        <v>7</v>
      </c>
      <c r="J732" s="38">
        <v>28</v>
      </c>
      <c r="K732" s="65">
        <f t="shared" si="233"/>
        <v>4</v>
      </c>
      <c r="L732" s="46">
        <v>3.9</v>
      </c>
      <c r="M732" s="66">
        <f t="shared" si="234"/>
        <v>27.3</v>
      </c>
      <c r="N732" s="38">
        <v>52</v>
      </c>
      <c r="O732" s="38">
        <v>18.5</v>
      </c>
      <c r="P732" s="38">
        <v>42</v>
      </c>
      <c r="Q732" s="71">
        <f t="shared" si="235"/>
        <v>0.04</v>
      </c>
      <c r="R732" s="65">
        <f t="shared" si="236"/>
        <v>0.28000000000000003</v>
      </c>
      <c r="S732" s="72">
        <f t="shared" si="237"/>
        <v>0.75</v>
      </c>
      <c r="T732" s="50">
        <v>21</v>
      </c>
      <c r="U732" s="74" t="s">
        <v>3421</v>
      </c>
      <c r="V732" s="27">
        <f>IF(E732="","",SUMIF(OUTBOUND!$G:$G,WMS!E732,OUTBOUND!$L:$L))</f>
        <v>0</v>
      </c>
      <c r="W732" s="27">
        <f>IF(E732="","",SUMIF(OUTBOUND!$G:$G,WMS!E732,OUTBOUND!$M:$M))</f>
        <v>0</v>
      </c>
      <c r="X732" s="71">
        <f>IF(E732="","",SUMIF(OUTBOUND!$G:$G,WMS!E732,OUTBOUND!$O:$O))</f>
        <v>0</v>
      </c>
      <c r="Y732" s="71">
        <f>IF(E732="","",SUMIF(OUTBOUND!$G:$G,WMS!E732,OUTBOUND!$AC:$AC))</f>
        <v>0</v>
      </c>
      <c r="Z732" s="71">
        <f>IF(E732="","",SUMIF(OUTBOUND!$G:$G,WMS!E732,OUTBOUND!$P:$P))</f>
        <v>0</v>
      </c>
      <c r="AA732" s="27">
        <f t="shared" si="238"/>
        <v>7</v>
      </c>
      <c r="AB732" s="27">
        <f t="shared" si="239"/>
        <v>28</v>
      </c>
      <c r="AC732" s="71">
        <f t="shared" si="240"/>
        <v>27.3</v>
      </c>
      <c r="AD732" s="71">
        <f t="shared" si="241"/>
        <v>21</v>
      </c>
      <c r="AE732" s="71">
        <f t="shared" si="242"/>
        <v>0.28000000000000003</v>
      </c>
      <c r="AF732" s="80" t="b">
        <f t="shared" si="243"/>
        <v>1</v>
      </c>
    </row>
    <row r="733" spans="1:33">
      <c r="A733" s="84" t="s">
        <v>3227</v>
      </c>
      <c r="B733" s="83" t="s">
        <v>1251</v>
      </c>
      <c r="C733" s="83" t="s">
        <v>3419</v>
      </c>
      <c r="D733" s="83" t="s">
        <v>3422</v>
      </c>
      <c r="E733" s="57" t="str">
        <f t="shared" si="232"/>
        <v>KG-ARI-1903-00107-02492/42587361</v>
      </c>
      <c r="F733" s="20" t="s">
        <v>1253</v>
      </c>
      <c r="G733" s="19" t="s">
        <v>1256</v>
      </c>
      <c r="H733" s="45">
        <v>43532</v>
      </c>
      <c r="I733" s="38">
        <v>2</v>
      </c>
      <c r="J733" s="38">
        <v>24</v>
      </c>
      <c r="K733" s="65">
        <f t="shared" si="233"/>
        <v>12</v>
      </c>
      <c r="L733" s="46">
        <v>7.5</v>
      </c>
      <c r="M733" s="66">
        <f t="shared" si="234"/>
        <v>15</v>
      </c>
      <c r="N733" s="38">
        <v>38.5</v>
      </c>
      <c r="O733" s="38">
        <v>26</v>
      </c>
      <c r="P733" s="38">
        <v>46</v>
      </c>
      <c r="Q733" s="71">
        <f t="shared" si="235"/>
        <v>4.5999999999999999E-2</v>
      </c>
      <c r="R733" s="65">
        <f t="shared" si="236"/>
        <v>0.09</v>
      </c>
      <c r="S733" s="72">
        <f t="shared" si="237"/>
        <v>0.58333333333333337</v>
      </c>
      <c r="T733" s="50">
        <v>14</v>
      </c>
      <c r="U733" s="74" t="s">
        <v>3423</v>
      </c>
      <c r="V733" s="27">
        <f>IF(E733="","",SUMIF(OUTBOUND!$G:$G,WMS!E733,OUTBOUND!$L:$L))</f>
        <v>2</v>
      </c>
      <c r="W733" s="27">
        <f>IF(E733="","",SUMIF(OUTBOUND!$G:$G,WMS!E733,OUTBOUND!$M:$M))</f>
        <v>24</v>
      </c>
      <c r="X733" s="71">
        <f>IF(E733="","",SUMIF(OUTBOUND!$G:$G,WMS!E733,OUTBOUND!$O:$O))</f>
        <v>15</v>
      </c>
      <c r="Y733" s="71">
        <f>IF(E733="","",SUMIF(OUTBOUND!$G:$G,WMS!E733,OUTBOUND!$AC:$AC))</f>
        <v>14</v>
      </c>
      <c r="Z733" s="71">
        <f>IF(E733="","",SUMIF(OUTBOUND!$G:$G,WMS!E733,OUTBOUND!$P:$P))</f>
        <v>9.1999999999999998E-2</v>
      </c>
      <c r="AA733" s="27">
        <f t="shared" si="238"/>
        <v>0</v>
      </c>
      <c r="AB733" s="27">
        <f t="shared" si="239"/>
        <v>0</v>
      </c>
      <c r="AC733" s="71">
        <f t="shared" si="240"/>
        <v>0</v>
      </c>
      <c r="AD733" s="71">
        <f t="shared" si="241"/>
        <v>0</v>
      </c>
      <c r="AE733" s="71">
        <f t="shared" si="242"/>
        <v>-2.0000000000000018E-3</v>
      </c>
      <c r="AF733" s="80" t="e">
        <f t="shared" si="243"/>
        <v>#DIV/0!</v>
      </c>
      <c r="AG733" s="43" t="s">
        <v>2726</v>
      </c>
    </row>
    <row r="734" spans="1:33">
      <c r="A734" s="43" t="s">
        <v>3227</v>
      </c>
      <c r="B734" s="19" t="s">
        <v>1251</v>
      </c>
      <c r="C734" s="19" t="s">
        <v>3419</v>
      </c>
      <c r="D734" s="19" t="s">
        <v>3424</v>
      </c>
      <c r="E734" s="57" t="str">
        <f t="shared" si="232"/>
        <v>KG-ARI-1903-00107-02492/42555766</v>
      </c>
      <c r="F734" s="20" t="s">
        <v>1253</v>
      </c>
      <c r="G734" s="19" t="s">
        <v>1257</v>
      </c>
      <c r="H734" s="45">
        <v>43532</v>
      </c>
      <c r="I734" s="38">
        <v>3</v>
      </c>
      <c r="J734" s="38">
        <v>18</v>
      </c>
      <c r="K734" s="65">
        <f t="shared" si="233"/>
        <v>6</v>
      </c>
      <c r="L734" s="46">
        <v>2</v>
      </c>
      <c r="M734" s="66">
        <f t="shared" si="234"/>
        <v>6</v>
      </c>
      <c r="N734" s="38">
        <v>27</v>
      </c>
      <c r="O734" s="38">
        <v>23</v>
      </c>
      <c r="P734" s="38">
        <v>25</v>
      </c>
      <c r="Q734" s="71">
        <f t="shared" si="235"/>
        <v>1.6E-2</v>
      </c>
      <c r="R734" s="65">
        <f t="shared" si="236"/>
        <v>0.05</v>
      </c>
      <c r="S734" s="72">
        <f t="shared" si="237"/>
        <v>0.25</v>
      </c>
      <c r="T734" s="50">
        <v>4.5</v>
      </c>
      <c r="U734" s="74" t="s">
        <v>3421</v>
      </c>
      <c r="V734" s="27">
        <f>IF(E734="","",SUMIF(OUTBOUND!$G:$G,WMS!E734,OUTBOUND!$L:$L))</f>
        <v>0</v>
      </c>
      <c r="W734" s="27">
        <f>IF(E734="","",SUMIF(OUTBOUND!$G:$G,WMS!E734,OUTBOUND!$M:$M))</f>
        <v>0</v>
      </c>
      <c r="X734" s="71">
        <f>IF(E734="","",SUMIF(OUTBOUND!$G:$G,WMS!E734,OUTBOUND!$O:$O))</f>
        <v>0</v>
      </c>
      <c r="Y734" s="71">
        <f>IF(E734="","",SUMIF(OUTBOUND!$G:$G,WMS!E734,OUTBOUND!$AC:$AC))</f>
        <v>0</v>
      </c>
      <c r="Z734" s="71">
        <f>IF(E734="","",SUMIF(OUTBOUND!$G:$G,WMS!E734,OUTBOUND!$P:$P))</f>
        <v>0</v>
      </c>
      <c r="AA734" s="27">
        <f t="shared" si="238"/>
        <v>3</v>
      </c>
      <c r="AB734" s="27">
        <f t="shared" si="239"/>
        <v>18</v>
      </c>
      <c r="AC734" s="71">
        <f t="shared" si="240"/>
        <v>6</v>
      </c>
      <c r="AD734" s="71">
        <f t="shared" si="241"/>
        <v>4.5</v>
      </c>
      <c r="AE734" s="71">
        <f t="shared" si="242"/>
        <v>0.05</v>
      </c>
      <c r="AF734" s="80" t="b">
        <f t="shared" si="243"/>
        <v>1</v>
      </c>
    </row>
    <row r="735" spans="1:33">
      <c r="A735" s="43" t="s">
        <v>3227</v>
      </c>
      <c r="B735" s="19" t="s">
        <v>1251</v>
      </c>
      <c r="C735" s="19" t="s">
        <v>3419</v>
      </c>
      <c r="D735" s="19" t="s">
        <v>3425</v>
      </c>
      <c r="E735" s="57" t="str">
        <f t="shared" si="232"/>
        <v>KG-ARI-1903-00107-02492/42475651</v>
      </c>
      <c r="F735" s="20" t="s">
        <v>1253</v>
      </c>
      <c r="G735" s="19" t="s">
        <v>1258</v>
      </c>
      <c r="H735" s="45">
        <v>43532</v>
      </c>
      <c r="I735" s="38">
        <v>11</v>
      </c>
      <c r="J735" s="38">
        <v>66</v>
      </c>
      <c r="K735" s="65">
        <f t="shared" si="233"/>
        <v>6</v>
      </c>
      <c r="L735" s="46">
        <v>3.6</v>
      </c>
      <c r="M735" s="66">
        <f t="shared" si="234"/>
        <v>39.6</v>
      </c>
      <c r="N735" s="38">
        <v>42</v>
      </c>
      <c r="O735" s="38">
        <v>31</v>
      </c>
      <c r="P735" s="38">
        <v>31</v>
      </c>
      <c r="Q735" s="71">
        <f t="shared" si="235"/>
        <v>0.04</v>
      </c>
      <c r="R735" s="65">
        <f t="shared" si="236"/>
        <v>0.44</v>
      </c>
      <c r="S735" s="72">
        <f t="shared" si="237"/>
        <v>0.6</v>
      </c>
      <c r="T735" s="50">
        <v>39.6</v>
      </c>
      <c r="U735" s="74" t="s">
        <v>3421</v>
      </c>
      <c r="V735" s="27">
        <f>IF(E735="","",SUMIF(OUTBOUND!$G:$G,WMS!E735,OUTBOUND!$L:$L))</f>
        <v>0</v>
      </c>
      <c r="W735" s="27">
        <f>IF(E735="","",SUMIF(OUTBOUND!$G:$G,WMS!E735,OUTBOUND!$M:$M))</f>
        <v>0</v>
      </c>
      <c r="X735" s="71">
        <f>IF(E735="","",SUMIF(OUTBOUND!$G:$G,WMS!E735,OUTBOUND!$O:$O))</f>
        <v>0</v>
      </c>
      <c r="Y735" s="71">
        <f>IF(E735="","",SUMIF(OUTBOUND!$G:$G,WMS!E735,OUTBOUND!$AC:$AC))</f>
        <v>0</v>
      </c>
      <c r="Z735" s="71">
        <f>IF(E735="","",SUMIF(OUTBOUND!$G:$G,WMS!E735,OUTBOUND!$P:$P))</f>
        <v>0</v>
      </c>
      <c r="AA735" s="27">
        <f t="shared" si="238"/>
        <v>11</v>
      </c>
      <c r="AB735" s="27">
        <f t="shared" si="239"/>
        <v>66</v>
      </c>
      <c r="AC735" s="71">
        <f t="shared" si="240"/>
        <v>39.6</v>
      </c>
      <c r="AD735" s="71">
        <f t="shared" si="241"/>
        <v>39.6</v>
      </c>
      <c r="AE735" s="71">
        <f t="shared" si="242"/>
        <v>0.44</v>
      </c>
      <c r="AF735" s="80" t="b">
        <f t="shared" si="243"/>
        <v>1</v>
      </c>
    </row>
    <row r="736" spans="1:33">
      <c r="A736" s="43" t="s">
        <v>3227</v>
      </c>
      <c r="B736" s="19" t="s">
        <v>1251</v>
      </c>
      <c r="C736" s="19" t="s">
        <v>3419</v>
      </c>
      <c r="D736" s="19" t="s">
        <v>3426</v>
      </c>
      <c r="E736" s="57" t="str">
        <f t="shared" si="232"/>
        <v>KG-ARI-1903-00107-02492/42475675</v>
      </c>
      <c r="F736" s="20" t="s">
        <v>1253</v>
      </c>
      <c r="G736" s="19" t="s">
        <v>1258</v>
      </c>
      <c r="H736" s="45">
        <v>43532</v>
      </c>
      <c r="I736" s="38">
        <v>9</v>
      </c>
      <c r="J736" s="38">
        <v>54</v>
      </c>
      <c r="K736" s="65">
        <f t="shared" si="233"/>
        <v>6</v>
      </c>
      <c r="L736" s="46">
        <v>3.35</v>
      </c>
      <c r="M736" s="66">
        <f t="shared" si="234"/>
        <v>30.15</v>
      </c>
      <c r="N736" s="38">
        <v>42</v>
      </c>
      <c r="O736" s="38">
        <v>31</v>
      </c>
      <c r="P736" s="38">
        <v>30</v>
      </c>
      <c r="Q736" s="71">
        <f t="shared" si="235"/>
        <v>3.9E-2</v>
      </c>
      <c r="R736" s="65">
        <f t="shared" si="236"/>
        <v>0.35</v>
      </c>
      <c r="S736" s="72">
        <f t="shared" si="237"/>
        <v>0.5</v>
      </c>
      <c r="T736" s="50">
        <v>27</v>
      </c>
      <c r="U736" s="74" t="s">
        <v>3421</v>
      </c>
      <c r="V736" s="27">
        <f>IF(E736="","",SUMIF(OUTBOUND!$G:$G,WMS!E736,OUTBOUND!$L:$L))</f>
        <v>0</v>
      </c>
      <c r="W736" s="27">
        <f>IF(E736="","",SUMIF(OUTBOUND!$G:$G,WMS!E736,OUTBOUND!$M:$M))</f>
        <v>0</v>
      </c>
      <c r="X736" s="71">
        <f>IF(E736="","",SUMIF(OUTBOUND!$G:$G,WMS!E736,OUTBOUND!$O:$O))</f>
        <v>0</v>
      </c>
      <c r="Y736" s="71">
        <f>IF(E736="","",SUMIF(OUTBOUND!$G:$G,WMS!E736,OUTBOUND!$AC:$AC))</f>
        <v>0</v>
      </c>
      <c r="Z736" s="71">
        <f>IF(E736="","",SUMIF(OUTBOUND!$G:$G,WMS!E736,OUTBOUND!$P:$P))</f>
        <v>0</v>
      </c>
      <c r="AA736" s="27">
        <f t="shared" si="238"/>
        <v>9</v>
      </c>
      <c r="AB736" s="27">
        <f t="shared" si="239"/>
        <v>54</v>
      </c>
      <c r="AC736" s="71">
        <f t="shared" si="240"/>
        <v>30.15</v>
      </c>
      <c r="AD736" s="71">
        <f t="shared" si="241"/>
        <v>27</v>
      </c>
      <c r="AE736" s="71">
        <f t="shared" si="242"/>
        <v>0.35</v>
      </c>
      <c r="AF736" s="80" t="b">
        <f t="shared" si="243"/>
        <v>1</v>
      </c>
    </row>
    <row r="737" spans="1:33">
      <c r="A737" s="84" t="s">
        <v>3227</v>
      </c>
      <c r="B737" s="83" t="s">
        <v>1251</v>
      </c>
      <c r="C737" s="83" t="s">
        <v>3419</v>
      </c>
      <c r="D737" s="83" t="s">
        <v>3427</v>
      </c>
      <c r="E737" s="57" t="str">
        <f t="shared" si="232"/>
        <v>KG-ARI-1903-00107-02492/42605669</v>
      </c>
      <c r="F737" s="20" t="s">
        <v>1253</v>
      </c>
      <c r="G737" s="19" t="s">
        <v>1259</v>
      </c>
      <c r="H737" s="45">
        <v>43532</v>
      </c>
      <c r="I737" s="38">
        <v>4</v>
      </c>
      <c r="J737" s="38">
        <v>24</v>
      </c>
      <c r="K737" s="65">
        <f t="shared" si="233"/>
        <v>6</v>
      </c>
      <c r="L737" s="46">
        <v>2.5499999999999998</v>
      </c>
      <c r="M737" s="66">
        <f t="shared" si="234"/>
        <v>10.199999999999999</v>
      </c>
      <c r="N737" s="38">
        <v>34</v>
      </c>
      <c r="O737" s="38">
        <v>22</v>
      </c>
      <c r="P737" s="38">
        <v>37</v>
      </c>
      <c r="Q737" s="71">
        <f t="shared" si="235"/>
        <v>2.8000000000000001E-2</v>
      </c>
      <c r="R737" s="65">
        <f t="shared" si="236"/>
        <v>0.11</v>
      </c>
      <c r="S737" s="72">
        <f t="shared" si="237"/>
        <v>0.41666666666666669</v>
      </c>
      <c r="T737" s="50">
        <v>10</v>
      </c>
      <c r="U737" s="74" t="s">
        <v>3428</v>
      </c>
      <c r="V737" s="27">
        <f>IF(E737="","",SUMIF(OUTBOUND!$G:$G,WMS!E737,OUTBOUND!$L:$L))</f>
        <v>4</v>
      </c>
      <c r="W737" s="27">
        <f>IF(E737="","",SUMIF(OUTBOUND!$G:$G,WMS!E737,OUTBOUND!$M:$M))</f>
        <v>24</v>
      </c>
      <c r="X737" s="71">
        <f>IF(E737="","",SUMIF(OUTBOUND!$G:$G,WMS!E737,OUTBOUND!$O:$O))</f>
        <v>10.199999999999999</v>
      </c>
      <c r="Y737" s="71">
        <f>IF(E737="","",SUMIF(OUTBOUND!$G:$G,WMS!E737,OUTBOUND!$AC:$AC))</f>
        <v>10</v>
      </c>
      <c r="Z737" s="71">
        <f>IF(E737="","",SUMIF(OUTBOUND!$G:$G,WMS!E737,OUTBOUND!$P:$P))</f>
        <v>0.112</v>
      </c>
      <c r="AA737" s="27">
        <f t="shared" si="238"/>
        <v>0</v>
      </c>
      <c r="AB737" s="27">
        <f t="shared" si="239"/>
        <v>0</v>
      </c>
      <c r="AC737" s="71">
        <f t="shared" si="240"/>
        <v>0</v>
      </c>
      <c r="AD737" s="71">
        <f t="shared" si="241"/>
        <v>0</v>
      </c>
      <c r="AE737" s="71">
        <f t="shared" si="242"/>
        <v>-2.0000000000000018E-3</v>
      </c>
      <c r="AF737" s="80" t="e">
        <f t="shared" si="243"/>
        <v>#DIV/0!</v>
      </c>
      <c r="AG737" s="43" t="s">
        <v>2726</v>
      </c>
    </row>
    <row r="738" spans="1:33">
      <c r="A738" s="43" t="s">
        <v>3227</v>
      </c>
      <c r="B738" s="19" t="s">
        <v>1251</v>
      </c>
      <c r="C738" s="19" t="s">
        <v>3419</v>
      </c>
      <c r="D738" s="19" t="s">
        <v>3429</v>
      </c>
      <c r="E738" s="57" t="str">
        <f t="shared" si="232"/>
        <v>KG-ARI-1903-00107-02492/42628804</v>
      </c>
      <c r="F738" s="20" t="s">
        <v>1253</v>
      </c>
      <c r="G738" s="19" t="s">
        <v>1256</v>
      </c>
      <c r="H738" s="45">
        <v>43532</v>
      </c>
      <c r="I738" s="38">
        <v>4</v>
      </c>
      <c r="J738" s="38">
        <v>16</v>
      </c>
      <c r="K738" s="65">
        <f t="shared" si="233"/>
        <v>4</v>
      </c>
      <c r="L738" s="46">
        <v>4.05</v>
      </c>
      <c r="M738" s="66">
        <f t="shared" si="234"/>
        <v>16.2</v>
      </c>
      <c r="N738" s="38">
        <v>33.5</v>
      </c>
      <c r="O738" s="38">
        <v>28.5</v>
      </c>
      <c r="P738" s="38">
        <v>54</v>
      </c>
      <c r="Q738" s="71">
        <f t="shared" si="235"/>
        <v>5.1999999999999998E-2</v>
      </c>
      <c r="R738" s="65">
        <f t="shared" si="236"/>
        <v>0.21</v>
      </c>
      <c r="S738" s="72">
        <f t="shared" si="237"/>
        <v>0.875</v>
      </c>
      <c r="T738" s="50">
        <v>14</v>
      </c>
      <c r="U738" s="74" t="s">
        <v>3421</v>
      </c>
      <c r="V738" s="27">
        <f>IF(E738="","",SUMIF(OUTBOUND!$G:$G,WMS!E738,OUTBOUND!$L:$L))</f>
        <v>0</v>
      </c>
      <c r="W738" s="27">
        <f>IF(E738="","",SUMIF(OUTBOUND!$G:$G,WMS!E738,OUTBOUND!$M:$M))</f>
        <v>0</v>
      </c>
      <c r="X738" s="71">
        <f>IF(E738="","",SUMIF(OUTBOUND!$G:$G,WMS!E738,OUTBOUND!$O:$O))</f>
        <v>0</v>
      </c>
      <c r="Y738" s="71">
        <f>IF(E738="","",SUMIF(OUTBOUND!$G:$G,WMS!E738,OUTBOUND!$AC:$AC))</f>
        <v>0</v>
      </c>
      <c r="Z738" s="71">
        <f>IF(E738="","",SUMIF(OUTBOUND!$G:$G,WMS!E738,OUTBOUND!$P:$P))</f>
        <v>0</v>
      </c>
      <c r="AA738" s="27">
        <f t="shared" si="238"/>
        <v>4</v>
      </c>
      <c r="AB738" s="27">
        <f t="shared" si="239"/>
        <v>16</v>
      </c>
      <c r="AC738" s="71">
        <f t="shared" si="240"/>
        <v>16.2</v>
      </c>
      <c r="AD738" s="71">
        <f t="shared" si="241"/>
        <v>14</v>
      </c>
      <c r="AE738" s="71">
        <f t="shared" si="242"/>
        <v>0.21</v>
      </c>
      <c r="AF738" s="80" t="b">
        <f t="shared" si="243"/>
        <v>1</v>
      </c>
    </row>
    <row r="739" spans="1:33">
      <c r="A739" s="84" t="s">
        <v>3227</v>
      </c>
      <c r="B739" s="83" t="s">
        <v>1251</v>
      </c>
      <c r="C739" s="83" t="s">
        <v>3419</v>
      </c>
      <c r="D739" s="83" t="s">
        <v>3430</v>
      </c>
      <c r="E739" s="57" t="str">
        <f t="shared" si="232"/>
        <v>KG-ARI-1903-00107-02492/42412250</v>
      </c>
      <c r="F739" s="20" t="s">
        <v>1253</v>
      </c>
      <c r="G739" s="19" t="s">
        <v>1256</v>
      </c>
      <c r="H739" s="45">
        <v>43532</v>
      </c>
      <c r="I739" s="38">
        <v>7</v>
      </c>
      <c r="J739" s="38">
        <v>28</v>
      </c>
      <c r="K739" s="65">
        <f t="shared" si="233"/>
        <v>4</v>
      </c>
      <c r="L739" s="46">
        <v>6.45</v>
      </c>
      <c r="M739" s="66">
        <f t="shared" si="234"/>
        <v>45.15</v>
      </c>
      <c r="N739" s="38">
        <v>50</v>
      </c>
      <c r="O739" s="38">
        <v>33</v>
      </c>
      <c r="P739" s="38">
        <v>44.5</v>
      </c>
      <c r="Q739" s="71">
        <f t="shared" si="235"/>
        <v>7.2999999999999995E-2</v>
      </c>
      <c r="R739" s="65">
        <f t="shared" si="236"/>
        <v>0.51</v>
      </c>
      <c r="S739" s="72">
        <f t="shared" si="237"/>
        <v>1.4375</v>
      </c>
      <c r="T739" s="50">
        <v>40.25</v>
      </c>
      <c r="U739" s="74" t="s">
        <v>2849</v>
      </c>
      <c r="V739" s="27">
        <f>IF(E739="","",SUMIF(OUTBOUND!$G:$G,WMS!E739,OUTBOUND!$L:$L))</f>
        <v>7</v>
      </c>
      <c r="W739" s="27">
        <f>IF(E739="","",SUMIF(OUTBOUND!$G:$G,WMS!E739,OUTBOUND!$M:$M))</f>
        <v>28</v>
      </c>
      <c r="X739" s="71">
        <f>IF(E739="","",SUMIF(OUTBOUND!$G:$G,WMS!E739,OUTBOUND!$O:$O))</f>
        <v>45.15</v>
      </c>
      <c r="Y739" s="71">
        <f>IF(E739="","",SUMIF(OUTBOUND!$G:$G,WMS!E739,OUTBOUND!$AC:$AC))</f>
        <v>40.25</v>
      </c>
      <c r="Z739" s="71">
        <f>IF(E739="","",SUMIF(OUTBOUND!$G:$G,WMS!E739,OUTBOUND!$P:$P))</f>
        <v>0.51100000000000001</v>
      </c>
      <c r="AA739" s="27">
        <f t="shared" si="238"/>
        <v>0</v>
      </c>
      <c r="AB739" s="27">
        <f t="shared" si="239"/>
        <v>0</v>
      </c>
      <c r="AC739" s="71">
        <f t="shared" si="240"/>
        <v>0</v>
      </c>
      <c r="AD739" s="71">
        <f t="shared" si="241"/>
        <v>0</v>
      </c>
      <c r="AE739" s="71">
        <f t="shared" si="242"/>
        <v>-1.0000000000000009E-3</v>
      </c>
      <c r="AF739" s="80" t="e">
        <f t="shared" si="243"/>
        <v>#DIV/0!</v>
      </c>
      <c r="AG739" s="43" t="s">
        <v>2726</v>
      </c>
    </row>
    <row r="740" spans="1:33">
      <c r="A740" s="43" t="s">
        <v>3227</v>
      </c>
      <c r="B740" s="19" t="s">
        <v>1251</v>
      </c>
      <c r="C740" s="19" t="s">
        <v>3419</v>
      </c>
      <c r="D740" s="19" t="s">
        <v>3431</v>
      </c>
      <c r="E740" s="57" t="str">
        <f t="shared" si="232"/>
        <v>KG-ARI-1903-00107-02492/42668732</v>
      </c>
      <c r="F740" s="20" t="s">
        <v>1253</v>
      </c>
      <c r="G740" s="19" t="s">
        <v>1256</v>
      </c>
      <c r="H740" s="45">
        <v>43532</v>
      </c>
      <c r="I740" s="38">
        <v>5</v>
      </c>
      <c r="J740" s="38">
        <v>15</v>
      </c>
      <c r="K740" s="65">
        <f t="shared" si="233"/>
        <v>3</v>
      </c>
      <c r="L740" s="46">
        <v>10.3</v>
      </c>
      <c r="M740" s="66">
        <f t="shared" si="234"/>
        <v>51.5</v>
      </c>
      <c r="N740" s="38">
        <v>64</v>
      </c>
      <c r="O740" s="38">
        <v>39</v>
      </c>
      <c r="P740" s="38">
        <v>34</v>
      </c>
      <c r="Q740" s="71">
        <f t="shared" si="235"/>
        <v>8.5000000000000006E-2</v>
      </c>
      <c r="R740" s="65">
        <f t="shared" si="236"/>
        <v>0.42</v>
      </c>
      <c r="S740" s="72">
        <f t="shared" si="237"/>
        <v>2.9</v>
      </c>
      <c r="T740" s="50">
        <v>43.5</v>
      </c>
      <c r="U740" s="74" t="s">
        <v>3423</v>
      </c>
      <c r="V740" s="27">
        <f>IF(E740="","",SUMIF(OUTBOUND!$G:$G,WMS!E740,OUTBOUND!$L:$L))</f>
        <v>0</v>
      </c>
      <c r="W740" s="27">
        <f>IF(E740="","",SUMIF(OUTBOUND!$G:$G,WMS!E740,OUTBOUND!$M:$M))</f>
        <v>0</v>
      </c>
      <c r="X740" s="71">
        <f>IF(E740="","",SUMIF(OUTBOUND!$G:$G,WMS!E740,OUTBOUND!$O:$O))</f>
        <v>0</v>
      </c>
      <c r="Y740" s="71">
        <f>IF(E740="","",SUMIF(OUTBOUND!$G:$G,WMS!E740,OUTBOUND!$AC:$AC))</f>
        <v>0</v>
      </c>
      <c r="Z740" s="71">
        <f>IF(E740="","",SUMIF(OUTBOUND!$G:$G,WMS!E740,OUTBOUND!$P:$P))</f>
        <v>0</v>
      </c>
      <c r="AA740" s="27">
        <f t="shared" si="238"/>
        <v>5</v>
      </c>
      <c r="AB740" s="27">
        <f t="shared" si="239"/>
        <v>15</v>
      </c>
      <c r="AC740" s="71">
        <f t="shared" si="240"/>
        <v>51.5</v>
      </c>
      <c r="AD740" s="71">
        <f t="shared" si="241"/>
        <v>43.5</v>
      </c>
      <c r="AE740" s="71">
        <f t="shared" si="242"/>
        <v>0.42</v>
      </c>
      <c r="AF740" s="80" t="b">
        <f t="shared" si="243"/>
        <v>1</v>
      </c>
    </row>
    <row r="741" spans="1:33">
      <c r="A741" s="43" t="s">
        <v>3227</v>
      </c>
      <c r="B741" s="19" t="s">
        <v>1251</v>
      </c>
      <c r="C741" s="19" t="s">
        <v>3419</v>
      </c>
      <c r="D741" s="19" t="s">
        <v>3432</v>
      </c>
      <c r="E741" s="57" t="str">
        <f t="shared" si="232"/>
        <v>KG-ARI-1903-00107-02492/42424529</v>
      </c>
      <c r="F741" s="20" t="s">
        <v>1253</v>
      </c>
      <c r="G741" s="19" t="s">
        <v>1261</v>
      </c>
      <c r="H741" s="45">
        <v>43532</v>
      </c>
      <c r="I741" s="38">
        <v>6</v>
      </c>
      <c r="J741" s="38">
        <v>36</v>
      </c>
      <c r="K741" s="65">
        <f t="shared" si="233"/>
        <v>6</v>
      </c>
      <c r="L741" s="46">
        <v>2.15</v>
      </c>
      <c r="M741" s="66">
        <f t="shared" si="234"/>
        <v>12.9</v>
      </c>
      <c r="N741" s="38">
        <v>36</v>
      </c>
      <c r="O741" s="38">
        <v>27.5</v>
      </c>
      <c r="P741" s="38">
        <v>28</v>
      </c>
      <c r="Q741" s="71">
        <f t="shared" si="235"/>
        <v>2.8000000000000001E-2</v>
      </c>
      <c r="R741" s="65">
        <f t="shared" si="236"/>
        <v>0.17</v>
      </c>
      <c r="S741" s="72">
        <f t="shared" si="237"/>
        <v>0.33333333333333331</v>
      </c>
      <c r="T741" s="50">
        <v>12</v>
      </c>
      <c r="U741" s="74" t="s">
        <v>3423</v>
      </c>
      <c r="V741" s="27">
        <f>IF(E741="","",SUMIF(OUTBOUND!$G:$G,WMS!E741,OUTBOUND!$L:$L))</f>
        <v>5</v>
      </c>
      <c r="W741" s="27">
        <f>IF(E741="","",SUMIF(OUTBOUND!$G:$G,WMS!E741,OUTBOUND!$M:$M))</f>
        <v>30</v>
      </c>
      <c r="X741" s="71">
        <f>IF(E741="","",SUMIF(OUTBOUND!$G:$G,WMS!E741,OUTBOUND!$O:$O))</f>
        <v>10.75</v>
      </c>
      <c r="Y741" s="71">
        <f>IF(E741="","",SUMIF(OUTBOUND!$G:$G,WMS!E741,OUTBOUND!$AC:$AC))</f>
        <v>10</v>
      </c>
      <c r="Z741" s="71">
        <f>IF(E741="","",SUMIF(OUTBOUND!$G:$G,WMS!E741,OUTBOUND!$P:$P))</f>
        <v>0.14000000000000001</v>
      </c>
      <c r="AA741" s="27">
        <f t="shared" si="238"/>
        <v>1</v>
      </c>
      <c r="AB741" s="27">
        <f t="shared" si="239"/>
        <v>6</v>
      </c>
      <c r="AC741" s="71">
        <f t="shared" si="240"/>
        <v>2.1500000000000004</v>
      </c>
      <c r="AD741" s="71">
        <f t="shared" si="241"/>
        <v>2</v>
      </c>
      <c r="AE741" s="71">
        <f t="shared" si="242"/>
        <v>0.03</v>
      </c>
      <c r="AF741" s="80" t="b">
        <f t="shared" si="243"/>
        <v>1</v>
      </c>
    </row>
    <row r="742" spans="1:33">
      <c r="A742" s="84" t="s">
        <v>3227</v>
      </c>
      <c r="B742" s="83" t="s">
        <v>1251</v>
      </c>
      <c r="C742" s="83" t="s">
        <v>3419</v>
      </c>
      <c r="D742" s="83" t="s">
        <v>3433</v>
      </c>
      <c r="E742" s="57" t="str">
        <f t="shared" si="232"/>
        <v>KG-ARI-1903-00107-02492/42555681</v>
      </c>
      <c r="F742" s="20" t="s">
        <v>1253</v>
      </c>
      <c r="G742" s="19" t="s">
        <v>1258</v>
      </c>
      <c r="H742" s="45">
        <v>43532</v>
      </c>
      <c r="I742" s="38">
        <v>5</v>
      </c>
      <c r="J742" s="38">
        <v>20</v>
      </c>
      <c r="K742" s="65">
        <f t="shared" si="233"/>
        <v>4</v>
      </c>
      <c r="L742" s="46">
        <v>2.85</v>
      </c>
      <c r="M742" s="66">
        <f t="shared" si="234"/>
        <v>14.25</v>
      </c>
      <c r="N742" s="38">
        <v>46</v>
      </c>
      <c r="O742" s="38">
        <v>23</v>
      </c>
      <c r="P742" s="38">
        <v>29</v>
      </c>
      <c r="Q742" s="71">
        <f t="shared" si="235"/>
        <v>3.1E-2</v>
      </c>
      <c r="R742" s="65">
        <f t="shared" si="236"/>
        <v>0.15</v>
      </c>
      <c r="S742" s="72">
        <f t="shared" si="237"/>
        <v>0.6</v>
      </c>
      <c r="T742" s="50">
        <v>12</v>
      </c>
      <c r="U742" s="74" t="s">
        <v>3428</v>
      </c>
      <c r="V742" s="27">
        <f>IF(E742="","",SUMIF(OUTBOUND!$G:$G,WMS!E742,OUTBOUND!$L:$L))</f>
        <v>5</v>
      </c>
      <c r="W742" s="27">
        <f>IF(E742="","",SUMIF(OUTBOUND!$G:$G,WMS!E742,OUTBOUND!$M:$M))</f>
        <v>20</v>
      </c>
      <c r="X742" s="71">
        <f>IF(E742="","",SUMIF(OUTBOUND!$G:$G,WMS!E742,OUTBOUND!$O:$O))</f>
        <v>14.25</v>
      </c>
      <c r="Y742" s="71">
        <f>IF(E742="","",SUMIF(OUTBOUND!$G:$G,WMS!E742,OUTBOUND!$AC:$AC))</f>
        <v>12</v>
      </c>
      <c r="Z742" s="71">
        <f>IF(E742="","",SUMIF(OUTBOUND!$G:$G,WMS!E742,OUTBOUND!$P:$P))</f>
        <v>0.155</v>
      </c>
      <c r="AA742" s="27">
        <f t="shared" si="238"/>
        <v>0</v>
      </c>
      <c r="AB742" s="27">
        <f t="shared" si="239"/>
        <v>0</v>
      </c>
      <c r="AC742" s="71">
        <f t="shared" si="240"/>
        <v>0</v>
      </c>
      <c r="AD742" s="71">
        <f t="shared" si="241"/>
        <v>0</v>
      </c>
      <c r="AE742" s="71">
        <f t="shared" si="242"/>
        <v>-5.0000000000000044E-3</v>
      </c>
      <c r="AF742" s="80" t="e">
        <f t="shared" si="243"/>
        <v>#DIV/0!</v>
      </c>
      <c r="AG742" s="43" t="s">
        <v>2726</v>
      </c>
    </row>
    <row r="743" spans="1:33">
      <c r="A743" s="84" t="s">
        <v>3227</v>
      </c>
      <c r="B743" s="83" t="s">
        <v>1251</v>
      </c>
      <c r="C743" s="83" t="s">
        <v>3419</v>
      </c>
      <c r="D743" s="83" t="s">
        <v>3434</v>
      </c>
      <c r="E743" s="57" t="str">
        <f t="shared" si="232"/>
        <v>KG-ARI-1903-00107-02492/42336488</v>
      </c>
      <c r="F743" s="20" t="s">
        <v>1253</v>
      </c>
      <c r="G743" s="19" t="s">
        <v>1254</v>
      </c>
      <c r="H743" s="45">
        <v>43532</v>
      </c>
      <c r="I743" s="38">
        <v>4</v>
      </c>
      <c r="J743" s="38">
        <v>24</v>
      </c>
      <c r="K743" s="65">
        <f t="shared" si="233"/>
        <v>6</v>
      </c>
      <c r="L743" s="46">
        <v>3.4</v>
      </c>
      <c r="M743" s="66">
        <f t="shared" si="234"/>
        <v>13.6</v>
      </c>
      <c r="N743" s="38">
        <v>34.5</v>
      </c>
      <c r="O743" s="38">
        <v>27</v>
      </c>
      <c r="P743" s="38">
        <v>32</v>
      </c>
      <c r="Q743" s="71">
        <f t="shared" si="235"/>
        <v>0.03</v>
      </c>
      <c r="R743" s="65">
        <f t="shared" si="236"/>
        <v>0.12</v>
      </c>
      <c r="S743" s="72">
        <f t="shared" si="237"/>
        <v>0.5</v>
      </c>
      <c r="T743" s="50">
        <v>12</v>
      </c>
      <c r="U743" s="74" t="s">
        <v>2849</v>
      </c>
      <c r="V743" s="27">
        <f>IF(E743="","",SUMIF(OUTBOUND!$G:$G,WMS!E743,OUTBOUND!$L:$L))</f>
        <v>4</v>
      </c>
      <c r="W743" s="27">
        <f>IF(E743="","",SUMIF(OUTBOUND!$G:$G,WMS!E743,OUTBOUND!$M:$M))</f>
        <v>24</v>
      </c>
      <c r="X743" s="71">
        <f>IF(E743="","",SUMIF(OUTBOUND!$G:$G,WMS!E743,OUTBOUND!$O:$O))</f>
        <v>13.6</v>
      </c>
      <c r="Y743" s="71">
        <f>IF(E743="","",SUMIF(OUTBOUND!$G:$G,WMS!E743,OUTBOUND!$AC:$AC))</f>
        <v>12</v>
      </c>
      <c r="Z743" s="71">
        <f>IF(E743="","",SUMIF(OUTBOUND!$G:$G,WMS!E743,OUTBOUND!$P:$P))</f>
        <v>0.12</v>
      </c>
      <c r="AA743" s="27">
        <f t="shared" si="238"/>
        <v>0</v>
      </c>
      <c r="AB743" s="27">
        <f t="shared" si="239"/>
        <v>0</v>
      </c>
      <c r="AC743" s="71">
        <f t="shared" si="240"/>
        <v>0</v>
      </c>
      <c r="AD743" s="71">
        <f t="shared" si="241"/>
        <v>0</v>
      </c>
      <c r="AE743" s="71">
        <f t="shared" si="242"/>
        <v>0</v>
      </c>
      <c r="AF743" s="80" t="e">
        <f t="shared" si="243"/>
        <v>#DIV/0!</v>
      </c>
      <c r="AG743" s="43" t="s">
        <v>2726</v>
      </c>
    </row>
    <row r="744" spans="1:33">
      <c r="A744" s="43" t="s">
        <v>3227</v>
      </c>
      <c r="B744" s="19" t="s">
        <v>1251</v>
      </c>
      <c r="C744" s="19" t="s">
        <v>3419</v>
      </c>
      <c r="D744" s="19" t="s">
        <v>3435</v>
      </c>
      <c r="E744" s="57" t="str">
        <f t="shared" si="232"/>
        <v>KG-ARI-1903-00107-02492/42605690</v>
      </c>
      <c r="F744" s="20" t="s">
        <v>1253</v>
      </c>
      <c r="G744" s="19" t="s">
        <v>1254</v>
      </c>
      <c r="H744" s="45">
        <v>43532</v>
      </c>
      <c r="I744" s="38">
        <v>4</v>
      </c>
      <c r="J744" s="38">
        <v>48</v>
      </c>
      <c r="K744" s="65">
        <f t="shared" si="233"/>
        <v>12</v>
      </c>
      <c r="L744" s="46">
        <v>4.4000000000000004</v>
      </c>
      <c r="M744" s="66">
        <f t="shared" si="234"/>
        <v>17.600000000000001</v>
      </c>
      <c r="N744" s="38">
        <v>42</v>
      </c>
      <c r="O744" s="38">
        <v>31</v>
      </c>
      <c r="P744" s="38">
        <v>27</v>
      </c>
      <c r="Q744" s="71">
        <f t="shared" si="235"/>
        <v>3.5000000000000003E-2</v>
      </c>
      <c r="R744" s="65">
        <f t="shared" si="236"/>
        <v>0.14000000000000001</v>
      </c>
      <c r="S744" s="72">
        <f t="shared" si="237"/>
        <v>0.33333333333333331</v>
      </c>
      <c r="T744" s="50">
        <v>16</v>
      </c>
      <c r="U744" s="74" t="s">
        <v>3421</v>
      </c>
      <c r="V744" s="27">
        <f>IF(E744="","",SUMIF(OUTBOUND!$G:$G,WMS!E744,OUTBOUND!$L:$L))</f>
        <v>0</v>
      </c>
      <c r="W744" s="27">
        <f>IF(E744="","",SUMIF(OUTBOUND!$G:$G,WMS!E744,OUTBOUND!$M:$M))</f>
        <v>0</v>
      </c>
      <c r="X744" s="71">
        <f>IF(E744="","",SUMIF(OUTBOUND!$G:$G,WMS!E744,OUTBOUND!$O:$O))</f>
        <v>0</v>
      </c>
      <c r="Y744" s="71">
        <f>IF(E744="","",SUMIF(OUTBOUND!$G:$G,WMS!E744,OUTBOUND!$AC:$AC))</f>
        <v>0</v>
      </c>
      <c r="Z744" s="71">
        <f>IF(E744="","",SUMIF(OUTBOUND!$G:$G,WMS!E744,OUTBOUND!$P:$P))</f>
        <v>0</v>
      </c>
      <c r="AA744" s="27">
        <f t="shared" si="238"/>
        <v>4</v>
      </c>
      <c r="AB744" s="27">
        <f t="shared" si="239"/>
        <v>48</v>
      </c>
      <c r="AC744" s="71">
        <f t="shared" si="240"/>
        <v>17.600000000000001</v>
      </c>
      <c r="AD744" s="71">
        <f t="shared" si="241"/>
        <v>16</v>
      </c>
      <c r="AE744" s="71">
        <f t="shared" si="242"/>
        <v>0.14000000000000001</v>
      </c>
      <c r="AF744" s="80" t="b">
        <f t="shared" si="243"/>
        <v>1</v>
      </c>
    </row>
    <row r="745" spans="1:33">
      <c r="A745" s="43" t="s">
        <v>3227</v>
      </c>
      <c r="B745" s="19" t="s">
        <v>1251</v>
      </c>
      <c r="C745" s="19" t="s">
        <v>3419</v>
      </c>
      <c r="D745" s="19" t="s">
        <v>3436</v>
      </c>
      <c r="E745" s="57" t="str">
        <f t="shared" si="232"/>
        <v>KG-ARI-1903-00107-02492/42424468</v>
      </c>
      <c r="F745" s="20" t="s">
        <v>1253</v>
      </c>
      <c r="G745" s="19" t="s">
        <v>1261</v>
      </c>
      <c r="H745" s="45">
        <v>43532</v>
      </c>
      <c r="I745" s="38">
        <v>10</v>
      </c>
      <c r="J745" s="38">
        <v>60</v>
      </c>
      <c r="K745" s="65">
        <f t="shared" si="233"/>
        <v>6</v>
      </c>
      <c r="L745" s="46">
        <v>2.1</v>
      </c>
      <c r="M745" s="66">
        <f t="shared" si="234"/>
        <v>21</v>
      </c>
      <c r="N745" s="38">
        <v>30</v>
      </c>
      <c r="O745" s="38">
        <v>27.5</v>
      </c>
      <c r="P745" s="38">
        <v>28</v>
      </c>
      <c r="Q745" s="71">
        <f t="shared" si="235"/>
        <v>2.3E-2</v>
      </c>
      <c r="R745" s="65">
        <f t="shared" si="236"/>
        <v>0.23</v>
      </c>
      <c r="S745" s="72">
        <f t="shared" si="237"/>
        <v>0.25</v>
      </c>
      <c r="T745" s="50">
        <v>15</v>
      </c>
      <c r="U745" s="74" t="s">
        <v>3423</v>
      </c>
      <c r="V745" s="27">
        <f>IF(E745="","",SUMIF(OUTBOUND!$G:$G,WMS!E745,OUTBOUND!$L:$L))</f>
        <v>5</v>
      </c>
      <c r="W745" s="27">
        <f>IF(E745="","",SUMIF(OUTBOUND!$G:$G,WMS!E745,OUTBOUND!$M:$M))</f>
        <v>30</v>
      </c>
      <c r="X745" s="71">
        <f>IF(E745="","",SUMIF(OUTBOUND!$G:$G,WMS!E745,OUTBOUND!$O:$O))</f>
        <v>10.5</v>
      </c>
      <c r="Y745" s="71">
        <f>IF(E745="","",SUMIF(OUTBOUND!$G:$G,WMS!E745,OUTBOUND!$AC:$AC))</f>
        <v>7.5</v>
      </c>
      <c r="Z745" s="71">
        <f>IF(E745="","",SUMIF(OUTBOUND!$G:$G,WMS!E745,OUTBOUND!$P:$P))</f>
        <v>0.11499999999999999</v>
      </c>
      <c r="AA745" s="27">
        <f t="shared" si="238"/>
        <v>5</v>
      </c>
      <c r="AB745" s="27">
        <f t="shared" si="239"/>
        <v>30</v>
      </c>
      <c r="AC745" s="71">
        <f t="shared" si="240"/>
        <v>10.5</v>
      </c>
      <c r="AD745" s="71">
        <f t="shared" si="241"/>
        <v>7.5</v>
      </c>
      <c r="AE745" s="71">
        <f t="shared" si="242"/>
        <v>0.11500000000000002</v>
      </c>
      <c r="AF745" s="80" t="b">
        <f t="shared" si="243"/>
        <v>1</v>
      </c>
    </row>
    <row r="746" spans="1:33">
      <c r="A746" s="43" t="s">
        <v>3227</v>
      </c>
      <c r="B746" s="19" t="s">
        <v>1251</v>
      </c>
      <c r="C746" s="19" t="s">
        <v>3419</v>
      </c>
      <c r="D746" s="19" t="s">
        <v>3437</v>
      </c>
      <c r="E746" s="57" t="str">
        <f t="shared" ref="E746:E806" si="244">IF(D746="","",C746&amp;"/"&amp;D746)</f>
        <v>KG-ARI-1903-00107-02492/42609186</v>
      </c>
      <c r="F746" s="20" t="s">
        <v>1253</v>
      </c>
      <c r="G746" s="19" t="s">
        <v>1263</v>
      </c>
      <c r="H746" s="45">
        <v>43532</v>
      </c>
      <c r="I746" s="38">
        <v>3</v>
      </c>
      <c r="J746" s="38">
        <v>72</v>
      </c>
      <c r="K746" s="65">
        <f t="shared" ref="K746:K809" si="245">IF(J746="","",J746/I746)</f>
        <v>24</v>
      </c>
      <c r="L746" s="46">
        <v>3.45</v>
      </c>
      <c r="M746" s="66">
        <f t="shared" ref="M746:M809" si="246">IF(L746="","",ROUND(I746*L746,3))</f>
        <v>10.35</v>
      </c>
      <c r="N746" s="38">
        <v>34.5</v>
      </c>
      <c r="O746" s="38">
        <v>22.5</v>
      </c>
      <c r="P746" s="38">
        <v>43.5</v>
      </c>
      <c r="Q746" s="71">
        <f t="shared" ref="Q746:Q809" si="247">IF(P746="","",ROUND(N746*O746*P746/1000000,3))</f>
        <v>3.4000000000000002E-2</v>
      </c>
      <c r="R746" s="65">
        <f t="shared" ref="R746:R809" si="248">IF(Q746="","",ROUND(N746*O746*P746/1000000*I746,2))</f>
        <v>0.1</v>
      </c>
      <c r="S746" s="72">
        <f t="shared" ref="S746:S809" si="249">IF(T746="","",T746/J746)</f>
        <v>0.13750000000000001</v>
      </c>
      <c r="T746" s="50">
        <v>9.9</v>
      </c>
      <c r="U746" s="74" t="s">
        <v>3438</v>
      </c>
      <c r="V746" s="27">
        <f>IF(E746="","",SUMIF(OUTBOUND!$G:$G,WMS!E746,OUTBOUND!$L:$L))</f>
        <v>2</v>
      </c>
      <c r="W746" s="27">
        <f>IF(E746="","",SUMIF(OUTBOUND!$G:$G,WMS!E746,OUTBOUND!$M:$M))</f>
        <v>48</v>
      </c>
      <c r="X746" s="71">
        <f>IF(E746="","",SUMIF(OUTBOUND!$G:$G,WMS!E746,OUTBOUND!$O:$O))</f>
        <v>6.9</v>
      </c>
      <c r="Y746" s="71">
        <f>IF(E746="","",SUMIF(OUTBOUND!$G:$G,WMS!E746,OUTBOUND!$AC:$AC))</f>
        <v>6.6000000000000005</v>
      </c>
      <c r="Z746" s="71">
        <f>IF(E746="","",SUMIF(OUTBOUND!$G:$G,WMS!E746,OUTBOUND!$P:$P))</f>
        <v>6.8000000000000005E-2</v>
      </c>
      <c r="AA746" s="27">
        <f t="shared" ref="AA746:AA809" si="250">IF(I746="","",I746-V746)</f>
        <v>1</v>
      </c>
      <c r="AB746" s="27">
        <f t="shared" ref="AB746:AB809" si="251">IF(J746="","",J746-W746)</f>
        <v>24</v>
      </c>
      <c r="AC746" s="71">
        <f t="shared" ref="AC746:AC809" si="252">IF(M746="","",M746-X746)</f>
        <v>3.4499999999999993</v>
      </c>
      <c r="AD746" s="71">
        <f t="shared" ref="AD746:AD809" si="253">IF(T746="","",T746-Y746)</f>
        <v>3.3</v>
      </c>
      <c r="AE746" s="71">
        <f t="shared" ref="AE746:AE809" si="254">IF(R746="","",R746-Z746)</f>
        <v>3.2000000000000001E-2</v>
      </c>
      <c r="AF746" s="80" t="b">
        <f t="shared" ref="AF746:AF809" si="255">IF(AB746="","",EXACT(K746,AB746/AA746))</f>
        <v>1</v>
      </c>
    </row>
    <row r="747" spans="1:33">
      <c r="A747" s="43" t="s">
        <v>3227</v>
      </c>
      <c r="B747" s="19" t="s">
        <v>1251</v>
      </c>
      <c r="C747" s="19" t="s">
        <v>3419</v>
      </c>
      <c r="D747" s="19" t="s">
        <v>3439</v>
      </c>
      <c r="E747" s="57" t="str">
        <f t="shared" si="244"/>
        <v>KG-ARI-1903-00107-02492/42500629</v>
      </c>
      <c r="F747" s="20" t="s">
        <v>1253</v>
      </c>
      <c r="G747" s="19" t="s">
        <v>1265</v>
      </c>
      <c r="H747" s="45">
        <v>43532</v>
      </c>
      <c r="I747" s="38">
        <v>3</v>
      </c>
      <c r="J747" s="38">
        <v>18</v>
      </c>
      <c r="K747" s="65">
        <f t="shared" si="245"/>
        <v>6</v>
      </c>
      <c r="L747" s="46">
        <v>1.2</v>
      </c>
      <c r="M747" s="66">
        <f t="shared" si="246"/>
        <v>3.6</v>
      </c>
      <c r="N747" s="38">
        <v>28</v>
      </c>
      <c r="O747" s="38">
        <v>17</v>
      </c>
      <c r="P747" s="38">
        <v>12.5</v>
      </c>
      <c r="Q747" s="71">
        <f t="shared" si="247"/>
        <v>6.0000000000000001E-3</v>
      </c>
      <c r="R747" s="65">
        <f t="shared" si="248"/>
        <v>0.02</v>
      </c>
      <c r="S747" s="72">
        <f t="shared" si="249"/>
        <v>0.38333333333333336</v>
      </c>
      <c r="T747" s="50">
        <v>6.9</v>
      </c>
      <c r="U747" s="74" t="s">
        <v>3438</v>
      </c>
      <c r="V747" s="27">
        <f>IF(E747="","",SUMIF(OUTBOUND!$G:$G,WMS!E747,OUTBOUND!$L:$L))</f>
        <v>0</v>
      </c>
      <c r="W747" s="27">
        <f>IF(E747="","",SUMIF(OUTBOUND!$G:$G,WMS!E747,OUTBOUND!$M:$M))</f>
        <v>0</v>
      </c>
      <c r="X747" s="71">
        <f>IF(E747="","",SUMIF(OUTBOUND!$G:$G,WMS!E747,OUTBOUND!$O:$O))</f>
        <v>0</v>
      </c>
      <c r="Y747" s="71">
        <f>IF(E747="","",SUMIF(OUTBOUND!$G:$G,WMS!E747,OUTBOUND!$AC:$AC))</f>
        <v>0</v>
      </c>
      <c r="Z747" s="71">
        <f>IF(E747="","",SUMIF(OUTBOUND!$G:$G,WMS!E747,OUTBOUND!$P:$P))</f>
        <v>0</v>
      </c>
      <c r="AA747" s="27">
        <f t="shared" si="250"/>
        <v>3</v>
      </c>
      <c r="AB747" s="27">
        <f t="shared" si="251"/>
        <v>18</v>
      </c>
      <c r="AC747" s="71">
        <f t="shared" si="252"/>
        <v>3.6</v>
      </c>
      <c r="AD747" s="71">
        <f t="shared" si="253"/>
        <v>6.9</v>
      </c>
      <c r="AE747" s="71">
        <f t="shared" si="254"/>
        <v>0.02</v>
      </c>
      <c r="AF747" s="80" t="b">
        <f t="shared" si="255"/>
        <v>1</v>
      </c>
    </row>
    <row r="748" spans="1:33">
      <c r="A748" s="43" t="s">
        <v>3227</v>
      </c>
      <c r="B748" s="19" t="s">
        <v>1251</v>
      </c>
      <c r="C748" s="19" t="s">
        <v>3419</v>
      </c>
      <c r="D748" s="19" t="s">
        <v>3440</v>
      </c>
      <c r="E748" s="57" t="str">
        <f t="shared" si="244"/>
        <v>KG-ARI-1903-00107-02492/42630524</v>
      </c>
      <c r="F748" s="20" t="s">
        <v>1253</v>
      </c>
      <c r="G748" s="19" t="s">
        <v>1267</v>
      </c>
      <c r="H748" s="45">
        <v>43532</v>
      </c>
      <c r="I748" s="38">
        <v>8</v>
      </c>
      <c r="J748" s="38">
        <v>48</v>
      </c>
      <c r="K748" s="65">
        <f t="shared" si="245"/>
        <v>6</v>
      </c>
      <c r="L748" s="46">
        <v>1.5</v>
      </c>
      <c r="M748" s="66">
        <f t="shared" si="246"/>
        <v>12</v>
      </c>
      <c r="N748" s="38">
        <v>34</v>
      </c>
      <c r="O748" s="38">
        <v>21</v>
      </c>
      <c r="P748" s="38">
        <v>26</v>
      </c>
      <c r="Q748" s="71">
        <f t="shared" si="247"/>
        <v>1.9E-2</v>
      </c>
      <c r="R748" s="65">
        <f t="shared" si="248"/>
        <v>0.15</v>
      </c>
      <c r="S748" s="72">
        <f t="shared" si="249"/>
        <v>0.18333333333333335</v>
      </c>
      <c r="T748" s="50">
        <v>8.8000000000000007</v>
      </c>
      <c r="U748" s="74" t="s">
        <v>3438</v>
      </c>
      <c r="V748" s="27">
        <f>IF(E748="","",SUMIF(OUTBOUND!$G:$G,WMS!E748,OUTBOUND!$L:$L))</f>
        <v>0</v>
      </c>
      <c r="W748" s="27">
        <f>IF(E748="","",SUMIF(OUTBOUND!$G:$G,WMS!E748,OUTBOUND!$M:$M))</f>
        <v>0</v>
      </c>
      <c r="X748" s="71">
        <f>IF(E748="","",SUMIF(OUTBOUND!$G:$G,WMS!E748,OUTBOUND!$O:$O))</f>
        <v>0</v>
      </c>
      <c r="Y748" s="71">
        <f>IF(E748="","",SUMIF(OUTBOUND!$G:$G,WMS!E748,OUTBOUND!$AC:$AC))</f>
        <v>0</v>
      </c>
      <c r="Z748" s="71">
        <f>IF(E748="","",SUMIF(OUTBOUND!$G:$G,WMS!E748,OUTBOUND!$P:$P))</f>
        <v>0</v>
      </c>
      <c r="AA748" s="27">
        <f t="shared" si="250"/>
        <v>8</v>
      </c>
      <c r="AB748" s="27">
        <f t="shared" si="251"/>
        <v>48</v>
      </c>
      <c r="AC748" s="71">
        <f t="shared" si="252"/>
        <v>12</v>
      </c>
      <c r="AD748" s="71">
        <f t="shared" si="253"/>
        <v>8.8000000000000007</v>
      </c>
      <c r="AE748" s="71">
        <f t="shared" si="254"/>
        <v>0.15</v>
      </c>
      <c r="AF748" s="80" t="b">
        <f t="shared" si="255"/>
        <v>1</v>
      </c>
    </row>
    <row r="749" spans="1:33">
      <c r="A749" s="43" t="s">
        <v>3227</v>
      </c>
      <c r="B749" s="19" t="s">
        <v>1251</v>
      </c>
      <c r="C749" s="19" t="s">
        <v>3419</v>
      </c>
      <c r="D749" s="19" t="s">
        <v>3441</v>
      </c>
      <c r="E749" s="57" t="str">
        <f t="shared" si="244"/>
        <v>KG-ARI-1903-00107-02492/42632931</v>
      </c>
      <c r="F749" s="20" t="s">
        <v>1253</v>
      </c>
      <c r="G749" s="19" t="s">
        <v>1269</v>
      </c>
      <c r="H749" s="45">
        <v>43532</v>
      </c>
      <c r="I749" s="38">
        <v>10</v>
      </c>
      <c r="J749" s="38">
        <v>20</v>
      </c>
      <c r="K749" s="65">
        <f t="shared" si="245"/>
        <v>2</v>
      </c>
      <c r="L749" s="46">
        <v>5.85</v>
      </c>
      <c r="M749" s="66">
        <f t="shared" si="246"/>
        <v>58.5</v>
      </c>
      <c r="N749" s="38">
        <v>52</v>
      </c>
      <c r="O749" s="38">
        <v>22.5</v>
      </c>
      <c r="P749" s="38">
        <v>71.5</v>
      </c>
      <c r="Q749" s="71">
        <f t="shared" si="247"/>
        <v>8.4000000000000005E-2</v>
      </c>
      <c r="R749" s="65">
        <f t="shared" si="248"/>
        <v>0.84</v>
      </c>
      <c r="S749" s="72">
        <f t="shared" si="249"/>
        <v>2.5</v>
      </c>
      <c r="T749" s="50">
        <v>50</v>
      </c>
      <c r="U749" s="74" t="s">
        <v>3438</v>
      </c>
      <c r="V749" s="27">
        <f>IF(E749="","",SUMIF(OUTBOUND!$G:$G,WMS!E749,OUTBOUND!$L:$L))</f>
        <v>0</v>
      </c>
      <c r="W749" s="27">
        <f>IF(E749="","",SUMIF(OUTBOUND!$G:$G,WMS!E749,OUTBOUND!$M:$M))</f>
        <v>0</v>
      </c>
      <c r="X749" s="71">
        <f>IF(E749="","",SUMIF(OUTBOUND!$G:$G,WMS!E749,OUTBOUND!$O:$O))</f>
        <v>0</v>
      </c>
      <c r="Y749" s="71">
        <f>IF(E749="","",SUMIF(OUTBOUND!$G:$G,WMS!E749,OUTBOUND!$AC:$AC))</f>
        <v>0</v>
      </c>
      <c r="Z749" s="71">
        <f>IF(E749="","",SUMIF(OUTBOUND!$G:$G,WMS!E749,OUTBOUND!$P:$P))</f>
        <v>0</v>
      </c>
      <c r="AA749" s="27">
        <f t="shared" si="250"/>
        <v>10</v>
      </c>
      <c r="AB749" s="27">
        <f t="shared" si="251"/>
        <v>20</v>
      </c>
      <c r="AC749" s="71">
        <f t="shared" si="252"/>
        <v>58.5</v>
      </c>
      <c r="AD749" s="71">
        <f t="shared" si="253"/>
        <v>50</v>
      </c>
      <c r="AE749" s="71">
        <f t="shared" si="254"/>
        <v>0.84</v>
      </c>
      <c r="AF749" s="80" t="b">
        <f t="shared" si="255"/>
        <v>1</v>
      </c>
    </row>
    <row r="750" spans="1:33">
      <c r="A750" s="43" t="s">
        <v>3227</v>
      </c>
      <c r="B750" s="19" t="s">
        <v>1251</v>
      </c>
      <c r="C750" s="19" t="s">
        <v>3419</v>
      </c>
      <c r="D750" s="19" t="s">
        <v>3442</v>
      </c>
      <c r="E750" s="57" t="str">
        <f t="shared" si="244"/>
        <v>KG-ARI-1903-00107-02492/42628774</v>
      </c>
      <c r="F750" s="20" t="s">
        <v>1253</v>
      </c>
      <c r="G750" s="19" t="s">
        <v>1271</v>
      </c>
      <c r="H750" s="45">
        <v>43532</v>
      </c>
      <c r="I750" s="38">
        <v>4</v>
      </c>
      <c r="J750" s="38">
        <v>24</v>
      </c>
      <c r="K750" s="65">
        <f t="shared" si="245"/>
        <v>6</v>
      </c>
      <c r="L750" s="46">
        <v>4</v>
      </c>
      <c r="M750" s="66">
        <f t="shared" si="246"/>
        <v>16</v>
      </c>
      <c r="N750" s="38">
        <v>43</v>
      </c>
      <c r="O750" s="38">
        <v>24</v>
      </c>
      <c r="P750" s="38">
        <v>35</v>
      </c>
      <c r="Q750" s="71">
        <f t="shared" si="247"/>
        <v>3.5999999999999997E-2</v>
      </c>
      <c r="R750" s="65">
        <f t="shared" si="248"/>
        <v>0.14000000000000001</v>
      </c>
      <c r="S750" s="72">
        <f t="shared" si="249"/>
        <v>0.58333333333333337</v>
      </c>
      <c r="T750" s="50">
        <v>14</v>
      </c>
      <c r="U750" s="74" t="s">
        <v>3428</v>
      </c>
      <c r="V750" s="27">
        <f>IF(E750="","",SUMIF(OUTBOUND!$G:$G,WMS!E750,OUTBOUND!$L:$L))</f>
        <v>0</v>
      </c>
      <c r="W750" s="27">
        <f>IF(E750="","",SUMIF(OUTBOUND!$G:$G,WMS!E750,OUTBOUND!$M:$M))</f>
        <v>0</v>
      </c>
      <c r="X750" s="71">
        <f>IF(E750="","",SUMIF(OUTBOUND!$G:$G,WMS!E750,OUTBOUND!$O:$O))</f>
        <v>0</v>
      </c>
      <c r="Y750" s="71">
        <f>IF(E750="","",SUMIF(OUTBOUND!$G:$G,WMS!E750,OUTBOUND!$AC:$AC))</f>
        <v>0</v>
      </c>
      <c r="Z750" s="71">
        <f>IF(E750="","",SUMIF(OUTBOUND!$G:$G,WMS!E750,OUTBOUND!$P:$P))</f>
        <v>0</v>
      </c>
      <c r="AA750" s="27">
        <f t="shared" si="250"/>
        <v>4</v>
      </c>
      <c r="AB750" s="27">
        <f t="shared" si="251"/>
        <v>24</v>
      </c>
      <c r="AC750" s="71">
        <f t="shared" si="252"/>
        <v>16</v>
      </c>
      <c r="AD750" s="71">
        <f t="shared" si="253"/>
        <v>14</v>
      </c>
      <c r="AE750" s="71">
        <f t="shared" si="254"/>
        <v>0.14000000000000001</v>
      </c>
      <c r="AF750" s="80" t="b">
        <f t="shared" si="255"/>
        <v>1</v>
      </c>
    </row>
    <row r="751" spans="1:33">
      <c r="A751" s="43" t="s">
        <v>3227</v>
      </c>
      <c r="B751" s="19" t="s">
        <v>1251</v>
      </c>
      <c r="C751" s="19" t="s">
        <v>3419</v>
      </c>
      <c r="D751" s="19" t="s">
        <v>3443</v>
      </c>
      <c r="E751" s="57" t="str">
        <f t="shared" si="244"/>
        <v>KG-ARI-1903-00107-02492/42628767</v>
      </c>
      <c r="F751" s="20" t="s">
        <v>1253</v>
      </c>
      <c r="G751" s="19" t="s">
        <v>1271</v>
      </c>
      <c r="H751" s="45">
        <v>43532</v>
      </c>
      <c r="I751" s="38">
        <v>4</v>
      </c>
      <c r="J751" s="38">
        <v>24</v>
      </c>
      <c r="K751" s="65">
        <f t="shared" si="245"/>
        <v>6</v>
      </c>
      <c r="L751" s="46">
        <v>2.9</v>
      </c>
      <c r="M751" s="66">
        <f t="shared" si="246"/>
        <v>11.6</v>
      </c>
      <c r="N751" s="38">
        <v>43</v>
      </c>
      <c r="O751" s="38">
        <v>24</v>
      </c>
      <c r="P751" s="38">
        <v>25</v>
      </c>
      <c r="Q751" s="71">
        <f t="shared" si="247"/>
        <v>2.5999999999999999E-2</v>
      </c>
      <c r="R751" s="65">
        <f t="shared" si="248"/>
        <v>0.1</v>
      </c>
      <c r="S751" s="72">
        <f t="shared" si="249"/>
        <v>0.41666666666666669</v>
      </c>
      <c r="T751" s="50">
        <v>10</v>
      </c>
      <c r="U751" s="74" t="s">
        <v>3428</v>
      </c>
      <c r="V751" s="27">
        <f>IF(E751="","",SUMIF(OUTBOUND!$G:$G,WMS!E751,OUTBOUND!$L:$L))</f>
        <v>0</v>
      </c>
      <c r="W751" s="27">
        <f>IF(E751="","",SUMIF(OUTBOUND!$G:$G,WMS!E751,OUTBOUND!$M:$M))</f>
        <v>0</v>
      </c>
      <c r="X751" s="71">
        <f>IF(E751="","",SUMIF(OUTBOUND!$G:$G,WMS!E751,OUTBOUND!$O:$O))</f>
        <v>0</v>
      </c>
      <c r="Y751" s="71">
        <f>IF(E751="","",SUMIF(OUTBOUND!$G:$G,WMS!E751,OUTBOUND!$AC:$AC))</f>
        <v>0</v>
      </c>
      <c r="Z751" s="71">
        <f>IF(E751="","",SUMIF(OUTBOUND!$G:$G,WMS!E751,OUTBOUND!$P:$P))</f>
        <v>0</v>
      </c>
      <c r="AA751" s="27">
        <f t="shared" si="250"/>
        <v>4</v>
      </c>
      <c r="AB751" s="27">
        <f t="shared" si="251"/>
        <v>24</v>
      </c>
      <c r="AC751" s="71">
        <f t="shared" si="252"/>
        <v>11.6</v>
      </c>
      <c r="AD751" s="71">
        <f t="shared" si="253"/>
        <v>10</v>
      </c>
      <c r="AE751" s="71">
        <f t="shared" si="254"/>
        <v>0.1</v>
      </c>
      <c r="AF751" s="80" t="b">
        <f t="shared" si="255"/>
        <v>1</v>
      </c>
    </row>
    <row r="752" spans="1:33">
      <c r="A752" s="84" t="s">
        <v>3227</v>
      </c>
      <c r="B752" s="83" t="s">
        <v>1251</v>
      </c>
      <c r="C752" s="83" t="s">
        <v>3419</v>
      </c>
      <c r="D752" s="83" t="s">
        <v>3444</v>
      </c>
      <c r="E752" s="57" t="str">
        <f t="shared" si="244"/>
        <v>KG-ARI-1903-00107-02492/42260769</v>
      </c>
      <c r="F752" s="20" t="s">
        <v>1253</v>
      </c>
      <c r="G752" s="19" t="s">
        <v>1272</v>
      </c>
      <c r="H752" s="45">
        <v>43532</v>
      </c>
      <c r="I752" s="38">
        <v>5</v>
      </c>
      <c r="J752" s="38">
        <v>15</v>
      </c>
      <c r="K752" s="65">
        <f t="shared" si="245"/>
        <v>3</v>
      </c>
      <c r="L752" s="46">
        <v>2.2999999999999998</v>
      </c>
      <c r="M752" s="66">
        <f t="shared" si="246"/>
        <v>11.5</v>
      </c>
      <c r="N752" s="38">
        <v>36.5</v>
      </c>
      <c r="O752" s="38">
        <v>25</v>
      </c>
      <c r="P752" s="38">
        <v>40</v>
      </c>
      <c r="Q752" s="71">
        <f t="shared" si="247"/>
        <v>3.6999999999999998E-2</v>
      </c>
      <c r="R752" s="65">
        <f t="shared" si="248"/>
        <v>0.18</v>
      </c>
      <c r="S752" s="72">
        <f t="shared" si="249"/>
        <v>0.57333333333333336</v>
      </c>
      <c r="T752" s="50">
        <v>8.6</v>
      </c>
      <c r="U752" s="74" t="s">
        <v>3423</v>
      </c>
      <c r="V752" s="27">
        <f>IF(E752="","",SUMIF(OUTBOUND!$G:$G,WMS!E752,OUTBOUND!$L:$L))</f>
        <v>5</v>
      </c>
      <c r="W752" s="27">
        <f>IF(E752="","",SUMIF(OUTBOUND!$G:$G,WMS!E752,OUTBOUND!$M:$M))</f>
        <v>15</v>
      </c>
      <c r="X752" s="71">
        <f>IF(E752="","",SUMIF(OUTBOUND!$G:$G,WMS!E752,OUTBOUND!$O:$O))</f>
        <v>11.5</v>
      </c>
      <c r="Y752" s="71">
        <f>IF(E752="","",SUMIF(OUTBOUND!$G:$G,WMS!E752,OUTBOUND!$AC:$AC))</f>
        <v>8.6</v>
      </c>
      <c r="Z752" s="71">
        <f>IF(E752="","",SUMIF(OUTBOUND!$G:$G,WMS!E752,OUTBOUND!$P:$P))</f>
        <v>0.185</v>
      </c>
      <c r="AA752" s="27">
        <f t="shared" si="250"/>
        <v>0</v>
      </c>
      <c r="AB752" s="27">
        <f t="shared" si="251"/>
        <v>0</v>
      </c>
      <c r="AC752" s="71">
        <f t="shared" si="252"/>
        <v>0</v>
      </c>
      <c r="AD752" s="71">
        <f t="shared" si="253"/>
        <v>0</v>
      </c>
      <c r="AE752" s="71">
        <f t="shared" si="254"/>
        <v>-5.0000000000000044E-3</v>
      </c>
      <c r="AF752" s="80" t="e">
        <f t="shared" si="255"/>
        <v>#DIV/0!</v>
      </c>
      <c r="AG752" s="43" t="s">
        <v>2726</v>
      </c>
    </row>
    <row r="753" spans="1:33">
      <c r="A753" s="43" t="s">
        <v>3227</v>
      </c>
      <c r="B753" s="19" t="s">
        <v>1251</v>
      </c>
      <c r="C753" s="19" t="s">
        <v>3419</v>
      </c>
      <c r="D753" s="19" t="s">
        <v>3445</v>
      </c>
      <c r="E753" s="57" t="str">
        <f t="shared" si="244"/>
        <v>KG-ARI-1903-00107-02492/42605706</v>
      </c>
      <c r="F753" s="20" t="s">
        <v>1253</v>
      </c>
      <c r="G753" s="19" t="s">
        <v>1254</v>
      </c>
      <c r="H753" s="45">
        <v>43532</v>
      </c>
      <c r="I753" s="38">
        <v>4</v>
      </c>
      <c r="J753" s="38">
        <v>48</v>
      </c>
      <c r="K753" s="65">
        <f t="shared" si="245"/>
        <v>12</v>
      </c>
      <c r="L753" s="46">
        <v>5.2</v>
      </c>
      <c r="M753" s="66">
        <f t="shared" si="246"/>
        <v>20.8</v>
      </c>
      <c r="N753" s="38">
        <v>42</v>
      </c>
      <c r="O753" s="38">
        <v>31</v>
      </c>
      <c r="P753" s="38">
        <v>31</v>
      </c>
      <c r="Q753" s="71">
        <f t="shared" si="247"/>
        <v>0.04</v>
      </c>
      <c r="R753" s="65">
        <f t="shared" si="248"/>
        <v>0.16</v>
      </c>
      <c r="S753" s="72">
        <f t="shared" si="249"/>
        <v>0.3833333333333333</v>
      </c>
      <c r="T753" s="50">
        <v>18.399999999999999</v>
      </c>
      <c r="U753" s="74" t="s">
        <v>3428</v>
      </c>
      <c r="V753" s="27">
        <f>IF(E753="","",SUMIF(OUTBOUND!$G:$G,WMS!E753,OUTBOUND!$L:$L))</f>
        <v>0</v>
      </c>
      <c r="W753" s="27">
        <f>IF(E753="","",SUMIF(OUTBOUND!$G:$G,WMS!E753,OUTBOUND!$M:$M))</f>
        <v>0</v>
      </c>
      <c r="X753" s="71">
        <f>IF(E753="","",SUMIF(OUTBOUND!$G:$G,WMS!E753,OUTBOUND!$O:$O))</f>
        <v>0</v>
      </c>
      <c r="Y753" s="71">
        <f>IF(E753="","",SUMIF(OUTBOUND!$G:$G,WMS!E753,OUTBOUND!$AC:$AC))</f>
        <v>0</v>
      </c>
      <c r="Z753" s="71">
        <f>IF(E753="","",SUMIF(OUTBOUND!$G:$G,WMS!E753,OUTBOUND!$P:$P))</f>
        <v>0</v>
      </c>
      <c r="AA753" s="27">
        <f t="shared" si="250"/>
        <v>4</v>
      </c>
      <c r="AB753" s="27">
        <f t="shared" si="251"/>
        <v>48</v>
      </c>
      <c r="AC753" s="71">
        <f t="shared" si="252"/>
        <v>20.8</v>
      </c>
      <c r="AD753" s="71">
        <f t="shared" si="253"/>
        <v>18.399999999999999</v>
      </c>
      <c r="AE753" s="71">
        <f t="shared" si="254"/>
        <v>0.16</v>
      </c>
      <c r="AF753" s="80" t="b">
        <f t="shared" si="255"/>
        <v>1</v>
      </c>
    </row>
    <row r="754" spans="1:33">
      <c r="A754" s="43" t="s">
        <v>3227</v>
      </c>
      <c r="B754" s="19" t="s">
        <v>1251</v>
      </c>
      <c r="C754" s="19" t="s">
        <v>3419</v>
      </c>
      <c r="D754" s="19" t="s">
        <v>3446</v>
      </c>
      <c r="E754" s="57" t="str">
        <f t="shared" si="244"/>
        <v>KG-ARI-1903-00107-02492/42250296</v>
      </c>
      <c r="F754" s="20" t="s">
        <v>1253</v>
      </c>
      <c r="G754" s="20" t="s">
        <v>1274</v>
      </c>
      <c r="H754" s="45">
        <v>43532</v>
      </c>
      <c r="I754" s="38">
        <v>7</v>
      </c>
      <c r="J754" s="38">
        <v>28</v>
      </c>
      <c r="K754" s="65">
        <f t="shared" si="245"/>
        <v>4</v>
      </c>
      <c r="L754" s="46">
        <v>2.25</v>
      </c>
      <c r="M754" s="66">
        <f t="shared" si="246"/>
        <v>15.75</v>
      </c>
      <c r="N754" s="38">
        <v>31.5</v>
      </c>
      <c r="O754" s="38">
        <v>29</v>
      </c>
      <c r="P754" s="38">
        <v>30</v>
      </c>
      <c r="Q754" s="71">
        <f t="shared" si="247"/>
        <v>2.7E-2</v>
      </c>
      <c r="R754" s="65">
        <f t="shared" si="248"/>
        <v>0.19</v>
      </c>
      <c r="S754" s="72">
        <f t="shared" si="249"/>
        <v>0.46249999999999997</v>
      </c>
      <c r="T754" s="50">
        <v>12.95</v>
      </c>
      <c r="U754" s="74" t="s">
        <v>3423</v>
      </c>
      <c r="V754" s="27">
        <f>IF(E754="","",SUMIF(OUTBOUND!$G:$G,WMS!E754,OUTBOUND!$L:$L))</f>
        <v>0</v>
      </c>
      <c r="W754" s="27">
        <f>IF(E754="","",SUMIF(OUTBOUND!$G:$G,WMS!E754,OUTBOUND!$M:$M))</f>
        <v>0</v>
      </c>
      <c r="X754" s="71">
        <f>IF(E754="","",SUMIF(OUTBOUND!$G:$G,WMS!E754,OUTBOUND!$O:$O))</f>
        <v>0</v>
      </c>
      <c r="Y754" s="71">
        <f>IF(E754="","",SUMIF(OUTBOUND!$G:$G,WMS!E754,OUTBOUND!$AC:$AC))</f>
        <v>0</v>
      </c>
      <c r="Z754" s="71">
        <f>IF(E754="","",SUMIF(OUTBOUND!$G:$G,WMS!E754,OUTBOUND!$P:$P))</f>
        <v>0</v>
      </c>
      <c r="AA754" s="27">
        <f t="shared" si="250"/>
        <v>7</v>
      </c>
      <c r="AB754" s="27">
        <f t="shared" si="251"/>
        <v>28</v>
      </c>
      <c r="AC754" s="71">
        <f t="shared" si="252"/>
        <v>15.75</v>
      </c>
      <c r="AD754" s="71">
        <f t="shared" si="253"/>
        <v>12.95</v>
      </c>
      <c r="AE754" s="71">
        <f t="shared" si="254"/>
        <v>0.19</v>
      </c>
      <c r="AF754" s="80" t="b">
        <f t="shared" si="255"/>
        <v>1</v>
      </c>
    </row>
    <row r="755" spans="1:33">
      <c r="A755" s="43" t="s">
        <v>3227</v>
      </c>
      <c r="B755" s="19" t="s">
        <v>1251</v>
      </c>
      <c r="C755" s="19" t="s">
        <v>3419</v>
      </c>
      <c r="D755" s="19" t="s">
        <v>3447</v>
      </c>
      <c r="E755" s="57" t="str">
        <f t="shared" si="244"/>
        <v>KG-ARI-1903-00107-02492/42609223</v>
      </c>
      <c r="F755" s="20" t="s">
        <v>1253</v>
      </c>
      <c r="G755" s="20" t="s">
        <v>1276</v>
      </c>
      <c r="H755" s="45">
        <v>43532</v>
      </c>
      <c r="I755" s="38">
        <v>6</v>
      </c>
      <c r="J755" s="38">
        <v>24</v>
      </c>
      <c r="K755" s="65">
        <f t="shared" si="245"/>
        <v>4</v>
      </c>
      <c r="L755" s="46">
        <v>6.35</v>
      </c>
      <c r="M755" s="66">
        <f t="shared" si="246"/>
        <v>38.1</v>
      </c>
      <c r="N755" s="38">
        <v>44</v>
      </c>
      <c r="O755" s="38">
        <v>35.5</v>
      </c>
      <c r="P755" s="38">
        <v>56</v>
      </c>
      <c r="Q755" s="71">
        <f t="shared" si="247"/>
        <v>8.6999999999999994E-2</v>
      </c>
      <c r="R755" s="65">
        <f t="shared" si="248"/>
        <v>0.52</v>
      </c>
      <c r="S755" s="72">
        <f t="shared" si="249"/>
        <v>1.425</v>
      </c>
      <c r="T755" s="50">
        <v>34.200000000000003</v>
      </c>
      <c r="U755" s="74" t="s">
        <v>3428</v>
      </c>
      <c r="V755" s="27">
        <f>IF(E755="","",SUMIF(OUTBOUND!$G:$G,WMS!E755,OUTBOUND!$L:$L))</f>
        <v>0</v>
      </c>
      <c r="W755" s="27">
        <f>IF(E755="","",SUMIF(OUTBOUND!$G:$G,WMS!E755,OUTBOUND!$M:$M))</f>
        <v>0</v>
      </c>
      <c r="X755" s="71">
        <f>IF(E755="","",SUMIF(OUTBOUND!$G:$G,WMS!E755,OUTBOUND!$O:$O))</f>
        <v>0</v>
      </c>
      <c r="Y755" s="71">
        <f>IF(E755="","",SUMIF(OUTBOUND!$G:$G,WMS!E755,OUTBOUND!$AC:$AC))</f>
        <v>0</v>
      </c>
      <c r="Z755" s="71">
        <f>IF(E755="","",SUMIF(OUTBOUND!$G:$G,WMS!E755,OUTBOUND!$P:$P))</f>
        <v>0</v>
      </c>
      <c r="AA755" s="27">
        <f t="shared" si="250"/>
        <v>6</v>
      </c>
      <c r="AB755" s="27">
        <f t="shared" si="251"/>
        <v>24</v>
      </c>
      <c r="AC755" s="71">
        <f t="shared" si="252"/>
        <v>38.1</v>
      </c>
      <c r="AD755" s="71">
        <f t="shared" si="253"/>
        <v>34.200000000000003</v>
      </c>
      <c r="AE755" s="71">
        <f t="shared" si="254"/>
        <v>0.52</v>
      </c>
      <c r="AF755" s="80" t="b">
        <f t="shared" si="255"/>
        <v>1</v>
      </c>
    </row>
    <row r="756" spans="1:33">
      <c r="A756" s="43" t="s">
        <v>3227</v>
      </c>
      <c r="B756" s="19" t="s">
        <v>1251</v>
      </c>
      <c r="C756" s="19" t="s">
        <v>3419</v>
      </c>
      <c r="D756" s="19" t="s">
        <v>3448</v>
      </c>
      <c r="E756" s="57" t="str">
        <f t="shared" si="244"/>
        <v>KG-ARI-1903-00107-02492/42473817</v>
      </c>
      <c r="F756" s="20" t="s">
        <v>1253</v>
      </c>
      <c r="G756" s="20" t="s">
        <v>1278</v>
      </c>
      <c r="H756" s="45">
        <v>43532</v>
      </c>
      <c r="I756" s="38">
        <v>7</v>
      </c>
      <c r="J756" s="38">
        <v>42</v>
      </c>
      <c r="K756" s="65">
        <f t="shared" si="245"/>
        <v>6</v>
      </c>
      <c r="L756" s="46">
        <v>2.0499999999999998</v>
      </c>
      <c r="M756" s="66">
        <f t="shared" si="246"/>
        <v>14.35</v>
      </c>
      <c r="N756" s="38">
        <v>30</v>
      </c>
      <c r="O756" s="38">
        <v>31</v>
      </c>
      <c r="P756" s="38">
        <v>18.5</v>
      </c>
      <c r="Q756" s="71">
        <f t="shared" si="247"/>
        <v>1.7000000000000001E-2</v>
      </c>
      <c r="R756" s="65">
        <f t="shared" si="248"/>
        <v>0.12</v>
      </c>
      <c r="S756" s="72">
        <f t="shared" si="249"/>
        <v>0.25</v>
      </c>
      <c r="T756" s="50">
        <v>10.5</v>
      </c>
      <c r="U756" s="74" t="s">
        <v>3438</v>
      </c>
      <c r="V756" s="27">
        <f>IF(E756="","",SUMIF(OUTBOUND!$G:$G,WMS!E756,OUTBOUND!$L:$L))</f>
        <v>5</v>
      </c>
      <c r="W756" s="27">
        <f>IF(E756="","",SUMIF(OUTBOUND!$G:$G,WMS!E756,OUTBOUND!$M:$M))</f>
        <v>30</v>
      </c>
      <c r="X756" s="71">
        <f>IF(E756="","",SUMIF(OUTBOUND!$G:$G,WMS!E756,OUTBOUND!$O:$O))</f>
        <v>10.25</v>
      </c>
      <c r="Y756" s="71">
        <f>IF(E756="","",SUMIF(OUTBOUND!$G:$G,WMS!E756,OUTBOUND!$AC:$AC))</f>
        <v>7.5</v>
      </c>
      <c r="Z756" s="71">
        <f>IF(E756="","",SUMIF(OUTBOUND!$G:$G,WMS!E756,OUTBOUND!$P:$P))</f>
        <v>8.5000000000000006E-2</v>
      </c>
      <c r="AA756" s="27">
        <f t="shared" si="250"/>
        <v>2</v>
      </c>
      <c r="AB756" s="27">
        <f t="shared" si="251"/>
        <v>12</v>
      </c>
      <c r="AC756" s="71">
        <f t="shared" si="252"/>
        <v>4.0999999999999996</v>
      </c>
      <c r="AD756" s="71">
        <f t="shared" si="253"/>
        <v>3</v>
      </c>
      <c r="AE756" s="71">
        <f t="shared" si="254"/>
        <v>3.4999999999999989E-2</v>
      </c>
      <c r="AF756" s="80" t="b">
        <f t="shared" si="255"/>
        <v>1</v>
      </c>
    </row>
    <row r="757" spans="1:33">
      <c r="A757" s="43" t="s">
        <v>3227</v>
      </c>
      <c r="B757" s="19" t="s">
        <v>1251</v>
      </c>
      <c r="C757" s="19" t="s">
        <v>3419</v>
      </c>
      <c r="D757" s="19" t="s">
        <v>3449</v>
      </c>
      <c r="E757" s="57" t="str">
        <f t="shared" si="244"/>
        <v>KG-ARI-1903-00107-02492/42605676</v>
      </c>
      <c r="F757" s="20" t="s">
        <v>1253</v>
      </c>
      <c r="G757" s="20" t="s">
        <v>1280</v>
      </c>
      <c r="H757" s="45">
        <v>43532</v>
      </c>
      <c r="I757" s="38">
        <v>4</v>
      </c>
      <c r="J757" s="38">
        <v>16</v>
      </c>
      <c r="K757" s="65">
        <f t="shared" si="245"/>
        <v>4</v>
      </c>
      <c r="L757" s="46">
        <v>2.8</v>
      </c>
      <c r="M757" s="66">
        <f t="shared" si="246"/>
        <v>11.2</v>
      </c>
      <c r="N757" s="38">
        <v>51.5</v>
      </c>
      <c r="O757" s="38">
        <v>27</v>
      </c>
      <c r="P757" s="38">
        <v>27</v>
      </c>
      <c r="Q757" s="71">
        <f t="shared" si="247"/>
        <v>3.7999999999999999E-2</v>
      </c>
      <c r="R757" s="65">
        <f t="shared" si="248"/>
        <v>0.15</v>
      </c>
      <c r="S757" s="72">
        <f t="shared" si="249"/>
        <v>0.55000000000000004</v>
      </c>
      <c r="T757" s="50">
        <v>8.8000000000000007</v>
      </c>
      <c r="U757" s="74" t="s">
        <v>3428</v>
      </c>
      <c r="V757" s="27">
        <f>IF(E757="","",SUMIF(OUTBOUND!$G:$G,WMS!E757,OUTBOUND!$L:$L))</f>
        <v>0</v>
      </c>
      <c r="W757" s="27">
        <f>IF(E757="","",SUMIF(OUTBOUND!$G:$G,WMS!E757,OUTBOUND!$M:$M))</f>
        <v>0</v>
      </c>
      <c r="X757" s="71">
        <f>IF(E757="","",SUMIF(OUTBOUND!$G:$G,WMS!E757,OUTBOUND!$O:$O))</f>
        <v>0</v>
      </c>
      <c r="Y757" s="71">
        <f>IF(E757="","",SUMIF(OUTBOUND!$G:$G,WMS!E757,OUTBOUND!$AC:$AC))</f>
        <v>0</v>
      </c>
      <c r="Z757" s="71">
        <f>IF(E757="","",SUMIF(OUTBOUND!$G:$G,WMS!E757,OUTBOUND!$P:$P))</f>
        <v>0</v>
      </c>
      <c r="AA757" s="27">
        <f t="shared" si="250"/>
        <v>4</v>
      </c>
      <c r="AB757" s="27">
        <f t="shared" si="251"/>
        <v>16</v>
      </c>
      <c r="AC757" s="71">
        <f t="shared" si="252"/>
        <v>11.2</v>
      </c>
      <c r="AD757" s="71">
        <f t="shared" si="253"/>
        <v>8.8000000000000007</v>
      </c>
      <c r="AE757" s="71">
        <f t="shared" si="254"/>
        <v>0.15</v>
      </c>
      <c r="AF757" s="80" t="b">
        <f t="shared" si="255"/>
        <v>1</v>
      </c>
    </row>
    <row r="758" spans="1:33">
      <c r="A758" s="43" t="s">
        <v>3450</v>
      </c>
      <c r="B758" s="19" t="s">
        <v>1282</v>
      </c>
      <c r="C758" s="19" t="s">
        <v>3451</v>
      </c>
      <c r="D758" s="19" t="s">
        <v>3452</v>
      </c>
      <c r="E758" s="57" t="str">
        <f t="shared" si="244"/>
        <v>KG-ARI-1903-00107-02394/42691525</v>
      </c>
      <c r="F758" s="20" t="s">
        <v>1284</v>
      </c>
      <c r="G758" s="20" t="s">
        <v>1285</v>
      </c>
      <c r="H758" s="45">
        <v>43532</v>
      </c>
      <c r="I758" s="38">
        <v>6</v>
      </c>
      <c r="J758" s="38">
        <v>72</v>
      </c>
      <c r="K758" s="65">
        <f t="shared" si="245"/>
        <v>12</v>
      </c>
      <c r="L758" s="46">
        <v>3.2</v>
      </c>
      <c r="M758" s="66">
        <f t="shared" si="246"/>
        <v>19.2</v>
      </c>
      <c r="N758" s="38">
        <v>38.5</v>
      </c>
      <c r="O758" s="38">
        <v>17</v>
      </c>
      <c r="P758" s="38">
        <v>16</v>
      </c>
      <c r="Q758" s="71">
        <f t="shared" si="247"/>
        <v>0.01</v>
      </c>
      <c r="R758" s="65">
        <f t="shared" si="248"/>
        <v>0.06</v>
      </c>
      <c r="S758" s="72">
        <f t="shared" si="249"/>
        <v>0.21666666666666667</v>
      </c>
      <c r="T758" s="50">
        <v>15.6</v>
      </c>
      <c r="U758" s="74" t="s">
        <v>3154</v>
      </c>
      <c r="V758" s="27">
        <f>IF(E758="","",SUMIF(OUTBOUND!$G:$G,WMS!E758,OUTBOUND!$L:$L))</f>
        <v>3</v>
      </c>
      <c r="W758" s="27">
        <f>IF(E758="","",SUMIF(OUTBOUND!$G:$G,WMS!E758,OUTBOUND!$M:$M))</f>
        <v>36</v>
      </c>
      <c r="X758" s="71">
        <f>IF(E758="","",SUMIF(OUTBOUND!$G:$G,WMS!E758,OUTBOUND!$O:$O))</f>
        <v>9.6000000000000014</v>
      </c>
      <c r="Y758" s="71">
        <f>IF(E758="","",SUMIF(OUTBOUND!$G:$G,WMS!E758,OUTBOUND!$AC:$AC))</f>
        <v>7.8000000000000007</v>
      </c>
      <c r="Z758" s="71">
        <f>IF(E758="","",SUMIF(OUTBOUND!$G:$G,WMS!E758,OUTBOUND!$P:$P))</f>
        <v>0.03</v>
      </c>
      <c r="AA758" s="27">
        <f t="shared" si="250"/>
        <v>3</v>
      </c>
      <c r="AB758" s="27">
        <f t="shared" si="251"/>
        <v>36</v>
      </c>
      <c r="AC758" s="71">
        <f t="shared" si="252"/>
        <v>9.5999999999999979</v>
      </c>
      <c r="AD758" s="71">
        <f t="shared" si="253"/>
        <v>7.7999999999999989</v>
      </c>
      <c r="AE758" s="71">
        <f t="shared" si="254"/>
        <v>0.03</v>
      </c>
      <c r="AF758" s="80" t="b">
        <f t="shared" si="255"/>
        <v>1</v>
      </c>
    </row>
    <row r="759" spans="1:33">
      <c r="A759" s="84" t="s">
        <v>3450</v>
      </c>
      <c r="B759" s="83" t="s">
        <v>1282</v>
      </c>
      <c r="C759" s="83" t="s">
        <v>3453</v>
      </c>
      <c r="D759" s="83" t="s">
        <v>3454</v>
      </c>
      <c r="E759" s="57" t="str">
        <f t="shared" si="244"/>
        <v>KG-ARI-1904-00124-03109/42588740</v>
      </c>
      <c r="F759" s="20" t="s">
        <v>1284</v>
      </c>
      <c r="G759" s="20" t="s">
        <v>1287</v>
      </c>
      <c r="H759" s="45">
        <v>43532</v>
      </c>
      <c r="I759" s="38">
        <v>10</v>
      </c>
      <c r="J759" s="38">
        <v>60</v>
      </c>
      <c r="K759" s="65">
        <f t="shared" si="245"/>
        <v>6</v>
      </c>
      <c r="L759" s="46">
        <v>7.8</v>
      </c>
      <c r="M759" s="66">
        <f t="shared" si="246"/>
        <v>78</v>
      </c>
      <c r="N759" s="38">
        <v>33</v>
      </c>
      <c r="O759" s="38">
        <v>29.5</v>
      </c>
      <c r="P759" s="38">
        <v>32</v>
      </c>
      <c r="Q759" s="71">
        <f t="shared" si="247"/>
        <v>3.1E-2</v>
      </c>
      <c r="R759" s="65">
        <f t="shared" si="248"/>
        <v>0.31</v>
      </c>
      <c r="S759" s="72">
        <f t="shared" si="249"/>
        <v>1.1000000000000001</v>
      </c>
      <c r="T759" s="50">
        <v>66</v>
      </c>
      <c r="U759" s="74" t="s">
        <v>3154</v>
      </c>
      <c r="V759" s="27">
        <f>IF(E759="","",SUMIF(OUTBOUND!$G:$G,WMS!E759,OUTBOUND!$L:$L))</f>
        <v>10</v>
      </c>
      <c r="W759" s="27">
        <f>IF(E759="","",SUMIF(OUTBOUND!$G:$G,WMS!E759,OUTBOUND!$M:$M))</f>
        <v>60</v>
      </c>
      <c r="X759" s="71">
        <f>IF(E759="","",SUMIF(OUTBOUND!$G:$G,WMS!E759,OUTBOUND!$O:$O))</f>
        <v>78</v>
      </c>
      <c r="Y759" s="71">
        <f>IF(E759="","",SUMIF(OUTBOUND!$G:$G,WMS!E759,OUTBOUND!$AC:$AC))</f>
        <v>66</v>
      </c>
      <c r="Z759" s="71">
        <f>IF(E759="","",SUMIF(OUTBOUND!$G:$G,WMS!E759,OUTBOUND!$P:$P))</f>
        <v>0.31</v>
      </c>
      <c r="AA759" s="27">
        <f t="shared" si="250"/>
        <v>0</v>
      </c>
      <c r="AB759" s="27">
        <f t="shared" si="251"/>
        <v>0</v>
      </c>
      <c r="AC759" s="71">
        <f t="shared" si="252"/>
        <v>0</v>
      </c>
      <c r="AD759" s="71">
        <f t="shared" si="253"/>
        <v>0</v>
      </c>
      <c r="AE759" s="71">
        <f t="shared" si="254"/>
        <v>0</v>
      </c>
      <c r="AF759" s="80" t="e">
        <f t="shared" si="255"/>
        <v>#DIV/0!</v>
      </c>
      <c r="AG759" s="60" t="s">
        <v>2726</v>
      </c>
    </row>
    <row r="760" spans="1:33">
      <c r="A760" s="43" t="s">
        <v>3230</v>
      </c>
      <c r="B760" s="19" t="s">
        <v>1288</v>
      </c>
      <c r="C760" s="19" t="s">
        <v>3455</v>
      </c>
      <c r="D760" s="19" t="s">
        <v>3456</v>
      </c>
      <c r="E760" s="57" t="str">
        <f t="shared" si="244"/>
        <v>KG-ARI-1903-00107-02476/19207735</v>
      </c>
      <c r="F760" s="19" t="s">
        <v>1290</v>
      </c>
      <c r="G760" s="19" t="s">
        <v>1291</v>
      </c>
      <c r="H760" s="45">
        <v>43535</v>
      </c>
      <c r="I760" s="38">
        <v>21</v>
      </c>
      <c r="J760" s="38">
        <v>126</v>
      </c>
      <c r="K760" s="65">
        <f t="shared" si="245"/>
        <v>6</v>
      </c>
      <c r="L760" s="46">
        <v>12.8</v>
      </c>
      <c r="M760" s="66">
        <f t="shared" si="246"/>
        <v>268.8</v>
      </c>
      <c r="N760" s="38">
        <v>102</v>
      </c>
      <c r="O760" s="38">
        <v>13.5</v>
      </c>
      <c r="P760" s="38">
        <v>76</v>
      </c>
      <c r="Q760" s="71">
        <f t="shared" si="247"/>
        <v>0.105</v>
      </c>
      <c r="R760" s="65">
        <f t="shared" si="248"/>
        <v>2.2000000000000002</v>
      </c>
      <c r="S760" s="72">
        <f t="shared" si="249"/>
        <v>1.8499999999999999</v>
      </c>
      <c r="T760" s="50">
        <v>233.1</v>
      </c>
      <c r="U760" s="74" t="s">
        <v>3457</v>
      </c>
      <c r="V760" s="27">
        <f>IF(E760="","",SUMIF(OUTBOUND!$G:$G,WMS!E760,OUTBOUND!$L:$L))</f>
        <v>9</v>
      </c>
      <c r="W760" s="27">
        <f>IF(E760="","",SUMIF(OUTBOUND!$G:$G,WMS!E760,OUTBOUND!$M:$M))</f>
        <v>54</v>
      </c>
      <c r="X760" s="71">
        <f>IF(E760="","",SUMIF(OUTBOUND!$G:$G,WMS!E760,OUTBOUND!$O:$O))</f>
        <v>115.2</v>
      </c>
      <c r="Y760" s="71">
        <f>IF(E760="","",SUMIF(OUTBOUND!$G:$G,WMS!E760,OUTBOUND!$AC:$AC))</f>
        <v>99.9</v>
      </c>
      <c r="Z760" s="71">
        <f>IF(E760="","",SUMIF(OUTBOUND!$G:$G,WMS!E760,OUTBOUND!$P:$P))</f>
        <v>0.94500000000000006</v>
      </c>
      <c r="AA760" s="27">
        <f t="shared" si="250"/>
        <v>12</v>
      </c>
      <c r="AB760" s="27">
        <f t="shared" si="251"/>
        <v>72</v>
      </c>
      <c r="AC760" s="71">
        <f t="shared" si="252"/>
        <v>153.60000000000002</v>
      </c>
      <c r="AD760" s="71">
        <f t="shared" si="253"/>
        <v>133.19999999999999</v>
      </c>
      <c r="AE760" s="71">
        <f t="shared" si="254"/>
        <v>1.2550000000000001</v>
      </c>
      <c r="AF760" s="80" t="b">
        <f t="shared" si="255"/>
        <v>1</v>
      </c>
    </row>
    <row r="761" spans="1:33">
      <c r="A761" s="43" t="s">
        <v>3230</v>
      </c>
      <c r="B761" s="19" t="s">
        <v>1288</v>
      </c>
      <c r="C761" s="19" t="s">
        <v>3455</v>
      </c>
      <c r="D761" s="19" t="s">
        <v>3458</v>
      </c>
      <c r="E761" s="57" t="str">
        <f t="shared" si="244"/>
        <v>KG-ARI-1903-00107-02476/17553933</v>
      </c>
      <c r="F761" s="19" t="s">
        <v>1290</v>
      </c>
      <c r="G761" s="19" t="s">
        <v>1292</v>
      </c>
      <c r="H761" s="45">
        <v>43535</v>
      </c>
      <c r="I761" s="38">
        <v>13</v>
      </c>
      <c r="J761" s="38">
        <v>52</v>
      </c>
      <c r="K761" s="65">
        <f t="shared" si="245"/>
        <v>4</v>
      </c>
      <c r="L761" s="46">
        <v>13.5</v>
      </c>
      <c r="M761" s="66">
        <f t="shared" si="246"/>
        <v>175.5</v>
      </c>
      <c r="N761" s="38">
        <v>111</v>
      </c>
      <c r="O761" s="38">
        <v>13</v>
      </c>
      <c r="P761" s="38">
        <v>76.5</v>
      </c>
      <c r="Q761" s="71">
        <f t="shared" si="247"/>
        <v>0.11</v>
      </c>
      <c r="R761" s="65">
        <f t="shared" si="248"/>
        <v>1.44</v>
      </c>
      <c r="S761" s="72">
        <f t="shared" si="249"/>
        <v>3.0250000000000004</v>
      </c>
      <c r="T761" s="50">
        <v>157.30000000000001</v>
      </c>
      <c r="U761" s="74" t="s">
        <v>3457</v>
      </c>
      <c r="V761" s="27">
        <f>IF(E761="","",SUMIF(OUTBOUND!$G:$G,WMS!E761,OUTBOUND!$L:$L))</f>
        <v>9</v>
      </c>
      <c r="W761" s="27">
        <f>IF(E761="","",SUMIF(OUTBOUND!$G:$G,WMS!E761,OUTBOUND!$M:$M))</f>
        <v>36</v>
      </c>
      <c r="X761" s="71">
        <f>IF(E761="","",SUMIF(OUTBOUND!$G:$G,WMS!E761,OUTBOUND!$O:$O))</f>
        <v>121.5</v>
      </c>
      <c r="Y761" s="71">
        <f>IF(E761="","",SUMIF(OUTBOUND!$G:$G,WMS!E761,OUTBOUND!$AC:$AC))</f>
        <v>108.9</v>
      </c>
      <c r="Z761" s="71">
        <f>IF(E761="","",SUMIF(OUTBOUND!$G:$G,WMS!E761,OUTBOUND!$P:$P))</f>
        <v>0.99</v>
      </c>
      <c r="AA761" s="27">
        <f t="shared" si="250"/>
        <v>4</v>
      </c>
      <c r="AB761" s="27">
        <f t="shared" si="251"/>
        <v>16</v>
      </c>
      <c r="AC761" s="71">
        <f t="shared" si="252"/>
        <v>54</v>
      </c>
      <c r="AD761" s="71">
        <f t="shared" si="253"/>
        <v>48.400000000000006</v>
      </c>
      <c r="AE761" s="71">
        <f t="shared" si="254"/>
        <v>0.44999999999999996</v>
      </c>
      <c r="AF761" s="80" t="b">
        <f t="shared" si="255"/>
        <v>1</v>
      </c>
    </row>
    <row r="762" spans="1:33">
      <c r="A762" s="90" t="s">
        <v>3230</v>
      </c>
      <c r="B762" s="91" t="s">
        <v>1288</v>
      </c>
      <c r="C762" s="91" t="s">
        <v>3455</v>
      </c>
      <c r="D762" s="91">
        <v>42444701</v>
      </c>
      <c r="E762" s="57" t="str">
        <f t="shared" si="244"/>
        <v>KG-ARI-1903-00107-02476/42444701</v>
      </c>
      <c r="F762" s="19" t="s">
        <v>1294</v>
      </c>
      <c r="G762" s="19" t="s">
        <v>1295</v>
      </c>
      <c r="H762" s="45">
        <v>43535</v>
      </c>
      <c r="I762" s="38">
        <v>10</v>
      </c>
      <c r="J762" s="38">
        <v>20</v>
      </c>
      <c r="K762" s="65">
        <f t="shared" si="245"/>
        <v>2</v>
      </c>
      <c r="L762" s="46">
        <v>12.5</v>
      </c>
      <c r="M762" s="66">
        <f t="shared" si="246"/>
        <v>125</v>
      </c>
      <c r="N762" s="38">
        <v>162.5</v>
      </c>
      <c r="O762" s="38">
        <v>11.5</v>
      </c>
      <c r="P762" s="38">
        <v>45</v>
      </c>
      <c r="Q762" s="71">
        <f t="shared" si="247"/>
        <v>8.4000000000000005E-2</v>
      </c>
      <c r="R762" s="65">
        <f t="shared" si="248"/>
        <v>0.84</v>
      </c>
      <c r="S762" s="72">
        <f t="shared" si="249"/>
        <v>5.8</v>
      </c>
      <c r="T762" s="50">
        <v>116</v>
      </c>
      <c r="U762" s="74" t="s">
        <v>3459</v>
      </c>
      <c r="V762" s="27">
        <f>IF(E762="","",SUMIF(OUTBOUND!$G:$G,WMS!E762,OUTBOUND!$L:$L))</f>
        <v>0</v>
      </c>
      <c r="W762" s="27">
        <f>IF(E762="","",SUMIF(OUTBOUND!$G:$G,WMS!E762,OUTBOUND!$M:$M))</f>
        <v>0</v>
      </c>
      <c r="X762" s="71">
        <f>IF(E762="","",SUMIF(OUTBOUND!$G:$G,WMS!E762,OUTBOUND!$O:$O))</f>
        <v>0</v>
      </c>
      <c r="Y762" s="71">
        <f>IF(E762="","",SUMIF(OUTBOUND!$G:$G,WMS!E762,OUTBOUND!$AC:$AC))</f>
        <v>0</v>
      </c>
      <c r="Z762" s="71">
        <f>IF(E762="","",SUMIF(OUTBOUND!$G:$G,WMS!E762,OUTBOUND!$P:$P))</f>
        <v>0</v>
      </c>
      <c r="AA762" s="27">
        <f t="shared" si="250"/>
        <v>10</v>
      </c>
      <c r="AB762" s="27">
        <f t="shared" si="251"/>
        <v>20</v>
      </c>
      <c r="AC762" s="71">
        <f t="shared" si="252"/>
        <v>125</v>
      </c>
      <c r="AD762" s="71">
        <f t="shared" si="253"/>
        <v>116</v>
      </c>
      <c r="AE762" s="71">
        <f t="shared" si="254"/>
        <v>0.84</v>
      </c>
      <c r="AF762" s="80" t="b">
        <f t="shared" si="255"/>
        <v>1</v>
      </c>
      <c r="AG762" s="60" t="s">
        <v>3460</v>
      </c>
    </row>
    <row r="763" spans="1:33">
      <c r="A763" s="90" t="s">
        <v>3230</v>
      </c>
      <c r="B763" s="91" t="s">
        <v>1288</v>
      </c>
      <c r="C763" s="91" t="s">
        <v>3455</v>
      </c>
      <c r="D763" s="91" t="s">
        <v>3461</v>
      </c>
      <c r="E763" s="57" t="str">
        <f t="shared" si="244"/>
        <v>KG-ARI-1903-00107-02476/38973253</v>
      </c>
      <c r="F763" s="19" t="s">
        <v>1297</v>
      </c>
      <c r="G763" s="19" t="s">
        <v>1298</v>
      </c>
      <c r="H763" s="45">
        <v>43535</v>
      </c>
      <c r="I763" s="38">
        <v>13</v>
      </c>
      <c r="J763" s="38">
        <v>52</v>
      </c>
      <c r="K763" s="65">
        <f t="shared" si="245"/>
        <v>4</v>
      </c>
      <c r="L763" s="46">
        <v>18</v>
      </c>
      <c r="M763" s="66">
        <f t="shared" si="246"/>
        <v>234</v>
      </c>
      <c r="N763" s="38">
        <v>73</v>
      </c>
      <c r="O763" s="38">
        <v>26</v>
      </c>
      <c r="P763" s="38">
        <v>73.5</v>
      </c>
      <c r="Q763" s="71">
        <f t="shared" si="247"/>
        <v>0.14000000000000001</v>
      </c>
      <c r="R763" s="65">
        <f t="shared" si="248"/>
        <v>1.81</v>
      </c>
      <c r="S763" s="72">
        <f t="shared" si="249"/>
        <v>4.3</v>
      </c>
      <c r="T763" s="50">
        <v>223.6</v>
      </c>
      <c r="U763" s="74" t="s">
        <v>3462</v>
      </c>
      <c r="V763" s="27">
        <f>IF(E763="","",SUMIF(OUTBOUND!$G:$G,WMS!E763,OUTBOUND!$L:$L))</f>
        <v>8</v>
      </c>
      <c r="W763" s="27">
        <f>IF(E763="","",SUMIF(OUTBOUND!$G:$G,WMS!E763,OUTBOUND!$M:$M))</f>
        <v>32</v>
      </c>
      <c r="X763" s="71">
        <f>IF(E763="","",SUMIF(OUTBOUND!$G:$G,WMS!E763,OUTBOUND!$O:$O))</f>
        <v>144</v>
      </c>
      <c r="Y763" s="71">
        <f>IF(E763="","",SUMIF(OUTBOUND!$G:$G,WMS!E763,OUTBOUND!$AC:$AC))</f>
        <v>137.6</v>
      </c>
      <c r="Z763" s="71">
        <f>IF(E763="","",SUMIF(OUTBOUND!$G:$G,WMS!E763,OUTBOUND!$P:$P))</f>
        <v>1.1200000000000001</v>
      </c>
      <c r="AA763" s="27">
        <f t="shared" si="250"/>
        <v>5</v>
      </c>
      <c r="AB763" s="27">
        <f t="shared" si="251"/>
        <v>20</v>
      </c>
      <c r="AC763" s="71">
        <f t="shared" si="252"/>
        <v>90</v>
      </c>
      <c r="AD763" s="71">
        <f t="shared" si="253"/>
        <v>86</v>
      </c>
      <c r="AE763" s="71">
        <f t="shared" si="254"/>
        <v>0.69</v>
      </c>
      <c r="AF763" s="80" t="b">
        <f t="shared" si="255"/>
        <v>1</v>
      </c>
      <c r="AG763" s="60" t="s">
        <v>3460</v>
      </c>
    </row>
    <row r="764" spans="1:33">
      <c r="A764" s="90" t="s">
        <v>3230</v>
      </c>
      <c r="B764" s="91" t="s">
        <v>1288</v>
      </c>
      <c r="C764" s="91" t="s">
        <v>3455</v>
      </c>
      <c r="D764" s="91">
        <v>42115397</v>
      </c>
      <c r="E764" s="57" t="str">
        <f t="shared" si="244"/>
        <v>KG-ARI-1903-00107-02476/42115397</v>
      </c>
      <c r="F764" s="19" t="s">
        <v>1297</v>
      </c>
      <c r="G764" s="19" t="s">
        <v>1299</v>
      </c>
      <c r="H764" s="45">
        <v>43535</v>
      </c>
      <c r="I764" s="38">
        <v>40</v>
      </c>
      <c r="J764" s="38">
        <v>80</v>
      </c>
      <c r="K764" s="65">
        <f t="shared" si="245"/>
        <v>2</v>
      </c>
      <c r="L764" s="46">
        <v>9.8000000000000007</v>
      </c>
      <c r="M764" s="66">
        <f t="shared" si="246"/>
        <v>392</v>
      </c>
      <c r="N764" s="38">
        <v>107.5</v>
      </c>
      <c r="O764" s="38">
        <v>19</v>
      </c>
      <c r="P764" s="38">
        <v>73.5</v>
      </c>
      <c r="Q764" s="71">
        <f t="shared" si="247"/>
        <v>0.15</v>
      </c>
      <c r="R764" s="65">
        <f t="shared" si="248"/>
        <v>6</v>
      </c>
      <c r="S764" s="72">
        <f t="shared" si="249"/>
        <v>4.49</v>
      </c>
      <c r="T764" s="50">
        <v>359.2</v>
      </c>
      <c r="U764" s="74" t="s">
        <v>2892</v>
      </c>
      <c r="V764" s="27">
        <f>IF(E764="","",SUMIF(OUTBOUND!$G:$G,WMS!E764,OUTBOUND!$L:$L))</f>
        <v>21</v>
      </c>
      <c r="W764" s="27">
        <f>IF(E764="","",SUMIF(OUTBOUND!$G:$G,WMS!E764,OUTBOUND!$M:$M))</f>
        <v>42</v>
      </c>
      <c r="X764" s="71">
        <f>IF(E764="","",SUMIF(OUTBOUND!$G:$G,WMS!E764,OUTBOUND!$O:$O))</f>
        <v>205.8</v>
      </c>
      <c r="Y764" s="71">
        <f>IF(E764="","",SUMIF(OUTBOUND!$G:$G,WMS!E764,OUTBOUND!$AC:$AC))</f>
        <v>188.58</v>
      </c>
      <c r="Z764" s="71">
        <f>IF(E764="","",SUMIF(OUTBOUND!$G:$G,WMS!E764,OUTBOUND!$P:$P))</f>
        <v>3.15</v>
      </c>
      <c r="AA764" s="27">
        <f t="shared" si="250"/>
        <v>19</v>
      </c>
      <c r="AB764" s="27">
        <f t="shared" si="251"/>
        <v>38</v>
      </c>
      <c r="AC764" s="71">
        <f t="shared" si="252"/>
        <v>186.2</v>
      </c>
      <c r="AD764" s="71">
        <f t="shared" si="253"/>
        <v>170.61999999999998</v>
      </c>
      <c r="AE764" s="71">
        <f t="shared" si="254"/>
        <v>2.85</v>
      </c>
      <c r="AF764" s="80" t="b">
        <f t="shared" si="255"/>
        <v>1</v>
      </c>
      <c r="AG764" s="60" t="s">
        <v>3460</v>
      </c>
    </row>
    <row r="765" spans="1:33">
      <c r="A765" s="43" t="s">
        <v>3230</v>
      </c>
      <c r="B765" s="19" t="s">
        <v>1300</v>
      </c>
      <c r="C765" s="19" t="s">
        <v>3463</v>
      </c>
      <c r="D765" s="19" t="s">
        <v>3464</v>
      </c>
      <c r="E765" s="57" t="str">
        <f t="shared" si="244"/>
        <v>KG-ARI-1903-00107-02390/42435211</v>
      </c>
      <c r="F765" s="19" t="s">
        <v>1302</v>
      </c>
      <c r="G765" s="19" t="s">
        <v>1303</v>
      </c>
      <c r="H765" s="45">
        <v>43535</v>
      </c>
      <c r="I765" s="38">
        <v>16</v>
      </c>
      <c r="J765" s="38">
        <v>224</v>
      </c>
      <c r="K765" s="65">
        <f t="shared" si="245"/>
        <v>14</v>
      </c>
      <c r="L765" s="46">
        <v>1.2</v>
      </c>
      <c r="M765" s="66">
        <f t="shared" si="246"/>
        <v>19.2</v>
      </c>
      <c r="N765" s="38">
        <v>21</v>
      </c>
      <c r="O765" s="38">
        <v>12.5</v>
      </c>
      <c r="P765" s="38">
        <v>13</v>
      </c>
      <c r="Q765" s="71">
        <f t="shared" si="247"/>
        <v>3.0000000000000001E-3</v>
      </c>
      <c r="R765" s="65">
        <f t="shared" si="248"/>
        <v>0.05</v>
      </c>
      <c r="S765" s="72">
        <f t="shared" si="249"/>
        <v>0.04</v>
      </c>
      <c r="T765" s="50">
        <v>8.9600000000000009</v>
      </c>
      <c r="U765" s="74" t="s">
        <v>3196</v>
      </c>
      <c r="V765" s="27">
        <f>IF(E765="","",SUMIF(OUTBOUND!$G:$G,WMS!E765,OUTBOUND!$L:$L))</f>
        <v>0</v>
      </c>
      <c r="W765" s="27">
        <f>IF(E765="","",SUMIF(OUTBOUND!$G:$G,WMS!E765,OUTBOUND!$M:$M))</f>
        <v>0</v>
      </c>
      <c r="X765" s="71">
        <f>IF(E765="","",SUMIF(OUTBOUND!$G:$G,WMS!E765,OUTBOUND!$O:$O))</f>
        <v>0</v>
      </c>
      <c r="Y765" s="71">
        <f>IF(E765="","",SUMIF(OUTBOUND!$G:$G,WMS!E765,OUTBOUND!$AC:$AC))</f>
        <v>0</v>
      </c>
      <c r="Z765" s="71">
        <f>IF(E765="","",SUMIF(OUTBOUND!$G:$G,WMS!E765,OUTBOUND!$P:$P))</f>
        <v>0</v>
      </c>
      <c r="AA765" s="27">
        <f t="shared" si="250"/>
        <v>16</v>
      </c>
      <c r="AB765" s="27">
        <f t="shared" si="251"/>
        <v>224</v>
      </c>
      <c r="AC765" s="71">
        <f t="shared" si="252"/>
        <v>19.2</v>
      </c>
      <c r="AD765" s="71">
        <f t="shared" si="253"/>
        <v>8.9600000000000009</v>
      </c>
      <c r="AE765" s="71">
        <f t="shared" si="254"/>
        <v>0.05</v>
      </c>
      <c r="AF765" s="80" t="b">
        <f t="shared" si="255"/>
        <v>1</v>
      </c>
    </row>
    <row r="766" spans="1:33">
      <c r="A766" s="43" t="s">
        <v>3230</v>
      </c>
      <c r="B766" s="19" t="s">
        <v>1300</v>
      </c>
      <c r="C766" s="19" t="s">
        <v>3463</v>
      </c>
      <c r="D766" s="19" t="s">
        <v>3465</v>
      </c>
      <c r="E766" s="57" t="str">
        <f t="shared" si="244"/>
        <v>KG-ARI-1903-00107-02390/42076018</v>
      </c>
      <c r="F766" s="19" t="s">
        <v>1302</v>
      </c>
      <c r="G766" s="19" t="s">
        <v>1303</v>
      </c>
      <c r="H766" s="45">
        <v>43535</v>
      </c>
      <c r="I766" s="38">
        <v>29</v>
      </c>
      <c r="J766" s="38">
        <v>116</v>
      </c>
      <c r="K766" s="65">
        <f t="shared" si="245"/>
        <v>4</v>
      </c>
      <c r="L766" s="46">
        <v>2.5</v>
      </c>
      <c r="M766" s="66">
        <f t="shared" si="246"/>
        <v>72.5</v>
      </c>
      <c r="N766" s="38">
        <v>25</v>
      </c>
      <c r="O766" s="38">
        <v>19.5</v>
      </c>
      <c r="P766" s="38">
        <v>14</v>
      </c>
      <c r="Q766" s="71">
        <f t="shared" si="247"/>
        <v>7.0000000000000001E-3</v>
      </c>
      <c r="R766" s="65">
        <f t="shared" si="248"/>
        <v>0.2</v>
      </c>
      <c r="S766" s="72">
        <f t="shared" si="249"/>
        <v>0.36</v>
      </c>
      <c r="T766" s="50">
        <v>41.76</v>
      </c>
      <c r="U766" s="74" t="s">
        <v>3196</v>
      </c>
      <c r="V766" s="27">
        <f>IF(E766="","",SUMIF(OUTBOUND!$G:$G,WMS!E766,OUTBOUND!$L:$L))</f>
        <v>0</v>
      </c>
      <c r="W766" s="27">
        <f>IF(E766="","",SUMIF(OUTBOUND!$G:$G,WMS!E766,OUTBOUND!$M:$M))</f>
        <v>0</v>
      </c>
      <c r="X766" s="71">
        <f>IF(E766="","",SUMIF(OUTBOUND!$G:$G,WMS!E766,OUTBOUND!$O:$O))</f>
        <v>0</v>
      </c>
      <c r="Y766" s="71">
        <f>IF(E766="","",SUMIF(OUTBOUND!$G:$G,WMS!E766,OUTBOUND!$AC:$AC))</f>
        <v>0</v>
      </c>
      <c r="Z766" s="71">
        <f>IF(E766="","",SUMIF(OUTBOUND!$G:$G,WMS!E766,OUTBOUND!$P:$P))</f>
        <v>0</v>
      </c>
      <c r="AA766" s="27">
        <f t="shared" si="250"/>
        <v>29</v>
      </c>
      <c r="AB766" s="27">
        <f t="shared" si="251"/>
        <v>116</v>
      </c>
      <c r="AC766" s="71">
        <f t="shared" si="252"/>
        <v>72.5</v>
      </c>
      <c r="AD766" s="71">
        <f t="shared" si="253"/>
        <v>41.76</v>
      </c>
      <c r="AE766" s="71">
        <f t="shared" si="254"/>
        <v>0.2</v>
      </c>
      <c r="AF766" s="80" t="b">
        <f t="shared" si="255"/>
        <v>1</v>
      </c>
    </row>
    <row r="767" spans="1:33">
      <c r="A767" s="43" t="s">
        <v>3230</v>
      </c>
      <c r="B767" s="19" t="s">
        <v>1305</v>
      </c>
      <c r="C767" s="19" t="s">
        <v>3466</v>
      </c>
      <c r="D767" s="19" t="s">
        <v>3129</v>
      </c>
      <c r="E767" s="57" t="str">
        <f t="shared" si="244"/>
        <v>KG-ROB-1903-00089-02949/42382447</v>
      </c>
      <c r="F767" s="19" t="s">
        <v>1307</v>
      </c>
      <c r="G767" s="19" t="s">
        <v>1308</v>
      </c>
      <c r="H767" s="45">
        <v>43536</v>
      </c>
      <c r="I767" s="38">
        <v>67</v>
      </c>
      <c r="J767" s="38">
        <v>804</v>
      </c>
      <c r="K767" s="65">
        <f t="shared" si="245"/>
        <v>12</v>
      </c>
      <c r="L767" s="46">
        <v>0.5</v>
      </c>
      <c r="M767" s="66">
        <f t="shared" si="246"/>
        <v>33.5</v>
      </c>
      <c r="N767" s="38">
        <v>32.5</v>
      </c>
      <c r="O767" s="38">
        <v>11</v>
      </c>
      <c r="P767" s="38">
        <v>12</v>
      </c>
      <c r="Q767" s="71">
        <f t="shared" si="247"/>
        <v>4.0000000000000001E-3</v>
      </c>
      <c r="R767" s="65">
        <f t="shared" si="248"/>
        <v>0.28999999999999998</v>
      </c>
      <c r="S767" s="72">
        <f t="shared" si="249"/>
        <v>3.5000000000000003E-2</v>
      </c>
      <c r="T767" s="50">
        <v>28.14</v>
      </c>
      <c r="U767" s="74" t="s">
        <v>3467</v>
      </c>
      <c r="V767" s="27">
        <f>IF(E767="","",SUMIF(OUTBOUND!$G:$G,WMS!E767,OUTBOUND!$L:$L))</f>
        <v>0</v>
      </c>
      <c r="W767" s="27">
        <f>IF(E767="","",SUMIF(OUTBOUND!$G:$G,WMS!E767,OUTBOUND!$M:$M))</f>
        <v>0</v>
      </c>
      <c r="X767" s="71">
        <f>IF(E767="","",SUMIF(OUTBOUND!$G:$G,WMS!E767,OUTBOUND!$O:$O))</f>
        <v>0</v>
      </c>
      <c r="Y767" s="71">
        <f>IF(E767="","",SUMIF(OUTBOUND!$G:$G,WMS!E767,OUTBOUND!$AC:$AC))</f>
        <v>0</v>
      </c>
      <c r="Z767" s="71">
        <f>IF(E767="","",SUMIF(OUTBOUND!$G:$G,WMS!E767,OUTBOUND!$P:$P))</f>
        <v>0</v>
      </c>
      <c r="AA767" s="27">
        <f t="shared" si="250"/>
        <v>67</v>
      </c>
      <c r="AB767" s="27">
        <f t="shared" si="251"/>
        <v>804</v>
      </c>
      <c r="AC767" s="71">
        <f t="shared" si="252"/>
        <v>33.5</v>
      </c>
      <c r="AD767" s="71">
        <f t="shared" si="253"/>
        <v>28.14</v>
      </c>
      <c r="AE767" s="71">
        <f t="shared" si="254"/>
        <v>0.28999999999999998</v>
      </c>
      <c r="AF767" s="80" t="b">
        <f t="shared" si="255"/>
        <v>1</v>
      </c>
    </row>
    <row r="768" spans="1:33">
      <c r="A768" s="43" t="s">
        <v>3230</v>
      </c>
      <c r="B768" s="19" t="s">
        <v>1305</v>
      </c>
      <c r="C768" s="19" t="s">
        <v>3466</v>
      </c>
      <c r="D768" s="19" t="s">
        <v>3130</v>
      </c>
      <c r="E768" s="57" t="str">
        <f t="shared" si="244"/>
        <v>KG-ROB-1903-00089-02949/42382478</v>
      </c>
      <c r="F768" s="19" t="s">
        <v>1307</v>
      </c>
      <c r="G768" s="19" t="s">
        <v>1308</v>
      </c>
      <c r="H768" s="45">
        <v>43536</v>
      </c>
      <c r="I768" s="38">
        <v>67</v>
      </c>
      <c r="J768" s="38">
        <v>804</v>
      </c>
      <c r="K768" s="65">
        <f t="shared" si="245"/>
        <v>12</v>
      </c>
      <c r="L768" s="46">
        <v>0.95</v>
      </c>
      <c r="M768" s="66">
        <f t="shared" si="246"/>
        <v>63.65</v>
      </c>
      <c r="N768" s="38">
        <v>27</v>
      </c>
      <c r="O768" s="38">
        <v>11.5</v>
      </c>
      <c r="P768" s="38">
        <v>15.5</v>
      </c>
      <c r="Q768" s="71">
        <f t="shared" si="247"/>
        <v>5.0000000000000001E-3</v>
      </c>
      <c r="R768" s="65">
        <f t="shared" si="248"/>
        <v>0.32</v>
      </c>
      <c r="S768" s="72">
        <f t="shared" si="249"/>
        <v>6.796019900497513E-2</v>
      </c>
      <c r="T768" s="50">
        <v>54.64</v>
      </c>
      <c r="U768" s="74" t="s">
        <v>3467</v>
      </c>
      <c r="V768" s="27">
        <f>IF(E768="","",SUMIF(OUTBOUND!$G:$G,WMS!E768,OUTBOUND!$L:$L))</f>
        <v>0</v>
      </c>
      <c r="W768" s="27">
        <f>IF(E768="","",SUMIF(OUTBOUND!$G:$G,WMS!E768,OUTBOUND!$M:$M))</f>
        <v>0</v>
      </c>
      <c r="X768" s="71">
        <f>IF(E768="","",SUMIF(OUTBOUND!$G:$G,WMS!E768,OUTBOUND!$O:$O))</f>
        <v>0</v>
      </c>
      <c r="Y768" s="71">
        <f>IF(E768="","",SUMIF(OUTBOUND!$G:$G,WMS!E768,OUTBOUND!$AC:$AC))</f>
        <v>0</v>
      </c>
      <c r="Z768" s="71">
        <f>IF(E768="","",SUMIF(OUTBOUND!$G:$G,WMS!E768,OUTBOUND!$P:$P))</f>
        <v>0</v>
      </c>
      <c r="AA768" s="27">
        <f t="shared" si="250"/>
        <v>67</v>
      </c>
      <c r="AB768" s="27">
        <f t="shared" si="251"/>
        <v>804</v>
      </c>
      <c r="AC768" s="71">
        <f t="shared" si="252"/>
        <v>63.65</v>
      </c>
      <c r="AD768" s="71">
        <f t="shared" si="253"/>
        <v>54.64</v>
      </c>
      <c r="AE768" s="71">
        <f t="shared" si="254"/>
        <v>0.32</v>
      </c>
      <c r="AF768" s="80" t="b">
        <f t="shared" si="255"/>
        <v>1</v>
      </c>
    </row>
    <row r="769" spans="1:33">
      <c r="A769" s="43" t="s">
        <v>3230</v>
      </c>
      <c r="B769" s="19" t="s">
        <v>1305</v>
      </c>
      <c r="C769" s="19" t="s">
        <v>3466</v>
      </c>
      <c r="D769" s="19" t="s">
        <v>3131</v>
      </c>
      <c r="E769" s="57" t="str">
        <f t="shared" si="244"/>
        <v>KG-ROB-1903-00089-02949/42412564</v>
      </c>
      <c r="F769" s="19" t="s">
        <v>1307</v>
      </c>
      <c r="G769" s="19" t="s">
        <v>1308</v>
      </c>
      <c r="H769" s="45">
        <v>43536</v>
      </c>
      <c r="I769" s="38">
        <v>67</v>
      </c>
      <c r="J769" s="38">
        <v>804</v>
      </c>
      <c r="K769" s="65">
        <f t="shared" si="245"/>
        <v>12</v>
      </c>
      <c r="L769" s="46">
        <v>0.65</v>
      </c>
      <c r="M769" s="66">
        <f t="shared" si="246"/>
        <v>43.55</v>
      </c>
      <c r="N769" s="38">
        <v>20.5</v>
      </c>
      <c r="O769" s="38">
        <v>13.5</v>
      </c>
      <c r="P769" s="38">
        <v>14.5</v>
      </c>
      <c r="Q769" s="71">
        <f t="shared" si="247"/>
        <v>4.0000000000000001E-3</v>
      </c>
      <c r="R769" s="65">
        <f t="shared" si="248"/>
        <v>0.27</v>
      </c>
      <c r="S769" s="72">
        <f t="shared" si="249"/>
        <v>4.5833333333333337E-2</v>
      </c>
      <c r="T769" s="50">
        <v>36.85</v>
      </c>
      <c r="U769" s="74" t="s">
        <v>3467</v>
      </c>
      <c r="V769" s="27">
        <f>IF(E769="","",SUMIF(OUTBOUND!$G:$G,WMS!E769,OUTBOUND!$L:$L))</f>
        <v>0</v>
      </c>
      <c r="W769" s="27">
        <f>IF(E769="","",SUMIF(OUTBOUND!$G:$G,WMS!E769,OUTBOUND!$M:$M))</f>
        <v>0</v>
      </c>
      <c r="X769" s="71">
        <f>IF(E769="","",SUMIF(OUTBOUND!$G:$G,WMS!E769,OUTBOUND!$O:$O))</f>
        <v>0</v>
      </c>
      <c r="Y769" s="71">
        <f>IF(E769="","",SUMIF(OUTBOUND!$G:$G,WMS!E769,OUTBOUND!$AC:$AC))</f>
        <v>0</v>
      </c>
      <c r="Z769" s="71">
        <f>IF(E769="","",SUMIF(OUTBOUND!$G:$G,WMS!E769,OUTBOUND!$P:$P))</f>
        <v>0</v>
      </c>
      <c r="AA769" s="27">
        <f t="shared" si="250"/>
        <v>67</v>
      </c>
      <c r="AB769" s="27">
        <f t="shared" si="251"/>
        <v>804</v>
      </c>
      <c r="AC769" s="71">
        <f t="shared" si="252"/>
        <v>43.55</v>
      </c>
      <c r="AD769" s="71">
        <f t="shared" si="253"/>
        <v>36.85</v>
      </c>
      <c r="AE769" s="71">
        <f t="shared" si="254"/>
        <v>0.27</v>
      </c>
      <c r="AF769" s="80" t="b">
        <f t="shared" si="255"/>
        <v>1</v>
      </c>
    </row>
    <row r="770" spans="1:33">
      <c r="A770" s="43" t="s">
        <v>3230</v>
      </c>
      <c r="B770" s="19" t="s">
        <v>1305</v>
      </c>
      <c r="C770" s="19" t="s">
        <v>3466</v>
      </c>
      <c r="D770" s="19" t="s">
        <v>3128</v>
      </c>
      <c r="E770" s="57" t="str">
        <f t="shared" si="244"/>
        <v>KG-ROB-1903-00089-02949/42412571</v>
      </c>
      <c r="F770" s="19" t="s">
        <v>1307</v>
      </c>
      <c r="G770" s="19" t="s">
        <v>1308</v>
      </c>
      <c r="H770" s="45">
        <v>43536</v>
      </c>
      <c r="I770" s="38">
        <v>67</v>
      </c>
      <c r="J770" s="38">
        <v>804</v>
      </c>
      <c r="K770" s="65">
        <f t="shared" si="245"/>
        <v>12</v>
      </c>
      <c r="L770" s="46">
        <v>0.6</v>
      </c>
      <c r="M770" s="66">
        <f t="shared" si="246"/>
        <v>40.200000000000003</v>
      </c>
      <c r="N770" s="38">
        <v>9.5</v>
      </c>
      <c r="O770" s="38">
        <v>9.5</v>
      </c>
      <c r="P770" s="38">
        <v>19.5</v>
      </c>
      <c r="Q770" s="71">
        <f t="shared" si="247"/>
        <v>2E-3</v>
      </c>
      <c r="R770" s="65">
        <f t="shared" si="248"/>
        <v>0.12</v>
      </c>
      <c r="S770" s="72">
        <f t="shared" si="249"/>
        <v>4.1666666666666664E-2</v>
      </c>
      <c r="T770" s="50">
        <v>33.5</v>
      </c>
      <c r="U770" s="74" t="s">
        <v>3467</v>
      </c>
      <c r="V770" s="27">
        <f>IF(E770="","",SUMIF(OUTBOUND!$G:$G,WMS!E770,OUTBOUND!$L:$L))</f>
        <v>0</v>
      </c>
      <c r="W770" s="27">
        <f>IF(E770="","",SUMIF(OUTBOUND!$G:$G,WMS!E770,OUTBOUND!$M:$M))</f>
        <v>0</v>
      </c>
      <c r="X770" s="71">
        <f>IF(E770="","",SUMIF(OUTBOUND!$G:$G,WMS!E770,OUTBOUND!$O:$O))</f>
        <v>0</v>
      </c>
      <c r="Y770" s="71">
        <f>IF(E770="","",SUMIF(OUTBOUND!$G:$G,WMS!E770,OUTBOUND!$AC:$AC))</f>
        <v>0</v>
      </c>
      <c r="Z770" s="71">
        <f>IF(E770="","",SUMIF(OUTBOUND!$G:$G,WMS!E770,OUTBOUND!$P:$P))</f>
        <v>0</v>
      </c>
      <c r="AA770" s="27">
        <f t="shared" si="250"/>
        <v>67</v>
      </c>
      <c r="AB770" s="27">
        <f t="shared" si="251"/>
        <v>804</v>
      </c>
      <c r="AC770" s="71">
        <f t="shared" si="252"/>
        <v>40.200000000000003</v>
      </c>
      <c r="AD770" s="71">
        <f t="shared" si="253"/>
        <v>33.5</v>
      </c>
      <c r="AE770" s="71">
        <f t="shared" si="254"/>
        <v>0.12</v>
      </c>
      <c r="AF770" s="80" t="b">
        <f t="shared" si="255"/>
        <v>1</v>
      </c>
    </row>
    <row r="771" spans="1:33">
      <c r="A771" s="43" t="s">
        <v>3230</v>
      </c>
      <c r="B771" s="19" t="s">
        <v>1305</v>
      </c>
      <c r="C771" s="19" t="s">
        <v>3466</v>
      </c>
      <c r="D771" s="19" t="s">
        <v>3127</v>
      </c>
      <c r="E771" s="57" t="str">
        <f t="shared" si="244"/>
        <v>KG-ROB-1903-00089-02949/42550532</v>
      </c>
      <c r="F771" s="19" t="s">
        <v>1307</v>
      </c>
      <c r="G771" s="19" t="s">
        <v>1308</v>
      </c>
      <c r="H771" s="45">
        <v>43536</v>
      </c>
      <c r="I771" s="38">
        <v>67</v>
      </c>
      <c r="J771" s="38">
        <v>804</v>
      </c>
      <c r="K771" s="65">
        <f t="shared" si="245"/>
        <v>12</v>
      </c>
      <c r="L771" s="46">
        <v>0.6</v>
      </c>
      <c r="M771" s="66">
        <f t="shared" si="246"/>
        <v>40.200000000000003</v>
      </c>
      <c r="N771" s="38">
        <v>9.5</v>
      </c>
      <c r="O771" s="38">
        <v>9.5</v>
      </c>
      <c r="P771" s="38">
        <v>19.5</v>
      </c>
      <c r="Q771" s="71">
        <f t="shared" si="247"/>
        <v>2E-3</v>
      </c>
      <c r="R771" s="65">
        <f t="shared" si="248"/>
        <v>0.12</v>
      </c>
      <c r="S771" s="72">
        <f t="shared" si="249"/>
        <v>5.0833333333333328E-2</v>
      </c>
      <c r="T771" s="50">
        <v>40.869999999999997</v>
      </c>
      <c r="U771" s="74" t="s">
        <v>3467</v>
      </c>
      <c r="V771" s="27">
        <f>IF(E771="","",SUMIF(OUTBOUND!$G:$G,WMS!E771,OUTBOUND!$L:$L))</f>
        <v>0</v>
      </c>
      <c r="W771" s="27">
        <f>IF(E771="","",SUMIF(OUTBOUND!$G:$G,WMS!E771,OUTBOUND!$M:$M))</f>
        <v>0</v>
      </c>
      <c r="X771" s="71">
        <f>IF(E771="","",SUMIF(OUTBOUND!$G:$G,WMS!E771,OUTBOUND!$O:$O))</f>
        <v>0</v>
      </c>
      <c r="Y771" s="71">
        <f>IF(E771="","",SUMIF(OUTBOUND!$G:$G,WMS!E771,OUTBOUND!$AC:$AC))</f>
        <v>0</v>
      </c>
      <c r="Z771" s="71">
        <f>IF(E771="","",SUMIF(OUTBOUND!$G:$G,WMS!E771,OUTBOUND!$P:$P))</f>
        <v>0</v>
      </c>
      <c r="AA771" s="27">
        <f t="shared" si="250"/>
        <v>67</v>
      </c>
      <c r="AB771" s="27">
        <f t="shared" si="251"/>
        <v>804</v>
      </c>
      <c r="AC771" s="71">
        <f t="shared" si="252"/>
        <v>40.200000000000003</v>
      </c>
      <c r="AD771" s="71">
        <f t="shared" si="253"/>
        <v>40.869999999999997</v>
      </c>
      <c r="AE771" s="71">
        <f t="shared" si="254"/>
        <v>0.12</v>
      </c>
      <c r="AF771" s="80" t="b">
        <f t="shared" si="255"/>
        <v>1</v>
      </c>
    </row>
    <row r="772" spans="1:33">
      <c r="A772" s="84" t="s">
        <v>3230</v>
      </c>
      <c r="B772" s="83" t="s">
        <v>1309</v>
      </c>
      <c r="C772" s="83" t="s">
        <v>3468</v>
      </c>
      <c r="D772" s="83">
        <v>42194521</v>
      </c>
      <c r="E772" s="57" t="str">
        <f t="shared" si="244"/>
        <v>KG-ARI-1903-00107-02455/42194521</v>
      </c>
      <c r="F772" s="20" t="s">
        <v>1311</v>
      </c>
      <c r="G772" s="20" t="s">
        <v>1312</v>
      </c>
      <c r="H772" s="45">
        <v>43537</v>
      </c>
      <c r="I772" s="38">
        <v>23</v>
      </c>
      <c r="J772" s="38">
        <v>276</v>
      </c>
      <c r="K772" s="65">
        <f t="shared" si="245"/>
        <v>12</v>
      </c>
      <c r="L772" s="46">
        <v>3.2</v>
      </c>
      <c r="M772" s="66">
        <f t="shared" si="246"/>
        <v>73.599999999999994</v>
      </c>
      <c r="N772" s="38">
        <v>39</v>
      </c>
      <c r="O772" s="38">
        <v>32</v>
      </c>
      <c r="P772" s="38">
        <v>12</v>
      </c>
      <c r="Q772" s="71">
        <f t="shared" si="247"/>
        <v>1.4999999999999999E-2</v>
      </c>
      <c r="R772" s="65">
        <f t="shared" si="248"/>
        <v>0.34</v>
      </c>
      <c r="S772" s="72">
        <f t="shared" si="249"/>
        <v>0.24166666666666667</v>
      </c>
      <c r="T772" s="50">
        <v>66.7</v>
      </c>
      <c r="U772" s="74" t="s">
        <v>3200</v>
      </c>
      <c r="V772" s="27">
        <f>IF(E772="","",SUMIF(OUTBOUND!$G:$G,WMS!E772,OUTBOUND!$L:$L))</f>
        <v>23</v>
      </c>
      <c r="W772" s="27">
        <f>IF(E772="","",SUMIF(OUTBOUND!$G:$G,WMS!E772,OUTBOUND!$M:$M))</f>
        <v>276</v>
      </c>
      <c r="X772" s="71">
        <f>IF(E772="","",SUMIF(OUTBOUND!$G:$G,WMS!E772,OUTBOUND!$O:$O))</f>
        <v>73.600000000000009</v>
      </c>
      <c r="Y772" s="71">
        <f>IF(E772="","",SUMIF(OUTBOUND!$G:$G,WMS!E772,OUTBOUND!$AC:$AC))</f>
        <v>66.7</v>
      </c>
      <c r="Z772" s="71">
        <f>IF(E772="","",SUMIF(OUTBOUND!$G:$G,WMS!E772,OUTBOUND!$P:$P))</f>
        <v>0.34499999999999997</v>
      </c>
      <c r="AA772" s="27">
        <f t="shared" si="250"/>
        <v>0</v>
      </c>
      <c r="AB772" s="27">
        <f t="shared" si="251"/>
        <v>0</v>
      </c>
      <c r="AC772" s="71">
        <f t="shared" si="252"/>
        <v>-1.4210854715202004E-14</v>
      </c>
      <c r="AD772" s="71">
        <f t="shared" si="253"/>
        <v>0</v>
      </c>
      <c r="AE772" s="71">
        <f t="shared" si="254"/>
        <v>-4.9999999999999489E-3</v>
      </c>
      <c r="AF772" s="80" t="e">
        <f t="shared" si="255"/>
        <v>#DIV/0!</v>
      </c>
      <c r="AG772" s="60" t="s">
        <v>2726</v>
      </c>
    </row>
    <row r="773" spans="1:33">
      <c r="A773" s="43" t="s">
        <v>3230</v>
      </c>
      <c r="B773" s="19" t="s">
        <v>1309</v>
      </c>
      <c r="C773" s="19" t="s">
        <v>3468</v>
      </c>
      <c r="D773" s="19">
        <v>42194613</v>
      </c>
      <c r="E773" s="57" t="str">
        <f t="shared" si="244"/>
        <v>KG-ARI-1903-00107-02455/42194613</v>
      </c>
      <c r="F773" s="20" t="s">
        <v>1311</v>
      </c>
      <c r="G773" s="20" t="s">
        <v>1314</v>
      </c>
      <c r="H773" s="45">
        <v>43537</v>
      </c>
      <c r="I773" s="38">
        <v>31</v>
      </c>
      <c r="J773" s="38">
        <v>372</v>
      </c>
      <c r="K773" s="65">
        <f t="shared" si="245"/>
        <v>12</v>
      </c>
      <c r="L773" s="46">
        <v>3.55</v>
      </c>
      <c r="M773" s="66">
        <f t="shared" si="246"/>
        <v>110.05</v>
      </c>
      <c r="N773" s="38">
        <v>34.5</v>
      </c>
      <c r="O773" s="38">
        <v>34.5</v>
      </c>
      <c r="P773" s="38">
        <v>12</v>
      </c>
      <c r="Q773" s="71">
        <f t="shared" si="247"/>
        <v>1.4E-2</v>
      </c>
      <c r="R773" s="65">
        <f t="shared" si="248"/>
        <v>0.44</v>
      </c>
      <c r="S773" s="72">
        <f t="shared" si="249"/>
        <v>0.26666666666666666</v>
      </c>
      <c r="T773" s="50">
        <v>99.2</v>
      </c>
      <c r="U773" s="74" t="s">
        <v>3340</v>
      </c>
      <c r="V773" s="27">
        <f>IF(E773="","",SUMIF(OUTBOUND!$G:$G,WMS!E773,OUTBOUND!$L:$L))</f>
        <v>24</v>
      </c>
      <c r="W773" s="27">
        <f>IF(E773="","",SUMIF(OUTBOUND!$G:$G,WMS!E773,OUTBOUND!$M:$M))</f>
        <v>288</v>
      </c>
      <c r="X773" s="71">
        <f>IF(E773="","",SUMIF(OUTBOUND!$G:$G,WMS!E773,OUTBOUND!$O:$O))</f>
        <v>85.2</v>
      </c>
      <c r="Y773" s="71">
        <f>IF(E773="","",SUMIF(OUTBOUND!$G:$G,WMS!E773,OUTBOUND!$AC:$AC))</f>
        <v>76.8</v>
      </c>
      <c r="Z773" s="71">
        <f>IF(E773="","",SUMIF(OUTBOUND!$G:$G,WMS!E773,OUTBOUND!$P:$P))</f>
        <v>0.33600000000000002</v>
      </c>
      <c r="AA773" s="27">
        <f t="shared" si="250"/>
        <v>7</v>
      </c>
      <c r="AB773" s="27">
        <f t="shared" si="251"/>
        <v>84</v>
      </c>
      <c r="AC773" s="71">
        <f t="shared" si="252"/>
        <v>24.849999999999994</v>
      </c>
      <c r="AD773" s="71">
        <f t="shared" si="253"/>
        <v>22.400000000000006</v>
      </c>
      <c r="AE773" s="71">
        <f t="shared" si="254"/>
        <v>0.10399999999999998</v>
      </c>
      <c r="AF773" s="80" t="b">
        <f t="shared" si="255"/>
        <v>1</v>
      </c>
    </row>
    <row r="774" spans="1:33">
      <c r="A774" s="43" t="s">
        <v>3230</v>
      </c>
      <c r="B774" s="19" t="s">
        <v>1316</v>
      </c>
      <c r="C774" s="19" t="s">
        <v>3469</v>
      </c>
      <c r="D774" s="19" t="s">
        <v>3470</v>
      </c>
      <c r="E774" s="57" t="str">
        <f t="shared" si="244"/>
        <v>KG-ARI-1903-00107-02385/42575481</v>
      </c>
      <c r="F774" s="19" t="s">
        <v>1318</v>
      </c>
      <c r="G774" s="19" t="s">
        <v>1319</v>
      </c>
      <c r="H774" s="45">
        <v>43537</v>
      </c>
      <c r="I774" s="38">
        <v>4</v>
      </c>
      <c r="J774" s="38">
        <v>48</v>
      </c>
      <c r="K774" s="65">
        <f t="shared" si="245"/>
        <v>12</v>
      </c>
      <c r="L774" s="46">
        <v>0.9</v>
      </c>
      <c r="M774" s="66">
        <f t="shared" si="246"/>
        <v>3.6</v>
      </c>
      <c r="N774" s="38">
        <v>23</v>
      </c>
      <c r="O774" s="38">
        <v>20</v>
      </c>
      <c r="P774" s="38">
        <v>20.5</v>
      </c>
      <c r="Q774" s="71">
        <f t="shared" si="247"/>
        <v>8.9999999999999993E-3</v>
      </c>
      <c r="R774" s="65">
        <f t="shared" si="248"/>
        <v>0.04</v>
      </c>
      <c r="S774" s="72">
        <f t="shared" si="249"/>
        <v>4.1666666666666664E-2</v>
      </c>
      <c r="T774" s="50">
        <v>2</v>
      </c>
      <c r="U774" s="74" t="s">
        <v>3370</v>
      </c>
      <c r="V774" s="27">
        <f>IF(E774="","",SUMIF(OUTBOUND!$G:$G,WMS!E774,OUTBOUND!$L:$L))</f>
        <v>3</v>
      </c>
      <c r="W774" s="27">
        <f>IF(E774="","",SUMIF(OUTBOUND!$G:$G,WMS!E774,OUTBOUND!$M:$M))</f>
        <v>36</v>
      </c>
      <c r="X774" s="71">
        <f>IF(E774="","",SUMIF(OUTBOUND!$G:$G,WMS!E774,OUTBOUND!$O:$O))</f>
        <v>2.7</v>
      </c>
      <c r="Y774" s="71">
        <f>IF(E774="","",SUMIF(OUTBOUND!$G:$G,WMS!E774,OUTBOUND!$AC:$AC))</f>
        <v>1.5</v>
      </c>
      <c r="Z774" s="71">
        <f>IF(E774="","",SUMIF(OUTBOUND!$G:$G,WMS!E774,OUTBOUND!$P:$P))</f>
        <v>2.6999999999999996E-2</v>
      </c>
      <c r="AA774" s="27">
        <f t="shared" si="250"/>
        <v>1</v>
      </c>
      <c r="AB774" s="27">
        <f t="shared" si="251"/>
        <v>12</v>
      </c>
      <c r="AC774" s="71">
        <f t="shared" si="252"/>
        <v>0.89999999999999991</v>
      </c>
      <c r="AD774" s="71">
        <f t="shared" si="253"/>
        <v>0.5</v>
      </c>
      <c r="AE774" s="71">
        <f t="shared" si="254"/>
        <v>1.3000000000000005E-2</v>
      </c>
      <c r="AF774" s="80" t="b">
        <f t="shared" si="255"/>
        <v>1</v>
      </c>
    </row>
    <row r="775" spans="1:33">
      <c r="A775" s="43" t="s">
        <v>3230</v>
      </c>
      <c r="B775" s="19" t="s">
        <v>1321</v>
      </c>
      <c r="C775" s="19" t="s">
        <v>3471</v>
      </c>
      <c r="D775" s="19">
        <v>42616993</v>
      </c>
      <c r="E775" s="57" t="str">
        <f t="shared" si="244"/>
        <v>KG-ARI-1903-00107-02495/42616993</v>
      </c>
      <c r="F775" s="19" t="s">
        <v>1323</v>
      </c>
      <c r="G775" s="19" t="s">
        <v>1324</v>
      </c>
      <c r="H775" s="45">
        <v>43537</v>
      </c>
      <c r="I775" s="38">
        <v>7</v>
      </c>
      <c r="J775" s="38">
        <v>56</v>
      </c>
      <c r="K775" s="65">
        <f t="shared" si="245"/>
        <v>8</v>
      </c>
      <c r="L775" s="46">
        <v>3.05</v>
      </c>
      <c r="M775" s="66">
        <f t="shared" si="246"/>
        <v>21.35</v>
      </c>
      <c r="N775" s="38">
        <v>72</v>
      </c>
      <c r="O775" s="38">
        <v>27</v>
      </c>
      <c r="P775" s="38">
        <v>6.5</v>
      </c>
      <c r="Q775" s="71">
        <f t="shared" si="247"/>
        <v>1.2999999999999999E-2</v>
      </c>
      <c r="R775" s="65">
        <f t="shared" si="248"/>
        <v>0.09</v>
      </c>
      <c r="S775" s="72">
        <f t="shared" si="249"/>
        <v>0.30624999999999997</v>
      </c>
      <c r="T775" s="50">
        <v>17.149999999999999</v>
      </c>
      <c r="U775" s="74" t="s">
        <v>3340</v>
      </c>
      <c r="V775" s="27">
        <f>IF(E775="","",SUMIF(OUTBOUND!$G:$G,WMS!E775,OUTBOUND!$L:$L))</f>
        <v>4</v>
      </c>
      <c r="W775" s="27">
        <f>IF(E775="","",SUMIF(OUTBOUND!$G:$G,WMS!E775,OUTBOUND!$M:$M))</f>
        <v>32</v>
      </c>
      <c r="X775" s="71">
        <f>IF(E775="","",SUMIF(OUTBOUND!$G:$G,WMS!E775,OUTBOUND!$O:$O))</f>
        <v>12.2</v>
      </c>
      <c r="Y775" s="71">
        <f>IF(E775="","",SUMIF(OUTBOUND!$G:$G,WMS!E775,OUTBOUND!$AC:$AC))</f>
        <v>9.7999999999999989</v>
      </c>
      <c r="Z775" s="71">
        <f>IF(E775="","",SUMIF(OUTBOUND!$G:$G,WMS!E775,OUTBOUND!$P:$P))</f>
        <v>5.1999999999999998E-2</v>
      </c>
      <c r="AA775" s="27">
        <f t="shared" si="250"/>
        <v>3</v>
      </c>
      <c r="AB775" s="27">
        <f t="shared" si="251"/>
        <v>24</v>
      </c>
      <c r="AC775" s="71">
        <f t="shared" si="252"/>
        <v>9.1500000000000021</v>
      </c>
      <c r="AD775" s="71">
        <f t="shared" si="253"/>
        <v>7.35</v>
      </c>
      <c r="AE775" s="71">
        <f t="shared" si="254"/>
        <v>3.7999999999999999E-2</v>
      </c>
      <c r="AF775" s="80" t="b">
        <f t="shared" si="255"/>
        <v>1</v>
      </c>
    </row>
    <row r="776" spans="1:33">
      <c r="A776" s="43" t="s">
        <v>3230</v>
      </c>
      <c r="B776" s="19" t="s">
        <v>1321</v>
      </c>
      <c r="C776" s="19" t="s">
        <v>3471</v>
      </c>
      <c r="D776" s="19">
        <v>42617044</v>
      </c>
      <c r="E776" s="57" t="str">
        <f t="shared" si="244"/>
        <v>KG-ARI-1903-00107-02495/42617044</v>
      </c>
      <c r="F776" s="19" t="s">
        <v>1323</v>
      </c>
      <c r="G776" s="19" t="s">
        <v>1324</v>
      </c>
      <c r="H776" s="45">
        <v>43537</v>
      </c>
      <c r="I776" s="38">
        <v>5</v>
      </c>
      <c r="J776" s="38">
        <v>40</v>
      </c>
      <c r="K776" s="65">
        <f t="shared" si="245"/>
        <v>8</v>
      </c>
      <c r="L776" s="46">
        <v>8.3000000000000007</v>
      </c>
      <c r="M776" s="66">
        <f t="shared" si="246"/>
        <v>41.5</v>
      </c>
      <c r="N776" s="38">
        <v>103</v>
      </c>
      <c r="O776" s="38">
        <v>45.5</v>
      </c>
      <c r="P776" s="38">
        <v>6</v>
      </c>
      <c r="Q776" s="71">
        <f t="shared" si="247"/>
        <v>2.8000000000000001E-2</v>
      </c>
      <c r="R776" s="65">
        <f t="shared" si="248"/>
        <v>0.14000000000000001</v>
      </c>
      <c r="S776" s="72">
        <f t="shared" si="249"/>
        <v>0.93249999999999988</v>
      </c>
      <c r="T776" s="50">
        <v>37.299999999999997</v>
      </c>
      <c r="U776" s="74" t="s">
        <v>3200</v>
      </c>
      <c r="V776" s="27">
        <f>IF(E776="","",SUMIF(OUTBOUND!$G:$G,WMS!E776,OUTBOUND!$L:$L))</f>
        <v>4</v>
      </c>
      <c r="W776" s="27">
        <f>IF(E776="","",SUMIF(OUTBOUND!$G:$G,WMS!E776,OUTBOUND!$M:$M))</f>
        <v>32</v>
      </c>
      <c r="X776" s="71">
        <f>IF(E776="","",SUMIF(OUTBOUND!$G:$G,WMS!E776,OUTBOUND!$O:$O))</f>
        <v>33.200000000000003</v>
      </c>
      <c r="Y776" s="71">
        <f>IF(E776="","",SUMIF(OUTBOUND!$G:$G,WMS!E776,OUTBOUND!$AC:$AC))</f>
        <v>29.839999999999996</v>
      </c>
      <c r="Z776" s="71">
        <f>IF(E776="","",SUMIF(OUTBOUND!$G:$G,WMS!E776,OUTBOUND!$P:$P))</f>
        <v>0.112</v>
      </c>
      <c r="AA776" s="27">
        <f t="shared" si="250"/>
        <v>1</v>
      </c>
      <c r="AB776" s="27">
        <f t="shared" si="251"/>
        <v>8</v>
      </c>
      <c r="AC776" s="71">
        <f t="shared" si="252"/>
        <v>8.2999999999999972</v>
      </c>
      <c r="AD776" s="71">
        <f t="shared" si="253"/>
        <v>7.4600000000000009</v>
      </c>
      <c r="AE776" s="71">
        <f t="shared" si="254"/>
        <v>2.8000000000000011E-2</v>
      </c>
      <c r="AF776" s="80" t="b">
        <f t="shared" si="255"/>
        <v>1</v>
      </c>
    </row>
    <row r="777" spans="1:33">
      <c r="A777" s="43" t="s">
        <v>3230</v>
      </c>
      <c r="B777" s="19" t="s">
        <v>1321</v>
      </c>
      <c r="C777" s="19" t="s">
        <v>3471</v>
      </c>
      <c r="D777" s="19">
        <v>42497035</v>
      </c>
      <c r="E777" s="57" t="str">
        <f t="shared" si="244"/>
        <v>KG-ARI-1903-00107-02495/42497035</v>
      </c>
      <c r="F777" s="19" t="s">
        <v>1323</v>
      </c>
      <c r="G777" s="19" t="s">
        <v>1325</v>
      </c>
      <c r="H777" s="45">
        <v>43537</v>
      </c>
      <c r="I777" s="38">
        <v>10</v>
      </c>
      <c r="J777" s="38">
        <v>120</v>
      </c>
      <c r="K777" s="65">
        <f t="shared" si="245"/>
        <v>12</v>
      </c>
      <c r="L777" s="46">
        <v>6</v>
      </c>
      <c r="M777" s="66">
        <f t="shared" si="246"/>
        <v>60</v>
      </c>
      <c r="N777" s="38">
        <v>44</v>
      </c>
      <c r="O777" s="38">
        <v>24</v>
      </c>
      <c r="P777" s="38">
        <v>35</v>
      </c>
      <c r="Q777" s="71">
        <f t="shared" si="247"/>
        <v>3.6999999999999998E-2</v>
      </c>
      <c r="R777" s="65">
        <f t="shared" si="248"/>
        <v>0.37</v>
      </c>
      <c r="S777" s="72">
        <f t="shared" si="249"/>
        <v>0.47083333333333333</v>
      </c>
      <c r="T777" s="50">
        <v>56.5</v>
      </c>
      <c r="U777" s="74" t="s">
        <v>3340</v>
      </c>
      <c r="V777" s="27">
        <f>IF(E777="","",SUMIF(OUTBOUND!$G:$G,WMS!E777,OUTBOUND!$L:$L))</f>
        <v>5</v>
      </c>
      <c r="W777" s="27">
        <f>IF(E777="","",SUMIF(OUTBOUND!$G:$G,WMS!E777,OUTBOUND!$M:$M))</f>
        <v>60</v>
      </c>
      <c r="X777" s="71">
        <f>IF(E777="","",SUMIF(OUTBOUND!$G:$G,WMS!E777,OUTBOUND!$O:$O))</f>
        <v>30</v>
      </c>
      <c r="Y777" s="71">
        <f>IF(E777="","",SUMIF(OUTBOUND!$G:$G,WMS!E777,OUTBOUND!$AC:$AC))</f>
        <v>28.25</v>
      </c>
      <c r="Z777" s="71">
        <f>IF(E777="","",SUMIF(OUTBOUND!$G:$G,WMS!E777,OUTBOUND!$P:$P))</f>
        <v>0.185</v>
      </c>
      <c r="AA777" s="27">
        <f t="shared" si="250"/>
        <v>5</v>
      </c>
      <c r="AB777" s="27">
        <f t="shared" si="251"/>
        <v>60</v>
      </c>
      <c r="AC777" s="71">
        <f t="shared" si="252"/>
        <v>30</v>
      </c>
      <c r="AD777" s="71">
        <f t="shared" si="253"/>
        <v>28.25</v>
      </c>
      <c r="AE777" s="71">
        <f t="shared" si="254"/>
        <v>0.185</v>
      </c>
      <c r="AF777" s="80" t="b">
        <f t="shared" si="255"/>
        <v>1</v>
      </c>
    </row>
    <row r="778" spans="1:33">
      <c r="A778" s="43" t="s">
        <v>3230</v>
      </c>
      <c r="B778" s="19" t="s">
        <v>1321</v>
      </c>
      <c r="C778" s="19" t="s">
        <v>3471</v>
      </c>
      <c r="D778" s="19">
        <v>42440062</v>
      </c>
      <c r="E778" s="57" t="str">
        <f t="shared" si="244"/>
        <v>KG-ARI-1903-00107-02495/42440062</v>
      </c>
      <c r="F778" s="19" t="s">
        <v>1323</v>
      </c>
      <c r="G778" s="19" t="s">
        <v>1326</v>
      </c>
      <c r="H778" s="45">
        <v>43537</v>
      </c>
      <c r="I778" s="38">
        <v>22</v>
      </c>
      <c r="J778" s="38">
        <v>44</v>
      </c>
      <c r="K778" s="65">
        <f t="shared" si="245"/>
        <v>2</v>
      </c>
      <c r="L778" s="46">
        <v>12.5</v>
      </c>
      <c r="M778" s="66">
        <f t="shared" si="246"/>
        <v>275</v>
      </c>
      <c r="N778" s="38">
        <v>69.5</v>
      </c>
      <c r="O778" s="38">
        <v>43</v>
      </c>
      <c r="P778" s="38">
        <v>55</v>
      </c>
      <c r="Q778" s="71">
        <f t="shared" si="247"/>
        <v>0.16400000000000001</v>
      </c>
      <c r="R778" s="65">
        <f t="shared" si="248"/>
        <v>3.62</v>
      </c>
      <c r="S778" s="72">
        <f t="shared" si="249"/>
        <v>4.8</v>
      </c>
      <c r="T778" s="50">
        <v>211.2</v>
      </c>
      <c r="U778" s="74" t="s">
        <v>3344</v>
      </c>
      <c r="V778" s="27">
        <f>IF(E778="","",SUMIF(OUTBOUND!$G:$G,WMS!E778,OUTBOUND!$L:$L))</f>
        <v>15</v>
      </c>
      <c r="W778" s="27">
        <f>IF(E778="","",SUMIF(OUTBOUND!$G:$G,WMS!E778,OUTBOUND!$M:$M))</f>
        <v>30</v>
      </c>
      <c r="X778" s="71">
        <f>IF(E778="","",SUMIF(OUTBOUND!$G:$G,WMS!E778,OUTBOUND!$O:$O))</f>
        <v>187.5</v>
      </c>
      <c r="Y778" s="71">
        <f>IF(E778="","",SUMIF(OUTBOUND!$G:$G,WMS!E778,OUTBOUND!$AC:$AC))</f>
        <v>144</v>
      </c>
      <c r="Z778" s="71">
        <f>IF(E778="","",SUMIF(OUTBOUND!$G:$G,WMS!E778,OUTBOUND!$P:$P))</f>
        <v>2.46</v>
      </c>
      <c r="AA778" s="27">
        <f t="shared" si="250"/>
        <v>7</v>
      </c>
      <c r="AB778" s="27">
        <f t="shared" si="251"/>
        <v>14</v>
      </c>
      <c r="AC778" s="71">
        <f t="shared" si="252"/>
        <v>87.5</v>
      </c>
      <c r="AD778" s="71">
        <f t="shared" si="253"/>
        <v>67.199999999999989</v>
      </c>
      <c r="AE778" s="71">
        <f t="shared" si="254"/>
        <v>1.1600000000000001</v>
      </c>
      <c r="AF778" s="80" t="b">
        <f t="shared" si="255"/>
        <v>1</v>
      </c>
    </row>
    <row r="779" spans="1:33">
      <c r="A779" s="43" t="s">
        <v>3230</v>
      </c>
      <c r="B779" s="19" t="s">
        <v>1321</v>
      </c>
      <c r="C779" s="19" t="s">
        <v>3471</v>
      </c>
      <c r="D779" s="19">
        <v>42617495</v>
      </c>
      <c r="E779" s="57" t="str">
        <f t="shared" si="244"/>
        <v>KG-ARI-1903-00107-02495/42617495</v>
      </c>
      <c r="F779" s="19" t="s">
        <v>1323</v>
      </c>
      <c r="G779" s="19" t="s">
        <v>1326</v>
      </c>
      <c r="H779" s="45">
        <v>43537</v>
      </c>
      <c r="I779" s="38">
        <v>27</v>
      </c>
      <c r="J779" s="38">
        <v>54</v>
      </c>
      <c r="K779" s="65">
        <f t="shared" si="245"/>
        <v>2</v>
      </c>
      <c r="L779" s="46">
        <v>11</v>
      </c>
      <c r="M779" s="66">
        <f t="shared" si="246"/>
        <v>297</v>
      </c>
      <c r="N779" s="38">
        <v>66.5</v>
      </c>
      <c r="O779" s="38">
        <v>37</v>
      </c>
      <c r="P779" s="38">
        <v>65</v>
      </c>
      <c r="Q779" s="71">
        <f t="shared" si="247"/>
        <v>0.16</v>
      </c>
      <c r="R779" s="65">
        <f t="shared" si="248"/>
        <v>4.32</v>
      </c>
      <c r="S779" s="72">
        <f t="shared" si="249"/>
        <v>4.1850000000000005</v>
      </c>
      <c r="T779" s="50">
        <v>225.99</v>
      </c>
      <c r="U779" s="74" t="s">
        <v>3472</v>
      </c>
      <c r="V779" s="27">
        <f>IF(E779="","",SUMIF(OUTBOUND!$G:$G,WMS!E779,OUTBOUND!$L:$L))</f>
        <v>15</v>
      </c>
      <c r="W779" s="27">
        <f>IF(E779="","",SUMIF(OUTBOUND!$G:$G,WMS!E779,OUTBOUND!$M:$M))</f>
        <v>30</v>
      </c>
      <c r="X779" s="71">
        <f>IF(E779="","",SUMIF(OUTBOUND!$G:$G,WMS!E779,OUTBOUND!$O:$O))</f>
        <v>165</v>
      </c>
      <c r="Y779" s="71">
        <f>IF(E779="","",SUMIF(OUTBOUND!$G:$G,WMS!E779,OUTBOUND!$AC:$AC))</f>
        <v>125.55000000000001</v>
      </c>
      <c r="Z779" s="71">
        <f>IF(E779="","",SUMIF(OUTBOUND!$G:$G,WMS!E779,OUTBOUND!$P:$P))</f>
        <v>2.4</v>
      </c>
      <c r="AA779" s="27">
        <f t="shared" si="250"/>
        <v>12</v>
      </c>
      <c r="AB779" s="27">
        <f t="shared" si="251"/>
        <v>24</v>
      </c>
      <c r="AC779" s="71">
        <f t="shared" si="252"/>
        <v>132</v>
      </c>
      <c r="AD779" s="71">
        <f t="shared" si="253"/>
        <v>100.44</v>
      </c>
      <c r="AE779" s="71">
        <f t="shared" si="254"/>
        <v>1.9200000000000004</v>
      </c>
      <c r="AF779" s="80" t="b">
        <f t="shared" si="255"/>
        <v>1</v>
      </c>
    </row>
    <row r="780" spans="1:33">
      <c r="A780" s="84" t="s">
        <v>3230</v>
      </c>
      <c r="B780" s="83" t="s">
        <v>1321</v>
      </c>
      <c r="C780" s="83" t="s">
        <v>3471</v>
      </c>
      <c r="D780" s="83">
        <v>42727484</v>
      </c>
      <c r="E780" s="57" t="str">
        <f t="shared" si="244"/>
        <v>KG-ARI-1903-00107-02495/42727484</v>
      </c>
      <c r="F780" s="19" t="s">
        <v>1323</v>
      </c>
      <c r="G780" s="20" t="s">
        <v>1328</v>
      </c>
      <c r="H780" s="45">
        <v>43537</v>
      </c>
      <c r="I780" s="38">
        <v>6</v>
      </c>
      <c r="J780" s="38">
        <v>24</v>
      </c>
      <c r="K780" s="65">
        <f t="shared" si="245"/>
        <v>4</v>
      </c>
      <c r="L780" s="46">
        <v>7.1</v>
      </c>
      <c r="M780" s="66">
        <f t="shared" si="246"/>
        <v>42.6</v>
      </c>
      <c r="N780" s="38">
        <v>66.5</v>
      </c>
      <c r="O780" s="38">
        <v>41.5</v>
      </c>
      <c r="P780" s="38">
        <v>24</v>
      </c>
      <c r="Q780" s="71">
        <f t="shared" si="247"/>
        <v>6.6000000000000003E-2</v>
      </c>
      <c r="R780" s="65">
        <f t="shared" si="248"/>
        <v>0.4</v>
      </c>
      <c r="S780" s="72">
        <f t="shared" si="249"/>
        <v>1.5999999999999999</v>
      </c>
      <c r="T780" s="50">
        <v>38.4</v>
      </c>
      <c r="U780" s="74" t="s">
        <v>3200</v>
      </c>
      <c r="V780" s="27">
        <f>IF(E780="","",SUMIF(OUTBOUND!$G:$G,WMS!E780,OUTBOUND!$L:$L))</f>
        <v>6</v>
      </c>
      <c r="W780" s="27">
        <f>IF(E780="","",SUMIF(OUTBOUND!$G:$G,WMS!E780,OUTBOUND!$M:$M))</f>
        <v>24</v>
      </c>
      <c r="X780" s="71">
        <f>IF(E780="","",SUMIF(OUTBOUND!$G:$G,WMS!E780,OUTBOUND!$O:$O))</f>
        <v>42.599999999999994</v>
      </c>
      <c r="Y780" s="71">
        <f>IF(E780="","",SUMIF(OUTBOUND!$G:$G,WMS!E780,OUTBOUND!$AC:$AC))</f>
        <v>38.4</v>
      </c>
      <c r="Z780" s="71">
        <f>IF(E780="","",SUMIF(OUTBOUND!$G:$G,WMS!E780,OUTBOUND!$P:$P))</f>
        <v>0.39600000000000002</v>
      </c>
      <c r="AA780" s="27">
        <f t="shared" si="250"/>
        <v>0</v>
      </c>
      <c r="AB780" s="27">
        <f t="shared" si="251"/>
        <v>0</v>
      </c>
      <c r="AC780" s="71">
        <f t="shared" si="252"/>
        <v>7.1054273576010019E-15</v>
      </c>
      <c r="AD780" s="71">
        <f t="shared" si="253"/>
        <v>0</v>
      </c>
      <c r="AE780" s="71">
        <f t="shared" si="254"/>
        <v>4.0000000000000036E-3</v>
      </c>
      <c r="AF780" s="80" t="e">
        <f t="shared" si="255"/>
        <v>#DIV/0!</v>
      </c>
      <c r="AG780" s="60" t="s">
        <v>2726</v>
      </c>
    </row>
    <row r="781" spans="1:33">
      <c r="A781" s="43" t="s">
        <v>3230</v>
      </c>
      <c r="B781" s="19" t="s">
        <v>1321</v>
      </c>
      <c r="C781" s="19" t="s">
        <v>3471</v>
      </c>
      <c r="D781" s="19">
        <v>42717737</v>
      </c>
      <c r="E781" s="57" t="str">
        <f t="shared" si="244"/>
        <v>KG-ARI-1903-00107-02495/42717737</v>
      </c>
      <c r="F781" s="19" t="s">
        <v>1323</v>
      </c>
      <c r="G781" s="20" t="s">
        <v>1330</v>
      </c>
      <c r="H781" s="45">
        <v>43537</v>
      </c>
      <c r="I781" s="38">
        <v>9</v>
      </c>
      <c r="J781" s="38">
        <v>54</v>
      </c>
      <c r="K781" s="65">
        <f t="shared" si="245"/>
        <v>6</v>
      </c>
      <c r="L781" s="46">
        <v>3</v>
      </c>
      <c r="M781" s="66">
        <f t="shared" si="246"/>
        <v>27</v>
      </c>
      <c r="N781" s="38">
        <v>36.5</v>
      </c>
      <c r="O781" s="38">
        <v>23</v>
      </c>
      <c r="P781" s="38">
        <v>37.5</v>
      </c>
      <c r="Q781" s="71">
        <f t="shared" si="247"/>
        <v>3.1E-2</v>
      </c>
      <c r="R781" s="65">
        <f t="shared" si="248"/>
        <v>0.28000000000000003</v>
      </c>
      <c r="S781" s="72">
        <f t="shared" si="249"/>
        <v>0.42166666666666663</v>
      </c>
      <c r="T781" s="50">
        <v>22.77</v>
      </c>
      <c r="U781" s="74" t="s">
        <v>3200</v>
      </c>
      <c r="V781" s="27">
        <f>IF(E781="","",SUMIF(OUTBOUND!$G:$G,WMS!E781,OUTBOUND!$L:$L))</f>
        <v>5</v>
      </c>
      <c r="W781" s="27">
        <f>IF(E781="","",SUMIF(OUTBOUND!$G:$G,WMS!E781,OUTBOUND!$M:$M))</f>
        <v>30</v>
      </c>
      <c r="X781" s="71">
        <f>IF(E781="","",SUMIF(OUTBOUND!$G:$G,WMS!E781,OUTBOUND!$O:$O))</f>
        <v>15</v>
      </c>
      <c r="Y781" s="71">
        <f>IF(E781="","",SUMIF(OUTBOUND!$G:$G,WMS!E781,OUTBOUND!$AC:$AC))</f>
        <v>12.649999999999999</v>
      </c>
      <c r="Z781" s="71">
        <f>IF(E781="","",SUMIF(OUTBOUND!$G:$G,WMS!E781,OUTBOUND!$P:$P))</f>
        <v>0.155</v>
      </c>
      <c r="AA781" s="27">
        <f t="shared" si="250"/>
        <v>4</v>
      </c>
      <c r="AB781" s="27">
        <f t="shared" si="251"/>
        <v>24</v>
      </c>
      <c r="AC781" s="71">
        <f t="shared" si="252"/>
        <v>12</v>
      </c>
      <c r="AD781" s="71">
        <f t="shared" si="253"/>
        <v>10.120000000000001</v>
      </c>
      <c r="AE781" s="71">
        <f t="shared" si="254"/>
        <v>0.12500000000000003</v>
      </c>
      <c r="AF781" s="80" t="b">
        <f t="shared" si="255"/>
        <v>1</v>
      </c>
    </row>
    <row r="782" spans="1:33">
      <c r="A782" s="43" t="s">
        <v>3230</v>
      </c>
      <c r="B782" s="19" t="s">
        <v>1332</v>
      </c>
      <c r="C782" s="19" t="s">
        <v>3473</v>
      </c>
      <c r="D782" s="19">
        <v>41531587</v>
      </c>
      <c r="E782" s="57" t="str">
        <f t="shared" si="244"/>
        <v>KG-ARI-1903-00107-02513/41531587</v>
      </c>
      <c r="F782" s="19" t="s">
        <v>1334</v>
      </c>
      <c r="G782" s="19" t="s">
        <v>1335</v>
      </c>
      <c r="H782" s="45">
        <v>43538</v>
      </c>
      <c r="I782" s="38">
        <v>7</v>
      </c>
      <c r="J782" s="38">
        <v>21</v>
      </c>
      <c r="K782" s="65">
        <f t="shared" si="245"/>
        <v>3</v>
      </c>
      <c r="L782" s="46">
        <v>1.8</v>
      </c>
      <c r="M782" s="66">
        <f t="shared" si="246"/>
        <v>12.6</v>
      </c>
      <c r="N782" s="38">
        <v>32.5</v>
      </c>
      <c r="O782" s="38">
        <v>23</v>
      </c>
      <c r="P782" s="38">
        <v>25</v>
      </c>
      <c r="Q782" s="71">
        <f t="shared" si="247"/>
        <v>1.9E-2</v>
      </c>
      <c r="R782" s="65">
        <f t="shared" si="248"/>
        <v>0.13</v>
      </c>
      <c r="S782" s="72">
        <f t="shared" si="249"/>
        <v>0.33333333333333331</v>
      </c>
      <c r="T782" s="50">
        <v>7</v>
      </c>
      <c r="U782" s="74" t="s">
        <v>3474</v>
      </c>
      <c r="V782" s="27">
        <f>IF(E782="","",SUMIF(OUTBOUND!$G:$G,WMS!E782,OUTBOUND!$L:$L))</f>
        <v>0</v>
      </c>
      <c r="W782" s="27">
        <f>IF(E782="","",SUMIF(OUTBOUND!$G:$G,WMS!E782,OUTBOUND!$M:$M))</f>
        <v>0</v>
      </c>
      <c r="X782" s="71">
        <f>IF(E782="","",SUMIF(OUTBOUND!$G:$G,WMS!E782,OUTBOUND!$O:$O))</f>
        <v>0</v>
      </c>
      <c r="Y782" s="71">
        <f>IF(E782="","",SUMIF(OUTBOUND!$G:$G,WMS!E782,OUTBOUND!$AC:$AC))</f>
        <v>0</v>
      </c>
      <c r="Z782" s="71">
        <f>IF(E782="","",SUMIF(OUTBOUND!$G:$G,WMS!E782,OUTBOUND!$P:$P))</f>
        <v>0</v>
      </c>
      <c r="AA782" s="27">
        <f t="shared" si="250"/>
        <v>7</v>
      </c>
      <c r="AB782" s="27">
        <f t="shared" si="251"/>
        <v>21</v>
      </c>
      <c r="AC782" s="71">
        <f t="shared" si="252"/>
        <v>12.6</v>
      </c>
      <c r="AD782" s="71">
        <f t="shared" si="253"/>
        <v>7</v>
      </c>
      <c r="AE782" s="71">
        <f t="shared" si="254"/>
        <v>0.13</v>
      </c>
      <c r="AF782" s="80" t="b">
        <f t="shared" si="255"/>
        <v>1</v>
      </c>
    </row>
    <row r="783" spans="1:33">
      <c r="A783" s="43" t="s">
        <v>3230</v>
      </c>
      <c r="B783" s="19" t="s">
        <v>1332</v>
      </c>
      <c r="C783" s="19" t="s">
        <v>3473</v>
      </c>
      <c r="D783" s="19">
        <v>42487654</v>
      </c>
      <c r="E783" s="57" t="str">
        <f t="shared" si="244"/>
        <v>KG-ARI-1903-00107-02513/42487654</v>
      </c>
      <c r="F783" s="19" t="s">
        <v>1334</v>
      </c>
      <c r="G783" s="19" t="s">
        <v>1336</v>
      </c>
      <c r="H783" s="45">
        <v>43538</v>
      </c>
      <c r="I783" s="38">
        <v>5</v>
      </c>
      <c r="J783" s="38">
        <v>20</v>
      </c>
      <c r="K783" s="65">
        <f t="shared" si="245"/>
        <v>4</v>
      </c>
      <c r="L783" s="46">
        <v>3.2</v>
      </c>
      <c r="M783" s="66">
        <f t="shared" si="246"/>
        <v>16</v>
      </c>
      <c r="N783" s="38">
        <v>30.5</v>
      </c>
      <c r="O783" s="38">
        <v>27</v>
      </c>
      <c r="P783" s="38">
        <v>32</v>
      </c>
      <c r="Q783" s="71">
        <f t="shared" si="247"/>
        <v>2.5999999999999999E-2</v>
      </c>
      <c r="R783" s="65">
        <f t="shared" si="248"/>
        <v>0.13</v>
      </c>
      <c r="S783" s="72">
        <f t="shared" si="249"/>
        <v>0.8</v>
      </c>
      <c r="T783" s="50">
        <v>16</v>
      </c>
      <c r="U783" s="74" t="s">
        <v>3474</v>
      </c>
      <c r="V783" s="27">
        <f>IF(E783="","",SUMIF(OUTBOUND!$G:$G,WMS!E783,OUTBOUND!$L:$L))</f>
        <v>0</v>
      </c>
      <c r="W783" s="27">
        <f>IF(E783="","",SUMIF(OUTBOUND!$G:$G,WMS!E783,OUTBOUND!$M:$M))</f>
        <v>0</v>
      </c>
      <c r="X783" s="71">
        <f>IF(E783="","",SUMIF(OUTBOUND!$G:$G,WMS!E783,OUTBOUND!$O:$O))</f>
        <v>0</v>
      </c>
      <c r="Y783" s="71">
        <f>IF(E783="","",SUMIF(OUTBOUND!$G:$G,WMS!E783,OUTBOUND!$AC:$AC))</f>
        <v>0</v>
      </c>
      <c r="Z783" s="71">
        <f>IF(E783="","",SUMIF(OUTBOUND!$G:$G,WMS!E783,OUTBOUND!$P:$P))</f>
        <v>0</v>
      </c>
      <c r="AA783" s="27">
        <f t="shared" si="250"/>
        <v>5</v>
      </c>
      <c r="AB783" s="27">
        <f t="shared" si="251"/>
        <v>20</v>
      </c>
      <c r="AC783" s="71">
        <f t="shared" si="252"/>
        <v>16</v>
      </c>
      <c r="AD783" s="71">
        <f t="shared" si="253"/>
        <v>16</v>
      </c>
      <c r="AE783" s="71">
        <f t="shared" si="254"/>
        <v>0.13</v>
      </c>
      <c r="AF783" s="80" t="b">
        <f t="shared" si="255"/>
        <v>1</v>
      </c>
    </row>
    <row r="784" spans="1:33">
      <c r="A784" s="84" t="s">
        <v>3230</v>
      </c>
      <c r="B784" s="83" t="s">
        <v>1332</v>
      </c>
      <c r="C784" s="83" t="s">
        <v>3473</v>
      </c>
      <c r="D784" s="83">
        <v>41682500</v>
      </c>
      <c r="E784" s="57" t="str">
        <f t="shared" si="244"/>
        <v>KG-ARI-1903-00107-02513/41682500</v>
      </c>
      <c r="F784" s="19" t="s">
        <v>1334</v>
      </c>
      <c r="G784" s="19" t="s">
        <v>1337</v>
      </c>
      <c r="H784" s="45">
        <v>43538</v>
      </c>
      <c r="I784" s="38">
        <v>5</v>
      </c>
      <c r="J784" s="38">
        <v>20</v>
      </c>
      <c r="K784" s="65">
        <f t="shared" si="245"/>
        <v>4</v>
      </c>
      <c r="L784" s="46">
        <v>4.5</v>
      </c>
      <c r="M784" s="66">
        <f t="shared" si="246"/>
        <v>22.5</v>
      </c>
      <c r="N784" s="38">
        <v>24</v>
      </c>
      <c r="O784" s="38">
        <v>18</v>
      </c>
      <c r="P784" s="38">
        <v>24</v>
      </c>
      <c r="Q784" s="71">
        <f t="shared" si="247"/>
        <v>0.01</v>
      </c>
      <c r="R784" s="65">
        <f t="shared" si="248"/>
        <v>0.05</v>
      </c>
      <c r="S784" s="72">
        <f t="shared" si="249"/>
        <v>1</v>
      </c>
      <c r="T784" s="50">
        <v>20</v>
      </c>
      <c r="U784" s="74" t="s">
        <v>2851</v>
      </c>
      <c r="V784" s="27">
        <f>IF(E784="","",SUMIF(OUTBOUND!$G:$G,WMS!E784,OUTBOUND!$L:$L))</f>
        <v>5</v>
      </c>
      <c r="W784" s="27">
        <f>IF(E784="","",SUMIF(OUTBOUND!$G:$G,WMS!E784,OUTBOUND!$M:$M))</f>
        <v>20</v>
      </c>
      <c r="X784" s="71">
        <f>IF(E784="","",SUMIF(OUTBOUND!$G:$G,WMS!E784,OUTBOUND!$O:$O))</f>
        <v>22.5</v>
      </c>
      <c r="Y784" s="71">
        <f>IF(E784="","",SUMIF(OUTBOUND!$G:$G,WMS!E784,OUTBOUND!$AC:$AC))</f>
        <v>20</v>
      </c>
      <c r="Z784" s="71">
        <f>IF(E784="","",SUMIF(OUTBOUND!$G:$G,WMS!E784,OUTBOUND!$P:$P))</f>
        <v>0.05</v>
      </c>
      <c r="AA784" s="27">
        <f t="shared" si="250"/>
        <v>0</v>
      </c>
      <c r="AB784" s="27">
        <f t="shared" si="251"/>
        <v>0</v>
      </c>
      <c r="AC784" s="71">
        <f t="shared" si="252"/>
        <v>0</v>
      </c>
      <c r="AD784" s="71">
        <f t="shared" si="253"/>
        <v>0</v>
      </c>
      <c r="AE784" s="71">
        <f t="shared" si="254"/>
        <v>0</v>
      </c>
      <c r="AF784" s="80" t="e">
        <f t="shared" si="255"/>
        <v>#DIV/0!</v>
      </c>
      <c r="AG784" s="43" t="s">
        <v>2726</v>
      </c>
    </row>
    <row r="785" spans="1:33">
      <c r="A785" s="43" t="s">
        <v>3230</v>
      </c>
      <c r="B785" s="19" t="s">
        <v>1332</v>
      </c>
      <c r="C785" s="19" t="s">
        <v>3473</v>
      </c>
      <c r="D785" s="19">
        <v>42549369</v>
      </c>
      <c r="E785" s="57" t="str">
        <f t="shared" si="244"/>
        <v>KG-ARI-1903-00107-02513/42549369</v>
      </c>
      <c r="F785" s="19" t="s">
        <v>1334</v>
      </c>
      <c r="G785" s="19" t="s">
        <v>1338</v>
      </c>
      <c r="H785" s="45">
        <v>43538</v>
      </c>
      <c r="I785" s="38">
        <v>7</v>
      </c>
      <c r="J785" s="38">
        <v>42</v>
      </c>
      <c r="K785" s="65">
        <f t="shared" si="245"/>
        <v>6</v>
      </c>
      <c r="L785" s="46">
        <v>1</v>
      </c>
      <c r="M785" s="66">
        <f t="shared" si="246"/>
        <v>7</v>
      </c>
      <c r="N785" s="38">
        <v>30</v>
      </c>
      <c r="O785" s="38">
        <v>11</v>
      </c>
      <c r="P785" s="38">
        <v>41</v>
      </c>
      <c r="Q785" s="71">
        <f t="shared" si="247"/>
        <v>1.4E-2</v>
      </c>
      <c r="R785" s="65">
        <f t="shared" si="248"/>
        <v>0.09</v>
      </c>
      <c r="S785" s="72">
        <f t="shared" si="249"/>
        <v>9.5238095238095233E-2</v>
      </c>
      <c r="T785" s="50">
        <v>4</v>
      </c>
      <c r="U785" s="74" t="s">
        <v>3474</v>
      </c>
      <c r="V785" s="27">
        <f>IF(E785="","",SUMIF(OUTBOUND!$G:$G,WMS!E785,OUTBOUND!$L:$L))</f>
        <v>5</v>
      </c>
      <c r="W785" s="27">
        <f>IF(E785="","",SUMIF(OUTBOUND!$G:$G,WMS!E785,OUTBOUND!$M:$M))</f>
        <v>30</v>
      </c>
      <c r="X785" s="71">
        <f>IF(E785="","",SUMIF(OUTBOUND!$G:$G,WMS!E785,OUTBOUND!$O:$O))</f>
        <v>5</v>
      </c>
      <c r="Y785" s="71">
        <f>IF(E785="","",SUMIF(OUTBOUND!$G:$G,WMS!E785,OUTBOUND!$AC:$AC))</f>
        <v>2.8571428571428568</v>
      </c>
      <c r="Z785" s="71">
        <f>IF(E785="","",SUMIF(OUTBOUND!$G:$G,WMS!E785,OUTBOUND!$P:$P))</f>
        <v>7.0000000000000007E-2</v>
      </c>
      <c r="AA785" s="27">
        <f t="shared" si="250"/>
        <v>2</v>
      </c>
      <c r="AB785" s="27">
        <f t="shared" si="251"/>
        <v>12</v>
      </c>
      <c r="AC785" s="71">
        <f t="shared" si="252"/>
        <v>2</v>
      </c>
      <c r="AD785" s="71">
        <f t="shared" si="253"/>
        <v>1.1428571428571432</v>
      </c>
      <c r="AE785" s="71">
        <f t="shared" si="254"/>
        <v>1.999999999999999E-2</v>
      </c>
      <c r="AF785" s="80" t="b">
        <f t="shared" si="255"/>
        <v>1</v>
      </c>
    </row>
    <row r="786" spans="1:33">
      <c r="A786" s="84" t="s">
        <v>3230</v>
      </c>
      <c r="B786" s="83" t="s">
        <v>1332</v>
      </c>
      <c r="C786" s="83" t="s">
        <v>3473</v>
      </c>
      <c r="D786" s="83">
        <v>42112594</v>
      </c>
      <c r="E786" s="57" t="str">
        <f t="shared" si="244"/>
        <v>KG-ARI-1903-00107-02513/42112594</v>
      </c>
      <c r="F786" s="19" t="s">
        <v>1334</v>
      </c>
      <c r="G786" s="19" t="s">
        <v>1339</v>
      </c>
      <c r="H786" s="45">
        <v>43538</v>
      </c>
      <c r="I786" s="38">
        <v>12</v>
      </c>
      <c r="J786" s="38">
        <v>24</v>
      </c>
      <c r="K786" s="65">
        <f t="shared" si="245"/>
        <v>2</v>
      </c>
      <c r="L786" s="46">
        <v>2.15</v>
      </c>
      <c r="M786" s="66">
        <f t="shared" si="246"/>
        <v>25.8</v>
      </c>
      <c r="N786" s="38">
        <v>34</v>
      </c>
      <c r="O786" s="38">
        <v>31</v>
      </c>
      <c r="P786" s="38">
        <v>29</v>
      </c>
      <c r="Q786" s="71">
        <f t="shared" si="247"/>
        <v>3.1E-2</v>
      </c>
      <c r="R786" s="65">
        <f t="shared" si="248"/>
        <v>0.37</v>
      </c>
      <c r="S786" s="72">
        <f t="shared" si="249"/>
        <v>0.875</v>
      </c>
      <c r="T786" s="50">
        <v>21</v>
      </c>
      <c r="U786" s="74" t="s">
        <v>3474</v>
      </c>
      <c r="V786" s="27">
        <f>IF(E786="","",SUMIF(OUTBOUND!$G:$G,WMS!E786,OUTBOUND!$L:$L))</f>
        <v>12</v>
      </c>
      <c r="W786" s="27">
        <f>IF(E786="","",SUMIF(OUTBOUND!$G:$G,WMS!E786,OUTBOUND!$M:$M))</f>
        <v>24</v>
      </c>
      <c r="X786" s="71">
        <f>IF(E786="","",SUMIF(OUTBOUND!$G:$G,WMS!E786,OUTBOUND!$O:$O))</f>
        <v>25.799999999999997</v>
      </c>
      <c r="Y786" s="71">
        <f>IF(E786="","",SUMIF(OUTBOUND!$G:$G,WMS!E786,OUTBOUND!$AC:$AC))</f>
        <v>21</v>
      </c>
      <c r="Z786" s="71">
        <f>IF(E786="","",SUMIF(OUTBOUND!$G:$G,WMS!E786,OUTBOUND!$P:$P))</f>
        <v>0.372</v>
      </c>
      <c r="AA786" s="27">
        <f t="shared" si="250"/>
        <v>0</v>
      </c>
      <c r="AB786" s="27">
        <f t="shared" si="251"/>
        <v>0</v>
      </c>
      <c r="AC786" s="71">
        <f t="shared" si="252"/>
        <v>3.5527136788005009E-15</v>
      </c>
      <c r="AD786" s="71">
        <f t="shared" si="253"/>
        <v>0</v>
      </c>
      <c r="AE786" s="71">
        <f t="shared" si="254"/>
        <v>-2.0000000000000018E-3</v>
      </c>
      <c r="AF786" s="80" t="e">
        <f t="shared" si="255"/>
        <v>#DIV/0!</v>
      </c>
      <c r="AG786" s="43" t="s">
        <v>2726</v>
      </c>
    </row>
    <row r="787" spans="1:33">
      <c r="A787" s="84" t="s">
        <v>3230</v>
      </c>
      <c r="B787" s="83" t="s">
        <v>1332</v>
      </c>
      <c r="C787" s="83" t="s">
        <v>3473</v>
      </c>
      <c r="D787" s="83">
        <v>42474999</v>
      </c>
      <c r="E787" s="57" t="str">
        <f t="shared" si="244"/>
        <v>KG-ARI-1903-00107-02513/42474999</v>
      </c>
      <c r="F787" s="19" t="s">
        <v>1334</v>
      </c>
      <c r="G787" s="19" t="s">
        <v>1340</v>
      </c>
      <c r="H787" s="45">
        <v>43538</v>
      </c>
      <c r="I787" s="38">
        <v>4</v>
      </c>
      <c r="J787" s="38">
        <v>24</v>
      </c>
      <c r="K787" s="65">
        <f t="shared" si="245"/>
        <v>6</v>
      </c>
      <c r="L787" s="46">
        <v>1.6</v>
      </c>
      <c r="M787" s="66">
        <f t="shared" si="246"/>
        <v>6.4</v>
      </c>
      <c r="N787" s="38">
        <v>37.5</v>
      </c>
      <c r="O787" s="38">
        <v>22</v>
      </c>
      <c r="P787" s="38">
        <v>17</v>
      </c>
      <c r="Q787" s="71">
        <f t="shared" si="247"/>
        <v>1.4E-2</v>
      </c>
      <c r="R787" s="65">
        <f t="shared" si="248"/>
        <v>0.06</v>
      </c>
      <c r="S787" s="72">
        <f t="shared" si="249"/>
        <v>0.16666666666666666</v>
      </c>
      <c r="T787" s="50">
        <v>4</v>
      </c>
      <c r="U787" s="74" t="s">
        <v>3474</v>
      </c>
      <c r="V787" s="27">
        <f>IF(E787="","",SUMIF(OUTBOUND!$G:$G,WMS!E787,OUTBOUND!$L:$L))</f>
        <v>4</v>
      </c>
      <c r="W787" s="27">
        <f>IF(E787="","",SUMIF(OUTBOUND!$G:$G,WMS!E787,OUTBOUND!$M:$M))</f>
        <v>24</v>
      </c>
      <c r="X787" s="71">
        <f>IF(E787="","",SUMIF(OUTBOUND!$G:$G,WMS!E787,OUTBOUND!$O:$O))</f>
        <v>6.4</v>
      </c>
      <c r="Y787" s="71">
        <f>IF(E787="","",SUMIF(OUTBOUND!$G:$G,WMS!E787,OUTBOUND!$AC:$AC))</f>
        <v>4</v>
      </c>
      <c r="Z787" s="71">
        <f>IF(E787="","",SUMIF(OUTBOUND!$G:$G,WMS!E787,OUTBOUND!$P:$P))</f>
        <v>5.6000000000000001E-2</v>
      </c>
      <c r="AA787" s="27">
        <f t="shared" si="250"/>
        <v>0</v>
      </c>
      <c r="AB787" s="27">
        <f t="shared" si="251"/>
        <v>0</v>
      </c>
      <c r="AC787" s="71">
        <f t="shared" si="252"/>
        <v>0</v>
      </c>
      <c r="AD787" s="71">
        <f t="shared" si="253"/>
        <v>0</v>
      </c>
      <c r="AE787" s="71">
        <f t="shared" si="254"/>
        <v>3.9999999999999966E-3</v>
      </c>
      <c r="AF787" s="80" t="e">
        <f t="shared" si="255"/>
        <v>#DIV/0!</v>
      </c>
      <c r="AG787" s="43" t="s">
        <v>2726</v>
      </c>
    </row>
    <row r="788" spans="1:33">
      <c r="A788" s="84" t="s">
        <v>3230</v>
      </c>
      <c r="B788" s="83" t="s">
        <v>1341</v>
      </c>
      <c r="C788" s="83" t="s">
        <v>3475</v>
      </c>
      <c r="D788" s="83">
        <v>42604570</v>
      </c>
      <c r="E788" s="57" t="str">
        <f t="shared" si="244"/>
        <v>KG-ARI-1903-00107-02955/42604570</v>
      </c>
      <c r="F788" s="20" t="s">
        <v>1343</v>
      </c>
      <c r="G788" s="20" t="s">
        <v>1344</v>
      </c>
      <c r="H788" s="45">
        <v>43538</v>
      </c>
      <c r="I788" s="38">
        <v>3</v>
      </c>
      <c r="J788" s="38">
        <v>36</v>
      </c>
      <c r="K788" s="65">
        <f t="shared" si="245"/>
        <v>12</v>
      </c>
      <c r="L788" s="46">
        <v>0.9</v>
      </c>
      <c r="M788" s="66">
        <f t="shared" si="246"/>
        <v>2.7</v>
      </c>
      <c r="N788" s="38">
        <v>43</v>
      </c>
      <c r="O788" s="38">
        <v>19</v>
      </c>
      <c r="P788" s="38">
        <v>12</v>
      </c>
      <c r="Q788" s="71">
        <f t="shared" si="247"/>
        <v>0.01</v>
      </c>
      <c r="R788" s="65">
        <f t="shared" si="248"/>
        <v>0.03</v>
      </c>
      <c r="S788" s="72">
        <f t="shared" si="249"/>
        <v>1.9166666666666665E-2</v>
      </c>
      <c r="T788" s="50">
        <v>0.69</v>
      </c>
      <c r="U788" s="74" t="s">
        <v>2776</v>
      </c>
      <c r="V788" s="27">
        <f>IF(E788="","",SUMIF(OUTBOUND!$G:$G,WMS!E788,OUTBOUND!$L:$L))</f>
        <v>3</v>
      </c>
      <c r="W788" s="27">
        <f>IF(E788="","",SUMIF(OUTBOUND!$G:$G,WMS!E788,OUTBOUND!$M:$M))</f>
        <v>36</v>
      </c>
      <c r="X788" s="71">
        <f>IF(E788="","",SUMIF(OUTBOUND!$G:$G,WMS!E788,OUTBOUND!$O:$O))</f>
        <v>2.7</v>
      </c>
      <c r="Y788" s="71">
        <f>IF(E788="","",SUMIF(OUTBOUND!$G:$G,WMS!E788,OUTBOUND!$AC:$AC))</f>
        <v>0.69</v>
      </c>
      <c r="Z788" s="71">
        <f>IF(E788="","",SUMIF(OUTBOUND!$G:$G,WMS!E788,OUTBOUND!$P:$P))</f>
        <v>0.03</v>
      </c>
      <c r="AA788" s="27">
        <f t="shared" si="250"/>
        <v>0</v>
      </c>
      <c r="AB788" s="27">
        <f t="shared" si="251"/>
        <v>0</v>
      </c>
      <c r="AC788" s="71">
        <f t="shared" si="252"/>
        <v>0</v>
      </c>
      <c r="AD788" s="71">
        <f t="shared" si="253"/>
        <v>0</v>
      </c>
      <c r="AE788" s="71">
        <f t="shared" si="254"/>
        <v>0</v>
      </c>
      <c r="AF788" s="80" t="e">
        <f t="shared" si="255"/>
        <v>#DIV/0!</v>
      </c>
      <c r="AG788" s="60" t="s">
        <v>2726</v>
      </c>
    </row>
    <row r="789" spans="1:33">
      <c r="A789" s="43" t="s">
        <v>3230</v>
      </c>
      <c r="B789" s="19" t="s">
        <v>1341</v>
      </c>
      <c r="C789" s="19" t="s">
        <v>3475</v>
      </c>
      <c r="D789" s="19" t="s">
        <v>3476</v>
      </c>
      <c r="E789" s="57" t="str">
        <f t="shared" si="244"/>
        <v>KG-ARI-1903-00107-02955/42505501</v>
      </c>
      <c r="F789" s="19" t="s">
        <v>1346</v>
      </c>
      <c r="G789" s="19" t="s">
        <v>1347</v>
      </c>
      <c r="H789" s="45">
        <v>43538</v>
      </c>
      <c r="I789" s="38">
        <v>6</v>
      </c>
      <c r="J789" s="38">
        <v>24</v>
      </c>
      <c r="K789" s="65">
        <f t="shared" si="245"/>
        <v>4</v>
      </c>
      <c r="L789" s="46">
        <v>1.95</v>
      </c>
      <c r="M789" s="66">
        <f t="shared" si="246"/>
        <v>11.7</v>
      </c>
      <c r="N789" s="38">
        <v>41.5</v>
      </c>
      <c r="O789" s="38">
        <v>30.5</v>
      </c>
      <c r="P789" s="38">
        <v>14.5</v>
      </c>
      <c r="Q789" s="71">
        <f t="shared" si="247"/>
        <v>1.7999999999999999E-2</v>
      </c>
      <c r="R789" s="65">
        <f t="shared" si="248"/>
        <v>0.11</v>
      </c>
      <c r="S789" s="72">
        <f t="shared" si="249"/>
        <v>0.47500000000000003</v>
      </c>
      <c r="T789" s="50">
        <v>11.4</v>
      </c>
      <c r="U789" s="74" t="s">
        <v>2776</v>
      </c>
      <c r="V789" s="27">
        <f>IF(E789="","",SUMIF(OUTBOUND!$G:$G,WMS!E789,OUTBOUND!$L:$L))</f>
        <v>4</v>
      </c>
      <c r="W789" s="27">
        <f>IF(E789="","",SUMIF(OUTBOUND!$G:$G,WMS!E789,OUTBOUND!$M:$M))</f>
        <v>16</v>
      </c>
      <c r="X789" s="71">
        <f>IF(E789="","",SUMIF(OUTBOUND!$G:$G,WMS!E789,OUTBOUND!$O:$O))</f>
        <v>7.8</v>
      </c>
      <c r="Y789" s="71">
        <f>IF(E789="","",SUMIF(OUTBOUND!$G:$G,WMS!E789,OUTBOUND!$AC:$AC))</f>
        <v>7.6000000000000005</v>
      </c>
      <c r="Z789" s="71">
        <f>IF(E789="","",SUMIF(OUTBOUND!$G:$G,WMS!E789,OUTBOUND!$P:$P))</f>
        <v>7.1999999999999995E-2</v>
      </c>
      <c r="AA789" s="27">
        <f t="shared" si="250"/>
        <v>2</v>
      </c>
      <c r="AB789" s="27">
        <f t="shared" si="251"/>
        <v>8</v>
      </c>
      <c r="AC789" s="71">
        <f t="shared" si="252"/>
        <v>3.8999999999999995</v>
      </c>
      <c r="AD789" s="71">
        <f t="shared" si="253"/>
        <v>3.8</v>
      </c>
      <c r="AE789" s="71">
        <f t="shared" si="254"/>
        <v>3.8000000000000006E-2</v>
      </c>
      <c r="AF789" s="80" t="b">
        <f t="shared" si="255"/>
        <v>1</v>
      </c>
    </row>
    <row r="790" spans="1:33">
      <c r="A790" s="84" t="s">
        <v>3230</v>
      </c>
      <c r="B790" s="83" t="s">
        <v>1341</v>
      </c>
      <c r="C790" s="83" t="s">
        <v>3475</v>
      </c>
      <c r="D790" s="83" t="s">
        <v>3477</v>
      </c>
      <c r="E790" s="57" t="str">
        <f t="shared" si="244"/>
        <v>KG-ARI-1903-00107-02955/42551225</v>
      </c>
      <c r="F790" s="19" t="s">
        <v>1346</v>
      </c>
      <c r="G790" s="19" t="s">
        <v>1349</v>
      </c>
      <c r="H790" s="45">
        <v>43538</v>
      </c>
      <c r="I790" s="38">
        <v>4</v>
      </c>
      <c r="J790" s="38">
        <v>48</v>
      </c>
      <c r="K790" s="65">
        <f t="shared" si="245"/>
        <v>12</v>
      </c>
      <c r="L790" s="46">
        <v>2</v>
      </c>
      <c r="M790" s="66">
        <f t="shared" si="246"/>
        <v>8</v>
      </c>
      <c r="N790" s="38">
        <v>26.5</v>
      </c>
      <c r="O790" s="38">
        <v>18</v>
      </c>
      <c r="P790" s="38">
        <v>30</v>
      </c>
      <c r="Q790" s="71">
        <f t="shared" si="247"/>
        <v>1.4E-2</v>
      </c>
      <c r="R790" s="65">
        <f t="shared" si="248"/>
        <v>0.06</v>
      </c>
      <c r="S790" s="72">
        <f t="shared" si="249"/>
        <v>0.15833333333333333</v>
      </c>
      <c r="T790" s="50">
        <v>7.6</v>
      </c>
      <c r="U790" s="74" t="s">
        <v>2776</v>
      </c>
      <c r="V790" s="27">
        <f>IF(E790="","",SUMIF(OUTBOUND!$G:$G,WMS!E790,OUTBOUND!$L:$L))</f>
        <v>4</v>
      </c>
      <c r="W790" s="27">
        <f>IF(E790="","",SUMIF(OUTBOUND!$G:$G,WMS!E790,OUTBOUND!$M:$M))</f>
        <v>48</v>
      </c>
      <c r="X790" s="71">
        <f>IF(E790="","",SUMIF(OUTBOUND!$G:$G,WMS!E790,OUTBOUND!$O:$O))</f>
        <v>8</v>
      </c>
      <c r="Y790" s="71">
        <f>IF(E790="","",SUMIF(OUTBOUND!$G:$G,WMS!E790,OUTBOUND!$AC:$AC))</f>
        <v>7.6</v>
      </c>
      <c r="Z790" s="71">
        <f>IF(E790="","",SUMIF(OUTBOUND!$G:$G,WMS!E790,OUTBOUND!$P:$P))</f>
        <v>5.6000000000000001E-2</v>
      </c>
      <c r="AA790" s="27">
        <f t="shared" si="250"/>
        <v>0</v>
      </c>
      <c r="AB790" s="27">
        <f t="shared" si="251"/>
        <v>0</v>
      </c>
      <c r="AC790" s="71">
        <f t="shared" si="252"/>
        <v>0</v>
      </c>
      <c r="AD790" s="71">
        <f t="shared" si="253"/>
        <v>0</v>
      </c>
      <c r="AE790" s="71">
        <f t="shared" si="254"/>
        <v>3.9999999999999966E-3</v>
      </c>
      <c r="AF790" s="80" t="e">
        <f t="shared" si="255"/>
        <v>#DIV/0!</v>
      </c>
      <c r="AG790" s="60" t="s">
        <v>2726</v>
      </c>
    </row>
    <row r="791" spans="1:33">
      <c r="A791" s="84" t="s">
        <v>3230</v>
      </c>
      <c r="B791" s="83" t="s">
        <v>1351</v>
      </c>
      <c r="C791" s="83" t="s">
        <v>3478</v>
      </c>
      <c r="D791" s="83" t="s">
        <v>3479</v>
      </c>
      <c r="E791" s="57" t="str">
        <f t="shared" si="244"/>
        <v>KG-ARI-1903-00107-02512/42710769</v>
      </c>
      <c r="F791" s="19" t="s">
        <v>1353</v>
      </c>
      <c r="G791" s="19" t="s">
        <v>1358</v>
      </c>
      <c r="H791" s="45">
        <v>43538</v>
      </c>
      <c r="I791" s="38">
        <v>2</v>
      </c>
      <c r="J791" s="38">
        <v>16</v>
      </c>
      <c r="K791" s="65">
        <f t="shared" si="245"/>
        <v>8</v>
      </c>
      <c r="L791" s="46">
        <v>2</v>
      </c>
      <c r="M791" s="66">
        <f t="shared" si="246"/>
        <v>4</v>
      </c>
      <c r="N791" s="38">
        <v>22.5</v>
      </c>
      <c r="O791" s="38">
        <v>17.5</v>
      </c>
      <c r="P791" s="38">
        <v>35</v>
      </c>
      <c r="Q791" s="71">
        <f t="shared" si="247"/>
        <v>1.4E-2</v>
      </c>
      <c r="R791" s="65">
        <f t="shared" si="248"/>
        <v>0.03</v>
      </c>
      <c r="S791" s="72">
        <f t="shared" si="249"/>
        <v>0.21249999999999999</v>
      </c>
      <c r="T791" s="50">
        <v>3.4</v>
      </c>
      <c r="U791" s="74" t="s">
        <v>3480</v>
      </c>
      <c r="V791" s="27">
        <f>IF(E791="","",SUMIF(OUTBOUND!$G:$G,WMS!E791,OUTBOUND!$L:$L))</f>
        <v>2</v>
      </c>
      <c r="W791" s="27">
        <f>IF(E791="","",SUMIF(OUTBOUND!$G:$G,WMS!E791,OUTBOUND!$M:$M))</f>
        <v>16</v>
      </c>
      <c r="X791" s="71">
        <f>IF(E791="","",SUMIF(OUTBOUND!$G:$G,WMS!E791,OUTBOUND!$O:$O))</f>
        <v>4</v>
      </c>
      <c r="Y791" s="71">
        <f>IF(E791="","",SUMIF(OUTBOUND!$G:$G,WMS!E791,OUTBOUND!$AC:$AC))</f>
        <v>3.4</v>
      </c>
      <c r="Z791" s="71">
        <f>IF(E791="","",SUMIF(OUTBOUND!$G:$G,WMS!E791,OUTBOUND!$P:$P))</f>
        <v>2.8000000000000001E-2</v>
      </c>
      <c r="AA791" s="27">
        <f t="shared" si="250"/>
        <v>0</v>
      </c>
      <c r="AB791" s="27">
        <f t="shared" si="251"/>
        <v>0</v>
      </c>
      <c r="AC791" s="71">
        <f t="shared" si="252"/>
        <v>0</v>
      </c>
      <c r="AD791" s="71">
        <f t="shared" si="253"/>
        <v>0</v>
      </c>
      <c r="AE791" s="71">
        <f t="shared" si="254"/>
        <v>1.9999999999999983E-3</v>
      </c>
      <c r="AF791" s="80" t="e">
        <f t="shared" si="255"/>
        <v>#DIV/0!</v>
      </c>
      <c r="AG791" s="43" t="s">
        <v>2726</v>
      </c>
    </row>
    <row r="792" spans="1:33">
      <c r="A792" s="84" t="s">
        <v>3230</v>
      </c>
      <c r="B792" s="83" t="s">
        <v>1351</v>
      </c>
      <c r="C792" s="83" t="s">
        <v>3478</v>
      </c>
      <c r="D792" s="83" t="s">
        <v>3481</v>
      </c>
      <c r="E792" s="57" t="str">
        <f t="shared" si="244"/>
        <v>KG-ARI-1903-00107-02512/42624615</v>
      </c>
      <c r="F792" s="19" t="s">
        <v>1353</v>
      </c>
      <c r="G792" s="19" t="s">
        <v>1354</v>
      </c>
      <c r="H792" s="45">
        <v>43538</v>
      </c>
      <c r="I792" s="38">
        <v>6</v>
      </c>
      <c r="J792" s="38">
        <v>36</v>
      </c>
      <c r="K792" s="65">
        <f t="shared" si="245"/>
        <v>6</v>
      </c>
      <c r="L792" s="46">
        <v>5</v>
      </c>
      <c r="M792" s="66">
        <f t="shared" si="246"/>
        <v>30</v>
      </c>
      <c r="N792" s="38">
        <v>39</v>
      </c>
      <c r="O792" s="38">
        <v>18</v>
      </c>
      <c r="P792" s="38">
        <v>23.5</v>
      </c>
      <c r="Q792" s="71">
        <f t="shared" si="247"/>
        <v>1.6E-2</v>
      </c>
      <c r="R792" s="65">
        <f t="shared" si="248"/>
        <v>0.1</v>
      </c>
      <c r="S792" s="72">
        <f t="shared" si="249"/>
        <v>0.76666666666666672</v>
      </c>
      <c r="T792" s="50">
        <v>27.6</v>
      </c>
      <c r="U792" s="74" t="s">
        <v>3480</v>
      </c>
      <c r="V792" s="27">
        <f>IF(E792="","",SUMIF(OUTBOUND!$G:$G,WMS!E792,OUTBOUND!$L:$L))</f>
        <v>6</v>
      </c>
      <c r="W792" s="27">
        <f>IF(E792="","",SUMIF(OUTBOUND!$G:$G,WMS!E792,OUTBOUND!$M:$M))</f>
        <v>36</v>
      </c>
      <c r="X792" s="71">
        <f>IF(E792="","",SUMIF(OUTBOUND!$G:$G,WMS!E792,OUTBOUND!$O:$O))</f>
        <v>30</v>
      </c>
      <c r="Y792" s="71">
        <f>IF(E792="","",SUMIF(OUTBOUND!$G:$G,WMS!E792,OUTBOUND!$AC:$AC))</f>
        <v>27.6</v>
      </c>
      <c r="Z792" s="71">
        <f>IF(E792="","",SUMIF(OUTBOUND!$G:$G,WMS!E792,OUTBOUND!$P:$P))</f>
        <v>9.6000000000000002E-2</v>
      </c>
      <c r="AA792" s="27">
        <f t="shared" si="250"/>
        <v>0</v>
      </c>
      <c r="AB792" s="27">
        <f t="shared" si="251"/>
        <v>0</v>
      </c>
      <c r="AC792" s="71">
        <f t="shared" si="252"/>
        <v>0</v>
      </c>
      <c r="AD792" s="71">
        <f t="shared" si="253"/>
        <v>0</v>
      </c>
      <c r="AE792" s="71">
        <f t="shared" si="254"/>
        <v>4.0000000000000036E-3</v>
      </c>
      <c r="AF792" s="80" t="e">
        <f t="shared" si="255"/>
        <v>#DIV/0!</v>
      </c>
      <c r="AG792" s="60" t="s">
        <v>2726</v>
      </c>
    </row>
    <row r="793" spans="1:33">
      <c r="A793" s="43" t="s">
        <v>3230</v>
      </c>
      <c r="B793" s="19" t="s">
        <v>1351</v>
      </c>
      <c r="C793" s="19" t="s">
        <v>3478</v>
      </c>
      <c r="D793" s="19" t="s">
        <v>3482</v>
      </c>
      <c r="E793" s="57" t="str">
        <f t="shared" si="244"/>
        <v>KG-ARI-1903-00107-02512/42609209</v>
      </c>
      <c r="F793" s="19" t="s">
        <v>1353</v>
      </c>
      <c r="G793" s="19" t="s">
        <v>1356</v>
      </c>
      <c r="H793" s="45">
        <v>43538</v>
      </c>
      <c r="I793" s="38">
        <v>7</v>
      </c>
      <c r="J793" s="38">
        <v>70</v>
      </c>
      <c r="K793" s="65">
        <f t="shared" si="245"/>
        <v>10</v>
      </c>
      <c r="L793" s="46">
        <v>2.75</v>
      </c>
      <c r="M793" s="66">
        <f t="shared" si="246"/>
        <v>19.25</v>
      </c>
      <c r="N793" s="38">
        <v>32</v>
      </c>
      <c r="O793" s="38">
        <v>14</v>
      </c>
      <c r="P793" s="38">
        <v>34</v>
      </c>
      <c r="Q793" s="71">
        <f t="shared" si="247"/>
        <v>1.4999999999999999E-2</v>
      </c>
      <c r="R793" s="65">
        <f t="shared" si="248"/>
        <v>0.11</v>
      </c>
      <c r="S793" s="72">
        <f t="shared" si="249"/>
        <v>0.19</v>
      </c>
      <c r="T793" s="50">
        <v>13.3</v>
      </c>
      <c r="U793" s="74" t="s">
        <v>3480</v>
      </c>
      <c r="V793" s="27">
        <f>IF(E793="","",SUMIF(OUTBOUND!$G:$G,WMS!E793,OUTBOUND!$L:$L))</f>
        <v>0</v>
      </c>
      <c r="W793" s="27">
        <f>IF(E793="","",SUMIF(OUTBOUND!$G:$G,WMS!E793,OUTBOUND!$M:$M))</f>
        <v>0</v>
      </c>
      <c r="X793" s="71">
        <f>IF(E793="","",SUMIF(OUTBOUND!$G:$G,WMS!E793,OUTBOUND!$O:$O))</f>
        <v>0</v>
      </c>
      <c r="Y793" s="71">
        <f>IF(E793="","",SUMIF(OUTBOUND!$G:$G,WMS!E793,OUTBOUND!$AC:$AC))</f>
        <v>0</v>
      </c>
      <c r="Z793" s="71">
        <f>IF(E793="","",SUMIF(OUTBOUND!$G:$G,WMS!E793,OUTBOUND!$P:$P))</f>
        <v>0</v>
      </c>
      <c r="AA793" s="27">
        <f t="shared" si="250"/>
        <v>7</v>
      </c>
      <c r="AB793" s="27">
        <f t="shared" si="251"/>
        <v>70</v>
      </c>
      <c r="AC793" s="71">
        <f t="shared" si="252"/>
        <v>19.25</v>
      </c>
      <c r="AD793" s="71">
        <f t="shared" si="253"/>
        <v>13.3</v>
      </c>
      <c r="AE793" s="71">
        <f t="shared" si="254"/>
        <v>0.11</v>
      </c>
      <c r="AF793" s="80" t="b">
        <f t="shared" si="255"/>
        <v>1</v>
      </c>
    </row>
    <row r="794" spans="1:33">
      <c r="A794" s="84" t="s">
        <v>3483</v>
      </c>
      <c r="B794" s="83" t="s">
        <v>1360</v>
      </c>
      <c r="C794" s="83" t="s">
        <v>3484</v>
      </c>
      <c r="D794" s="83">
        <v>68766115</v>
      </c>
      <c r="E794" s="57" t="str">
        <f t="shared" si="244"/>
        <v>KG-ARI-1903-00102-02344/68766115</v>
      </c>
      <c r="F794" s="20" t="s">
        <v>1362</v>
      </c>
      <c r="G794" s="20" t="s">
        <v>1365</v>
      </c>
      <c r="H794" s="45">
        <v>43539</v>
      </c>
      <c r="I794" s="38">
        <v>4</v>
      </c>
      <c r="J794" s="38">
        <v>24</v>
      </c>
      <c r="K794" s="65">
        <f t="shared" si="245"/>
        <v>6</v>
      </c>
      <c r="L794" s="46">
        <v>1.55</v>
      </c>
      <c r="M794" s="66">
        <f t="shared" si="246"/>
        <v>6.2</v>
      </c>
      <c r="N794" s="38">
        <v>25</v>
      </c>
      <c r="O794" s="38">
        <v>22.5</v>
      </c>
      <c r="P794" s="38">
        <v>15</v>
      </c>
      <c r="Q794" s="71">
        <f t="shared" si="247"/>
        <v>8.0000000000000002E-3</v>
      </c>
      <c r="R794" s="65">
        <f t="shared" si="248"/>
        <v>0.03</v>
      </c>
      <c r="S794" s="72">
        <f t="shared" si="249"/>
        <v>0.25</v>
      </c>
      <c r="T794" s="50">
        <v>6</v>
      </c>
      <c r="U794" s="74" t="s">
        <v>3485</v>
      </c>
      <c r="V794" s="27">
        <f>IF(E794="","",SUMIF(OUTBOUND!$G:$G,WMS!E794,OUTBOUND!$L:$L))</f>
        <v>4</v>
      </c>
      <c r="W794" s="27">
        <f>IF(E794="","",SUMIF(OUTBOUND!$G:$G,WMS!E794,OUTBOUND!$M:$M))</f>
        <v>24</v>
      </c>
      <c r="X794" s="71">
        <f>IF(E794="","",SUMIF(OUTBOUND!$G:$G,WMS!E794,OUTBOUND!$O:$O))</f>
        <v>6.2</v>
      </c>
      <c r="Y794" s="71">
        <f>IF(E794="","",SUMIF(OUTBOUND!$G:$G,WMS!E794,OUTBOUND!$AC:$AC))</f>
        <v>6</v>
      </c>
      <c r="Z794" s="71">
        <f>IF(E794="","",SUMIF(OUTBOUND!$G:$G,WMS!E794,OUTBOUND!$P:$P))</f>
        <v>3.2000000000000001E-2</v>
      </c>
      <c r="AA794" s="27">
        <f t="shared" si="250"/>
        <v>0</v>
      </c>
      <c r="AB794" s="27">
        <f t="shared" si="251"/>
        <v>0</v>
      </c>
      <c r="AC794" s="71">
        <f t="shared" si="252"/>
        <v>0</v>
      </c>
      <c r="AD794" s="71">
        <f t="shared" si="253"/>
        <v>0</v>
      </c>
      <c r="AE794" s="71">
        <f t="shared" si="254"/>
        <v>-2.0000000000000018E-3</v>
      </c>
      <c r="AF794" s="80" t="e">
        <f t="shared" si="255"/>
        <v>#DIV/0!</v>
      </c>
      <c r="AG794" s="60" t="s">
        <v>2726</v>
      </c>
    </row>
    <row r="795" spans="1:33">
      <c r="A795" s="84" t="s">
        <v>3483</v>
      </c>
      <c r="B795" s="83" t="s">
        <v>1360</v>
      </c>
      <c r="C795" s="83" t="s">
        <v>3484</v>
      </c>
      <c r="D795" s="83">
        <v>68766139</v>
      </c>
      <c r="E795" s="57" t="str">
        <f t="shared" si="244"/>
        <v>KG-ARI-1903-00102-02344/68766139</v>
      </c>
      <c r="F795" s="20" t="s">
        <v>1362</v>
      </c>
      <c r="G795" s="20" t="s">
        <v>1365</v>
      </c>
      <c r="H795" s="45">
        <v>43539</v>
      </c>
      <c r="I795" s="38">
        <v>4</v>
      </c>
      <c r="J795" s="38">
        <v>24</v>
      </c>
      <c r="K795" s="65">
        <f t="shared" si="245"/>
        <v>6</v>
      </c>
      <c r="L795" s="46">
        <v>1.5</v>
      </c>
      <c r="M795" s="66">
        <f t="shared" si="246"/>
        <v>6</v>
      </c>
      <c r="N795" s="38">
        <v>25</v>
      </c>
      <c r="O795" s="38">
        <v>22.5</v>
      </c>
      <c r="P795" s="38">
        <v>15</v>
      </c>
      <c r="Q795" s="71">
        <f t="shared" si="247"/>
        <v>8.0000000000000002E-3</v>
      </c>
      <c r="R795" s="65">
        <f t="shared" si="248"/>
        <v>0.03</v>
      </c>
      <c r="S795" s="72">
        <f t="shared" si="249"/>
        <v>0.25</v>
      </c>
      <c r="T795" s="50">
        <v>6</v>
      </c>
      <c r="U795" s="74" t="s">
        <v>3485</v>
      </c>
      <c r="V795" s="27">
        <f>IF(E795="","",SUMIF(OUTBOUND!$G:$G,WMS!E795,OUTBOUND!$L:$L))</f>
        <v>4</v>
      </c>
      <c r="W795" s="27">
        <f>IF(E795="","",SUMIF(OUTBOUND!$G:$G,WMS!E795,OUTBOUND!$M:$M))</f>
        <v>24</v>
      </c>
      <c r="X795" s="71">
        <f>IF(E795="","",SUMIF(OUTBOUND!$G:$G,WMS!E795,OUTBOUND!$O:$O))</f>
        <v>6</v>
      </c>
      <c r="Y795" s="71">
        <f>IF(E795="","",SUMIF(OUTBOUND!$G:$G,WMS!E795,OUTBOUND!$AC:$AC))</f>
        <v>6</v>
      </c>
      <c r="Z795" s="71">
        <f>IF(E795="","",SUMIF(OUTBOUND!$G:$G,WMS!E795,OUTBOUND!$P:$P))</f>
        <v>3.2000000000000001E-2</v>
      </c>
      <c r="AA795" s="27">
        <f t="shared" si="250"/>
        <v>0</v>
      </c>
      <c r="AB795" s="27">
        <f t="shared" si="251"/>
        <v>0</v>
      </c>
      <c r="AC795" s="71">
        <f t="shared" si="252"/>
        <v>0</v>
      </c>
      <c r="AD795" s="71">
        <f t="shared" si="253"/>
        <v>0</v>
      </c>
      <c r="AE795" s="71">
        <f t="shared" si="254"/>
        <v>-2.0000000000000018E-3</v>
      </c>
      <c r="AF795" s="80" t="e">
        <f t="shared" si="255"/>
        <v>#DIV/0!</v>
      </c>
      <c r="AG795" s="60" t="s">
        <v>2726</v>
      </c>
    </row>
    <row r="796" spans="1:33">
      <c r="A796" s="84" t="s">
        <v>3483</v>
      </c>
      <c r="B796" s="83" t="s">
        <v>1360</v>
      </c>
      <c r="C796" s="83" t="s">
        <v>3484</v>
      </c>
      <c r="D796" s="83">
        <v>68465032</v>
      </c>
      <c r="E796" s="57" t="str">
        <f t="shared" si="244"/>
        <v>KG-ARI-1903-00102-02344/68465032</v>
      </c>
      <c r="F796" s="20" t="s">
        <v>1362</v>
      </c>
      <c r="G796" s="20" t="s">
        <v>1363</v>
      </c>
      <c r="H796" s="45">
        <v>43539</v>
      </c>
      <c r="I796" s="38">
        <v>3</v>
      </c>
      <c r="J796" s="38">
        <v>18</v>
      </c>
      <c r="K796" s="65">
        <f t="shared" si="245"/>
        <v>6</v>
      </c>
      <c r="L796" s="46">
        <v>2.2000000000000002</v>
      </c>
      <c r="M796" s="66">
        <f t="shared" si="246"/>
        <v>6.6</v>
      </c>
      <c r="N796" s="38">
        <v>28</v>
      </c>
      <c r="O796" s="38">
        <v>24</v>
      </c>
      <c r="P796" s="38">
        <v>19</v>
      </c>
      <c r="Q796" s="71">
        <f t="shared" si="247"/>
        <v>1.2999999999999999E-2</v>
      </c>
      <c r="R796" s="65">
        <f t="shared" si="248"/>
        <v>0.04</v>
      </c>
      <c r="S796" s="72">
        <f t="shared" si="249"/>
        <v>0.33833333333333332</v>
      </c>
      <c r="T796" s="50">
        <v>6.09</v>
      </c>
      <c r="U796" s="74" t="s">
        <v>3485</v>
      </c>
      <c r="V796" s="27">
        <f>IF(E796="","",SUMIF(OUTBOUND!$G:$G,WMS!E796,OUTBOUND!$L:$L))</f>
        <v>3</v>
      </c>
      <c r="W796" s="27">
        <f>IF(E796="","",SUMIF(OUTBOUND!$G:$G,WMS!E796,OUTBOUND!$M:$M))</f>
        <v>18</v>
      </c>
      <c r="X796" s="71">
        <f>IF(E796="","",SUMIF(OUTBOUND!$G:$G,WMS!E796,OUTBOUND!$O:$O))</f>
        <v>6.6000000000000005</v>
      </c>
      <c r="Y796" s="71">
        <f>IF(E796="","",SUMIF(OUTBOUND!$G:$G,WMS!E796,OUTBOUND!$AC:$AC))</f>
        <v>6.09</v>
      </c>
      <c r="Z796" s="71">
        <f>IF(E796="","",SUMIF(OUTBOUND!$G:$G,WMS!E796,OUTBOUND!$P:$P))</f>
        <v>3.9E-2</v>
      </c>
      <c r="AA796" s="27">
        <f t="shared" si="250"/>
        <v>0</v>
      </c>
      <c r="AB796" s="27">
        <f t="shared" si="251"/>
        <v>0</v>
      </c>
      <c r="AC796" s="71">
        <f t="shared" si="252"/>
        <v>-8.8817841970012523E-16</v>
      </c>
      <c r="AD796" s="71">
        <f t="shared" si="253"/>
        <v>0</v>
      </c>
      <c r="AE796" s="71">
        <f t="shared" si="254"/>
        <v>1.0000000000000009E-3</v>
      </c>
      <c r="AF796" s="80" t="e">
        <f t="shared" si="255"/>
        <v>#DIV/0!</v>
      </c>
      <c r="AG796" s="43" t="s">
        <v>2726</v>
      </c>
    </row>
    <row r="797" spans="1:33">
      <c r="A797" s="84" t="s">
        <v>3483</v>
      </c>
      <c r="B797" s="83" t="s">
        <v>1360</v>
      </c>
      <c r="C797" s="83" t="s">
        <v>3486</v>
      </c>
      <c r="D797" s="83">
        <v>68465001</v>
      </c>
      <c r="E797" s="57" t="str">
        <f t="shared" si="244"/>
        <v>KG-ARI-1903-00109-02595/68465001</v>
      </c>
      <c r="F797" s="20" t="s">
        <v>1362</v>
      </c>
      <c r="G797" s="20" t="s">
        <v>1363</v>
      </c>
      <c r="H797" s="45">
        <v>43539</v>
      </c>
      <c r="I797" s="38">
        <v>2</v>
      </c>
      <c r="J797" s="38">
        <v>12</v>
      </c>
      <c r="K797" s="65">
        <f t="shared" si="245"/>
        <v>6</v>
      </c>
      <c r="L797" s="46">
        <v>1.6</v>
      </c>
      <c r="M797" s="66">
        <f t="shared" si="246"/>
        <v>3.2</v>
      </c>
      <c r="N797" s="38">
        <v>25</v>
      </c>
      <c r="O797" s="38">
        <v>21</v>
      </c>
      <c r="P797" s="38">
        <v>15</v>
      </c>
      <c r="Q797" s="71">
        <f t="shared" si="247"/>
        <v>8.0000000000000002E-3</v>
      </c>
      <c r="R797" s="65">
        <f t="shared" si="248"/>
        <v>0.02</v>
      </c>
      <c r="S797" s="72">
        <f t="shared" si="249"/>
        <v>0.22999999999999998</v>
      </c>
      <c r="T797" s="50">
        <v>2.76</v>
      </c>
      <c r="U797" s="74" t="s">
        <v>3485</v>
      </c>
      <c r="V797" s="27">
        <f>IF(E797="","",SUMIF(OUTBOUND!$G:$G,WMS!E797,OUTBOUND!$L:$L))</f>
        <v>2</v>
      </c>
      <c r="W797" s="27">
        <f>IF(E797="","",SUMIF(OUTBOUND!$G:$G,WMS!E797,OUTBOUND!$M:$M))</f>
        <v>12</v>
      </c>
      <c r="X797" s="71">
        <f>IF(E797="","",SUMIF(OUTBOUND!$G:$G,WMS!E797,OUTBOUND!$O:$O))</f>
        <v>3.2</v>
      </c>
      <c r="Y797" s="71">
        <f>IF(E797="","",SUMIF(OUTBOUND!$G:$G,WMS!E797,OUTBOUND!$AC:$AC))</f>
        <v>2.76</v>
      </c>
      <c r="Z797" s="71">
        <f>IF(E797="","",SUMIF(OUTBOUND!$G:$G,WMS!E797,OUTBOUND!$P:$P))</f>
        <v>1.6E-2</v>
      </c>
      <c r="AA797" s="27">
        <f t="shared" si="250"/>
        <v>0</v>
      </c>
      <c r="AB797" s="27">
        <f t="shared" si="251"/>
        <v>0</v>
      </c>
      <c r="AC797" s="71">
        <f t="shared" si="252"/>
        <v>0</v>
      </c>
      <c r="AD797" s="71">
        <f t="shared" si="253"/>
        <v>0</v>
      </c>
      <c r="AE797" s="71">
        <f t="shared" si="254"/>
        <v>4.0000000000000001E-3</v>
      </c>
      <c r="AF797" s="80" t="e">
        <f t="shared" si="255"/>
        <v>#DIV/0!</v>
      </c>
      <c r="AG797" s="60" t="s">
        <v>2726</v>
      </c>
    </row>
    <row r="798" spans="1:33">
      <c r="A798" s="84" t="s">
        <v>3483</v>
      </c>
      <c r="B798" s="83" t="s">
        <v>1360</v>
      </c>
      <c r="C798" s="83" t="s">
        <v>3486</v>
      </c>
      <c r="D798" s="83">
        <v>69075506</v>
      </c>
      <c r="E798" s="57" t="str">
        <f t="shared" si="244"/>
        <v>KG-ARI-1903-00109-02595/69075506</v>
      </c>
      <c r="F798" s="20" t="s">
        <v>1362</v>
      </c>
      <c r="G798" s="20" t="s">
        <v>1363</v>
      </c>
      <c r="H798" s="45">
        <v>43539</v>
      </c>
      <c r="I798" s="38">
        <v>2</v>
      </c>
      <c r="J798" s="38">
        <v>12</v>
      </c>
      <c r="K798" s="65">
        <f t="shared" si="245"/>
        <v>6</v>
      </c>
      <c r="L798" s="46">
        <v>0.9</v>
      </c>
      <c r="M798" s="66">
        <f t="shared" si="246"/>
        <v>1.8</v>
      </c>
      <c r="N798" s="38">
        <v>24</v>
      </c>
      <c r="O798" s="38">
        <v>17</v>
      </c>
      <c r="P798" s="38">
        <v>15</v>
      </c>
      <c r="Q798" s="71">
        <f t="shared" si="247"/>
        <v>6.0000000000000001E-3</v>
      </c>
      <c r="R798" s="65">
        <f t="shared" si="248"/>
        <v>0.01</v>
      </c>
      <c r="S798" s="72">
        <f t="shared" si="249"/>
        <v>0.13333333333333333</v>
      </c>
      <c r="T798" s="50">
        <v>1.6</v>
      </c>
      <c r="U798" s="74" t="s">
        <v>3485</v>
      </c>
      <c r="V798" s="27">
        <f>IF(E798="","",SUMIF(OUTBOUND!$G:$G,WMS!E798,OUTBOUND!$L:$L))</f>
        <v>2</v>
      </c>
      <c r="W798" s="27">
        <f>IF(E798="","",SUMIF(OUTBOUND!$G:$G,WMS!E798,OUTBOUND!$M:$M))</f>
        <v>12</v>
      </c>
      <c r="X798" s="71">
        <f>IF(E798="","",SUMIF(OUTBOUND!$G:$G,WMS!E798,OUTBOUND!$O:$O))</f>
        <v>1.8</v>
      </c>
      <c r="Y798" s="71">
        <f>IF(E798="","",SUMIF(OUTBOUND!$G:$G,WMS!E798,OUTBOUND!$AC:$AC))</f>
        <v>1.6</v>
      </c>
      <c r="Z798" s="71">
        <f>IF(E798="","",SUMIF(OUTBOUND!$G:$G,WMS!E798,OUTBOUND!$P:$P))</f>
        <v>1.2E-2</v>
      </c>
      <c r="AA798" s="27">
        <f t="shared" si="250"/>
        <v>0</v>
      </c>
      <c r="AB798" s="27">
        <f t="shared" si="251"/>
        <v>0</v>
      </c>
      <c r="AC798" s="71">
        <f t="shared" si="252"/>
        <v>0</v>
      </c>
      <c r="AD798" s="71">
        <f t="shared" si="253"/>
        <v>0</v>
      </c>
      <c r="AE798" s="71">
        <f t="shared" si="254"/>
        <v>-2E-3</v>
      </c>
      <c r="AF798" s="80" t="e">
        <f t="shared" si="255"/>
        <v>#DIV/0!</v>
      </c>
      <c r="AG798" s="60" t="s">
        <v>2726</v>
      </c>
    </row>
    <row r="799" spans="1:33">
      <c r="A799" s="84" t="s">
        <v>3483</v>
      </c>
      <c r="B799" s="83" t="s">
        <v>1360</v>
      </c>
      <c r="C799" s="83" t="s">
        <v>3486</v>
      </c>
      <c r="D799" s="83">
        <v>69075490</v>
      </c>
      <c r="E799" s="57" t="str">
        <f t="shared" si="244"/>
        <v>KG-ARI-1903-00109-02595/69075490</v>
      </c>
      <c r="F799" s="20" t="s">
        <v>1362</v>
      </c>
      <c r="G799" s="20" t="s">
        <v>1363</v>
      </c>
      <c r="H799" s="45">
        <v>43539</v>
      </c>
      <c r="I799" s="38">
        <v>3</v>
      </c>
      <c r="J799" s="38">
        <v>18</v>
      </c>
      <c r="K799" s="65">
        <f t="shared" si="245"/>
        <v>6</v>
      </c>
      <c r="L799" s="46">
        <v>0.95</v>
      </c>
      <c r="M799" s="66">
        <f t="shared" si="246"/>
        <v>2.85</v>
      </c>
      <c r="N799" s="38">
        <v>24</v>
      </c>
      <c r="O799" s="38">
        <v>17</v>
      </c>
      <c r="P799" s="38">
        <v>15</v>
      </c>
      <c r="Q799" s="71">
        <f t="shared" si="247"/>
        <v>6.0000000000000001E-3</v>
      </c>
      <c r="R799" s="65">
        <f t="shared" si="248"/>
        <v>0.02</v>
      </c>
      <c r="S799" s="72">
        <f t="shared" si="249"/>
        <v>0.13333333333333333</v>
      </c>
      <c r="T799" s="50">
        <v>2.4</v>
      </c>
      <c r="U799" s="74" t="s">
        <v>3485</v>
      </c>
      <c r="V799" s="27">
        <f>IF(E799="","",SUMIF(OUTBOUND!$G:$G,WMS!E799,OUTBOUND!$L:$L))</f>
        <v>3</v>
      </c>
      <c r="W799" s="27">
        <f>IF(E799="","",SUMIF(OUTBOUND!$G:$G,WMS!E799,OUTBOUND!$M:$M))</f>
        <v>18</v>
      </c>
      <c r="X799" s="71">
        <f>IF(E799="","",SUMIF(OUTBOUND!$G:$G,WMS!E799,OUTBOUND!$O:$O))</f>
        <v>2.8499999999999996</v>
      </c>
      <c r="Y799" s="71">
        <f>IF(E799="","",SUMIF(OUTBOUND!$G:$G,WMS!E799,OUTBOUND!$AC:$AC))</f>
        <v>2.4</v>
      </c>
      <c r="Z799" s="71">
        <f>IF(E799="","",SUMIF(OUTBOUND!$G:$G,WMS!E799,OUTBOUND!$P:$P))</f>
        <v>1.8000000000000002E-2</v>
      </c>
      <c r="AA799" s="27">
        <f t="shared" si="250"/>
        <v>0</v>
      </c>
      <c r="AB799" s="27">
        <f t="shared" si="251"/>
        <v>0</v>
      </c>
      <c r="AC799" s="71">
        <f t="shared" si="252"/>
        <v>4.4408920985006262E-16</v>
      </c>
      <c r="AD799" s="71">
        <f t="shared" si="253"/>
        <v>0</v>
      </c>
      <c r="AE799" s="71">
        <f t="shared" si="254"/>
        <v>1.9999999999999983E-3</v>
      </c>
      <c r="AF799" s="80" t="e">
        <f t="shared" si="255"/>
        <v>#DIV/0!</v>
      </c>
      <c r="AG799" s="60" t="s">
        <v>2726</v>
      </c>
    </row>
    <row r="800" spans="1:33">
      <c r="A800" s="43" t="s">
        <v>3483</v>
      </c>
      <c r="B800" s="19" t="s">
        <v>1360</v>
      </c>
      <c r="C800" s="19" t="s">
        <v>3486</v>
      </c>
      <c r="D800" s="19">
        <v>69149061</v>
      </c>
      <c r="E800" s="57" t="str">
        <f t="shared" si="244"/>
        <v>KG-ARI-1903-00109-02595/69149061</v>
      </c>
      <c r="F800" s="20" t="s">
        <v>1362</v>
      </c>
      <c r="G800" s="20" t="s">
        <v>1367</v>
      </c>
      <c r="H800" s="45">
        <v>43539</v>
      </c>
      <c r="I800" s="38">
        <v>6</v>
      </c>
      <c r="J800" s="38">
        <v>36</v>
      </c>
      <c r="K800" s="65">
        <f t="shared" si="245"/>
        <v>6</v>
      </c>
      <c r="L800" s="46">
        <v>4.4000000000000004</v>
      </c>
      <c r="M800" s="66">
        <f t="shared" si="246"/>
        <v>26.4</v>
      </c>
      <c r="N800" s="38">
        <v>56</v>
      </c>
      <c r="O800" s="38">
        <v>45</v>
      </c>
      <c r="P800" s="38">
        <v>45</v>
      </c>
      <c r="Q800" s="71">
        <f t="shared" si="247"/>
        <v>0.113</v>
      </c>
      <c r="R800" s="65">
        <f t="shared" si="248"/>
        <v>0.68</v>
      </c>
      <c r="S800" s="72">
        <f t="shared" si="249"/>
        <v>0.48000000000000004</v>
      </c>
      <c r="T800" s="50">
        <v>17.28</v>
      </c>
      <c r="U800" s="74" t="s">
        <v>3217</v>
      </c>
      <c r="V800" s="27">
        <f>IF(E800="","",SUMIF(OUTBOUND!$G:$G,WMS!E800,OUTBOUND!$L:$L))</f>
        <v>2</v>
      </c>
      <c r="W800" s="27">
        <f>IF(E800="","",SUMIF(OUTBOUND!$G:$G,WMS!E800,OUTBOUND!$M:$M))</f>
        <v>12</v>
      </c>
      <c r="X800" s="71">
        <f>IF(E800="","",SUMIF(OUTBOUND!$G:$G,WMS!E800,OUTBOUND!$O:$O))</f>
        <v>8.8000000000000007</v>
      </c>
      <c r="Y800" s="71">
        <f>IF(E800="","",SUMIF(OUTBOUND!$G:$G,WMS!E800,OUTBOUND!$AC:$AC))</f>
        <v>5.7600000000000007</v>
      </c>
      <c r="Z800" s="71">
        <f>IF(E800="","",SUMIF(OUTBOUND!$G:$G,WMS!E800,OUTBOUND!$P:$P))</f>
        <v>0.22600000000000001</v>
      </c>
      <c r="AA800" s="27">
        <f t="shared" si="250"/>
        <v>4</v>
      </c>
      <c r="AB800" s="27">
        <f t="shared" si="251"/>
        <v>24</v>
      </c>
      <c r="AC800" s="71">
        <f t="shared" si="252"/>
        <v>17.599999999999998</v>
      </c>
      <c r="AD800" s="71">
        <f t="shared" si="253"/>
        <v>11.52</v>
      </c>
      <c r="AE800" s="71">
        <f t="shared" si="254"/>
        <v>0.45400000000000007</v>
      </c>
      <c r="AF800" s="80" t="b">
        <f t="shared" si="255"/>
        <v>1</v>
      </c>
    </row>
    <row r="801" spans="1:33">
      <c r="A801" s="43" t="s">
        <v>3483</v>
      </c>
      <c r="B801" s="19" t="s">
        <v>1360</v>
      </c>
      <c r="C801" s="19" t="s">
        <v>3486</v>
      </c>
      <c r="D801" s="19">
        <v>69149078</v>
      </c>
      <c r="E801" s="57" t="str">
        <f t="shared" si="244"/>
        <v>KG-ARI-1903-00109-02595/69149078</v>
      </c>
      <c r="F801" s="20" t="s">
        <v>1362</v>
      </c>
      <c r="G801" s="20" t="s">
        <v>1367</v>
      </c>
      <c r="H801" s="45">
        <v>43539</v>
      </c>
      <c r="I801" s="38">
        <v>6</v>
      </c>
      <c r="J801" s="38">
        <v>36</v>
      </c>
      <c r="K801" s="65">
        <f t="shared" si="245"/>
        <v>6</v>
      </c>
      <c r="L801" s="46">
        <v>4.4000000000000004</v>
      </c>
      <c r="M801" s="66">
        <f t="shared" si="246"/>
        <v>26.4</v>
      </c>
      <c r="N801" s="38">
        <v>56</v>
      </c>
      <c r="O801" s="38">
        <v>45</v>
      </c>
      <c r="P801" s="38">
        <v>45</v>
      </c>
      <c r="Q801" s="71">
        <f t="shared" si="247"/>
        <v>0.113</v>
      </c>
      <c r="R801" s="65">
        <f t="shared" si="248"/>
        <v>0.68</v>
      </c>
      <c r="S801" s="72">
        <f t="shared" si="249"/>
        <v>0.48000000000000004</v>
      </c>
      <c r="T801" s="50">
        <v>17.28</v>
      </c>
      <c r="U801" s="74" t="s">
        <v>3217</v>
      </c>
      <c r="V801" s="27">
        <f>IF(E801="","",SUMIF(OUTBOUND!$G:$G,WMS!E801,OUTBOUND!$L:$L))</f>
        <v>2</v>
      </c>
      <c r="W801" s="27">
        <f>IF(E801="","",SUMIF(OUTBOUND!$G:$G,WMS!E801,OUTBOUND!$M:$M))</f>
        <v>12</v>
      </c>
      <c r="X801" s="71">
        <f>IF(E801="","",SUMIF(OUTBOUND!$G:$G,WMS!E801,OUTBOUND!$O:$O))</f>
        <v>8.8000000000000007</v>
      </c>
      <c r="Y801" s="71">
        <f>IF(E801="","",SUMIF(OUTBOUND!$G:$G,WMS!E801,OUTBOUND!$AC:$AC))</f>
        <v>5.7600000000000007</v>
      </c>
      <c r="Z801" s="71">
        <f>IF(E801="","",SUMIF(OUTBOUND!$G:$G,WMS!E801,OUTBOUND!$P:$P))</f>
        <v>0.22600000000000001</v>
      </c>
      <c r="AA801" s="27">
        <f t="shared" si="250"/>
        <v>4</v>
      </c>
      <c r="AB801" s="27">
        <f t="shared" si="251"/>
        <v>24</v>
      </c>
      <c r="AC801" s="71">
        <f t="shared" si="252"/>
        <v>17.599999999999998</v>
      </c>
      <c r="AD801" s="71">
        <f t="shared" si="253"/>
        <v>11.52</v>
      </c>
      <c r="AE801" s="71">
        <f t="shared" si="254"/>
        <v>0.45400000000000007</v>
      </c>
      <c r="AF801" s="80" t="b">
        <f t="shared" si="255"/>
        <v>1</v>
      </c>
    </row>
    <row r="802" spans="1:33">
      <c r="A802" s="84" t="s">
        <v>3483</v>
      </c>
      <c r="B802" s="83" t="s">
        <v>1360</v>
      </c>
      <c r="C802" s="83" t="s">
        <v>3486</v>
      </c>
      <c r="D802" s="83">
        <v>69055102</v>
      </c>
      <c r="E802" s="57" t="str">
        <f t="shared" si="244"/>
        <v>KG-ARI-1903-00109-02595/69055102</v>
      </c>
      <c r="F802" s="20" t="s">
        <v>1362</v>
      </c>
      <c r="G802" s="20" t="s">
        <v>1365</v>
      </c>
      <c r="H802" s="45">
        <v>43539</v>
      </c>
      <c r="I802" s="38">
        <v>3</v>
      </c>
      <c r="J802" s="38">
        <v>18</v>
      </c>
      <c r="K802" s="65">
        <f t="shared" si="245"/>
        <v>6</v>
      </c>
      <c r="L802" s="46">
        <v>2.6</v>
      </c>
      <c r="M802" s="66">
        <f t="shared" si="246"/>
        <v>7.8</v>
      </c>
      <c r="N802" s="38">
        <v>51</v>
      </c>
      <c r="O802" s="38">
        <v>30.5</v>
      </c>
      <c r="P802" s="38">
        <v>26</v>
      </c>
      <c r="Q802" s="71">
        <f t="shared" si="247"/>
        <v>0.04</v>
      </c>
      <c r="R802" s="65">
        <f t="shared" si="248"/>
        <v>0.12</v>
      </c>
      <c r="S802" s="72">
        <f t="shared" si="249"/>
        <v>0.25</v>
      </c>
      <c r="T802" s="50">
        <v>4.5</v>
      </c>
      <c r="U802" s="74" t="s">
        <v>3217</v>
      </c>
      <c r="V802" s="27">
        <f>IF(E802="","",SUMIF(OUTBOUND!$G:$G,WMS!E802,OUTBOUND!$L:$L))</f>
        <v>3</v>
      </c>
      <c r="W802" s="27">
        <f>IF(E802="","",SUMIF(OUTBOUND!$G:$G,WMS!E802,OUTBOUND!$M:$M))</f>
        <v>18</v>
      </c>
      <c r="X802" s="71">
        <f>IF(E802="","",SUMIF(OUTBOUND!$G:$G,WMS!E802,OUTBOUND!$O:$O))</f>
        <v>7.8000000000000007</v>
      </c>
      <c r="Y802" s="71">
        <f>IF(E802="","",SUMIF(OUTBOUND!$G:$G,WMS!E802,OUTBOUND!$AC:$AC))</f>
        <v>4.5</v>
      </c>
      <c r="Z802" s="71">
        <f>IF(E802="","",SUMIF(OUTBOUND!$G:$G,WMS!E802,OUTBOUND!$P:$P))</f>
        <v>0.12</v>
      </c>
      <c r="AA802" s="27">
        <f t="shared" si="250"/>
        <v>0</v>
      </c>
      <c r="AB802" s="27">
        <f t="shared" si="251"/>
        <v>0</v>
      </c>
      <c r="AC802" s="71">
        <f t="shared" si="252"/>
        <v>-8.8817841970012523E-16</v>
      </c>
      <c r="AD802" s="71">
        <f t="shared" si="253"/>
        <v>0</v>
      </c>
      <c r="AE802" s="71">
        <f t="shared" si="254"/>
        <v>0</v>
      </c>
      <c r="AF802" s="80" t="e">
        <f t="shared" si="255"/>
        <v>#DIV/0!</v>
      </c>
      <c r="AG802" s="60" t="s">
        <v>2726</v>
      </c>
    </row>
    <row r="803" spans="1:33">
      <c r="A803" s="84" t="s">
        <v>3483</v>
      </c>
      <c r="B803" s="83" t="s">
        <v>1360</v>
      </c>
      <c r="C803" s="83" t="s">
        <v>3486</v>
      </c>
      <c r="D803" s="83">
        <v>69055119</v>
      </c>
      <c r="E803" s="57" t="str">
        <f t="shared" si="244"/>
        <v>KG-ARI-1903-00109-02595/69055119</v>
      </c>
      <c r="F803" s="20" t="s">
        <v>1362</v>
      </c>
      <c r="G803" s="20" t="s">
        <v>1365</v>
      </c>
      <c r="H803" s="45">
        <v>43539</v>
      </c>
      <c r="I803" s="38">
        <v>3</v>
      </c>
      <c r="J803" s="38">
        <v>18</v>
      </c>
      <c r="K803" s="65">
        <f t="shared" si="245"/>
        <v>6</v>
      </c>
      <c r="L803" s="46">
        <v>2.6</v>
      </c>
      <c r="M803" s="66">
        <f t="shared" si="246"/>
        <v>7.8</v>
      </c>
      <c r="N803" s="38">
        <v>51</v>
      </c>
      <c r="O803" s="38">
        <v>30.5</v>
      </c>
      <c r="P803" s="38">
        <v>26</v>
      </c>
      <c r="Q803" s="71">
        <f t="shared" si="247"/>
        <v>0.04</v>
      </c>
      <c r="R803" s="65">
        <f t="shared" si="248"/>
        <v>0.12</v>
      </c>
      <c r="S803" s="72">
        <f t="shared" si="249"/>
        <v>0.25</v>
      </c>
      <c r="T803" s="50">
        <v>4.5</v>
      </c>
      <c r="U803" s="74" t="s">
        <v>3217</v>
      </c>
      <c r="V803" s="27">
        <f>IF(E803="","",SUMIF(OUTBOUND!$G:$G,WMS!E803,OUTBOUND!$L:$L))</f>
        <v>3</v>
      </c>
      <c r="W803" s="27">
        <f>IF(E803="","",SUMIF(OUTBOUND!$G:$G,WMS!E803,OUTBOUND!$M:$M))</f>
        <v>18</v>
      </c>
      <c r="X803" s="71">
        <f>IF(E803="","",SUMIF(OUTBOUND!$G:$G,WMS!E803,OUTBOUND!$O:$O))</f>
        <v>7.8000000000000007</v>
      </c>
      <c r="Y803" s="71">
        <f>IF(E803="","",SUMIF(OUTBOUND!$G:$G,WMS!E803,OUTBOUND!$AC:$AC))</f>
        <v>4.5</v>
      </c>
      <c r="Z803" s="71">
        <f>IF(E803="","",SUMIF(OUTBOUND!$G:$G,WMS!E803,OUTBOUND!$P:$P))</f>
        <v>0.12</v>
      </c>
      <c r="AA803" s="27">
        <f t="shared" si="250"/>
        <v>0</v>
      </c>
      <c r="AB803" s="27">
        <f t="shared" si="251"/>
        <v>0</v>
      </c>
      <c r="AC803" s="71">
        <f t="shared" si="252"/>
        <v>-8.8817841970012523E-16</v>
      </c>
      <c r="AD803" s="71">
        <f t="shared" si="253"/>
        <v>0</v>
      </c>
      <c r="AE803" s="71">
        <f t="shared" si="254"/>
        <v>0</v>
      </c>
      <c r="AF803" s="80" t="e">
        <f t="shared" si="255"/>
        <v>#DIV/0!</v>
      </c>
      <c r="AG803" s="60" t="s">
        <v>2726</v>
      </c>
    </row>
    <row r="804" spans="1:33">
      <c r="A804" s="43" t="s">
        <v>3483</v>
      </c>
      <c r="B804" s="19" t="s">
        <v>1360</v>
      </c>
      <c r="C804" s="19" t="s">
        <v>3487</v>
      </c>
      <c r="D804" s="19">
        <v>69152313</v>
      </c>
      <c r="E804" s="57" t="str">
        <f t="shared" si="244"/>
        <v>KG-ARI-1903-00115-02891/69152313</v>
      </c>
      <c r="F804" s="20" t="s">
        <v>1362</v>
      </c>
      <c r="G804" s="20" t="s">
        <v>1367</v>
      </c>
      <c r="H804" s="45">
        <v>43539</v>
      </c>
      <c r="I804" s="38">
        <v>5</v>
      </c>
      <c r="J804" s="38">
        <v>30</v>
      </c>
      <c r="K804" s="65">
        <f t="shared" si="245"/>
        <v>6</v>
      </c>
      <c r="L804" s="46">
        <v>5.6</v>
      </c>
      <c r="M804" s="66">
        <f t="shared" si="246"/>
        <v>28</v>
      </c>
      <c r="N804" s="38">
        <v>71</v>
      </c>
      <c r="O804" s="38">
        <v>41</v>
      </c>
      <c r="P804" s="38">
        <v>33.5</v>
      </c>
      <c r="Q804" s="71">
        <f t="shared" si="247"/>
        <v>9.8000000000000004E-2</v>
      </c>
      <c r="R804" s="65">
        <f t="shared" si="248"/>
        <v>0.49</v>
      </c>
      <c r="S804" s="72">
        <f t="shared" si="249"/>
        <v>0.66</v>
      </c>
      <c r="T804" s="50">
        <v>19.8</v>
      </c>
      <c r="U804" s="74" t="s">
        <v>3485</v>
      </c>
      <c r="V804" s="27">
        <f>IF(E804="","",SUMIF(OUTBOUND!$G:$G,WMS!E804,OUTBOUND!$L:$L))</f>
        <v>2</v>
      </c>
      <c r="W804" s="27">
        <f>IF(E804="","",SUMIF(OUTBOUND!$G:$G,WMS!E804,OUTBOUND!$M:$M))</f>
        <v>12</v>
      </c>
      <c r="X804" s="71">
        <f>IF(E804="","",SUMIF(OUTBOUND!$G:$G,WMS!E804,OUTBOUND!$O:$O))</f>
        <v>11.2</v>
      </c>
      <c r="Y804" s="71">
        <f>IF(E804="","",SUMIF(OUTBOUND!$G:$G,WMS!E804,OUTBOUND!$AC:$AC))</f>
        <v>7.92</v>
      </c>
      <c r="Z804" s="71">
        <f>IF(E804="","",SUMIF(OUTBOUND!$G:$G,WMS!E804,OUTBOUND!$P:$P))</f>
        <v>0.19600000000000001</v>
      </c>
      <c r="AA804" s="27">
        <f t="shared" si="250"/>
        <v>3</v>
      </c>
      <c r="AB804" s="27">
        <f t="shared" si="251"/>
        <v>18</v>
      </c>
      <c r="AC804" s="71">
        <f t="shared" si="252"/>
        <v>16.8</v>
      </c>
      <c r="AD804" s="71">
        <f t="shared" si="253"/>
        <v>11.88</v>
      </c>
      <c r="AE804" s="71">
        <f t="shared" si="254"/>
        <v>0.29399999999999998</v>
      </c>
      <c r="AF804" s="80" t="b">
        <f t="shared" si="255"/>
        <v>1</v>
      </c>
    </row>
    <row r="805" spans="1:33">
      <c r="A805" s="43" t="s">
        <v>3483</v>
      </c>
      <c r="B805" s="19" t="s">
        <v>1360</v>
      </c>
      <c r="C805" s="19" t="s">
        <v>3487</v>
      </c>
      <c r="D805" s="19">
        <v>69152320</v>
      </c>
      <c r="E805" s="57" t="str">
        <f t="shared" si="244"/>
        <v>KG-ARI-1903-00115-02891/69152320</v>
      </c>
      <c r="F805" s="20" t="s">
        <v>1362</v>
      </c>
      <c r="G805" s="20" t="s">
        <v>1367</v>
      </c>
      <c r="H805" s="45">
        <v>43539</v>
      </c>
      <c r="I805" s="38">
        <v>5</v>
      </c>
      <c r="J805" s="38">
        <v>30</v>
      </c>
      <c r="K805" s="65">
        <f t="shared" si="245"/>
        <v>6</v>
      </c>
      <c r="L805" s="46">
        <v>5.4</v>
      </c>
      <c r="M805" s="66">
        <f t="shared" si="246"/>
        <v>27</v>
      </c>
      <c r="N805" s="38">
        <v>71</v>
      </c>
      <c r="O805" s="38">
        <v>41</v>
      </c>
      <c r="P805" s="38">
        <v>33.5</v>
      </c>
      <c r="Q805" s="71">
        <f t="shared" si="247"/>
        <v>9.8000000000000004E-2</v>
      </c>
      <c r="R805" s="65">
        <f t="shared" si="248"/>
        <v>0.49</v>
      </c>
      <c r="S805" s="72">
        <f t="shared" si="249"/>
        <v>0.66</v>
      </c>
      <c r="T805" s="50">
        <v>19.8</v>
      </c>
      <c r="U805" s="74" t="s">
        <v>3485</v>
      </c>
      <c r="V805" s="27">
        <f>IF(E805="","",SUMIF(OUTBOUND!$G:$G,WMS!E805,OUTBOUND!$L:$L))</f>
        <v>2</v>
      </c>
      <c r="W805" s="27">
        <f>IF(E805="","",SUMIF(OUTBOUND!$G:$G,WMS!E805,OUTBOUND!$M:$M))</f>
        <v>12</v>
      </c>
      <c r="X805" s="71">
        <f>IF(E805="","",SUMIF(OUTBOUND!$G:$G,WMS!E805,OUTBOUND!$O:$O))</f>
        <v>10.8</v>
      </c>
      <c r="Y805" s="71">
        <f>IF(E805="","",SUMIF(OUTBOUND!$G:$G,WMS!E805,OUTBOUND!$AC:$AC))</f>
        <v>7.92</v>
      </c>
      <c r="Z805" s="71">
        <f>IF(E805="","",SUMIF(OUTBOUND!$G:$G,WMS!E805,OUTBOUND!$P:$P))</f>
        <v>0.19600000000000001</v>
      </c>
      <c r="AA805" s="27">
        <f t="shared" si="250"/>
        <v>3</v>
      </c>
      <c r="AB805" s="27">
        <f t="shared" si="251"/>
        <v>18</v>
      </c>
      <c r="AC805" s="71">
        <f t="shared" si="252"/>
        <v>16.2</v>
      </c>
      <c r="AD805" s="71">
        <f t="shared" si="253"/>
        <v>11.88</v>
      </c>
      <c r="AE805" s="71">
        <f t="shared" si="254"/>
        <v>0.29399999999999998</v>
      </c>
      <c r="AF805" s="80" t="b">
        <f t="shared" si="255"/>
        <v>1</v>
      </c>
    </row>
    <row r="806" spans="1:33">
      <c r="A806" s="43" t="s">
        <v>3275</v>
      </c>
      <c r="B806" s="19" t="s">
        <v>1369</v>
      </c>
      <c r="C806" s="19" t="s">
        <v>3488</v>
      </c>
      <c r="D806" s="19">
        <v>68454371</v>
      </c>
      <c r="E806" s="57" t="str">
        <f t="shared" si="244"/>
        <v>KG-ARI-1903-00102-02350/68454371</v>
      </c>
      <c r="F806" s="20" t="s">
        <v>1371</v>
      </c>
      <c r="G806" s="20" t="s">
        <v>1372</v>
      </c>
      <c r="H806" s="45">
        <v>43539</v>
      </c>
      <c r="I806" s="38">
        <v>7</v>
      </c>
      <c r="J806" s="38">
        <v>84</v>
      </c>
      <c r="K806" s="65">
        <f t="shared" si="245"/>
        <v>12</v>
      </c>
      <c r="L806" s="46">
        <v>2.9</v>
      </c>
      <c r="M806" s="66">
        <f t="shared" si="246"/>
        <v>20.3</v>
      </c>
      <c r="N806" s="38">
        <v>38</v>
      </c>
      <c r="O806" s="38">
        <v>26</v>
      </c>
      <c r="P806" s="38">
        <v>14</v>
      </c>
      <c r="Q806" s="71">
        <f t="shared" si="247"/>
        <v>1.4E-2</v>
      </c>
      <c r="R806" s="65">
        <f t="shared" si="248"/>
        <v>0.1</v>
      </c>
      <c r="S806" s="72">
        <f t="shared" si="249"/>
        <v>0.21000000000000002</v>
      </c>
      <c r="T806" s="50">
        <v>17.64</v>
      </c>
      <c r="U806" s="74" t="s">
        <v>3489</v>
      </c>
      <c r="V806" s="27">
        <f>IF(E806="","",SUMIF(OUTBOUND!$G:$G,WMS!E806,OUTBOUND!$L:$L))</f>
        <v>6</v>
      </c>
      <c r="W806" s="27">
        <f>IF(E806="","",SUMIF(OUTBOUND!$G:$G,WMS!E806,OUTBOUND!$M:$M))</f>
        <v>72</v>
      </c>
      <c r="X806" s="71">
        <f>IF(E806="","",SUMIF(OUTBOUND!$G:$G,WMS!E806,OUTBOUND!$O:$O))</f>
        <v>17.399999999999999</v>
      </c>
      <c r="Y806" s="71">
        <f>IF(E806="","",SUMIF(OUTBOUND!$G:$G,WMS!E806,OUTBOUND!$AC:$AC))</f>
        <v>15.120000000000003</v>
      </c>
      <c r="Z806" s="71">
        <f>IF(E806="","",SUMIF(OUTBOUND!$G:$G,WMS!E806,OUTBOUND!$P:$P))</f>
        <v>8.4000000000000005E-2</v>
      </c>
      <c r="AA806" s="27">
        <f t="shared" si="250"/>
        <v>1</v>
      </c>
      <c r="AB806" s="27">
        <f t="shared" si="251"/>
        <v>12</v>
      </c>
      <c r="AC806" s="71">
        <f t="shared" si="252"/>
        <v>2.9000000000000021</v>
      </c>
      <c r="AD806" s="71">
        <f t="shared" si="253"/>
        <v>2.5199999999999978</v>
      </c>
      <c r="AE806" s="71">
        <f t="shared" si="254"/>
        <v>1.6E-2</v>
      </c>
      <c r="AF806" s="80" t="b">
        <f t="shared" si="255"/>
        <v>1</v>
      </c>
    </row>
    <row r="807" spans="1:33">
      <c r="A807" s="84" t="s">
        <v>3275</v>
      </c>
      <c r="B807" s="83" t="s">
        <v>1369</v>
      </c>
      <c r="C807" s="83" t="s">
        <v>3488</v>
      </c>
      <c r="D807" s="83">
        <v>68747398</v>
      </c>
      <c r="E807" s="57" t="str">
        <f t="shared" ref="E807:E821" si="256">IF(D807="","",C807&amp;"/"&amp;D807)</f>
        <v>KG-ARI-1903-00102-02350/68747398</v>
      </c>
      <c r="F807" s="20" t="s">
        <v>1371</v>
      </c>
      <c r="G807" s="20" t="s">
        <v>1373</v>
      </c>
      <c r="H807" s="45">
        <v>43539</v>
      </c>
      <c r="I807" s="38">
        <v>4</v>
      </c>
      <c r="J807" s="38">
        <v>24</v>
      </c>
      <c r="K807" s="65">
        <f t="shared" si="245"/>
        <v>6</v>
      </c>
      <c r="L807" s="46">
        <v>3.2</v>
      </c>
      <c r="M807" s="66">
        <f t="shared" si="246"/>
        <v>12.8</v>
      </c>
      <c r="N807" s="38">
        <v>54</v>
      </c>
      <c r="O807" s="38">
        <v>50</v>
      </c>
      <c r="P807" s="38">
        <v>33</v>
      </c>
      <c r="Q807" s="71">
        <f t="shared" si="247"/>
        <v>8.8999999999999996E-2</v>
      </c>
      <c r="R807" s="65">
        <f t="shared" si="248"/>
        <v>0.36</v>
      </c>
      <c r="S807" s="72">
        <f t="shared" si="249"/>
        <v>0.42</v>
      </c>
      <c r="T807" s="50">
        <v>10.08</v>
      </c>
      <c r="U807" s="74" t="s">
        <v>3489</v>
      </c>
      <c r="V807" s="27">
        <f>IF(E807="","",SUMIF(OUTBOUND!$G:$G,WMS!E807,OUTBOUND!$L:$L))</f>
        <v>4</v>
      </c>
      <c r="W807" s="27">
        <f>IF(E807="","",SUMIF(OUTBOUND!$G:$G,WMS!E807,OUTBOUND!$M:$M))</f>
        <v>24</v>
      </c>
      <c r="X807" s="71">
        <f>IF(E807="","",SUMIF(OUTBOUND!$G:$G,WMS!E807,OUTBOUND!$O:$O))</f>
        <v>12.8</v>
      </c>
      <c r="Y807" s="71">
        <f>IF(E807="","",SUMIF(OUTBOUND!$G:$G,WMS!E807,OUTBOUND!$AC:$AC))</f>
        <v>10.08</v>
      </c>
      <c r="Z807" s="71">
        <f>IF(E807="","",SUMIF(OUTBOUND!$G:$G,WMS!E807,OUTBOUND!$P:$P))</f>
        <v>0.35599999999999998</v>
      </c>
      <c r="AA807" s="27">
        <f t="shared" si="250"/>
        <v>0</v>
      </c>
      <c r="AB807" s="27">
        <f t="shared" si="251"/>
        <v>0</v>
      </c>
      <c r="AC807" s="71">
        <f t="shared" si="252"/>
        <v>0</v>
      </c>
      <c r="AD807" s="71">
        <f t="shared" si="253"/>
        <v>0</v>
      </c>
      <c r="AE807" s="71">
        <f t="shared" si="254"/>
        <v>4.0000000000000036E-3</v>
      </c>
      <c r="AF807" s="80" t="e">
        <f t="shared" si="255"/>
        <v>#DIV/0!</v>
      </c>
      <c r="AG807" s="60" t="s">
        <v>2726</v>
      </c>
    </row>
    <row r="808" spans="1:33">
      <c r="A808" s="43" t="s">
        <v>3275</v>
      </c>
      <c r="B808" s="19" t="s">
        <v>1369</v>
      </c>
      <c r="C808" s="19" t="s">
        <v>3490</v>
      </c>
      <c r="D808" s="19">
        <v>69188800</v>
      </c>
      <c r="E808" s="57" t="str">
        <f t="shared" si="256"/>
        <v>KG-ARI-1903-00115-02896/69188800</v>
      </c>
      <c r="F808" s="20" t="s">
        <v>1371</v>
      </c>
      <c r="G808" s="20" t="s">
        <v>1372</v>
      </c>
      <c r="H808" s="45">
        <v>43539</v>
      </c>
      <c r="I808" s="38">
        <v>2</v>
      </c>
      <c r="J808" s="38">
        <v>24</v>
      </c>
      <c r="K808" s="65">
        <f t="shared" si="245"/>
        <v>12</v>
      </c>
      <c r="L808" s="46">
        <v>2.1</v>
      </c>
      <c r="M808" s="66">
        <f t="shared" si="246"/>
        <v>4.2</v>
      </c>
      <c r="N808" s="38">
        <v>38</v>
      </c>
      <c r="O808" s="38">
        <v>26</v>
      </c>
      <c r="P808" s="38">
        <v>14</v>
      </c>
      <c r="Q808" s="71">
        <f t="shared" si="247"/>
        <v>1.4E-2</v>
      </c>
      <c r="R808" s="65">
        <f t="shared" si="248"/>
        <v>0.03</v>
      </c>
      <c r="S808" s="72">
        <f t="shared" si="249"/>
        <v>0.20833333333333334</v>
      </c>
      <c r="T808" s="50">
        <v>5</v>
      </c>
      <c r="U808" s="74" t="s">
        <v>3491</v>
      </c>
      <c r="V808" s="27">
        <f>IF(E808="","",SUMIF(OUTBOUND!$G:$G,WMS!E808,OUTBOUND!$L:$L))</f>
        <v>1</v>
      </c>
      <c r="W808" s="27">
        <f>IF(E808="","",SUMIF(OUTBOUND!$G:$G,WMS!E808,OUTBOUND!$M:$M))</f>
        <v>12</v>
      </c>
      <c r="X808" s="71">
        <f>IF(E808="","",SUMIF(OUTBOUND!$G:$G,WMS!E808,OUTBOUND!$O:$O))</f>
        <v>2.1</v>
      </c>
      <c r="Y808" s="71">
        <f>IF(E808="","",SUMIF(OUTBOUND!$G:$G,WMS!E808,OUTBOUND!$AC:$AC))</f>
        <v>2.5</v>
      </c>
      <c r="Z808" s="71">
        <f>IF(E808="","",SUMIF(OUTBOUND!$G:$G,WMS!E808,OUTBOUND!$P:$P))</f>
        <v>1.4E-2</v>
      </c>
      <c r="AA808" s="27">
        <f t="shared" si="250"/>
        <v>1</v>
      </c>
      <c r="AB808" s="27">
        <f t="shared" si="251"/>
        <v>12</v>
      </c>
      <c r="AC808" s="71">
        <f t="shared" si="252"/>
        <v>2.1</v>
      </c>
      <c r="AD808" s="71">
        <f t="shared" si="253"/>
        <v>2.5</v>
      </c>
      <c r="AE808" s="71">
        <f t="shared" si="254"/>
        <v>1.6E-2</v>
      </c>
      <c r="AF808" s="80" t="b">
        <f t="shared" si="255"/>
        <v>1</v>
      </c>
    </row>
    <row r="809" spans="1:33">
      <c r="A809" s="43" t="s">
        <v>3275</v>
      </c>
      <c r="B809" s="19" t="s">
        <v>1369</v>
      </c>
      <c r="C809" s="19" t="s">
        <v>3490</v>
      </c>
      <c r="D809" s="19">
        <v>69188831</v>
      </c>
      <c r="E809" s="57" t="str">
        <f t="shared" si="256"/>
        <v>KG-ARI-1903-00115-02896/69188831</v>
      </c>
      <c r="F809" s="20" t="s">
        <v>1371</v>
      </c>
      <c r="G809" s="20" t="s">
        <v>1372</v>
      </c>
      <c r="H809" s="45">
        <v>43539</v>
      </c>
      <c r="I809" s="38">
        <v>2</v>
      </c>
      <c r="J809" s="38">
        <v>24</v>
      </c>
      <c r="K809" s="65">
        <f t="shared" si="245"/>
        <v>12</v>
      </c>
      <c r="L809" s="46">
        <v>2.8</v>
      </c>
      <c r="M809" s="66">
        <f t="shared" si="246"/>
        <v>5.6</v>
      </c>
      <c r="N809" s="38">
        <v>38</v>
      </c>
      <c r="O809" s="38">
        <v>26</v>
      </c>
      <c r="P809" s="38">
        <v>14</v>
      </c>
      <c r="Q809" s="71">
        <f t="shared" si="247"/>
        <v>1.4E-2</v>
      </c>
      <c r="R809" s="65">
        <f t="shared" si="248"/>
        <v>0.03</v>
      </c>
      <c r="S809" s="72">
        <f t="shared" si="249"/>
        <v>0.20833333333333334</v>
      </c>
      <c r="T809" s="50">
        <v>5</v>
      </c>
      <c r="U809" s="74" t="s">
        <v>3491</v>
      </c>
      <c r="V809" s="27">
        <f>IF(E809="","",SUMIF(OUTBOUND!$G:$G,WMS!E809,OUTBOUND!$L:$L))</f>
        <v>1</v>
      </c>
      <c r="W809" s="27">
        <f>IF(E809="","",SUMIF(OUTBOUND!$G:$G,WMS!E809,OUTBOUND!$M:$M))</f>
        <v>12</v>
      </c>
      <c r="X809" s="71">
        <f>IF(E809="","",SUMIF(OUTBOUND!$G:$G,WMS!E809,OUTBOUND!$O:$O))</f>
        <v>2.8</v>
      </c>
      <c r="Y809" s="71">
        <f>IF(E809="","",SUMIF(OUTBOUND!$G:$G,WMS!E809,OUTBOUND!$AC:$AC))</f>
        <v>2.5</v>
      </c>
      <c r="Z809" s="71">
        <f>IF(E809="","",SUMIF(OUTBOUND!$G:$G,WMS!E809,OUTBOUND!$P:$P))</f>
        <v>1.4E-2</v>
      </c>
      <c r="AA809" s="27">
        <f t="shared" si="250"/>
        <v>1</v>
      </c>
      <c r="AB809" s="27">
        <f t="shared" si="251"/>
        <v>12</v>
      </c>
      <c r="AC809" s="71">
        <f t="shared" si="252"/>
        <v>2.8</v>
      </c>
      <c r="AD809" s="71">
        <f t="shared" si="253"/>
        <v>2.5</v>
      </c>
      <c r="AE809" s="71">
        <f t="shared" si="254"/>
        <v>1.6E-2</v>
      </c>
      <c r="AF809" s="80" t="b">
        <f t="shared" si="255"/>
        <v>1</v>
      </c>
    </row>
    <row r="810" spans="1:33">
      <c r="A810" s="43" t="s">
        <v>3275</v>
      </c>
      <c r="B810" s="19" t="s">
        <v>1369</v>
      </c>
      <c r="C810" s="19" t="s">
        <v>3490</v>
      </c>
      <c r="D810" s="19">
        <v>69160370</v>
      </c>
      <c r="E810" s="57" t="str">
        <f t="shared" si="256"/>
        <v>KG-ARI-1903-00115-02896/69160370</v>
      </c>
      <c r="F810" s="20" t="s">
        <v>1371</v>
      </c>
      <c r="G810" s="20" t="s">
        <v>1373</v>
      </c>
      <c r="H810" s="45">
        <v>43539</v>
      </c>
      <c r="I810" s="38">
        <v>5</v>
      </c>
      <c r="J810" s="38">
        <v>30</v>
      </c>
      <c r="K810" s="65">
        <f>IF(J810="","",J810/I810)</f>
        <v>6</v>
      </c>
      <c r="L810" s="46">
        <v>3.1</v>
      </c>
      <c r="M810" s="66">
        <f>IF(L810="","",ROUND(I810*L810,3))</f>
        <v>15.5</v>
      </c>
      <c r="N810" s="38">
        <v>50</v>
      </c>
      <c r="O810" s="38">
        <v>47</v>
      </c>
      <c r="P810" s="38">
        <v>28</v>
      </c>
      <c r="Q810" s="71">
        <f>IF(P810="","",ROUND(N810*O810*P810/1000000,3))</f>
        <v>6.6000000000000003E-2</v>
      </c>
      <c r="R810" s="65">
        <f>IF(Q810="","",ROUND(N810*O810*P810/1000000*I810,2))</f>
        <v>0.33</v>
      </c>
      <c r="S810" s="72">
        <f>IF(T810="","",T810/J810)</f>
        <v>0.34666666666666668</v>
      </c>
      <c r="T810" s="50">
        <v>10.4</v>
      </c>
      <c r="U810" s="74" t="s">
        <v>3489</v>
      </c>
      <c r="V810" s="27">
        <f>IF(E810="","",SUMIF(OUTBOUND!$G:$G,WMS!E810,OUTBOUND!$L:$L))</f>
        <v>2</v>
      </c>
      <c r="W810" s="27">
        <f>IF(E810="","",SUMIF(OUTBOUND!$G:$G,WMS!E810,OUTBOUND!$M:$M))</f>
        <v>12</v>
      </c>
      <c r="X810" s="71">
        <f>IF(E810="","",SUMIF(OUTBOUND!$G:$G,WMS!E810,OUTBOUND!$O:$O))</f>
        <v>6.2</v>
      </c>
      <c r="Y810" s="71">
        <f>IF(E810="","",SUMIF(OUTBOUND!$G:$G,WMS!E810,OUTBOUND!$AC:$AC))</f>
        <v>4.16</v>
      </c>
      <c r="Z810" s="71">
        <f>IF(E810="","",SUMIF(OUTBOUND!$G:$G,WMS!E810,OUTBOUND!$P:$P))</f>
        <v>0.13200000000000001</v>
      </c>
      <c r="AA810" s="27">
        <f t="shared" ref="AA810:AB813" si="257">IF(I810="","",I810-V810)</f>
        <v>3</v>
      </c>
      <c r="AB810" s="27">
        <f t="shared" si="257"/>
        <v>18</v>
      </c>
      <c r="AC810" s="71">
        <f>IF(M810="","",M810-X810)</f>
        <v>9.3000000000000007</v>
      </c>
      <c r="AD810" s="71">
        <f>IF(T810="","",T810-Y810)</f>
        <v>6.24</v>
      </c>
      <c r="AE810" s="71">
        <f>IF(R810="","",R810-Z810)</f>
        <v>0.19800000000000001</v>
      </c>
      <c r="AF810" s="80" t="b">
        <f>IF(AB810="","",EXACT(K810,AB810/AA810))</f>
        <v>1</v>
      </c>
    </row>
    <row r="811" spans="1:33">
      <c r="A811" s="43" t="s">
        <v>3275</v>
      </c>
      <c r="B811" s="19" t="s">
        <v>1369</v>
      </c>
      <c r="C811" s="19" t="s">
        <v>3490</v>
      </c>
      <c r="D811" s="19">
        <v>69160387</v>
      </c>
      <c r="E811" s="57" t="str">
        <f t="shared" si="256"/>
        <v>KG-ARI-1903-00115-02896/69160387</v>
      </c>
      <c r="F811" s="20" t="s">
        <v>1371</v>
      </c>
      <c r="G811" s="20" t="s">
        <v>1373</v>
      </c>
      <c r="H811" s="45">
        <v>43539</v>
      </c>
      <c r="I811" s="38">
        <v>5</v>
      </c>
      <c r="J811" s="38">
        <v>30</v>
      </c>
      <c r="K811" s="65">
        <f>IF(J811="","",J811/I811)</f>
        <v>6</v>
      </c>
      <c r="L811" s="46">
        <v>3</v>
      </c>
      <c r="M811" s="66">
        <f>IF(L811="","",ROUND(I811*L811,3))</f>
        <v>15</v>
      </c>
      <c r="N811" s="38">
        <v>50</v>
      </c>
      <c r="O811" s="38">
        <v>47</v>
      </c>
      <c r="P811" s="38">
        <v>28</v>
      </c>
      <c r="Q811" s="71">
        <f>IF(P811="","",ROUND(N811*O811*P811/1000000,3))</f>
        <v>6.6000000000000003E-2</v>
      </c>
      <c r="R811" s="65">
        <f>IF(Q811="","",ROUND(N811*O811*P811/1000000*I811,2))</f>
        <v>0.33</v>
      </c>
      <c r="S811" s="72">
        <f>IF(T811="","",T811/J811)</f>
        <v>0.32333333333333331</v>
      </c>
      <c r="T811" s="50">
        <v>9.6999999999999993</v>
      </c>
      <c r="U811" s="74" t="s">
        <v>3491</v>
      </c>
      <c r="V811" s="27">
        <f>IF(E811="","",SUMIF(OUTBOUND!$G:$G,WMS!E811,OUTBOUND!$L:$L))</f>
        <v>2</v>
      </c>
      <c r="W811" s="27">
        <f>IF(E811="","",SUMIF(OUTBOUND!$G:$G,WMS!E811,OUTBOUND!$M:$M))</f>
        <v>12</v>
      </c>
      <c r="X811" s="71">
        <f>IF(E811="","",SUMIF(OUTBOUND!$G:$G,WMS!E811,OUTBOUND!$O:$O))</f>
        <v>6</v>
      </c>
      <c r="Y811" s="71">
        <f>IF(E811="","",SUMIF(OUTBOUND!$G:$G,WMS!E811,OUTBOUND!$AC:$AC))</f>
        <v>3.88</v>
      </c>
      <c r="Z811" s="71">
        <f>IF(E811="","",SUMIF(OUTBOUND!$G:$G,WMS!E811,OUTBOUND!$P:$P))</f>
        <v>0.13200000000000001</v>
      </c>
      <c r="AA811" s="27">
        <f t="shared" si="257"/>
        <v>3</v>
      </c>
      <c r="AB811" s="27">
        <f t="shared" si="257"/>
        <v>18</v>
      </c>
      <c r="AC811" s="71">
        <f>IF(M811="","",M811-X811)</f>
        <v>9</v>
      </c>
      <c r="AD811" s="71">
        <f>IF(T811="","",T811-Y811)</f>
        <v>5.8199999999999994</v>
      </c>
      <c r="AE811" s="71">
        <f>IF(R811="","",R811-Z811)</f>
        <v>0.19800000000000001</v>
      </c>
      <c r="AF811" s="80" t="b">
        <f>IF(AB811="","",EXACT(K811,AB811/AA811))</f>
        <v>1</v>
      </c>
    </row>
    <row r="812" spans="1:33">
      <c r="A812" s="43" t="s">
        <v>3275</v>
      </c>
      <c r="B812" s="19" t="s">
        <v>1369</v>
      </c>
      <c r="C812" s="19" t="s">
        <v>3490</v>
      </c>
      <c r="D812" s="19">
        <v>69152009</v>
      </c>
      <c r="E812" s="57" t="str">
        <f t="shared" si="256"/>
        <v>KG-ARI-1903-00115-02896/69152009</v>
      </c>
      <c r="F812" s="20" t="s">
        <v>1371</v>
      </c>
      <c r="G812" s="20" t="s">
        <v>1374</v>
      </c>
      <c r="H812" s="45">
        <v>43539</v>
      </c>
      <c r="I812" s="38">
        <v>3</v>
      </c>
      <c r="J812" s="38">
        <v>18</v>
      </c>
      <c r="K812" s="65">
        <f>IF(J812="","",J812/I812)</f>
        <v>6</v>
      </c>
      <c r="L812" s="46">
        <v>1.35</v>
      </c>
      <c r="M812" s="66">
        <f>IF(L812="","",ROUND(I812*L812,3))</f>
        <v>4.05</v>
      </c>
      <c r="N812" s="38">
        <v>40</v>
      </c>
      <c r="O812" s="38">
        <v>29</v>
      </c>
      <c r="P812" s="38">
        <v>26</v>
      </c>
      <c r="Q812" s="71">
        <f>IF(P812="","",ROUND(N812*O812*P812/1000000,3))</f>
        <v>0.03</v>
      </c>
      <c r="R812" s="65">
        <f>IF(Q812="","",ROUND(N812*O812*P812/1000000*I812,2))</f>
        <v>0.09</v>
      </c>
      <c r="S812" s="72">
        <f>IF(T812="","",T812/J812)</f>
        <v>0.13500000000000001</v>
      </c>
      <c r="T812" s="50">
        <v>2.4300000000000002</v>
      </c>
      <c r="U812" s="74" t="s">
        <v>3491</v>
      </c>
      <c r="V812" s="27">
        <f>IF(E812="","",SUMIF(OUTBOUND!$G:$G,WMS!E812,OUTBOUND!$L:$L))</f>
        <v>2</v>
      </c>
      <c r="W812" s="27">
        <f>IF(E812="","",SUMIF(OUTBOUND!$G:$G,WMS!E812,OUTBOUND!$M:$M))</f>
        <v>12</v>
      </c>
      <c r="X812" s="71">
        <f>IF(E812="","",SUMIF(OUTBOUND!$G:$G,WMS!E812,OUTBOUND!$O:$O))</f>
        <v>2.7</v>
      </c>
      <c r="Y812" s="71">
        <f>IF(E812="","",SUMIF(OUTBOUND!$G:$G,WMS!E812,OUTBOUND!$AC:$AC))</f>
        <v>1.62</v>
      </c>
      <c r="Z812" s="71">
        <f>IF(E812="","",SUMIF(OUTBOUND!$G:$G,WMS!E812,OUTBOUND!$P:$P))</f>
        <v>0.06</v>
      </c>
      <c r="AA812" s="27">
        <f t="shared" si="257"/>
        <v>1</v>
      </c>
      <c r="AB812" s="27">
        <f t="shared" si="257"/>
        <v>6</v>
      </c>
      <c r="AC812" s="71">
        <f>IF(M812="","",M812-X812)</f>
        <v>1.3499999999999996</v>
      </c>
      <c r="AD812" s="71">
        <f>IF(T812="","",T812-Y812)</f>
        <v>0.81</v>
      </c>
      <c r="AE812" s="71">
        <f>IF(R812="","",R812-Z812)</f>
        <v>0.03</v>
      </c>
      <c r="AF812" s="80" t="b">
        <f>IF(AB812="","",EXACT(K812,AB812/AA812))</f>
        <v>1</v>
      </c>
    </row>
    <row r="813" spans="1:33">
      <c r="A813" s="43" t="s">
        <v>3275</v>
      </c>
      <c r="B813" s="19" t="s">
        <v>1369</v>
      </c>
      <c r="C813" s="19" t="s">
        <v>3490</v>
      </c>
      <c r="D813" s="19">
        <v>69160417</v>
      </c>
      <c r="E813" s="57" t="str">
        <f t="shared" si="256"/>
        <v>KG-ARI-1903-00115-02896/69160417</v>
      </c>
      <c r="F813" s="20" t="s">
        <v>1371</v>
      </c>
      <c r="G813" s="20" t="s">
        <v>1376</v>
      </c>
      <c r="H813" s="45">
        <v>43539</v>
      </c>
      <c r="I813" s="38">
        <v>3</v>
      </c>
      <c r="J813" s="38">
        <v>18</v>
      </c>
      <c r="K813" s="65">
        <f>IF(J813="","",J813/I813)</f>
        <v>6</v>
      </c>
      <c r="L813" s="46">
        <v>2.1</v>
      </c>
      <c r="M813" s="66">
        <f>IF(L813="","",ROUND(I813*L813,3))</f>
        <v>6.3</v>
      </c>
      <c r="N813" s="38">
        <v>40</v>
      </c>
      <c r="O813" s="38">
        <v>29</v>
      </c>
      <c r="P813" s="38">
        <v>26</v>
      </c>
      <c r="Q813" s="71">
        <f>IF(P813="","",ROUND(N813*O813*P813/1000000,3))</f>
        <v>0.03</v>
      </c>
      <c r="R813" s="65">
        <f>IF(Q813="","",ROUND(N813*O813*P813/1000000*I813,2))</f>
        <v>0.09</v>
      </c>
      <c r="S813" s="72">
        <f>IF(T813="","",T813/J813)</f>
        <v>0.25666666666666665</v>
      </c>
      <c r="T813" s="50">
        <v>4.62</v>
      </c>
      <c r="U813" s="74" t="s">
        <v>3491</v>
      </c>
      <c r="V813" s="27">
        <f>IF(E813="","",SUMIF(OUTBOUND!$G:$G,WMS!E813,OUTBOUND!$L:$L))</f>
        <v>0</v>
      </c>
      <c r="W813" s="27">
        <f>IF(E813="","",SUMIF(OUTBOUND!$G:$G,WMS!E813,OUTBOUND!$M:$M))</f>
        <v>0</v>
      </c>
      <c r="X813" s="71">
        <f>IF(E813="","",SUMIF(OUTBOUND!$G:$G,WMS!E813,OUTBOUND!$O:$O))</f>
        <v>0</v>
      </c>
      <c r="Y813" s="71">
        <f>IF(E813="","",SUMIF(OUTBOUND!$G:$G,WMS!E813,OUTBOUND!$AC:$AC))</f>
        <v>0</v>
      </c>
      <c r="Z813" s="71">
        <f>IF(E813="","",SUMIF(OUTBOUND!$G:$G,WMS!E813,OUTBOUND!$P:$P))</f>
        <v>0</v>
      </c>
      <c r="AA813" s="27">
        <f t="shared" si="257"/>
        <v>3</v>
      </c>
      <c r="AB813" s="27">
        <f t="shared" si="257"/>
        <v>18</v>
      </c>
      <c r="AC813" s="71">
        <f>IF(M813="","",M813-X813)</f>
        <v>6.3</v>
      </c>
      <c r="AD813" s="71">
        <f>IF(T813="","",T813-Y813)</f>
        <v>4.62</v>
      </c>
      <c r="AE813" s="71">
        <f>IF(R813="","",R813-Z813)</f>
        <v>0.09</v>
      </c>
      <c r="AF813" s="80" t="b">
        <f>IF(AB813="","",EXACT(K813,AB813/AA813))</f>
        <v>1</v>
      </c>
    </row>
    <row r="814" spans="1:33">
      <c r="A814" s="43" t="s">
        <v>3275</v>
      </c>
      <c r="B814" s="19" t="s">
        <v>1369</v>
      </c>
      <c r="C814" s="19" t="s">
        <v>3492</v>
      </c>
      <c r="D814" s="19">
        <v>69060021</v>
      </c>
      <c r="E814" s="57" t="str">
        <f t="shared" si="256"/>
        <v>KG-ARI-1903-00115-02897/69060021</v>
      </c>
      <c r="F814" s="20" t="s">
        <v>1371</v>
      </c>
      <c r="G814" s="20" t="s">
        <v>1377</v>
      </c>
      <c r="H814" s="45">
        <v>43539</v>
      </c>
      <c r="I814" s="38">
        <v>5</v>
      </c>
      <c r="J814" s="38">
        <v>30</v>
      </c>
      <c r="K814" s="65">
        <f t="shared" ref="K814:K821" si="258">IF(J814="","",J814/I814)</f>
        <v>6</v>
      </c>
      <c r="L814" s="46">
        <v>3.2</v>
      </c>
      <c r="M814" s="66">
        <f t="shared" ref="M814:M821" si="259">IF(L814="","",ROUND(I814*L814,3))</f>
        <v>16</v>
      </c>
      <c r="N814" s="38">
        <v>54</v>
      </c>
      <c r="O814" s="38">
        <v>50</v>
      </c>
      <c r="P814" s="38">
        <v>33</v>
      </c>
      <c r="Q814" s="71">
        <f t="shared" ref="Q814:Q821" si="260">IF(P814="","",ROUND(N814*O814*P814/1000000,3))</f>
        <v>8.8999999999999996E-2</v>
      </c>
      <c r="R814" s="65">
        <f t="shared" ref="R814:R821" si="261">IF(Q814="","",ROUND(N814*O814*P814/1000000*I814,2))</f>
        <v>0.45</v>
      </c>
      <c r="S814" s="72">
        <f t="shared" ref="S814:S821" si="262">IF(T814="","",T814/J814)</f>
        <v>0.42</v>
      </c>
      <c r="T814" s="50">
        <v>12.6</v>
      </c>
      <c r="U814" s="74" t="s">
        <v>3489</v>
      </c>
      <c r="V814" s="27">
        <f>IF(E814="","",SUMIF(OUTBOUND!$G:$G,WMS!E814,OUTBOUND!$L:$L))</f>
        <v>0</v>
      </c>
      <c r="W814" s="27">
        <f>IF(E814="","",SUMIF(OUTBOUND!$G:$G,WMS!E814,OUTBOUND!$M:$M))</f>
        <v>0</v>
      </c>
      <c r="X814" s="71">
        <f>IF(E814="","",SUMIF(OUTBOUND!$G:$G,WMS!E814,OUTBOUND!$O:$O))</f>
        <v>0</v>
      </c>
      <c r="Y814" s="71">
        <f>IF(E814="","",SUMIF(OUTBOUND!$G:$G,WMS!E814,OUTBOUND!$AC:$AC))</f>
        <v>0</v>
      </c>
      <c r="Z814" s="71">
        <f>IF(E814="","",SUMIF(OUTBOUND!$G:$G,WMS!E814,OUTBOUND!$P:$P))</f>
        <v>0</v>
      </c>
      <c r="AA814" s="27">
        <f t="shared" ref="AA814:AA821" si="263">IF(I814="","",I814-V814)</f>
        <v>5</v>
      </c>
      <c r="AB814" s="27">
        <f t="shared" ref="AB814:AB821" si="264">IF(J814="","",J814-W814)</f>
        <v>30</v>
      </c>
      <c r="AC814" s="71">
        <f t="shared" ref="AC814:AC821" si="265">IF(M814="","",M814-X814)</f>
        <v>16</v>
      </c>
      <c r="AD814" s="71">
        <f t="shared" ref="AD814:AD821" si="266">IF(T814="","",T814-Y814)</f>
        <v>12.6</v>
      </c>
      <c r="AE814" s="71">
        <f t="shared" ref="AE814:AE821" si="267">IF(R814="","",R814-Z814)</f>
        <v>0.45</v>
      </c>
      <c r="AF814" s="80" t="b">
        <f t="shared" ref="AF814:AF821" si="268">IF(AB814="","",EXACT(K814,AB814/AA814))</f>
        <v>1</v>
      </c>
    </row>
    <row r="815" spans="1:33">
      <c r="A815" s="84" t="s">
        <v>3275</v>
      </c>
      <c r="B815" s="83" t="s">
        <v>1369</v>
      </c>
      <c r="C815" s="83" t="s">
        <v>3492</v>
      </c>
      <c r="D815" s="83">
        <v>69064357</v>
      </c>
      <c r="E815" s="57" t="str">
        <f t="shared" si="256"/>
        <v>KG-ARI-1903-00115-02897/69064357</v>
      </c>
      <c r="F815" s="20" t="s">
        <v>1371</v>
      </c>
      <c r="G815" s="20" t="s">
        <v>1378</v>
      </c>
      <c r="H815" s="45">
        <v>43539</v>
      </c>
      <c r="I815" s="38">
        <v>3</v>
      </c>
      <c r="J815" s="38">
        <v>18</v>
      </c>
      <c r="K815" s="65">
        <f t="shared" si="258"/>
        <v>6</v>
      </c>
      <c r="L815" s="46">
        <v>3.6</v>
      </c>
      <c r="M815" s="66">
        <f t="shared" si="259"/>
        <v>10.8</v>
      </c>
      <c r="N815" s="38">
        <v>50</v>
      </c>
      <c r="O815" s="38">
        <v>42</v>
      </c>
      <c r="P815" s="38">
        <v>17</v>
      </c>
      <c r="Q815" s="71">
        <f t="shared" si="260"/>
        <v>3.5999999999999997E-2</v>
      </c>
      <c r="R815" s="65">
        <f t="shared" si="261"/>
        <v>0.11</v>
      </c>
      <c r="S815" s="72">
        <f t="shared" si="262"/>
        <v>0.47500000000000003</v>
      </c>
      <c r="T815" s="50">
        <v>8.5500000000000007</v>
      </c>
      <c r="U815" s="74" t="s">
        <v>3491</v>
      </c>
      <c r="V815" s="27">
        <f>IF(E815="","",SUMIF(OUTBOUND!$G:$G,WMS!E815,OUTBOUND!$L:$L))</f>
        <v>3</v>
      </c>
      <c r="W815" s="27">
        <f>IF(E815="","",SUMIF(OUTBOUND!$G:$G,WMS!E815,OUTBOUND!$M:$M))</f>
        <v>18</v>
      </c>
      <c r="X815" s="71">
        <f>IF(E815="","",SUMIF(OUTBOUND!$G:$G,WMS!E815,OUTBOUND!$O:$O))</f>
        <v>10.8</v>
      </c>
      <c r="Y815" s="71">
        <f>IF(E815="","",SUMIF(OUTBOUND!$G:$G,WMS!E815,OUTBOUND!$AC:$AC))</f>
        <v>8.5500000000000007</v>
      </c>
      <c r="Z815" s="71">
        <f>IF(E815="","",SUMIF(OUTBOUND!$G:$G,WMS!E815,OUTBOUND!$P:$P))</f>
        <v>0.10799999999999998</v>
      </c>
      <c r="AA815" s="27">
        <f t="shared" si="263"/>
        <v>0</v>
      </c>
      <c r="AB815" s="27">
        <f t="shared" si="264"/>
        <v>0</v>
      </c>
      <c r="AC815" s="71">
        <f t="shared" si="265"/>
        <v>0</v>
      </c>
      <c r="AD815" s="71">
        <f t="shared" si="266"/>
        <v>0</v>
      </c>
      <c r="AE815" s="71">
        <f t="shared" si="267"/>
        <v>2.0000000000000157E-3</v>
      </c>
      <c r="AF815" s="80" t="e">
        <f t="shared" si="268"/>
        <v>#DIV/0!</v>
      </c>
      <c r="AG815" s="43" t="s">
        <v>2726</v>
      </c>
    </row>
    <row r="816" spans="1:33">
      <c r="A816" s="43" t="s">
        <v>3275</v>
      </c>
      <c r="B816" s="19" t="s">
        <v>1369</v>
      </c>
      <c r="C816" s="19" t="s">
        <v>3492</v>
      </c>
      <c r="D816" s="19">
        <v>69064364</v>
      </c>
      <c r="E816" s="57" t="str">
        <f t="shared" si="256"/>
        <v>KG-ARI-1903-00115-02897/69064364</v>
      </c>
      <c r="F816" s="20" t="s">
        <v>1371</v>
      </c>
      <c r="G816" s="20" t="s">
        <v>1378</v>
      </c>
      <c r="H816" s="45">
        <v>43539</v>
      </c>
      <c r="I816" s="38">
        <v>3</v>
      </c>
      <c r="J816" s="38">
        <v>18</v>
      </c>
      <c r="K816" s="65">
        <f t="shared" si="258"/>
        <v>6</v>
      </c>
      <c r="L816" s="46">
        <v>5.8</v>
      </c>
      <c r="M816" s="66">
        <f t="shared" si="259"/>
        <v>17.399999999999999</v>
      </c>
      <c r="N816" s="38">
        <v>46</v>
      </c>
      <c r="O816" s="38">
        <v>46</v>
      </c>
      <c r="P816" s="38">
        <v>45</v>
      </c>
      <c r="Q816" s="71">
        <f t="shared" si="260"/>
        <v>9.5000000000000001E-2</v>
      </c>
      <c r="R816" s="65">
        <f t="shared" si="261"/>
        <v>0.28999999999999998</v>
      </c>
      <c r="S816" s="72">
        <f t="shared" si="262"/>
        <v>0.77</v>
      </c>
      <c r="T816" s="50">
        <v>13.86</v>
      </c>
      <c r="U816" s="74" t="s">
        <v>3491</v>
      </c>
      <c r="V816" s="27">
        <f>IF(E816="","",SUMIF(OUTBOUND!$G:$G,WMS!E816,OUTBOUND!$L:$L))</f>
        <v>2</v>
      </c>
      <c r="W816" s="27">
        <f>IF(E816="","",SUMIF(OUTBOUND!$G:$G,WMS!E816,OUTBOUND!$M:$M))</f>
        <v>12</v>
      </c>
      <c r="X816" s="71">
        <f>IF(E816="","",SUMIF(OUTBOUND!$G:$G,WMS!E816,OUTBOUND!$O:$O))</f>
        <v>11.6</v>
      </c>
      <c r="Y816" s="71">
        <f>IF(E816="","",SUMIF(OUTBOUND!$G:$G,WMS!E816,OUTBOUND!$AC:$AC))</f>
        <v>9.24</v>
      </c>
      <c r="Z816" s="71">
        <f>IF(E816="","",SUMIF(OUTBOUND!$G:$G,WMS!E816,OUTBOUND!$P:$P))</f>
        <v>0.19</v>
      </c>
      <c r="AA816" s="27">
        <f t="shared" si="263"/>
        <v>1</v>
      </c>
      <c r="AB816" s="27">
        <f t="shared" si="264"/>
        <v>6</v>
      </c>
      <c r="AC816" s="71">
        <f t="shared" si="265"/>
        <v>5.7999999999999989</v>
      </c>
      <c r="AD816" s="71">
        <f t="shared" si="266"/>
        <v>4.6199999999999992</v>
      </c>
      <c r="AE816" s="71">
        <f t="shared" si="267"/>
        <v>9.9999999999999978E-2</v>
      </c>
      <c r="AF816" s="80" t="b">
        <f t="shared" si="268"/>
        <v>1</v>
      </c>
    </row>
    <row r="817" spans="1:33">
      <c r="A817" s="84" t="s">
        <v>3275</v>
      </c>
      <c r="B817" s="83" t="s">
        <v>1369</v>
      </c>
      <c r="C817" s="83" t="s">
        <v>3493</v>
      </c>
      <c r="D817" s="83">
        <v>67891900</v>
      </c>
      <c r="E817" s="57" t="str">
        <f t="shared" si="256"/>
        <v>KG-ARI-1903-00109-02598/67891900</v>
      </c>
      <c r="F817" s="20" t="s">
        <v>1371</v>
      </c>
      <c r="G817" s="20" t="s">
        <v>1372</v>
      </c>
      <c r="H817" s="45">
        <v>43539</v>
      </c>
      <c r="I817" s="38">
        <v>2</v>
      </c>
      <c r="J817" s="38">
        <v>24</v>
      </c>
      <c r="K817" s="65">
        <f t="shared" si="258"/>
        <v>12</v>
      </c>
      <c r="L817" s="46">
        <v>2.9</v>
      </c>
      <c r="M817" s="66">
        <f t="shared" si="259"/>
        <v>5.8</v>
      </c>
      <c r="N817" s="38">
        <v>38</v>
      </c>
      <c r="O817" s="38">
        <v>26</v>
      </c>
      <c r="P817" s="38">
        <v>14</v>
      </c>
      <c r="Q817" s="71">
        <f t="shared" si="260"/>
        <v>1.4E-2</v>
      </c>
      <c r="R817" s="65">
        <f t="shared" si="261"/>
        <v>0.03</v>
      </c>
      <c r="S817" s="72">
        <f t="shared" si="262"/>
        <v>0.21</v>
      </c>
      <c r="T817" s="50">
        <v>5.04</v>
      </c>
      <c r="U817" s="74" t="s">
        <v>3491</v>
      </c>
      <c r="V817" s="27">
        <f>IF(E817="","",SUMIF(OUTBOUND!$G:$G,WMS!E817,OUTBOUND!$L:$L))</f>
        <v>2</v>
      </c>
      <c r="W817" s="27">
        <f>IF(E817="","",SUMIF(OUTBOUND!$G:$G,WMS!E817,OUTBOUND!$M:$M))</f>
        <v>24</v>
      </c>
      <c r="X817" s="71">
        <f>IF(E817="","",SUMIF(OUTBOUND!$G:$G,WMS!E817,OUTBOUND!$O:$O))</f>
        <v>5.8</v>
      </c>
      <c r="Y817" s="71">
        <f>IF(E817="","",SUMIF(OUTBOUND!$G:$G,WMS!E817,OUTBOUND!$AC:$AC))</f>
        <v>5.04</v>
      </c>
      <c r="Z817" s="71">
        <f>IF(E817="","",SUMIF(OUTBOUND!$G:$G,WMS!E817,OUTBOUND!$P:$P))</f>
        <v>2.8000000000000001E-2</v>
      </c>
      <c r="AA817" s="27">
        <f t="shared" si="263"/>
        <v>0</v>
      </c>
      <c r="AB817" s="27">
        <f t="shared" si="264"/>
        <v>0</v>
      </c>
      <c r="AC817" s="71">
        <f t="shared" si="265"/>
        <v>0</v>
      </c>
      <c r="AD817" s="71">
        <f t="shared" si="266"/>
        <v>0</v>
      </c>
      <c r="AE817" s="71">
        <f t="shared" si="267"/>
        <v>1.9999999999999983E-3</v>
      </c>
      <c r="AF817" s="80" t="e">
        <f t="shared" si="268"/>
        <v>#DIV/0!</v>
      </c>
      <c r="AG817" s="60" t="s">
        <v>2726</v>
      </c>
    </row>
    <row r="818" spans="1:33">
      <c r="A818" s="84" t="s">
        <v>3275</v>
      </c>
      <c r="B818" s="83" t="s">
        <v>1369</v>
      </c>
      <c r="C818" s="83" t="s">
        <v>3493</v>
      </c>
      <c r="D818" s="83">
        <v>69060021</v>
      </c>
      <c r="E818" s="57" t="str">
        <f t="shared" si="256"/>
        <v>KG-ARI-1903-00109-02598/69060021</v>
      </c>
      <c r="F818" s="20" t="s">
        <v>1371</v>
      </c>
      <c r="G818" s="20" t="s">
        <v>1377</v>
      </c>
      <c r="H818" s="45">
        <v>43539</v>
      </c>
      <c r="I818" s="38">
        <v>3</v>
      </c>
      <c r="J818" s="38">
        <v>18</v>
      </c>
      <c r="K818" s="65">
        <f t="shared" si="258"/>
        <v>6</v>
      </c>
      <c r="L818" s="46">
        <v>3.2</v>
      </c>
      <c r="M818" s="66">
        <f t="shared" si="259"/>
        <v>9.6</v>
      </c>
      <c r="N818" s="38">
        <v>54</v>
      </c>
      <c r="O818" s="38">
        <v>50</v>
      </c>
      <c r="P818" s="38">
        <v>33</v>
      </c>
      <c r="Q818" s="71">
        <f t="shared" si="260"/>
        <v>8.8999999999999996E-2</v>
      </c>
      <c r="R818" s="65">
        <f t="shared" si="261"/>
        <v>0.27</v>
      </c>
      <c r="S818" s="72">
        <f t="shared" si="262"/>
        <v>0.42</v>
      </c>
      <c r="T818" s="50">
        <v>7.56</v>
      </c>
      <c r="U818" s="74" t="s">
        <v>3491</v>
      </c>
      <c r="V818" s="27">
        <f>IF(E818="","",SUMIF(OUTBOUND!$G:$G,WMS!E818,OUTBOUND!$L:$L))</f>
        <v>3</v>
      </c>
      <c r="W818" s="27">
        <f>IF(E818="","",SUMIF(OUTBOUND!$G:$G,WMS!E818,OUTBOUND!$M:$M))</f>
        <v>18</v>
      </c>
      <c r="X818" s="71">
        <f>IF(E818="","",SUMIF(OUTBOUND!$G:$G,WMS!E818,OUTBOUND!$O:$O))</f>
        <v>9.6000000000000014</v>
      </c>
      <c r="Y818" s="71">
        <f>IF(E818="","",SUMIF(OUTBOUND!$G:$G,WMS!E818,OUTBOUND!$AC:$AC))</f>
        <v>7.56</v>
      </c>
      <c r="Z818" s="71">
        <f>IF(E818="","",SUMIF(OUTBOUND!$G:$G,WMS!E818,OUTBOUND!$P:$P))</f>
        <v>0.26700000000000002</v>
      </c>
      <c r="AA818" s="27">
        <f t="shared" si="263"/>
        <v>0</v>
      </c>
      <c r="AB818" s="27">
        <f t="shared" si="264"/>
        <v>0</v>
      </c>
      <c r="AC818" s="71">
        <f t="shared" si="265"/>
        <v>-1.7763568394002505E-15</v>
      </c>
      <c r="AD818" s="71">
        <f t="shared" si="266"/>
        <v>0</v>
      </c>
      <c r="AE818" s="71">
        <f t="shared" si="267"/>
        <v>3.0000000000000027E-3</v>
      </c>
      <c r="AF818" s="80" t="e">
        <f t="shared" si="268"/>
        <v>#DIV/0!</v>
      </c>
      <c r="AG818" s="60" t="s">
        <v>2726</v>
      </c>
    </row>
    <row r="819" spans="1:33">
      <c r="A819" s="84" t="s">
        <v>3275</v>
      </c>
      <c r="B819" s="83" t="s">
        <v>1369</v>
      </c>
      <c r="C819" s="83" t="s">
        <v>3493</v>
      </c>
      <c r="D819" s="83">
        <v>69160417</v>
      </c>
      <c r="E819" s="57" t="str">
        <f t="shared" si="256"/>
        <v>KG-ARI-1903-00109-02598/69160417</v>
      </c>
      <c r="F819" s="20" t="s">
        <v>1371</v>
      </c>
      <c r="G819" s="20" t="s">
        <v>1376</v>
      </c>
      <c r="H819" s="45">
        <v>43539</v>
      </c>
      <c r="I819" s="38">
        <v>3</v>
      </c>
      <c r="J819" s="38">
        <v>18</v>
      </c>
      <c r="K819" s="65">
        <f t="shared" si="258"/>
        <v>6</v>
      </c>
      <c r="L819" s="46">
        <v>2</v>
      </c>
      <c r="M819" s="66">
        <f t="shared" si="259"/>
        <v>6</v>
      </c>
      <c r="N819" s="38">
        <v>40</v>
      </c>
      <c r="O819" s="38">
        <v>29</v>
      </c>
      <c r="P819" s="38">
        <v>26</v>
      </c>
      <c r="Q819" s="71">
        <f t="shared" si="260"/>
        <v>0.03</v>
      </c>
      <c r="R819" s="65">
        <f t="shared" si="261"/>
        <v>0.09</v>
      </c>
      <c r="S819" s="72">
        <f t="shared" si="262"/>
        <v>0.25666666666666665</v>
      </c>
      <c r="T819" s="50">
        <v>4.62</v>
      </c>
      <c r="U819" s="74" t="s">
        <v>3491</v>
      </c>
      <c r="V819" s="27">
        <f>IF(E819="","",SUMIF(OUTBOUND!$G:$G,WMS!E819,OUTBOUND!$L:$L))</f>
        <v>3</v>
      </c>
      <c r="W819" s="27">
        <f>IF(E819="","",SUMIF(OUTBOUND!$G:$G,WMS!E819,OUTBOUND!$M:$M))</f>
        <v>18</v>
      </c>
      <c r="X819" s="71">
        <f>IF(E819="","",SUMIF(OUTBOUND!$G:$G,WMS!E819,OUTBOUND!$O:$O))</f>
        <v>6</v>
      </c>
      <c r="Y819" s="71">
        <f>IF(E819="","",SUMIF(OUTBOUND!$G:$G,WMS!E819,OUTBOUND!$AC:$AC))</f>
        <v>4.62</v>
      </c>
      <c r="Z819" s="71">
        <f>IF(E819="","",SUMIF(OUTBOUND!$G:$G,WMS!E819,OUTBOUND!$P:$P))</f>
        <v>0.09</v>
      </c>
      <c r="AA819" s="27">
        <f t="shared" si="263"/>
        <v>0</v>
      </c>
      <c r="AB819" s="27">
        <f t="shared" si="264"/>
        <v>0</v>
      </c>
      <c r="AC819" s="71">
        <f t="shared" si="265"/>
        <v>0</v>
      </c>
      <c r="AD819" s="71">
        <f t="shared" si="266"/>
        <v>0</v>
      </c>
      <c r="AE819" s="71">
        <f t="shared" si="267"/>
        <v>0</v>
      </c>
      <c r="AF819" s="80" t="e">
        <f t="shared" si="268"/>
        <v>#DIV/0!</v>
      </c>
      <c r="AG819" s="60" t="s">
        <v>2726</v>
      </c>
    </row>
    <row r="820" spans="1:33">
      <c r="A820" s="84" t="s">
        <v>3227</v>
      </c>
      <c r="B820" s="83" t="s">
        <v>1380</v>
      </c>
      <c r="C820" s="83" t="s">
        <v>3494</v>
      </c>
      <c r="D820" s="83">
        <v>42450467</v>
      </c>
      <c r="E820" s="57" t="str">
        <f t="shared" si="256"/>
        <v>KG-ROB-1903-00091-02919/42450467</v>
      </c>
      <c r="F820" s="19" t="s">
        <v>1382</v>
      </c>
      <c r="G820" s="20" t="s">
        <v>1383</v>
      </c>
      <c r="H820" s="45">
        <v>43539</v>
      </c>
      <c r="I820" s="38">
        <v>100</v>
      </c>
      <c r="J820" s="38">
        <v>1000</v>
      </c>
      <c r="K820" s="65">
        <f t="shared" si="258"/>
        <v>10</v>
      </c>
      <c r="L820" s="46">
        <v>4.1500000000000004</v>
      </c>
      <c r="M820" s="66">
        <f t="shared" si="259"/>
        <v>415</v>
      </c>
      <c r="N820" s="38">
        <v>50.5</v>
      </c>
      <c r="O820" s="38">
        <v>27</v>
      </c>
      <c r="P820" s="38">
        <v>26.5</v>
      </c>
      <c r="Q820" s="71">
        <f t="shared" si="260"/>
        <v>3.5999999999999997E-2</v>
      </c>
      <c r="R820" s="65">
        <f t="shared" si="261"/>
        <v>3.61</v>
      </c>
      <c r="S820" s="72">
        <f t="shared" si="262"/>
        <v>0.36699999999999999</v>
      </c>
      <c r="T820" s="50">
        <v>367</v>
      </c>
      <c r="U820" s="74" t="s">
        <v>3495</v>
      </c>
      <c r="V820" s="27">
        <f>IF(E820="","",SUMIF(OUTBOUND!$G:$G,WMS!E820,OUTBOUND!$L:$L))</f>
        <v>100</v>
      </c>
      <c r="W820" s="27">
        <f>IF(E820="","",SUMIF(OUTBOUND!$G:$G,WMS!E820,OUTBOUND!$M:$M))</f>
        <v>1000</v>
      </c>
      <c r="X820" s="71">
        <f>IF(E820="","",SUMIF(OUTBOUND!$G:$G,WMS!E820,OUTBOUND!$O:$O))</f>
        <v>415</v>
      </c>
      <c r="Y820" s="71">
        <f>IF(E820="","",SUMIF(OUTBOUND!$G:$G,WMS!E820,OUTBOUND!$AC:$AC))</f>
        <v>367</v>
      </c>
      <c r="Z820" s="71">
        <f>IF(E820="","",SUMIF(OUTBOUND!$G:$G,WMS!E820,OUTBOUND!$P:$P))</f>
        <v>3.5999999999999996</v>
      </c>
      <c r="AA820" s="27">
        <f t="shared" si="263"/>
        <v>0</v>
      </c>
      <c r="AB820" s="27">
        <f t="shared" si="264"/>
        <v>0</v>
      </c>
      <c r="AC820" s="71">
        <f t="shared" si="265"/>
        <v>0</v>
      </c>
      <c r="AD820" s="71">
        <f t="shared" si="266"/>
        <v>0</v>
      </c>
      <c r="AE820" s="71">
        <f t="shared" si="267"/>
        <v>1.0000000000000231E-2</v>
      </c>
      <c r="AF820" s="80" t="e">
        <f t="shared" si="268"/>
        <v>#DIV/0!</v>
      </c>
      <c r="AG820" s="60" t="s">
        <v>2726</v>
      </c>
    </row>
    <row r="821" spans="1:33">
      <c r="A821" s="43" t="s">
        <v>3227</v>
      </c>
      <c r="B821" s="19" t="s">
        <v>1385</v>
      </c>
      <c r="C821" s="19" t="s">
        <v>3496</v>
      </c>
      <c r="D821" s="19">
        <v>42707028</v>
      </c>
      <c r="E821" s="57" t="str">
        <f t="shared" si="256"/>
        <v>KG-ARI-1903-00107-02464/42707028</v>
      </c>
      <c r="F821" s="19" t="s">
        <v>1387</v>
      </c>
      <c r="G821" s="20" t="s">
        <v>1389</v>
      </c>
      <c r="H821" s="45">
        <v>43539</v>
      </c>
      <c r="I821" s="38">
        <v>8</v>
      </c>
      <c r="J821" s="38">
        <v>80</v>
      </c>
      <c r="K821" s="65">
        <f t="shared" si="258"/>
        <v>10</v>
      </c>
      <c r="L821" s="46">
        <v>5</v>
      </c>
      <c r="M821" s="66">
        <f t="shared" si="259"/>
        <v>40</v>
      </c>
      <c r="N821" s="38">
        <v>58</v>
      </c>
      <c r="O821" s="38">
        <v>24.5</v>
      </c>
      <c r="P821" s="38">
        <v>21</v>
      </c>
      <c r="Q821" s="71">
        <f t="shared" si="260"/>
        <v>0.03</v>
      </c>
      <c r="R821" s="65">
        <f t="shared" si="261"/>
        <v>0.24</v>
      </c>
      <c r="S821" s="72">
        <f t="shared" si="262"/>
        <v>0.44400000000000006</v>
      </c>
      <c r="T821" s="50">
        <v>35.520000000000003</v>
      </c>
      <c r="U821" s="74" t="s">
        <v>3340</v>
      </c>
      <c r="V821" s="27">
        <f>IF(E821="","",SUMIF(OUTBOUND!$G:$G,WMS!E821,OUTBOUND!$L:$L))</f>
        <v>7</v>
      </c>
      <c r="W821" s="27">
        <f>IF(E821="","",SUMIF(OUTBOUND!$G:$G,WMS!E821,OUTBOUND!$M:$M))</f>
        <v>70</v>
      </c>
      <c r="X821" s="71">
        <f>IF(E821="","",SUMIF(OUTBOUND!$G:$G,WMS!E821,OUTBOUND!$O:$O))</f>
        <v>35</v>
      </c>
      <c r="Y821" s="71">
        <f>IF(E821="","",SUMIF(OUTBOUND!$G:$G,WMS!E821,OUTBOUND!$AC:$AC))</f>
        <v>31.080000000000002</v>
      </c>
      <c r="Z821" s="71">
        <f>IF(E821="","",SUMIF(OUTBOUND!$G:$G,WMS!E821,OUTBOUND!$P:$P))</f>
        <v>0.21</v>
      </c>
      <c r="AA821" s="27">
        <f t="shared" si="263"/>
        <v>1</v>
      </c>
      <c r="AB821" s="27">
        <f t="shared" si="264"/>
        <v>10</v>
      </c>
      <c r="AC821" s="71">
        <f t="shared" si="265"/>
        <v>5</v>
      </c>
      <c r="AD821" s="71">
        <f t="shared" si="266"/>
        <v>4.4400000000000013</v>
      </c>
      <c r="AE821" s="71">
        <f t="shared" si="267"/>
        <v>0.03</v>
      </c>
      <c r="AF821" s="80" t="b">
        <f t="shared" si="268"/>
        <v>1</v>
      </c>
    </row>
    <row r="822" spans="1:33">
      <c r="A822" s="84" t="s">
        <v>3227</v>
      </c>
      <c r="B822" s="83" t="s">
        <v>1385</v>
      </c>
      <c r="C822" s="83" t="s">
        <v>3496</v>
      </c>
      <c r="D822" s="83">
        <v>42729266</v>
      </c>
      <c r="E822" s="57" t="str">
        <f t="shared" ref="E822:E883" si="269">IF(D822="","",C822&amp;"/"&amp;D822)</f>
        <v>KG-ARI-1903-00107-02464/42729266</v>
      </c>
      <c r="F822" s="19" t="s">
        <v>1387</v>
      </c>
      <c r="G822" s="20" t="s">
        <v>1388</v>
      </c>
      <c r="H822" s="45">
        <v>43539</v>
      </c>
      <c r="I822" s="38">
        <v>3</v>
      </c>
      <c r="J822" s="38">
        <v>24</v>
      </c>
      <c r="K822" s="65">
        <f t="shared" ref="K822:K883" si="270">IF(J822="","",J822/I822)</f>
        <v>8</v>
      </c>
      <c r="L822" s="46">
        <v>7.5</v>
      </c>
      <c r="M822" s="66">
        <f t="shared" ref="M822:M883" si="271">IF(L822="","",ROUND(I822*L822,3))</f>
        <v>22.5</v>
      </c>
      <c r="N822" s="38">
        <v>33</v>
      </c>
      <c r="O822" s="38">
        <v>29</v>
      </c>
      <c r="P822" s="38">
        <v>26</v>
      </c>
      <c r="Q822" s="71">
        <f t="shared" ref="Q822:Q883" si="272">IF(P822="","",ROUND(N822*O822*P822/1000000,3))</f>
        <v>2.5000000000000001E-2</v>
      </c>
      <c r="R822" s="65">
        <f t="shared" ref="R822:R883" si="273">IF(Q822="","",ROUND(N822*O822*P822/1000000*I822,2))</f>
        <v>7.0000000000000007E-2</v>
      </c>
      <c r="S822" s="72">
        <f t="shared" ref="S822:S883" si="274">IF(T822="","",T822/J822)</f>
        <v>0.83124999999999993</v>
      </c>
      <c r="T822" s="50">
        <v>19.95</v>
      </c>
      <c r="U822" s="74" t="s">
        <v>3497</v>
      </c>
      <c r="V822" s="27">
        <f>IF(E822="","",SUMIF(OUTBOUND!$G:$G,WMS!E822,OUTBOUND!$L:$L))</f>
        <v>3</v>
      </c>
      <c r="W822" s="27">
        <f>IF(E822="","",SUMIF(OUTBOUND!$G:$G,WMS!E822,OUTBOUND!$M:$M))</f>
        <v>24</v>
      </c>
      <c r="X822" s="71">
        <f>IF(E822="","",SUMIF(OUTBOUND!$G:$G,WMS!E822,OUTBOUND!$O:$O))</f>
        <v>22.5</v>
      </c>
      <c r="Y822" s="71">
        <f>IF(E822="","",SUMIF(OUTBOUND!$G:$G,WMS!E822,OUTBOUND!$AC:$AC))</f>
        <v>19.95</v>
      </c>
      <c r="Z822" s="71">
        <f>IF(E822="","",SUMIF(OUTBOUND!$G:$G,WMS!E822,OUTBOUND!$P:$P))</f>
        <v>7.5000000000000011E-2</v>
      </c>
      <c r="AA822" s="27">
        <f t="shared" ref="AA822:AA883" si="275">IF(I822="","",I822-V822)</f>
        <v>0</v>
      </c>
      <c r="AB822" s="27">
        <f t="shared" ref="AB822:AB883" si="276">IF(J822="","",J822-W822)</f>
        <v>0</v>
      </c>
      <c r="AC822" s="71">
        <f t="shared" ref="AC822:AC883" si="277">IF(M822="","",M822-X822)</f>
        <v>0</v>
      </c>
      <c r="AD822" s="71">
        <f t="shared" ref="AD822:AD883" si="278">IF(T822="","",T822-Y822)</f>
        <v>0</v>
      </c>
      <c r="AE822" s="71">
        <f t="shared" ref="AE822:AE883" si="279">IF(R822="","",R822-Z822)</f>
        <v>-5.0000000000000044E-3</v>
      </c>
      <c r="AF822" s="80" t="e">
        <f t="shared" ref="AF822:AF883" si="280">IF(AB822="","",EXACT(K822,AB822/AA822))</f>
        <v>#DIV/0!</v>
      </c>
      <c r="AG822" s="43" t="s">
        <v>2726</v>
      </c>
    </row>
    <row r="823" spans="1:33">
      <c r="A823" s="84" t="s">
        <v>3227</v>
      </c>
      <c r="B823" s="83" t="s">
        <v>1391</v>
      </c>
      <c r="C823" s="83" t="s">
        <v>3498</v>
      </c>
      <c r="D823" s="83">
        <v>42479116</v>
      </c>
      <c r="E823" s="57" t="str">
        <f t="shared" si="269"/>
        <v>KG-ARI-1903-00107-02494/42479116</v>
      </c>
      <c r="F823" s="20" t="s">
        <v>1393</v>
      </c>
      <c r="G823" s="19" t="s">
        <v>1394</v>
      </c>
      <c r="H823" s="45">
        <v>43539</v>
      </c>
      <c r="I823" s="38">
        <v>3</v>
      </c>
      <c r="J823" s="38">
        <v>18</v>
      </c>
      <c r="K823" s="65">
        <f t="shared" si="270"/>
        <v>6</v>
      </c>
      <c r="L823" s="46">
        <v>2.2000000000000002</v>
      </c>
      <c r="M823" s="66">
        <f t="shared" si="271"/>
        <v>6.6</v>
      </c>
      <c r="N823" s="38">
        <v>77</v>
      </c>
      <c r="O823" s="38">
        <v>25</v>
      </c>
      <c r="P823" s="38">
        <v>18</v>
      </c>
      <c r="Q823" s="71">
        <f t="shared" si="272"/>
        <v>3.5000000000000003E-2</v>
      </c>
      <c r="R823" s="65">
        <f t="shared" si="273"/>
        <v>0.1</v>
      </c>
      <c r="S823" s="72">
        <f t="shared" si="274"/>
        <v>0.26666666666666666</v>
      </c>
      <c r="T823" s="50">
        <v>4.8</v>
      </c>
      <c r="U823" s="74" t="s">
        <v>3499</v>
      </c>
      <c r="V823" s="27">
        <f>IF(E823="","",SUMIF(OUTBOUND!$G:$G,WMS!E823,OUTBOUND!$L:$L))</f>
        <v>3</v>
      </c>
      <c r="W823" s="27">
        <f>IF(E823="","",SUMIF(OUTBOUND!$G:$G,WMS!E823,OUTBOUND!$M:$M))</f>
        <v>18</v>
      </c>
      <c r="X823" s="71">
        <f>IF(E823="","",SUMIF(OUTBOUND!$G:$G,WMS!E823,OUTBOUND!$O:$O))</f>
        <v>6.6000000000000005</v>
      </c>
      <c r="Y823" s="71">
        <f>IF(E823="","",SUMIF(OUTBOUND!$G:$G,WMS!E823,OUTBOUND!$AC:$AC))</f>
        <v>4.8</v>
      </c>
      <c r="Z823" s="71">
        <f>IF(E823="","",SUMIF(OUTBOUND!$G:$G,WMS!E823,OUTBOUND!$P:$P))</f>
        <v>0.10500000000000001</v>
      </c>
      <c r="AA823" s="27">
        <f t="shared" si="275"/>
        <v>0</v>
      </c>
      <c r="AB823" s="27">
        <f t="shared" si="276"/>
        <v>0</v>
      </c>
      <c r="AC823" s="71">
        <f t="shared" si="277"/>
        <v>-8.8817841970012523E-16</v>
      </c>
      <c r="AD823" s="71">
        <f t="shared" si="278"/>
        <v>0</v>
      </c>
      <c r="AE823" s="71">
        <f t="shared" si="279"/>
        <v>-5.0000000000000044E-3</v>
      </c>
      <c r="AF823" s="80" t="e">
        <f t="shared" si="280"/>
        <v>#DIV/0!</v>
      </c>
      <c r="AG823" s="43" t="s">
        <v>2726</v>
      </c>
    </row>
    <row r="824" spans="1:33">
      <c r="A824" s="43" t="s">
        <v>3227</v>
      </c>
      <c r="B824" s="19" t="s">
        <v>1391</v>
      </c>
      <c r="C824" s="19" t="s">
        <v>3498</v>
      </c>
      <c r="D824" s="19">
        <v>42232308</v>
      </c>
      <c r="E824" s="57" t="str">
        <f t="shared" si="269"/>
        <v>KG-ARI-1903-00107-02494/42232308</v>
      </c>
      <c r="F824" s="20" t="s">
        <v>1393</v>
      </c>
      <c r="G824" s="19" t="s">
        <v>1396</v>
      </c>
      <c r="H824" s="45">
        <v>43539</v>
      </c>
      <c r="I824" s="38">
        <v>4</v>
      </c>
      <c r="J824" s="38">
        <v>24</v>
      </c>
      <c r="K824" s="65">
        <f t="shared" si="270"/>
        <v>6</v>
      </c>
      <c r="L824" s="46">
        <v>4.5999999999999996</v>
      </c>
      <c r="M824" s="66">
        <f t="shared" si="271"/>
        <v>18.399999999999999</v>
      </c>
      <c r="N824" s="38">
        <v>46</v>
      </c>
      <c r="O824" s="38">
        <v>32</v>
      </c>
      <c r="P824" s="38">
        <v>23</v>
      </c>
      <c r="Q824" s="71">
        <f t="shared" si="272"/>
        <v>3.4000000000000002E-2</v>
      </c>
      <c r="R824" s="65">
        <f t="shared" si="273"/>
        <v>0.14000000000000001</v>
      </c>
      <c r="S824" s="72">
        <f t="shared" si="274"/>
        <v>0.68333333333333324</v>
      </c>
      <c r="T824" s="50">
        <v>16.399999999999999</v>
      </c>
      <c r="U824" s="74" t="s">
        <v>3499</v>
      </c>
      <c r="V824" s="27">
        <f>IF(E824="","",SUMIF(OUTBOUND!$G:$G,WMS!E824,OUTBOUND!$L:$L))</f>
        <v>0</v>
      </c>
      <c r="W824" s="27">
        <f>IF(E824="","",SUMIF(OUTBOUND!$G:$G,WMS!E824,OUTBOUND!$M:$M))</f>
        <v>0</v>
      </c>
      <c r="X824" s="71">
        <f>IF(E824="","",SUMIF(OUTBOUND!$G:$G,WMS!E824,OUTBOUND!$O:$O))</f>
        <v>0</v>
      </c>
      <c r="Y824" s="71">
        <f>IF(E824="","",SUMIF(OUTBOUND!$G:$G,WMS!E824,OUTBOUND!$AC:$AC))</f>
        <v>0</v>
      </c>
      <c r="Z824" s="71">
        <f>IF(E824="","",SUMIF(OUTBOUND!$G:$G,WMS!E824,OUTBOUND!$P:$P))</f>
        <v>0</v>
      </c>
      <c r="AA824" s="27">
        <f t="shared" si="275"/>
        <v>4</v>
      </c>
      <c r="AB824" s="27">
        <f t="shared" si="276"/>
        <v>24</v>
      </c>
      <c r="AC824" s="71">
        <f t="shared" si="277"/>
        <v>18.399999999999999</v>
      </c>
      <c r="AD824" s="71">
        <f t="shared" si="278"/>
        <v>16.399999999999999</v>
      </c>
      <c r="AE824" s="71">
        <f t="shared" si="279"/>
        <v>0.14000000000000001</v>
      </c>
      <c r="AF824" s="80" t="b">
        <f t="shared" si="280"/>
        <v>1</v>
      </c>
    </row>
    <row r="825" spans="1:33">
      <c r="A825" s="43" t="s">
        <v>3227</v>
      </c>
      <c r="B825" s="19" t="s">
        <v>1391</v>
      </c>
      <c r="C825" s="19" t="s">
        <v>3498</v>
      </c>
      <c r="D825" s="19">
        <v>42232551</v>
      </c>
      <c r="E825" s="57" t="str">
        <f t="shared" si="269"/>
        <v>KG-ARI-1903-00107-02494/42232551</v>
      </c>
      <c r="F825" s="20" t="s">
        <v>1393</v>
      </c>
      <c r="G825" s="19" t="s">
        <v>1398</v>
      </c>
      <c r="H825" s="45">
        <v>43539</v>
      </c>
      <c r="I825" s="38">
        <v>9</v>
      </c>
      <c r="J825" s="38">
        <v>54</v>
      </c>
      <c r="K825" s="65">
        <f t="shared" si="270"/>
        <v>6</v>
      </c>
      <c r="L825" s="46">
        <v>2.5</v>
      </c>
      <c r="M825" s="66">
        <f t="shared" si="271"/>
        <v>22.5</v>
      </c>
      <c r="N825" s="38">
        <v>52</v>
      </c>
      <c r="O825" s="38">
        <v>22</v>
      </c>
      <c r="P825" s="38">
        <v>26</v>
      </c>
      <c r="Q825" s="71">
        <f t="shared" si="272"/>
        <v>0.03</v>
      </c>
      <c r="R825" s="65">
        <f t="shared" si="273"/>
        <v>0.27</v>
      </c>
      <c r="S825" s="72">
        <f t="shared" si="274"/>
        <v>0.33333333333333331</v>
      </c>
      <c r="T825" s="50">
        <v>18</v>
      </c>
      <c r="U825" s="74" t="s">
        <v>3499</v>
      </c>
      <c r="V825" s="27">
        <f>IF(E825="","",SUMIF(OUTBOUND!$G:$G,WMS!E825,OUTBOUND!$L:$L))</f>
        <v>0</v>
      </c>
      <c r="W825" s="27">
        <f>IF(E825="","",SUMIF(OUTBOUND!$G:$G,WMS!E825,OUTBOUND!$M:$M))</f>
        <v>0</v>
      </c>
      <c r="X825" s="71">
        <f>IF(E825="","",SUMIF(OUTBOUND!$G:$G,WMS!E825,OUTBOUND!$O:$O))</f>
        <v>0</v>
      </c>
      <c r="Y825" s="71">
        <f>IF(E825="","",SUMIF(OUTBOUND!$G:$G,WMS!E825,OUTBOUND!$AC:$AC))</f>
        <v>0</v>
      </c>
      <c r="Z825" s="71">
        <f>IF(E825="","",SUMIF(OUTBOUND!$G:$G,WMS!E825,OUTBOUND!$P:$P))</f>
        <v>0</v>
      </c>
      <c r="AA825" s="27">
        <f t="shared" si="275"/>
        <v>9</v>
      </c>
      <c r="AB825" s="27">
        <f t="shared" si="276"/>
        <v>54</v>
      </c>
      <c r="AC825" s="71">
        <f t="shared" si="277"/>
        <v>22.5</v>
      </c>
      <c r="AD825" s="71">
        <f t="shared" si="278"/>
        <v>18</v>
      </c>
      <c r="AE825" s="71">
        <f t="shared" si="279"/>
        <v>0.27</v>
      </c>
      <c r="AF825" s="80" t="b">
        <f t="shared" si="280"/>
        <v>1</v>
      </c>
    </row>
    <row r="826" spans="1:33">
      <c r="A826" s="84" t="s">
        <v>3227</v>
      </c>
      <c r="B826" s="83" t="s">
        <v>1391</v>
      </c>
      <c r="C826" s="83" t="s">
        <v>3498</v>
      </c>
      <c r="D826" s="83">
        <v>42232513</v>
      </c>
      <c r="E826" s="57" t="str">
        <f t="shared" si="269"/>
        <v>KG-ARI-1903-00107-02494/42232513</v>
      </c>
      <c r="F826" s="20" t="s">
        <v>1393</v>
      </c>
      <c r="G826" s="19" t="s">
        <v>1400</v>
      </c>
      <c r="H826" s="45">
        <v>43539</v>
      </c>
      <c r="I826" s="38">
        <v>6</v>
      </c>
      <c r="J826" s="38">
        <v>96</v>
      </c>
      <c r="K826" s="65">
        <f t="shared" si="270"/>
        <v>16</v>
      </c>
      <c r="L826" s="46">
        <v>1.2</v>
      </c>
      <c r="M826" s="66">
        <f t="shared" si="271"/>
        <v>7.2</v>
      </c>
      <c r="N826" s="38">
        <v>31</v>
      </c>
      <c r="O826" s="38">
        <v>23</v>
      </c>
      <c r="P826" s="38">
        <v>14</v>
      </c>
      <c r="Q826" s="71">
        <f t="shared" si="272"/>
        <v>0.01</v>
      </c>
      <c r="R826" s="65">
        <f t="shared" si="273"/>
        <v>0.06</v>
      </c>
      <c r="S826" s="72">
        <f t="shared" si="274"/>
        <v>6.25E-2</v>
      </c>
      <c r="T826" s="50">
        <v>6</v>
      </c>
      <c r="U826" s="74" t="s">
        <v>3500</v>
      </c>
      <c r="V826" s="27">
        <f>IF(E826="","",SUMIF(OUTBOUND!$G:$G,WMS!E826,OUTBOUND!$L:$L))</f>
        <v>6</v>
      </c>
      <c r="W826" s="27">
        <f>IF(E826="","",SUMIF(OUTBOUND!$G:$G,WMS!E826,OUTBOUND!$M:$M))</f>
        <v>96</v>
      </c>
      <c r="X826" s="71">
        <f>IF(E826="","",SUMIF(OUTBOUND!$G:$G,WMS!E826,OUTBOUND!$O:$O))</f>
        <v>7.1999999999999993</v>
      </c>
      <c r="Y826" s="71">
        <f>IF(E826="","",SUMIF(OUTBOUND!$G:$G,WMS!E826,OUTBOUND!$AC:$AC))</f>
        <v>6</v>
      </c>
      <c r="Z826" s="71">
        <f>IF(E826="","",SUMIF(OUTBOUND!$G:$G,WMS!E826,OUTBOUND!$P:$P))</f>
        <v>0.06</v>
      </c>
      <c r="AA826" s="27">
        <f t="shared" si="275"/>
        <v>0</v>
      </c>
      <c r="AB826" s="27">
        <f t="shared" si="276"/>
        <v>0</v>
      </c>
      <c r="AC826" s="71">
        <f t="shared" si="277"/>
        <v>8.8817841970012523E-16</v>
      </c>
      <c r="AD826" s="71">
        <f t="shared" si="278"/>
        <v>0</v>
      </c>
      <c r="AE826" s="71">
        <f t="shared" si="279"/>
        <v>0</v>
      </c>
      <c r="AF826" s="80" t="e">
        <f t="shared" si="280"/>
        <v>#DIV/0!</v>
      </c>
      <c r="AG826" s="43" t="s">
        <v>2726</v>
      </c>
    </row>
    <row r="827" spans="1:33">
      <c r="A827" s="84" t="s">
        <v>3227</v>
      </c>
      <c r="B827" s="83" t="s">
        <v>1391</v>
      </c>
      <c r="C827" s="83" t="s">
        <v>3498</v>
      </c>
      <c r="D827" s="83">
        <v>42237730</v>
      </c>
      <c r="E827" s="57" t="str">
        <f t="shared" si="269"/>
        <v>KG-ARI-1903-00107-02494/42237730</v>
      </c>
      <c r="F827" s="20" t="s">
        <v>1393</v>
      </c>
      <c r="G827" s="19" t="s">
        <v>1402</v>
      </c>
      <c r="H827" s="45">
        <v>43539</v>
      </c>
      <c r="I827" s="38">
        <v>7</v>
      </c>
      <c r="J827" s="38">
        <v>84</v>
      </c>
      <c r="K827" s="65">
        <f t="shared" si="270"/>
        <v>12</v>
      </c>
      <c r="L827" s="46">
        <v>1.5</v>
      </c>
      <c r="M827" s="66">
        <f t="shared" si="271"/>
        <v>10.5</v>
      </c>
      <c r="N827" s="38">
        <v>27.5</v>
      </c>
      <c r="O827" s="38">
        <v>13</v>
      </c>
      <c r="P827" s="38">
        <v>27.5</v>
      </c>
      <c r="Q827" s="71">
        <f t="shared" si="272"/>
        <v>0.01</v>
      </c>
      <c r="R827" s="65">
        <f t="shared" si="273"/>
        <v>7.0000000000000007E-2</v>
      </c>
      <c r="S827" s="72">
        <f t="shared" si="274"/>
        <v>6.6666666666666666E-2</v>
      </c>
      <c r="T827" s="50">
        <v>5.6</v>
      </c>
      <c r="U827" s="74" t="s">
        <v>3499</v>
      </c>
      <c r="V827" s="27">
        <f>IF(E827="","",SUMIF(OUTBOUND!$G:$G,WMS!E827,OUTBOUND!$L:$L))</f>
        <v>7</v>
      </c>
      <c r="W827" s="27">
        <f>IF(E827="","",SUMIF(OUTBOUND!$G:$G,WMS!E827,OUTBOUND!$M:$M))</f>
        <v>84</v>
      </c>
      <c r="X827" s="71">
        <f>IF(E827="","",SUMIF(OUTBOUND!$G:$G,WMS!E827,OUTBOUND!$O:$O))</f>
        <v>10.5</v>
      </c>
      <c r="Y827" s="71">
        <f>IF(E827="","",SUMIF(OUTBOUND!$G:$G,WMS!E827,OUTBOUND!$AC:$AC))</f>
        <v>5.6</v>
      </c>
      <c r="Z827" s="71">
        <f>IF(E827="","",SUMIF(OUTBOUND!$G:$G,WMS!E827,OUTBOUND!$P:$P))</f>
        <v>7.0000000000000007E-2</v>
      </c>
      <c r="AA827" s="27">
        <f t="shared" si="275"/>
        <v>0</v>
      </c>
      <c r="AB827" s="27">
        <f t="shared" si="276"/>
        <v>0</v>
      </c>
      <c r="AC827" s="71">
        <f t="shared" si="277"/>
        <v>0</v>
      </c>
      <c r="AD827" s="71">
        <f t="shared" si="278"/>
        <v>0</v>
      </c>
      <c r="AE827" s="71">
        <f t="shared" si="279"/>
        <v>0</v>
      </c>
      <c r="AF827" s="80" t="e">
        <f t="shared" si="280"/>
        <v>#DIV/0!</v>
      </c>
      <c r="AG827" s="43" t="s">
        <v>2726</v>
      </c>
    </row>
    <row r="828" spans="1:33">
      <c r="A828" s="84" t="s">
        <v>3227</v>
      </c>
      <c r="B828" s="83" t="s">
        <v>1391</v>
      </c>
      <c r="C828" s="83" t="s">
        <v>3498</v>
      </c>
      <c r="D828" s="83">
        <v>42563075</v>
      </c>
      <c r="E828" s="57" t="str">
        <f t="shared" si="269"/>
        <v>KG-ARI-1903-00107-02494/42563075</v>
      </c>
      <c r="F828" s="20" t="s">
        <v>1393</v>
      </c>
      <c r="G828" s="19" t="s">
        <v>1404</v>
      </c>
      <c r="H828" s="45">
        <v>43539</v>
      </c>
      <c r="I828" s="38">
        <v>4</v>
      </c>
      <c r="J828" s="38">
        <v>24</v>
      </c>
      <c r="K828" s="65">
        <f t="shared" si="270"/>
        <v>6</v>
      </c>
      <c r="L828" s="46">
        <v>4.2</v>
      </c>
      <c r="M828" s="66">
        <f t="shared" si="271"/>
        <v>16.8</v>
      </c>
      <c r="N828" s="38">
        <v>50</v>
      </c>
      <c r="O828" s="38">
        <v>16</v>
      </c>
      <c r="P828" s="38">
        <v>57</v>
      </c>
      <c r="Q828" s="71">
        <f t="shared" si="272"/>
        <v>4.5999999999999999E-2</v>
      </c>
      <c r="R828" s="65">
        <f t="shared" si="273"/>
        <v>0.18</v>
      </c>
      <c r="S828" s="72">
        <f t="shared" si="274"/>
        <v>0.6</v>
      </c>
      <c r="T828" s="50">
        <v>14.4</v>
      </c>
      <c r="U828" s="74" t="s">
        <v>3142</v>
      </c>
      <c r="V828" s="27">
        <f>IF(E828="","",SUMIF(OUTBOUND!$G:$G,WMS!E828,OUTBOUND!$L:$L))</f>
        <v>4</v>
      </c>
      <c r="W828" s="27">
        <f>IF(E828="","",SUMIF(OUTBOUND!$G:$G,WMS!E828,OUTBOUND!$M:$M))</f>
        <v>24</v>
      </c>
      <c r="X828" s="71">
        <f>IF(E828="","",SUMIF(OUTBOUND!$G:$G,WMS!E828,OUTBOUND!$O:$O))</f>
        <v>16.8</v>
      </c>
      <c r="Y828" s="71">
        <f>IF(E828="","",SUMIF(OUTBOUND!$G:$G,WMS!E828,OUTBOUND!$AC:$AC))</f>
        <v>14.399999999999999</v>
      </c>
      <c r="Z828" s="71">
        <f>IF(E828="","",SUMIF(OUTBOUND!$G:$G,WMS!E828,OUTBOUND!$P:$P))</f>
        <v>0.184</v>
      </c>
      <c r="AA828" s="27">
        <f t="shared" si="275"/>
        <v>0</v>
      </c>
      <c r="AB828" s="27">
        <f t="shared" si="276"/>
        <v>0</v>
      </c>
      <c r="AC828" s="71">
        <f t="shared" si="277"/>
        <v>0</v>
      </c>
      <c r="AD828" s="71">
        <f t="shared" si="278"/>
        <v>1.7763568394002505E-15</v>
      </c>
      <c r="AE828" s="71">
        <f t="shared" si="279"/>
        <v>-4.0000000000000036E-3</v>
      </c>
      <c r="AF828" s="80" t="e">
        <f t="shared" si="280"/>
        <v>#DIV/0!</v>
      </c>
      <c r="AG828" s="43" t="s">
        <v>2726</v>
      </c>
    </row>
    <row r="829" spans="1:33">
      <c r="A829" s="43" t="s">
        <v>3227</v>
      </c>
      <c r="B829" s="19" t="s">
        <v>1391</v>
      </c>
      <c r="C829" s="19" t="s">
        <v>3498</v>
      </c>
      <c r="D829" s="19">
        <v>42555698</v>
      </c>
      <c r="E829" s="57" t="str">
        <f t="shared" si="269"/>
        <v>KG-ARI-1903-00107-02494/42555698</v>
      </c>
      <c r="F829" s="20" t="s">
        <v>1393</v>
      </c>
      <c r="G829" s="19" t="s">
        <v>1406</v>
      </c>
      <c r="H829" s="45">
        <v>43539</v>
      </c>
      <c r="I829" s="38">
        <v>7</v>
      </c>
      <c r="J829" s="38">
        <v>28</v>
      </c>
      <c r="K829" s="65">
        <f t="shared" si="270"/>
        <v>4</v>
      </c>
      <c r="L829" s="46">
        <v>7</v>
      </c>
      <c r="M829" s="66">
        <f t="shared" si="271"/>
        <v>49</v>
      </c>
      <c r="N829" s="38">
        <v>68</v>
      </c>
      <c r="O829" s="38">
        <v>37.5</v>
      </c>
      <c r="P829" s="38">
        <v>34</v>
      </c>
      <c r="Q829" s="71">
        <f t="shared" si="272"/>
        <v>8.6999999999999994E-2</v>
      </c>
      <c r="R829" s="65">
        <f t="shared" si="273"/>
        <v>0.61</v>
      </c>
      <c r="S829" s="72">
        <f t="shared" si="274"/>
        <v>1.5250000000000001</v>
      </c>
      <c r="T829" s="50">
        <v>42.7</v>
      </c>
      <c r="U829" s="74" t="s">
        <v>3500</v>
      </c>
      <c r="V829" s="27">
        <f>IF(E829="","",SUMIF(OUTBOUND!$G:$G,WMS!E829,OUTBOUND!$L:$L))</f>
        <v>0</v>
      </c>
      <c r="W829" s="27">
        <f>IF(E829="","",SUMIF(OUTBOUND!$G:$G,WMS!E829,OUTBOUND!$M:$M))</f>
        <v>0</v>
      </c>
      <c r="X829" s="71">
        <f>IF(E829="","",SUMIF(OUTBOUND!$G:$G,WMS!E829,OUTBOUND!$O:$O))</f>
        <v>0</v>
      </c>
      <c r="Y829" s="71">
        <f>IF(E829="","",SUMIF(OUTBOUND!$G:$G,WMS!E829,OUTBOUND!$AC:$AC))</f>
        <v>0</v>
      </c>
      <c r="Z829" s="71">
        <f>IF(E829="","",SUMIF(OUTBOUND!$G:$G,WMS!E829,OUTBOUND!$P:$P))</f>
        <v>0</v>
      </c>
      <c r="AA829" s="27">
        <f t="shared" si="275"/>
        <v>7</v>
      </c>
      <c r="AB829" s="27">
        <f t="shared" si="276"/>
        <v>28</v>
      </c>
      <c r="AC829" s="71">
        <f t="shared" si="277"/>
        <v>49</v>
      </c>
      <c r="AD829" s="71">
        <f t="shared" si="278"/>
        <v>42.7</v>
      </c>
      <c r="AE829" s="71">
        <f t="shared" si="279"/>
        <v>0.61</v>
      </c>
      <c r="AF829" s="80" t="b">
        <f t="shared" si="280"/>
        <v>1</v>
      </c>
    </row>
    <row r="830" spans="1:33">
      <c r="A830" s="84" t="s">
        <v>3227</v>
      </c>
      <c r="B830" s="83" t="s">
        <v>1391</v>
      </c>
      <c r="C830" s="83" t="s">
        <v>3498</v>
      </c>
      <c r="D830" s="83">
        <v>42269694</v>
      </c>
      <c r="E830" s="57" t="str">
        <f t="shared" si="269"/>
        <v>KG-ARI-1903-00107-02494/42269694</v>
      </c>
      <c r="F830" s="20" t="s">
        <v>1393</v>
      </c>
      <c r="G830" s="19" t="s">
        <v>1406</v>
      </c>
      <c r="H830" s="45">
        <v>43539</v>
      </c>
      <c r="I830" s="38">
        <v>4</v>
      </c>
      <c r="J830" s="38">
        <v>32</v>
      </c>
      <c r="K830" s="65">
        <f t="shared" si="270"/>
        <v>8</v>
      </c>
      <c r="L830" s="46">
        <v>2</v>
      </c>
      <c r="M830" s="66">
        <f t="shared" si="271"/>
        <v>8</v>
      </c>
      <c r="N830" s="38">
        <v>38</v>
      </c>
      <c r="O830" s="38">
        <v>31</v>
      </c>
      <c r="P830" s="38">
        <v>19</v>
      </c>
      <c r="Q830" s="71">
        <f t="shared" si="272"/>
        <v>2.1999999999999999E-2</v>
      </c>
      <c r="R830" s="65">
        <f t="shared" si="273"/>
        <v>0.09</v>
      </c>
      <c r="S830" s="72">
        <f t="shared" si="274"/>
        <v>0.24249999999999999</v>
      </c>
      <c r="T830" s="50">
        <v>7.76</v>
      </c>
      <c r="U830" s="74" t="s">
        <v>2734</v>
      </c>
      <c r="V830" s="27">
        <f>IF(E830="","",SUMIF(OUTBOUND!$G:$G,WMS!E830,OUTBOUND!$L:$L))</f>
        <v>4</v>
      </c>
      <c r="W830" s="27">
        <f>IF(E830="","",SUMIF(OUTBOUND!$G:$G,WMS!E830,OUTBOUND!$M:$M))</f>
        <v>32</v>
      </c>
      <c r="X830" s="71">
        <f>IF(E830="","",SUMIF(OUTBOUND!$G:$G,WMS!E830,OUTBOUND!$O:$O))</f>
        <v>8</v>
      </c>
      <c r="Y830" s="71">
        <f>IF(E830="","",SUMIF(OUTBOUND!$G:$G,WMS!E830,OUTBOUND!$AC:$AC))</f>
        <v>7.76</v>
      </c>
      <c r="Z830" s="71">
        <f>IF(E830="","",SUMIF(OUTBOUND!$G:$G,WMS!E830,OUTBOUND!$P:$P))</f>
        <v>8.7999999999999995E-2</v>
      </c>
      <c r="AA830" s="27">
        <f t="shared" si="275"/>
        <v>0</v>
      </c>
      <c r="AB830" s="27">
        <f t="shared" si="276"/>
        <v>0</v>
      </c>
      <c r="AC830" s="71">
        <f t="shared" si="277"/>
        <v>0</v>
      </c>
      <c r="AD830" s="71">
        <f t="shared" si="278"/>
        <v>0</v>
      </c>
      <c r="AE830" s="71">
        <f t="shared" si="279"/>
        <v>2.0000000000000018E-3</v>
      </c>
      <c r="AF830" s="80" t="e">
        <f t="shared" si="280"/>
        <v>#DIV/0!</v>
      </c>
      <c r="AG830" s="43" t="s">
        <v>2726</v>
      </c>
    </row>
    <row r="831" spans="1:33">
      <c r="A831" s="84" t="s">
        <v>3227</v>
      </c>
      <c r="B831" s="83" t="s">
        <v>1391</v>
      </c>
      <c r="C831" s="83" t="s">
        <v>3498</v>
      </c>
      <c r="D831" s="83">
        <v>42269670</v>
      </c>
      <c r="E831" s="57" t="str">
        <f t="shared" si="269"/>
        <v>KG-ARI-1903-00107-02494/42269670</v>
      </c>
      <c r="F831" s="20" t="s">
        <v>1393</v>
      </c>
      <c r="G831" s="19" t="s">
        <v>1406</v>
      </c>
      <c r="H831" s="45">
        <v>43539</v>
      </c>
      <c r="I831" s="38">
        <v>3</v>
      </c>
      <c r="J831" s="38">
        <v>24</v>
      </c>
      <c r="K831" s="65">
        <f t="shared" si="270"/>
        <v>8</v>
      </c>
      <c r="L831" s="46">
        <v>2</v>
      </c>
      <c r="M831" s="66">
        <f t="shared" si="271"/>
        <v>6</v>
      </c>
      <c r="N831" s="38">
        <v>43</v>
      </c>
      <c r="O831" s="38">
        <v>32</v>
      </c>
      <c r="P831" s="38">
        <v>18</v>
      </c>
      <c r="Q831" s="71">
        <f t="shared" si="272"/>
        <v>2.5000000000000001E-2</v>
      </c>
      <c r="R831" s="65">
        <f t="shared" si="273"/>
        <v>7.0000000000000007E-2</v>
      </c>
      <c r="S831" s="72">
        <f t="shared" si="274"/>
        <v>0.1875</v>
      </c>
      <c r="T831" s="50">
        <v>4.5</v>
      </c>
      <c r="U831" s="74" t="s">
        <v>3500</v>
      </c>
      <c r="V831" s="27">
        <f>IF(E831="","",SUMIF(OUTBOUND!$G:$G,WMS!E831,OUTBOUND!$L:$L))</f>
        <v>3</v>
      </c>
      <c r="W831" s="27">
        <f>IF(E831="","",SUMIF(OUTBOUND!$G:$G,WMS!E831,OUTBOUND!$M:$M))</f>
        <v>24</v>
      </c>
      <c r="X831" s="71">
        <f>IF(E831="","",SUMIF(OUTBOUND!$G:$G,WMS!E831,OUTBOUND!$O:$O))</f>
        <v>6</v>
      </c>
      <c r="Y831" s="71">
        <f>IF(E831="","",SUMIF(OUTBOUND!$G:$G,WMS!E831,OUTBOUND!$AC:$AC))</f>
        <v>4.5</v>
      </c>
      <c r="Z831" s="71">
        <f>IF(E831="","",SUMIF(OUTBOUND!$G:$G,WMS!E831,OUTBOUND!$P:$P))</f>
        <v>7.5000000000000011E-2</v>
      </c>
      <c r="AA831" s="27">
        <f t="shared" si="275"/>
        <v>0</v>
      </c>
      <c r="AB831" s="27">
        <f t="shared" si="276"/>
        <v>0</v>
      </c>
      <c r="AC831" s="71">
        <f t="shared" si="277"/>
        <v>0</v>
      </c>
      <c r="AD831" s="71">
        <f t="shared" si="278"/>
        <v>0</v>
      </c>
      <c r="AE831" s="71">
        <f t="shared" si="279"/>
        <v>-5.0000000000000044E-3</v>
      </c>
      <c r="AF831" s="80" t="e">
        <f t="shared" si="280"/>
        <v>#DIV/0!</v>
      </c>
      <c r="AG831" s="43" t="s">
        <v>2726</v>
      </c>
    </row>
    <row r="832" spans="1:33">
      <c r="A832" s="84" t="s">
        <v>3227</v>
      </c>
      <c r="B832" s="83" t="s">
        <v>1391</v>
      </c>
      <c r="C832" s="83" t="s">
        <v>3498</v>
      </c>
      <c r="D832" s="83">
        <v>42269724</v>
      </c>
      <c r="E832" s="57" t="str">
        <f t="shared" si="269"/>
        <v>KG-ARI-1903-00107-02494/42269724</v>
      </c>
      <c r="F832" s="20" t="s">
        <v>1393</v>
      </c>
      <c r="G832" s="19" t="s">
        <v>1406</v>
      </c>
      <c r="H832" s="45">
        <v>43539</v>
      </c>
      <c r="I832" s="38">
        <v>6</v>
      </c>
      <c r="J832" s="38">
        <v>36</v>
      </c>
      <c r="K832" s="65">
        <f t="shared" si="270"/>
        <v>6</v>
      </c>
      <c r="L832" s="46">
        <v>1.7</v>
      </c>
      <c r="M832" s="66">
        <f t="shared" si="271"/>
        <v>10.199999999999999</v>
      </c>
      <c r="N832" s="38">
        <v>38</v>
      </c>
      <c r="O832" s="38">
        <v>31</v>
      </c>
      <c r="P832" s="38">
        <v>19</v>
      </c>
      <c r="Q832" s="71">
        <f t="shared" si="272"/>
        <v>2.1999999999999999E-2</v>
      </c>
      <c r="R832" s="65">
        <f t="shared" si="273"/>
        <v>0.13</v>
      </c>
      <c r="S832" s="72">
        <f t="shared" si="274"/>
        <v>0.18333333333333332</v>
      </c>
      <c r="T832" s="50">
        <v>6.6</v>
      </c>
      <c r="U832" s="74" t="s">
        <v>3500</v>
      </c>
      <c r="V832" s="27">
        <f>IF(E832="","",SUMIF(OUTBOUND!$G:$G,WMS!E832,OUTBOUND!$L:$L))</f>
        <v>6</v>
      </c>
      <c r="W832" s="27">
        <f>IF(E832="","",SUMIF(OUTBOUND!$G:$G,WMS!E832,OUTBOUND!$M:$M))</f>
        <v>36</v>
      </c>
      <c r="X832" s="71">
        <f>IF(E832="","",SUMIF(OUTBOUND!$G:$G,WMS!E832,OUTBOUND!$O:$O))</f>
        <v>10.199999999999999</v>
      </c>
      <c r="Y832" s="71">
        <f>IF(E832="","",SUMIF(OUTBOUND!$G:$G,WMS!E832,OUTBOUND!$AC:$AC))</f>
        <v>6.6</v>
      </c>
      <c r="Z832" s="71">
        <f>IF(E832="","",SUMIF(OUTBOUND!$G:$G,WMS!E832,OUTBOUND!$P:$P))</f>
        <v>0.13200000000000001</v>
      </c>
      <c r="AA832" s="27">
        <f t="shared" si="275"/>
        <v>0</v>
      </c>
      <c r="AB832" s="27">
        <f t="shared" si="276"/>
        <v>0</v>
      </c>
      <c r="AC832" s="71">
        <f t="shared" si="277"/>
        <v>0</v>
      </c>
      <c r="AD832" s="71">
        <f t="shared" si="278"/>
        <v>0</v>
      </c>
      <c r="AE832" s="71">
        <f t="shared" si="279"/>
        <v>-2.0000000000000018E-3</v>
      </c>
      <c r="AF832" s="80" t="e">
        <f t="shared" si="280"/>
        <v>#DIV/0!</v>
      </c>
      <c r="AG832" s="43" t="s">
        <v>2726</v>
      </c>
    </row>
    <row r="833" spans="1:33">
      <c r="A833" s="84" t="s">
        <v>3227</v>
      </c>
      <c r="B833" s="83" t="s">
        <v>1391</v>
      </c>
      <c r="C833" s="83" t="s">
        <v>3498</v>
      </c>
      <c r="D833" s="83">
        <v>42269908</v>
      </c>
      <c r="E833" s="57" t="str">
        <f t="shared" si="269"/>
        <v>KG-ARI-1903-00107-02494/42269908</v>
      </c>
      <c r="F833" s="20" t="s">
        <v>1393</v>
      </c>
      <c r="G833" s="19" t="s">
        <v>1406</v>
      </c>
      <c r="H833" s="45">
        <v>43539</v>
      </c>
      <c r="I833" s="38">
        <v>5</v>
      </c>
      <c r="J833" s="38">
        <v>30</v>
      </c>
      <c r="K833" s="65">
        <f t="shared" si="270"/>
        <v>6</v>
      </c>
      <c r="L833" s="46">
        <v>1.2</v>
      </c>
      <c r="M833" s="66">
        <f t="shared" si="271"/>
        <v>6</v>
      </c>
      <c r="N833" s="38">
        <v>32</v>
      </c>
      <c r="O833" s="38">
        <v>21</v>
      </c>
      <c r="P833" s="38">
        <v>21</v>
      </c>
      <c r="Q833" s="71">
        <f t="shared" si="272"/>
        <v>1.4E-2</v>
      </c>
      <c r="R833" s="65">
        <f t="shared" si="273"/>
        <v>7.0000000000000007E-2</v>
      </c>
      <c r="S833" s="72">
        <f t="shared" si="274"/>
        <v>0.16666666666666666</v>
      </c>
      <c r="T833" s="50">
        <v>5</v>
      </c>
      <c r="U833" s="74" t="s">
        <v>3500</v>
      </c>
      <c r="V833" s="27">
        <f>IF(E833="","",SUMIF(OUTBOUND!$G:$G,WMS!E833,OUTBOUND!$L:$L))</f>
        <v>5</v>
      </c>
      <c r="W833" s="27">
        <f>IF(E833="","",SUMIF(OUTBOUND!$G:$G,WMS!E833,OUTBOUND!$M:$M))</f>
        <v>30</v>
      </c>
      <c r="X833" s="71">
        <f>IF(E833="","",SUMIF(OUTBOUND!$G:$G,WMS!E833,OUTBOUND!$O:$O))</f>
        <v>6</v>
      </c>
      <c r="Y833" s="71">
        <f>IF(E833="","",SUMIF(OUTBOUND!$G:$G,WMS!E833,OUTBOUND!$AC:$AC))</f>
        <v>5</v>
      </c>
      <c r="Z833" s="71">
        <f>IF(E833="","",SUMIF(OUTBOUND!$G:$G,WMS!E833,OUTBOUND!$P:$P))</f>
        <v>7.0000000000000007E-2</v>
      </c>
      <c r="AA833" s="27">
        <f t="shared" si="275"/>
        <v>0</v>
      </c>
      <c r="AB833" s="27">
        <f t="shared" si="276"/>
        <v>0</v>
      </c>
      <c r="AC833" s="71">
        <f t="shared" si="277"/>
        <v>0</v>
      </c>
      <c r="AD833" s="71">
        <f t="shared" si="278"/>
        <v>0</v>
      </c>
      <c r="AE833" s="71">
        <f t="shared" si="279"/>
        <v>0</v>
      </c>
      <c r="AF833" s="80" t="e">
        <f t="shared" si="280"/>
        <v>#DIV/0!</v>
      </c>
      <c r="AG833" s="43" t="s">
        <v>2726</v>
      </c>
    </row>
    <row r="834" spans="1:33">
      <c r="A834" s="84" t="s">
        <v>3227</v>
      </c>
      <c r="B834" s="83" t="s">
        <v>1391</v>
      </c>
      <c r="C834" s="83" t="s">
        <v>3498</v>
      </c>
      <c r="D834" s="83">
        <v>42269717</v>
      </c>
      <c r="E834" s="57" t="str">
        <f t="shared" si="269"/>
        <v>KG-ARI-1903-00107-02494/42269717</v>
      </c>
      <c r="F834" s="20" t="s">
        <v>1393</v>
      </c>
      <c r="G834" s="19" t="s">
        <v>1406</v>
      </c>
      <c r="H834" s="45">
        <v>43539</v>
      </c>
      <c r="I834" s="38">
        <v>4</v>
      </c>
      <c r="J834" s="38">
        <v>24</v>
      </c>
      <c r="K834" s="65">
        <f t="shared" si="270"/>
        <v>6</v>
      </c>
      <c r="L834" s="46">
        <v>1.2</v>
      </c>
      <c r="M834" s="66">
        <f t="shared" si="271"/>
        <v>4.8</v>
      </c>
      <c r="N834" s="38">
        <v>32</v>
      </c>
      <c r="O834" s="38">
        <v>21</v>
      </c>
      <c r="P834" s="38">
        <v>21</v>
      </c>
      <c r="Q834" s="71">
        <f t="shared" si="272"/>
        <v>1.4E-2</v>
      </c>
      <c r="R834" s="65">
        <f t="shared" si="273"/>
        <v>0.06</v>
      </c>
      <c r="S834" s="72">
        <f t="shared" si="274"/>
        <v>0.15</v>
      </c>
      <c r="T834" s="50">
        <v>3.6</v>
      </c>
      <c r="U834" s="74" t="s">
        <v>3500</v>
      </c>
      <c r="V834" s="27">
        <f>IF(E834="","",SUMIF(OUTBOUND!$G:$G,WMS!E834,OUTBOUND!$L:$L))</f>
        <v>4</v>
      </c>
      <c r="W834" s="27">
        <f>IF(E834="","",SUMIF(OUTBOUND!$G:$G,WMS!E834,OUTBOUND!$M:$M))</f>
        <v>24</v>
      </c>
      <c r="X834" s="71">
        <f>IF(E834="","",SUMIF(OUTBOUND!$G:$G,WMS!E834,OUTBOUND!$O:$O))</f>
        <v>4.8</v>
      </c>
      <c r="Y834" s="71">
        <f>IF(E834="","",SUMIF(OUTBOUND!$G:$G,WMS!E834,OUTBOUND!$AC:$AC))</f>
        <v>3.5999999999999996</v>
      </c>
      <c r="Z834" s="71">
        <f>IF(E834="","",SUMIF(OUTBOUND!$G:$G,WMS!E834,OUTBOUND!$P:$P))</f>
        <v>5.6000000000000001E-2</v>
      </c>
      <c r="AA834" s="27">
        <f t="shared" si="275"/>
        <v>0</v>
      </c>
      <c r="AB834" s="27">
        <f t="shared" si="276"/>
        <v>0</v>
      </c>
      <c r="AC834" s="71">
        <f t="shared" si="277"/>
        <v>0</v>
      </c>
      <c r="AD834" s="71">
        <f t="shared" si="278"/>
        <v>4.4408920985006262E-16</v>
      </c>
      <c r="AE834" s="71">
        <f t="shared" si="279"/>
        <v>3.9999999999999966E-3</v>
      </c>
      <c r="AF834" s="80" t="e">
        <f t="shared" si="280"/>
        <v>#DIV/0!</v>
      </c>
      <c r="AG834" s="43" t="s">
        <v>2726</v>
      </c>
    </row>
    <row r="835" spans="1:33">
      <c r="A835" s="84" t="s">
        <v>3227</v>
      </c>
      <c r="B835" s="83" t="s">
        <v>1391</v>
      </c>
      <c r="C835" s="83" t="s">
        <v>3498</v>
      </c>
      <c r="D835" s="83">
        <v>42416869</v>
      </c>
      <c r="E835" s="57" t="str">
        <f t="shared" si="269"/>
        <v>KG-ARI-1903-00107-02494/42416869</v>
      </c>
      <c r="F835" s="20" t="s">
        <v>1393</v>
      </c>
      <c r="G835" s="19" t="s">
        <v>1406</v>
      </c>
      <c r="H835" s="45">
        <v>43539</v>
      </c>
      <c r="I835" s="38">
        <v>4</v>
      </c>
      <c r="J835" s="38">
        <v>16</v>
      </c>
      <c r="K835" s="65">
        <f t="shared" si="270"/>
        <v>4</v>
      </c>
      <c r="L835" s="46">
        <v>1.5</v>
      </c>
      <c r="M835" s="66">
        <f t="shared" si="271"/>
        <v>6</v>
      </c>
      <c r="N835" s="38">
        <v>41</v>
      </c>
      <c r="O835" s="38">
        <v>25</v>
      </c>
      <c r="P835" s="38">
        <v>18</v>
      </c>
      <c r="Q835" s="71">
        <f t="shared" si="272"/>
        <v>1.7999999999999999E-2</v>
      </c>
      <c r="R835" s="65">
        <f t="shared" si="273"/>
        <v>7.0000000000000007E-2</v>
      </c>
      <c r="S835" s="72">
        <f t="shared" si="274"/>
        <v>0.3</v>
      </c>
      <c r="T835" s="50">
        <v>4.8</v>
      </c>
      <c r="U835" s="74" t="s">
        <v>3500</v>
      </c>
      <c r="V835" s="27">
        <f>IF(E835="","",SUMIF(OUTBOUND!$G:$G,WMS!E835,OUTBOUND!$L:$L))</f>
        <v>4</v>
      </c>
      <c r="W835" s="27">
        <f>IF(E835="","",SUMIF(OUTBOUND!$G:$G,WMS!E835,OUTBOUND!$M:$M))</f>
        <v>16</v>
      </c>
      <c r="X835" s="71">
        <f>IF(E835="","",SUMIF(OUTBOUND!$G:$G,WMS!E835,OUTBOUND!$O:$O))</f>
        <v>6</v>
      </c>
      <c r="Y835" s="71">
        <f>IF(E835="","",SUMIF(OUTBOUND!$G:$G,WMS!E835,OUTBOUND!$AC:$AC))</f>
        <v>4.8</v>
      </c>
      <c r="Z835" s="71">
        <f>IF(E835="","",SUMIF(OUTBOUND!$G:$G,WMS!E835,OUTBOUND!$P:$P))</f>
        <v>7.1999999999999995E-2</v>
      </c>
      <c r="AA835" s="27">
        <f t="shared" si="275"/>
        <v>0</v>
      </c>
      <c r="AB835" s="27">
        <f t="shared" si="276"/>
        <v>0</v>
      </c>
      <c r="AC835" s="71">
        <f t="shared" si="277"/>
        <v>0</v>
      </c>
      <c r="AD835" s="71">
        <f t="shared" si="278"/>
        <v>0</v>
      </c>
      <c r="AE835" s="71">
        <f t="shared" si="279"/>
        <v>-1.9999999999999879E-3</v>
      </c>
      <c r="AF835" s="80" t="e">
        <f t="shared" si="280"/>
        <v>#DIV/0!</v>
      </c>
      <c r="AG835" s="43" t="s">
        <v>2726</v>
      </c>
    </row>
    <row r="836" spans="1:33">
      <c r="A836" s="43" t="s">
        <v>3227</v>
      </c>
      <c r="B836" s="19" t="s">
        <v>1391</v>
      </c>
      <c r="C836" s="19" t="s">
        <v>3498</v>
      </c>
      <c r="D836" s="19">
        <v>42555667</v>
      </c>
      <c r="E836" s="57" t="str">
        <f t="shared" si="269"/>
        <v>KG-ARI-1903-00107-02494/42555667</v>
      </c>
      <c r="F836" s="20" t="s">
        <v>1393</v>
      </c>
      <c r="G836" s="19" t="s">
        <v>1406</v>
      </c>
      <c r="H836" s="45">
        <v>43539</v>
      </c>
      <c r="I836" s="38">
        <v>4</v>
      </c>
      <c r="J836" s="38">
        <v>16</v>
      </c>
      <c r="K836" s="65">
        <f t="shared" si="270"/>
        <v>4</v>
      </c>
      <c r="L836" s="46">
        <v>1.1000000000000001</v>
      </c>
      <c r="M836" s="66">
        <f t="shared" si="271"/>
        <v>4.4000000000000004</v>
      </c>
      <c r="N836" s="38">
        <v>41</v>
      </c>
      <c r="O836" s="38">
        <v>25</v>
      </c>
      <c r="P836" s="38">
        <v>18</v>
      </c>
      <c r="Q836" s="71">
        <f t="shared" si="272"/>
        <v>1.7999999999999999E-2</v>
      </c>
      <c r="R836" s="65">
        <f t="shared" si="273"/>
        <v>7.0000000000000007E-2</v>
      </c>
      <c r="S836" s="72">
        <f t="shared" si="274"/>
        <v>0.2</v>
      </c>
      <c r="T836" s="50">
        <v>3.2</v>
      </c>
      <c r="U836" s="74" t="s">
        <v>3499</v>
      </c>
      <c r="V836" s="27">
        <f>IF(E836="","",SUMIF(OUTBOUND!$G:$G,WMS!E836,OUTBOUND!$L:$L))</f>
        <v>0</v>
      </c>
      <c r="W836" s="27">
        <f>IF(E836="","",SUMIF(OUTBOUND!$G:$G,WMS!E836,OUTBOUND!$M:$M))</f>
        <v>0</v>
      </c>
      <c r="X836" s="71">
        <f>IF(E836="","",SUMIF(OUTBOUND!$G:$G,WMS!E836,OUTBOUND!$O:$O))</f>
        <v>0</v>
      </c>
      <c r="Y836" s="71">
        <f>IF(E836="","",SUMIF(OUTBOUND!$G:$G,WMS!E836,OUTBOUND!$AC:$AC))</f>
        <v>0</v>
      </c>
      <c r="Z836" s="71">
        <f>IF(E836="","",SUMIF(OUTBOUND!$G:$G,WMS!E836,OUTBOUND!$P:$P))</f>
        <v>0</v>
      </c>
      <c r="AA836" s="27">
        <f t="shared" si="275"/>
        <v>4</v>
      </c>
      <c r="AB836" s="27">
        <f t="shared" si="276"/>
        <v>16</v>
      </c>
      <c r="AC836" s="71">
        <f t="shared" si="277"/>
        <v>4.4000000000000004</v>
      </c>
      <c r="AD836" s="71">
        <f t="shared" si="278"/>
        <v>3.2</v>
      </c>
      <c r="AE836" s="71">
        <f t="shared" si="279"/>
        <v>7.0000000000000007E-2</v>
      </c>
      <c r="AF836" s="80" t="b">
        <f t="shared" si="280"/>
        <v>1</v>
      </c>
    </row>
    <row r="837" spans="1:33">
      <c r="A837" s="43" t="s">
        <v>3227</v>
      </c>
      <c r="B837" s="19" t="s">
        <v>1391</v>
      </c>
      <c r="C837" s="19" t="s">
        <v>3498</v>
      </c>
      <c r="D837" s="19">
        <v>42416982</v>
      </c>
      <c r="E837" s="57" t="str">
        <f t="shared" si="269"/>
        <v>KG-ARI-1903-00107-02494/42416982</v>
      </c>
      <c r="F837" s="20" t="s">
        <v>1393</v>
      </c>
      <c r="G837" s="19" t="s">
        <v>1406</v>
      </c>
      <c r="H837" s="45">
        <v>43539</v>
      </c>
      <c r="I837" s="38">
        <v>4</v>
      </c>
      <c r="J837" s="38">
        <v>16</v>
      </c>
      <c r="K837" s="65">
        <f t="shared" si="270"/>
        <v>4</v>
      </c>
      <c r="L837" s="46">
        <v>1.8</v>
      </c>
      <c r="M837" s="66">
        <f t="shared" si="271"/>
        <v>7.2</v>
      </c>
      <c r="N837" s="38">
        <v>39</v>
      </c>
      <c r="O837" s="38">
        <v>23</v>
      </c>
      <c r="P837" s="38">
        <v>32</v>
      </c>
      <c r="Q837" s="71">
        <f t="shared" si="272"/>
        <v>2.9000000000000001E-2</v>
      </c>
      <c r="R837" s="65">
        <f t="shared" si="273"/>
        <v>0.11</v>
      </c>
      <c r="S837" s="72">
        <f t="shared" si="274"/>
        <v>0.36749999999999999</v>
      </c>
      <c r="T837" s="50">
        <v>5.88</v>
      </c>
      <c r="U837" s="74" t="s">
        <v>3500</v>
      </c>
      <c r="V837" s="27">
        <f>IF(E837="","",SUMIF(OUTBOUND!$G:$G,WMS!E837,OUTBOUND!$L:$L))</f>
        <v>0</v>
      </c>
      <c r="W837" s="27">
        <f>IF(E837="","",SUMIF(OUTBOUND!$G:$G,WMS!E837,OUTBOUND!$M:$M))</f>
        <v>0</v>
      </c>
      <c r="X837" s="71">
        <f>IF(E837="","",SUMIF(OUTBOUND!$G:$G,WMS!E837,OUTBOUND!$O:$O))</f>
        <v>0</v>
      </c>
      <c r="Y837" s="71">
        <f>IF(E837="","",SUMIF(OUTBOUND!$G:$G,WMS!E837,OUTBOUND!$AC:$AC))</f>
        <v>0</v>
      </c>
      <c r="Z837" s="71">
        <f>IF(E837="","",SUMIF(OUTBOUND!$G:$G,WMS!E837,OUTBOUND!$P:$P))</f>
        <v>0</v>
      </c>
      <c r="AA837" s="27">
        <f t="shared" si="275"/>
        <v>4</v>
      </c>
      <c r="AB837" s="27">
        <f t="shared" si="276"/>
        <v>16</v>
      </c>
      <c r="AC837" s="71">
        <f t="shared" si="277"/>
        <v>7.2</v>
      </c>
      <c r="AD837" s="71">
        <f t="shared" si="278"/>
        <v>5.88</v>
      </c>
      <c r="AE837" s="71">
        <f t="shared" si="279"/>
        <v>0.11</v>
      </c>
      <c r="AF837" s="80" t="b">
        <f t="shared" si="280"/>
        <v>1</v>
      </c>
    </row>
    <row r="838" spans="1:33">
      <c r="A838" s="43" t="s">
        <v>3227</v>
      </c>
      <c r="B838" s="19" t="s">
        <v>1391</v>
      </c>
      <c r="C838" s="19" t="s">
        <v>3498</v>
      </c>
      <c r="D838" s="19">
        <v>41480045</v>
      </c>
      <c r="E838" s="57" t="str">
        <f t="shared" si="269"/>
        <v>KG-ARI-1903-00107-02494/41480045</v>
      </c>
      <c r="F838" s="20" t="s">
        <v>1393</v>
      </c>
      <c r="G838" s="19" t="s">
        <v>1408</v>
      </c>
      <c r="H838" s="45">
        <v>43539</v>
      </c>
      <c r="I838" s="38">
        <v>6</v>
      </c>
      <c r="J838" s="38">
        <v>18</v>
      </c>
      <c r="K838" s="65">
        <f t="shared" si="270"/>
        <v>3</v>
      </c>
      <c r="L838" s="46">
        <v>8.1999999999999993</v>
      </c>
      <c r="M838" s="66">
        <f t="shared" si="271"/>
        <v>49.2</v>
      </c>
      <c r="N838" s="38">
        <v>57.5</v>
      </c>
      <c r="O838" s="38">
        <v>44</v>
      </c>
      <c r="P838" s="38">
        <v>42.5</v>
      </c>
      <c r="Q838" s="71">
        <f t="shared" si="272"/>
        <v>0.108</v>
      </c>
      <c r="R838" s="65">
        <f t="shared" si="273"/>
        <v>0.65</v>
      </c>
      <c r="S838" s="72">
        <f t="shared" si="274"/>
        <v>2.1666666666666665</v>
      </c>
      <c r="T838" s="50">
        <v>39</v>
      </c>
      <c r="U838" s="74" t="s">
        <v>3500</v>
      </c>
      <c r="V838" s="27">
        <f>IF(E838="","",SUMIF(OUTBOUND!$G:$G,WMS!E838,OUTBOUND!$L:$L))</f>
        <v>0</v>
      </c>
      <c r="W838" s="27">
        <f>IF(E838="","",SUMIF(OUTBOUND!$G:$G,WMS!E838,OUTBOUND!$M:$M))</f>
        <v>0</v>
      </c>
      <c r="X838" s="71">
        <f>IF(E838="","",SUMIF(OUTBOUND!$G:$G,WMS!E838,OUTBOUND!$O:$O))</f>
        <v>0</v>
      </c>
      <c r="Y838" s="71">
        <f>IF(E838="","",SUMIF(OUTBOUND!$G:$G,WMS!E838,OUTBOUND!$AC:$AC))</f>
        <v>0</v>
      </c>
      <c r="Z838" s="71">
        <f>IF(E838="","",SUMIF(OUTBOUND!$G:$G,WMS!E838,OUTBOUND!$P:$P))</f>
        <v>0</v>
      </c>
      <c r="AA838" s="27">
        <f t="shared" si="275"/>
        <v>6</v>
      </c>
      <c r="AB838" s="27">
        <f t="shared" si="276"/>
        <v>18</v>
      </c>
      <c r="AC838" s="71">
        <f t="shared" si="277"/>
        <v>49.2</v>
      </c>
      <c r="AD838" s="71">
        <f t="shared" si="278"/>
        <v>39</v>
      </c>
      <c r="AE838" s="71">
        <f t="shared" si="279"/>
        <v>0.65</v>
      </c>
      <c r="AF838" s="80" t="b">
        <f t="shared" si="280"/>
        <v>1</v>
      </c>
    </row>
    <row r="839" spans="1:33">
      <c r="A839" s="84" t="s">
        <v>3227</v>
      </c>
      <c r="B839" s="83" t="s">
        <v>1391</v>
      </c>
      <c r="C839" s="83" t="s">
        <v>3498</v>
      </c>
      <c r="D839" s="83">
        <v>42230595</v>
      </c>
      <c r="E839" s="57" t="str">
        <f t="shared" si="269"/>
        <v>KG-ARI-1903-00107-02494/42230595</v>
      </c>
      <c r="F839" s="20" t="s">
        <v>1393</v>
      </c>
      <c r="G839" s="19" t="s">
        <v>1410</v>
      </c>
      <c r="H839" s="45">
        <v>43539</v>
      </c>
      <c r="I839" s="38">
        <v>7</v>
      </c>
      <c r="J839" s="38">
        <v>42</v>
      </c>
      <c r="K839" s="65">
        <f t="shared" si="270"/>
        <v>6</v>
      </c>
      <c r="L839" s="46">
        <v>1.8</v>
      </c>
      <c r="M839" s="66">
        <f t="shared" si="271"/>
        <v>12.6</v>
      </c>
      <c r="N839" s="38">
        <v>63.5</v>
      </c>
      <c r="O839" s="38">
        <v>19</v>
      </c>
      <c r="P839" s="38">
        <v>28</v>
      </c>
      <c r="Q839" s="71">
        <f t="shared" si="272"/>
        <v>3.4000000000000002E-2</v>
      </c>
      <c r="R839" s="65">
        <f t="shared" si="273"/>
        <v>0.24</v>
      </c>
      <c r="S839" s="72">
        <f t="shared" si="274"/>
        <v>0.21666666666666665</v>
      </c>
      <c r="T839" s="50">
        <v>9.1</v>
      </c>
      <c r="U839" s="74" t="s">
        <v>2851</v>
      </c>
      <c r="V839" s="27">
        <f>IF(E839="","",SUMIF(OUTBOUND!$G:$G,WMS!E839,OUTBOUND!$L:$L))</f>
        <v>7</v>
      </c>
      <c r="W839" s="27">
        <f>IF(E839="","",SUMIF(OUTBOUND!$G:$G,WMS!E839,OUTBOUND!$M:$M))</f>
        <v>42</v>
      </c>
      <c r="X839" s="71">
        <f>IF(E839="","",SUMIF(OUTBOUND!$G:$G,WMS!E839,OUTBOUND!$O:$O))</f>
        <v>12.6</v>
      </c>
      <c r="Y839" s="71">
        <f>IF(E839="","",SUMIF(OUTBOUND!$G:$G,WMS!E839,OUTBOUND!$AC:$AC))</f>
        <v>9.1</v>
      </c>
      <c r="Z839" s="71">
        <f>IF(E839="","",SUMIF(OUTBOUND!$G:$G,WMS!E839,OUTBOUND!$P:$P))</f>
        <v>0.23800000000000002</v>
      </c>
      <c r="AA839" s="27">
        <f t="shared" si="275"/>
        <v>0</v>
      </c>
      <c r="AB839" s="27">
        <f t="shared" si="276"/>
        <v>0</v>
      </c>
      <c r="AC839" s="71">
        <f t="shared" si="277"/>
        <v>0</v>
      </c>
      <c r="AD839" s="71">
        <f t="shared" si="278"/>
        <v>0</v>
      </c>
      <c r="AE839" s="71">
        <f t="shared" si="279"/>
        <v>1.999999999999974E-3</v>
      </c>
      <c r="AF839" s="80" t="e">
        <f t="shared" si="280"/>
        <v>#DIV/0!</v>
      </c>
      <c r="AG839" s="43" t="s">
        <v>2726</v>
      </c>
    </row>
    <row r="840" spans="1:33">
      <c r="A840" s="84" t="s">
        <v>3227</v>
      </c>
      <c r="B840" s="83" t="s">
        <v>1391</v>
      </c>
      <c r="C840" s="83" t="s">
        <v>3498</v>
      </c>
      <c r="D840" s="83">
        <v>42232223</v>
      </c>
      <c r="E840" s="57" t="str">
        <f t="shared" si="269"/>
        <v>KG-ARI-1903-00107-02494/42232223</v>
      </c>
      <c r="F840" s="20" t="s">
        <v>1393</v>
      </c>
      <c r="G840" s="19" t="s">
        <v>1412</v>
      </c>
      <c r="H840" s="45">
        <v>43539</v>
      </c>
      <c r="I840" s="38">
        <v>5</v>
      </c>
      <c r="J840" s="38">
        <v>60</v>
      </c>
      <c r="K840" s="65">
        <f t="shared" si="270"/>
        <v>12</v>
      </c>
      <c r="L840" s="46">
        <v>3.1</v>
      </c>
      <c r="M840" s="66">
        <f t="shared" si="271"/>
        <v>15.5</v>
      </c>
      <c r="N840" s="38">
        <v>31.5</v>
      </c>
      <c r="O840" s="38">
        <v>29</v>
      </c>
      <c r="P840" s="38">
        <v>22</v>
      </c>
      <c r="Q840" s="71">
        <f t="shared" si="272"/>
        <v>0.02</v>
      </c>
      <c r="R840" s="65">
        <f t="shared" si="273"/>
        <v>0.1</v>
      </c>
      <c r="S840" s="72">
        <f t="shared" si="274"/>
        <v>0.20833333333333334</v>
      </c>
      <c r="T840" s="50">
        <v>12.5</v>
      </c>
      <c r="U840" s="74" t="s">
        <v>3499</v>
      </c>
      <c r="V840" s="27">
        <f>IF(E840="","",SUMIF(OUTBOUND!$G:$G,WMS!E840,OUTBOUND!$L:$L))</f>
        <v>5</v>
      </c>
      <c r="W840" s="27">
        <f>IF(E840="","",SUMIF(OUTBOUND!$G:$G,WMS!E840,OUTBOUND!$M:$M))</f>
        <v>60</v>
      </c>
      <c r="X840" s="71">
        <f>IF(E840="","",SUMIF(OUTBOUND!$G:$G,WMS!E840,OUTBOUND!$O:$O))</f>
        <v>15.5</v>
      </c>
      <c r="Y840" s="71">
        <f>IF(E840="","",SUMIF(OUTBOUND!$G:$G,WMS!E840,OUTBOUND!$AC:$AC))</f>
        <v>12.5</v>
      </c>
      <c r="Z840" s="71">
        <f>IF(E840="","",SUMIF(OUTBOUND!$G:$G,WMS!E840,OUTBOUND!$P:$P))</f>
        <v>0.1</v>
      </c>
      <c r="AA840" s="27">
        <f t="shared" si="275"/>
        <v>0</v>
      </c>
      <c r="AB840" s="27">
        <f t="shared" si="276"/>
        <v>0</v>
      </c>
      <c r="AC840" s="71">
        <f t="shared" si="277"/>
        <v>0</v>
      </c>
      <c r="AD840" s="71">
        <f t="shared" si="278"/>
        <v>0</v>
      </c>
      <c r="AE840" s="71">
        <f t="shared" si="279"/>
        <v>0</v>
      </c>
      <c r="AF840" s="80" t="e">
        <f t="shared" si="280"/>
        <v>#DIV/0!</v>
      </c>
      <c r="AG840" s="43" t="s">
        <v>2726</v>
      </c>
    </row>
    <row r="841" spans="1:33">
      <c r="A841" s="84" t="s">
        <v>3227</v>
      </c>
      <c r="B841" s="83" t="s">
        <v>1391</v>
      </c>
      <c r="C841" s="83" t="s">
        <v>3498</v>
      </c>
      <c r="D841" s="83">
        <v>42333623</v>
      </c>
      <c r="E841" s="57" t="str">
        <f t="shared" si="269"/>
        <v>KG-ARI-1903-00107-02494/42333623</v>
      </c>
      <c r="F841" s="20" t="s">
        <v>1393</v>
      </c>
      <c r="G841" s="19" t="s">
        <v>1414</v>
      </c>
      <c r="H841" s="45">
        <v>43539</v>
      </c>
      <c r="I841" s="38">
        <v>5</v>
      </c>
      <c r="J841" s="38">
        <v>30</v>
      </c>
      <c r="K841" s="65">
        <f t="shared" si="270"/>
        <v>6</v>
      </c>
      <c r="L841" s="46">
        <v>2.9</v>
      </c>
      <c r="M841" s="66">
        <f t="shared" si="271"/>
        <v>14.5</v>
      </c>
      <c r="N841" s="38">
        <v>59</v>
      </c>
      <c r="O841" s="38">
        <v>23</v>
      </c>
      <c r="P841" s="38">
        <v>47</v>
      </c>
      <c r="Q841" s="71">
        <f t="shared" si="272"/>
        <v>6.4000000000000001E-2</v>
      </c>
      <c r="R841" s="65">
        <f t="shared" si="273"/>
        <v>0.32</v>
      </c>
      <c r="S841" s="72">
        <f t="shared" si="274"/>
        <v>0.35</v>
      </c>
      <c r="T841" s="50">
        <v>10.5</v>
      </c>
      <c r="U841" s="74" t="s">
        <v>3499</v>
      </c>
      <c r="V841" s="27">
        <f>IF(E841="","",SUMIF(OUTBOUND!$G:$G,WMS!E841,OUTBOUND!$L:$L))</f>
        <v>5</v>
      </c>
      <c r="W841" s="27">
        <f>IF(E841="","",SUMIF(OUTBOUND!$G:$G,WMS!E841,OUTBOUND!$M:$M))</f>
        <v>30</v>
      </c>
      <c r="X841" s="71">
        <f>IF(E841="","",SUMIF(OUTBOUND!$G:$G,WMS!E841,OUTBOUND!$O:$O))</f>
        <v>14.5</v>
      </c>
      <c r="Y841" s="71">
        <f>IF(E841="","",SUMIF(OUTBOUND!$G:$G,WMS!E841,OUTBOUND!$AC:$AC))</f>
        <v>10.5</v>
      </c>
      <c r="Z841" s="71">
        <f>IF(E841="","",SUMIF(OUTBOUND!$G:$G,WMS!E841,OUTBOUND!$P:$P))</f>
        <v>0.32</v>
      </c>
      <c r="AA841" s="27">
        <f t="shared" si="275"/>
        <v>0</v>
      </c>
      <c r="AB841" s="27">
        <f t="shared" si="276"/>
        <v>0</v>
      </c>
      <c r="AC841" s="71">
        <f t="shared" si="277"/>
        <v>0</v>
      </c>
      <c r="AD841" s="71">
        <f t="shared" si="278"/>
        <v>0</v>
      </c>
      <c r="AE841" s="71">
        <f t="shared" si="279"/>
        <v>0</v>
      </c>
      <c r="AF841" s="80" t="e">
        <f t="shared" si="280"/>
        <v>#DIV/0!</v>
      </c>
      <c r="AG841" s="43" t="s">
        <v>2726</v>
      </c>
    </row>
    <row r="842" spans="1:33">
      <c r="A842" s="84" t="s">
        <v>3227</v>
      </c>
      <c r="B842" s="83" t="s">
        <v>1391</v>
      </c>
      <c r="C842" s="83" t="s">
        <v>3498</v>
      </c>
      <c r="D842" s="83">
        <v>41880661</v>
      </c>
      <c r="E842" s="57" t="str">
        <f t="shared" si="269"/>
        <v>KG-ARI-1903-00107-02494/41880661</v>
      </c>
      <c r="F842" s="20" t="s">
        <v>1393</v>
      </c>
      <c r="G842" s="19" t="s">
        <v>1416</v>
      </c>
      <c r="H842" s="45">
        <v>43539</v>
      </c>
      <c r="I842" s="38">
        <v>5</v>
      </c>
      <c r="J842" s="38">
        <v>45</v>
      </c>
      <c r="K842" s="65">
        <f t="shared" si="270"/>
        <v>9</v>
      </c>
      <c r="L842" s="46">
        <v>1.4</v>
      </c>
      <c r="M842" s="66">
        <f t="shared" si="271"/>
        <v>7</v>
      </c>
      <c r="N842" s="38">
        <v>36</v>
      </c>
      <c r="O842" s="38">
        <v>36</v>
      </c>
      <c r="P842" s="38">
        <v>26</v>
      </c>
      <c r="Q842" s="71">
        <f t="shared" si="272"/>
        <v>3.4000000000000002E-2</v>
      </c>
      <c r="R842" s="65">
        <f t="shared" si="273"/>
        <v>0.17</v>
      </c>
      <c r="S842" s="72">
        <f t="shared" si="274"/>
        <v>0.1111111111111111</v>
      </c>
      <c r="T842" s="50">
        <v>5</v>
      </c>
      <c r="U842" s="74" t="s">
        <v>3500</v>
      </c>
      <c r="V842" s="27">
        <f>IF(E842="","",SUMIF(OUTBOUND!$G:$G,WMS!E842,OUTBOUND!$L:$L))</f>
        <v>5</v>
      </c>
      <c r="W842" s="27">
        <f>IF(E842="","",SUMIF(OUTBOUND!$G:$G,WMS!E842,OUTBOUND!$M:$M))</f>
        <v>45</v>
      </c>
      <c r="X842" s="71">
        <f>IF(E842="","",SUMIF(OUTBOUND!$G:$G,WMS!E842,OUTBOUND!$O:$O))</f>
        <v>7</v>
      </c>
      <c r="Y842" s="71">
        <f>IF(E842="","",SUMIF(OUTBOUND!$G:$G,WMS!E842,OUTBOUND!$AC:$AC))</f>
        <v>5</v>
      </c>
      <c r="Z842" s="71">
        <f>IF(E842="","",SUMIF(OUTBOUND!$G:$G,WMS!E842,OUTBOUND!$P:$P))</f>
        <v>0.17</v>
      </c>
      <c r="AA842" s="27">
        <f t="shared" si="275"/>
        <v>0</v>
      </c>
      <c r="AB842" s="27">
        <f t="shared" si="276"/>
        <v>0</v>
      </c>
      <c r="AC842" s="71">
        <f t="shared" si="277"/>
        <v>0</v>
      </c>
      <c r="AD842" s="71">
        <f t="shared" si="278"/>
        <v>0</v>
      </c>
      <c r="AE842" s="71">
        <f t="shared" si="279"/>
        <v>0</v>
      </c>
      <c r="AF842" s="80" t="e">
        <f t="shared" si="280"/>
        <v>#DIV/0!</v>
      </c>
      <c r="AG842" s="43" t="s">
        <v>2726</v>
      </c>
    </row>
    <row r="843" spans="1:33">
      <c r="A843" s="84" t="s">
        <v>3227</v>
      </c>
      <c r="B843" s="83" t="s">
        <v>1391</v>
      </c>
      <c r="C843" s="83" t="s">
        <v>3498</v>
      </c>
      <c r="D843" s="83">
        <v>42419860</v>
      </c>
      <c r="E843" s="57" t="str">
        <f t="shared" si="269"/>
        <v>KG-ARI-1903-00107-02494/42419860</v>
      </c>
      <c r="F843" s="20" t="s">
        <v>1393</v>
      </c>
      <c r="G843" s="19" t="s">
        <v>1418</v>
      </c>
      <c r="H843" s="45">
        <v>43539</v>
      </c>
      <c r="I843" s="38">
        <v>4</v>
      </c>
      <c r="J843" s="38">
        <v>24</v>
      </c>
      <c r="K843" s="65">
        <f t="shared" si="270"/>
        <v>6</v>
      </c>
      <c r="L843" s="46">
        <v>1.4</v>
      </c>
      <c r="M843" s="66">
        <f t="shared" si="271"/>
        <v>5.6</v>
      </c>
      <c r="N843" s="38">
        <v>21</v>
      </c>
      <c r="O843" s="38">
        <v>15</v>
      </c>
      <c r="P843" s="38">
        <v>78.5</v>
      </c>
      <c r="Q843" s="71">
        <f t="shared" si="272"/>
        <v>2.5000000000000001E-2</v>
      </c>
      <c r="R843" s="65">
        <f t="shared" si="273"/>
        <v>0.1</v>
      </c>
      <c r="S843" s="72">
        <f t="shared" si="274"/>
        <v>0.19999999999999998</v>
      </c>
      <c r="T843" s="50">
        <v>4.8</v>
      </c>
      <c r="U843" s="74" t="s">
        <v>3499</v>
      </c>
      <c r="V843" s="27">
        <f>IF(E843="","",SUMIF(OUTBOUND!$G:$G,WMS!E843,OUTBOUND!$L:$L))</f>
        <v>4</v>
      </c>
      <c r="W843" s="27">
        <f>IF(E843="","",SUMIF(OUTBOUND!$G:$G,WMS!E843,OUTBOUND!$M:$M))</f>
        <v>24</v>
      </c>
      <c r="X843" s="71">
        <f>IF(E843="","",SUMIF(OUTBOUND!$G:$G,WMS!E843,OUTBOUND!$O:$O))</f>
        <v>5.6</v>
      </c>
      <c r="Y843" s="71">
        <f>IF(E843="","",SUMIF(OUTBOUND!$G:$G,WMS!E843,OUTBOUND!$AC:$AC))</f>
        <v>4.8</v>
      </c>
      <c r="Z843" s="71">
        <f>IF(E843="","",SUMIF(OUTBOUND!$G:$G,WMS!E843,OUTBOUND!$P:$P))</f>
        <v>0.1</v>
      </c>
      <c r="AA843" s="27">
        <f t="shared" si="275"/>
        <v>0</v>
      </c>
      <c r="AB843" s="27">
        <f t="shared" si="276"/>
        <v>0</v>
      </c>
      <c r="AC843" s="71">
        <f t="shared" si="277"/>
        <v>0</v>
      </c>
      <c r="AD843" s="71">
        <f t="shared" si="278"/>
        <v>0</v>
      </c>
      <c r="AE843" s="71">
        <f t="shared" si="279"/>
        <v>0</v>
      </c>
      <c r="AF843" s="80" t="e">
        <f t="shared" si="280"/>
        <v>#DIV/0!</v>
      </c>
      <c r="AG843" s="43" t="s">
        <v>2726</v>
      </c>
    </row>
    <row r="844" spans="1:33">
      <c r="A844" s="43" t="s">
        <v>2729</v>
      </c>
      <c r="B844" s="19" t="s">
        <v>1420</v>
      </c>
      <c r="C844" s="19" t="s">
        <v>3501</v>
      </c>
      <c r="D844" s="19">
        <v>41401521</v>
      </c>
      <c r="E844" s="57" t="str">
        <f t="shared" si="269"/>
        <v>KG-ARI-1903-00107-02384/41401521</v>
      </c>
      <c r="F844" s="20" t="s">
        <v>1422</v>
      </c>
      <c r="G844" s="19" t="s">
        <v>1424</v>
      </c>
      <c r="H844" s="45">
        <v>43542</v>
      </c>
      <c r="I844" s="38">
        <v>13</v>
      </c>
      <c r="J844" s="38">
        <v>156</v>
      </c>
      <c r="K844" s="65">
        <f t="shared" si="270"/>
        <v>12</v>
      </c>
      <c r="L844" s="46">
        <v>1.85</v>
      </c>
      <c r="M844" s="66">
        <f t="shared" si="271"/>
        <v>24.05</v>
      </c>
      <c r="N844" s="38">
        <v>42.5</v>
      </c>
      <c r="O844" s="38">
        <v>23.5</v>
      </c>
      <c r="P844" s="38">
        <v>30.5</v>
      </c>
      <c r="Q844" s="71">
        <f t="shared" si="272"/>
        <v>0.03</v>
      </c>
      <c r="R844" s="65">
        <f t="shared" si="273"/>
        <v>0.4</v>
      </c>
      <c r="S844" s="72">
        <f t="shared" si="274"/>
        <v>0.12179487179487179</v>
      </c>
      <c r="T844" s="50">
        <v>19</v>
      </c>
      <c r="U844" s="74" t="s">
        <v>3340</v>
      </c>
      <c r="V844" s="27">
        <f>IF(E844="","",SUMIF(OUTBOUND!$G:$G,WMS!E844,OUTBOUND!$L:$L))</f>
        <v>4</v>
      </c>
      <c r="W844" s="27">
        <f>IF(E844="","",SUMIF(OUTBOUND!$G:$G,WMS!E844,OUTBOUND!$M:$M))</f>
        <v>48</v>
      </c>
      <c r="X844" s="71">
        <f>IF(E844="","",SUMIF(OUTBOUND!$G:$G,WMS!E844,OUTBOUND!$O:$O))</f>
        <v>7.4</v>
      </c>
      <c r="Y844" s="71">
        <f>IF(E844="","",SUMIF(OUTBOUND!$G:$G,WMS!E844,OUTBOUND!$AC:$AC))</f>
        <v>5.8461538461538458</v>
      </c>
      <c r="Z844" s="71">
        <f>IF(E844="","",SUMIF(OUTBOUND!$G:$G,WMS!E844,OUTBOUND!$P:$P))</f>
        <v>0.12</v>
      </c>
      <c r="AA844" s="27">
        <f t="shared" si="275"/>
        <v>9</v>
      </c>
      <c r="AB844" s="27">
        <f t="shared" si="276"/>
        <v>108</v>
      </c>
      <c r="AC844" s="71">
        <f t="shared" si="277"/>
        <v>16.649999999999999</v>
      </c>
      <c r="AD844" s="71">
        <f t="shared" si="278"/>
        <v>13.153846153846153</v>
      </c>
      <c r="AE844" s="71">
        <f t="shared" si="279"/>
        <v>0.28000000000000003</v>
      </c>
      <c r="AF844" s="80" t="b">
        <f t="shared" si="280"/>
        <v>1</v>
      </c>
    </row>
    <row r="845" spans="1:33">
      <c r="A845" s="43" t="s">
        <v>2729</v>
      </c>
      <c r="B845" s="19" t="s">
        <v>1420</v>
      </c>
      <c r="C845" s="19" t="s">
        <v>3501</v>
      </c>
      <c r="D845" s="19">
        <v>41401439</v>
      </c>
      <c r="E845" s="57" t="str">
        <f t="shared" si="269"/>
        <v>KG-ARI-1903-00107-02384/41401439</v>
      </c>
      <c r="F845" s="20" t="s">
        <v>1422</v>
      </c>
      <c r="G845" s="19" t="s">
        <v>1424</v>
      </c>
      <c r="H845" s="45">
        <v>43542</v>
      </c>
      <c r="I845" s="38">
        <v>16</v>
      </c>
      <c r="J845" s="38">
        <v>192</v>
      </c>
      <c r="K845" s="65">
        <f t="shared" si="270"/>
        <v>12</v>
      </c>
      <c r="L845" s="46">
        <v>3.15</v>
      </c>
      <c r="M845" s="66">
        <f t="shared" si="271"/>
        <v>50.4</v>
      </c>
      <c r="N845" s="38">
        <v>44.5</v>
      </c>
      <c r="O845" s="38">
        <v>30.5</v>
      </c>
      <c r="P845" s="38">
        <v>25</v>
      </c>
      <c r="Q845" s="71">
        <f t="shared" si="272"/>
        <v>3.4000000000000002E-2</v>
      </c>
      <c r="R845" s="65">
        <f t="shared" si="273"/>
        <v>0.54</v>
      </c>
      <c r="S845" s="72">
        <f t="shared" si="274"/>
        <v>0.234375</v>
      </c>
      <c r="T845" s="50">
        <v>45</v>
      </c>
      <c r="U845" s="74" t="s">
        <v>3340</v>
      </c>
      <c r="V845" s="27">
        <f>IF(E845="","",SUMIF(OUTBOUND!$G:$G,WMS!E845,OUTBOUND!$L:$L))</f>
        <v>8</v>
      </c>
      <c r="W845" s="27">
        <f>IF(E845="","",SUMIF(OUTBOUND!$G:$G,WMS!E845,OUTBOUND!$M:$M))</f>
        <v>96</v>
      </c>
      <c r="X845" s="71">
        <f>IF(E845="","",SUMIF(OUTBOUND!$G:$G,WMS!E845,OUTBOUND!$O:$O))</f>
        <v>25.2</v>
      </c>
      <c r="Y845" s="71">
        <f>IF(E845="","",SUMIF(OUTBOUND!$G:$G,WMS!E845,OUTBOUND!$AC:$AC))</f>
        <v>22.5</v>
      </c>
      <c r="Z845" s="71">
        <f>IF(E845="","",SUMIF(OUTBOUND!$G:$G,WMS!E845,OUTBOUND!$P:$P))</f>
        <v>0.27200000000000002</v>
      </c>
      <c r="AA845" s="27">
        <f t="shared" si="275"/>
        <v>8</v>
      </c>
      <c r="AB845" s="27">
        <f t="shared" si="276"/>
        <v>96</v>
      </c>
      <c r="AC845" s="71">
        <f t="shared" si="277"/>
        <v>25.2</v>
      </c>
      <c r="AD845" s="71">
        <f t="shared" si="278"/>
        <v>22.5</v>
      </c>
      <c r="AE845" s="71">
        <f t="shared" si="279"/>
        <v>0.26800000000000002</v>
      </c>
      <c r="AF845" s="80" t="b">
        <f t="shared" si="280"/>
        <v>1</v>
      </c>
    </row>
    <row r="846" spans="1:33">
      <c r="A846" s="43" t="s">
        <v>2729</v>
      </c>
      <c r="B846" s="19" t="s">
        <v>1420</v>
      </c>
      <c r="C846" s="19" t="s">
        <v>3501</v>
      </c>
      <c r="D846" s="19">
        <v>42501893</v>
      </c>
      <c r="E846" s="57" t="str">
        <f t="shared" si="269"/>
        <v>KG-ARI-1903-00107-02384/42501893</v>
      </c>
      <c r="F846" s="20" t="s">
        <v>1422</v>
      </c>
      <c r="G846" s="19" t="s">
        <v>1423</v>
      </c>
      <c r="H846" s="45">
        <v>43542</v>
      </c>
      <c r="I846" s="38">
        <v>14</v>
      </c>
      <c r="J846" s="38">
        <v>168</v>
      </c>
      <c r="K846" s="65">
        <f t="shared" si="270"/>
        <v>12</v>
      </c>
      <c r="L846" s="46">
        <v>3.5</v>
      </c>
      <c r="M846" s="66">
        <f t="shared" si="271"/>
        <v>49</v>
      </c>
      <c r="N846" s="38">
        <v>29.5</v>
      </c>
      <c r="O846" s="38">
        <v>29.5</v>
      </c>
      <c r="P846" s="38">
        <v>33</v>
      </c>
      <c r="Q846" s="71">
        <f t="shared" si="272"/>
        <v>2.9000000000000001E-2</v>
      </c>
      <c r="R846" s="65">
        <f t="shared" si="273"/>
        <v>0.4</v>
      </c>
      <c r="S846" s="72">
        <f t="shared" si="274"/>
        <v>0.25595238095238093</v>
      </c>
      <c r="T846" s="50">
        <v>43</v>
      </c>
      <c r="U846" s="74" t="s">
        <v>3340</v>
      </c>
      <c r="V846" s="27">
        <f>IF(E846="","",SUMIF(OUTBOUND!$G:$G,WMS!E846,OUTBOUND!$L:$L))</f>
        <v>9</v>
      </c>
      <c r="W846" s="27">
        <f>IF(E846="","",SUMIF(OUTBOUND!$G:$G,WMS!E846,OUTBOUND!$M:$M))</f>
        <v>108</v>
      </c>
      <c r="X846" s="71">
        <f>IF(E846="","",SUMIF(OUTBOUND!$G:$G,WMS!E846,OUTBOUND!$O:$O))</f>
        <v>31.5</v>
      </c>
      <c r="Y846" s="71">
        <f>IF(E846="","",SUMIF(OUTBOUND!$G:$G,WMS!E846,OUTBOUND!$AC:$AC))</f>
        <v>27.642857142857139</v>
      </c>
      <c r="Z846" s="71">
        <f>IF(E846="","",SUMIF(OUTBOUND!$G:$G,WMS!E846,OUTBOUND!$P:$P))</f>
        <v>0.26100000000000007</v>
      </c>
      <c r="AA846" s="27">
        <f t="shared" si="275"/>
        <v>5</v>
      </c>
      <c r="AB846" s="27">
        <f t="shared" si="276"/>
        <v>60</v>
      </c>
      <c r="AC846" s="71">
        <f t="shared" si="277"/>
        <v>17.5</v>
      </c>
      <c r="AD846" s="71">
        <f t="shared" si="278"/>
        <v>15.357142857142861</v>
      </c>
      <c r="AE846" s="71">
        <f t="shared" si="279"/>
        <v>0.13899999999999996</v>
      </c>
      <c r="AF846" s="80" t="b">
        <f t="shared" si="280"/>
        <v>1</v>
      </c>
    </row>
    <row r="847" spans="1:33">
      <c r="A847" s="43" t="s">
        <v>2729</v>
      </c>
      <c r="B847" s="19" t="s">
        <v>1420</v>
      </c>
      <c r="C847" s="19" t="s">
        <v>3501</v>
      </c>
      <c r="D847" s="19">
        <v>42493556</v>
      </c>
      <c r="E847" s="57" t="str">
        <f t="shared" si="269"/>
        <v>KG-ARI-1903-00107-02384/42493556</v>
      </c>
      <c r="F847" s="20" t="s">
        <v>1422</v>
      </c>
      <c r="G847" s="19" t="s">
        <v>1424</v>
      </c>
      <c r="H847" s="45">
        <v>43542</v>
      </c>
      <c r="I847" s="38">
        <v>16</v>
      </c>
      <c r="J847" s="38">
        <v>64</v>
      </c>
      <c r="K847" s="65">
        <f t="shared" si="270"/>
        <v>4</v>
      </c>
      <c r="L847" s="46">
        <v>3.2</v>
      </c>
      <c r="M847" s="66">
        <f t="shared" si="271"/>
        <v>51.2</v>
      </c>
      <c r="N847" s="38">
        <v>39</v>
      </c>
      <c r="O847" s="38">
        <v>31</v>
      </c>
      <c r="P847" s="38">
        <v>55.5</v>
      </c>
      <c r="Q847" s="71">
        <f t="shared" si="272"/>
        <v>6.7000000000000004E-2</v>
      </c>
      <c r="R847" s="65">
        <f t="shared" si="273"/>
        <v>1.07</v>
      </c>
      <c r="S847" s="72">
        <f t="shared" si="274"/>
        <v>0.703125</v>
      </c>
      <c r="T847" s="50">
        <v>45</v>
      </c>
      <c r="U847" s="74" t="s">
        <v>3340</v>
      </c>
      <c r="V847" s="27">
        <f>IF(E847="","",SUMIF(OUTBOUND!$G:$G,WMS!E847,OUTBOUND!$L:$L))</f>
        <v>12</v>
      </c>
      <c r="W847" s="27">
        <f>IF(E847="","",SUMIF(OUTBOUND!$G:$G,WMS!E847,OUTBOUND!$M:$M))</f>
        <v>48</v>
      </c>
      <c r="X847" s="71">
        <f>IF(E847="","",SUMIF(OUTBOUND!$G:$G,WMS!E847,OUTBOUND!$O:$O))</f>
        <v>38.400000000000006</v>
      </c>
      <c r="Y847" s="71">
        <f>IF(E847="","",SUMIF(OUTBOUND!$G:$G,WMS!E847,OUTBOUND!$AC:$AC))</f>
        <v>33.75</v>
      </c>
      <c r="Z847" s="71">
        <f>IF(E847="","",SUMIF(OUTBOUND!$G:$G,WMS!E847,OUTBOUND!$P:$P))</f>
        <v>0.80400000000000005</v>
      </c>
      <c r="AA847" s="27">
        <f t="shared" si="275"/>
        <v>4</v>
      </c>
      <c r="AB847" s="27">
        <f t="shared" si="276"/>
        <v>16</v>
      </c>
      <c r="AC847" s="71">
        <f t="shared" si="277"/>
        <v>12.799999999999997</v>
      </c>
      <c r="AD847" s="71">
        <f t="shared" si="278"/>
        <v>11.25</v>
      </c>
      <c r="AE847" s="71">
        <f t="shared" si="279"/>
        <v>0.26600000000000001</v>
      </c>
      <c r="AF847" s="80" t="b">
        <f t="shared" si="280"/>
        <v>1</v>
      </c>
    </row>
    <row r="848" spans="1:33">
      <c r="A848" s="43" t="s">
        <v>2729</v>
      </c>
      <c r="B848" s="19" t="s">
        <v>1420</v>
      </c>
      <c r="C848" s="19" t="s">
        <v>3501</v>
      </c>
      <c r="D848" s="19">
        <v>42620167</v>
      </c>
      <c r="E848" s="57" t="str">
        <f t="shared" si="269"/>
        <v>KG-ARI-1903-00107-02384/42620167</v>
      </c>
      <c r="F848" s="20" t="s">
        <v>1422</v>
      </c>
      <c r="G848" s="19" t="s">
        <v>1425</v>
      </c>
      <c r="H848" s="45">
        <v>43542</v>
      </c>
      <c r="I848" s="38">
        <v>23</v>
      </c>
      <c r="J848" s="38">
        <v>138</v>
      </c>
      <c r="K848" s="65">
        <f t="shared" si="270"/>
        <v>6</v>
      </c>
      <c r="L848" s="46">
        <v>7.4</v>
      </c>
      <c r="M848" s="66">
        <f t="shared" si="271"/>
        <v>170.2</v>
      </c>
      <c r="N848" s="38">
        <v>32</v>
      </c>
      <c r="O848" s="38">
        <v>31.5</v>
      </c>
      <c r="P848" s="38">
        <v>90</v>
      </c>
      <c r="Q848" s="71">
        <f t="shared" si="272"/>
        <v>9.0999999999999998E-2</v>
      </c>
      <c r="R848" s="65">
        <f t="shared" si="273"/>
        <v>2.09</v>
      </c>
      <c r="S848" s="72">
        <f t="shared" si="274"/>
        <v>1.1666666666666667</v>
      </c>
      <c r="T848" s="50">
        <v>161</v>
      </c>
      <c r="U848" s="74" t="s">
        <v>3502</v>
      </c>
      <c r="V848" s="27">
        <f>IF(E848="","",SUMIF(OUTBOUND!$G:$G,WMS!E848,OUTBOUND!$L:$L))</f>
        <v>7</v>
      </c>
      <c r="W848" s="27">
        <f>IF(E848="","",SUMIF(OUTBOUND!$G:$G,WMS!E848,OUTBOUND!$M:$M))</f>
        <v>42</v>
      </c>
      <c r="X848" s="71">
        <f>IF(E848="","",SUMIF(OUTBOUND!$G:$G,WMS!E848,OUTBOUND!$O:$O))</f>
        <v>51.8</v>
      </c>
      <c r="Y848" s="71">
        <f>IF(E848="","",SUMIF(OUTBOUND!$G:$G,WMS!E848,OUTBOUND!$AC:$AC))</f>
        <v>49</v>
      </c>
      <c r="Z848" s="71">
        <f>IF(E848="","",SUMIF(OUTBOUND!$G:$G,WMS!E848,OUTBOUND!$P:$P))</f>
        <v>0.63700000000000001</v>
      </c>
      <c r="AA848" s="27">
        <f t="shared" si="275"/>
        <v>16</v>
      </c>
      <c r="AB848" s="27">
        <f t="shared" si="276"/>
        <v>96</v>
      </c>
      <c r="AC848" s="71">
        <f t="shared" si="277"/>
        <v>118.39999999999999</v>
      </c>
      <c r="AD848" s="71">
        <f t="shared" si="278"/>
        <v>112</v>
      </c>
      <c r="AE848" s="71">
        <f t="shared" si="279"/>
        <v>1.4529999999999998</v>
      </c>
      <c r="AF848" s="80" t="b">
        <f t="shared" si="280"/>
        <v>1</v>
      </c>
    </row>
    <row r="849" spans="1:33">
      <c r="A849" s="43" t="s">
        <v>2729</v>
      </c>
      <c r="B849" s="19" t="s">
        <v>1420</v>
      </c>
      <c r="C849" s="19" t="s">
        <v>3501</v>
      </c>
      <c r="D849" s="19">
        <v>42626787</v>
      </c>
      <c r="E849" s="57" t="str">
        <f t="shared" si="269"/>
        <v>KG-ARI-1903-00107-02384/42626787</v>
      </c>
      <c r="F849" s="20" t="s">
        <v>1422</v>
      </c>
      <c r="G849" s="19" t="s">
        <v>1427</v>
      </c>
      <c r="H849" s="45">
        <v>43542</v>
      </c>
      <c r="I849" s="38">
        <v>25</v>
      </c>
      <c r="J849" s="38">
        <v>300</v>
      </c>
      <c r="K849" s="65">
        <f t="shared" si="270"/>
        <v>12</v>
      </c>
      <c r="L849" s="46">
        <v>8.6</v>
      </c>
      <c r="M849" s="66">
        <f t="shared" si="271"/>
        <v>215</v>
      </c>
      <c r="N849" s="38">
        <v>44.5</v>
      </c>
      <c r="O849" s="38">
        <v>31.5</v>
      </c>
      <c r="P849" s="38">
        <v>64.5</v>
      </c>
      <c r="Q849" s="71">
        <f t="shared" si="272"/>
        <v>0.09</v>
      </c>
      <c r="R849" s="65">
        <f t="shared" si="273"/>
        <v>2.2599999999999998</v>
      </c>
      <c r="S849" s="72">
        <f t="shared" si="274"/>
        <v>0.68333333333333335</v>
      </c>
      <c r="T849" s="50">
        <v>205</v>
      </c>
      <c r="U849" s="74" t="s">
        <v>3503</v>
      </c>
      <c r="V849" s="27">
        <f>IF(E849="","",SUMIF(OUTBOUND!$G:$G,WMS!E849,OUTBOUND!$L:$L))</f>
        <v>6</v>
      </c>
      <c r="W849" s="27">
        <f>IF(E849="","",SUMIF(OUTBOUND!$G:$G,WMS!E849,OUTBOUND!$M:$M))</f>
        <v>72</v>
      </c>
      <c r="X849" s="71">
        <f>IF(E849="","",SUMIF(OUTBOUND!$G:$G,WMS!E849,OUTBOUND!$O:$O))</f>
        <v>51.599999999999994</v>
      </c>
      <c r="Y849" s="71">
        <f>IF(E849="","",SUMIF(OUTBOUND!$G:$G,WMS!E849,OUTBOUND!$AC:$AC))</f>
        <v>49.2</v>
      </c>
      <c r="Z849" s="71">
        <f>IF(E849="","",SUMIF(OUTBOUND!$G:$G,WMS!E849,OUTBOUND!$P:$P))</f>
        <v>0.54</v>
      </c>
      <c r="AA849" s="27">
        <f t="shared" si="275"/>
        <v>19</v>
      </c>
      <c r="AB849" s="27">
        <f t="shared" si="276"/>
        <v>228</v>
      </c>
      <c r="AC849" s="71">
        <f t="shared" si="277"/>
        <v>163.4</v>
      </c>
      <c r="AD849" s="71">
        <f t="shared" si="278"/>
        <v>155.80000000000001</v>
      </c>
      <c r="AE849" s="71">
        <f t="shared" si="279"/>
        <v>1.7199999999999998</v>
      </c>
      <c r="AF849" s="80" t="b">
        <f t="shared" si="280"/>
        <v>1</v>
      </c>
    </row>
    <row r="850" spans="1:33">
      <c r="A850" s="43" t="s">
        <v>2729</v>
      </c>
      <c r="B850" s="19" t="s">
        <v>1420</v>
      </c>
      <c r="C850" s="19" t="s">
        <v>3501</v>
      </c>
      <c r="D850" s="19">
        <v>42626756</v>
      </c>
      <c r="E850" s="57" t="str">
        <f t="shared" si="269"/>
        <v>KG-ARI-1903-00107-02384/42626756</v>
      </c>
      <c r="F850" s="20" t="s">
        <v>1422</v>
      </c>
      <c r="G850" s="19" t="s">
        <v>1427</v>
      </c>
      <c r="H850" s="45">
        <v>43542</v>
      </c>
      <c r="I850" s="38">
        <v>12</v>
      </c>
      <c r="J850" s="38">
        <v>144</v>
      </c>
      <c r="K850" s="65">
        <f t="shared" si="270"/>
        <v>12</v>
      </c>
      <c r="L850" s="46">
        <v>5.2</v>
      </c>
      <c r="M850" s="66">
        <f t="shared" si="271"/>
        <v>62.4</v>
      </c>
      <c r="N850" s="38">
        <v>37.5</v>
      </c>
      <c r="O850" s="38">
        <v>25.5</v>
      </c>
      <c r="P850" s="38">
        <v>59.5</v>
      </c>
      <c r="Q850" s="71">
        <f t="shared" si="272"/>
        <v>5.7000000000000002E-2</v>
      </c>
      <c r="R850" s="65">
        <f t="shared" si="273"/>
        <v>0.68</v>
      </c>
      <c r="S850" s="72">
        <f t="shared" si="274"/>
        <v>0.40277777777777779</v>
      </c>
      <c r="T850" s="50">
        <v>58</v>
      </c>
      <c r="U850" s="74" t="s">
        <v>3340</v>
      </c>
      <c r="V850" s="27">
        <f>IF(E850="","",SUMIF(OUTBOUND!$G:$G,WMS!E850,OUTBOUND!$L:$L))</f>
        <v>11</v>
      </c>
      <c r="W850" s="27">
        <f>IF(E850="","",SUMIF(OUTBOUND!$G:$G,WMS!E850,OUTBOUND!$M:$M))</f>
        <v>132</v>
      </c>
      <c r="X850" s="71">
        <f>IF(E850="","",SUMIF(OUTBOUND!$G:$G,WMS!E850,OUTBOUND!$O:$O))</f>
        <v>57.2</v>
      </c>
      <c r="Y850" s="71">
        <f>IF(E850="","",SUMIF(OUTBOUND!$G:$G,WMS!E850,OUTBOUND!$AC:$AC))</f>
        <v>53.166666666666671</v>
      </c>
      <c r="Z850" s="71">
        <f>IF(E850="","",SUMIF(OUTBOUND!$G:$G,WMS!E850,OUTBOUND!$P:$P))</f>
        <v>0.62700000000000011</v>
      </c>
      <c r="AA850" s="27">
        <f t="shared" si="275"/>
        <v>1</v>
      </c>
      <c r="AB850" s="27">
        <f t="shared" si="276"/>
        <v>12</v>
      </c>
      <c r="AC850" s="71">
        <f t="shared" si="277"/>
        <v>5.1999999999999957</v>
      </c>
      <c r="AD850" s="71">
        <f t="shared" si="278"/>
        <v>4.8333333333333286</v>
      </c>
      <c r="AE850" s="71">
        <f t="shared" si="279"/>
        <v>5.2999999999999936E-2</v>
      </c>
      <c r="AF850" s="80" t="b">
        <f t="shared" si="280"/>
        <v>1</v>
      </c>
    </row>
    <row r="851" spans="1:33">
      <c r="A851" s="43" t="s">
        <v>2729</v>
      </c>
      <c r="B851" s="19" t="s">
        <v>1420</v>
      </c>
      <c r="C851" s="19" t="s">
        <v>3501</v>
      </c>
      <c r="D851" s="19">
        <v>42627029</v>
      </c>
      <c r="E851" s="57" t="str">
        <f t="shared" si="269"/>
        <v>KG-ARI-1903-00107-02384/42627029</v>
      </c>
      <c r="F851" s="20" t="s">
        <v>1422</v>
      </c>
      <c r="G851" s="19" t="s">
        <v>1427</v>
      </c>
      <c r="H851" s="45">
        <v>43542</v>
      </c>
      <c r="I851" s="38">
        <v>31</v>
      </c>
      <c r="J851" s="38">
        <v>186</v>
      </c>
      <c r="K851" s="65">
        <f t="shared" si="270"/>
        <v>6</v>
      </c>
      <c r="L851" s="46">
        <v>14.1</v>
      </c>
      <c r="M851" s="66">
        <f t="shared" si="271"/>
        <v>437.1</v>
      </c>
      <c r="N851" s="38">
        <v>71.5</v>
      </c>
      <c r="O851" s="38">
        <v>47</v>
      </c>
      <c r="P851" s="38">
        <v>62</v>
      </c>
      <c r="Q851" s="71">
        <f t="shared" si="272"/>
        <v>0.20799999999999999</v>
      </c>
      <c r="R851" s="65">
        <f t="shared" si="273"/>
        <v>6.46</v>
      </c>
      <c r="S851" s="72">
        <f t="shared" si="274"/>
        <v>2.381720430107527</v>
      </c>
      <c r="T851" s="50">
        <v>443</v>
      </c>
      <c r="U851" s="74" t="s">
        <v>2725</v>
      </c>
      <c r="V851" s="27">
        <f>IF(E851="","",SUMIF(OUTBOUND!$G:$G,WMS!E851,OUTBOUND!$L:$L))</f>
        <v>10</v>
      </c>
      <c r="W851" s="27">
        <f>IF(E851="","",SUMIF(OUTBOUND!$G:$G,WMS!E851,OUTBOUND!$M:$M))</f>
        <v>60</v>
      </c>
      <c r="X851" s="71">
        <f>IF(E851="","",SUMIF(OUTBOUND!$G:$G,WMS!E851,OUTBOUND!$O:$O))</f>
        <v>141</v>
      </c>
      <c r="Y851" s="71">
        <f>IF(E851="","",SUMIF(OUTBOUND!$G:$G,WMS!E851,OUTBOUND!$AC:$AC))</f>
        <v>142.90322580645162</v>
      </c>
      <c r="Z851" s="71">
        <f>IF(E851="","",SUMIF(OUTBOUND!$G:$G,WMS!E851,OUTBOUND!$P:$P))</f>
        <v>2.08</v>
      </c>
      <c r="AA851" s="27">
        <f t="shared" si="275"/>
        <v>21</v>
      </c>
      <c r="AB851" s="27">
        <f t="shared" si="276"/>
        <v>126</v>
      </c>
      <c r="AC851" s="71">
        <f t="shared" si="277"/>
        <v>296.10000000000002</v>
      </c>
      <c r="AD851" s="71">
        <f t="shared" si="278"/>
        <v>300.09677419354841</v>
      </c>
      <c r="AE851" s="71">
        <f t="shared" si="279"/>
        <v>4.38</v>
      </c>
      <c r="AF851" s="80" t="b">
        <f t="shared" si="280"/>
        <v>1</v>
      </c>
    </row>
    <row r="852" spans="1:33">
      <c r="A852" s="43" t="s">
        <v>2729</v>
      </c>
      <c r="B852" s="19" t="s">
        <v>1420</v>
      </c>
      <c r="C852" s="19" t="s">
        <v>3501</v>
      </c>
      <c r="D852" s="19">
        <v>42626855</v>
      </c>
      <c r="E852" s="57" t="str">
        <f t="shared" si="269"/>
        <v>KG-ARI-1903-00107-02384/42626855</v>
      </c>
      <c r="F852" s="20" t="s">
        <v>1422</v>
      </c>
      <c r="G852" s="19" t="s">
        <v>1427</v>
      </c>
      <c r="H852" s="45">
        <v>43542</v>
      </c>
      <c r="I852" s="38">
        <v>36</v>
      </c>
      <c r="J852" s="38">
        <v>216</v>
      </c>
      <c r="K852" s="65">
        <f t="shared" si="270"/>
        <v>6</v>
      </c>
      <c r="L852" s="46">
        <v>10.8</v>
      </c>
      <c r="M852" s="66">
        <f t="shared" si="271"/>
        <v>388.8</v>
      </c>
      <c r="N852" s="38">
        <v>86.5</v>
      </c>
      <c r="O852" s="38">
        <v>42.5</v>
      </c>
      <c r="P852" s="38">
        <v>38.5</v>
      </c>
      <c r="Q852" s="71">
        <f t="shared" si="272"/>
        <v>0.14199999999999999</v>
      </c>
      <c r="R852" s="65">
        <f t="shared" si="273"/>
        <v>5.0999999999999996</v>
      </c>
      <c r="S852" s="72">
        <f t="shared" si="274"/>
        <v>1.8148148148148149</v>
      </c>
      <c r="T852" s="50">
        <v>392</v>
      </c>
      <c r="U852" s="74" t="s">
        <v>3504</v>
      </c>
      <c r="V852" s="27">
        <f>IF(E852="","",SUMIF(OUTBOUND!$G:$G,WMS!E852,OUTBOUND!$L:$L))</f>
        <v>17</v>
      </c>
      <c r="W852" s="27">
        <f>IF(E852="","",SUMIF(OUTBOUND!$G:$G,WMS!E852,OUTBOUND!$M:$M))</f>
        <v>102</v>
      </c>
      <c r="X852" s="71">
        <f>IF(E852="","",SUMIF(OUTBOUND!$G:$G,WMS!E852,OUTBOUND!$O:$O))</f>
        <v>183.60000000000002</v>
      </c>
      <c r="Y852" s="71">
        <f>IF(E852="","",SUMIF(OUTBOUND!$G:$G,WMS!E852,OUTBOUND!$AC:$AC))</f>
        <v>185.11111111111111</v>
      </c>
      <c r="Z852" s="71">
        <f>IF(E852="","",SUMIF(OUTBOUND!$G:$G,WMS!E852,OUTBOUND!$P:$P))</f>
        <v>2.4139999999999997</v>
      </c>
      <c r="AA852" s="27">
        <f t="shared" si="275"/>
        <v>19</v>
      </c>
      <c r="AB852" s="27">
        <f t="shared" si="276"/>
        <v>114</v>
      </c>
      <c r="AC852" s="71">
        <f t="shared" si="277"/>
        <v>205.2</v>
      </c>
      <c r="AD852" s="71">
        <f t="shared" si="278"/>
        <v>206.88888888888889</v>
      </c>
      <c r="AE852" s="71">
        <f t="shared" si="279"/>
        <v>2.6859999999999999</v>
      </c>
      <c r="AF852" s="80" t="b">
        <f t="shared" si="280"/>
        <v>1</v>
      </c>
    </row>
    <row r="853" spans="1:33">
      <c r="A853" s="84" t="s">
        <v>3227</v>
      </c>
      <c r="B853" s="83" t="s">
        <v>1429</v>
      </c>
      <c r="C853" s="83" t="s">
        <v>3505</v>
      </c>
      <c r="D853" s="83">
        <v>42215004</v>
      </c>
      <c r="E853" s="57" t="str">
        <f t="shared" si="269"/>
        <v>KG-ARI-1903-00107-02577/42215004</v>
      </c>
      <c r="F853" s="19" t="s">
        <v>1431</v>
      </c>
      <c r="G853" s="19" t="s">
        <v>1432</v>
      </c>
      <c r="H853" s="45">
        <v>43542</v>
      </c>
      <c r="I853" s="38">
        <v>7</v>
      </c>
      <c r="J853" s="38">
        <v>168</v>
      </c>
      <c r="K853" s="65">
        <f t="shared" si="270"/>
        <v>24</v>
      </c>
      <c r="L853" s="46">
        <v>1.7</v>
      </c>
      <c r="M853" s="66">
        <f t="shared" si="271"/>
        <v>11.9</v>
      </c>
      <c r="N853" s="38">
        <v>30.5</v>
      </c>
      <c r="O853" s="38">
        <v>15</v>
      </c>
      <c r="P853" s="38">
        <v>11</v>
      </c>
      <c r="Q853" s="71">
        <f t="shared" si="272"/>
        <v>5.0000000000000001E-3</v>
      </c>
      <c r="R853" s="65">
        <f t="shared" si="273"/>
        <v>0.04</v>
      </c>
      <c r="S853" s="72">
        <f t="shared" si="274"/>
        <v>7.0416666666666669E-2</v>
      </c>
      <c r="T853" s="50">
        <v>11.83</v>
      </c>
      <c r="U853" s="74" t="s">
        <v>3370</v>
      </c>
      <c r="V853" s="27">
        <f>IF(E853="","",SUMIF(OUTBOUND!$G:$G,WMS!E853,OUTBOUND!$L:$L))</f>
        <v>7</v>
      </c>
      <c r="W853" s="27">
        <f>IF(E853="","",SUMIF(OUTBOUND!$G:$G,WMS!E853,OUTBOUND!$M:$M))</f>
        <v>168</v>
      </c>
      <c r="X853" s="71">
        <f>IF(E853="","",SUMIF(OUTBOUND!$G:$G,WMS!E853,OUTBOUND!$O:$O))</f>
        <v>11.9</v>
      </c>
      <c r="Y853" s="71">
        <f>IF(E853="","",SUMIF(OUTBOUND!$G:$G,WMS!E853,OUTBOUND!$AC:$AC))</f>
        <v>11.830000000000002</v>
      </c>
      <c r="Z853" s="71">
        <f>IF(E853="","",SUMIF(OUTBOUND!$G:$G,WMS!E853,OUTBOUND!$P:$P))</f>
        <v>3.5000000000000003E-2</v>
      </c>
      <c r="AA853" s="27">
        <f t="shared" si="275"/>
        <v>0</v>
      </c>
      <c r="AB853" s="27">
        <f t="shared" si="276"/>
        <v>0</v>
      </c>
      <c r="AC853" s="71">
        <f t="shared" si="277"/>
        <v>0</v>
      </c>
      <c r="AD853" s="71">
        <f t="shared" si="278"/>
        <v>-1.7763568394002505E-15</v>
      </c>
      <c r="AE853" s="71">
        <f t="shared" si="279"/>
        <v>4.9999999999999975E-3</v>
      </c>
      <c r="AF853" s="80" t="e">
        <f t="shared" si="280"/>
        <v>#DIV/0!</v>
      </c>
      <c r="AG853" s="60" t="s">
        <v>2726</v>
      </c>
    </row>
    <row r="854" spans="1:33">
      <c r="A854" s="43" t="s">
        <v>3227</v>
      </c>
      <c r="B854" s="19" t="s">
        <v>1429</v>
      </c>
      <c r="C854" s="19" t="s">
        <v>3505</v>
      </c>
      <c r="D854" s="19">
        <v>42611721</v>
      </c>
      <c r="E854" s="57" t="str">
        <f t="shared" si="269"/>
        <v>KG-ARI-1903-00107-02577/42611721</v>
      </c>
      <c r="F854" s="19" t="s">
        <v>1431</v>
      </c>
      <c r="G854" s="19" t="s">
        <v>1435</v>
      </c>
      <c r="H854" s="45">
        <v>43542</v>
      </c>
      <c r="I854" s="38">
        <v>7</v>
      </c>
      <c r="J854" s="38">
        <v>84</v>
      </c>
      <c r="K854" s="65">
        <f t="shared" si="270"/>
        <v>12</v>
      </c>
      <c r="L854" s="46">
        <v>0.6</v>
      </c>
      <c r="M854" s="66">
        <f t="shared" si="271"/>
        <v>4.2</v>
      </c>
      <c r="N854" s="38">
        <v>21.5</v>
      </c>
      <c r="O854" s="38">
        <v>16.5</v>
      </c>
      <c r="P854" s="38">
        <v>14</v>
      </c>
      <c r="Q854" s="71">
        <f t="shared" si="272"/>
        <v>5.0000000000000001E-3</v>
      </c>
      <c r="R854" s="65">
        <f t="shared" si="273"/>
        <v>0.03</v>
      </c>
      <c r="S854" s="72">
        <f t="shared" si="274"/>
        <v>2.9166666666666667E-2</v>
      </c>
      <c r="T854" s="50">
        <v>2.4500000000000002</v>
      </c>
      <c r="U854" s="74" t="s">
        <v>3370</v>
      </c>
      <c r="V854" s="27">
        <f>IF(E854="","",SUMIF(OUTBOUND!$G:$G,WMS!E854,OUTBOUND!$L:$L))</f>
        <v>6</v>
      </c>
      <c r="W854" s="27">
        <f>IF(E854="","",SUMIF(OUTBOUND!$G:$G,WMS!E854,OUTBOUND!$M:$M))</f>
        <v>72</v>
      </c>
      <c r="X854" s="71">
        <f>IF(E854="","",SUMIF(OUTBOUND!$G:$G,WMS!E854,OUTBOUND!$O:$O))</f>
        <v>3.5999999999999996</v>
      </c>
      <c r="Y854" s="71">
        <f>IF(E854="","",SUMIF(OUTBOUND!$G:$G,WMS!E854,OUTBOUND!$AC:$AC))</f>
        <v>2.1</v>
      </c>
      <c r="Z854" s="71">
        <f>IF(E854="","",SUMIF(OUTBOUND!$G:$G,WMS!E854,OUTBOUND!$P:$P))</f>
        <v>0.03</v>
      </c>
      <c r="AA854" s="27">
        <f t="shared" si="275"/>
        <v>1</v>
      </c>
      <c r="AB854" s="27">
        <f t="shared" si="276"/>
        <v>12</v>
      </c>
      <c r="AC854" s="71">
        <f t="shared" si="277"/>
        <v>0.60000000000000053</v>
      </c>
      <c r="AD854" s="71">
        <f t="shared" si="278"/>
        <v>0.35000000000000009</v>
      </c>
      <c r="AE854" s="71">
        <f t="shared" si="279"/>
        <v>0</v>
      </c>
      <c r="AF854" s="80" t="b">
        <f t="shared" si="280"/>
        <v>1</v>
      </c>
    </row>
    <row r="855" spans="1:33">
      <c r="A855" s="43" t="s">
        <v>3227</v>
      </c>
      <c r="B855" s="19" t="s">
        <v>1429</v>
      </c>
      <c r="C855" s="19" t="s">
        <v>3505</v>
      </c>
      <c r="D855" s="19">
        <v>42548393</v>
      </c>
      <c r="E855" s="57" t="str">
        <f t="shared" si="269"/>
        <v>KG-ARI-1903-00107-02577/42548393</v>
      </c>
      <c r="F855" s="19" t="s">
        <v>1431</v>
      </c>
      <c r="G855" s="19" t="s">
        <v>1437</v>
      </c>
      <c r="H855" s="45">
        <v>43542</v>
      </c>
      <c r="I855" s="38">
        <v>4</v>
      </c>
      <c r="J855" s="38">
        <v>56</v>
      </c>
      <c r="K855" s="65">
        <f t="shared" si="270"/>
        <v>14</v>
      </c>
      <c r="L855" s="46">
        <v>0.4</v>
      </c>
      <c r="M855" s="66">
        <f t="shared" si="271"/>
        <v>1.6</v>
      </c>
      <c r="N855" s="38">
        <v>25</v>
      </c>
      <c r="O855" s="38">
        <v>16</v>
      </c>
      <c r="P855" s="38">
        <v>7.5</v>
      </c>
      <c r="Q855" s="71">
        <f t="shared" si="272"/>
        <v>3.0000000000000001E-3</v>
      </c>
      <c r="R855" s="65">
        <f t="shared" si="273"/>
        <v>0.01</v>
      </c>
      <c r="S855" s="72">
        <f t="shared" si="274"/>
        <v>1.5714285714285715E-2</v>
      </c>
      <c r="T855" s="50">
        <v>0.88</v>
      </c>
      <c r="U855" s="74" t="s">
        <v>3370</v>
      </c>
      <c r="V855" s="27">
        <f>IF(E855="","",SUMIF(OUTBOUND!$G:$G,WMS!E855,OUTBOUND!$L:$L))</f>
        <v>0</v>
      </c>
      <c r="W855" s="27">
        <f>IF(E855="","",SUMIF(OUTBOUND!$G:$G,WMS!E855,OUTBOUND!$M:$M))</f>
        <v>0</v>
      </c>
      <c r="X855" s="71">
        <f>IF(E855="","",SUMIF(OUTBOUND!$G:$G,WMS!E855,OUTBOUND!$O:$O))</f>
        <v>0</v>
      </c>
      <c r="Y855" s="71">
        <f>IF(E855="","",SUMIF(OUTBOUND!$G:$G,WMS!E855,OUTBOUND!$AC:$AC))</f>
        <v>0</v>
      </c>
      <c r="Z855" s="71">
        <f>IF(E855="","",SUMIF(OUTBOUND!$G:$G,WMS!E855,OUTBOUND!$P:$P))</f>
        <v>0</v>
      </c>
      <c r="AA855" s="27">
        <f t="shared" si="275"/>
        <v>4</v>
      </c>
      <c r="AB855" s="27">
        <f t="shared" si="276"/>
        <v>56</v>
      </c>
      <c r="AC855" s="71">
        <f t="shared" si="277"/>
        <v>1.6</v>
      </c>
      <c r="AD855" s="71">
        <f t="shared" si="278"/>
        <v>0.88</v>
      </c>
      <c r="AE855" s="71">
        <f t="shared" si="279"/>
        <v>0.01</v>
      </c>
      <c r="AF855" s="80" t="b">
        <f t="shared" si="280"/>
        <v>1</v>
      </c>
    </row>
    <row r="856" spans="1:33">
      <c r="A856" s="43" t="s">
        <v>3227</v>
      </c>
      <c r="B856" s="19" t="s">
        <v>1429</v>
      </c>
      <c r="C856" s="19" t="s">
        <v>3505</v>
      </c>
      <c r="D856" s="19">
        <v>42352730</v>
      </c>
      <c r="E856" s="57" t="str">
        <f t="shared" si="269"/>
        <v>KG-ARI-1903-00107-02577/42352730</v>
      </c>
      <c r="F856" s="19" t="s">
        <v>1431</v>
      </c>
      <c r="G856" s="19" t="s">
        <v>1439</v>
      </c>
      <c r="H856" s="45">
        <v>43542</v>
      </c>
      <c r="I856" s="38">
        <v>6</v>
      </c>
      <c r="J856" s="38">
        <v>72</v>
      </c>
      <c r="K856" s="65">
        <f t="shared" si="270"/>
        <v>12</v>
      </c>
      <c r="L856" s="46">
        <v>0.85</v>
      </c>
      <c r="M856" s="66">
        <f t="shared" si="271"/>
        <v>5.0999999999999996</v>
      </c>
      <c r="N856" s="38">
        <v>23.5</v>
      </c>
      <c r="O856" s="38">
        <v>16</v>
      </c>
      <c r="P856" s="38">
        <v>9.5</v>
      </c>
      <c r="Q856" s="71">
        <f t="shared" si="272"/>
        <v>4.0000000000000001E-3</v>
      </c>
      <c r="R856" s="65">
        <f t="shared" si="273"/>
        <v>0.02</v>
      </c>
      <c r="S856" s="72">
        <f t="shared" si="274"/>
        <v>6.083333333333333E-2</v>
      </c>
      <c r="T856" s="50">
        <v>4.38</v>
      </c>
      <c r="U856" s="74" t="s">
        <v>3370</v>
      </c>
      <c r="V856" s="27">
        <f>IF(E856="","",SUMIF(OUTBOUND!$G:$G,WMS!E856,OUTBOUND!$L:$L))</f>
        <v>3</v>
      </c>
      <c r="W856" s="27">
        <f>IF(E856="","",SUMIF(OUTBOUND!$G:$G,WMS!E856,OUTBOUND!$M:$M))</f>
        <v>36</v>
      </c>
      <c r="X856" s="71">
        <f>IF(E856="","",SUMIF(OUTBOUND!$G:$G,WMS!E856,OUTBOUND!$O:$O))</f>
        <v>2.5499999999999998</v>
      </c>
      <c r="Y856" s="71">
        <f>IF(E856="","",SUMIF(OUTBOUND!$G:$G,WMS!E856,OUTBOUND!$AC:$AC))</f>
        <v>2.19</v>
      </c>
      <c r="Z856" s="71">
        <f>IF(E856="","",SUMIF(OUTBOUND!$G:$G,WMS!E856,OUTBOUND!$P:$P))</f>
        <v>1.2E-2</v>
      </c>
      <c r="AA856" s="27">
        <f t="shared" si="275"/>
        <v>3</v>
      </c>
      <c r="AB856" s="27">
        <f t="shared" si="276"/>
        <v>36</v>
      </c>
      <c r="AC856" s="71">
        <f t="shared" si="277"/>
        <v>2.5499999999999998</v>
      </c>
      <c r="AD856" s="71">
        <f t="shared" si="278"/>
        <v>2.19</v>
      </c>
      <c r="AE856" s="71">
        <f t="shared" si="279"/>
        <v>8.0000000000000002E-3</v>
      </c>
      <c r="AF856" s="80" t="b">
        <f t="shared" si="280"/>
        <v>1</v>
      </c>
    </row>
    <row r="857" spans="1:33">
      <c r="A857" s="84" t="s">
        <v>3506</v>
      </c>
      <c r="B857" s="83" t="s">
        <v>1441</v>
      </c>
      <c r="C857" s="83" t="s">
        <v>3507</v>
      </c>
      <c r="D857" s="83">
        <v>42695837</v>
      </c>
      <c r="E857" s="57" t="str">
        <f t="shared" si="269"/>
        <v>KG-ARI-1903-00107-02456/42695837</v>
      </c>
      <c r="F857" s="19" t="s">
        <v>1443</v>
      </c>
      <c r="G857" s="19" t="s">
        <v>1444</v>
      </c>
      <c r="H857" s="45">
        <v>43542</v>
      </c>
      <c r="I857" s="38">
        <v>3</v>
      </c>
      <c r="J857" s="38">
        <v>24</v>
      </c>
      <c r="K857" s="65">
        <f t="shared" si="270"/>
        <v>8</v>
      </c>
      <c r="L857" s="46">
        <v>1.85</v>
      </c>
      <c r="M857" s="66">
        <f t="shared" si="271"/>
        <v>5.55</v>
      </c>
      <c r="N857" s="38">
        <v>40</v>
      </c>
      <c r="O857" s="38">
        <v>27</v>
      </c>
      <c r="P857" s="38">
        <v>32</v>
      </c>
      <c r="Q857" s="71">
        <f t="shared" si="272"/>
        <v>3.5000000000000003E-2</v>
      </c>
      <c r="R857" s="65">
        <f t="shared" si="273"/>
        <v>0.1</v>
      </c>
      <c r="S857" s="72">
        <f t="shared" si="274"/>
        <v>0.125</v>
      </c>
      <c r="T857" s="50">
        <v>3</v>
      </c>
      <c r="U857" s="74" t="s">
        <v>3370</v>
      </c>
      <c r="V857" s="27">
        <f>IF(E857="","",SUMIF(OUTBOUND!$G:$G,WMS!E857,OUTBOUND!$L:$L))</f>
        <v>3</v>
      </c>
      <c r="W857" s="27">
        <f>IF(E857="","",SUMIF(OUTBOUND!$G:$G,WMS!E857,OUTBOUND!$M:$M))</f>
        <v>24</v>
      </c>
      <c r="X857" s="71">
        <f>IF(E857="","",SUMIF(OUTBOUND!$G:$G,WMS!E857,OUTBOUND!$O:$O))</f>
        <v>5.5500000000000007</v>
      </c>
      <c r="Y857" s="71">
        <f>IF(E857="","",SUMIF(OUTBOUND!$G:$G,WMS!E857,OUTBOUND!$AC:$AC))</f>
        <v>3</v>
      </c>
      <c r="Z857" s="71">
        <f>IF(E857="","",SUMIF(OUTBOUND!$G:$G,WMS!E857,OUTBOUND!$P:$P))</f>
        <v>0.10500000000000001</v>
      </c>
      <c r="AA857" s="27">
        <f t="shared" si="275"/>
        <v>0</v>
      </c>
      <c r="AB857" s="27">
        <f t="shared" si="276"/>
        <v>0</v>
      </c>
      <c r="AC857" s="71">
        <f t="shared" si="277"/>
        <v>-8.8817841970012523E-16</v>
      </c>
      <c r="AD857" s="71">
        <f t="shared" si="278"/>
        <v>0</v>
      </c>
      <c r="AE857" s="71">
        <f t="shared" si="279"/>
        <v>-5.0000000000000044E-3</v>
      </c>
      <c r="AF857" s="80" t="e">
        <f t="shared" si="280"/>
        <v>#DIV/0!</v>
      </c>
      <c r="AG857" s="60" t="s">
        <v>2726</v>
      </c>
    </row>
    <row r="858" spans="1:33">
      <c r="A858" s="84" t="s">
        <v>3506</v>
      </c>
      <c r="B858" s="83" t="s">
        <v>1441</v>
      </c>
      <c r="C858" s="83" t="s">
        <v>3507</v>
      </c>
      <c r="D858" s="83">
        <v>42699453</v>
      </c>
      <c r="E858" s="57" t="str">
        <f t="shared" si="269"/>
        <v>KG-ARI-1903-00107-02456/42699453</v>
      </c>
      <c r="F858" s="19" t="s">
        <v>1443</v>
      </c>
      <c r="G858" s="19" t="s">
        <v>1446</v>
      </c>
      <c r="H858" s="45">
        <v>43542</v>
      </c>
      <c r="I858" s="38">
        <v>2</v>
      </c>
      <c r="J858" s="38">
        <v>16</v>
      </c>
      <c r="K858" s="65">
        <f t="shared" si="270"/>
        <v>8</v>
      </c>
      <c r="L858" s="46">
        <v>2</v>
      </c>
      <c r="M858" s="66">
        <f t="shared" si="271"/>
        <v>4</v>
      </c>
      <c r="N858" s="38">
        <v>64</v>
      </c>
      <c r="O858" s="38">
        <v>25</v>
      </c>
      <c r="P858" s="38">
        <v>28</v>
      </c>
      <c r="Q858" s="71">
        <f t="shared" si="272"/>
        <v>4.4999999999999998E-2</v>
      </c>
      <c r="R858" s="65">
        <f t="shared" si="273"/>
        <v>0.09</v>
      </c>
      <c r="S858" s="72">
        <f t="shared" si="274"/>
        <v>0.125</v>
      </c>
      <c r="T858" s="50">
        <v>2</v>
      </c>
      <c r="U858" s="74" t="s">
        <v>3370</v>
      </c>
      <c r="V858" s="27">
        <f>IF(E858="","",SUMIF(OUTBOUND!$G:$G,WMS!E858,OUTBOUND!$L:$L))</f>
        <v>2</v>
      </c>
      <c r="W858" s="27">
        <f>IF(E858="","",SUMIF(OUTBOUND!$G:$G,WMS!E858,OUTBOUND!$M:$M))</f>
        <v>16</v>
      </c>
      <c r="X858" s="71">
        <f>IF(E858="","",SUMIF(OUTBOUND!$G:$G,WMS!E858,OUTBOUND!$O:$O))</f>
        <v>4</v>
      </c>
      <c r="Y858" s="71">
        <f>IF(E858="","",SUMIF(OUTBOUND!$G:$G,WMS!E858,OUTBOUND!$AC:$AC))</f>
        <v>2</v>
      </c>
      <c r="Z858" s="71">
        <f>IF(E858="","",SUMIF(OUTBOUND!$G:$G,WMS!E858,OUTBOUND!$P:$P))</f>
        <v>0.09</v>
      </c>
      <c r="AA858" s="27">
        <f t="shared" si="275"/>
        <v>0</v>
      </c>
      <c r="AB858" s="27">
        <f t="shared" si="276"/>
        <v>0</v>
      </c>
      <c r="AC858" s="71">
        <f t="shared" si="277"/>
        <v>0</v>
      </c>
      <c r="AD858" s="71">
        <f t="shared" si="278"/>
        <v>0</v>
      </c>
      <c r="AE858" s="71">
        <f t="shared" si="279"/>
        <v>0</v>
      </c>
      <c r="AF858" s="80" t="e">
        <f t="shared" si="280"/>
        <v>#DIV/0!</v>
      </c>
      <c r="AG858" s="43" t="s">
        <v>2726</v>
      </c>
    </row>
    <row r="859" spans="1:33">
      <c r="A859" s="84" t="s">
        <v>2729</v>
      </c>
      <c r="B859" s="83" t="s">
        <v>1447</v>
      </c>
      <c r="C859" s="83" t="s">
        <v>3508</v>
      </c>
      <c r="D859" s="83">
        <v>42620167</v>
      </c>
      <c r="E859" s="57" t="str">
        <f t="shared" si="269"/>
        <v>KG-ROB-1903-00091-02970/42620167</v>
      </c>
      <c r="F859" s="19" t="s">
        <v>1449</v>
      </c>
      <c r="G859" s="19" t="s">
        <v>1450</v>
      </c>
      <c r="H859" s="45">
        <v>43545</v>
      </c>
      <c r="I859" s="38">
        <v>167</v>
      </c>
      <c r="J859" s="38">
        <v>1002</v>
      </c>
      <c r="K859" s="65">
        <f t="shared" si="270"/>
        <v>6</v>
      </c>
      <c r="L859" s="46">
        <v>7.35</v>
      </c>
      <c r="M859" s="66">
        <f t="shared" si="271"/>
        <v>1227.45</v>
      </c>
      <c r="N859" s="38">
        <v>32</v>
      </c>
      <c r="O859" s="38">
        <v>30.5</v>
      </c>
      <c r="P859" s="38">
        <v>91</v>
      </c>
      <c r="Q859" s="71">
        <f t="shared" si="272"/>
        <v>8.8999999999999996E-2</v>
      </c>
      <c r="R859" s="65">
        <f t="shared" si="273"/>
        <v>14.83</v>
      </c>
      <c r="S859" s="72">
        <f t="shared" si="274"/>
        <v>1.1666666666666667</v>
      </c>
      <c r="T859" s="50">
        <v>1169</v>
      </c>
      <c r="U859" s="74" t="s">
        <v>3509</v>
      </c>
      <c r="V859" s="27">
        <f>IF(E859="","",SUMIF(OUTBOUND!$G:$G,WMS!E859,OUTBOUND!$L:$L))</f>
        <v>167</v>
      </c>
      <c r="W859" s="27">
        <f>IF(E859="","",SUMIF(OUTBOUND!$G:$G,WMS!E859,OUTBOUND!$M:$M))</f>
        <v>1002</v>
      </c>
      <c r="X859" s="71">
        <f>IF(E859="","",SUMIF(OUTBOUND!$G:$G,WMS!E859,OUTBOUND!$O:$O))</f>
        <v>1227.4499999999998</v>
      </c>
      <c r="Y859" s="71">
        <f>IF(E859="","",SUMIF(OUTBOUND!$G:$G,WMS!E859,OUTBOUND!$AC:$AC))</f>
        <v>1169</v>
      </c>
      <c r="Z859" s="71">
        <f>IF(E859="","",SUMIF(OUTBOUND!$G:$G,WMS!E859,OUTBOUND!$P:$P))</f>
        <v>14.863</v>
      </c>
      <c r="AA859" s="27">
        <f t="shared" si="275"/>
        <v>0</v>
      </c>
      <c r="AB859" s="27">
        <f t="shared" si="276"/>
        <v>0</v>
      </c>
      <c r="AC859" s="71">
        <f t="shared" si="277"/>
        <v>2.2737367544323206E-13</v>
      </c>
      <c r="AD859" s="71">
        <f t="shared" si="278"/>
        <v>0</v>
      </c>
      <c r="AE859" s="71">
        <f t="shared" si="279"/>
        <v>-3.2999999999999474E-2</v>
      </c>
      <c r="AF859" s="80" t="e">
        <f t="shared" si="280"/>
        <v>#DIV/0!</v>
      </c>
      <c r="AG859" s="43" t="s">
        <v>2726</v>
      </c>
    </row>
    <row r="860" spans="1:33">
      <c r="A860" s="43" t="s">
        <v>3510</v>
      </c>
      <c r="B860" s="19" t="s">
        <v>1451</v>
      </c>
      <c r="C860" s="19" t="s">
        <v>3511</v>
      </c>
      <c r="D860" s="19" t="s">
        <v>3512</v>
      </c>
      <c r="E860" s="57" t="str">
        <f t="shared" si="269"/>
        <v>KG-ARI-1903-00107-02402/42262169</v>
      </c>
      <c r="F860" s="19" t="s">
        <v>1453</v>
      </c>
      <c r="G860" s="19" t="s">
        <v>1454</v>
      </c>
      <c r="H860" s="45">
        <v>43545</v>
      </c>
      <c r="I860" s="38">
        <v>4</v>
      </c>
      <c r="J860" s="38">
        <v>16</v>
      </c>
      <c r="K860" s="65">
        <f t="shared" si="270"/>
        <v>4</v>
      </c>
      <c r="L860" s="46">
        <v>3.5</v>
      </c>
      <c r="M860" s="66">
        <f t="shared" si="271"/>
        <v>14</v>
      </c>
      <c r="N860" s="38">
        <v>41</v>
      </c>
      <c r="O860" s="38">
        <v>29</v>
      </c>
      <c r="P860" s="38">
        <v>29</v>
      </c>
      <c r="Q860" s="71">
        <f t="shared" si="272"/>
        <v>3.4000000000000002E-2</v>
      </c>
      <c r="R860" s="65">
        <f t="shared" si="273"/>
        <v>0.14000000000000001</v>
      </c>
      <c r="S860" s="72">
        <f t="shared" si="274"/>
        <v>0.5625</v>
      </c>
      <c r="T860" s="50">
        <v>9</v>
      </c>
      <c r="U860" s="74" t="s">
        <v>3390</v>
      </c>
      <c r="V860" s="27">
        <f>IF(E860="","",SUMIF(OUTBOUND!$G:$G,WMS!E860,OUTBOUND!$L:$L))</f>
        <v>0</v>
      </c>
      <c r="W860" s="27">
        <f>IF(E860="","",SUMIF(OUTBOUND!$G:$G,WMS!E860,OUTBOUND!$M:$M))</f>
        <v>0</v>
      </c>
      <c r="X860" s="71">
        <f>IF(E860="","",SUMIF(OUTBOUND!$G:$G,WMS!E860,OUTBOUND!$O:$O))</f>
        <v>0</v>
      </c>
      <c r="Y860" s="71">
        <f>IF(E860="","",SUMIF(OUTBOUND!$G:$G,WMS!E860,OUTBOUND!$AC:$AC))</f>
        <v>0</v>
      </c>
      <c r="Z860" s="71">
        <f>IF(E860="","",SUMIF(OUTBOUND!$G:$G,WMS!E860,OUTBOUND!$P:$P))</f>
        <v>0</v>
      </c>
      <c r="AA860" s="27">
        <f t="shared" si="275"/>
        <v>4</v>
      </c>
      <c r="AB860" s="27">
        <f t="shared" si="276"/>
        <v>16</v>
      </c>
      <c r="AC860" s="71">
        <f t="shared" si="277"/>
        <v>14</v>
      </c>
      <c r="AD860" s="71">
        <f t="shared" si="278"/>
        <v>9</v>
      </c>
      <c r="AE860" s="71">
        <f t="shared" si="279"/>
        <v>0.14000000000000001</v>
      </c>
      <c r="AF860" s="80" t="b">
        <f t="shared" si="280"/>
        <v>1</v>
      </c>
    </row>
    <row r="861" spans="1:33">
      <c r="A861" s="43" t="s">
        <v>3513</v>
      </c>
      <c r="B861" s="19" t="s">
        <v>1455</v>
      </c>
      <c r="C861" s="19" t="s">
        <v>3514</v>
      </c>
      <c r="D861" s="19" t="s">
        <v>3515</v>
      </c>
      <c r="E861" s="57" t="str">
        <f t="shared" si="269"/>
        <v>KG-ARI-1903-00107-02519/42518204</v>
      </c>
      <c r="F861" s="20" t="s">
        <v>1457</v>
      </c>
      <c r="G861" s="20" t="s">
        <v>1458</v>
      </c>
      <c r="H861" s="45">
        <v>43545</v>
      </c>
      <c r="I861" s="38">
        <v>4</v>
      </c>
      <c r="J861" s="38">
        <v>48</v>
      </c>
      <c r="K861" s="65">
        <f t="shared" si="270"/>
        <v>12</v>
      </c>
      <c r="L861" s="46">
        <v>0.35</v>
      </c>
      <c r="M861" s="66">
        <f t="shared" si="271"/>
        <v>1.4</v>
      </c>
      <c r="N861" s="38">
        <v>21</v>
      </c>
      <c r="O861" s="38">
        <v>11.7</v>
      </c>
      <c r="P861" s="38">
        <v>9.1999999999999993</v>
      </c>
      <c r="Q861" s="71">
        <f t="shared" si="272"/>
        <v>2E-3</v>
      </c>
      <c r="R861" s="65">
        <f t="shared" si="273"/>
        <v>0.01</v>
      </c>
      <c r="S861" s="72">
        <f t="shared" si="274"/>
        <v>2.1250000000000002E-2</v>
      </c>
      <c r="T861" s="50">
        <v>1.02</v>
      </c>
      <c r="U861" s="74" t="s">
        <v>3390</v>
      </c>
      <c r="V861" s="27">
        <f>IF(E861="","",SUMIF(OUTBOUND!$G:$G,WMS!E861,OUTBOUND!$L:$L))</f>
        <v>3</v>
      </c>
      <c r="W861" s="27">
        <f>IF(E861="","",SUMIF(OUTBOUND!$G:$G,WMS!E861,OUTBOUND!$M:$M))</f>
        <v>36</v>
      </c>
      <c r="X861" s="71">
        <f>IF(E861="","",SUMIF(OUTBOUND!$G:$G,WMS!E861,OUTBOUND!$O:$O))</f>
        <v>1.0499999999999998</v>
      </c>
      <c r="Y861" s="71">
        <f>IF(E861="","",SUMIF(OUTBOUND!$G:$G,WMS!E861,OUTBOUND!$AC:$AC))</f>
        <v>0.76500000000000001</v>
      </c>
      <c r="Z861" s="71">
        <f>IF(E861="","",SUMIF(OUTBOUND!$G:$G,WMS!E861,OUTBOUND!$P:$P))</f>
        <v>6.0000000000000001E-3</v>
      </c>
      <c r="AA861" s="27">
        <f t="shared" si="275"/>
        <v>1</v>
      </c>
      <c r="AB861" s="27">
        <f t="shared" si="276"/>
        <v>12</v>
      </c>
      <c r="AC861" s="71">
        <f t="shared" si="277"/>
        <v>0.35000000000000009</v>
      </c>
      <c r="AD861" s="71">
        <f t="shared" si="278"/>
        <v>0.255</v>
      </c>
      <c r="AE861" s="71">
        <f t="shared" si="279"/>
        <v>4.0000000000000001E-3</v>
      </c>
      <c r="AF861" s="80" t="b">
        <f t="shared" si="280"/>
        <v>1</v>
      </c>
    </row>
    <row r="862" spans="1:33">
      <c r="A862" s="43" t="s">
        <v>3513</v>
      </c>
      <c r="B862" s="19" t="s">
        <v>1455</v>
      </c>
      <c r="C862" s="19" t="s">
        <v>3514</v>
      </c>
      <c r="D862" s="19" t="s">
        <v>3516</v>
      </c>
      <c r="E862" s="57" t="str">
        <f t="shared" si="269"/>
        <v>KG-ARI-1903-00107-02519/42518211</v>
      </c>
      <c r="F862" s="20" t="s">
        <v>1457</v>
      </c>
      <c r="G862" s="20" t="s">
        <v>1458</v>
      </c>
      <c r="H862" s="45">
        <v>43545</v>
      </c>
      <c r="I862" s="38">
        <v>9</v>
      </c>
      <c r="J862" s="38">
        <v>108</v>
      </c>
      <c r="K862" s="65">
        <f t="shared" si="270"/>
        <v>12</v>
      </c>
      <c r="L862" s="46">
        <v>0.35</v>
      </c>
      <c r="M862" s="66">
        <f t="shared" si="271"/>
        <v>3.15</v>
      </c>
      <c r="N862" s="38">
        <v>21.2</v>
      </c>
      <c r="O862" s="38">
        <v>11.7</v>
      </c>
      <c r="P862" s="38">
        <v>9.1999999999999993</v>
      </c>
      <c r="Q862" s="71">
        <f t="shared" si="272"/>
        <v>2E-3</v>
      </c>
      <c r="R862" s="65">
        <f t="shared" si="273"/>
        <v>0.02</v>
      </c>
      <c r="S862" s="72">
        <f t="shared" si="274"/>
        <v>1.9166666666666665E-2</v>
      </c>
      <c r="T862" s="50">
        <v>2.0699999999999998</v>
      </c>
      <c r="U862" s="74" t="s">
        <v>3390</v>
      </c>
      <c r="V862" s="27">
        <f>IF(E862="","",SUMIF(OUTBOUND!$G:$G,WMS!E862,OUTBOUND!$L:$L))</f>
        <v>3</v>
      </c>
      <c r="W862" s="27">
        <f>IF(E862="","",SUMIF(OUTBOUND!$G:$G,WMS!E862,OUTBOUND!$M:$M))</f>
        <v>36</v>
      </c>
      <c r="X862" s="71">
        <f>IF(E862="","",SUMIF(OUTBOUND!$G:$G,WMS!E862,OUTBOUND!$O:$O))</f>
        <v>1.0499999999999998</v>
      </c>
      <c r="Y862" s="71">
        <f>IF(E862="","",SUMIF(OUTBOUND!$G:$G,WMS!E862,OUTBOUND!$AC:$AC))</f>
        <v>0.69</v>
      </c>
      <c r="Z862" s="71">
        <f>IF(E862="","",SUMIF(OUTBOUND!$G:$G,WMS!E862,OUTBOUND!$P:$P))</f>
        <v>6.0000000000000001E-3</v>
      </c>
      <c r="AA862" s="27">
        <f t="shared" si="275"/>
        <v>6</v>
      </c>
      <c r="AB862" s="27">
        <f t="shared" si="276"/>
        <v>72</v>
      </c>
      <c r="AC862" s="71">
        <f t="shared" si="277"/>
        <v>2.1</v>
      </c>
      <c r="AD862" s="71">
        <f t="shared" si="278"/>
        <v>1.38</v>
      </c>
      <c r="AE862" s="71">
        <f t="shared" si="279"/>
        <v>1.4E-2</v>
      </c>
      <c r="AF862" s="80" t="b">
        <f t="shared" si="280"/>
        <v>1</v>
      </c>
    </row>
    <row r="863" spans="1:33">
      <c r="A863" s="43" t="s">
        <v>3513</v>
      </c>
      <c r="B863" s="19" t="s">
        <v>1455</v>
      </c>
      <c r="C863" s="19" t="s">
        <v>3514</v>
      </c>
      <c r="D863" s="19" t="s">
        <v>3517</v>
      </c>
      <c r="E863" s="57" t="str">
        <f t="shared" si="269"/>
        <v>KG-ARI-1903-00107-02519/42518228</v>
      </c>
      <c r="F863" s="20" t="s">
        <v>1457</v>
      </c>
      <c r="G863" s="20" t="s">
        <v>1458</v>
      </c>
      <c r="H863" s="45">
        <v>43545</v>
      </c>
      <c r="I863" s="38">
        <v>4</v>
      </c>
      <c r="J863" s="38">
        <v>48</v>
      </c>
      <c r="K863" s="65">
        <f t="shared" si="270"/>
        <v>12</v>
      </c>
      <c r="L863" s="46">
        <v>0.35</v>
      </c>
      <c r="M863" s="66">
        <f t="shared" si="271"/>
        <v>1.4</v>
      </c>
      <c r="N863" s="38">
        <v>21</v>
      </c>
      <c r="O863" s="38">
        <v>12</v>
      </c>
      <c r="P863" s="38">
        <v>9.1999999999999993</v>
      </c>
      <c r="Q863" s="71">
        <f t="shared" si="272"/>
        <v>2E-3</v>
      </c>
      <c r="R863" s="65">
        <f t="shared" si="273"/>
        <v>0.01</v>
      </c>
      <c r="S863" s="72">
        <f t="shared" si="274"/>
        <v>2.3333333333333334E-2</v>
      </c>
      <c r="T863" s="50">
        <v>1.1200000000000001</v>
      </c>
      <c r="U863" s="74" t="s">
        <v>3390</v>
      </c>
      <c r="V863" s="27">
        <f>IF(E863="","",SUMIF(OUTBOUND!$G:$G,WMS!E863,OUTBOUND!$L:$L))</f>
        <v>3</v>
      </c>
      <c r="W863" s="27">
        <f>IF(E863="","",SUMIF(OUTBOUND!$G:$G,WMS!E863,OUTBOUND!$M:$M))</f>
        <v>36</v>
      </c>
      <c r="X863" s="71">
        <f>IF(E863="","",SUMIF(OUTBOUND!$G:$G,WMS!E863,OUTBOUND!$O:$O))</f>
        <v>1.0499999999999998</v>
      </c>
      <c r="Y863" s="71">
        <f>IF(E863="","",SUMIF(OUTBOUND!$G:$G,WMS!E863,OUTBOUND!$AC:$AC))</f>
        <v>0.84000000000000008</v>
      </c>
      <c r="Z863" s="71">
        <f>IF(E863="","",SUMIF(OUTBOUND!$G:$G,WMS!E863,OUTBOUND!$P:$P))</f>
        <v>6.0000000000000001E-3</v>
      </c>
      <c r="AA863" s="27">
        <f t="shared" si="275"/>
        <v>1</v>
      </c>
      <c r="AB863" s="27">
        <f t="shared" si="276"/>
        <v>12</v>
      </c>
      <c r="AC863" s="71">
        <f t="shared" si="277"/>
        <v>0.35000000000000009</v>
      </c>
      <c r="AD863" s="71">
        <f t="shared" si="278"/>
        <v>0.28000000000000003</v>
      </c>
      <c r="AE863" s="71">
        <f t="shared" si="279"/>
        <v>4.0000000000000001E-3</v>
      </c>
      <c r="AF863" s="80" t="b">
        <f t="shared" si="280"/>
        <v>1</v>
      </c>
    </row>
    <row r="864" spans="1:33">
      <c r="A864" s="43" t="s">
        <v>3513</v>
      </c>
      <c r="B864" s="19" t="s">
        <v>1455</v>
      </c>
      <c r="C864" s="19" t="s">
        <v>3514</v>
      </c>
      <c r="D864" s="19" t="s">
        <v>3518</v>
      </c>
      <c r="E864" s="57" t="str">
        <f t="shared" si="269"/>
        <v>KG-ARI-1903-00107-02519/42518235</v>
      </c>
      <c r="F864" s="20" t="s">
        <v>1457</v>
      </c>
      <c r="G864" s="20" t="s">
        <v>1458</v>
      </c>
      <c r="H864" s="45">
        <v>43545</v>
      </c>
      <c r="I864" s="38">
        <v>4</v>
      </c>
      <c r="J864" s="38">
        <v>48</v>
      </c>
      <c r="K864" s="65">
        <f t="shared" si="270"/>
        <v>12</v>
      </c>
      <c r="L864" s="46">
        <v>0.35</v>
      </c>
      <c r="M864" s="66">
        <f t="shared" si="271"/>
        <v>1.4</v>
      </c>
      <c r="N864" s="38">
        <v>21</v>
      </c>
      <c r="O864" s="38">
        <v>11.7</v>
      </c>
      <c r="P864" s="38">
        <v>9.1999999999999993</v>
      </c>
      <c r="Q864" s="71">
        <f t="shared" si="272"/>
        <v>2E-3</v>
      </c>
      <c r="R864" s="65">
        <f t="shared" si="273"/>
        <v>0.01</v>
      </c>
      <c r="S864" s="72">
        <f t="shared" si="274"/>
        <v>2.3333333333333334E-2</v>
      </c>
      <c r="T864" s="50">
        <v>1.1200000000000001</v>
      </c>
      <c r="U864" s="74" t="s">
        <v>3390</v>
      </c>
      <c r="V864" s="27">
        <f>IF(E864="","",SUMIF(OUTBOUND!$G:$G,WMS!E864,OUTBOUND!$L:$L))</f>
        <v>3</v>
      </c>
      <c r="W864" s="27">
        <f>IF(E864="","",SUMIF(OUTBOUND!$G:$G,WMS!E864,OUTBOUND!$M:$M))</f>
        <v>36</v>
      </c>
      <c r="X864" s="71">
        <f>IF(E864="","",SUMIF(OUTBOUND!$G:$G,WMS!E864,OUTBOUND!$O:$O))</f>
        <v>1.0499999999999998</v>
      </c>
      <c r="Y864" s="71">
        <f>IF(E864="","",SUMIF(OUTBOUND!$G:$G,WMS!E864,OUTBOUND!$AC:$AC))</f>
        <v>0.84000000000000008</v>
      </c>
      <c r="Z864" s="71">
        <f>IF(E864="","",SUMIF(OUTBOUND!$G:$G,WMS!E864,OUTBOUND!$P:$P))</f>
        <v>6.0000000000000001E-3</v>
      </c>
      <c r="AA864" s="27">
        <f t="shared" si="275"/>
        <v>1</v>
      </c>
      <c r="AB864" s="27">
        <f t="shared" si="276"/>
        <v>12</v>
      </c>
      <c r="AC864" s="71">
        <f t="shared" si="277"/>
        <v>0.35000000000000009</v>
      </c>
      <c r="AD864" s="71">
        <f t="shared" si="278"/>
        <v>0.28000000000000003</v>
      </c>
      <c r="AE864" s="71">
        <f t="shared" si="279"/>
        <v>4.0000000000000001E-3</v>
      </c>
      <c r="AF864" s="80" t="b">
        <f t="shared" si="280"/>
        <v>1</v>
      </c>
    </row>
    <row r="865" spans="1:33">
      <c r="A865" s="84" t="s">
        <v>3513</v>
      </c>
      <c r="B865" s="83" t="s">
        <v>1455</v>
      </c>
      <c r="C865" s="83" t="s">
        <v>3514</v>
      </c>
      <c r="D865" s="83" t="s">
        <v>3519</v>
      </c>
      <c r="E865" s="57" t="str">
        <f t="shared" si="269"/>
        <v>KG-ARI-1903-00107-02519/42518273</v>
      </c>
      <c r="F865" s="20" t="s">
        <v>1457</v>
      </c>
      <c r="G865" s="20" t="s">
        <v>1458</v>
      </c>
      <c r="H865" s="45">
        <v>43545</v>
      </c>
      <c r="I865" s="38">
        <v>2</v>
      </c>
      <c r="J865" s="38">
        <v>24</v>
      </c>
      <c r="K865" s="65">
        <f t="shared" si="270"/>
        <v>12</v>
      </c>
      <c r="L865" s="46">
        <v>0.3</v>
      </c>
      <c r="M865" s="66">
        <f t="shared" si="271"/>
        <v>0.6</v>
      </c>
      <c r="N865" s="38">
        <v>21</v>
      </c>
      <c r="O865" s="38">
        <v>11.7</v>
      </c>
      <c r="P865" s="38">
        <v>9.1999999999999993</v>
      </c>
      <c r="Q865" s="71">
        <f t="shared" si="272"/>
        <v>2E-3</v>
      </c>
      <c r="R865" s="65">
        <f t="shared" si="273"/>
        <v>0</v>
      </c>
      <c r="S865" s="72">
        <f t="shared" si="274"/>
        <v>1.9166666666666669E-2</v>
      </c>
      <c r="T865" s="50">
        <v>0.46</v>
      </c>
      <c r="U865" s="74" t="s">
        <v>3390</v>
      </c>
      <c r="V865" s="27">
        <f>IF(E865="","",SUMIF(OUTBOUND!$G:$G,WMS!E865,OUTBOUND!$L:$L))</f>
        <v>2</v>
      </c>
      <c r="W865" s="27">
        <f>IF(E865="","",SUMIF(OUTBOUND!$G:$G,WMS!E865,OUTBOUND!$M:$M))</f>
        <v>24</v>
      </c>
      <c r="X865" s="71">
        <f>IF(E865="","",SUMIF(OUTBOUND!$G:$G,WMS!E865,OUTBOUND!$O:$O))</f>
        <v>0.6</v>
      </c>
      <c r="Y865" s="71">
        <f>IF(E865="","",SUMIF(OUTBOUND!$G:$G,WMS!E865,OUTBOUND!$AC:$AC))</f>
        <v>0.46000000000000008</v>
      </c>
      <c r="Z865" s="71">
        <f>IF(E865="","",SUMIF(OUTBOUND!$G:$G,WMS!E865,OUTBOUND!$P:$P))</f>
        <v>4.0000000000000001E-3</v>
      </c>
      <c r="AA865" s="27">
        <f t="shared" si="275"/>
        <v>0</v>
      </c>
      <c r="AB865" s="27">
        <f t="shared" si="276"/>
        <v>0</v>
      </c>
      <c r="AC865" s="71">
        <f t="shared" si="277"/>
        <v>0</v>
      </c>
      <c r="AD865" s="71">
        <f t="shared" si="278"/>
        <v>-5.5511151231257827E-17</v>
      </c>
      <c r="AE865" s="71">
        <f t="shared" si="279"/>
        <v>-4.0000000000000001E-3</v>
      </c>
      <c r="AF865" s="80" t="e">
        <f t="shared" si="280"/>
        <v>#DIV/0!</v>
      </c>
      <c r="AG865" s="43" t="s">
        <v>2726</v>
      </c>
    </row>
    <row r="866" spans="1:33">
      <c r="A866" s="84" t="s">
        <v>3513</v>
      </c>
      <c r="B866" s="83" t="s">
        <v>1455</v>
      </c>
      <c r="C866" s="83" t="s">
        <v>3514</v>
      </c>
      <c r="D866" s="83" t="s">
        <v>3520</v>
      </c>
      <c r="E866" s="57" t="str">
        <f t="shared" si="269"/>
        <v>KG-ARI-1903-00107-02519/42518280</v>
      </c>
      <c r="F866" s="20" t="s">
        <v>1457</v>
      </c>
      <c r="G866" s="20" t="s">
        <v>1458</v>
      </c>
      <c r="H866" s="45">
        <v>43545</v>
      </c>
      <c r="I866" s="38">
        <v>2</v>
      </c>
      <c r="J866" s="38">
        <v>24</v>
      </c>
      <c r="K866" s="65">
        <f t="shared" si="270"/>
        <v>12</v>
      </c>
      <c r="L866" s="46">
        <v>0.35</v>
      </c>
      <c r="M866" s="66">
        <f t="shared" si="271"/>
        <v>0.7</v>
      </c>
      <c r="N866" s="38">
        <v>21.5</v>
      </c>
      <c r="O866" s="38">
        <v>12</v>
      </c>
      <c r="P866" s="38">
        <v>9.1999999999999993</v>
      </c>
      <c r="Q866" s="71">
        <f t="shared" si="272"/>
        <v>2E-3</v>
      </c>
      <c r="R866" s="65">
        <f t="shared" si="273"/>
        <v>0</v>
      </c>
      <c r="S866" s="72">
        <f t="shared" si="274"/>
        <v>2.3333333333333334E-2</v>
      </c>
      <c r="T866" s="50">
        <v>0.56000000000000005</v>
      </c>
      <c r="U866" s="74" t="s">
        <v>3390</v>
      </c>
      <c r="V866" s="27">
        <f>IF(E866="","",SUMIF(OUTBOUND!$G:$G,WMS!E866,OUTBOUND!$L:$L))</f>
        <v>2</v>
      </c>
      <c r="W866" s="27">
        <f>IF(E866="","",SUMIF(OUTBOUND!$G:$G,WMS!E866,OUTBOUND!$M:$M))</f>
        <v>24</v>
      </c>
      <c r="X866" s="71">
        <f>IF(E866="","",SUMIF(OUTBOUND!$G:$G,WMS!E866,OUTBOUND!$O:$O))</f>
        <v>0.7</v>
      </c>
      <c r="Y866" s="71">
        <f>IF(E866="","",SUMIF(OUTBOUND!$G:$G,WMS!E866,OUTBOUND!$AC:$AC))</f>
        <v>0.56000000000000005</v>
      </c>
      <c r="Z866" s="71">
        <f>IF(E866="","",SUMIF(OUTBOUND!$G:$G,WMS!E866,OUTBOUND!$P:$P))</f>
        <v>4.0000000000000001E-3</v>
      </c>
      <c r="AA866" s="27">
        <f t="shared" si="275"/>
        <v>0</v>
      </c>
      <c r="AB866" s="27">
        <f t="shared" si="276"/>
        <v>0</v>
      </c>
      <c r="AC866" s="71">
        <f t="shared" si="277"/>
        <v>0</v>
      </c>
      <c r="AD866" s="71">
        <f t="shared" si="278"/>
        <v>0</v>
      </c>
      <c r="AE866" s="71">
        <f t="shared" si="279"/>
        <v>-4.0000000000000001E-3</v>
      </c>
      <c r="AF866" s="80" t="e">
        <f t="shared" si="280"/>
        <v>#DIV/0!</v>
      </c>
      <c r="AG866" s="43" t="s">
        <v>2726</v>
      </c>
    </row>
    <row r="867" spans="1:33">
      <c r="A867" s="84" t="s">
        <v>3513</v>
      </c>
      <c r="B867" s="83" t="s">
        <v>1455</v>
      </c>
      <c r="C867" s="83" t="s">
        <v>3514</v>
      </c>
      <c r="D867" s="83" t="s">
        <v>3521</v>
      </c>
      <c r="E867" s="57" t="str">
        <f t="shared" si="269"/>
        <v>KG-ARI-1903-00107-02519/42518297</v>
      </c>
      <c r="F867" s="20" t="s">
        <v>1457</v>
      </c>
      <c r="G867" s="20" t="s">
        <v>1458</v>
      </c>
      <c r="H867" s="45">
        <v>43545</v>
      </c>
      <c r="I867" s="38">
        <v>1</v>
      </c>
      <c r="J867" s="38">
        <v>12</v>
      </c>
      <c r="K867" s="65">
        <f t="shared" si="270"/>
        <v>12</v>
      </c>
      <c r="L867" s="46">
        <v>0.35</v>
      </c>
      <c r="M867" s="66">
        <f t="shared" si="271"/>
        <v>0.35</v>
      </c>
      <c r="N867" s="38">
        <v>21</v>
      </c>
      <c r="O867" s="38">
        <v>11.7</v>
      </c>
      <c r="P867" s="38">
        <v>9.5</v>
      </c>
      <c r="Q867" s="71">
        <f t="shared" si="272"/>
        <v>2E-3</v>
      </c>
      <c r="R867" s="65">
        <f t="shared" si="273"/>
        <v>0</v>
      </c>
      <c r="S867" s="72">
        <f t="shared" si="274"/>
        <v>2.3333333333333334E-2</v>
      </c>
      <c r="T867" s="50">
        <v>0.28000000000000003</v>
      </c>
      <c r="U867" s="74" t="s">
        <v>3390</v>
      </c>
      <c r="V867" s="27">
        <f>IF(E867="","",SUMIF(OUTBOUND!$G:$G,WMS!E867,OUTBOUND!$L:$L))</f>
        <v>1</v>
      </c>
      <c r="W867" s="27">
        <f>IF(E867="","",SUMIF(OUTBOUND!$G:$G,WMS!E867,OUTBOUND!$M:$M))</f>
        <v>12</v>
      </c>
      <c r="X867" s="71">
        <f>IF(E867="","",SUMIF(OUTBOUND!$G:$G,WMS!E867,OUTBOUND!$O:$O))</f>
        <v>0.35</v>
      </c>
      <c r="Y867" s="71">
        <f>IF(E867="","",SUMIF(OUTBOUND!$G:$G,WMS!E867,OUTBOUND!$AC:$AC))</f>
        <v>0.28000000000000003</v>
      </c>
      <c r="Z867" s="71">
        <f>IF(E867="","",SUMIF(OUTBOUND!$G:$G,WMS!E867,OUTBOUND!$P:$P))</f>
        <v>2E-3</v>
      </c>
      <c r="AA867" s="27">
        <f t="shared" si="275"/>
        <v>0</v>
      </c>
      <c r="AB867" s="27">
        <f t="shared" si="276"/>
        <v>0</v>
      </c>
      <c r="AC867" s="71">
        <f t="shared" si="277"/>
        <v>0</v>
      </c>
      <c r="AD867" s="71">
        <f t="shared" si="278"/>
        <v>0</v>
      </c>
      <c r="AE867" s="71">
        <f t="shared" si="279"/>
        <v>-2E-3</v>
      </c>
      <c r="AF867" s="80" t="e">
        <f t="shared" si="280"/>
        <v>#DIV/0!</v>
      </c>
      <c r="AG867" s="43" t="s">
        <v>2726</v>
      </c>
    </row>
    <row r="868" spans="1:33">
      <c r="A868" s="43" t="s">
        <v>3227</v>
      </c>
      <c r="B868" s="19" t="s">
        <v>1459</v>
      </c>
      <c r="C868" s="19" t="s">
        <v>3522</v>
      </c>
      <c r="D868" s="19" t="s">
        <v>3523</v>
      </c>
      <c r="E868" s="57" t="str">
        <f t="shared" si="269"/>
        <v>KG-ARI-1903-00107-02505/42504696</v>
      </c>
      <c r="F868" s="19" t="s">
        <v>1461</v>
      </c>
      <c r="G868" s="19" t="s">
        <v>1466</v>
      </c>
      <c r="H868" s="45">
        <v>43545</v>
      </c>
      <c r="I868" s="38">
        <v>26</v>
      </c>
      <c r="J868" s="38">
        <v>156</v>
      </c>
      <c r="K868" s="65">
        <f t="shared" si="270"/>
        <v>6</v>
      </c>
      <c r="L868" s="46">
        <v>2.2000000000000002</v>
      </c>
      <c r="M868" s="66">
        <f t="shared" si="271"/>
        <v>57.2</v>
      </c>
      <c r="N868" s="38">
        <v>42</v>
      </c>
      <c r="O868" s="38">
        <v>32</v>
      </c>
      <c r="P868" s="38">
        <v>16</v>
      </c>
      <c r="Q868" s="71">
        <f t="shared" si="272"/>
        <v>2.1999999999999999E-2</v>
      </c>
      <c r="R868" s="65">
        <f t="shared" si="273"/>
        <v>0.56000000000000005</v>
      </c>
      <c r="S868" s="72">
        <f t="shared" si="274"/>
        <v>0.28333333333333333</v>
      </c>
      <c r="T868" s="50">
        <v>44.2</v>
      </c>
      <c r="U868" s="74" t="s">
        <v>3390</v>
      </c>
      <c r="V868" s="27">
        <f>IF(E868="","",SUMIF(OUTBOUND!$G:$G,WMS!E868,OUTBOUND!$L:$L))</f>
        <v>5</v>
      </c>
      <c r="W868" s="27">
        <f>IF(E868="","",SUMIF(OUTBOUND!$G:$G,WMS!E868,OUTBOUND!$M:$M))</f>
        <v>30</v>
      </c>
      <c r="X868" s="71">
        <f>IF(E868="","",SUMIF(OUTBOUND!$G:$G,WMS!E868,OUTBOUND!$O:$O))</f>
        <v>11</v>
      </c>
      <c r="Y868" s="71">
        <f>IF(E868="","",SUMIF(OUTBOUND!$G:$G,WMS!E868,OUTBOUND!$AC:$AC))</f>
        <v>8.5</v>
      </c>
      <c r="Z868" s="71">
        <f>IF(E868="","",SUMIF(OUTBOUND!$G:$G,WMS!E868,OUTBOUND!$P:$P))</f>
        <v>0.10999999999999999</v>
      </c>
      <c r="AA868" s="27">
        <f t="shared" si="275"/>
        <v>21</v>
      </c>
      <c r="AB868" s="27">
        <f t="shared" si="276"/>
        <v>126</v>
      </c>
      <c r="AC868" s="71">
        <f t="shared" si="277"/>
        <v>46.2</v>
      </c>
      <c r="AD868" s="71">
        <f t="shared" si="278"/>
        <v>35.700000000000003</v>
      </c>
      <c r="AE868" s="71">
        <f t="shared" si="279"/>
        <v>0.45000000000000007</v>
      </c>
      <c r="AF868" s="80" t="b">
        <f t="shared" si="280"/>
        <v>1</v>
      </c>
    </row>
    <row r="869" spans="1:33">
      <c r="A869" s="43" t="s">
        <v>3227</v>
      </c>
      <c r="B869" s="19" t="s">
        <v>1459</v>
      </c>
      <c r="C869" s="19" t="s">
        <v>3522</v>
      </c>
      <c r="D869" s="19" t="s">
        <v>3524</v>
      </c>
      <c r="E869" s="57" t="str">
        <f t="shared" si="269"/>
        <v>KG-ARI-1903-00107-02505/42439851</v>
      </c>
      <c r="F869" s="19" t="s">
        <v>1461</v>
      </c>
      <c r="G869" s="19" t="s">
        <v>1464</v>
      </c>
      <c r="H869" s="45">
        <v>43545</v>
      </c>
      <c r="I869" s="38">
        <v>8</v>
      </c>
      <c r="J869" s="38">
        <v>96</v>
      </c>
      <c r="K869" s="65">
        <f t="shared" si="270"/>
        <v>12</v>
      </c>
      <c r="L869" s="46">
        <v>1.6</v>
      </c>
      <c r="M869" s="66">
        <f t="shared" si="271"/>
        <v>12.8</v>
      </c>
      <c r="N869" s="38">
        <v>23.5</v>
      </c>
      <c r="O869" s="38">
        <v>23.5</v>
      </c>
      <c r="P869" s="38">
        <v>24</v>
      </c>
      <c r="Q869" s="71">
        <f t="shared" si="272"/>
        <v>1.2999999999999999E-2</v>
      </c>
      <c r="R869" s="65">
        <f t="shared" si="273"/>
        <v>0.11</v>
      </c>
      <c r="S869" s="72">
        <f t="shared" si="274"/>
        <v>0.10833333333333334</v>
      </c>
      <c r="T869" s="50">
        <v>10.4</v>
      </c>
      <c r="U869" s="74" t="s">
        <v>3390</v>
      </c>
      <c r="V869" s="27">
        <f>IF(E869="","",SUMIF(OUTBOUND!$G:$G,WMS!E869,OUTBOUND!$L:$L))</f>
        <v>5</v>
      </c>
      <c r="W869" s="27">
        <f>IF(E869="","",SUMIF(OUTBOUND!$G:$G,WMS!E869,OUTBOUND!$M:$M))</f>
        <v>60</v>
      </c>
      <c r="X869" s="71">
        <f>IF(E869="","",SUMIF(OUTBOUND!$G:$G,WMS!E869,OUTBOUND!$O:$O))</f>
        <v>8</v>
      </c>
      <c r="Y869" s="71">
        <f>IF(E869="","",SUMIF(OUTBOUND!$G:$G,WMS!E869,OUTBOUND!$AC:$AC))</f>
        <v>6.5</v>
      </c>
      <c r="Z869" s="71">
        <f>IF(E869="","",SUMIF(OUTBOUND!$G:$G,WMS!E869,OUTBOUND!$P:$P))</f>
        <v>6.5000000000000002E-2</v>
      </c>
      <c r="AA869" s="27">
        <f t="shared" si="275"/>
        <v>3</v>
      </c>
      <c r="AB869" s="27">
        <f t="shared" si="276"/>
        <v>36</v>
      </c>
      <c r="AC869" s="71">
        <f t="shared" si="277"/>
        <v>4.8000000000000007</v>
      </c>
      <c r="AD869" s="71">
        <f t="shared" si="278"/>
        <v>3.9000000000000004</v>
      </c>
      <c r="AE869" s="71">
        <f t="shared" si="279"/>
        <v>4.4999999999999998E-2</v>
      </c>
      <c r="AF869" s="80" t="b">
        <f t="shared" si="280"/>
        <v>1</v>
      </c>
    </row>
    <row r="870" spans="1:33">
      <c r="A870" s="43" t="s">
        <v>3227</v>
      </c>
      <c r="B870" s="19" t="s">
        <v>1459</v>
      </c>
      <c r="C870" s="19" t="s">
        <v>3522</v>
      </c>
      <c r="D870" s="19" t="s">
        <v>3525</v>
      </c>
      <c r="E870" s="57" t="str">
        <f t="shared" si="269"/>
        <v>KG-ARI-1903-00107-02505/42440444</v>
      </c>
      <c r="F870" s="19" t="s">
        <v>1461</v>
      </c>
      <c r="G870" s="19" t="s">
        <v>1462</v>
      </c>
      <c r="H870" s="45">
        <v>43545</v>
      </c>
      <c r="I870" s="38">
        <v>5</v>
      </c>
      <c r="J870" s="38">
        <v>60</v>
      </c>
      <c r="K870" s="65">
        <f t="shared" si="270"/>
        <v>12</v>
      </c>
      <c r="L870" s="46">
        <v>7.1</v>
      </c>
      <c r="M870" s="66">
        <f t="shared" si="271"/>
        <v>35.5</v>
      </c>
      <c r="N870" s="38">
        <v>45</v>
      </c>
      <c r="O870" s="38">
        <v>21</v>
      </c>
      <c r="P870" s="38">
        <v>30</v>
      </c>
      <c r="Q870" s="71">
        <f t="shared" si="272"/>
        <v>2.8000000000000001E-2</v>
      </c>
      <c r="R870" s="65">
        <f t="shared" si="273"/>
        <v>0.14000000000000001</v>
      </c>
      <c r="S870" s="72">
        <f t="shared" si="274"/>
        <v>0.55833333333333335</v>
      </c>
      <c r="T870" s="50">
        <v>33.5</v>
      </c>
      <c r="U870" s="74" t="s">
        <v>3390</v>
      </c>
      <c r="V870" s="27">
        <f>IF(E870="","",SUMIF(OUTBOUND!$G:$G,WMS!E870,OUTBOUND!$L:$L))</f>
        <v>1</v>
      </c>
      <c r="W870" s="27">
        <f>IF(E870="","",SUMIF(OUTBOUND!$G:$G,WMS!E870,OUTBOUND!$M:$M))</f>
        <v>12</v>
      </c>
      <c r="X870" s="71">
        <f>IF(E870="","",SUMIF(OUTBOUND!$G:$G,WMS!E870,OUTBOUND!$O:$O))</f>
        <v>7.1</v>
      </c>
      <c r="Y870" s="71">
        <f>IF(E870="","",SUMIF(OUTBOUND!$G:$G,WMS!E870,OUTBOUND!$AC:$AC))</f>
        <v>6.7</v>
      </c>
      <c r="Z870" s="71">
        <f>IF(E870="","",SUMIF(OUTBOUND!$G:$G,WMS!E870,OUTBOUND!$P:$P))</f>
        <v>2.8000000000000001E-2</v>
      </c>
      <c r="AA870" s="27">
        <f t="shared" si="275"/>
        <v>4</v>
      </c>
      <c r="AB870" s="27">
        <f t="shared" si="276"/>
        <v>48</v>
      </c>
      <c r="AC870" s="71">
        <f t="shared" si="277"/>
        <v>28.4</v>
      </c>
      <c r="AD870" s="71">
        <f t="shared" si="278"/>
        <v>26.8</v>
      </c>
      <c r="AE870" s="71">
        <f t="shared" si="279"/>
        <v>0.11200000000000002</v>
      </c>
      <c r="AF870" s="80" t="b">
        <f t="shared" si="280"/>
        <v>1</v>
      </c>
    </row>
    <row r="871" spans="1:33">
      <c r="A871" s="43" t="s">
        <v>3227</v>
      </c>
      <c r="B871" s="19" t="s">
        <v>1459</v>
      </c>
      <c r="C871" s="19" t="s">
        <v>3522</v>
      </c>
      <c r="D871" s="19" t="s">
        <v>3526</v>
      </c>
      <c r="E871" s="57" t="str">
        <f t="shared" si="269"/>
        <v>KG-ARI-1903-00107-02505/42581963</v>
      </c>
      <c r="F871" s="19" t="s">
        <v>1461</v>
      </c>
      <c r="G871" s="20" t="s">
        <v>1468</v>
      </c>
      <c r="H871" s="45">
        <v>43545</v>
      </c>
      <c r="I871" s="38">
        <v>4</v>
      </c>
      <c r="J871" s="38">
        <v>48</v>
      </c>
      <c r="K871" s="65">
        <f t="shared" si="270"/>
        <v>12</v>
      </c>
      <c r="L871" s="46">
        <v>0.9</v>
      </c>
      <c r="M871" s="66">
        <f t="shared" si="271"/>
        <v>3.6</v>
      </c>
      <c r="N871" s="38">
        <v>27</v>
      </c>
      <c r="O871" s="38">
        <v>23</v>
      </c>
      <c r="P871" s="38">
        <v>12.5</v>
      </c>
      <c r="Q871" s="71">
        <f t="shared" si="272"/>
        <v>8.0000000000000002E-3</v>
      </c>
      <c r="R871" s="65">
        <f t="shared" si="273"/>
        <v>0.03</v>
      </c>
      <c r="S871" s="72">
        <f t="shared" si="274"/>
        <v>5.4166666666666669E-2</v>
      </c>
      <c r="T871" s="50">
        <v>2.6</v>
      </c>
      <c r="U871" s="74" t="s">
        <v>3390</v>
      </c>
      <c r="V871" s="27">
        <f>IF(E871="","",SUMIF(OUTBOUND!$G:$G,WMS!E871,OUTBOUND!$L:$L))</f>
        <v>3</v>
      </c>
      <c r="W871" s="27">
        <f>IF(E871="","",SUMIF(OUTBOUND!$G:$G,WMS!E871,OUTBOUND!$M:$M))</f>
        <v>36</v>
      </c>
      <c r="X871" s="71">
        <f>IF(E871="","",SUMIF(OUTBOUND!$G:$G,WMS!E871,OUTBOUND!$O:$O))</f>
        <v>2.7</v>
      </c>
      <c r="Y871" s="71">
        <f>IF(E871="","",SUMIF(OUTBOUND!$G:$G,WMS!E871,OUTBOUND!$AC:$AC))</f>
        <v>1.9500000000000002</v>
      </c>
      <c r="Z871" s="71">
        <f>IF(E871="","",SUMIF(OUTBOUND!$G:$G,WMS!E871,OUTBOUND!$P:$P))</f>
        <v>2.4E-2</v>
      </c>
      <c r="AA871" s="27">
        <f t="shared" si="275"/>
        <v>1</v>
      </c>
      <c r="AB871" s="27">
        <f t="shared" si="276"/>
        <v>12</v>
      </c>
      <c r="AC871" s="71">
        <f t="shared" si="277"/>
        <v>0.89999999999999991</v>
      </c>
      <c r="AD871" s="71">
        <f t="shared" si="278"/>
        <v>0.64999999999999991</v>
      </c>
      <c r="AE871" s="71">
        <f t="shared" si="279"/>
        <v>5.9999999999999984E-3</v>
      </c>
      <c r="AF871" s="80" t="b">
        <f t="shared" si="280"/>
        <v>1</v>
      </c>
    </row>
    <row r="872" spans="1:33">
      <c r="A872" s="43" t="s">
        <v>3227</v>
      </c>
      <c r="B872" s="19" t="s">
        <v>1459</v>
      </c>
      <c r="C872" s="19" t="s">
        <v>3522</v>
      </c>
      <c r="D872" s="19" t="s">
        <v>3527</v>
      </c>
      <c r="E872" s="57" t="str">
        <f t="shared" si="269"/>
        <v>KG-ARI-1903-00107-02505/42581901</v>
      </c>
      <c r="F872" s="19" t="s">
        <v>1461</v>
      </c>
      <c r="G872" s="20" t="s">
        <v>1468</v>
      </c>
      <c r="H872" s="45">
        <v>43545</v>
      </c>
      <c r="I872" s="38">
        <v>7</v>
      </c>
      <c r="J872" s="38">
        <v>84</v>
      </c>
      <c r="K872" s="65">
        <f t="shared" si="270"/>
        <v>12</v>
      </c>
      <c r="L872" s="46">
        <v>0.4</v>
      </c>
      <c r="M872" s="66">
        <f t="shared" si="271"/>
        <v>2.8</v>
      </c>
      <c r="N872" s="38">
        <v>19.5</v>
      </c>
      <c r="O872" s="38">
        <v>18</v>
      </c>
      <c r="P872" s="38">
        <v>10.5</v>
      </c>
      <c r="Q872" s="71">
        <f t="shared" si="272"/>
        <v>4.0000000000000001E-3</v>
      </c>
      <c r="R872" s="65">
        <f t="shared" si="273"/>
        <v>0.03</v>
      </c>
      <c r="S872" s="72">
        <f t="shared" si="274"/>
        <v>2.0833333333333332E-2</v>
      </c>
      <c r="T872" s="50">
        <v>1.75</v>
      </c>
      <c r="U872" s="74" t="s">
        <v>3390</v>
      </c>
      <c r="V872" s="27">
        <f>IF(E872="","",SUMIF(OUTBOUND!$G:$G,WMS!E872,OUTBOUND!$L:$L))</f>
        <v>2</v>
      </c>
      <c r="W872" s="27">
        <f>IF(E872="","",SUMIF(OUTBOUND!$G:$G,WMS!E872,OUTBOUND!$M:$M))</f>
        <v>24</v>
      </c>
      <c r="X872" s="71">
        <f>IF(E872="","",SUMIF(OUTBOUND!$G:$G,WMS!E872,OUTBOUND!$O:$O))</f>
        <v>0.8</v>
      </c>
      <c r="Y872" s="71">
        <f>IF(E872="","",SUMIF(OUTBOUND!$G:$G,WMS!E872,OUTBOUND!$AC:$AC))</f>
        <v>0.5</v>
      </c>
      <c r="Z872" s="71">
        <f>IF(E872="","",SUMIF(OUTBOUND!$G:$G,WMS!E872,OUTBOUND!$P:$P))</f>
        <v>8.0000000000000002E-3</v>
      </c>
      <c r="AA872" s="27">
        <f t="shared" si="275"/>
        <v>5</v>
      </c>
      <c r="AB872" s="27">
        <f t="shared" si="276"/>
        <v>60</v>
      </c>
      <c r="AC872" s="71">
        <f t="shared" si="277"/>
        <v>1.9999999999999998</v>
      </c>
      <c r="AD872" s="71">
        <f t="shared" si="278"/>
        <v>1.25</v>
      </c>
      <c r="AE872" s="71">
        <f t="shared" si="279"/>
        <v>2.1999999999999999E-2</v>
      </c>
      <c r="AF872" s="80" t="b">
        <f t="shared" si="280"/>
        <v>1</v>
      </c>
    </row>
    <row r="873" spans="1:33">
      <c r="A873" s="84" t="s">
        <v>3227</v>
      </c>
      <c r="B873" s="83" t="s">
        <v>1470</v>
      </c>
      <c r="C873" s="83" t="s">
        <v>3528</v>
      </c>
      <c r="D873" s="83">
        <v>42698036</v>
      </c>
      <c r="E873" s="57" t="str">
        <f t="shared" si="269"/>
        <v>KG-ARI-1903-00107-02529/42698036</v>
      </c>
      <c r="F873" s="19" t="s">
        <v>1472</v>
      </c>
      <c r="G873" s="19" t="s">
        <v>1473</v>
      </c>
      <c r="H873" s="45">
        <v>43545</v>
      </c>
      <c r="I873" s="38">
        <v>7</v>
      </c>
      <c r="J873" s="38">
        <v>42</v>
      </c>
      <c r="K873" s="65">
        <f t="shared" si="270"/>
        <v>6</v>
      </c>
      <c r="L873" s="46">
        <v>1.5</v>
      </c>
      <c r="M873" s="66">
        <f t="shared" si="271"/>
        <v>10.5</v>
      </c>
      <c r="N873" s="38">
        <v>25.5</v>
      </c>
      <c r="O873" s="38">
        <v>18</v>
      </c>
      <c r="P873" s="38">
        <v>19</v>
      </c>
      <c r="Q873" s="71">
        <f t="shared" si="272"/>
        <v>8.9999999999999993E-3</v>
      </c>
      <c r="R873" s="65">
        <f t="shared" si="273"/>
        <v>0.06</v>
      </c>
      <c r="S873" s="72">
        <f t="shared" si="274"/>
        <v>0.22333333333333336</v>
      </c>
      <c r="T873" s="50">
        <v>9.3800000000000008</v>
      </c>
      <c r="U873" s="74" t="s">
        <v>3340</v>
      </c>
      <c r="V873" s="27">
        <f>IF(E873="","",SUMIF(OUTBOUND!$G:$G,WMS!E873,OUTBOUND!$L:$L))</f>
        <v>7</v>
      </c>
      <c r="W873" s="27">
        <f>IF(E873="","",SUMIF(OUTBOUND!$G:$G,WMS!E873,OUTBOUND!$M:$M))</f>
        <v>42</v>
      </c>
      <c r="X873" s="71">
        <f>IF(E873="","",SUMIF(OUTBOUND!$G:$G,WMS!E873,OUTBOUND!$O:$O))</f>
        <v>10.5</v>
      </c>
      <c r="Y873" s="71">
        <f>IF(E873="","",SUMIF(OUTBOUND!$G:$G,WMS!E873,OUTBOUND!$AC:$AC))</f>
        <v>9.3800000000000008</v>
      </c>
      <c r="Z873" s="71">
        <f>IF(E873="","",SUMIF(OUTBOUND!$G:$G,WMS!E873,OUTBOUND!$P:$P))</f>
        <v>6.3E-2</v>
      </c>
      <c r="AA873" s="27">
        <f t="shared" si="275"/>
        <v>0</v>
      </c>
      <c r="AB873" s="27">
        <f t="shared" si="276"/>
        <v>0</v>
      </c>
      <c r="AC873" s="71">
        <f t="shared" si="277"/>
        <v>0</v>
      </c>
      <c r="AD873" s="71">
        <f t="shared" si="278"/>
        <v>0</v>
      </c>
      <c r="AE873" s="71">
        <f t="shared" si="279"/>
        <v>-3.0000000000000027E-3</v>
      </c>
      <c r="AF873" s="80" t="e">
        <f t="shared" si="280"/>
        <v>#DIV/0!</v>
      </c>
      <c r="AG873" s="60" t="s">
        <v>2726</v>
      </c>
    </row>
    <row r="874" spans="1:33">
      <c r="A874" s="84" t="s">
        <v>3227</v>
      </c>
      <c r="B874" s="83" t="s">
        <v>1470</v>
      </c>
      <c r="C874" s="83" t="s">
        <v>3528</v>
      </c>
      <c r="D874" s="83">
        <v>42717911</v>
      </c>
      <c r="E874" s="57" t="str">
        <f t="shared" si="269"/>
        <v>KG-ARI-1903-00107-02529/42717911</v>
      </c>
      <c r="F874" s="19" t="s">
        <v>1472</v>
      </c>
      <c r="G874" s="19" t="s">
        <v>1475</v>
      </c>
      <c r="H874" s="45">
        <v>43545</v>
      </c>
      <c r="I874" s="38">
        <v>11</v>
      </c>
      <c r="J874" s="38">
        <v>33</v>
      </c>
      <c r="K874" s="65">
        <f t="shared" si="270"/>
        <v>3</v>
      </c>
      <c r="L874" s="46">
        <v>3.4</v>
      </c>
      <c r="M874" s="66">
        <f t="shared" si="271"/>
        <v>37.4</v>
      </c>
      <c r="N874" s="38">
        <v>70.5</v>
      </c>
      <c r="O874" s="38">
        <v>35.5</v>
      </c>
      <c r="P874" s="38">
        <v>23</v>
      </c>
      <c r="Q874" s="71">
        <f t="shared" si="272"/>
        <v>5.8000000000000003E-2</v>
      </c>
      <c r="R874" s="65">
        <f t="shared" si="273"/>
        <v>0.63</v>
      </c>
      <c r="S874" s="72">
        <f t="shared" si="274"/>
        <v>0.83000000000000007</v>
      </c>
      <c r="T874" s="50">
        <v>27.39</v>
      </c>
      <c r="U874" s="74" t="s">
        <v>3529</v>
      </c>
      <c r="V874" s="27">
        <f>IF(E874="","",SUMIF(OUTBOUND!$G:$G,WMS!E874,OUTBOUND!$L:$L))</f>
        <v>11</v>
      </c>
      <c r="W874" s="27">
        <f>IF(E874="","",SUMIF(OUTBOUND!$G:$G,WMS!E874,OUTBOUND!$M:$M))</f>
        <v>33</v>
      </c>
      <c r="X874" s="71">
        <f>IF(E874="","",SUMIF(OUTBOUND!$G:$G,WMS!E874,OUTBOUND!$O:$O))</f>
        <v>37.4</v>
      </c>
      <c r="Y874" s="71">
        <f>IF(E874="","",SUMIF(OUTBOUND!$G:$G,WMS!E874,OUTBOUND!$AC:$AC))</f>
        <v>27.39</v>
      </c>
      <c r="Z874" s="71">
        <f>IF(E874="","",SUMIF(OUTBOUND!$G:$G,WMS!E874,OUTBOUND!$P:$P))</f>
        <v>0.63800000000000001</v>
      </c>
      <c r="AA874" s="27">
        <f t="shared" si="275"/>
        <v>0</v>
      </c>
      <c r="AB874" s="27">
        <f t="shared" si="276"/>
        <v>0</v>
      </c>
      <c r="AC874" s="71">
        <f t="shared" si="277"/>
        <v>0</v>
      </c>
      <c r="AD874" s="71">
        <f t="shared" si="278"/>
        <v>0</v>
      </c>
      <c r="AE874" s="71">
        <f t="shared" si="279"/>
        <v>-8.0000000000000071E-3</v>
      </c>
      <c r="AF874" s="80" t="e">
        <f t="shared" si="280"/>
        <v>#DIV/0!</v>
      </c>
      <c r="AG874" s="60" t="s">
        <v>2726</v>
      </c>
    </row>
    <row r="875" spans="1:33">
      <c r="A875" s="84" t="s">
        <v>3227</v>
      </c>
      <c r="B875" s="83" t="s">
        <v>1470</v>
      </c>
      <c r="C875" s="83" t="s">
        <v>3528</v>
      </c>
      <c r="D875" s="83">
        <v>42717904</v>
      </c>
      <c r="E875" s="57" t="str">
        <f t="shared" si="269"/>
        <v>KG-ARI-1903-00107-02529/42717904</v>
      </c>
      <c r="F875" s="19" t="s">
        <v>1472</v>
      </c>
      <c r="G875" s="19" t="s">
        <v>1477</v>
      </c>
      <c r="H875" s="45">
        <v>43545</v>
      </c>
      <c r="I875" s="38">
        <v>6</v>
      </c>
      <c r="J875" s="38">
        <v>36</v>
      </c>
      <c r="K875" s="65">
        <f t="shared" si="270"/>
        <v>6</v>
      </c>
      <c r="L875" s="46">
        <v>3.4</v>
      </c>
      <c r="M875" s="66">
        <f t="shared" si="271"/>
        <v>20.399999999999999</v>
      </c>
      <c r="N875" s="38">
        <v>52.5</v>
      </c>
      <c r="O875" s="38">
        <v>46</v>
      </c>
      <c r="P875" s="38">
        <v>15.5</v>
      </c>
      <c r="Q875" s="71">
        <f t="shared" si="272"/>
        <v>3.6999999999999998E-2</v>
      </c>
      <c r="R875" s="65">
        <f t="shared" si="273"/>
        <v>0.22</v>
      </c>
      <c r="S875" s="72">
        <f t="shared" si="274"/>
        <v>0.44999999999999996</v>
      </c>
      <c r="T875" s="50">
        <v>16.2</v>
      </c>
      <c r="U875" s="74" t="s">
        <v>3530</v>
      </c>
      <c r="V875" s="27">
        <f>IF(E875="","",SUMIF(OUTBOUND!$G:$G,WMS!E875,OUTBOUND!$L:$L))</f>
        <v>6</v>
      </c>
      <c r="W875" s="27">
        <f>IF(E875="","",SUMIF(OUTBOUND!$G:$G,WMS!E875,OUTBOUND!$M:$M))</f>
        <v>36</v>
      </c>
      <c r="X875" s="71">
        <f>IF(E875="","",SUMIF(OUTBOUND!$G:$G,WMS!E875,OUTBOUND!$O:$O))</f>
        <v>20.399999999999999</v>
      </c>
      <c r="Y875" s="71">
        <f>IF(E875="","",SUMIF(OUTBOUND!$G:$G,WMS!E875,OUTBOUND!$AC:$AC))</f>
        <v>16.2</v>
      </c>
      <c r="Z875" s="71">
        <f>IF(E875="","",SUMIF(OUTBOUND!$G:$G,WMS!E875,OUTBOUND!$P:$P))</f>
        <v>0.22199999999999998</v>
      </c>
      <c r="AA875" s="27">
        <f t="shared" si="275"/>
        <v>0</v>
      </c>
      <c r="AB875" s="27">
        <f t="shared" si="276"/>
        <v>0</v>
      </c>
      <c r="AC875" s="71">
        <f t="shared" si="277"/>
        <v>0</v>
      </c>
      <c r="AD875" s="71">
        <f t="shared" si="278"/>
        <v>0</v>
      </c>
      <c r="AE875" s="71">
        <f t="shared" si="279"/>
        <v>-1.999999999999974E-3</v>
      </c>
      <c r="AF875" s="80" t="e">
        <f t="shared" si="280"/>
        <v>#DIV/0!</v>
      </c>
      <c r="AG875" s="60" t="s">
        <v>2726</v>
      </c>
    </row>
    <row r="876" spans="1:33">
      <c r="A876" s="43" t="s">
        <v>3227</v>
      </c>
      <c r="B876" s="19" t="s">
        <v>1470</v>
      </c>
      <c r="C876" s="19" t="s">
        <v>3528</v>
      </c>
      <c r="D876" s="19">
        <v>30035157</v>
      </c>
      <c r="E876" s="57" t="str">
        <f t="shared" si="269"/>
        <v>KG-ARI-1903-00107-02529/30035157</v>
      </c>
      <c r="F876" s="19" t="s">
        <v>1472</v>
      </c>
      <c r="G876" s="19" t="s">
        <v>1478</v>
      </c>
      <c r="H876" s="45">
        <v>43545</v>
      </c>
      <c r="I876" s="38">
        <v>15</v>
      </c>
      <c r="J876" s="38">
        <v>90</v>
      </c>
      <c r="K876" s="65">
        <f t="shared" si="270"/>
        <v>6</v>
      </c>
      <c r="L876" s="46">
        <v>5.5</v>
      </c>
      <c r="M876" s="66">
        <f t="shared" si="271"/>
        <v>82.5</v>
      </c>
      <c r="N876" s="38">
        <v>49</v>
      </c>
      <c r="O876" s="38">
        <v>33</v>
      </c>
      <c r="P876" s="38">
        <v>17</v>
      </c>
      <c r="Q876" s="71">
        <f t="shared" si="272"/>
        <v>2.7E-2</v>
      </c>
      <c r="R876" s="65">
        <f t="shared" si="273"/>
        <v>0.41</v>
      </c>
      <c r="S876" s="72">
        <f t="shared" si="274"/>
        <v>0.7383333333333334</v>
      </c>
      <c r="T876" s="50">
        <v>66.45</v>
      </c>
      <c r="U876" s="74" t="s">
        <v>3531</v>
      </c>
      <c r="V876" s="27">
        <f>IF(E876="","",SUMIF(OUTBOUND!$G:$G,WMS!E876,OUTBOUND!$L:$L))</f>
        <v>10</v>
      </c>
      <c r="W876" s="27">
        <f>IF(E876="","",SUMIF(OUTBOUND!$G:$G,WMS!E876,OUTBOUND!$M:$M))</f>
        <v>60</v>
      </c>
      <c r="X876" s="71">
        <f>IF(E876="","",SUMIF(OUTBOUND!$G:$G,WMS!E876,OUTBOUND!$O:$O))</f>
        <v>55</v>
      </c>
      <c r="Y876" s="71">
        <f>IF(E876="","",SUMIF(OUTBOUND!$G:$G,WMS!E876,OUTBOUND!$AC:$AC))</f>
        <v>44.300000000000004</v>
      </c>
      <c r="Z876" s="71">
        <f>IF(E876="","",SUMIF(OUTBOUND!$G:$G,WMS!E876,OUTBOUND!$P:$P))</f>
        <v>0.27</v>
      </c>
      <c r="AA876" s="27">
        <f t="shared" si="275"/>
        <v>5</v>
      </c>
      <c r="AB876" s="27">
        <f t="shared" si="276"/>
        <v>30</v>
      </c>
      <c r="AC876" s="71">
        <f t="shared" si="277"/>
        <v>27.5</v>
      </c>
      <c r="AD876" s="71">
        <f t="shared" si="278"/>
        <v>22.15</v>
      </c>
      <c r="AE876" s="71">
        <f t="shared" si="279"/>
        <v>0.13999999999999996</v>
      </c>
      <c r="AF876" s="80" t="b">
        <f t="shared" si="280"/>
        <v>1</v>
      </c>
    </row>
    <row r="877" spans="1:33">
      <c r="A877" s="84" t="s">
        <v>3227</v>
      </c>
      <c r="B877" s="83" t="s">
        <v>1470</v>
      </c>
      <c r="C877" s="83" t="s">
        <v>3528</v>
      </c>
      <c r="D877" s="83">
        <v>42195382</v>
      </c>
      <c r="E877" s="57" t="str">
        <f t="shared" si="269"/>
        <v>KG-ARI-1903-00107-02529/42195382</v>
      </c>
      <c r="F877" s="19" t="s">
        <v>1472</v>
      </c>
      <c r="G877" s="19" t="s">
        <v>1480</v>
      </c>
      <c r="H877" s="45">
        <v>43545</v>
      </c>
      <c r="I877" s="38">
        <v>27</v>
      </c>
      <c r="J877" s="38">
        <v>108</v>
      </c>
      <c r="K877" s="65">
        <f t="shared" si="270"/>
        <v>4</v>
      </c>
      <c r="L877" s="46">
        <v>8.75</v>
      </c>
      <c r="M877" s="66">
        <f t="shared" si="271"/>
        <v>236.25</v>
      </c>
      <c r="N877" s="38">
        <v>74</v>
      </c>
      <c r="O877" s="38">
        <v>35.5</v>
      </c>
      <c r="P877" s="38">
        <v>32.5</v>
      </c>
      <c r="Q877" s="71">
        <f t="shared" si="272"/>
        <v>8.5000000000000006E-2</v>
      </c>
      <c r="R877" s="65">
        <f t="shared" si="273"/>
        <v>2.31</v>
      </c>
      <c r="S877" s="72">
        <f t="shared" si="274"/>
        <v>2.15</v>
      </c>
      <c r="T877" s="50">
        <v>232.2</v>
      </c>
      <c r="U877" s="74" t="s">
        <v>3530</v>
      </c>
      <c r="V877" s="27">
        <f>IF(E877="","",SUMIF(OUTBOUND!$G:$G,WMS!E877,OUTBOUND!$L:$L))</f>
        <v>27</v>
      </c>
      <c r="W877" s="27">
        <f>IF(E877="","",SUMIF(OUTBOUND!$G:$G,WMS!E877,OUTBOUND!$M:$M))</f>
        <v>108</v>
      </c>
      <c r="X877" s="71">
        <f>IF(E877="","",SUMIF(OUTBOUND!$G:$G,WMS!E877,OUTBOUND!$O:$O))</f>
        <v>236.25</v>
      </c>
      <c r="Y877" s="71">
        <f>IF(E877="","",SUMIF(OUTBOUND!$G:$G,WMS!E877,OUTBOUND!$AC:$AC))</f>
        <v>232.2</v>
      </c>
      <c r="Z877" s="71">
        <f>IF(E877="","",SUMIF(OUTBOUND!$G:$G,WMS!E877,OUTBOUND!$P:$P))</f>
        <v>2.2949999999999999</v>
      </c>
      <c r="AA877" s="27">
        <f t="shared" si="275"/>
        <v>0</v>
      </c>
      <c r="AB877" s="27">
        <f t="shared" si="276"/>
        <v>0</v>
      </c>
      <c r="AC877" s="71">
        <f t="shared" si="277"/>
        <v>0</v>
      </c>
      <c r="AD877" s="71">
        <f t="shared" si="278"/>
        <v>0</v>
      </c>
      <c r="AE877" s="71">
        <f t="shared" si="279"/>
        <v>1.5000000000000124E-2</v>
      </c>
      <c r="AF877" s="80" t="e">
        <f t="shared" si="280"/>
        <v>#DIV/0!</v>
      </c>
      <c r="AG877" s="60" t="s">
        <v>2726</v>
      </c>
    </row>
    <row r="878" spans="1:33">
      <c r="A878" s="43" t="s">
        <v>3227</v>
      </c>
      <c r="B878" s="19" t="s">
        <v>1470</v>
      </c>
      <c r="C878" s="19" t="s">
        <v>3528</v>
      </c>
      <c r="D878" s="19">
        <v>42194866</v>
      </c>
      <c r="E878" s="57" t="str">
        <f t="shared" si="269"/>
        <v>KG-ARI-1903-00107-02529/42194866</v>
      </c>
      <c r="F878" s="19" t="s">
        <v>1483</v>
      </c>
      <c r="G878" s="19" t="s">
        <v>1484</v>
      </c>
      <c r="H878" s="45">
        <v>43545</v>
      </c>
      <c r="I878" s="38">
        <v>8</v>
      </c>
      <c r="J878" s="38">
        <v>48</v>
      </c>
      <c r="K878" s="65">
        <f t="shared" si="270"/>
        <v>6</v>
      </c>
      <c r="L878" s="46">
        <v>12.2</v>
      </c>
      <c r="M878" s="66">
        <f t="shared" si="271"/>
        <v>97.6</v>
      </c>
      <c r="N878" s="38">
        <v>86.5</v>
      </c>
      <c r="O878" s="38">
        <v>29</v>
      </c>
      <c r="P878" s="38">
        <v>23</v>
      </c>
      <c r="Q878" s="71">
        <f t="shared" si="272"/>
        <v>5.8000000000000003E-2</v>
      </c>
      <c r="R878" s="65">
        <f t="shared" si="273"/>
        <v>0.46</v>
      </c>
      <c r="S878" s="72">
        <f t="shared" si="274"/>
        <v>1.7133333333333332</v>
      </c>
      <c r="T878" s="50">
        <v>82.24</v>
      </c>
      <c r="U878" s="74" t="s">
        <v>3532</v>
      </c>
      <c r="V878" s="27">
        <f>IF(E878="","",SUMIF(OUTBOUND!$G:$G,WMS!E878,OUTBOUND!$L:$L))</f>
        <v>7</v>
      </c>
      <c r="W878" s="27">
        <f>IF(E878="","",SUMIF(OUTBOUND!$G:$G,WMS!E878,OUTBOUND!$M:$M))</f>
        <v>42</v>
      </c>
      <c r="X878" s="71">
        <f>IF(E878="","",SUMIF(OUTBOUND!$G:$G,WMS!E878,OUTBOUND!$O:$O))</f>
        <v>85.399999999999991</v>
      </c>
      <c r="Y878" s="71">
        <f>IF(E878="","",SUMIF(OUTBOUND!$G:$G,WMS!E878,OUTBOUND!$AC:$AC))</f>
        <v>71.959999999999994</v>
      </c>
      <c r="Z878" s="71">
        <f>IF(E878="","",SUMIF(OUTBOUND!$G:$G,WMS!E878,OUTBOUND!$P:$P))</f>
        <v>0.40600000000000003</v>
      </c>
      <c r="AA878" s="27">
        <f t="shared" si="275"/>
        <v>1</v>
      </c>
      <c r="AB878" s="27">
        <f t="shared" si="276"/>
        <v>6</v>
      </c>
      <c r="AC878" s="71">
        <f t="shared" si="277"/>
        <v>12.200000000000003</v>
      </c>
      <c r="AD878" s="71">
        <f t="shared" si="278"/>
        <v>10.280000000000001</v>
      </c>
      <c r="AE878" s="71">
        <f t="shared" si="279"/>
        <v>5.3999999999999992E-2</v>
      </c>
      <c r="AF878" s="80" t="b">
        <f t="shared" si="280"/>
        <v>1</v>
      </c>
    </row>
    <row r="879" spans="1:33">
      <c r="A879" s="43" t="s">
        <v>3227</v>
      </c>
      <c r="B879" s="19" t="s">
        <v>1470</v>
      </c>
      <c r="C879" s="19" t="s">
        <v>3528</v>
      </c>
      <c r="D879" s="19">
        <v>42194910</v>
      </c>
      <c r="E879" s="57" t="str">
        <f t="shared" si="269"/>
        <v>KG-ARI-1903-00107-02529/42194910</v>
      </c>
      <c r="F879" s="19" t="s">
        <v>1483</v>
      </c>
      <c r="G879" s="19" t="s">
        <v>1486</v>
      </c>
      <c r="H879" s="45">
        <v>43545</v>
      </c>
      <c r="I879" s="38">
        <v>18</v>
      </c>
      <c r="J879" s="38">
        <v>108</v>
      </c>
      <c r="K879" s="65">
        <f t="shared" si="270"/>
        <v>6</v>
      </c>
      <c r="L879" s="46">
        <v>10.8</v>
      </c>
      <c r="M879" s="66">
        <f t="shared" si="271"/>
        <v>194.4</v>
      </c>
      <c r="N879" s="38">
        <v>80.5</v>
      </c>
      <c r="O879" s="38">
        <v>22</v>
      </c>
      <c r="P879" s="38">
        <v>38</v>
      </c>
      <c r="Q879" s="71">
        <f t="shared" si="272"/>
        <v>6.7000000000000004E-2</v>
      </c>
      <c r="R879" s="65">
        <f t="shared" si="273"/>
        <v>1.21</v>
      </c>
      <c r="S879" s="72">
        <f t="shared" si="274"/>
        <v>1.4400000000000002</v>
      </c>
      <c r="T879" s="50">
        <v>155.52000000000001</v>
      </c>
      <c r="U879" s="74" t="s">
        <v>3533</v>
      </c>
      <c r="V879" s="27">
        <f>IF(E879="","",SUMIF(OUTBOUND!$G:$G,WMS!E879,OUTBOUND!$L:$L))</f>
        <v>17</v>
      </c>
      <c r="W879" s="27">
        <f>IF(E879="","",SUMIF(OUTBOUND!$G:$G,WMS!E879,OUTBOUND!$M:$M))</f>
        <v>102</v>
      </c>
      <c r="X879" s="71">
        <f>IF(E879="","",SUMIF(OUTBOUND!$G:$G,WMS!E879,OUTBOUND!$O:$O))</f>
        <v>183.60000000000002</v>
      </c>
      <c r="Y879" s="71">
        <f>IF(E879="","",SUMIF(OUTBOUND!$G:$G,WMS!E879,OUTBOUND!$AC:$AC))</f>
        <v>146.88</v>
      </c>
      <c r="Z879" s="71">
        <f>IF(E879="","",SUMIF(OUTBOUND!$G:$G,WMS!E879,OUTBOUND!$P:$P))</f>
        <v>1.139</v>
      </c>
      <c r="AA879" s="27">
        <f t="shared" si="275"/>
        <v>1</v>
      </c>
      <c r="AB879" s="27">
        <f t="shared" si="276"/>
        <v>6</v>
      </c>
      <c r="AC879" s="71">
        <f t="shared" si="277"/>
        <v>10.799999999999983</v>
      </c>
      <c r="AD879" s="71">
        <f t="shared" si="278"/>
        <v>8.6400000000000148</v>
      </c>
      <c r="AE879" s="71">
        <f t="shared" si="279"/>
        <v>7.0999999999999952E-2</v>
      </c>
      <c r="AF879" s="80" t="b">
        <f t="shared" si="280"/>
        <v>1</v>
      </c>
    </row>
    <row r="880" spans="1:33">
      <c r="A880" s="84" t="s">
        <v>3227</v>
      </c>
      <c r="B880" s="83" t="s">
        <v>1470</v>
      </c>
      <c r="C880" s="83" t="s">
        <v>3528</v>
      </c>
      <c r="D880" s="83">
        <v>41697160</v>
      </c>
      <c r="E880" s="57" t="str">
        <f t="shared" si="269"/>
        <v>KG-ARI-1903-00107-02529/41697160</v>
      </c>
      <c r="F880" s="19" t="s">
        <v>1483</v>
      </c>
      <c r="G880" s="19" t="s">
        <v>1487</v>
      </c>
      <c r="H880" s="45">
        <v>43545</v>
      </c>
      <c r="I880" s="38">
        <v>7</v>
      </c>
      <c r="J880" s="38">
        <v>42</v>
      </c>
      <c r="K880" s="65">
        <f t="shared" si="270"/>
        <v>6</v>
      </c>
      <c r="L880" s="46">
        <v>15.2</v>
      </c>
      <c r="M880" s="66">
        <f t="shared" si="271"/>
        <v>106.4</v>
      </c>
      <c r="N880" s="38">
        <v>63</v>
      </c>
      <c r="O880" s="38">
        <v>29</v>
      </c>
      <c r="P880" s="38">
        <v>35</v>
      </c>
      <c r="Q880" s="71">
        <f t="shared" si="272"/>
        <v>6.4000000000000001E-2</v>
      </c>
      <c r="R880" s="65">
        <f t="shared" si="273"/>
        <v>0.45</v>
      </c>
      <c r="S880" s="72">
        <f t="shared" si="274"/>
        <v>2.1333333333333333</v>
      </c>
      <c r="T880" s="50">
        <v>89.6</v>
      </c>
      <c r="U880" s="74" t="s">
        <v>3534</v>
      </c>
      <c r="V880" s="27">
        <f>IF(E880="","",SUMIF(OUTBOUND!$G:$G,WMS!E880,OUTBOUND!$L:$L))</f>
        <v>7</v>
      </c>
      <c r="W880" s="27">
        <f>IF(E880="","",SUMIF(OUTBOUND!$G:$G,WMS!E880,OUTBOUND!$M:$M))</f>
        <v>42</v>
      </c>
      <c r="X880" s="71">
        <f>IF(E880="","",SUMIF(OUTBOUND!$G:$G,WMS!E880,OUTBOUND!$O:$O))</f>
        <v>106.39999999999999</v>
      </c>
      <c r="Y880" s="71">
        <f>IF(E880="","",SUMIF(OUTBOUND!$G:$G,WMS!E880,OUTBOUND!$AC:$AC))</f>
        <v>89.6</v>
      </c>
      <c r="Z880" s="71">
        <f>IF(E880="","",SUMIF(OUTBOUND!$G:$G,WMS!E880,OUTBOUND!$P:$P))</f>
        <v>0.44800000000000001</v>
      </c>
      <c r="AA880" s="27">
        <f t="shared" si="275"/>
        <v>0</v>
      </c>
      <c r="AB880" s="27">
        <f t="shared" si="276"/>
        <v>0</v>
      </c>
      <c r="AC880" s="71">
        <f t="shared" si="277"/>
        <v>1.4210854715202004E-14</v>
      </c>
      <c r="AD880" s="71">
        <f t="shared" si="278"/>
        <v>0</v>
      </c>
      <c r="AE880" s="71">
        <f t="shared" si="279"/>
        <v>2.0000000000000018E-3</v>
      </c>
      <c r="AF880" s="80" t="e">
        <f t="shared" si="280"/>
        <v>#DIV/0!</v>
      </c>
      <c r="AG880" s="60" t="s">
        <v>2726</v>
      </c>
    </row>
    <row r="881" spans="1:33">
      <c r="A881" s="84" t="s">
        <v>3227</v>
      </c>
      <c r="B881" s="83" t="s">
        <v>1470</v>
      </c>
      <c r="C881" s="83" t="s">
        <v>3528</v>
      </c>
      <c r="D881" s="83">
        <v>42194903</v>
      </c>
      <c r="E881" s="57" t="str">
        <f t="shared" si="269"/>
        <v>KG-ARI-1903-00107-02529/42194903</v>
      </c>
      <c r="F881" s="19" t="s">
        <v>1483</v>
      </c>
      <c r="G881" s="19" t="s">
        <v>1489</v>
      </c>
      <c r="H881" s="45">
        <v>43545</v>
      </c>
      <c r="I881" s="38">
        <v>10</v>
      </c>
      <c r="J881" s="38">
        <v>40</v>
      </c>
      <c r="K881" s="65">
        <f t="shared" si="270"/>
        <v>4</v>
      </c>
      <c r="L881" s="46">
        <v>17.2</v>
      </c>
      <c r="M881" s="66">
        <f t="shared" si="271"/>
        <v>172</v>
      </c>
      <c r="N881" s="38">
        <v>83.5</v>
      </c>
      <c r="O881" s="38">
        <v>30.5</v>
      </c>
      <c r="P881" s="38">
        <v>30.5</v>
      </c>
      <c r="Q881" s="71">
        <f t="shared" si="272"/>
        <v>7.8E-2</v>
      </c>
      <c r="R881" s="65">
        <f t="shared" si="273"/>
        <v>0.78</v>
      </c>
      <c r="S881" s="72">
        <f t="shared" si="274"/>
        <v>3.1399999999999997</v>
      </c>
      <c r="T881" s="50">
        <v>125.6</v>
      </c>
      <c r="U881" s="74" t="s">
        <v>3534</v>
      </c>
      <c r="V881" s="27">
        <f>IF(E881="","",SUMIF(OUTBOUND!$G:$G,WMS!E881,OUTBOUND!$L:$L))</f>
        <v>10</v>
      </c>
      <c r="W881" s="27">
        <f>IF(E881="","",SUMIF(OUTBOUND!$G:$G,WMS!E881,OUTBOUND!$M:$M))</f>
        <v>40</v>
      </c>
      <c r="X881" s="71">
        <f>IF(E881="","",SUMIF(OUTBOUND!$G:$G,WMS!E881,OUTBOUND!$O:$O))</f>
        <v>172</v>
      </c>
      <c r="Y881" s="71">
        <f>IF(E881="","",SUMIF(OUTBOUND!$G:$G,WMS!E881,OUTBOUND!$AC:$AC))</f>
        <v>125.6</v>
      </c>
      <c r="Z881" s="71">
        <f>IF(E881="","",SUMIF(OUTBOUND!$G:$G,WMS!E881,OUTBOUND!$P:$P))</f>
        <v>0.78</v>
      </c>
      <c r="AA881" s="27">
        <f t="shared" si="275"/>
        <v>0</v>
      </c>
      <c r="AB881" s="27">
        <f t="shared" si="276"/>
        <v>0</v>
      </c>
      <c r="AC881" s="71">
        <f t="shared" si="277"/>
        <v>0</v>
      </c>
      <c r="AD881" s="71">
        <f t="shared" si="278"/>
        <v>0</v>
      </c>
      <c r="AE881" s="71">
        <f t="shared" si="279"/>
        <v>0</v>
      </c>
      <c r="AF881" s="80" t="e">
        <f t="shared" si="280"/>
        <v>#DIV/0!</v>
      </c>
      <c r="AG881" s="60" t="s">
        <v>2726</v>
      </c>
    </row>
    <row r="882" spans="1:33">
      <c r="A882" s="43" t="s">
        <v>3227</v>
      </c>
      <c r="B882" s="19" t="s">
        <v>1470</v>
      </c>
      <c r="C882" s="19" t="s">
        <v>3528</v>
      </c>
      <c r="D882" s="19">
        <v>42488088</v>
      </c>
      <c r="E882" s="57" t="str">
        <f t="shared" si="269"/>
        <v>KG-ARI-1903-00107-02529/42488088</v>
      </c>
      <c r="F882" s="19" t="s">
        <v>1483</v>
      </c>
      <c r="G882" s="19" t="s">
        <v>1491</v>
      </c>
      <c r="H882" s="45">
        <v>43545</v>
      </c>
      <c r="I882" s="38">
        <v>82</v>
      </c>
      <c r="J882" s="38">
        <v>82</v>
      </c>
      <c r="K882" s="65">
        <f t="shared" si="270"/>
        <v>1</v>
      </c>
      <c r="L882" s="46">
        <v>4.3</v>
      </c>
      <c r="M882" s="66">
        <f t="shared" si="271"/>
        <v>352.6</v>
      </c>
      <c r="N882" s="38">
        <v>31.5</v>
      </c>
      <c r="O882" s="38">
        <v>31.5</v>
      </c>
      <c r="P882" s="38">
        <v>64</v>
      </c>
      <c r="Q882" s="71">
        <f t="shared" si="272"/>
        <v>6.4000000000000001E-2</v>
      </c>
      <c r="R882" s="65">
        <f t="shared" si="273"/>
        <v>5.21</v>
      </c>
      <c r="S882" s="72">
        <f t="shared" si="274"/>
        <v>3.05</v>
      </c>
      <c r="T882" s="50">
        <v>250.1</v>
      </c>
      <c r="U882" s="74" t="s">
        <v>3535</v>
      </c>
      <c r="V882" s="27">
        <f>IF(E882="","",SUMIF(OUTBOUND!$G:$G,WMS!E882,OUTBOUND!$L:$L))</f>
        <v>59</v>
      </c>
      <c r="W882" s="27">
        <f>IF(E882="","",SUMIF(OUTBOUND!$G:$G,WMS!E882,OUTBOUND!$M:$M))</f>
        <v>59</v>
      </c>
      <c r="X882" s="71">
        <f>IF(E882="","",SUMIF(OUTBOUND!$G:$G,WMS!E882,OUTBOUND!$O:$O))</f>
        <v>253.7</v>
      </c>
      <c r="Y882" s="71">
        <f>IF(E882="","",SUMIF(OUTBOUND!$G:$G,WMS!E882,OUTBOUND!$AC:$AC))</f>
        <v>179.95</v>
      </c>
      <c r="Z882" s="71">
        <f>IF(E882="","",SUMIF(OUTBOUND!$G:$G,WMS!E882,OUTBOUND!$P:$P))</f>
        <v>3.7759999999999998</v>
      </c>
      <c r="AA882" s="27">
        <f t="shared" si="275"/>
        <v>23</v>
      </c>
      <c r="AB882" s="27">
        <f t="shared" si="276"/>
        <v>23</v>
      </c>
      <c r="AC882" s="71">
        <f t="shared" si="277"/>
        <v>98.900000000000034</v>
      </c>
      <c r="AD882" s="71">
        <f t="shared" si="278"/>
        <v>70.150000000000006</v>
      </c>
      <c r="AE882" s="71">
        <f t="shared" si="279"/>
        <v>1.4340000000000002</v>
      </c>
      <c r="AF882" s="80" t="b">
        <f t="shared" si="280"/>
        <v>1</v>
      </c>
    </row>
    <row r="883" spans="1:33">
      <c r="A883" s="43" t="s">
        <v>3227</v>
      </c>
      <c r="B883" s="19" t="s">
        <v>1470</v>
      </c>
      <c r="C883" s="19" t="s">
        <v>3528</v>
      </c>
      <c r="D883" s="19">
        <v>42285236</v>
      </c>
      <c r="E883" s="57" t="str">
        <f t="shared" si="269"/>
        <v>KG-ARI-1903-00107-02529/42285236</v>
      </c>
      <c r="F883" s="19" t="s">
        <v>1483</v>
      </c>
      <c r="G883" s="19" t="s">
        <v>1492</v>
      </c>
      <c r="H883" s="45">
        <v>43545</v>
      </c>
      <c r="I883" s="38">
        <v>20</v>
      </c>
      <c r="J883" s="38">
        <v>120</v>
      </c>
      <c r="K883" s="65">
        <f t="shared" si="270"/>
        <v>6</v>
      </c>
      <c r="L883" s="46">
        <v>4.5</v>
      </c>
      <c r="M883" s="66">
        <f t="shared" si="271"/>
        <v>90</v>
      </c>
      <c r="N883" s="38">
        <v>57</v>
      </c>
      <c r="O883" s="38">
        <v>37</v>
      </c>
      <c r="P883" s="38">
        <v>28</v>
      </c>
      <c r="Q883" s="71">
        <f t="shared" si="272"/>
        <v>5.8999999999999997E-2</v>
      </c>
      <c r="R883" s="65">
        <f t="shared" si="273"/>
        <v>1.18</v>
      </c>
      <c r="S883" s="72">
        <f t="shared" si="274"/>
        <v>0.6166666666666667</v>
      </c>
      <c r="T883" s="50">
        <v>74</v>
      </c>
      <c r="U883" s="74" t="s">
        <v>3536</v>
      </c>
      <c r="V883" s="27">
        <f>IF(E883="","",SUMIF(OUTBOUND!$G:$G,WMS!E883,OUTBOUND!$L:$L))</f>
        <v>10</v>
      </c>
      <c r="W883" s="27">
        <f>IF(E883="","",SUMIF(OUTBOUND!$G:$G,WMS!E883,OUTBOUND!$M:$M))</f>
        <v>60</v>
      </c>
      <c r="X883" s="71">
        <f>IF(E883="","",SUMIF(OUTBOUND!$G:$G,WMS!E883,OUTBOUND!$O:$O))</f>
        <v>45</v>
      </c>
      <c r="Y883" s="71">
        <f>IF(E883="","",SUMIF(OUTBOUND!$G:$G,WMS!E883,OUTBOUND!$AC:$AC))</f>
        <v>37.000000000000007</v>
      </c>
      <c r="Z883" s="71">
        <f>IF(E883="","",SUMIF(OUTBOUND!$G:$G,WMS!E883,OUTBOUND!$P:$P))</f>
        <v>0.58999999999999986</v>
      </c>
      <c r="AA883" s="27">
        <f t="shared" si="275"/>
        <v>10</v>
      </c>
      <c r="AB883" s="27">
        <f t="shared" si="276"/>
        <v>60</v>
      </c>
      <c r="AC883" s="71">
        <f t="shared" si="277"/>
        <v>45</v>
      </c>
      <c r="AD883" s="71">
        <f t="shared" si="278"/>
        <v>36.999999999999993</v>
      </c>
      <c r="AE883" s="71">
        <f t="shared" si="279"/>
        <v>0.59000000000000008</v>
      </c>
      <c r="AF883" s="80" t="b">
        <f t="shared" si="280"/>
        <v>1</v>
      </c>
    </row>
    <row r="884" spans="1:33">
      <c r="A884" s="43" t="s">
        <v>3537</v>
      </c>
      <c r="B884" s="19" t="s">
        <v>1493</v>
      </c>
      <c r="C884" s="19" t="s">
        <v>3538</v>
      </c>
      <c r="D884" s="19" t="s">
        <v>3539</v>
      </c>
      <c r="E884" s="57" t="str">
        <f t="shared" ref="E884:E947" si="281">IF(D884="","",C884&amp;"/"&amp;D884)</f>
        <v>KG-ROB-1903-00089-02937/42627593</v>
      </c>
      <c r="F884" s="19" t="s">
        <v>1495</v>
      </c>
      <c r="G884" s="19" t="s">
        <v>1496</v>
      </c>
      <c r="H884" s="45">
        <v>43546</v>
      </c>
      <c r="I884" s="38">
        <v>79</v>
      </c>
      <c r="J884" s="38">
        <v>1264</v>
      </c>
      <c r="K884" s="65">
        <f t="shared" ref="K884:K947" si="282">IF(J884="","",J884/I884)</f>
        <v>16</v>
      </c>
      <c r="L884" s="46">
        <v>0.7</v>
      </c>
      <c r="M884" s="66">
        <f t="shared" ref="M884:M947" si="283">IF(L884="","",ROUND(I884*L884,3))</f>
        <v>55.3</v>
      </c>
      <c r="N884" s="38">
        <v>28</v>
      </c>
      <c r="O884" s="38">
        <v>23</v>
      </c>
      <c r="P884" s="38">
        <v>14.5</v>
      </c>
      <c r="Q884" s="71">
        <f t="shared" ref="Q884:Q947" si="284">IF(P884="","",ROUND(N884*O884*P884/1000000,3))</f>
        <v>8.9999999999999993E-3</v>
      </c>
      <c r="R884" s="65">
        <f t="shared" ref="R884:R947" si="285">IF(Q884="","",ROUND(N884*O884*P884/1000000*I884,2))</f>
        <v>0.74</v>
      </c>
      <c r="S884" s="72">
        <f t="shared" ref="S884:S947" si="286">IF(T884="","",T884/J884)</f>
        <v>2.6875E-2</v>
      </c>
      <c r="T884" s="50">
        <v>33.97</v>
      </c>
      <c r="U884" s="74" t="s">
        <v>3540</v>
      </c>
      <c r="V884" s="27">
        <f>IF(E884="","",SUMIF(OUTBOUND!$G:$G,WMS!E884,OUTBOUND!$L:$L))</f>
        <v>0</v>
      </c>
      <c r="W884" s="27">
        <f>IF(E884="","",SUMIF(OUTBOUND!$G:$G,WMS!E884,OUTBOUND!$M:$M))</f>
        <v>0</v>
      </c>
      <c r="X884" s="71">
        <f>IF(E884="","",SUMIF(OUTBOUND!$G:$G,WMS!E884,OUTBOUND!$O:$O))</f>
        <v>0</v>
      </c>
      <c r="Y884" s="71">
        <f>IF(E884="","",SUMIF(OUTBOUND!$G:$G,WMS!E884,OUTBOUND!$AC:$AC))</f>
        <v>0</v>
      </c>
      <c r="Z884" s="71">
        <f>IF(E884="","",SUMIF(OUTBOUND!$G:$G,WMS!E884,OUTBOUND!$P:$P))</f>
        <v>0</v>
      </c>
      <c r="AA884" s="27">
        <f t="shared" ref="AA884:AA947" si="287">IF(I884="","",I884-V884)</f>
        <v>79</v>
      </c>
      <c r="AB884" s="27">
        <f t="shared" ref="AB884:AB947" si="288">IF(J884="","",J884-W884)</f>
        <v>1264</v>
      </c>
      <c r="AC884" s="71">
        <f t="shared" ref="AC884:AC947" si="289">IF(M884="","",M884-X884)</f>
        <v>55.3</v>
      </c>
      <c r="AD884" s="71">
        <f t="shared" ref="AD884:AD947" si="290">IF(T884="","",T884-Y884)</f>
        <v>33.97</v>
      </c>
      <c r="AE884" s="71">
        <f t="shared" ref="AE884:AE947" si="291">IF(R884="","",R884-Z884)</f>
        <v>0.74</v>
      </c>
      <c r="AF884" s="80" t="b">
        <f t="shared" ref="AF884:AF947" si="292">IF(AB884="","",EXACT(K884,AB884/AA884))</f>
        <v>1</v>
      </c>
    </row>
    <row r="885" spans="1:33">
      <c r="A885" s="43" t="s">
        <v>3537</v>
      </c>
      <c r="B885" s="19" t="s">
        <v>1493</v>
      </c>
      <c r="C885" s="19" t="s">
        <v>3538</v>
      </c>
      <c r="D885" s="19" t="s">
        <v>3541</v>
      </c>
      <c r="E885" s="57" t="str">
        <f t="shared" si="281"/>
        <v>KG-ROB-1903-00089-02937/42627531</v>
      </c>
      <c r="F885" s="19" t="s">
        <v>1495</v>
      </c>
      <c r="G885" s="19" t="s">
        <v>1496</v>
      </c>
      <c r="H885" s="45">
        <v>43546</v>
      </c>
      <c r="I885" s="38">
        <v>63</v>
      </c>
      <c r="J885" s="38">
        <v>1008</v>
      </c>
      <c r="K885" s="65">
        <f t="shared" si="282"/>
        <v>16</v>
      </c>
      <c r="L885" s="46">
        <v>0.65</v>
      </c>
      <c r="M885" s="66">
        <f t="shared" si="283"/>
        <v>40.950000000000003</v>
      </c>
      <c r="N885" s="38">
        <v>28</v>
      </c>
      <c r="O885" s="38">
        <v>23</v>
      </c>
      <c r="P885" s="38">
        <v>14.5</v>
      </c>
      <c r="Q885" s="71">
        <f t="shared" si="284"/>
        <v>8.9999999999999993E-3</v>
      </c>
      <c r="R885" s="65">
        <f t="shared" si="285"/>
        <v>0.59</v>
      </c>
      <c r="S885" s="72">
        <f t="shared" si="286"/>
        <v>2.6875E-2</v>
      </c>
      <c r="T885" s="50">
        <v>27.09</v>
      </c>
      <c r="U885" s="74" t="s">
        <v>3540</v>
      </c>
      <c r="V885" s="27">
        <f>IF(E885="","",SUMIF(OUTBOUND!$G:$G,WMS!E885,OUTBOUND!$L:$L))</f>
        <v>0</v>
      </c>
      <c r="W885" s="27">
        <f>IF(E885="","",SUMIF(OUTBOUND!$G:$G,WMS!E885,OUTBOUND!$M:$M))</f>
        <v>0</v>
      </c>
      <c r="X885" s="71">
        <f>IF(E885="","",SUMIF(OUTBOUND!$G:$G,WMS!E885,OUTBOUND!$O:$O))</f>
        <v>0</v>
      </c>
      <c r="Y885" s="71">
        <f>IF(E885="","",SUMIF(OUTBOUND!$G:$G,WMS!E885,OUTBOUND!$AC:$AC))</f>
        <v>0</v>
      </c>
      <c r="Z885" s="71">
        <f>IF(E885="","",SUMIF(OUTBOUND!$G:$G,WMS!E885,OUTBOUND!$P:$P))</f>
        <v>0</v>
      </c>
      <c r="AA885" s="27">
        <f t="shared" si="287"/>
        <v>63</v>
      </c>
      <c r="AB885" s="27">
        <f t="shared" si="288"/>
        <v>1008</v>
      </c>
      <c r="AC885" s="71">
        <f t="shared" si="289"/>
        <v>40.950000000000003</v>
      </c>
      <c r="AD885" s="71">
        <f t="shared" si="290"/>
        <v>27.09</v>
      </c>
      <c r="AE885" s="71">
        <f t="shared" si="291"/>
        <v>0.59</v>
      </c>
      <c r="AF885" s="80" t="b">
        <f t="shared" si="292"/>
        <v>1</v>
      </c>
    </row>
    <row r="886" spans="1:33">
      <c r="A886" s="43" t="s">
        <v>3537</v>
      </c>
      <c r="B886" s="19" t="s">
        <v>1493</v>
      </c>
      <c r="C886" s="19" t="s">
        <v>3538</v>
      </c>
      <c r="D886" s="19" t="s">
        <v>3542</v>
      </c>
      <c r="E886" s="57" t="str">
        <f t="shared" si="281"/>
        <v>KG-ROB-1903-00089-02937/42627326</v>
      </c>
      <c r="F886" s="19" t="s">
        <v>1495</v>
      </c>
      <c r="G886" s="19" t="s">
        <v>1498</v>
      </c>
      <c r="H886" s="45">
        <v>43546</v>
      </c>
      <c r="I886" s="38">
        <v>42</v>
      </c>
      <c r="J886" s="38">
        <v>672</v>
      </c>
      <c r="K886" s="65">
        <f t="shared" si="282"/>
        <v>16</v>
      </c>
      <c r="L886" s="46">
        <v>1.05</v>
      </c>
      <c r="M886" s="66">
        <f t="shared" si="283"/>
        <v>44.1</v>
      </c>
      <c r="N886" s="38">
        <v>26</v>
      </c>
      <c r="O886" s="38">
        <v>26</v>
      </c>
      <c r="P886" s="38">
        <v>23</v>
      </c>
      <c r="Q886" s="71">
        <f t="shared" si="284"/>
        <v>1.6E-2</v>
      </c>
      <c r="R886" s="65">
        <f t="shared" si="285"/>
        <v>0.65</v>
      </c>
      <c r="S886" s="72">
        <f t="shared" si="286"/>
        <v>4.4999999999999998E-2</v>
      </c>
      <c r="T886" s="50">
        <v>30.24</v>
      </c>
      <c r="U886" s="74" t="s">
        <v>3543</v>
      </c>
      <c r="V886" s="27">
        <f>IF(E886="","",SUMIF(OUTBOUND!$G:$G,WMS!E886,OUTBOUND!$L:$L))</f>
        <v>0</v>
      </c>
      <c r="W886" s="27">
        <f>IF(E886="","",SUMIF(OUTBOUND!$G:$G,WMS!E886,OUTBOUND!$M:$M))</f>
        <v>0</v>
      </c>
      <c r="X886" s="71">
        <f>IF(E886="","",SUMIF(OUTBOUND!$G:$G,WMS!E886,OUTBOUND!$O:$O))</f>
        <v>0</v>
      </c>
      <c r="Y886" s="71">
        <f>IF(E886="","",SUMIF(OUTBOUND!$G:$G,WMS!E886,OUTBOUND!$AC:$AC))</f>
        <v>0</v>
      </c>
      <c r="Z886" s="71">
        <f>IF(E886="","",SUMIF(OUTBOUND!$G:$G,WMS!E886,OUTBOUND!$P:$P))</f>
        <v>0</v>
      </c>
      <c r="AA886" s="27">
        <f t="shared" si="287"/>
        <v>42</v>
      </c>
      <c r="AB886" s="27">
        <f t="shared" si="288"/>
        <v>672</v>
      </c>
      <c r="AC886" s="71">
        <f t="shared" si="289"/>
        <v>44.1</v>
      </c>
      <c r="AD886" s="71">
        <f t="shared" si="290"/>
        <v>30.24</v>
      </c>
      <c r="AE886" s="71">
        <f t="shared" si="291"/>
        <v>0.65</v>
      </c>
      <c r="AF886" s="80" t="b">
        <f t="shared" si="292"/>
        <v>1</v>
      </c>
    </row>
    <row r="887" spans="1:33">
      <c r="A887" s="43" t="s">
        <v>3537</v>
      </c>
      <c r="B887" s="19" t="s">
        <v>1493</v>
      </c>
      <c r="C887" s="19" t="s">
        <v>3538</v>
      </c>
      <c r="D887" s="19" t="s">
        <v>3544</v>
      </c>
      <c r="E887" s="57" t="str">
        <f t="shared" si="281"/>
        <v>KG-ROB-1903-00089-02937/42627371</v>
      </c>
      <c r="F887" s="19" t="s">
        <v>1495</v>
      </c>
      <c r="G887" s="19" t="s">
        <v>1498</v>
      </c>
      <c r="H887" s="45">
        <v>43546</v>
      </c>
      <c r="I887" s="38">
        <v>78</v>
      </c>
      <c r="J887" s="38">
        <v>1248</v>
      </c>
      <c r="K887" s="65">
        <f t="shared" si="282"/>
        <v>16</v>
      </c>
      <c r="L887" s="46">
        <v>1.05</v>
      </c>
      <c r="M887" s="66">
        <f t="shared" si="283"/>
        <v>81.900000000000006</v>
      </c>
      <c r="N887" s="38">
        <v>26</v>
      </c>
      <c r="O887" s="38">
        <v>26</v>
      </c>
      <c r="P887" s="38">
        <v>23</v>
      </c>
      <c r="Q887" s="71">
        <f t="shared" si="284"/>
        <v>1.6E-2</v>
      </c>
      <c r="R887" s="65">
        <f t="shared" si="285"/>
        <v>1.21</v>
      </c>
      <c r="S887" s="72">
        <f t="shared" si="286"/>
        <v>4.4999999999999998E-2</v>
      </c>
      <c r="T887" s="50">
        <v>56.16</v>
      </c>
      <c r="U887" s="74" t="s">
        <v>3545</v>
      </c>
      <c r="V887" s="27">
        <f>IF(E887="","",SUMIF(OUTBOUND!$G:$G,WMS!E887,OUTBOUND!$L:$L))</f>
        <v>0</v>
      </c>
      <c r="W887" s="27">
        <f>IF(E887="","",SUMIF(OUTBOUND!$G:$G,WMS!E887,OUTBOUND!$M:$M))</f>
        <v>0</v>
      </c>
      <c r="X887" s="71">
        <f>IF(E887="","",SUMIF(OUTBOUND!$G:$G,WMS!E887,OUTBOUND!$O:$O))</f>
        <v>0</v>
      </c>
      <c r="Y887" s="71">
        <f>IF(E887="","",SUMIF(OUTBOUND!$G:$G,WMS!E887,OUTBOUND!$AC:$AC))</f>
        <v>0</v>
      </c>
      <c r="Z887" s="71">
        <f>IF(E887="","",SUMIF(OUTBOUND!$G:$G,WMS!E887,OUTBOUND!$P:$P))</f>
        <v>0</v>
      </c>
      <c r="AA887" s="27">
        <f t="shared" si="287"/>
        <v>78</v>
      </c>
      <c r="AB887" s="27">
        <f t="shared" si="288"/>
        <v>1248</v>
      </c>
      <c r="AC887" s="71">
        <f t="shared" si="289"/>
        <v>81.900000000000006</v>
      </c>
      <c r="AD887" s="71">
        <f t="shared" si="290"/>
        <v>56.16</v>
      </c>
      <c r="AE887" s="71">
        <f t="shared" si="291"/>
        <v>1.21</v>
      </c>
      <c r="AF887" s="80" t="b">
        <f t="shared" si="292"/>
        <v>1</v>
      </c>
    </row>
    <row r="888" spans="1:33">
      <c r="A888" s="43" t="s">
        <v>3537</v>
      </c>
      <c r="B888" s="19" t="s">
        <v>1493</v>
      </c>
      <c r="C888" s="19" t="s">
        <v>3538</v>
      </c>
      <c r="D888" s="19" t="s">
        <v>3546</v>
      </c>
      <c r="E888" s="57" t="str">
        <f t="shared" si="281"/>
        <v>KG-ROB-1903-00089-02937/42627586</v>
      </c>
      <c r="F888" s="19" t="s">
        <v>1495</v>
      </c>
      <c r="G888" s="19" t="s">
        <v>1496</v>
      </c>
      <c r="H888" s="45">
        <v>43546</v>
      </c>
      <c r="I888" s="38">
        <v>48</v>
      </c>
      <c r="J888" s="38">
        <v>768</v>
      </c>
      <c r="K888" s="65">
        <f t="shared" si="282"/>
        <v>16</v>
      </c>
      <c r="L888" s="46">
        <v>0.7</v>
      </c>
      <c r="M888" s="66">
        <f t="shared" si="283"/>
        <v>33.6</v>
      </c>
      <c r="N888" s="38">
        <v>28</v>
      </c>
      <c r="O888" s="38">
        <v>23</v>
      </c>
      <c r="P888" s="38">
        <v>14.5</v>
      </c>
      <c r="Q888" s="71">
        <f t="shared" si="284"/>
        <v>8.9999999999999993E-3</v>
      </c>
      <c r="R888" s="65">
        <f t="shared" si="285"/>
        <v>0.45</v>
      </c>
      <c r="S888" s="72">
        <f t="shared" si="286"/>
        <v>2.6875E-2</v>
      </c>
      <c r="T888" s="50">
        <v>20.64</v>
      </c>
      <c r="U888" s="74" t="s">
        <v>3545</v>
      </c>
      <c r="V888" s="27">
        <f>IF(E888="","",SUMIF(OUTBOUND!$G:$G,WMS!E888,OUTBOUND!$L:$L))</f>
        <v>0</v>
      </c>
      <c r="W888" s="27">
        <f>IF(E888="","",SUMIF(OUTBOUND!$G:$G,WMS!E888,OUTBOUND!$M:$M))</f>
        <v>0</v>
      </c>
      <c r="X888" s="71">
        <f>IF(E888="","",SUMIF(OUTBOUND!$G:$G,WMS!E888,OUTBOUND!$O:$O))</f>
        <v>0</v>
      </c>
      <c r="Y888" s="71">
        <f>IF(E888="","",SUMIF(OUTBOUND!$G:$G,WMS!E888,OUTBOUND!$AC:$AC))</f>
        <v>0</v>
      </c>
      <c r="Z888" s="71">
        <f>IF(E888="","",SUMIF(OUTBOUND!$G:$G,WMS!E888,OUTBOUND!$P:$P))</f>
        <v>0</v>
      </c>
      <c r="AA888" s="27">
        <f t="shared" si="287"/>
        <v>48</v>
      </c>
      <c r="AB888" s="27">
        <f t="shared" si="288"/>
        <v>768</v>
      </c>
      <c r="AC888" s="71">
        <f t="shared" si="289"/>
        <v>33.6</v>
      </c>
      <c r="AD888" s="71">
        <f t="shared" si="290"/>
        <v>20.64</v>
      </c>
      <c r="AE888" s="71">
        <f t="shared" si="291"/>
        <v>0.45</v>
      </c>
      <c r="AF888" s="80" t="b">
        <f t="shared" si="292"/>
        <v>1</v>
      </c>
    </row>
    <row r="889" spans="1:33">
      <c r="A889" s="43" t="s">
        <v>3537</v>
      </c>
      <c r="B889" s="19" t="s">
        <v>1493</v>
      </c>
      <c r="C889" s="19" t="s">
        <v>3538</v>
      </c>
      <c r="D889" s="19" t="s">
        <v>3547</v>
      </c>
      <c r="E889" s="57" t="str">
        <f t="shared" si="281"/>
        <v>KG-ROB-1903-00089-02937/42627340</v>
      </c>
      <c r="F889" s="19" t="s">
        <v>1495</v>
      </c>
      <c r="G889" s="19" t="s">
        <v>1498</v>
      </c>
      <c r="H889" s="45">
        <v>43546</v>
      </c>
      <c r="I889" s="38">
        <v>79</v>
      </c>
      <c r="J889" s="38">
        <v>1264</v>
      </c>
      <c r="K889" s="65">
        <f t="shared" si="282"/>
        <v>16</v>
      </c>
      <c r="L889" s="46">
        <v>1.05</v>
      </c>
      <c r="M889" s="66">
        <f t="shared" si="283"/>
        <v>82.95</v>
      </c>
      <c r="N889" s="38">
        <v>26</v>
      </c>
      <c r="O889" s="38">
        <v>26</v>
      </c>
      <c r="P889" s="38">
        <v>23</v>
      </c>
      <c r="Q889" s="71">
        <f t="shared" si="284"/>
        <v>1.6E-2</v>
      </c>
      <c r="R889" s="65">
        <f t="shared" si="285"/>
        <v>1.23</v>
      </c>
      <c r="S889" s="72">
        <f t="shared" si="286"/>
        <v>4.5000000000000005E-2</v>
      </c>
      <c r="T889" s="50">
        <v>56.88</v>
      </c>
      <c r="U889" s="74" t="s">
        <v>3543</v>
      </c>
      <c r="V889" s="27">
        <f>IF(E889="","",SUMIF(OUTBOUND!$G:$G,WMS!E889,OUTBOUND!$L:$L))</f>
        <v>0</v>
      </c>
      <c r="W889" s="27">
        <f>IF(E889="","",SUMIF(OUTBOUND!$G:$G,WMS!E889,OUTBOUND!$M:$M))</f>
        <v>0</v>
      </c>
      <c r="X889" s="71">
        <f>IF(E889="","",SUMIF(OUTBOUND!$G:$G,WMS!E889,OUTBOUND!$O:$O))</f>
        <v>0</v>
      </c>
      <c r="Y889" s="71">
        <f>IF(E889="","",SUMIF(OUTBOUND!$G:$G,WMS!E889,OUTBOUND!$AC:$AC))</f>
        <v>0</v>
      </c>
      <c r="Z889" s="71">
        <f>IF(E889="","",SUMIF(OUTBOUND!$G:$G,WMS!E889,OUTBOUND!$P:$P))</f>
        <v>0</v>
      </c>
      <c r="AA889" s="27">
        <f t="shared" si="287"/>
        <v>79</v>
      </c>
      <c r="AB889" s="27">
        <f t="shared" si="288"/>
        <v>1264</v>
      </c>
      <c r="AC889" s="71">
        <f t="shared" si="289"/>
        <v>82.95</v>
      </c>
      <c r="AD889" s="71">
        <f t="shared" si="290"/>
        <v>56.88</v>
      </c>
      <c r="AE889" s="71">
        <f t="shared" si="291"/>
        <v>1.23</v>
      </c>
      <c r="AF889" s="80" t="b">
        <f t="shared" si="292"/>
        <v>1</v>
      </c>
    </row>
    <row r="890" spans="1:33">
      <c r="A890" s="43" t="s">
        <v>3537</v>
      </c>
      <c r="B890" s="19" t="s">
        <v>1493</v>
      </c>
      <c r="C890" s="19" t="s">
        <v>3538</v>
      </c>
      <c r="D890" s="19" t="s">
        <v>3548</v>
      </c>
      <c r="E890" s="57" t="str">
        <f t="shared" si="281"/>
        <v>KG-ROB-1903-00089-02937/42627388</v>
      </c>
      <c r="F890" s="19" t="s">
        <v>1495</v>
      </c>
      <c r="G890" s="19" t="s">
        <v>1498</v>
      </c>
      <c r="H890" s="45">
        <v>43546</v>
      </c>
      <c r="I890" s="38">
        <v>79</v>
      </c>
      <c r="J890" s="38">
        <v>1264</v>
      </c>
      <c r="K890" s="65">
        <f t="shared" si="282"/>
        <v>16</v>
      </c>
      <c r="L890" s="46">
        <v>1.05</v>
      </c>
      <c r="M890" s="66">
        <f t="shared" si="283"/>
        <v>82.95</v>
      </c>
      <c r="N890" s="38">
        <v>26</v>
      </c>
      <c r="O890" s="38">
        <v>26</v>
      </c>
      <c r="P890" s="38">
        <v>23</v>
      </c>
      <c r="Q890" s="71">
        <f t="shared" si="284"/>
        <v>1.6E-2</v>
      </c>
      <c r="R890" s="65">
        <f t="shared" si="285"/>
        <v>1.23</v>
      </c>
      <c r="S890" s="72">
        <f t="shared" si="286"/>
        <v>4.5000000000000005E-2</v>
      </c>
      <c r="T890" s="50">
        <v>56.88</v>
      </c>
      <c r="U890" s="74" t="s">
        <v>3159</v>
      </c>
      <c r="V890" s="27">
        <f>IF(E890="","",SUMIF(OUTBOUND!$G:$G,WMS!E890,OUTBOUND!$L:$L))</f>
        <v>0</v>
      </c>
      <c r="W890" s="27">
        <f>IF(E890="","",SUMIF(OUTBOUND!$G:$G,WMS!E890,OUTBOUND!$M:$M))</f>
        <v>0</v>
      </c>
      <c r="X890" s="71">
        <f>IF(E890="","",SUMIF(OUTBOUND!$G:$G,WMS!E890,OUTBOUND!$O:$O))</f>
        <v>0</v>
      </c>
      <c r="Y890" s="71">
        <f>IF(E890="","",SUMIF(OUTBOUND!$G:$G,WMS!E890,OUTBOUND!$AC:$AC))</f>
        <v>0</v>
      </c>
      <c r="Z890" s="71">
        <f>IF(E890="","",SUMIF(OUTBOUND!$G:$G,WMS!E890,OUTBOUND!$P:$P))</f>
        <v>0</v>
      </c>
      <c r="AA890" s="27">
        <f t="shared" si="287"/>
        <v>79</v>
      </c>
      <c r="AB890" s="27">
        <f t="shared" si="288"/>
        <v>1264</v>
      </c>
      <c r="AC890" s="71">
        <f t="shared" si="289"/>
        <v>82.95</v>
      </c>
      <c r="AD890" s="71">
        <f t="shared" si="290"/>
        <v>56.88</v>
      </c>
      <c r="AE890" s="71">
        <f t="shared" si="291"/>
        <v>1.23</v>
      </c>
      <c r="AF890" s="80" t="b">
        <f t="shared" si="292"/>
        <v>1</v>
      </c>
    </row>
    <row r="891" spans="1:33">
      <c r="A891" s="43" t="s">
        <v>3537</v>
      </c>
      <c r="B891" s="19" t="s">
        <v>1493</v>
      </c>
      <c r="C891" s="19" t="s">
        <v>3538</v>
      </c>
      <c r="D891" s="19" t="s">
        <v>3549</v>
      </c>
      <c r="E891" s="57" t="str">
        <f t="shared" si="281"/>
        <v>KG-ROB-1903-00089-02937/42627579</v>
      </c>
      <c r="F891" s="19" t="s">
        <v>1495</v>
      </c>
      <c r="G891" s="19" t="s">
        <v>1496</v>
      </c>
      <c r="H891" s="45">
        <v>43546</v>
      </c>
      <c r="I891" s="38">
        <v>63</v>
      </c>
      <c r="J891" s="38">
        <v>1008</v>
      </c>
      <c r="K891" s="65">
        <f t="shared" si="282"/>
        <v>16</v>
      </c>
      <c r="L891" s="46">
        <v>0.7</v>
      </c>
      <c r="M891" s="66">
        <f t="shared" si="283"/>
        <v>44.1</v>
      </c>
      <c r="N891" s="38">
        <v>28</v>
      </c>
      <c r="O891" s="38">
        <v>23</v>
      </c>
      <c r="P891" s="38">
        <v>15</v>
      </c>
      <c r="Q891" s="71">
        <f t="shared" si="284"/>
        <v>0.01</v>
      </c>
      <c r="R891" s="65">
        <f t="shared" si="285"/>
        <v>0.61</v>
      </c>
      <c r="S891" s="72">
        <f t="shared" si="286"/>
        <v>2.6875E-2</v>
      </c>
      <c r="T891" s="50">
        <v>27.09</v>
      </c>
      <c r="U891" s="74" t="s">
        <v>3159</v>
      </c>
      <c r="V891" s="27">
        <f>IF(E891="","",SUMIF(OUTBOUND!$G:$G,WMS!E891,OUTBOUND!$L:$L))</f>
        <v>0</v>
      </c>
      <c r="W891" s="27">
        <f>IF(E891="","",SUMIF(OUTBOUND!$G:$G,WMS!E891,OUTBOUND!$M:$M))</f>
        <v>0</v>
      </c>
      <c r="X891" s="71">
        <f>IF(E891="","",SUMIF(OUTBOUND!$G:$G,WMS!E891,OUTBOUND!$O:$O))</f>
        <v>0</v>
      </c>
      <c r="Y891" s="71">
        <f>IF(E891="","",SUMIF(OUTBOUND!$G:$G,WMS!E891,OUTBOUND!$AC:$AC))</f>
        <v>0</v>
      </c>
      <c r="Z891" s="71">
        <f>IF(E891="","",SUMIF(OUTBOUND!$G:$G,WMS!E891,OUTBOUND!$P:$P))</f>
        <v>0</v>
      </c>
      <c r="AA891" s="27">
        <f t="shared" si="287"/>
        <v>63</v>
      </c>
      <c r="AB891" s="27">
        <f t="shared" si="288"/>
        <v>1008</v>
      </c>
      <c r="AC891" s="71">
        <f t="shared" si="289"/>
        <v>44.1</v>
      </c>
      <c r="AD891" s="71">
        <f t="shared" si="290"/>
        <v>27.09</v>
      </c>
      <c r="AE891" s="71">
        <f t="shared" si="291"/>
        <v>0.61</v>
      </c>
      <c r="AF891" s="80" t="b">
        <f t="shared" si="292"/>
        <v>1</v>
      </c>
    </row>
    <row r="892" spans="1:33">
      <c r="A892" s="43" t="s">
        <v>3537</v>
      </c>
      <c r="B892" s="19" t="s">
        <v>1493</v>
      </c>
      <c r="C892" s="19" t="s">
        <v>3538</v>
      </c>
      <c r="D892" s="19" t="s">
        <v>3550</v>
      </c>
      <c r="E892" s="57" t="str">
        <f t="shared" si="281"/>
        <v>KG-ROB-1903-00089-02937/42478164</v>
      </c>
      <c r="F892" s="19" t="s">
        <v>1495</v>
      </c>
      <c r="G892" s="19" t="s">
        <v>1498</v>
      </c>
      <c r="H892" s="45">
        <v>43546</v>
      </c>
      <c r="I892" s="38">
        <v>63</v>
      </c>
      <c r="J892" s="38">
        <v>1260</v>
      </c>
      <c r="K892" s="65">
        <f t="shared" si="282"/>
        <v>20</v>
      </c>
      <c r="L892" s="46">
        <v>1</v>
      </c>
      <c r="M892" s="66">
        <f t="shared" si="283"/>
        <v>63</v>
      </c>
      <c r="N892" s="38">
        <v>25</v>
      </c>
      <c r="O892" s="38">
        <v>25</v>
      </c>
      <c r="P892" s="38">
        <v>21</v>
      </c>
      <c r="Q892" s="71">
        <f t="shared" si="284"/>
        <v>1.2999999999999999E-2</v>
      </c>
      <c r="R892" s="65">
        <f t="shared" si="285"/>
        <v>0.83</v>
      </c>
      <c r="S892" s="72">
        <f t="shared" si="286"/>
        <v>3.5000000000000003E-2</v>
      </c>
      <c r="T892" s="50">
        <v>44.1</v>
      </c>
      <c r="U892" s="74" t="s">
        <v>3533</v>
      </c>
      <c r="V892" s="27">
        <f>IF(E892="","",SUMIF(OUTBOUND!$G:$G,WMS!E892,OUTBOUND!$L:$L))</f>
        <v>0</v>
      </c>
      <c r="W892" s="27">
        <f>IF(E892="","",SUMIF(OUTBOUND!$G:$G,WMS!E892,OUTBOUND!$M:$M))</f>
        <v>0</v>
      </c>
      <c r="X892" s="71">
        <f>IF(E892="","",SUMIF(OUTBOUND!$G:$G,WMS!E892,OUTBOUND!$O:$O))</f>
        <v>0</v>
      </c>
      <c r="Y892" s="71">
        <f>IF(E892="","",SUMIF(OUTBOUND!$G:$G,WMS!E892,OUTBOUND!$AC:$AC))</f>
        <v>0</v>
      </c>
      <c r="Z892" s="71">
        <f>IF(E892="","",SUMIF(OUTBOUND!$G:$G,WMS!E892,OUTBOUND!$P:$P))</f>
        <v>0</v>
      </c>
      <c r="AA892" s="27">
        <f t="shared" si="287"/>
        <v>63</v>
      </c>
      <c r="AB892" s="27">
        <f t="shared" si="288"/>
        <v>1260</v>
      </c>
      <c r="AC892" s="71">
        <f t="shared" si="289"/>
        <v>63</v>
      </c>
      <c r="AD892" s="71">
        <f t="shared" si="290"/>
        <v>44.1</v>
      </c>
      <c r="AE892" s="71">
        <f t="shared" si="291"/>
        <v>0.83</v>
      </c>
      <c r="AF892" s="80" t="b">
        <f t="shared" si="292"/>
        <v>1</v>
      </c>
    </row>
    <row r="893" spans="1:33">
      <c r="A893" s="84" t="s">
        <v>3230</v>
      </c>
      <c r="B893" s="83" t="s">
        <v>1500</v>
      </c>
      <c r="C893" s="83" t="s">
        <v>3551</v>
      </c>
      <c r="D893" s="83" t="s">
        <v>3456</v>
      </c>
      <c r="E893" s="57" t="str">
        <f t="shared" si="281"/>
        <v>KG-ROB-1903-00091-02927/19207735</v>
      </c>
      <c r="F893" s="19" t="s">
        <v>1502</v>
      </c>
      <c r="G893" s="19" t="s">
        <v>1503</v>
      </c>
      <c r="H893" s="45">
        <v>43546</v>
      </c>
      <c r="I893" s="38">
        <v>167</v>
      </c>
      <c r="J893" s="38">
        <v>1002</v>
      </c>
      <c r="K893" s="65">
        <f t="shared" si="282"/>
        <v>6</v>
      </c>
      <c r="L893" s="46">
        <v>12.65</v>
      </c>
      <c r="M893" s="66">
        <f t="shared" si="283"/>
        <v>2112.5500000000002</v>
      </c>
      <c r="N893" s="38">
        <v>101.5</v>
      </c>
      <c r="O893" s="38">
        <v>13.5</v>
      </c>
      <c r="P893" s="38">
        <v>76.5</v>
      </c>
      <c r="Q893" s="71">
        <f t="shared" si="284"/>
        <v>0.105</v>
      </c>
      <c r="R893" s="65">
        <f t="shared" si="285"/>
        <v>17.510000000000002</v>
      </c>
      <c r="S893" s="72">
        <f t="shared" si="286"/>
        <v>1.85</v>
      </c>
      <c r="T893" s="50">
        <v>1853.7</v>
      </c>
      <c r="U893" s="74" t="s">
        <v>3059</v>
      </c>
      <c r="V893" s="27">
        <f>IF(E893="","",SUMIF(OUTBOUND!$G:$G,WMS!E893,OUTBOUND!$L:$L))</f>
        <v>167</v>
      </c>
      <c r="W893" s="27">
        <f>IF(E893="","",SUMIF(OUTBOUND!$G:$G,WMS!E893,OUTBOUND!$M:$M))</f>
        <v>1002</v>
      </c>
      <c r="X893" s="71">
        <f>IF(E893="","",SUMIF(OUTBOUND!$G:$G,WMS!E893,OUTBOUND!$O:$O))</f>
        <v>2112.5500000000002</v>
      </c>
      <c r="Y893" s="71">
        <f>IF(E893="","",SUMIF(OUTBOUND!$G:$G,WMS!E893,OUTBOUND!$AC:$AC))</f>
        <v>1853.7</v>
      </c>
      <c r="Z893" s="71">
        <f>IF(E893="","",SUMIF(OUTBOUND!$G:$G,WMS!E893,OUTBOUND!$P:$P))</f>
        <v>17.535</v>
      </c>
      <c r="AA893" s="27">
        <f t="shared" si="287"/>
        <v>0</v>
      </c>
      <c r="AB893" s="27">
        <f t="shared" si="288"/>
        <v>0</v>
      </c>
      <c r="AC893" s="71">
        <f t="shared" si="289"/>
        <v>0</v>
      </c>
      <c r="AD893" s="71">
        <f t="shared" si="290"/>
        <v>0</v>
      </c>
      <c r="AE893" s="71">
        <f t="shared" si="291"/>
        <v>-2.4999999999998579E-2</v>
      </c>
      <c r="AF893" s="80" t="e">
        <f t="shared" si="292"/>
        <v>#DIV/0!</v>
      </c>
      <c r="AG893" s="43" t="s">
        <v>2726</v>
      </c>
    </row>
    <row r="894" spans="1:33">
      <c r="A894" s="84" t="s">
        <v>3227</v>
      </c>
      <c r="B894" s="83" t="s">
        <v>1500</v>
      </c>
      <c r="C894" s="83" t="s">
        <v>3551</v>
      </c>
      <c r="D894" s="83" t="s">
        <v>3552</v>
      </c>
      <c r="E894" s="57" t="str">
        <f t="shared" si="281"/>
        <v>KG-ROB-1903-00091-02927/38973253A</v>
      </c>
      <c r="F894" s="19" t="s">
        <v>1505</v>
      </c>
      <c r="G894" s="19" t="s">
        <v>1506</v>
      </c>
      <c r="H894" s="45">
        <v>43547</v>
      </c>
      <c r="I894" s="38">
        <v>196</v>
      </c>
      <c r="J894" s="38">
        <v>784</v>
      </c>
      <c r="K894" s="65">
        <f t="shared" si="282"/>
        <v>4</v>
      </c>
      <c r="L894" s="46">
        <v>17.95</v>
      </c>
      <c r="M894" s="66">
        <f t="shared" si="283"/>
        <v>3518.2</v>
      </c>
      <c r="N894" s="38">
        <v>73</v>
      </c>
      <c r="O894" s="38">
        <v>26</v>
      </c>
      <c r="P894" s="38">
        <v>73</v>
      </c>
      <c r="Q894" s="71">
        <f t="shared" si="284"/>
        <v>0.13900000000000001</v>
      </c>
      <c r="R894" s="65">
        <f t="shared" si="285"/>
        <v>27.16</v>
      </c>
      <c r="S894" s="72">
        <f t="shared" si="286"/>
        <v>4.3</v>
      </c>
      <c r="T894" s="50">
        <v>3371.2</v>
      </c>
      <c r="U894" s="74" t="s">
        <v>3222</v>
      </c>
      <c r="V894" s="27">
        <f>IF(E894="","",SUMIF(OUTBOUND!$G:$G,WMS!E894,OUTBOUND!$L:$L))</f>
        <v>196</v>
      </c>
      <c r="W894" s="27">
        <f>IF(E894="","",SUMIF(OUTBOUND!$G:$G,WMS!E894,OUTBOUND!$M:$M))</f>
        <v>784</v>
      </c>
      <c r="X894" s="71">
        <f>IF(E894="","",SUMIF(OUTBOUND!$G:$G,WMS!E894,OUTBOUND!$O:$O))</f>
        <v>3518.2</v>
      </c>
      <c r="Y894" s="71">
        <f>IF(E894="","",SUMIF(OUTBOUND!$G:$G,WMS!E894,OUTBOUND!$AC:$AC))</f>
        <v>3371.2</v>
      </c>
      <c r="Z894" s="71">
        <f>IF(E894="","",SUMIF(OUTBOUND!$G:$G,WMS!E894,OUTBOUND!$P:$P))</f>
        <v>27.244</v>
      </c>
      <c r="AA894" s="27">
        <f t="shared" si="287"/>
        <v>0</v>
      </c>
      <c r="AB894" s="27">
        <f t="shared" si="288"/>
        <v>0</v>
      </c>
      <c r="AC894" s="71">
        <f t="shared" si="289"/>
        <v>0</v>
      </c>
      <c r="AD894" s="71">
        <f t="shared" si="290"/>
        <v>0</v>
      </c>
      <c r="AE894" s="71">
        <f t="shared" si="291"/>
        <v>-8.3999999999999631E-2</v>
      </c>
      <c r="AF894" s="80" t="e">
        <f t="shared" si="292"/>
        <v>#DIV/0!</v>
      </c>
      <c r="AG894" s="43" t="s">
        <v>2726</v>
      </c>
    </row>
    <row r="895" spans="1:33">
      <c r="A895" s="84" t="s">
        <v>3227</v>
      </c>
      <c r="B895" s="83" t="s">
        <v>1500</v>
      </c>
      <c r="C895" s="83" t="s">
        <v>3551</v>
      </c>
      <c r="D895" s="83">
        <v>42718628</v>
      </c>
      <c r="E895" s="57" t="str">
        <f t="shared" si="281"/>
        <v>KG-ROB-1903-00091-02927/42718628</v>
      </c>
      <c r="F895" s="19" t="s">
        <v>1505</v>
      </c>
      <c r="G895" s="19" t="s">
        <v>1507</v>
      </c>
      <c r="H895" s="45">
        <v>43547</v>
      </c>
      <c r="I895" s="38">
        <v>500</v>
      </c>
      <c r="J895" s="38">
        <v>1000</v>
      </c>
      <c r="K895" s="65">
        <f t="shared" si="282"/>
        <v>2</v>
      </c>
      <c r="L895" s="46">
        <v>8.9</v>
      </c>
      <c r="M895" s="66">
        <f t="shared" si="283"/>
        <v>4450</v>
      </c>
      <c r="N895" s="38">
        <v>26.5</v>
      </c>
      <c r="O895" s="38">
        <v>17</v>
      </c>
      <c r="P895" s="38">
        <v>71</v>
      </c>
      <c r="Q895" s="71">
        <f t="shared" si="284"/>
        <v>3.2000000000000001E-2</v>
      </c>
      <c r="R895" s="65">
        <f t="shared" si="285"/>
        <v>15.99</v>
      </c>
      <c r="S895" s="72">
        <f t="shared" si="286"/>
        <v>3.9</v>
      </c>
      <c r="T895" s="50">
        <v>3900</v>
      </c>
      <c r="U895" s="74" t="s">
        <v>3222</v>
      </c>
      <c r="V895" s="27">
        <f>IF(E895="","",SUMIF(OUTBOUND!$G:$G,WMS!E895,OUTBOUND!$L:$L))</f>
        <v>500</v>
      </c>
      <c r="W895" s="27">
        <f>IF(E895="","",SUMIF(OUTBOUND!$G:$G,WMS!E895,OUTBOUND!$M:$M))</f>
        <v>1000</v>
      </c>
      <c r="X895" s="71">
        <f>IF(E895="","",SUMIF(OUTBOUND!$G:$G,WMS!E895,OUTBOUND!$O:$O))</f>
        <v>4450</v>
      </c>
      <c r="Y895" s="71">
        <f>IF(E895="","",SUMIF(OUTBOUND!$G:$G,WMS!E895,OUTBOUND!$AC:$AC))</f>
        <v>3900</v>
      </c>
      <c r="Z895" s="71">
        <f>IF(E895="","",SUMIF(OUTBOUND!$G:$G,WMS!E895,OUTBOUND!$P:$P))</f>
        <v>16</v>
      </c>
      <c r="AA895" s="27">
        <f t="shared" si="287"/>
        <v>0</v>
      </c>
      <c r="AB895" s="27">
        <f t="shared" si="288"/>
        <v>0</v>
      </c>
      <c r="AC895" s="71">
        <f t="shared" si="289"/>
        <v>0</v>
      </c>
      <c r="AD895" s="71">
        <f t="shared" si="290"/>
        <v>0</v>
      </c>
      <c r="AE895" s="71">
        <f t="shared" si="291"/>
        <v>-9.9999999999997868E-3</v>
      </c>
      <c r="AF895" s="80" t="e">
        <f t="shared" si="292"/>
        <v>#DIV/0!</v>
      </c>
      <c r="AG895" s="43" t="s">
        <v>2726</v>
      </c>
    </row>
    <row r="896" spans="1:33">
      <c r="A896" s="84" t="s">
        <v>3227</v>
      </c>
      <c r="B896" s="83" t="s">
        <v>1500</v>
      </c>
      <c r="C896" s="83" t="s">
        <v>3551</v>
      </c>
      <c r="D896" s="83">
        <v>42269076</v>
      </c>
      <c r="E896" s="57" t="str">
        <f t="shared" si="281"/>
        <v>KG-ROB-1903-00091-02927/42269076</v>
      </c>
      <c r="F896" s="19" t="s">
        <v>1505</v>
      </c>
      <c r="G896" s="19" t="s">
        <v>1509</v>
      </c>
      <c r="H896" s="45">
        <v>43547</v>
      </c>
      <c r="I896" s="38">
        <v>250</v>
      </c>
      <c r="J896" s="38">
        <v>1000</v>
      </c>
      <c r="K896" s="65">
        <f t="shared" si="282"/>
        <v>4</v>
      </c>
      <c r="L896" s="46">
        <v>11.4</v>
      </c>
      <c r="M896" s="66">
        <f t="shared" si="283"/>
        <v>2850</v>
      </c>
      <c r="N896" s="38">
        <v>77</v>
      </c>
      <c r="O896" s="38">
        <v>24</v>
      </c>
      <c r="P896" s="38">
        <v>67</v>
      </c>
      <c r="Q896" s="71">
        <f t="shared" si="284"/>
        <v>0.124</v>
      </c>
      <c r="R896" s="65">
        <f t="shared" si="285"/>
        <v>30.95</v>
      </c>
      <c r="S896" s="72">
        <f t="shared" si="286"/>
        <v>2.5125000000000002</v>
      </c>
      <c r="T896" s="50">
        <v>2512.5</v>
      </c>
      <c r="U896" s="74" t="s">
        <v>3222</v>
      </c>
      <c r="V896" s="27">
        <f>IF(E896="","",SUMIF(OUTBOUND!$G:$G,WMS!E896,OUTBOUND!$L:$L))</f>
        <v>250</v>
      </c>
      <c r="W896" s="27">
        <f>IF(E896="","",SUMIF(OUTBOUND!$G:$G,WMS!E896,OUTBOUND!$M:$M))</f>
        <v>1000</v>
      </c>
      <c r="X896" s="71">
        <f>IF(E896="","",SUMIF(OUTBOUND!$G:$G,WMS!E896,OUTBOUND!$O:$O))</f>
        <v>2850</v>
      </c>
      <c r="Y896" s="71">
        <f>IF(E896="","",SUMIF(OUTBOUND!$G:$G,WMS!E896,OUTBOUND!$AC:$AC))</f>
        <v>2512.5</v>
      </c>
      <c r="Z896" s="71">
        <f>IF(E896="","",SUMIF(OUTBOUND!$G:$G,WMS!E896,OUTBOUND!$P:$P))</f>
        <v>31</v>
      </c>
      <c r="AA896" s="27">
        <f t="shared" si="287"/>
        <v>0</v>
      </c>
      <c r="AB896" s="27">
        <f t="shared" si="288"/>
        <v>0</v>
      </c>
      <c r="AC896" s="71">
        <f t="shared" si="289"/>
        <v>0</v>
      </c>
      <c r="AD896" s="71">
        <f t="shared" si="290"/>
        <v>0</v>
      </c>
      <c r="AE896" s="71">
        <f t="shared" si="291"/>
        <v>-5.0000000000000711E-2</v>
      </c>
      <c r="AF896" s="80" t="e">
        <f t="shared" si="292"/>
        <v>#DIV/0!</v>
      </c>
      <c r="AG896" s="43" t="s">
        <v>2726</v>
      </c>
    </row>
    <row r="897" spans="1:33">
      <c r="A897" s="84" t="s">
        <v>3227</v>
      </c>
      <c r="B897" s="83" t="s">
        <v>1500</v>
      </c>
      <c r="C897" s="83" t="s">
        <v>3551</v>
      </c>
      <c r="D897" s="83" t="s">
        <v>3553</v>
      </c>
      <c r="E897" s="57" t="str">
        <f t="shared" si="281"/>
        <v>KG-ROB-1903-00091-02927/38973253B</v>
      </c>
      <c r="F897" s="20" t="s">
        <v>1511</v>
      </c>
      <c r="G897" s="20" t="s">
        <v>1512</v>
      </c>
      <c r="H897" s="45">
        <v>43546</v>
      </c>
      <c r="I897" s="38">
        <v>54</v>
      </c>
      <c r="J897" s="38">
        <v>216</v>
      </c>
      <c r="K897" s="65">
        <f t="shared" si="282"/>
        <v>4</v>
      </c>
      <c r="L897" s="46">
        <v>18</v>
      </c>
      <c r="M897" s="66">
        <f t="shared" si="283"/>
        <v>972</v>
      </c>
      <c r="N897" s="38">
        <v>73</v>
      </c>
      <c r="O897" s="38">
        <v>25.5</v>
      </c>
      <c r="P897" s="38">
        <v>73</v>
      </c>
      <c r="Q897" s="71">
        <f t="shared" si="284"/>
        <v>0.13600000000000001</v>
      </c>
      <c r="R897" s="65">
        <f t="shared" si="285"/>
        <v>7.34</v>
      </c>
      <c r="S897" s="72">
        <f t="shared" si="286"/>
        <v>4.3</v>
      </c>
      <c r="T897" s="50">
        <v>928.8</v>
      </c>
      <c r="U897" s="74" t="s">
        <v>3059</v>
      </c>
      <c r="V897" s="27">
        <f>IF(E897="","",SUMIF(OUTBOUND!$G:$G,WMS!E897,OUTBOUND!$L:$L))</f>
        <v>54</v>
      </c>
      <c r="W897" s="27">
        <f>IF(E897="","",SUMIF(OUTBOUND!$G:$G,WMS!E897,OUTBOUND!$M:$M))</f>
        <v>216</v>
      </c>
      <c r="X897" s="71">
        <f>IF(E897="","",SUMIF(OUTBOUND!$G:$G,WMS!E897,OUTBOUND!$O:$O))</f>
        <v>972</v>
      </c>
      <c r="Y897" s="71">
        <f>IF(E897="","",SUMIF(OUTBOUND!$G:$G,WMS!E897,OUTBOUND!$AC:$AC))</f>
        <v>928.8</v>
      </c>
      <c r="Z897" s="71">
        <f>IF(E897="","",SUMIF(OUTBOUND!$G:$G,WMS!E897,OUTBOUND!$P:$P))</f>
        <v>7.3440000000000003</v>
      </c>
      <c r="AA897" s="27">
        <f t="shared" si="287"/>
        <v>0</v>
      </c>
      <c r="AB897" s="27">
        <f t="shared" si="288"/>
        <v>0</v>
      </c>
      <c r="AC897" s="71">
        <f t="shared" si="289"/>
        <v>0</v>
      </c>
      <c r="AD897" s="71">
        <f t="shared" si="290"/>
        <v>0</v>
      </c>
      <c r="AE897" s="71">
        <f t="shared" si="291"/>
        <v>-4.0000000000004476E-3</v>
      </c>
      <c r="AF897" s="80" t="e">
        <f t="shared" si="292"/>
        <v>#DIV/0!</v>
      </c>
      <c r="AG897" s="43" t="s">
        <v>2726</v>
      </c>
    </row>
    <row r="898" spans="1:33">
      <c r="A898" s="43" t="s">
        <v>3227</v>
      </c>
      <c r="B898" s="19" t="s">
        <v>1513</v>
      </c>
      <c r="C898" s="19" t="s">
        <v>3554</v>
      </c>
      <c r="D898" s="19" t="s">
        <v>3555</v>
      </c>
      <c r="E898" s="57" t="str">
        <f t="shared" si="281"/>
        <v>KG-ROB-1904-00078-01820/42583752A</v>
      </c>
      <c r="F898" s="20" t="s">
        <v>1515</v>
      </c>
      <c r="G898" s="20" t="s">
        <v>1516</v>
      </c>
      <c r="H898" s="45">
        <v>43551</v>
      </c>
      <c r="I898" s="38">
        <v>87</v>
      </c>
      <c r="J898" s="38">
        <v>261</v>
      </c>
      <c r="K898" s="65">
        <f t="shared" si="282"/>
        <v>3</v>
      </c>
      <c r="L898" s="46">
        <v>6.85</v>
      </c>
      <c r="M898" s="66">
        <f t="shared" si="283"/>
        <v>595.95000000000005</v>
      </c>
      <c r="N898" s="38">
        <v>73</v>
      </c>
      <c r="O898" s="38">
        <v>28.5</v>
      </c>
      <c r="P898" s="38">
        <v>38.5</v>
      </c>
      <c r="Q898" s="71">
        <f t="shared" si="284"/>
        <v>0.08</v>
      </c>
      <c r="R898" s="65">
        <f t="shared" si="285"/>
        <v>6.97</v>
      </c>
      <c r="S898" s="72">
        <f t="shared" si="286"/>
        <v>2.0499999999999998</v>
      </c>
      <c r="T898" s="50">
        <v>535.04999999999995</v>
      </c>
      <c r="U898" s="74" t="s">
        <v>3556</v>
      </c>
      <c r="V898" s="27">
        <f>IF(E898="","",SUMIF(OUTBOUND!$G:$G,WMS!E898,OUTBOUND!$L:$L))</f>
        <v>0</v>
      </c>
      <c r="W898" s="27">
        <f>IF(E898="","",SUMIF(OUTBOUND!$G:$G,WMS!E898,OUTBOUND!$M:$M))</f>
        <v>0</v>
      </c>
      <c r="X898" s="71">
        <f>IF(E898="","",SUMIF(OUTBOUND!$G:$G,WMS!E898,OUTBOUND!$O:$O))</f>
        <v>0</v>
      </c>
      <c r="Y898" s="71">
        <f>IF(E898="","",SUMIF(OUTBOUND!$G:$G,WMS!E898,OUTBOUND!$AC:$AC))</f>
        <v>0</v>
      </c>
      <c r="Z898" s="71">
        <f>IF(E898="","",SUMIF(OUTBOUND!$G:$G,WMS!E898,OUTBOUND!$P:$P))</f>
        <v>0</v>
      </c>
      <c r="AA898" s="27">
        <f t="shared" si="287"/>
        <v>87</v>
      </c>
      <c r="AB898" s="27">
        <f t="shared" si="288"/>
        <v>261</v>
      </c>
      <c r="AC898" s="71">
        <f t="shared" si="289"/>
        <v>595.95000000000005</v>
      </c>
      <c r="AD898" s="71">
        <f t="shared" si="290"/>
        <v>535.04999999999995</v>
      </c>
      <c r="AE898" s="71">
        <f t="shared" si="291"/>
        <v>6.97</v>
      </c>
      <c r="AF898" s="80" t="b">
        <f t="shared" si="292"/>
        <v>1</v>
      </c>
    </row>
    <row r="899" spans="1:33">
      <c r="A899" s="84" t="s">
        <v>3227</v>
      </c>
      <c r="B899" s="83" t="s">
        <v>1513</v>
      </c>
      <c r="C899" s="83" t="s">
        <v>3557</v>
      </c>
      <c r="D899" s="83" t="s">
        <v>3558</v>
      </c>
      <c r="E899" s="57" t="str">
        <f t="shared" si="281"/>
        <v>KG-ROB-1903-00065-01819/42168683A</v>
      </c>
      <c r="F899" s="20" t="s">
        <v>1515</v>
      </c>
      <c r="G899" s="20" t="s">
        <v>1517</v>
      </c>
      <c r="H899" s="45">
        <v>43551</v>
      </c>
      <c r="I899" s="38">
        <v>640</v>
      </c>
      <c r="J899" s="38">
        <v>2560</v>
      </c>
      <c r="K899" s="65">
        <f t="shared" si="282"/>
        <v>4</v>
      </c>
      <c r="L899" s="46">
        <v>7.25</v>
      </c>
      <c r="M899" s="66">
        <f t="shared" si="283"/>
        <v>4640</v>
      </c>
      <c r="N899" s="38">
        <v>48</v>
      </c>
      <c r="O899" s="38">
        <v>45.5</v>
      </c>
      <c r="P899" s="38">
        <v>35</v>
      </c>
      <c r="Q899" s="71">
        <f t="shared" si="284"/>
        <v>7.5999999999999998E-2</v>
      </c>
      <c r="R899" s="65">
        <f t="shared" si="285"/>
        <v>48.92</v>
      </c>
      <c r="S899" s="72">
        <f t="shared" si="286"/>
        <v>1.0725</v>
      </c>
      <c r="T899" s="50">
        <v>2745.6</v>
      </c>
      <c r="U899" s="74" t="s">
        <v>3556</v>
      </c>
      <c r="V899" s="27">
        <f>IF(E899="","",SUMIF(OUTBOUND!$G:$G,WMS!E899,OUTBOUND!$L:$L))</f>
        <v>640</v>
      </c>
      <c r="W899" s="27">
        <f>IF(E899="","",SUMIF(OUTBOUND!$G:$G,WMS!E899,OUTBOUND!$M:$M))</f>
        <v>2560</v>
      </c>
      <c r="X899" s="71">
        <f>IF(E899="","",SUMIF(OUTBOUND!$G:$G,WMS!E899,OUTBOUND!$O:$O))</f>
        <v>4640</v>
      </c>
      <c r="Y899" s="71">
        <f>IF(E899="","",SUMIF(OUTBOUND!$G:$G,WMS!E899,OUTBOUND!$AC:$AC))</f>
        <v>2745.6</v>
      </c>
      <c r="Z899" s="71">
        <f>IF(E899="","",SUMIF(OUTBOUND!$G:$G,WMS!E899,OUTBOUND!$P:$P))</f>
        <v>48.64</v>
      </c>
      <c r="AA899" s="27">
        <f t="shared" si="287"/>
        <v>0</v>
      </c>
      <c r="AB899" s="27">
        <f t="shared" si="288"/>
        <v>0</v>
      </c>
      <c r="AC899" s="71">
        <f t="shared" si="289"/>
        <v>0</v>
      </c>
      <c r="AD899" s="71">
        <f t="shared" si="290"/>
        <v>0</v>
      </c>
      <c r="AE899" s="71">
        <f t="shared" si="291"/>
        <v>0.28000000000000114</v>
      </c>
      <c r="AF899" s="80" t="e">
        <f t="shared" si="292"/>
        <v>#DIV/0!</v>
      </c>
      <c r="AG899" s="43" t="s">
        <v>2726</v>
      </c>
    </row>
    <row r="900" spans="1:33">
      <c r="A900" s="84" t="s">
        <v>3227</v>
      </c>
      <c r="B900" s="83" t="s">
        <v>1513</v>
      </c>
      <c r="C900" s="83" t="s">
        <v>3557</v>
      </c>
      <c r="D900" s="83" t="s">
        <v>3559</v>
      </c>
      <c r="E900" s="57" t="str">
        <f t="shared" si="281"/>
        <v>KG-ROB-1903-00065-01819/42168683B</v>
      </c>
      <c r="F900" s="20" t="s">
        <v>1515</v>
      </c>
      <c r="G900" s="20" t="s">
        <v>1518</v>
      </c>
      <c r="H900" s="45">
        <v>43551</v>
      </c>
      <c r="J900" s="38">
        <v>2560</v>
      </c>
      <c r="K900" s="65" t="e">
        <f t="shared" si="282"/>
        <v>#DIV/0!</v>
      </c>
      <c r="L900" s="46">
        <v>7.25</v>
      </c>
      <c r="M900" s="66">
        <f t="shared" si="283"/>
        <v>0</v>
      </c>
      <c r="N900" s="38">
        <v>48</v>
      </c>
      <c r="O900" s="38">
        <v>45.5</v>
      </c>
      <c r="P900" s="38">
        <v>35</v>
      </c>
      <c r="Q900" s="71">
        <f t="shared" si="284"/>
        <v>7.5999999999999998E-2</v>
      </c>
      <c r="R900" s="65">
        <f t="shared" si="285"/>
        <v>0</v>
      </c>
      <c r="S900" s="72">
        <f t="shared" si="286"/>
        <v>0.3075</v>
      </c>
      <c r="T900" s="50">
        <v>787.2</v>
      </c>
      <c r="U900" s="74" t="s">
        <v>3556</v>
      </c>
      <c r="V900" s="27">
        <f>IF(E900="","",SUMIF(OUTBOUND!$G:$G,WMS!E900,OUTBOUND!$L:$L))</f>
        <v>0</v>
      </c>
      <c r="W900" s="27">
        <f>IF(E900="","",SUMIF(OUTBOUND!$G:$G,WMS!E900,OUTBOUND!$M:$M))</f>
        <v>2560</v>
      </c>
      <c r="X900" s="71">
        <f>IF(E900="","",SUMIF(OUTBOUND!$G:$G,WMS!E900,OUTBOUND!$O:$O))</f>
        <v>0</v>
      </c>
      <c r="Y900" s="71">
        <f>IF(E900="","",SUMIF(OUTBOUND!$G:$G,WMS!E900,OUTBOUND!$AC:$AC))</f>
        <v>787.2</v>
      </c>
      <c r="Z900" s="71">
        <f>IF(E900="","",SUMIF(OUTBOUND!$G:$G,WMS!E900,OUTBOUND!$P:$P))</f>
        <v>0</v>
      </c>
      <c r="AA900" s="27" t="str">
        <f t="shared" si="287"/>
        <v/>
      </c>
      <c r="AB900" s="27">
        <f t="shared" si="288"/>
        <v>0</v>
      </c>
      <c r="AC900" s="71">
        <f t="shared" si="289"/>
        <v>0</v>
      </c>
      <c r="AD900" s="71">
        <f t="shared" si="290"/>
        <v>0</v>
      </c>
      <c r="AE900" s="71">
        <f t="shared" si="291"/>
        <v>0</v>
      </c>
      <c r="AF900" s="80" t="e">
        <f t="shared" si="292"/>
        <v>#DIV/0!</v>
      </c>
      <c r="AG900" s="43" t="s">
        <v>2726</v>
      </c>
    </row>
    <row r="901" spans="1:33">
      <c r="A901" s="43" t="s">
        <v>3227</v>
      </c>
      <c r="B901" s="19" t="s">
        <v>1513</v>
      </c>
      <c r="C901" s="19" t="s">
        <v>3557</v>
      </c>
      <c r="D901" s="19">
        <v>42341796</v>
      </c>
      <c r="E901" s="57" t="str">
        <f t="shared" si="281"/>
        <v>KG-ROB-1903-00065-01819/42341796</v>
      </c>
      <c r="F901" s="19" t="s">
        <v>1520</v>
      </c>
      <c r="G901" s="19" t="s">
        <v>1521</v>
      </c>
      <c r="H901" s="45">
        <v>43551</v>
      </c>
      <c r="I901" s="38">
        <v>406</v>
      </c>
      <c r="J901" s="38">
        <v>1218</v>
      </c>
      <c r="K901" s="65">
        <f t="shared" si="282"/>
        <v>3</v>
      </c>
      <c r="L901" s="46">
        <v>7.05</v>
      </c>
      <c r="M901" s="66">
        <f t="shared" si="283"/>
        <v>2862.3</v>
      </c>
      <c r="N901" s="38">
        <v>45</v>
      </c>
      <c r="O901" s="38">
        <v>36</v>
      </c>
      <c r="P901" s="38">
        <v>59.5</v>
      </c>
      <c r="Q901" s="71">
        <f t="shared" si="284"/>
        <v>9.6000000000000002E-2</v>
      </c>
      <c r="R901" s="65">
        <f t="shared" si="285"/>
        <v>39.130000000000003</v>
      </c>
      <c r="S901" s="72">
        <f t="shared" si="286"/>
        <v>1.7</v>
      </c>
      <c r="T901" s="50">
        <v>2070.6</v>
      </c>
      <c r="U901" s="74" t="s">
        <v>3556</v>
      </c>
      <c r="V901" s="27">
        <f>IF(E901="","",SUMIF(OUTBOUND!$G:$G,WMS!E901,OUTBOUND!$L:$L))</f>
        <v>384</v>
      </c>
      <c r="W901" s="27">
        <f>IF(E901="","",SUMIF(OUTBOUND!$G:$G,WMS!E901,OUTBOUND!$M:$M))</f>
        <v>1152</v>
      </c>
      <c r="X901" s="71">
        <f>IF(E901="","",SUMIF(OUTBOUND!$G:$G,WMS!E901,OUTBOUND!$O:$O))</f>
        <v>2707.2</v>
      </c>
      <c r="Y901" s="71">
        <f>IF(E901="","",SUMIF(OUTBOUND!$G:$G,WMS!E901,OUTBOUND!$AC:$AC))</f>
        <v>1958.3999999999999</v>
      </c>
      <c r="Z901" s="71">
        <f>IF(E901="","",SUMIF(OUTBOUND!$G:$G,WMS!E901,OUTBOUND!$P:$P))</f>
        <v>36.864000000000004</v>
      </c>
      <c r="AA901" s="27">
        <f t="shared" si="287"/>
        <v>22</v>
      </c>
      <c r="AB901" s="27">
        <f t="shared" si="288"/>
        <v>66</v>
      </c>
      <c r="AC901" s="71">
        <f t="shared" si="289"/>
        <v>155.10000000000036</v>
      </c>
      <c r="AD901" s="71">
        <f t="shared" si="290"/>
        <v>112.20000000000005</v>
      </c>
      <c r="AE901" s="71">
        <f t="shared" si="291"/>
        <v>2.2659999999999982</v>
      </c>
      <c r="AF901" s="80" t="b">
        <f t="shared" si="292"/>
        <v>1</v>
      </c>
    </row>
    <row r="902" spans="1:33">
      <c r="A902" s="43" t="s">
        <v>3227</v>
      </c>
      <c r="B902" s="19" t="s">
        <v>1513</v>
      </c>
      <c r="C902" s="19" t="s">
        <v>3554</v>
      </c>
      <c r="D902" s="19" t="s">
        <v>3560</v>
      </c>
      <c r="E902" s="57" t="str">
        <f t="shared" si="281"/>
        <v>KG-ROB-1904-00078-01820/42583752B</v>
      </c>
      <c r="F902" s="19" t="s">
        <v>1520</v>
      </c>
      <c r="G902" s="19" t="s">
        <v>1522</v>
      </c>
      <c r="H902" s="45">
        <v>43551</v>
      </c>
      <c r="I902" s="38">
        <v>180</v>
      </c>
      <c r="J902" s="38">
        <v>540</v>
      </c>
      <c r="K902" s="65">
        <f t="shared" si="282"/>
        <v>3</v>
      </c>
      <c r="L902" s="46">
        <v>6.85</v>
      </c>
      <c r="M902" s="66">
        <f t="shared" si="283"/>
        <v>1233</v>
      </c>
      <c r="N902" s="38">
        <v>73</v>
      </c>
      <c r="O902" s="38">
        <v>28.5</v>
      </c>
      <c r="P902" s="38">
        <v>38.5</v>
      </c>
      <c r="Q902" s="71">
        <f t="shared" si="284"/>
        <v>0.08</v>
      </c>
      <c r="R902" s="65">
        <f t="shared" si="285"/>
        <v>14.42</v>
      </c>
      <c r="S902" s="72">
        <f t="shared" si="286"/>
        <v>2.0499999999999998</v>
      </c>
      <c r="T902" s="50">
        <v>1107</v>
      </c>
      <c r="U902" s="74" t="s">
        <v>3556</v>
      </c>
      <c r="V902" s="27">
        <f>IF(E902="","",SUMIF(OUTBOUND!$G:$G,WMS!E902,OUTBOUND!$L:$L))</f>
        <v>143</v>
      </c>
      <c r="W902" s="27">
        <f>IF(E902="","",SUMIF(OUTBOUND!$G:$G,WMS!E902,OUTBOUND!$M:$M))</f>
        <v>429</v>
      </c>
      <c r="X902" s="71">
        <f>IF(E902="","",SUMIF(OUTBOUND!$G:$G,WMS!E902,OUTBOUND!$O:$O))</f>
        <v>979.55</v>
      </c>
      <c r="Y902" s="71">
        <f>IF(E902="","",SUMIF(OUTBOUND!$G:$G,WMS!E902,OUTBOUND!$AC:$AC))</f>
        <v>879.44999999999993</v>
      </c>
      <c r="Z902" s="71">
        <f>IF(E902="","",SUMIF(OUTBOUND!$G:$G,WMS!E902,OUTBOUND!$P:$P))</f>
        <v>11.44</v>
      </c>
      <c r="AA902" s="27">
        <f t="shared" si="287"/>
        <v>37</v>
      </c>
      <c r="AB902" s="27">
        <f t="shared" si="288"/>
        <v>111</v>
      </c>
      <c r="AC902" s="71">
        <f t="shared" si="289"/>
        <v>253.45000000000005</v>
      </c>
      <c r="AD902" s="71">
        <f t="shared" si="290"/>
        <v>227.55000000000007</v>
      </c>
      <c r="AE902" s="71">
        <f t="shared" si="291"/>
        <v>2.9800000000000004</v>
      </c>
      <c r="AF902" s="80" t="b">
        <f t="shared" si="292"/>
        <v>1</v>
      </c>
    </row>
    <row r="903" spans="1:33">
      <c r="A903" s="84" t="s">
        <v>3230</v>
      </c>
      <c r="B903" s="83" t="s">
        <v>1523</v>
      </c>
      <c r="C903" s="83" t="s">
        <v>3561</v>
      </c>
      <c r="D903" s="83">
        <v>42551362</v>
      </c>
      <c r="E903" s="57" t="str">
        <f t="shared" si="281"/>
        <v>KG-ARI-1903-00107-02421/42551362</v>
      </c>
      <c r="F903" s="19" t="s">
        <v>1525</v>
      </c>
      <c r="G903" s="19" t="s">
        <v>1526</v>
      </c>
      <c r="H903" s="45">
        <v>43552</v>
      </c>
      <c r="I903" s="38">
        <v>2</v>
      </c>
      <c r="J903" s="38">
        <v>24</v>
      </c>
      <c r="K903" s="65">
        <f t="shared" si="282"/>
        <v>12</v>
      </c>
      <c r="L903" s="46">
        <v>2.9</v>
      </c>
      <c r="M903" s="66">
        <f t="shared" si="283"/>
        <v>5.8</v>
      </c>
      <c r="N903" s="38">
        <v>29.8</v>
      </c>
      <c r="O903" s="38">
        <v>27.3</v>
      </c>
      <c r="P903" s="38">
        <v>28.6</v>
      </c>
      <c r="Q903" s="71">
        <f t="shared" si="284"/>
        <v>2.3E-2</v>
      </c>
      <c r="R903" s="65">
        <f t="shared" si="285"/>
        <v>0.05</v>
      </c>
      <c r="S903" s="72">
        <f t="shared" si="286"/>
        <v>0.13333333333333333</v>
      </c>
      <c r="T903" s="50">
        <v>3.2</v>
      </c>
      <c r="U903" s="74" t="s">
        <v>3142</v>
      </c>
      <c r="V903" s="27">
        <f>IF(E903="","",SUMIF(OUTBOUND!$G:$G,WMS!E903,OUTBOUND!$L:$L))</f>
        <v>2</v>
      </c>
      <c r="W903" s="27">
        <f>IF(E903="","",SUMIF(OUTBOUND!$G:$G,WMS!E903,OUTBOUND!$M:$M))</f>
        <v>24</v>
      </c>
      <c r="X903" s="71">
        <f>IF(E903="","",SUMIF(OUTBOUND!$G:$G,WMS!E903,OUTBOUND!$O:$O))</f>
        <v>5.8</v>
      </c>
      <c r="Y903" s="71">
        <f>IF(E903="","",SUMIF(OUTBOUND!$G:$G,WMS!E903,OUTBOUND!$AC:$AC))</f>
        <v>3.2</v>
      </c>
      <c r="Z903" s="71">
        <f>IF(E903="","",SUMIF(OUTBOUND!$G:$G,WMS!E903,OUTBOUND!$P:$P))</f>
        <v>4.5999999999999999E-2</v>
      </c>
      <c r="AA903" s="27">
        <f t="shared" si="287"/>
        <v>0</v>
      </c>
      <c r="AB903" s="27">
        <f t="shared" si="288"/>
        <v>0</v>
      </c>
      <c r="AC903" s="71">
        <f t="shared" si="289"/>
        <v>0</v>
      </c>
      <c r="AD903" s="71">
        <f t="shared" si="290"/>
        <v>0</v>
      </c>
      <c r="AE903" s="71">
        <f t="shared" si="291"/>
        <v>4.0000000000000036E-3</v>
      </c>
      <c r="AF903" s="80" t="e">
        <f t="shared" si="292"/>
        <v>#DIV/0!</v>
      </c>
      <c r="AG903" s="43" t="s">
        <v>2726</v>
      </c>
    </row>
    <row r="904" spans="1:33">
      <c r="A904" s="84" t="s">
        <v>3230</v>
      </c>
      <c r="B904" s="83" t="s">
        <v>1523</v>
      </c>
      <c r="C904" s="83" t="s">
        <v>3561</v>
      </c>
      <c r="D904" s="83">
        <v>42551409</v>
      </c>
      <c r="E904" s="57" t="str">
        <f t="shared" si="281"/>
        <v>KG-ARI-1903-00107-02421/42551409</v>
      </c>
      <c r="F904" s="19" t="s">
        <v>1525</v>
      </c>
      <c r="G904" s="19" t="s">
        <v>1528</v>
      </c>
      <c r="H904" s="45">
        <v>43552</v>
      </c>
      <c r="I904" s="38">
        <v>4</v>
      </c>
      <c r="J904" s="38">
        <v>48</v>
      </c>
      <c r="K904" s="65">
        <f t="shared" si="282"/>
        <v>12</v>
      </c>
      <c r="L904" s="46">
        <v>1.8</v>
      </c>
      <c r="M904" s="66">
        <f t="shared" si="283"/>
        <v>7.2</v>
      </c>
      <c r="N904" s="38">
        <v>35</v>
      </c>
      <c r="O904" s="38">
        <v>17.100000000000001</v>
      </c>
      <c r="P904" s="38">
        <v>18</v>
      </c>
      <c r="Q904" s="71">
        <f t="shared" si="284"/>
        <v>1.0999999999999999E-2</v>
      </c>
      <c r="R904" s="65">
        <f t="shared" si="285"/>
        <v>0.04</v>
      </c>
      <c r="S904" s="72">
        <f t="shared" si="286"/>
        <v>8.3333333333333329E-2</v>
      </c>
      <c r="T904" s="50">
        <v>4</v>
      </c>
      <c r="U904" s="74" t="s">
        <v>3142</v>
      </c>
      <c r="V904" s="27">
        <f>IF(E904="","",SUMIF(OUTBOUND!$G:$G,WMS!E904,OUTBOUND!$L:$L))</f>
        <v>4</v>
      </c>
      <c r="W904" s="27">
        <f>IF(E904="","",SUMIF(OUTBOUND!$G:$G,WMS!E904,OUTBOUND!$M:$M))</f>
        <v>48</v>
      </c>
      <c r="X904" s="71">
        <f>IF(E904="","",SUMIF(OUTBOUND!$G:$G,WMS!E904,OUTBOUND!$O:$O))</f>
        <v>7.2</v>
      </c>
      <c r="Y904" s="71">
        <f>IF(E904="","",SUMIF(OUTBOUND!$G:$G,WMS!E904,OUTBOUND!$AC:$AC))</f>
        <v>4</v>
      </c>
      <c r="Z904" s="71">
        <f>IF(E904="","",SUMIF(OUTBOUND!$G:$G,WMS!E904,OUTBOUND!$P:$P))</f>
        <v>4.3999999999999997E-2</v>
      </c>
      <c r="AA904" s="27">
        <f t="shared" si="287"/>
        <v>0</v>
      </c>
      <c r="AB904" s="27">
        <f t="shared" si="288"/>
        <v>0</v>
      </c>
      <c r="AC904" s="71">
        <f t="shared" si="289"/>
        <v>0</v>
      </c>
      <c r="AD904" s="71">
        <f t="shared" si="290"/>
        <v>0</v>
      </c>
      <c r="AE904" s="71">
        <f t="shared" si="291"/>
        <v>-3.9999999999999966E-3</v>
      </c>
      <c r="AF904" s="80" t="e">
        <f t="shared" si="292"/>
        <v>#DIV/0!</v>
      </c>
      <c r="AG904" s="43" t="s">
        <v>2726</v>
      </c>
    </row>
    <row r="905" spans="1:33">
      <c r="A905" s="84" t="s">
        <v>3562</v>
      </c>
      <c r="B905" s="83" t="s">
        <v>1530</v>
      </c>
      <c r="C905" s="83" t="s">
        <v>3563</v>
      </c>
      <c r="D905" s="83" t="s">
        <v>3564</v>
      </c>
      <c r="E905" s="57" t="str">
        <f t="shared" si="281"/>
        <v>KG-ARI-1906-00119-02986/MIX138638GINGHAMA</v>
      </c>
      <c r="F905" s="19" t="s">
        <v>1532</v>
      </c>
      <c r="G905" s="19" t="s">
        <v>1533</v>
      </c>
      <c r="H905" s="45">
        <v>43552</v>
      </c>
      <c r="I905" s="38">
        <v>1</v>
      </c>
      <c r="J905" s="38">
        <v>96</v>
      </c>
      <c r="K905" s="65">
        <f t="shared" si="282"/>
        <v>96</v>
      </c>
      <c r="L905" s="46">
        <v>2.8</v>
      </c>
      <c r="M905" s="66">
        <f t="shared" si="283"/>
        <v>2.8</v>
      </c>
      <c r="N905" s="38">
        <v>38</v>
      </c>
      <c r="O905" s="38">
        <v>31</v>
      </c>
      <c r="P905" s="38">
        <v>18</v>
      </c>
      <c r="Q905" s="71">
        <f t="shared" si="284"/>
        <v>2.1000000000000001E-2</v>
      </c>
      <c r="R905" s="65">
        <f t="shared" si="285"/>
        <v>0.02</v>
      </c>
      <c r="S905" s="72">
        <f t="shared" si="286"/>
        <v>1.8020833333333333E-2</v>
      </c>
      <c r="T905" s="50">
        <v>1.73</v>
      </c>
      <c r="U905" s="74" t="s">
        <v>3565</v>
      </c>
      <c r="V905" s="27">
        <f>IF(E905="","",SUMIF(OUTBOUND!$G:$G,WMS!E905,OUTBOUND!$L:$L))</f>
        <v>1</v>
      </c>
      <c r="W905" s="27">
        <f>IF(E905="","",SUMIF(OUTBOUND!$G:$G,WMS!E905,OUTBOUND!$M:$M))</f>
        <v>96</v>
      </c>
      <c r="X905" s="71">
        <f>IF(E905="","",SUMIF(OUTBOUND!$G:$G,WMS!E905,OUTBOUND!$O:$O))</f>
        <v>2.8</v>
      </c>
      <c r="Y905" s="71">
        <f>IF(E905="","",SUMIF(OUTBOUND!$G:$G,WMS!E905,OUTBOUND!$AC:$AC))</f>
        <v>1.73</v>
      </c>
      <c r="Z905" s="71">
        <f>IF(E905="","",SUMIF(OUTBOUND!$G:$G,WMS!E905,OUTBOUND!$P:$P))</f>
        <v>2.1000000000000001E-2</v>
      </c>
      <c r="AA905" s="27">
        <f t="shared" si="287"/>
        <v>0</v>
      </c>
      <c r="AB905" s="27">
        <f t="shared" si="288"/>
        <v>0</v>
      </c>
      <c r="AC905" s="71">
        <f t="shared" si="289"/>
        <v>0</v>
      </c>
      <c r="AD905" s="71">
        <f t="shared" si="290"/>
        <v>0</v>
      </c>
      <c r="AE905" s="71">
        <f t="shared" si="291"/>
        <v>-1.0000000000000009E-3</v>
      </c>
      <c r="AF905" s="80" t="e">
        <f t="shared" si="292"/>
        <v>#DIV/0!</v>
      </c>
      <c r="AG905" s="60" t="s">
        <v>2726</v>
      </c>
    </row>
    <row r="906" spans="1:33">
      <c r="A906" s="84" t="s">
        <v>3562</v>
      </c>
      <c r="B906" s="83" t="s">
        <v>1530</v>
      </c>
      <c r="C906" s="83" t="s">
        <v>3563</v>
      </c>
      <c r="D906" s="83" t="s">
        <v>3566</v>
      </c>
      <c r="E906" s="57" t="str">
        <f t="shared" si="281"/>
        <v>KG-ARI-1906-00119-02986/MIX138638GINGHAMB</v>
      </c>
      <c r="F906" s="19" t="s">
        <v>1532</v>
      </c>
      <c r="G906" s="19" t="s">
        <v>1533</v>
      </c>
      <c r="H906" s="45">
        <v>43552</v>
      </c>
      <c r="I906" s="38">
        <v>1</v>
      </c>
      <c r="J906" s="38">
        <v>96</v>
      </c>
      <c r="K906" s="65">
        <f t="shared" si="282"/>
        <v>96</v>
      </c>
      <c r="L906" s="46">
        <v>2.9</v>
      </c>
      <c r="M906" s="66">
        <f t="shared" si="283"/>
        <v>2.9</v>
      </c>
      <c r="N906" s="38">
        <v>38</v>
      </c>
      <c r="O906" s="38">
        <v>31</v>
      </c>
      <c r="P906" s="38">
        <v>18</v>
      </c>
      <c r="Q906" s="71">
        <f t="shared" si="284"/>
        <v>2.1000000000000001E-2</v>
      </c>
      <c r="R906" s="65">
        <f t="shared" si="285"/>
        <v>0.02</v>
      </c>
      <c r="S906" s="72">
        <f t="shared" si="286"/>
        <v>1.8958333333333334E-2</v>
      </c>
      <c r="T906" s="50">
        <v>1.82</v>
      </c>
      <c r="U906" s="74" t="s">
        <v>3565</v>
      </c>
      <c r="V906" s="27">
        <f>IF(E906="","",SUMIF(OUTBOUND!$G:$G,WMS!E906,OUTBOUND!$L:$L))</f>
        <v>1</v>
      </c>
      <c r="W906" s="27">
        <f>IF(E906="","",SUMIF(OUTBOUND!$G:$G,WMS!E906,OUTBOUND!$M:$M))</f>
        <v>96</v>
      </c>
      <c r="X906" s="71">
        <f>IF(E906="","",SUMIF(OUTBOUND!$G:$G,WMS!E906,OUTBOUND!$O:$O))</f>
        <v>2.9</v>
      </c>
      <c r="Y906" s="71">
        <f>IF(E906="","",SUMIF(OUTBOUND!$G:$G,WMS!E906,OUTBOUND!$AC:$AC))</f>
        <v>1.82</v>
      </c>
      <c r="Z906" s="71">
        <f>IF(E906="","",SUMIF(OUTBOUND!$G:$G,WMS!E906,OUTBOUND!$P:$P))</f>
        <v>2.1000000000000001E-2</v>
      </c>
      <c r="AA906" s="27">
        <f t="shared" si="287"/>
        <v>0</v>
      </c>
      <c r="AB906" s="27">
        <f t="shared" si="288"/>
        <v>0</v>
      </c>
      <c r="AC906" s="71">
        <f t="shared" si="289"/>
        <v>0</v>
      </c>
      <c r="AD906" s="71">
        <f t="shared" si="290"/>
        <v>0</v>
      </c>
      <c r="AE906" s="71">
        <f t="shared" si="291"/>
        <v>-1.0000000000000009E-3</v>
      </c>
      <c r="AF906" s="80" t="e">
        <f t="shared" si="292"/>
        <v>#DIV/0!</v>
      </c>
      <c r="AG906" s="60" t="s">
        <v>2726</v>
      </c>
    </row>
    <row r="907" spans="1:33">
      <c r="A907" s="84" t="s">
        <v>3562</v>
      </c>
      <c r="B907" s="83" t="s">
        <v>1530</v>
      </c>
      <c r="C907" s="83" t="s">
        <v>3563</v>
      </c>
      <c r="D907" s="83" t="s">
        <v>3567</v>
      </c>
      <c r="E907" s="57" t="str">
        <f t="shared" si="281"/>
        <v>KG-ARI-1906-00119-02986/MIX138638GINGHAMC</v>
      </c>
      <c r="F907" s="19" t="s">
        <v>1532</v>
      </c>
      <c r="G907" s="19" t="s">
        <v>1533</v>
      </c>
      <c r="H907" s="45">
        <v>43552</v>
      </c>
      <c r="I907" s="38">
        <v>1</v>
      </c>
      <c r="J907" s="38">
        <v>96</v>
      </c>
      <c r="K907" s="65">
        <f t="shared" si="282"/>
        <v>96</v>
      </c>
      <c r="L907" s="46">
        <v>3.1</v>
      </c>
      <c r="M907" s="66">
        <f t="shared" si="283"/>
        <v>3.1</v>
      </c>
      <c r="N907" s="38">
        <v>38</v>
      </c>
      <c r="O907" s="38">
        <v>31</v>
      </c>
      <c r="P907" s="38">
        <v>18</v>
      </c>
      <c r="Q907" s="71">
        <f t="shared" si="284"/>
        <v>2.1000000000000001E-2</v>
      </c>
      <c r="R907" s="65">
        <f t="shared" si="285"/>
        <v>0.02</v>
      </c>
      <c r="S907" s="72">
        <f t="shared" si="286"/>
        <v>2.1041666666666667E-2</v>
      </c>
      <c r="T907" s="50">
        <v>2.02</v>
      </c>
      <c r="U907" s="74" t="s">
        <v>3565</v>
      </c>
      <c r="V907" s="27">
        <f>IF(E907="","",SUMIF(OUTBOUND!$G:$G,WMS!E907,OUTBOUND!$L:$L))</f>
        <v>1</v>
      </c>
      <c r="W907" s="27">
        <f>IF(E907="","",SUMIF(OUTBOUND!$G:$G,WMS!E907,OUTBOUND!$M:$M))</f>
        <v>96</v>
      </c>
      <c r="X907" s="71">
        <f>IF(E907="","",SUMIF(OUTBOUND!$G:$G,WMS!E907,OUTBOUND!$O:$O))</f>
        <v>3.1</v>
      </c>
      <c r="Y907" s="71">
        <f>IF(E907="","",SUMIF(OUTBOUND!$G:$G,WMS!E907,OUTBOUND!$AC:$AC))</f>
        <v>2.02</v>
      </c>
      <c r="Z907" s="71">
        <f>IF(E907="","",SUMIF(OUTBOUND!$G:$G,WMS!E907,OUTBOUND!$P:$P))</f>
        <v>2.1000000000000001E-2</v>
      </c>
      <c r="AA907" s="27">
        <f t="shared" si="287"/>
        <v>0</v>
      </c>
      <c r="AB907" s="27">
        <f t="shared" si="288"/>
        <v>0</v>
      </c>
      <c r="AC907" s="71">
        <f t="shared" si="289"/>
        <v>0</v>
      </c>
      <c r="AD907" s="71">
        <f t="shared" si="290"/>
        <v>0</v>
      </c>
      <c r="AE907" s="71">
        <f t="shared" si="291"/>
        <v>-1.0000000000000009E-3</v>
      </c>
      <c r="AF907" s="80" t="e">
        <f t="shared" si="292"/>
        <v>#DIV/0!</v>
      </c>
      <c r="AG907" s="60" t="s">
        <v>2726</v>
      </c>
    </row>
    <row r="908" spans="1:33">
      <c r="A908" s="84" t="s">
        <v>3562</v>
      </c>
      <c r="B908" s="83" t="s">
        <v>1530</v>
      </c>
      <c r="C908" s="83" t="s">
        <v>3563</v>
      </c>
      <c r="D908" s="83" t="s">
        <v>3568</v>
      </c>
      <c r="E908" s="57" t="str">
        <f t="shared" si="281"/>
        <v>KG-ARI-1906-00119-02986/MIX138638GINGHAMD</v>
      </c>
      <c r="F908" s="19" t="s">
        <v>1532</v>
      </c>
      <c r="G908" s="19" t="s">
        <v>1533</v>
      </c>
      <c r="H908" s="45">
        <v>43552</v>
      </c>
      <c r="I908" s="38">
        <v>1</v>
      </c>
      <c r="J908" s="38">
        <v>96</v>
      </c>
      <c r="K908" s="65">
        <f t="shared" si="282"/>
        <v>96</v>
      </c>
      <c r="L908" s="46">
        <v>3.3</v>
      </c>
      <c r="M908" s="66">
        <f t="shared" si="283"/>
        <v>3.3</v>
      </c>
      <c r="N908" s="38">
        <v>38</v>
      </c>
      <c r="O908" s="38">
        <v>31</v>
      </c>
      <c r="P908" s="38">
        <v>18</v>
      </c>
      <c r="Q908" s="71">
        <f t="shared" si="284"/>
        <v>2.1000000000000001E-2</v>
      </c>
      <c r="R908" s="65">
        <f t="shared" si="285"/>
        <v>0.02</v>
      </c>
      <c r="S908" s="72">
        <f t="shared" si="286"/>
        <v>2.3020833333333334E-2</v>
      </c>
      <c r="T908" s="50">
        <v>2.21</v>
      </c>
      <c r="U908" s="74" t="s">
        <v>3565</v>
      </c>
      <c r="V908" s="27">
        <f>IF(E908="","",SUMIF(OUTBOUND!$G:$G,WMS!E908,OUTBOUND!$L:$L))</f>
        <v>1</v>
      </c>
      <c r="W908" s="27">
        <f>IF(E908="","",SUMIF(OUTBOUND!$G:$G,WMS!E908,OUTBOUND!$M:$M))</f>
        <v>96</v>
      </c>
      <c r="X908" s="71">
        <f>IF(E908="","",SUMIF(OUTBOUND!$G:$G,WMS!E908,OUTBOUND!$O:$O))</f>
        <v>3.3</v>
      </c>
      <c r="Y908" s="71">
        <f>IF(E908="","",SUMIF(OUTBOUND!$G:$G,WMS!E908,OUTBOUND!$AC:$AC))</f>
        <v>2.21</v>
      </c>
      <c r="Z908" s="71">
        <f>IF(E908="","",SUMIF(OUTBOUND!$G:$G,WMS!E908,OUTBOUND!$P:$P))</f>
        <v>2.1000000000000001E-2</v>
      </c>
      <c r="AA908" s="27">
        <f t="shared" si="287"/>
        <v>0</v>
      </c>
      <c r="AB908" s="27">
        <f t="shared" si="288"/>
        <v>0</v>
      </c>
      <c r="AC908" s="71">
        <f t="shared" si="289"/>
        <v>0</v>
      </c>
      <c r="AD908" s="71">
        <f t="shared" si="290"/>
        <v>0</v>
      </c>
      <c r="AE908" s="71">
        <f t="shared" si="291"/>
        <v>-1.0000000000000009E-3</v>
      </c>
      <c r="AF908" s="80" t="e">
        <f t="shared" si="292"/>
        <v>#DIV/0!</v>
      </c>
      <c r="AG908" s="60" t="s">
        <v>2726</v>
      </c>
    </row>
    <row r="909" spans="1:33">
      <c r="A909" s="84" t="s">
        <v>3562</v>
      </c>
      <c r="B909" s="83" t="s">
        <v>1530</v>
      </c>
      <c r="C909" s="83" t="s">
        <v>3563</v>
      </c>
      <c r="D909" s="83" t="s">
        <v>3569</v>
      </c>
      <c r="E909" s="57" t="str">
        <f t="shared" si="281"/>
        <v>KG-ARI-1906-00119-02986/MIX138638GINGHAME</v>
      </c>
      <c r="F909" s="19" t="s">
        <v>1532</v>
      </c>
      <c r="G909" s="19" t="s">
        <v>1533</v>
      </c>
      <c r="H909" s="45">
        <v>43552</v>
      </c>
      <c r="I909" s="38">
        <v>1</v>
      </c>
      <c r="J909" s="38">
        <v>96</v>
      </c>
      <c r="K909" s="65">
        <f t="shared" si="282"/>
        <v>96</v>
      </c>
      <c r="L909" s="46">
        <v>3.5</v>
      </c>
      <c r="M909" s="66">
        <f t="shared" si="283"/>
        <v>3.5</v>
      </c>
      <c r="N909" s="38">
        <v>38</v>
      </c>
      <c r="O909" s="38">
        <v>31</v>
      </c>
      <c r="P909" s="38">
        <v>18</v>
      </c>
      <c r="Q909" s="71">
        <f t="shared" si="284"/>
        <v>2.1000000000000001E-2</v>
      </c>
      <c r="R909" s="65">
        <f t="shared" si="285"/>
        <v>0.02</v>
      </c>
      <c r="S909" s="72">
        <f t="shared" si="286"/>
        <v>2.4999999999999998E-2</v>
      </c>
      <c r="T909" s="50">
        <v>2.4</v>
      </c>
      <c r="U909" s="74" t="s">
        <v>3565</v>
      </c>
      <c r="V909" s="27">
        <f>IF(E909="","",SUMIF(OUTBOUND!$G:$G,WMS!E909,OUTBOUND!$L:$L))</f>
        <v>1</v>
      </c>
      <c r="W909" s="27">
        <f>IF(E909="","",SUMIF(OUTBOUND!$G:$G,WMS!E909,OUTBOUND!$M:$M))</f>
        <v>96</v>
      </c>
      <c r="X909" s="71">
        <f>IF(E909="","",SUMIF(OUTBOUND!$G:$G,WMS!E909,OUTBOUND!$O:$O))</f>
        <v>3.5</v>
      </c>
      <c r="Y909" s="71">
        <f>IF(E909="","",SUMIF(OUTBOUND!$G:$G,WMS!E909,OUTBOUND!$AC:$AC))</f>
        <v>2.4</v>
      </c>
      <c r="Z909" s="71">
        <f>IF(E909="","",SUMIF(OUTBOUND!$G:$G,WMS!E909,OUTBOUND!$P:$P))</f>
        <v>2.1000000000000001E-2</v>
      </c>
      <c r="AA909" s="27">
        <f t="shared" si="287"/>
        <v>0</v>
      </c>
      <c r="AB909" s="27">
        <f t="shared" si="288"/>
        <v>0</v>
      </c>
      <c r="AC909" s="71">
        <f t="shared" si="289"/>
        <v>0</v>
      </c>
      <c r="AD909" s="71">
        <f t="shared" si="290"/>
        <v>0</v>
      </c>
      <c r="AE909" s="71">
        <f t="shared" si="291"/>
        <v>-1.0000000000000009E-3</v>
      </c>
      <c r="AF909" s="80" t="e">
        <f t="shared" si="292"/>
        <v>#DIV/0!</v>
      </c>
      <c r="AG909" s="60" t="s">
        <v>2726</v>
      </c>
    </row>
    <row r="910" spans="1:33">
      <c r="A910" s="84" t="s">
        <v>3562</v>
      </c>
      <c r="B910" s="83" t="s">
        <v>1530</v>
      </c>
      <c r="C910" s="83" t="s">
        <v>3563</v>
      </c>
      <c r="D910" s="83" t="s">
        <v>3570</v>
      </c>
      <c r="E910" s="57" t="str">
        <f t="shared" si="281"/>
        <v>KG-ARI-1906-00119-02986/MIX138638GINGHAMF</v>
      </c>
      <c r="F910" s="19" t="s">
        <v>1532</v>
      </c>
      <c r="G910" s="19" t="s">
        <v>1533</v>
      </c>
      <c r="H910" s="45">
        <v>43552</v>
      </c>
      <c r="I910" s="38">
        <v>1</v>
      </c>
      <c r="J910" s="38">
        <v>96</v>
      </c>
      <c r="K910" s="65">
        <f t="shared" si="282"/>
        <v>96</v>
      </c>
      <c r="L910" s="46">
        <v>3.7</v>
      </c>
      <c r="M910" s="66">
        <f t="shared" si="283"/>
        <v>3.7</v>
      </c>
      <c r="N910" s="38">
        <v>38</v>
      </c>
      <c r="O910" s="38">
        <v>31</v>
      </c>
      <c r="P910" s="38">
        <v>18</v>
      </c>
      <c r="Q910" s="71">
        <f t="shared" si="284"/>
        <v>2.1000000000000001E-2</v>
      </c>
      <c r="R910" s="65">
        <f t="shared" si="285"/>
        <v>0.02</v>
      </c>
      <c r="S910" s="72">
        <f t="shared" si="286"/>
        <v>2.8020833333333332E-2</v>
      </c>
      <c r="T910" s="50">
        <v>2.69</v>
      </c>
      <c r="U910" s="74" t="s">
        <v>3565</v>
      </c>
      <c r="V910" s="27">
        <f>IF(E910="","",SUMIF(OUTBOUND!$G:$G,WMS!E910,OUTBOUND!$L:$L))</f>
        <v>1</v>
      </c>
      <c r="W910" s="27">
        <f>IF(E910="","",SUMIF(OUTBOUND!$G:$G,WMS!E910,OUTBOUND!$M:$M))</f>
        <v>96</v>
      </c>
      <c r="X910" s="71">
        <f>IF(E910="","",SUMIF(OUTBOUND!$G:$G,WMS!E910,OUTBOUND!$O:$O))</f>
        <v>3.7</v>
      </c>
      <c r="Y910" s="71">
        <f>IF(E910="","",SUMIF(OUTBOUND!$G:$G,WMS!E910,OUTBOUND!$AC:$AC))</f>
        <v>2.69</v>
      </c>
      <c r="Z910" s="71">
        <f>IF(E910="","",SUMIF(OUTBOUND!$G:$G,WMS!E910,OUTBOUND!$P:$P))</f>
        <v>2.1000000000000001E-2</v>
      </c>
      <c r="AA910" s="27">
        <f t="shared" si="287"/>
        <v>0</v>
      </c>
      <c r="AB910" s="27">
        <f t="shared" si="288"/>
        <v>0</v>
      </c>
      <c r="AC910" s="71">
        <f t="shared" si="289"/>
        <v>0</v>
      </c>
      <c r="AD910" s="71">
        <f t="shared" si="290"/>
        <v>0</v>
      </c>
      <c r="AE910" s="71">
        <f t="shared" si="291"/>
        <v>-1.0000000000000009E-3</v>
      </c>
      <c r="AF910" s="80" t="e">
        <f t="shared" si="292"/>
        <v>#DIV/0!</v>
      </c>
      <c r="AG910" s="60" t="s">
        <v>2726</v>
      </c>
    </row>
    <row r="911" spans="1:33">
      <c r="A911" s="84" t="s">
        <v>3562</v>
      </c>
      <c r="B911" s="83" t="s">
        <v>1530</v>
      </c>
      <c r="C911" s="83" t="s">
        <v>3571</v>
      </c>
      <c r="D911" s="83" t="s">
        <v>3572</v>
      </c>
      <c r="E911" s="57" t="str">
        <f t="shared" si="281"/>
        <v>KG-ARI-1906-00119-02989/MIX132813BK/BK/BKA</v>
      </c>
      <c r="F911" s="19" t="s">
        <v>1532</v>
      </c>
      <c r="G911" s="19" t="s">
        <v>1535</v>
      </c>
      <c r="H911" s="45">
        <v>43552</v>
      </c>
      <c r="I911" s="38">
        <v>1</v>
      </c>
      <c r="J911" s="38">
        <v>288</v>
      </c>
      <c r="K911" s="65">
        <f t="shared" si="282"/>
        <v>288</v>
      </c>
      <c r="L911" s="46">
        <v>7.1</v>
      </c>
      <c r="M911" s="66">
        <f t="shared" si="283"/>
        <v>7.1</v>
      </c>
      <c r="N911" s="38">
        <v>38</v>
      </c>
      <c r="O911" s="38">
        <v>33</v>
      </c>
      <c r="P911" s="38">
        <v>45</v>
      </c>
      <c r="Q911" s="71">
        <f t="shared" si="284"/>
        <v>5.6000000000000001E-2</v>
      </c>
      <c r="R911" s="65">
        <f t="shared" si="285"/>
        <v>0.06</v>
      </c>
      <c r="S911" s="72">
        <f t="shared" si="286"/>
        <v>1.5000000000000001E-2</v>
      </c>
      <c r="T911" s="50">
        <v>4.32</v>
      </c>
      <c r="U911" s="74" t="s">
        <v>3565</v>
      </c>
      <c r="V911" s="27">
        <f>IF(E911="","",SUMIF(OUTBOUND!$G:$G,WMS!E911,OUTBOUND!$L:$L))</f>
        <v>1</v>
      </c>
      <c r="W911" s="27">
        <f>IF(E911="","",SUMIF(OUTBOUND!$G:$G,WMS!E911,OUTBOUND!$M:$M))</f>
        <v>288</v>
      </c>
      <c r="X911" s="71">
        <f>IF(E911="","",SUMIF(OUTBOUND!$G:$G,WMS!E911,OUTBOUND!$O:$O))</f>
        <v>7.1</v>
      </c>
      <c r="Y911" s="71">
        <f>IF(E911="","",SUMIF(OUTBOUND!$G:$G,WMS!E911,OUTBOUND!$AC:$AC))</f>
        <v>4.32</v>
      </c>
      <c r="Z911" s="71">
        <f>IF(E911="","",SUMIF(OUTBOUND!$G:$G,WMS!E911,OUTBOUND!$P:$P))</f>
        <v>5.6000000000000001E-2</v>
      </c>
      <c r="AA911" s="27">
        <f t="shared" si="287"/>
        <v>0</v>
      </c>
      <c r="AB911" s="27">
        <f t="shared" si="288"/>
        <v>0</v>
      </c>
      <c r="AC911" s="71">
        <f t="shared" si="289"/>
        <v>0</v>
      </c>
      <c r="AD911" s="71">
        <f t="shared" si="290"/>
        <v>0</v>
      </c>
      <c r="AE911" s="71">
        <f t="shared" si="291"/>
        <v>3.9999999999999966E-3</v>
      </c>
      <c r="AF911" s="80" t="e">
        <f t="shared" si="292"/>
        <v>#DIV/0!</v>
      </c>
      <c r="AG911" s="60" t="s">
        <v>2726</v>
      </c>
    </row>
    <row r="912" spans="1:33">
      <c r="A912" s="84" t="s">
        <v>3562</v>
      </c>
      <c r="B912" s="83" t="s">
        <v>1530</v>
      </c>
      <c r="C912" s="83" t="s">
        <v>3571</v>
      </c>
      <c r="D912" s="83" t="s">
        <v>3573</v>
      </c>
      <c r="E912" s="57" t="str">
        <f t="shared" si="281"/>
        <v>KG-ARI-1906-00119-02989/MIX132813BK/BK/BKB</v>
      </c>
      <c r="F912" s="19" t="s">
        <v>1532</v>
      </c>
      <c r="G912" s="19" t="s">
        <v>1535</v>
      </c>
      <c r="H912" s="45">
        <v>43552</v>
      </c>
      <c r="I912" s="38">
        <v>1</v>
      </c>
      <c r="J912" s="38">
        <v>288</v>
      </c>
      <c r="K912" s="65">
        <f t="shared" si="282"/>
        <v>288</v>
      </c>
      <c r="L912" s="46">
        <v>7.2</v>
      </c>
      <c r="M912" s="66">
        <f t="shared" si="283"/>
        <v>7.2</v>
      </c>
      <c r="N912" s="38">
        <v>38</v>
      </c>
      <c r="O912" s="38">
        <v>33</v>
      </c>
      <c r="P912" s="38">
        <v>45</v>
      </c>
      <c r="Q912" s="71">
        <f t="shared" si="284"/>
        <v>5.6000000000000001E-2</v>
      </c>
      <c r="R912" s="65">
        <f t="shared" si="285"/>
        <v>0.06</v>
      </c>
      <c r="S912" s="72">
        <f t="shared" si="286"/>
        <v>1.6006944444444445E-2</v>
      </c>
      <c r="T912" s="50">
        <v>4.6100000000000003</v>
      </c>
      <c r="U912" s="74" t="s">
        <v>3565</v>
      </c>
      <c r="V912" s="27">
        <f>IF(E912="","",SUMIF(OUTBOUND!$G:$G,WMS!E912,OUTBOUND!$L:$L))</f>
        <v>1</v>
      </c>
      <c r="W912" s="27">
        <f>IF(E912="","",SUMIF(OUTBOUND!$G:$G,WMS!E912,OUTBOUND!$M:$M))</f>
        <v>288</v>
      </c>
      <c r="X912" s="71">
        <f>IF(E912="","",SUMIF(OUTBOUND!$G:$G,WMS!E912,OUTBOUND!$O:$O))</f>
        <v>7.2</v>
      </c>
      <c r="Y912" s="71">
        <f>IF(E912="","",SUMIF(OUTBOUND!$G:$G,WMS!E912,OUTBOUND!$AC:$AC))</f>
        <v>4.6100000000000003</v>
      </c>
      <c r="Z912" s="71">
        <f>IF(E912="","",SUMIF(OUTBOUND!$G:$G,WMS!E912,OUTBOUND!$P:$P))</f>
        <v>5.6000000000000001E-2</v>
      </c>
      <c r="AA912" s="27">
        <f t="shared" si="287"/>
        <v>0</v>
      </c>
      <c r="AB912" s="27">
        <f t="shared" si="288"/>
        <v>0</v>
      </c>
      <c r="AC912" s="71">
        <f t="shared" si="289"/>
        <v>0</v>
      </c>
      <c r="AD912" s="71">
        <f t="shared" si="290"/>
        <v>0</v>
      </c>
      <c r="AE912" s="71">
        <f t="shared" si="291"/>
        <v>3.9999999999999966E-3</v>
      </c>
      <c r="AF912" s="80" t="e">
        <f t="shared" si="292"/>
        <v>#DIV/0!</v>
      </c>
      <c r="AG912" s="60" t="s">
        <v>2726</v>
      </c>
    </row>
    <row r="913" spans="1:33">
      <c r="A913" s="84" t="s">
        <v>3562</v>
      </c>
      <c r="B913" s="83" t="s">
        <v>1530</v>
      </c>
      <c r="C913" s="83" t="s">
        <v>3571</v>
      </c>
      <c r="D913" s="83" t="s">
        <v>3574</v>
      </c>
      <c r="E913" s="57" t="str">
        <f t="shared" si="281"/>
        <v>KG-ARI-1906-00119-02989/MIX132813BK/BK/BKC</v>
      </c>
      <c r="F913" s="19" t="s">
        <v>1532</v>
      </c>
      <c r="G913" s="19" t="s">
        <v>1535</v>
      </c>
      <c r="H913" s="45">
        <v>43552</v>
      </c>
      <c r="I913" s="38">
        <v>1</v>
      </c>
      <c r="J913" s="38">
        <v>288</v>
      </c>
      <c r="K913" s="65">
        <f t="shared" si="282"/>
        <v>288</v>
      </c>
      <c r="L913" s="46">
        <v>7.5</v>
      </c>
      <c r="M913" s="66">
        <f t="shared" si="283"/>
        <v>7.5</v>
      </c>
      <c r="N913" s="38">
        <v>38</v>
      </c>
      <c r="O913" s="38">
        <v>33</v>
      </c>
      <c r="P913" s="38">
        <v>45</v>
      </c>
      <c r="Q913" s="71">
        <f t="shared" si="284"/>
        <v>5.6000000000000001E-2</v>
      </c>
      <c r="R913" s="65">
        <f t="shared" si="285"/>
        <v>0.06</v>
      </c>
      <c r="S913" s="72">
        <f t="shared" si="286"/>
        <v>1.6979166666666667E-2</v>
      </c>
      <c r="T913" s="50">
        <v>4.8899999999999997</v>
      </c>
      <c r="U913" s="74" t="s">
        <v>3565</v>
      </c>
      <c r="V913" s="27">
        <f>IF(E913="","",SUMIF(OUTBOUND!$G:$G,WMS!E913,OUTBOUND!$L:$L))</f>
        <v>1</v>
      </c>
      <c r="W913" s="27">
        <f>IF(E913="","",SUMIF(OUTBOUND!$G:$G,WMS!E913,OUTBOUND!$M:$M))</f>
        <v>288</v>
      </c>
      <c r="X913" s="71">
        <f>IF(E913="","",SUMIF(OUTBOUND!$G:$G,WMS!E913,OUTBOUND!$O:$O))</f>
        <v>7.5</v>
      </c>
      <c r="Y913" s="71">
        <f>IF(E913="","",SUMIF(OUTBOUND!$G:$G,WMS!E913,OUTBOUND!$AC:$AC))</f>
        <v>4.8899999999999997</v>
      </c>
      <c r="Z913" s="71">
        <f>IF(E913="","",SUMIF(OUTBOUND!$G:$G,WMS!E913,OUTBOUND!$P:$P))</f>
        <v>5.6000000000000001E-2</v>
      </c>
      <c r="AA913" s="27">
        <f t="shared" si="287"/>
        <v>0</v>
      </c>
      <c r="AB913" s="27">
        <f t="shared" si="288"/>
        <v>0</v>
      </c>
      <c r="AC913" s="71">
        <f t="shared" si="289"/>
        <v>0</v>
      </c>
      <c r="AD913" s="71">
        <f t="shared" si="290"/>
        <v>0</v>
      </c>
      <c r="AE913" s="71">
        <f t="shared" si="291"/>
        <v>3.9999999999999966E-3</v>
      </c>
      <c r="AF913" s="80" t="e">
        <f t="shared" si="292"/>
        <v>#DIV/0!</v>
      </c>
      <c r="AG913" s="60" t="s">
        <v>2726</v>
      </c>
    </row>
    <row r="914" spans="1:33">
      <c r="A914" s="84" t="s">
        <v>3562</v>
      </c>
      <c r="B914" s="83" t="s">
        <v>1530</v>
      </c>
      <c r="C914" s="83" t="s">
        <v>3571</v>
      </c>
      <c r="D914" s="83" t="s">
        <v>3575</v>
      </c>
      <c r="E914" s="57" t="str">
        <f t="shared" si="281"/>
        <v>KG-ARI-1906-00119-02989/MIX132813BK/BK/BKD</v>
      </c>
      <c r="F914" s="19" t="s">
        <v>1532</v>
      </c>
      <c r="G914" s="19" t="s">
        <v>1535</v>
      </c>
      <c r="H914" s="45">
        <v>43552</v>
      </c>
      <c r="I914" s="38">
        <v>1</v>
      </c>
      <c r="J914" s="38">
        <v>288</v>
      </c>
      <c r="K914" s="65">
        <f t="shared" si="282"/>
        <v>288</v>
      </c>
      <c r="L914" s="46">
        <v>8</v>
      </c>
      <c r="M914" s="66">
        <f t="shared" si="283"/>
        <v>8</v>
      </c>
      <c r="N914" s="38">
        <v>38</v>
      </c>
      <c r="O914" s="38">
        <v>33</v>
      </c>
      <c r="P914" s="38">
        <v>45</v>
      </c>
      <c r="Q914" s="71">
        <f t="shared" si="284"/>
        <v>5.6000000000000001E-2</v>
      </c>
      <c r="R914" s="65">
        <f t="shared" si="285"/>
        <v>0.06</v>
      </c>
      <c r="S914" s="72">
        <f t="shared" si="286"/>
        <v>1.8993055555555555E-2</v>
      </c>
      <c r="T914" s="50">
        <v>5.47</v>
      </c>
      <c r="U914" s="74" t="s">
        <v>3565</v>
      </c>
      <c r="V914" s="27">
        <f>IF(E914="","",SUMIF(OUTBOUND!$G:$G,WMS!E914,OUTBOUND!$L:$L))</f>
        <v>1</v>
      </c>
      <c r="W914" s="27">
        <f>IF(E914="","",SUMIF(OUTBOUND!$G:$G,WMS!E914,OUTBOUND!$M:$M))</f>
        <v>288</v>
      </c>
      <c r="X914" s="71">
        <f>IF(E914="","",SUMIF(OUTBOUND!$G:$G,WMS!E914,OUTBOUND!$O:$O))</f>
        <v>8</v>
      </c>
      <c r="Y914" s="71">
        <f>IF(E914="","",SUMIF(OUTBOUND!$G:$G,WMS!E914,OUTBOUND!$AC:$AC))</f>
        <v>5.47</v>
      </c>
      <c r="Z914" s="71">
        <f>IF(E914="","",SUMIF(OUTBOUND!$G:$G,WMS!E914,OUTBOUND!$P:$P))</f>
        <v>5.6000000000000001E-2</v>
      </c>
      <c r="AA914" s="27">
        <f t="shared" si="287"/>
        <v>0</v>
      </c>
      <c r="AB914" s="27">
        <f t="shared" si="288"/>
        <v>0</v>
      </c>
      <c r="AC914" s="71">
        <f t="shared" si="289"/>
        <v>0</v>
      </c>
      <c r="AD914" s="71">
        <f t="shared" si="290"/>
        <v>0</v>
      </c>
      <c r="AE914" s="71">
        <f t="shared" si="291"/>
        <v>3.9999999999999966E-3</v>
      </c>
      <c r="AF914" s="80" t="e">
        <f t="shared" si="292"/>
        <v>#DIV/0!</v>
      </c>
      <c r="AG914" s="60" t="s">
        <v>2726</v>
      </c>
    </row>
    <row r="915" spans="1:33">
      <c r="A915" s="84" t="s">
        <v>3562</v>
      </c>
      <c r="B915" s="83" t="s">
        <v>1530</v>
      </c>
      <c r="C915" s="83" t="s">
        <v>3571</v>
      </c>
      <c r="D915" s="83" t="s">
        <v>3576</v>
      </c>
      <c r="E915" s="57" t="str">
        <f t="shared" si="281"/>
        <v>KG-ARI-1906-00119-02989/MIX132813BK/BK/BKE</v>
      </c>
      <c r="F915" s="19" t="s">
        <v>1532</v>
      </c>
      <c r="G915" s="19" t="s">
        <v>1535</v>
      </c>
      <c r="H915" s="45">
        <v>43552</v>
      </c>
      <c r="I915" s="38">
        <v>1</v>
      </c>
      <c r="J915" s="38">
        <v>288</v>
      </c>
      <c r="K915" s="65">
        <f t="shared" si="282"/>
        <v>288</v>
      </c>
      <c r="L915" s="46">
        <v>8.1</v>
      </c>
      <c r="M915" s="66">
        <f t="shared" si="283"/>
        <v>8.1</v>
      </c>
      <c r="N915" s="38">
        <v>38</v>
      </c>
      <c r="O915" s="38">
        <v>33</v>
      </c>
      <c r="P915" s="38">
        <v>45</v>
      </c>
      <c r="Q915" s="71">
        <f t="shared" si="284"/>
        <v>5.6000000000000001E-2</v>
      </c>
      <c r="R915" s="65">
        <f t="shared" si="285"/>
        <v>0.06</v>
      </c>
      <c r="S915" s="72">
        <f t="shared" si="286"/>
        <v>0.02</v>
      </c>
      <c r="T915" s="50">
        <v>5.76</v>
      </c>
      <c r="U915" s="74" t="s">
        <v>3565</v>
      </c>
      <c r="V915" s="27">
        <f>IF(E915="","",SUMIF(OUTBOUND!$G:$G,WMS!E915,OUTBOUND!$L:$L))</f>
        <v>1</v>
      </c>
      <c r="W915" s="27">
        <f>IF(E915="","",SUMIF(OUTBOUND!$G:$G,WMS!E915,OUTBOUND!$M:$M))</f>
        <v>288</v>
      </c>
      <c r="X915" s="71">
        <f>IF(E915="","",SUMIF(OUTBOUND!$G:$G,WMS!E915,OUTBOUND!$O:$O))</f>
        <v>8.1</v>
      </c>
      <c r="Y915" s="71">
        <f>IF(E915="","",SUMIF(OUTBOUND!$G:$G,WMS!E915,OUTBOUND!$AC:$AC))</f>
        <v>5.76</v>
      </c>
      <c r="Z915" s="71">
        <f>IF(E915="","",SUMIF(OUTBOUND!$G:$G,WMS!E915,OUTBOUND!$P:$P))</f>
        <v>5.6000000000000001E-2</v>
      </c>
      <c r="AA915" s="27">
        <f t="shared" si="287"/>
        <v>0</v>
      </c>
      <c r="AB915" s="27">
        <f t="shared" si="288"/>
        <v>0</v>
      </c>
      <c r="AC915" s="71">
        <f t="shared" si="289"/>
        <v>0</v>
      </c>
      <c r="AD915" s="71">
        <f t="shared" si="290"/>
        <v>0</v>
      </c>
      <c r="AE915" s="71">
        <f t="shared" si="291"/>
        <v>3.9999999999999966E-3</v>
      </c>
      <c r="AF915" s="80" t="e">
        <f t="shared" si="292"/>
        <v>#DIV/0!</v>
      </c>
      <c r="AG915" s="60" t="s">
        <v>2726</v>
      </c>
    </row>
    <row r="916" spans="1:33">
      <c r="A916" s="43" t="s">
        <v>3227</v>
      </c>
      <c r="B916" s="19" t="s">
        <v>1537</v>
      </c>
      <c r="C916" s="19" t="s">
        <v>3577</v>
      </c>
      <c r="D916" s="19">
        <v>41601808</v>
      </c>
      <c r="E916" s="57" t="str">
        <f t="shared" si="281"/>
        <v>KG-ARI-1903-00107-02440/41601808</v>
      </c>
      <c r="F916" s="19" t="s">
        <v>1539</v>
      </c>
      <c r="G916" s="19" t="s">
        <v>1540</v>
      </c>
      <c r="H916" s="45">
        <v>43552</v>
      </c>
      <c r="I916" s="38">
        <v>16</v>
      </c>
      <c r="J916" s="38">
        <v>192</v>
      </c>
      <c r="K916" s="65">
        <f t="shared" si="282"/>
        <v>12</v>
      </c>
      <c r="L916" s="46">
        <v>2.5299999999999998</v>
      </c>
      <c r="M916" s="66">
        <f t="shared" si="283"/>
        <v>40.479999999999997</v>
      </c>
      <c r="N916" s="38">
        <v>32</v>
      </c>
      <c r="O916" s="38">
        <v>27</v>
      </c>
      <c r="P916" s="38">
        <v>6.5</v>
      </c>
      <c r="Q916" s="71">
        <f t="shared" si="284"/>
        <v>6.0000000000000001E-3</v>
      </c>
      <c r="R916" s="65">
        <f t="shared" si="285"/>
        <v>0.09</v>
      </c>
      <c r="S916" s="72">
        <f t="shared" si="286"/>
        <v>0.17500000000000002</v>
      </c>
      <c r="T916" s="50">
        <v>33.6</v>
      </c>
      <c r="U916" s="74" t="s">
        <v>3565</v>
      </c>
      <c r="V916" s="27">
        <f>IF(E916="","",SUMIF(OUTBOUND!$G:$G,WMS!E916,OUTBOUND!$L:$L))</f>
        <v>3</v>
      </c>
      <c r="W916" s="27">
        <f>IF(E916="","",SUMIF(OUTBOUND!$G:$G,WMS!E916,OUTBOUND!$M:$M))</f>
        <v>36</v>
      </c>
      <c r="X916" s="71">
        <f>IF(E916="","",SUMIF(OUTBOUND!$G:$G,WMS!E916,OUTBOUND!$O:$O))</f>
        <v>7.59</v>
      </c>
      <c r="Y916" s="71">
        <f>IF(E916="","",SUMIF(OUTBOUND!$G:$G,WMS!E916,OUTBOUND!$AC:$AC))</f>
        <v>6.3000000000000007</v>
      </c>
      <c r="Z916" s="71">
        <f>IF(E916="","",SUMIF(OUTBOUND!$G:$G,WMS!E916,OUTBOUND!$P:$P))</f>
        <v>1.8000000000000002E-2</v>
      </c>
      <c r="AA916" s="27">
        <f t="shared" si="287"/>
        <v>13</v>
      </c>
      <c r="AB916" s="27">
        <f t="shared" si="288"/>
        <v>156</v>
      </c>
      <c r="AC916" s="71">
        <f t="shared" si="289"/>
        <v>32.89</v>
      </c>
      <c r="AD916" s="71">
        <f t="shared" si="290"/>
        <v>27.3</v>
      </c>
      <c r="AE916" s="71">
        <f t="shared" si="291"/>
        <v>7.1999999999999995E-2</v>
      </c>
      <c r="AF916" s="80" t="b">
        <f t="shared" si="292"/>
        <v>1</v>
      </c>
    </row>
    <row r="917" spans="1:33">
      <c r="A917" s="43" t="s">
        <v>3227</v>
      </c>
      <c r="B917" s="19" t="s">
        <v>1537</v>
      </c>
      <c r="C917" s="19" t="s">
        <v>3577</v>
      </c>
      <c r="D917" s="19" t="s">
        <v>3578</v>
      </c>
      <c r="E917" s="57" t="str">
        <f t="shared" si="281"/>
        <v>KG-ARI-1903-00107-02440/41601822</v>
      </c>
      <c r="F917" s="19" t="s">
        <v>1539</v>
      </c>
      <c r="G917" s="19" t="s">
        <v>1540</v>
      </c>
      <c r="H917" s="45">
        <v>43552</v>
      </c>
      <c r="I917" s="38">
        <v>4</v>
      </c>
      <c r="J917" s="38">
        <v>96</v>
      </c>
      <c r="K917" s="65">
        <f t="shared" si="282"/>
        <v>24</v>
      </c>
      <c r="L917" s="46">
        <v>1.85</v>
      </c>
      <c r="M917" s="66">
        <f t="shared" si="283"/>
        <v>7.4</v>
      </c>
      <c r="N917" s="38">
        <v>31.5</v>
      </c>
      <c r="O917" s="38">
        <v>25</v>
      </c>
      <c r="P917" s="38">
        <v>5.5</v>
      </c>
      <c r="Q917" s="71">
        <f t="shared" si="284"/>
        <v>4.0000000000000001E-3</v>
      </c>
      <c r="R917" s="65">
        <f t="shared" si="285"/>
        <v>0.02</v>
      </c>
      <c r="S917" s="72">
        <f t="shared" si="286"/>
        <v>6.6666666666666666E-2</v>
      </c>
      <c r="T917" s="50">
        <v>6.4</v>
      </c>
      <c r="U917" s="74" t="s">
        <v>3565</v>
      </c>
      <c r="V917" s="27">
        <f>IF(E917="","",SUMIF(OUTBOUND!$G:$G,WMS!E917,OUTBOUND!$L:$L))</f>
        <v>3</v>
      </c>
      <c r="W917" s="27">
        <f>IF(E917="","",SUMIF(OUTBOUND!$G:$G,WMS!E917,OUTBOUND!$M:$M))</f>
        <v>72</v>
      </c>
      <c r="X917" s="71">
        <f>IF(E917="","",SUMIF(OUTBOUND!$G:$G,WMS!E917,OUTBOUND!$O:$O))</f>
        <v>5.5500000000000007</v>
      </c>
      <c r="Y917" s="71">
        <f>IF(E917="","",SUMIF(OUTBOUND!$G:$G,WMS!E917,OUTBOUND!$AC:$AC))</f>
        <v>4.8000000000000007</v>
      </c>
      <c r="Z917" s="71">
        <f>IF(E917="","",SUMIF(OUTBOUND!$G:$G,WMS!E917,OUTBOUND!$P:$P))</f>
        <v>1.2E-2</v>
      </c>
      <c r="AA917" s="27">
        <f t="shared" si="287"/>
        <v>1</v>
      </c>
      <c r="AB917" s="27">
        <f t="shared" si="288"/>
        <v>24</v>
      </c>
      <c r="AC917" s="71">
        <f t="shared" si="289"/>
        <v>1.8499999999999996</v>
      </c>
      <c r="AD917" s="71">
        <f t="shared" si="290"/>
        <v>1.5999999999999996</v>
      </c>
      <c r="AE917" s="71">
        <f t="shared" si="291"/>
        <v>8.0000000000000002E-3</v>
      </c>
      <c r="AF917" s="80" t="b">
        <f t="shared" si="292"/>
        <v>1</v>
      </c>
    </row>
    <row r="918" spans="1:33">
      <c r="A918" s="84" t="s">
        <v>3227</v>
      </c>
      <c r="B918" s="83" t="s">
        <v>1542</v>
      </c>
      <c r="C918" s="83" t="s">
        <v>3579</v>
      </c>
      <c r="D918" s="83" t="s">
        <v>3580</v>
      </c>
      <c r="E918" s="57" t="str">
        <f t="shared" si="281"/>
        <v>KG-ARI-1904-00125-03111/42715481</v>
      </c>
      <c r="F918" s="19" t="s">
        <v>1544</v>
      </c>
      <c r="G918" s="19" t="s">
        <v>1545</v>
      </c>
      <c r="H918" s="45">
        <v>43552</v>
      </c>
      <c r="I918" s="38">
        <v>5</v>
      </c>
      <c r="J918" s="38">
        <v>40</v>
      </c>
      <c r="K918" s="65">
        <f t="shared" si="282"/>
        <v>8</v>
      </c>
      <c r="L918" s="46">
        <v>4</v>
      </c>
      <c r="M918" s="66">
        <f t="shared" si="283"/>
        <v>20</v>
      </c>
      <c r="N918" s="38">
        <v>28</v>
      </c>
      <c r="O918" s="38">
        <v>22.8</v>
      </c>
      <c r="P918" s="38">
        <v>24.2</v>
      </c>
      <c r="Q918" s="71">
        <f t="shared" si="284"/>
        <v>1.4999999999999999E-2</v>
      </c>
      <c r="R918" s="65">
        <f t="shared" si="285"/>
        <v>0.08</v>
      </c>
      <c r="S918" s="72">
        <f t="shared" si="286"/>
        <v>0.36124999999999996</v>
      </c>
      <c r="T918" s="50">
        <v>14.45</v>
      </c>
      <c r="U918" s="74" t="s">
        <v>3581</v>
      </c>
      <c r="V918" s="27">
        <f>IF(E918="","",SUMIF(OUTBOUND!$G:$G,WMS!E918,OUTBOUND!$L:$L))</f>
        <v>5</v>
      </c>
      <c r="W918" s="27">
        <f>IF(E918="","",SUMIF(OUTBOUND!$G:$G,WMS!E918,OUTBOUND!$M:$M))</f>
        <v>40</v>
      </c>
      <c r="X918" s="71">
        <f>IF(E918="","",SUMIF(OUTBOUND!$G:$G,WMS!E918,OUTBOUND!$O:$O))</f>
        <v>20</v>
      </c>
      <c r="Y918" s="71">
        <f>IF(E918="","",SUMIF(OUTBOUND!$G:$G,WMS!E918,OUTBOUND!$AC:$AC))</f>
        <v>14.449999999999998</v>
      </c>
      <c r="Z918" s="71">
        <f>IF(E918="","",SUMIF(OUTBOUND!$G:$G,WMS!E918,OUTBOUND!$P:$P))</f>
        <v>7.4999999999999997E-2</v>
      </c>
      <c r="AA918" s="27">
        <f t="shared" si="287"/>
        <v>0</v>
      </c>
      <c r="AB918" s="27">
        <f t="shared" si="288"/>
        <v>0</v>
      </c>
      <c r="AC918" s="71">
        <f t="shared" si="289"/>
        <v>0</v>
      </c>
      <c r="AD918" s="71">
        <f t="shared" si="290"/>
        <v>1.7763568394002505E-15</v>
      </c>
      <c r="AE918" s="71">
        <f t="shared" si="291"/>
        <v>5.0000000000000044E-3</v>
      </c>
      <c r="AF918" s="80" t="e">
        <f t="shared" si="292"/>
        <v>#DIV/0!</v>
      </c>
      <c r="AG918" s="60" t="s">
        <v>2726</v>
      </c>
    </row>
    <row r="919" spans="1:33">
      <c r="A919" s="84" t="s">
        <v>3227</v>
      </c>
      <c r="B919" s="83" t="s">
        <v>1542</v>
      </c>
      <c r="C919" s="83" t="s">
        <v>3579</v>
      </c>
      <c r="D919" s="83" t="s">
        <v>3582</v>
      </c>
      <c r="E919" s="57" t="str">
        <f t="shared" si="281"/>
        <v>KG-ARI-1904-00125-03111/42715405</v>
      </c>
      <c r="F919" s="19" t="s">
        <v>1544</v>
      </c>
      <c r="G919" s="19" t="s">
        <v>1547</v>
      </c>
      <c r="H919" s="45">
        <v>43552</v>
      </c>
      <c r="I919" s="38">
        <v>5</v>
      </c>
      <c r="J919" s="38">
        <v>40</v>
      </c>
      <c r="K919" s="65">
        <f t="shared" si="282"/>
        <v>8</v>
      </c>
      <c r="L919" s="46">
        <v>4</v>
      </c>
      <c r="M919" s="66">
        <f t="shared" si="283"/>
        <v>20</v>
      </c>
      <c r="N919" s="38">
        <v>28</v>
      </c>
      <c r="O919" s="38">
        <v>22.8</v>
      </c>
      <c r="P919" s="38">
        <v>24.2</v>
      </c>
      <c r="Q919" s="71">
        <f t="shared" si="284"/>
        <v>1.4999999999999999E-2</v>
      </c>
      <c r="R919" s="65">
        <f t="shared" si="285"/>
        <v>0.08</v>
      </c>
      <c r="S919" s="72">
        <f t="shared" si="286"/>
        <v>0.36124999999999996</v>
      </c>
      <c r="T919" s="50">
        <v>14.45</v>
      </c>
      <c r="U919" s="74" t="s">
        <v>3581</v>
      </c>
      <c r="V919" s="27">
        <f>IF(E919="","",SUMIF(OUTBOUND!$G:$G,WMS!E919,OUTBOUND!$L:$L))</f>
        <v>5</v>
      </c>
      <c r="W919" s="27">
        <f>IF(E919="","",SUMIF(OUTBOUND!$G:$G,WMS!E919,OUTBOUND!$M:$M))</f>
        <v>40</v>
      </c>
      <c r="X919" s="71">
        <f>IF(E919="","",SUMIF(OUTBOUND!$G:$G,WMS!E919,OUTBOUND!$O:$O))</f>
        <v>20</v>
      </c>
      <c r="Y919" s="71">
        <f>IF(E919="","",SUMIF(OUTBOUND!$G:$G,WMS!E919,OUTBOUND!$AC:$AC))</f>
        <v>14.449999999999998</v>
      </c>
      <c r="Z919" s="71">
        <f>IF(E919="","",SUMIF(OUTBOUND!$G:$G,WMS!E919,OUTBOUND!$P:$P))</f>
        <v>7.4999999999999997E-2</v>
      </c>
      <c r="AA919" s="27">
        <f t="shared" si="287"/>
        <v>0</v>
      </c>
      <c r="AB919" s="27">
        <f t="shared" si="288"/>
        <v>0</v>
      </c>
      <c r="AC919" s="71">
        <f t="shared" si="289"/>
        <v>0</v>
      </c>
      <c r="AD919" s="71">
        <f t="shared" si="290"/>
        <v>1.7763568394002505E-15</v>
      </c>
      <c r="AE919" s="71">
        <f t="shared" si="291"/>
        <v>5.0000000000000044E-3</v>
      </c>
      <c r="AF919" s="80" t="e">
        <f t="shared" si="292"/>
        <v>#DIV/0!</v>
      </c>
      <c r="AG919" s="60" t="s">
        <v>2726</v>
      </c>
    </row>
    <row r="920" spans="1:33">
      <c r="A920" s="84" t="s">
        <v>3227</v>
      </c>
      <c r="B920" s="83" t="s">
        <v>1542</v>
      </c>
      <c r="C920" s="83" t="s">
        <v>3579</v>
      </c>
      <c r="D920" s="83" t="s">
        <v>3583</v>
      </c>
      <c r="E920" s="57" t="str">
        <f t="shared" si="281"/>
        <v>KG-ARI-1904-00125-03111/42715368</v>
      </c>
      <c r="F920" s="19" t="s">
        <v>1544</v>
      </c>
      <c r="G920" s="19" t="s">
        <v>1548</v>
      </c>
      <c r="H920" s="45">
        <v>43552</v>
      </c>
      <c r="I920" s="38">
        <v>3</v>
      </c>
      <c r="J920" s="38">
        <v>36</v>
      </c>
      <c r="K920" s="65">
        <f t="shared" si="282"/>
        <v>12</v>
      </c>
      <c r="L920" s="46">
        <v>3.9</v>
      </c>
      <c r="M920" s="66">
        <f t="shared" si="283"/>
        <v>11.7</v>
      </c>
      <c r="N920" s="38">
        <v>29.3</v>
      </c>
      <c r="O920" s="38">
        <v>21.2</v>
      </c>
      <c r="P920" s="38">
        <v>21</v>
      </c>
      <c r="Q920" s="71">
        <f t="shared" si="284"/>
        <v>1.2999999999999999E-2</v>
      </c>
      <c r="R920" s="65">
        <f t="shared" si="285"/>
        <v>0.04</v>
      </c>
      <c r="S920" s="72">
        <f t="shared" si="286"/>
        <v>0.25833333333333336</v>
      </c>
      <c r="T920" s="50">
        <v>9.3000000000000007</v>
      </c>
      <c r="U920" s="74" t="s">
        <v>3581</v>
      </c>
      <c r="V920" s="27">
        <f>IF(E920="","",SUMIF(OUTBOUND!$G:$G,WMS!E920,OUTBOUND!$L:$L))</f>
        <v>3</v>
      </c>
      <c r="W920" s="27">
        <f>IF(E920="","",SUMIF(OUTBOUND!$G:$G,WMS!E920,OUTBOUND!$M:$M))</f>
        <v>36</v>
      </c>
      <c r="X920" s="71">
        <f>IF(E920="","",SUMIF(OUTBOUND!$G:$G,WMS!E920,OUTBOUND!$O:$O))</f>
        <v>11.7</v>
      </c>
      <c r="Y920" s="71">
        <f>IF(E920="","",SUMIF(OUTBOUND!$G:$G,WMS!E920,OUTBOUND!$AC:$AC))</f>
        <v>9.3000000000000007</v>
      </c>
      <c r="Z920" s="71">
        <f>IF(E920="","",SUMIF(OUTBOUND!$G:$G,WMS!E920,OUTBOUND!$P:$P))</f>
        <v>3.9E-2</v>
      </c>
      <c r="AA920" s="27">
        <f t="shared" si="287"/>
        <v>0</v>
      </c>
      <c r="AB920" s="27">
        <f t="shared" si="288"/>
        <v>0</v>
      </c>
      <c r="AC920" s="71">
        <f t="shared" si="289"/>
        <v>0</v>
      </c>
      <c r="AD920" s="71">
        <f t="shared" si="290"/>
        <v>0</v>
      </c>
      <c r="AE920" s="71">
        <f t="shared" si="291"/>
        <v>1.0000000000000009E-3</v>
      </c>
      <c r="AF920" s="80" t="e">
        <f t="shared" si="292"/>
        <v>#DIV/0!</v>
      </c>
      <c r="AG920" s="60" t="s">
        <v>2726</v>
      </c>
    </row>
    <row r="921" spans="1:33">
      <c r="A921" s="84" t="s">
        <v>3227</v>
      </c>
      <c r="B921" s="83" t="s">
        <v>1542</v>
      </c>
      <c r="C921" s="83" t="s">
        <v>3579</v>
      </c>
      <c r="D921" s="83" t="s">
        <v>3584</v>
      </c>
      <c r="E921" s="57" t="str">
        <f t="shared" si="281"/>
        <v>KG-ARI-1904-00125-03111/42715443</v>
      </c>
      <c r="F921" s="19" t="s">
        <v>1544</v>
      </c>
      <c r="G921" s="19" t="s">
        <v>1547</v>
      </c>
      <c r="H921" s="45">
        <v>43552</v>
      </c>
      <c r="I921" s="38">
        <v>6</v>
      </c>
      <c r="J921" s="38">
        <v>48</v>
      </c>
      <c r="K921" s="65">
        <f t="shared" si="282"/>
        <v>8</v>
      </c>
      <c r="L921" s="46">
        <v>4</v>
      </c>
      <c r="M921" s="66">
        <f t="shared" si="283"/>
        <v>24</v>
      </c>
      <c r="N921" s="38">
        <v>28</v>
      </c>
      <c r="O921" s="38">
        <v>22.8</v>
      </c>
      <c r="P921" s="38">
        <v>24.2</v>
      </c>
      <c r="Q921" s="71">
        <f t="shared" si="284"/>
        <v>1.4999999999999999E-2</v>
      </c>
      <c r="R921" s="65">
        <f t="shared" si="285"/>
        <v>0.09</v>
      </c>
      <c r="S921" s="72">
        <f t="shared" si="286"/>
        <v>0.36125000000000002</v>
      </c>
      <c r="T921" s="50">
        <v>17.34</v>
      </c>
      <c r="U921" s="74" t="s">
        <v>3581</v>
      </c>
      <c r="V921" s="27">
        <f>IF(E921="","",SUMIF(OUTBOUND!$G:$G,WMS!E921,OUTBOUND!$L:$L))</f>
        <v>6</v>
      </c>
      <c r="W921" s="27">
        <f>IF(E921="","",SUMIF(OUTBOUND!$G:$G,WMS!E921,OUTBOUND!$M:$M))</f>
        <v>48</v>
      </c>
      <c r="X921" s="71">
        <f>IF(E921="","",SUMIF(OUTBOUND!$G:$G,WMS!E921,OUTBOUND!$O:$O))</f>
        <v>24</v>
      </c>
      <c r="Y921" s="71">
        <f>IF(E921="","",SUMIF(OUTBOUND!$G:$G,WMS!E921,OUTBOUND!$AC:$AC))</f>
        <v>17.34</v>
      </c>
      <c r="Z921" s="71">
        <f>IF(E921="","",SUMIF(OUTBOUND!$G:$G,WMS!E921,OUTBOUND!$P:$P))</f>
        <v>0.09</v>
      </c>
      <c r="AA921" s="27">
        <f t="shared" si="287"/>
        <v>0</v>
      </c>
      <c r="AB921" s="27">
        <f t="shared" si="288"/>
        <v>0</v>
      </c>
      <c r="AC921" s="71">
        <f t="shared" si="289"/>
        <v>0</v>
      </c>
      <c r="AD921" s="71">
        <f t="shared" si="290"/>
        <v>0</v>
      </c>
      <c r="AE921" s="71">
        <f t="shared" si="291"/>
        <v>0</v>
      </c>
      <c r="AF921" s="80" t="e">
        <f t="shared" si="292"/>
        <v>#DIV/0!</v>
      </c>
      <c r="AG921" s="60" t="s">
        <v>2726</v>
      </c>
    </row>
    <row r="922" spans="1:33">
      <c r="A922" s="84" t="s">
        <v>3382</v>
      </c>
      <c r="B922" s="83" t="s">
        <v>1550</v>
      </c>
      <c r="C922" s="83" t="s">
        <v>3585</v>
      </c>
      <c r="D922" s="83">
        <v>42702399</v>
      </c>
      <c r="E922" s="57" t="str">
        <f t="shared" si="281"/>
        <v>KG-ARI-1903-00107-02506/42702399</v>
      </c>
      <c r="F922" s="20" t="s">
        <v>1552</v>
      </c>
      <c r="G922" s="20" t="s">
        <v>1554</v>
      </c>
      <c r="H922" s="45">
        <v>43552</v>
      </c>
      <c r="I922" s="38">
        <v>3</v>
      </c>
      <c r="J922" s="38">
        <v>18</v>
      </c>
      <c r="K922" s="65">
        <f t="shared" si="282"/>
        <v>6</v>
      </c>
      <c r="L922" s="46">
        <v>1.77</v>
      </c>
      <c r="M922" s="66">
        <f t="shared" si="283"/>
        <v>5.31</v>
      </c>
      <c r="N922" s="38">
        <v>48</v>
      </c>
      <c r="O922" s="38">
        <v>26.5</v>
      </c>
      <c r="P922" s="38">
        <v>21.5</v>
      </c>
      <c r="Q922" s="71">
        <f t="shared" si="284"/>
        <v>2.7E-2</v>
      </c>
      <c r="R922" s="65">
        <f t="shared" si="285"/>
        <v>0.08</v>
      </c>
      <c r="S922" s="72">
        <f t="shared" si="286"/>
        <v>0.21166666666666667</v>
      </c>
      <c r="T922" s="50">
        <v>3.81</v>
      </c>
      <c r="U922" s="74" t="s">
        <v>3586</v>
      </c>
      <c r="V922" s="27">
        <f>IF(E922="","",SUMIF(OUTBOUND!$G:$G,WMS!E922,OUTBOUND!$L:$L))</f>
        <v>3</v>
      </c>
      <c r="W922" s="27">
        <f>IF(E922="","",SUMIF(OUTBOUND!$G:$G,WMS!E922,OUTBOUND!$M:$M))</f>
        <v>18</v>
      </c>
      <c r="X922" s="71">
        <f>IF(E922="","",SUMIF(OUTBOUND!$G:$G,WMS!E922,OUTBOUND!$O:$O))</f>
        <v>5.3100000000000005</v>
      </c>
      <c r="Y922" s="71">
        <f>IF(E922="","",SUMIF(OUTBOUND!$G:$G,WMS!E922,OUTBOUND!$AC:$AC))</f>
        <v>3.81</v>
      </c>
      <c r="Z922" s="71">
        <f>IF(E922="","",SUMIF(OUTBOUND!$G:$G,WMS!E922,OUTBOUND!$P:$P))</f>
        <v>8.1000000000000003E-2</v>
      </c>
      <c r="AA922" s="27">
        <f t="shared" si="287"/>
        <v>0</v>
      </c>
      <c r="AB922" s="27">
        <f t="shared" si="288"/>
        <v>0</v>
      </c>
      <c r="AC922" s="71">
        <f t="shared" si="289"/>
        <v>-8.8817841970012523E-16</v>
      </c>
      <c r="AD922" s="71">
        <f t="shared" si="290"/>
        <v>0</v>
      </c>
      <c r="AE922" s="71">
        <f t="shared" si="291"/>
        <v>-1.0000000000000009E-3</v>
      </c>
      <c r="AF922" s="80" t="e">
        <f t="shared" si="292"/>
        <v>#DIV/0!</v>
      </c>
      <c r="AG922" s="60" t="s">
        <v>2726</v>
      </c>
    </row>
    <row r="923" spans="1:33">
      <c r="A923" s="43" t="s">
        <v>3382</v>
      </c>
      <c r="B923" s="19" t="s">
        <v>1550</v>
      </c>
      <c r="C923" s="19" t="s">
        <v>3585</v>
      </c>
      <c r="D923" s="19">
        <v>42635987</v>
      </c>
      <c r="E923" s="57" t="str">
        <f t="shared" si="281"/>
        <v>KG-ARI-1903-00107-02506/42635987</v>
      </c>
      <c r="F923" s="20" t="s">
        <v>1552</v>
      </c>
      <c r="G923" s="20" t="s">
        <v>1554</v>
      </c>
      <c r="H923" s="45">
        <v>43552</v>
      </c>
      <c r="I923" s="38">
        <v>5</v>
      </c>
      <c r="J923" s="38">
        <v>30</v>
      </c>
      <c r="K923" s="65">
        <f t="shared" si="282"/>
        <v>6</v>
      </c>
      <c r="L923" s="46">
        <v>2.0699999999999998</v>
      </c>
      <c r="M923" s="66">
        <f t="shared" si="283"/>
        <v>10.35</v>
      </c>
      <c r="N923" s="38">
        <v>60</v>
      </c>
      <c r="O923" s="38">
        <v>25</v>
      </c>
      <c r="P923" s="38">
        <v>30</v>
      </c>
      <c r="Q923" s="71">
        <f t="shared" si="284"/>
        <v>4.4999999999999998E-2</v>
      </c>
      <c r="R923" s="65">
        <f t="shared" si="285"/>
        <v>0.23</v>
      </c>
      <c r="S923" s="72">
        <f t="shared" si="286"/>
        <v>0.253</v>
      </c>
      <c r="T923" s="50">
        <v>7.59</v>
      </c>
      <c r="U923" s="74" t="s">
        <v>3581</v>
      </c>
      <c r="V923" s="27">
        <f>IF(E923="","",SUMIF(OUTBOUND!$G:$G,WMS!E923,OUTBOUND!$L:$L))</f>
        <v>0</v>
      </c>
      <c r="W923" s="27">
        <f>IF(E923="","",SUMIF(OUTBOUND!$G:$G,WMS!E923,OUTBOUND!$M:$M))</f>
        <v>0</v>
      </c>
      <c r="X923" s="71">
        <f>IF(E923="","",SUMIF(OUTBOUND!$G:$G,WMS!E923,OUTBOUND!$O:$O))</f>
        <v>0</v>
      </c>
      <c r="Y923" s="71">
        <f>IF(E923="","",SUMIF(OUTBOUND!$G:$G,WMS!E923,OUTBOUND!$AC:$AC))</f>
        <v>0</v>
      </c>
      <c r="Z923" s="71">
        <f>IF(E923="","",SUMIF(OUTBOUND!$G:$G,WMS!E923,OUTBOUND!$P:$P))</f>
        <v>0</v>
      </c>
      <c r="AA923" s="27">
        <f t="shared" si="287"/>
        <v>5</v>
      </c>
      <c r="AB923" s="27">
        <f t="shared" si="288"/>
        <v>30</v>
      </c>
      <c r="AC923" s="71">
        <f t="shared" si="289"/>
        <v>10.35</v>
      </c>
      <c r="AD923" s="71">
        <f t="shared" si="290"/>
        <v>7.59</v>
      </c>
      <c r="AE923" s="71">
        <f t="shared" si="291"/>
        <v>0.23</v>
      </c>
      <c r="AF923" s="80" t="b">
        <f t="shared" si="292"/>
        <v>1</v>
      </c>
    </row>
    <row r="924" spans="1:33">
      <c r="A924" s="84" t="s">
        <v>3382</v>
      </c>
      <c r="B924" s="83" t="s">
        <v>1550</v>
      </c>
      <c r="C924" s="83" t="s">
        <v>3585</v>
      </c>
      <c r="D924" s="83">
        <v>42562511</v>
      </c>
      <c r="E924" s="57" t="str">
        <f t="shared" si="281"/>
        <v>KG-ARI-1903-00107-02506/42562511</v>
      </c>
      <c r="F924" s="20" t="s">
        <v>1552</v>
      </c>
      <c r="G924" s="20" t="s">
        <v>1554</v>
      </c>
      <c r="H924" s="45">
        <v>43552</v>
      </c>
      <c r="I924" s="38">
        <v>4</v>
      </c>
      <c r="J924" s="38">
        <v>24</v>
      </c>
      <c r="K924" s="65">
        <f t="shared" si="282"/>
        <v>6</v>
      </c>
      <c r="L924" s="46">
        <v>1.85</v>
      </c>
      <c r="M924" s="66">
        <f t="shared" si="283"/>
        <v>7.4</v>
      </c>
      <c r="N924" s="38">
        <v>48</v>
      </c>
      <c r="O924" s="38">
        <v>21.5</v>
      </c>
      <c r="P924" s="38">
        <v>26.5</v>
      </c>
      <c r="Q924" s="71">
        <f t="shared" si="284"/>
        <v>2.7E-2</v>
      </c>
      <c r="R924" s="65">
        <f t="shared" si="285"/>
        <v>0.11</v>
      </c>
      <c r="S924" s="72">
        <f t="shared" si="286"/>
        <v>0.22500000000000001</v>
      </c>
      <c r="T924" s="50">
        <v>5.4</v>
      </c>
      <c r="U924" s="74" t="s">
        <v>3586</v>
      </c>
      <c r="V924" s="27">
        <f>IF(E924="","",SUMIF(OUTBOUND!$G:$G,WMS!E924,OUTBOUND!$L:$L))</f>
        <v>4</v>
      </c>
      <c r="W924" s="27">
        <f>IF(E924="","",SUMIF(OUTBOUND!$G:$G,WMS!E924,OUTBOUND!$M:$M))</f>
        <v>24</v>
      </c>
      <c r="X924" s="71">
        <f>IF(E924="","",SUMIF(OUTBOUND!$G:$G,WMS!E924,OUTBOUND!$O:$O))</f>
        <v>7.4</v>
      </c>
      <c r="Y924" s="71">
        <f>IF(E924="","",SUMIF(OUTBOUND!$G:$G,WMS!E924,OUTBOUND!$AC:$AC))</f>
        <v>5.4</v>
      </c>
      <c r="Z924" s="71">
        <f>IF(E924="","",SUMIF(OUTBOUND!$G:$G,WMS!E924,OUTBOUND!$P:$P))</f>
        <v>0.108</v>
      </c>
      <c r="AA924" s="27">
        <f t="shared" si="287"/>
        <v>0</v>
      </c>
      <c r="AB924" s="27">
        <f t="shared" si="288"/>
        <v>0</v>
      </c>
      <c r="AC924" s="71">
        <f t="shared" si="289"/>
        <v>0</v>
      </c>
      <c r="AD924" s="71">
        <f t="shared" si="290"/>
        <v>0</v>
      </c>
      <c r="AE924" s="71">
        <f t="shared" si="291"/>
        <v>2.0000000000000018E-3</v>
      </c>
      <c r="AF924" s="80" t="e">
        <f t="shared" si="292"/>
        <v>#DIV/0!</v>
      </c>
      <c r="AG924" s="43" t="s">
        <v>2726</v>
      </c>
    </row>
    <row r="925" spans="1:33">
      <c r="A925" s="84" t="s">
        <v>3382</v>
      </c>
      <c r="B925" s="83" t="s">
        <v>1550</v>
      </c>
      <c r="C925" s="83" t="s">
        <v>3585</v>
      </c>
      <c r="D925" s="83">
        <v>42702382</v>
      </c>
      <c r="E925" s="57" t="str">
        <f t="shared" si="281"/>
        <v>KG-ARI-1903-00107-02506/42702382</v>
      </c>
      <c r="F925" s="20" t="s">
        <v>1552</v>
      </c>
      <c r="G925" s="20" t="s">
        <v>1554</v>
      </c>
      <c r="H925" s="45">
        <v>43552</v>
      </c>
      <c r="I925" s="38">
        <v>4</v>
      </c>
      <c r="J925" s="38">
        <v>24</v>
      </c>
      <c r="K925" s="65">
        <f t="shared" si="282"/>
        <v>6</v>
      </c>
      <c r="L925" s="46">
        <v>1.63</v>
      </c>
      <c r="M925" s="66">
        <f t="shared" si="283"/>
        <v>6.52</v>
      </c>
      <c r="N925" s="38">
        <v>26.5</v>
      </c>
      <c r="O925" s="38">
        <v>48</v>
      </c>
      <c r="P925" s="38">
        <v>21.5</v>
      </c>
      <c r="Q925" s="71">
        <f t="shared" si="284"/>
        <v>2.7E-2</v>
      </c>
      <c r="R925" s="65">
        <f t="shared" si="285"/>
        <v>0.11</v>
      </c>
      <c r="S925" s="72">
        <f t="shared" si="286"/>
        <v>0.21</v>
      </c>
      <c r="T925" s="50">
        <v>5.04</v>
      </c>
      <c r="U925" s="74" t="s">
        <v>3586</v>
      </c>
      <c r="V925" s="27">
        <f>IF(E925="","",SUMIF(OUTBOUND!$G:$G,WMS!E925,OUTBOUND!$L:$L))</f>
        <v>4</v>
      </c>
      <c r="W925" s="27">
        <f>IF(E925="","",SUMIF(OUTBOUND!$G:$G,WMS!E925,OUTBOUND!$M:$M))</f>
        <v>24</v>
      </c>
      <c r="X925" s="71">
        <f>IF(E925="","",SUMIF(OUTBOUND!$G:$G,WMS!E925,OUTBOUND!$O:$O))</f>
        <v>6.52</v>
      </c>
      <c r="Y925" s="71">
        <f>IF(E925="","",SUMIF(OUTBOUND!$G:$G,WMS!E925,OUTBOUND!$AC:$AC))</f>
        <v>5.04</v>
      </c>
      <c r="Z925" s="71">
        <f>IF(E925="","",SUMIF(OUTBOUND!$G:$G,WMS!E925,OUTBOUND!$P:$P))</f>
        <v>0.108</v>
      </c>
      <c r="AA925" s="27">
        <f t="shared" si="287"/>
        <v>0</v>
      </c>
      <c r="AB925" s="27">
        <f t="shared" si="288"/>
        <v>0</v>
      </c>
      <c r="AC925" s="71">
        <f t="shared" si="289"/>
        <v>0</v>
      </c>
      <c r="AD925" s="71">
        <f t="shared" si="290"/>
        <v>0</v>
      </c>
      <c r="AE925" s="71">
        <f t="shared" si="291"/>
        <v>2.0000000000000018E-3</v>
      </c>
      <c r="AF925" s="80" t="e">
        <f t="shared" si="292"/>
        <v>#DIV/0!</v>
      </c>
      <c r="AG925" s="60" t="s">
        <v>2726</v>
      </c>
    </row>
    <row r="926" spans="1:33">
      <c r="A926" s="43" t="s">
        <v>3382</v>
      </c>
      <c r="B926" s="19" t="s">
        <v>1550</v>
      </c>
      <c r="C926" s="19" t="s">
        <v>3585</v>
      </c>
      <c r="D926" s="19">
        <v>42494072</v>
      </c>
      <c r="E926" s="57" t="str">
        <f t="shared" si="281"/>
        <v>KG-ARI-1903-00107-02506/42494072</v>
      </c>
      <c r="F926" s="20" t="s">
        <v>1552</v>
      </c>
      <c r="G926" s="20" t="s">
        <v>1554</v>
      </c>
      <c r="H926" s="45">
        <v>43552</v>
      </c>
      <c r="I926" s="38">
        <v>8</v>
      </c>
      <c r="J926" s="38">
        <v>48</v>
      </c>
      <c r="K926" s="65">
        <f t="shared" si="282"/>
        <v>6</v>
      </c>
      <c r="L926" s="46">
        <v>1.38</v>
      </c>
      <c r="M926" s="66">
        <f t="shared" si="283"/>
        <v>11.04</v>
      </c>
      <c r="N926" s="38">
        <v>43</v>
      </c>
      <c r="O926" s="38">
        <v>20</v>
      </c>
      <c r="P926" s="38">
        <v>27.4</v>
      </c>
      <c r="Q926" s="71">
        <f t="shared" si="284"/>
        <v>2.4E-2</v>
      </c>
      <c r="R926" s="65">
        <f t="shared" si="285"/>
        <v>0.19</v>
      </c>
      <c r="S926" s="72">
        <f t="shared" si="286"/>
        <v>0.19333333333333333</v>
      </c>
      <c r="T926" s="50">
        <v>9.2799999999999994</v>
      </c>
      <c r="U926" s="74" t="s">
        <v>3586</v>
      </c>
      <c r="V926" s="27">
        <f>IF(E926="","",SUMIF(OUTBOUND!$G:$G,WMS!E926,OUTBOUND!$L:$L))</f>
        <v>2</v>
      </c>
      <c r="W926" s="27">
        <f>IF(E926="","",SUMIF(OUTBOUND!$G:$G,WMS!E926,OUTBOUND!$M:$M))</f>
        <v>12</v>
      </c>
      <c r="X926" s="71">
        <f>IF(E926="","",SUMIF(OUTBOUND!$G:$G,WMS!E926,OUTBOUND!$O:$O))</f>
        <v>2.76</v>
      </c>
      <c r="Y926" s="71">
        <f>IF(E926="","",SUMIF(OUTBOUND!$G:$G,WMS!E926,OUTBOUND!$AC:$AC))</f>
        <v>2.3199999999999998</v>
      </c>
      <c r="Z926" s="71">
        <f>IF(E926="","",SUMIF(OUTBOUND!$G:$G,WMS!E926,OUTBOUND!$P:$P))</f>
        <v>4.8000000000000001E-2</v>
      </c>
      <c r="AA926" s="27">
        <f t="shared" si="287"/>
        <v>6</v>
      </c>
      <c r="AB926" s="27">
        <f t="shared" si="288"/>
        <v>36</v>
      </c>
      <c r="AC926" s="71">
        <f t="shared" si="289"/>
        <v>8.2799999999999994</v>
      </c>
      <c r="AD926" s="71">
        <f t="shared" si="290"/>
        <v>6.9599999999999991</v>
      </c>
      <c r="AE926" s="71">
        <f t="shared" si="291"/>
        <v>0.14200000000000002</v>
      </c>
      <c r="AF926" s="80" t="b">
        <f t="shared" si="292"/>
        <v>1</v>
      </c>
    </row>
    <row r="927" spans="1:33">
      <c r="A927" s="43" t="s">
        <v>3382</v>
      </c>
      <c r="B927" s="19" t="s">
        <v>1550</v>
      </c>
      <c r="C927" s="19" t="s">
        <v>3585</v>
      </c>
      <c r="D927" s="19">
        <v>42635994</v>
      </c>
      <c r="E927" s="57" t="str">
        <f t="shared" si="281"/>
        <v>KG-ARI-1903-00107-02506/42635994</v>
      </c>
      <c r="F927" s="20" t="s">
        <v>1552</v>
      </c>
      <c r="G927" s="20" t="s">
        <v>1554</v>
      </c>
      <c r="H927" s="45">
        <v>43552</v>
      </c>
      <c r="I927" s="38">
        <v>4</v>
      </c>
      <c r="J927" s="38">
        <v>24</v>
      </c>
      <c r="K927" s="65">
        <f t="shared" si="282"/>
        <v>6</v>
      </c>
      <c r="L927" s="46">
        <v>2.0499999999999998</v>
      </c>
      <c r="M927" s="66">
        <f t="shared" si="283"/>
        <v>8.1999999999999993</v>
      </c>
      <c r="N927" s="38">
        <v>60</v>
      </c>
      <c r="O927" s="38">
        <v>25</v>
      </c>
      <c r="P927" s="38">
        <v>30</v>
      </c>
      <c r="Q927" s="71">
        <f t="shared" si="284"/>
        <v>4.4999999999999998E-2</v>
      </c>
      <c r="R927" s="65">
        <f t="shared" si="285"/>
        <v>0.18</v>
      </c>
      <c r="S927" s="72">
        <f t="shared" si="286"/>
        <v>0.25</v>
      </c>
      <c r="T927" s="50">
        <v>6</v>
      </c>
      <c r="U927" s="74" t="s">
        <v>3581</v>
      </c>
      <c r="V927" s="27">
        <f>IF(E927="","",SUMIF(OUTBOUND!$G:$G,WMS!E927,OUTBOUND!$L:$L))</f>
        <v>2</v>
      </c>
      <c r="W927" s="27">
        <f>IF(E927="","",SUMIF(OUTBOUND!$G:$G,WMS!E927,OUTBOUND!$M:$M))</f>
        <v>12</v>
      </c>
      <c r="X927" s="71">
        <f>IF(E927="","",SUMIF(OUTBOUND!$G:$G,WMS!E927,OUTBOUND!$O:$O))</f>
        <v>4.0999999999999996</v>
      </c>
      <c r="Y927" s="71">
        <f>IF(E927="","",SUMIF(OUTBOUND!$G:$G,WMS!E927,OUTBOUND!$AC:$AC))</f>
        <v>3</v>
      </c>
      <c r="Z927" s="71">
        <f>IF(E927="","",SUMIF(OUTBOUND!$G:$G,WMS!E927,OUTBOUND!$P:$P))</f>
        <v>0.09</v>
      </c>
      <c r="AA927" s="27">
        <f t="shared" si="287"/>
        <v>2</v>
      </c>
      <c r="AB927" s="27">
        <f t="shared" si="288"/>
        <v>12</v>
      </c>
      <c r="AC927" s="71">
        <f t="shared" si="289"/>
        <v>4.0999999999999996</v>
      </c>
      <c r="AD927" s="71">
        <f t="shared" si="290"/>
        <v>3</v>
      </c>
      <c r="AE927" s="71">
        <f t="shared" si="291"/>
        <v>0.09</v>
      </c>
      <c r="AF927" s="80" t="b">
        <f t="shared" si="292"/>
        <v>1</v>
      </c>
    </row>
    <row r="928" spans="1:33">
      <c r="A928" s="43" t="s">
        <v>3382</v>
      </c>
      <c r="B928" s="19" t="s">
        <v>1550</v>
      </c>
      <c r="C928" s="19" t="s">
        <v>3585</v>
      </c>
      <c r="D928" s="19">
        <v>42605591</v>
      </c>
      <c r="E928" s="57" t="str">
        <f t="shared" si="281"/>
        <v>KG-ARI-1903-00107-02506/42605591</v>
      </c>
      <c r="F928" s="19" t="s">
        <v>1552</v>
      </c>
      <c r="G928" s="19" t="s">
        <v>1553</v>
      </c>
      <c r="H928" s="45">
        <v>43552</v>
      </c>
      <c r="I928" s="38">
        <v>7</v>
      </c>
      <c r="J928" s="38">
        <v>84</v>
      </c>
      <c r="K928" s="65">
        <f t="shared" si="282"/>
        <v>12</v>
      </c>
      <c r="L928" s="46">
        <v>0.77</v>
      </c>
      <c r="M928" s="66">
        <f t="shared" si="283"/>
        <v>5.39</v>
      </c>
      <c r="N928" s="38">
        <v>19.3</v>
      </c>
      <c r="O928" s="38">
        <v>21</v>
      </c>
      <c r="P928" s="38">
        <v>20</v>
      </c>
      <c r="Q928" s="71">
        <f t="shared" si="284"/>
        <v>8.0000000000000002E-3</v>
      </c>
      <c r="R928" s="65">
        <f t="shared" si="285"/>
        <v>0.06</v>
      </c>
      <c r="S928" s="72">
        <f t="shared" si="286"/>
        <v>4.4999999999999998E-2</v>
      </c>
      <c r="T928" s="50">
        <v>3.78</v>
      </c>
      <c r="U928" s="74" t="s">
        <v>3586</v>
      </c>
      <c r="V928" s="27">
        <f>IF(E928="","",SUMIF(OUTBOUND!$G:$G,WMS!E928,OUTBOUND!$L:$L))</f>
        <v>3</v>
      </c>
      <c r="W928" s="27">
        <f>IF(E928="","",SUMIF(OUTBOUND!$G:$G,WMS!E928,OUTBOUND!$M:$M))</f>
        <v>36</v>
      </c>
      <c r="X928" s="71">
        <f>IF(E928="","",SUMIF(OUTBOUND!$G:$G,WMS!E928,OUTBOUND!$O:$O))</f>
        <v>2.31</v>
      </c>
      <c r="Y928" s="71">
        <f>IF(E928="","",SUMIF(OUTBOUND!$G:$G,WMS!E928,OUTBOUND!$AC:$AC))</f>
        <v>1.62</v>
      </c>
      <c r="Z928" s="71">
        <f>IF(E928="","",SUMIF(OUTBOUND!$G:$G,WMS!E928,OUTBOUND!$P:$P))</f>
        <v>2.4E-2</v>
      </c>
      <c r="AA928" s="27">
        <f t="shared" si="287"/>
        <v>4</v>
      </c>
      <c r="AB928" s="27">
        <f t="shared" si="288"/>
        <v>48</v>
      </c>
      <c r="AC928" s="71">
        <f t="shared" si="289"/>
        <v>3.0799999999999996</v>
      </c>
      <c r="AD928" s="71">
        <f t="shared" si="290"/>
        <v>2.1599999999999997</v>
      </c>
      <c r="AE928" s="71">
        <f t="shared" si="291"/>
        <v>3.5999999999999997E-2</v>
      </c>
      <c r="AF928" s="80" t="b">
        <f t="shared" si="292"/>
        <v>1</v>
      </c>
    </row>
    <row r="929" spans="1:33">
      <c r="A929" s="43" t="s">
        <v>3227</v>
      </c>
      <c r="B929" s="19" t="s">
        <v>1555</v>
      </c>
      <c r="C929" s="19" t="s">
        <v>3587</v>
      </c>
      <c r="D929" s="19" t="s">
        <v>3588</v>
      </c>
      <c r="E929" s="57" t="str">
        <f t="shared" si="281"/>
        <v>KG-ARI-1903-00107-02563/42632740</v>
      </c>
      <c r="F929" s="19" t="s">
        <v>1557</v>
      </c>
      <c r="G929" s="19" t="s">
        <v>1558</v>
      </c>
      <c r="H929" s="45">
        <v>43552</v>
      </c>
      <c r="I929" s="38">
        <v>6</v>
      </c>
      <c r="J929" s="38">
        <v>24</v>
      </c>
      <c r="K929" s="65">
        <f t="shared" si="282"/>
        <v>4</v>
      </c>
      <c r="L929" s="46">
        <v>2.27</v>
      </c>
      <c r="M929" s="66">
        <f t="shared" si="283"/>
        <v>13.62</v>
      </c>
      <c r="N929" s="38">
        <v>44.77</v>
      </c>
      <c r="O929" s="38">
        <v>27.31</v>
      </c>
      <c r="P929" s="38">
        <v>21.59</v>
      </c>
      <c r="Q929" s="71">
        <f t="shared" si="284"/>
        <v>2.5999999999999999E-2</v>
      </c>
      <c r="R929" s="65">
        <f t="shared" si="285"/>
        <v>0.16</v>
      </c>
      <c r="S929" s="72">
        <f t="shared" si="286"/>
        <v>0.34</v>
      </c>
      <c r="T929" s="50">
        <v>8.16</v>
      </c>
      <c r="U929" s="74" t="s">
        <v>3565</v>
      </c>
      <c r="V929" s="27">
        <f>IF(E929="","",SUMIF(OUTBOUND!$G:$G,WMS!E929,OUTBOUND!$L:$L))</f>
        <v>0</v>
      </c>
      <c r="W929" s="27">
        <f>IF(E929="","",SUMIF(OUTBOUND!$G:$G,WMS!E929,OUTBOUND!$M:$M))</f>
        <v>0</v>
      </c>
      <c r="X929" s="71">
        <f>IF(E929="","",SUMIF(OUTBOUND!$G:$G,WMS!E929,OUTBOUND!$O:$O))</f>
        <v>0</v>
      </c>
      <c r="Y929" s="71">
        <f>IF(E929="","",SUMIF(OUTBOUND!$G:$G,WMS!E929,OUTBOUND!$AC:$AC))</f>
        <v>0</v>
      </c>
      <c r="Z929" s="71">
        <f>IF(E929="","",SUMIF(OUTBOUND!$G:$G,WMS!E929,OUTBOUND!$P:$P))</f>
        <v>0</v>
      </c>
      <c r="AA929" s="27">
        <f t="shared" si="287"/>
        <v>6</v>
      </c>
      <c r="AB929" s="27">
        <f t="shared" si="288"/>
        <v>24</v>
      </c>
      <c r="AC929" s="71">
        <f t="shared" si="289"/>
        <v>13.62</v>
      </c>
      <c r="AD929" s="71">
        <f t="shared" si="290"/>
        <v>8.16</v>
      </c>
      <c r="AE929" s="71">
        <f t="shared" si="291"/>
        <v>0.16</v>
      </c>
      <c r="AF929" s="80" t="b">
        <f t="shared" si="292"/>
        <v>1</v>
      </c>
    </row>
    <row r="930" spans="1:33">
      <c r="A930" s="43" t="s">
        <v>3227</v>
      </c>
      <c r="B930" s="19" t="s">
        <v>1555</v>
      </c>
      <c r="C930" s="19" t="s">
        <v>3587</v>
      </c>
      <c r="D930" s="19" t="s">
        <v>3589</v>
      </c>
      <c r="E930" s="57" t="str">
        <f t="shared" si="281"/>
        <v>KG-ARI-1903-00107-02563/42474760</v>
      </c>
      <c r="F930" s="19" t="s">
        <v>1557</v>
      </c>
      <c r="G930" s="19" t="s">
        <v>1560</v>
      </c>
      <c r="H930" s="45">
        <v>43552</v>
      </c>
      <c r="I930" s="38">
        <v>5</v>
      </c>
      <c r="J930" s="38">
        <v>20</v>
      </c>
      <c r="K930" s="65">
        <f t="shared" si="282"/>
        <v>4</v>
      </c>
      <c r="L930" s="46">
        <v>2.27</v>
      </c>
      <c r="M930" s="66">
        <f t="shared" si="283"/>
        <v>11.35</v>
      </c>
      <c r="N930" s="38">
        <v>44.77</v>
      </c>
      <c r="O930" s="38">
        <v>27.31</v>
      </c>
      <c r="P930" s="38">
        <v>21.59</v>
      </c>
      <c r="Q930" s="71">
        <f t="shared" si="284"/>
        <v>2.5999999999999999E-2</v>
      </c>
      <c r="R930" s="65">
        <f t="shared" si="285"/>
        <v>0.13</v>
      </c>
      <c r="S930" s="72">
        <f t="shared" si="286"/>
        <v>0.33999999999999997</v>
      </c>
      <c r="T930" s="50">
        <v>6.8</v>
      </c>
      <c r="U930" s="74" t="s">
        <v>3565</v>
      </c>
      <c r="V930" s="27">
        <f>IF(E930="","",SUMIF(OUTBOUND!$G:$G,WMS!E930,OUTBOUND!$L:$L))</f>
        <v>0</v>
      </c>
      <c r="W930" s="27">
        <f>IF(E930="","",SUMIF(OUTBOUND!$G:$G,WMS!E930,OUTBOUND!$M:$M))</f>
        <v>0</v>
      </c>
      <c r="X930" s="71">
        <f>IF(E930="","",SUMIF(OUTBOUND!$G:$G,WMS!E930,OUTBOUND!$O:$O))</f>
        <v>0</v>
      </c>
      <c r="Y930" s="71">
        <f>IF(E930="","",SUMIF(OUTBOUND!$G:$G,WMS!E930,OUTBOUND!$AC:$AC))</f>
        <v>0</v>
      </c>
      <c r="Z930" s="71">
        <f>IF(E930="","",SUMIF(OUTBOUND!$G:$G,WMS!E930,OUTBOUND!$P:$P))</f>
        <v>0</v>
      </c>
      <c r="AA930" s="27">
        <f t="shared" si="287"/>
        <v>5</v>
      </c>
      <c r="AB930" s="27">
        <f t="shared" si="288"/>
        <v>20</v>
      </c>
      <c r="AC930" s="71">
        <f t="shared" si="289"/>
        <v>11.35</v>
      </c>
      <c r="AD930" s="71">
        <f t="shared" si="290"/>
        <v>6.8</v>
      </c>
      <c r="AE930" s="71">
        <f t="shared" si="291"/>
        <v>0.13</v>
      </c>
      <c r="AF930" s="80" t="b">
        <f t="shared" si="292"/>
        <v>1</v>
      </c>
    </row>
    <row r="931" spans="1:33">
      <c r="A931" s="43" t="s">
        <v>3227</v>
      </c>
      <c r="B931" s="19" t="s">
        <v>1555</v>
      </c>
      <c r="C931" s="19" t="s">
        <v>3587</v>
      </c>
      <c r="D931" s="19" t="s">
        <v>3590</v>
      </c>
      <c r="E931" s="57" t="str">
        <f t="shared" si="281"/>
        <v>KG-ARI-1903-00107-02563/42632788</v>
      </c>
      <c r="F931" s="19" t="s">
        <v>1557</v>
      </c>
      <c r="G931" s="19" t="s">
        <v>1562</v>
      </c>
      <c r="H931" s="45">
        <v>43552</v>
      </c>
      <c r="I931" s="38">
        <v>4</v>
      </c>
      <c r="J931" s="38">
        <v>16</v>
      </c>
      <c r="K931" s="65">
        <f t="shared" si="282"/>
        <v>4</v>
      </c>
      <c r="L931" s="46">
        <v>2.2000000000000002</v>
      </c>
      <c r="M931" s="66">
        <f t="shared" si="283"/>
        <v>8.8000000000000007</v>
      </c>
      <c r="N931" s="38">
        <v>44.77</v>
      </c>
      <c r="O931" s="38">
        <v>27.31</v>
      </c>
      <c r="P931" s="38">
        <v>21.59</v>
      </c>
      <c r="Q931" s="71">
        <f t="shared" si="284"/>
        <v>2.5999999999999999E-2</v>
      </c>
      <c r="R931" s="65">
        <f t="shared" si="285"/>
        <v>0.11</v>
      </c>
      <c r="S931" s="72">
        <f t="shared" si="286"/>
        <v>0.32250000000000001</v>
      </c>
      <c r="T931" s="50">
        <v>5.16</v>
      </c>
      <c r="U931" s="74" t="s">
        <v>3565</v>
      </c>
      <c r="V931" s="27">
        <f>IF(E931="","",SUMIF(OUTBOUND!$G:$G,WMS!E931,OUTBOUND!$L:$L))</f>
        <v>0</v>
      </c>
      <c r="W931" s="27">
        <f>IF(E931="","",SUMIF(OUTBOUND!$G:$G,WMS!E931,OUTBOUND!$M:$M))</f>
        <v>0</v>
      </c>
      <c r="X931" s="71">
        <f>IF(E931="","",SUMIF(OUTBOUND!$G:$G,WMS!E931,OUTBOUND!$O:$O))</f>
        <v>0</v>
      </c>
      <c r="Y931" s="71">
        <f>IF(E931="","",SUMIF(OUTBOUND!$G:$G,WMS!E931,OUTBOUND!$AC:$AC))</f>
        <v>0</v>
      </c>
      <c r="Z931" s="71">
        <f>IF(E931="","",SUMIF(OUTBOUND!$G:$G,WMS!E931,OUTBOUND!$P:$P))</f>
        <v>0</v>
      </c>
      <c r="AA931" s="27">
        <f t="shared" si="287"/>
        <v>4</v>
      </c>
      <c r="AB931" s="27">
        <f t="shared" si="288"/>
        <v>16</v>
      </c>
      <c r="AC931" s="71">
        <f t="shared" si="289"/>
        <v>8.8000000000000007</v>
      </c>
      <c r="AD931" s="71">
        <f t="shared" si="290"/>
        <v>5.16</v>
      </c>
      <c r="AE931" s="71">
        <f t="shared" si="291"/>
        <v>0.11</v>
      </c>
      <c r="AF931" s="80" t="b">
        <f t="shared" si="292"/>
        <v>1</v>
      </c>
    </row>
    <row r="932" spans="1:33">
      <c r="A932" s="43" t="s">
        <v>3227</v>
      </c>
      <c r="B932" s="19" t="s">
        <v>1564</v>
      </c>
      <c r="C932" s="19" t="s">
        <v>3591</v>
      </c>
      <c r="D932" s="19" t="s">
        <v>3592</v>
      </c>
      <c r="E932" s="57" t="str">
        <f t="shared" si="281"/>
        <v>KG-ARI-1903-00107-02483/42609544</v>
      </c>
      <c r="F932" s="19" t="s">
        <v>1566</v>
      </c>
      <c r="G932" s="19" t="s">
        <v>1567</v>
      </c>
      <c r="H932" s="45">
        <v>43552</v>
      </c>
      <c r="I932" s="38">
        <v>6</v>
      </c>
      <c r="J932" s="38">
        <v>24</v>
      </c>
      <c r="K932" s="65">
        <f t="shared" si="282"/>
        <v>4</v>
      </c>
      <c r="L932" s="46">
        <v>3.6</v>
      </c>
      <c r="M932" s="66">
        <f t="shared" si="283"/>
        <v>21.6</v>
      </c>
      <c r="N932" s="38">
        <v>45</v>
      </c>
      <c r="O932" s="38">
        <v>31</v>
      </c>
      <c r="P932" s="38">
        <v>26</v>
      </c>
      <c r="Q932" s="71">
        <f t="shared" si="284"/>
        <v>3.5999999999999997E-2</v>
      </c>
      <c r="R932" s="65">
        <f t="shared" si="285"/>
        <v>0.22</v>
      </c>
      <c r="S932" s="72">
        <f t="shared" si="286"/>
        <v>0.5</v>
      </c>
      <c r="T932" s="50">
        <v>12</v>
      </c>
      <c r="U932" s="74" t="s">
        <v>3593</v>
      </c>
      <c r="V932" s="27">
        <f>IF(E932="","",SUMIF(OUTBOUND!$G:$G,WMS!E932,OUTBOUND!$L:$L))</f>
        <v>0</v>
      </c>
      <c r="W932" s="27">
        <f>IF(E932="","",SUMIF(OUTBOUND!$G:$G,WMS!E932,OUTBOUND!$M:$M))</f>
        <v>0</v>
      </c>
      <c r="X932" s="71">
        <f>IF(E932="","",SUMIF(OUTBOUND!$G:$G,WMS!E932,OUTBOUND!$O:$O))</f>
        <v>0</v>
      </c>
      <c r="Y932" s="71">
        <f>IF(E932="","",SUMIF(OUTBOUND!$G:$G,WMS!E932,OUTBOUND!$AC:$AC))</f>
        <v>0</v>
      </c>
      <c r="Z932" s="71">
        <f>IF(E932="","",SUMIF(OUTBOUND!$G:$G,WMS!E932,OUTBOUND!$P:$P))</f>
        <v>0</v>
      </c>
      <c r="AA932" s="27">
        <f t="shared" si="287"/>
        <v>6</v>
      </c>
      <c r="AB932" s="27">
        <f t="shared" si="288"/>
        <v>24</v>
      </c>
      <c r="AC932" s="71">
        <f t="shared" si="289"/>
        <v>21.6</v>
      </c>
      <c r="AD932" s="71">
        <f t="shared" si="290"/>
        <v>12</v>
      </c>
      <c r="AE932" s="71">
        <f t="shared" si="291"/>
        <v>0.22</v>
      </c>
      <c r="AF932" s="80" t="b">
        <f t="shared" si="292"/>
        <v>1</v>
      </c>
    </row>
    <row r="933" spans="1:33">
      <c r="A933" s="43" t="s">
        <v>3227</v>
      </c>
      <c r="B933" s="19" t="s">
        <v>1564</v>
      </c>
      <c r="C933" s="19" t="s">
        <v>3591</v>
      </c>
      <c r="D933" s="19" t="s">
        <v>3594</v>
      </c>
      <c r="E933" s="57" t="str">
        <f t="shared" si="281"/>
        <v>KG-ARI-1903-00107-02483/41838686</v>
      </c>
      <c r="F933" s="19" t="s">
        <v>1566</v>
      </c>
      <c r="G933" s="19" t="s">
        <v>1569</v>
      </c>
      <c r="H933" s="45">
        <v>43552</v>
      </c>
      <c r="I933" s="38">
        <v>19</v>
      </c>
      <c r="J933" s="38">
        <v>38</v>
      </c>
      <c r="K933" s="65">
        <f t="shared" si="282"/>
        <v>2</v>
      </c>
      <c r="L933" s="46">
        <v>12.8</v>
      </c>
      <c r="M933" s="66">
        <f t="shared" si="283"/>
        <v>243.2</v>
      </c>
      <c r="N933" s="38">
        <v>51</v>
      </c>
      <c r="O933" s="38">
        <v>41</v>
      </c>
      <c r="P933" s="38">
        <v>30</v>
      </c>
      <c r="Q933" s="71">
        <f t="shared" si="284"/>
        <v>6.3E-2</v>
      </c>
      <c r="R933" s="65">
        <f t="shared" si="285"/>
        <v>1.19</v>
      </c>
      <c r="S933" s="72">
        <f t="shared" si="286"/>
        <v>5.5</v>
      </c>
      <c r="T933" s="50">
        <v>209</v>
      </c>
      <c r="U933" s="74" t="s">
        <v>3593</v>
      </c>
      <c r="V933" s="27">
        <f>IF(E933="","",SUMIF(OUTBOUND!$G:$G,WMS!E933,OUTBOUND!$L:$L))</f>
        <v>0</v>
      </c>
      <c r="W933" s="27">
        <f>IF(E933="","",SUMIF(OUTBOUND!$G:$G,WMS!E933,OUTBOUND!$M:$M))</f>
        <v>0</v>
      </c>
      <c r="X933" s="71">
        <f>IF(E933="","",SUMIF(OUTBOUND!$G:$G,WMS!E933,OUTBOUND!$O:$O))</f>
        <v>0</v>
      </c>
      <c r="Y933" s="71">
        <f>IF(E933="","",SUMIF(OUTBOUND!$G:$G,WMS!E933,OUTBOUND!$AC:$AC))</f>
        <v>0</v>
      </c>
      <c r="Z933" s="71">
        <f>IF(E933="","",SUMIF(OUTBOUND!$G:$G,WMS!E933,OUTBOUND!$P:$P))</f>
        <v>0</v>
      </c>
      <c r="AA933" s="27">
        <f t="shared" si="287"/>
        <v>19</v>
      </c>
      <c r="AB933" s="27">
        <f t="shared" si="288"/>
        <v>38</v>
      </c>
      <c r="AC933" s="71">
        <f t="shared" si="289"/>
        <v>243.2</v>
      </c>
      <c r="AD933" s="71">
        <f t="shared" si="290"/>
        <v>209</v>
      </c>
      <c r="AE933" s="71">
        <f t="shared" si="291"/>
        <v>1.19</v>
      </c>
      <c r="AF933" s="80" t="b">
        <f t="shared" si="292"/>
        <v>1</v>
      </c>
    </row>
    <row r="934" spans="1:33">
      <c r="A934" s="43" t="s">
        <v>3227</v>
      </c>
      <c r="B934" s="19" t="s">
        <v>1564</v>
      </c>
      <c r="C934" s="19" t="s">
        <v>3591</v>
      </c>
      <c r="D934" s="19" t="s">
        <v>3595</v>
      </c>
      <c r="E934" s="57" t="str">
        <f t="shared" si="281"/>
        <v>KG-ARI-1903-00107-02483/41863565</v>
      </c>
      <c r="F934" s="19" t="s">
        <v>1566</v>
      </c>
      <c r="G934" s="19" t="s">
        <v>1571</v>
      </c>
      <c r="H934" s="45">
        <v>43552</v>
      </c>
      <c r="I934" s="38">
        <v>5</v>
      </c>
      <c r="J934" s="38">
        <v>40</v>
      </c>
      <c r="K934" s="65">
        <f t="shared" si="282"/>
        <v>8</v>
      </c>
      <c r="L934" s="46">
        <v>2.7</v>
      </c>
      <c r="M934" s="66">
        <f t="shared" si="283"/>
        <v>13.5</v>
      </c>
      <c r="N934" s="38">
        <v>26</v>
      </c>
      <c r="O934" s="38">
        <v>25.5</v>
      </c>
      <c r="P934" s="38">
        <v>19</v>
      </c>
      <c r="Q934" s="71">
        <f t="shared" si="284"/>
        <v>1.2999999999999999E-2</v>
      </c>
      <c r="R934" s="65">
        <f t="shared" si="285"/>
        <v>0.06</v>
      </c>
      <c r="S934" s="72">
        <f t="shared" si="286"/>
        <v>0.25</v>
      </c>
      <c r="T934" s="50">
        <v>10</v>
      </c>
      <c r="U934" s="74" t="s">
        <v>3593</v>
      </c>
      <c r="V934" s="27">
        <f>IF(E934="","",SUMIF(OUTBOUND!$G:$G,WMS!E934,OUTBOUND!$L:$L))</f>
        <v>0</v>
      </c>
      <c r="W934" s="27">
        <f>IF(E934="","",SUMIF(OUTBOUND!$G:$G,WMS!E934,OUTBOUND!$M:$M))</f>
        <v>0</v>
      </c>
      <c r="X934" s="71">
        <f>IF(E934="","",SUMIF(OUTBOUND!$G:$G,WMS!E934,OUTBOUND!$O:$O))</f>
        <v>0</v>
      </c>
      <c r="Y934" s="71">
        <f>IF(E934="","",SUMIF(OUTBOUND!$G:$G,WMS!E934,OUTBOUND!$AC:$AC))</f>
        <v>0</v>
      </c>
      <c r="Z934" s="71">
        <f>IF(E934="","",SUMIF(OUTBOUND!$G:$G,WMS!E934,OUTBOUND!$P:$P))</f>
        <v>0</v>
      </c>
      <c r="AA934" s="27">
        <f t="shared" si="287"/>
        <v>5</v>
      </c>
      <c r="AB934" s="27">
        <f t="shared" si="288"/>
        <v>40</v>
      </c>
      <c r="AC934" s="71">
        <f t="shared" si="289"/>
        <v>13.5</v>
      </c>
      <c r="AD934" s="71">
        <f t="shared" si="290"/>
        <v>10</v>
      </c>
      <c r="AE934" s="71">
        <f t="shared" si="291"/>
        <v>0.06</v>
      </c>
      <c r="AF934" s="80" t="b">
        <f t="shared" si="292"/>
        <v>1</v>
      </c>
    </row>
    <row r="935" spans="1:33">
      <c r="A935" s="84" t="s">
        <v>3230</v>
      </c>
      <c r="B935" s="83" t="s">
        <v>1573</v>
      </c>
      <c r="C935" s="83" t="s">
        <v>3596</v>
      </c>
      <c r="D935" s="83">
        <v>42566014</v>
      </c>
      <c r="E935" s="57" t="str">
        <f t="shared" si="281"/>
        <v>KG-ROB-1903-00091-02938/42566014</v>
      </c>
      <c r="F935" s="20" t="s">
        <v>1575</v>
      </c>
      <c r="G935" s="20" t="s">
        <v>1576</v>
      </c>
      <c r="H935" s="45">
        <v>43557</v>
      </c>
      <c r="I935" s="38">
        <v>101</v>
      </c>
      <c r="J935" s="38">
        <v>606</v>
      </c>
      <c r="K935" s="65">
        <f t="shared" si="282"/>
        <v>6</v>
      </c>
      <c r="L935" s="46">
        <v>3.05</v>
      </c>
      <c r="M935" s="66">
        <f t="shared" si="283"/>
        <v>308.05</v>
      </c>
      <c r="N935" s="38">
        <v>38</v>
      </c>
      <c r="O935" s="38">
        <v>20</v>
      </c>
      <c r="P935" s="38">
        <v>20</v>
      </c>
      <c r="Q935" s="71">
        <f t="shared" si="284"/>
        <v>1.4999999999999999E-2</v>
      </c>
      <c r="R935" s="65">
        <f t="shared" si="285"/>
        <v>1.54</v>
      </c>
      <c r="S935" s="72">
        <f t="shared" si="286"/>
        <v>0.46333333333333326</v>
      </c>
      <c r="T935" s="50">
        <v>280.77999999999997</v>
      </c>
      <c r="U935" s="74" t="s">
        <v>3597</v>
      </c>
      <c r="V935" s="27">
        <f>IF(E935="","",SUMIF(OUTBOUND!$G:$G,WMS!E935,OUTBOUND!$L:$L))</f>
        <v>101</v>
      </c>
      <c r="W935" s="27">
        <f>IF(E935="","",SUMIF(OUTBOUND!$G:$G,WMS!E935,OUTBOUND!$M:$M))</f>
        <v>606</v>
      </c>
      <c r="X935" s="71">
        <f>IF(E935="","",SUMIF(OUTBOUND!$G:$G,WMS!E935,OUTBOUND!$O:$O))</f>
        <v>308.04999999999995</v>
      </c>
      <c r="Y935" s="71">
        <f>IF(E935="","",SUMIF(OUTBOUND!$G:$G,WMS!E935,OUTBOUND!$AC:$AC))</f>
        <v>280.77999999999997</v>
      </c>
      <c r="Z935" s="71">
        <f>IF(E935="","",SUMIF(OUTBOUND!$G:$G,WMS!E935,OUTBOUND!$P:$P))</f>
        <v>1.5149999999999999</v>
      </c>
      <c r="AA935" s="27">
        <f t="shared" si="287"/>
        <v>0</v>
      </c>
      <c r="AB935" s="27">
        <f t="shared" si="288"/>
        <v>0</v>
      </c>
      <c r="AC935" s="71">
        <f t="shared" si="289"/>
        <v>5.6843418860808015E-14</v>
      </c>
      <c r="AD935" s="71">
        <f t="shared" si="290"/>
        <v>0</v>
      </c>
      <c r="AE935" s="71">
        <f t="shared" si="291"/>
        <v>2.5000000000000133E-2</v>
      </c>
      <c r="AF935" s="80" t="e">
        <f t="shared" si="292"/>
        <v>#DIV/0!</v>
      </c>
      <c r="AG935" s="60" t="s">
        <v>2726</v>
      </c>
    </row>
    <row r="936" spans="1:33">
      <c r="A936" s="43" t="s">
        <v>3227</v>
      </c>
      <c r="B936" s="19" t="s">
        <v>1578</v>
      </c>
      <c r="C936" s="19" t="s">
        <v>3598</v>
      </c>
      <c r="D936" s="19">
        <v>42672036</v>
      </c>
      <c r="E936" s="57" t="str">
        <f t="shared" si="281"/>
        <v>KG-ARI-1903-00107-02386/42672036</v>
      </c>
      <c r="F936" s="19" t="s">
        <v>1580</v>
      </c>
      <c r="G936" s="19" t="s">
        <v>1581</v>
      </c>
      <c r="H936" s="45">
        <v>43558</v>
      </c>
      <c r="I936" s="38">
        <v>23</v>
      </c>
      <c r="J936" s="38">
        <v>276</v>
      </c>
      <c r="K936" s="65">
        <f t="shared" si="282"/>
        <v>12</v>
      </c>
      <c r="L936" s="46">
        <v>0.87</v>
      </c>
      <c r="M936" s="66">
        <f t="shared" si="283"/>
        <v>20.010000000000002</v>
      </c>
      <c r="N936" s="38">
        <v>21.5</v>
      </c>
      <c r="O936" s="38">
        <v>13</v>
      </c>
      <c r="P936" s="38">
        <v>20</v>
      </c>
      <c r="Q936" s="71">
        <f t="shared" si="284"/>
        <v>6.0000000000000001E-3</v>
      </c>
      <c r="R936" s="65">
        <f t="shared" si="285"/>
        <v>0.13</v>
      </c>
      <c r="S936" s="72">
        <f t="shared" si="286"/>
        <v>3.6231884057971016E-2</v>
      </c>
      <c r="T936" s="50">
        <v>10</v>
      </c>
      <c r="U936" s="74" t="s">
        <v>2780</v>
      </c>
      <c r="V936" s="27">
        <f>IF(E936="","",SUMIF(OUTBOUND!$G:$G,WMS!E936,OUTBOUND!$L:$L))</f>
        <v>4</v>
      </c>
      <c r="W936" s="27">
        <f>IF(E936="","",SUMIF(OUTBOUND!$G:$G,WMS!E936,OUTBOUND!$M:$M))</f>
        <v>48</v>
      </c>
      <c r="X936" s="71">
        <f>IF(E936="","",SUMIF(OUTBOUND!$G:$G,WMS!E936,OUTBOUND!$O:$O))</f>
        <v>3.48</v>
      </c>
      <c r="Y936" s="71">
        <f>IF(E936="","",SUMIF(OUTBOUND!$G:$G,WMS!E936,OUTBOUND!$AC:$AC))</f>
        <v>1.7391304347826089</v>
      </c>
      <c r="Z936" s="71">
        <f>IF(E936="","",SUMIF(OUTBOUND!$G:$G,WMS!E936,OUTBOUND!$P:$P))</f>
        <v>2.4E-2</v>
      </c>
      <c r="AA936" s="27">
        <f t="shared" si="287"/>
        <v>19</v>
      </c>
      <c r="AB936" s="27">
        <f t="shared" si="288"/>
        <v>228</v>
      </c>
      <c r="AC936" s="71">
        <f t="shared" si="289"/>
        <v>16.53</v>
      </c>
      <c r="AD936" s="71">
        <f t="shared" si="290"/>
        <v>8.2608695652173907</v>
      </c>
      <c r="AE936" s="71">
        <f t="shared" si="291"/>
        <v>0.10600000000000001</v>
      </c>
      <c r="AF936" s="80" t="b">
        <f t="shared" si="292"/>
        <v>1</v>
      </c>
    </row>
    <row r="937" spans="1:33">
      <c r="A937" s="84" t="s">
        <v>3227</v>
      </c>
      <c r="B937" s="83" t="s">
        <v>1583</v>
      </c>
      <c r="C937" s="83" t="s">
        <v>3599</v>
      </c>
      <c r="D937" s="83" t="s">
        <v>3600</v>
      </c>
      <c r="E937" s="57" t="str">
        <f t="shared" si="281"/>
        <v>KG-ARI-1903-00107-02443/42722557</v>
      </c>
      <c r="F937" s="19" t="s">
        <v>1585</v>
      </c>
      <c r="G937" s="19" t="s">
        <v>1586</v>
      </c>
      <c r="H937" s="45">
        <v>43558</v>
      </c>
      <c r="I937" s="38">
        <v>12</v>
      </c>
      <c r="J937" s="38">
        <v>72</v>
      </c>
      <c r="K937" s="65">
        <f t="shared" si="282"/>
        <v>6</v>
      </c>
      <c r="L937" s="46">
        <v>7.9</v>
      </c>
      <c r="M937" s="66">
        <f t="shared" si="283"/>
        <v>94.8</v>
      </c>
      <c r="N937" s="38">
        <v>38</v>
      </c>
      <c r="O937" s="38">
        <v>21</v>
      </c>
      <c r="P937" s="38">
        <v>32.200000000000003</v>
      </c>
      <c r="Q937" s="71">
        <f t="shared" si="284"/>
        <v>2.5999999999999999E-2</v>
      </c>
      <c r="R937" s="65">
        <f t="shared" si="285"/>
        <v>0.31</v>
      </c>
      <c r="S937" s="72">
        <f t="shared" si="286"/>
        <v>1.1666666666666667</v>
      </c>
      <c r="T937" s="50">
        <v>84</v>
      </c>
      <c r="U937" s="74" t="s">
        <v>2780</v>
      </c>
      <c r="V937" s="27">
        <f>IF(E937="","",SUMIF(OUTBOUND!$G:$G,WMS!E937,OUTBOUND!$L:$L))</f>
        <v>12</v>
      </c>
      <c r="W937" s="27">
        <f>IF(E937="","",SUMIF(OUTBOUND!$G:$G,WMS!E937,OUTBOUND!$M:$M))</f>
        <v>72</v>
      </c>
      <c r="X937" s="71">
        <f>IF(E937="","",SUMIF(OUTBOUND!$G:$G,WMS!E937,OUTBOUND!$O:$O))</f>
        <v>94.800000000000011</v>
      </c>
      <c r="Y937" s="71">
        <f>IF(E937="","",SUMIF(OUTBOUND!$G:$G,WMS!E937,OUTBOUND!$AC:$AC))</f>
        <v>84</v>
      </c>
      <c r="Z937" s="71">
        <f>IF(E937="","",SUMIF(OUTBOUND!$G:$G,WMS!E937,OUTBOUND!$P:$P))</f>
        <v>0.312</v>
      </c>
      <c r="AA937" s="27">
        <f t="shared" si="287"/>
        <v>0</v>
      </c>
      <c r="AB937" s="27">
        <f t="shared" si="288"/>
        <v>0</v>
      </c>
      <c r="AC937" s="71">
        <f t="shared" si="289"/>
        <v>-1.4210854715202004E-14</v>
      </c>
      <c r="AD937" s="71">
        <f t="shared" si="290"/>
        <v>0</v>
      </c>
      <c r="AE937" s="71">
        <f t="shared" si="291"/>
        <v>-2.0000000000000018E-3</v>
      </c>
      <c r="AF937" s="80" t="e">
        <f t="shared" si="292"/>
        <v>#DIV/0!</v>
      </c>
      <c r="AG937" s="60" t="s">
        <v>2726</v>
      </c>
    </row>
    <row r="938" spans="1:33">
      <c r="A938" s="43" t="s">
        <v>3227</v>
      </c>
      <c r="B938" s="19" t="s">
        <v>1583</v>
      </c>
      <c r="C938" s="19" t="s">
        <v>3599</v>
      </c>
      <c r="D938" s="19" t="s">
        <v>3601</v>
      </c>
      <c r="E938" s="57" t="str">
        <f t="shared" si="281"/>
        <v>KG-ARI-1903-00107-02443/42692409</v>
      </c>
      <c r="F938" s="19" t="s">
        <v>1585</v>
      </c>
      <c r="G938" s="19" t="s">
        <v>1588</v>
      </c>
      <c r="H938" s="45">
        <v>43558</v>
      </c>
      <c r="I938" s="38">
        <v>14</v>
      </c>
      <c r="J938" s="38">
        <v>168</v>
      </c>
      <c r="K938" s="65">
        <f t="shared" si="282"/>
        <v>12</v>
      </c>
      <c r="L938" s="46">
        <v>4.7</v>
      </c>
      <c r="M938" s="66">
        <f t="shared" si="283"/>
        <v>65.8</v>
      </c>
      <c r="N938" s="38">
        <v>32</v>
      </c>
      <c r="O938" s="38">
        <v>22.5</v>
      </c>
      <c r="P938" s="38">
        <v>21.5</v>
      </c>
      <c r="Q938" s="71">
        <f t="shared" si="284"/>
        <v>1.4999999999999999E-2</v>
      </c>
      <c r="R938" s="65">
        <f t="shared" si="285"/>
        <v>0.22</v>
      </c>
      <c r="S938" s="72">
        <f t="shared" si="286"/>
        <v>0.35</v>
      </c>
      <c r="T938" s="50">
        <v>58.8</v>
      </c>
      <c r="U938" s="74" t="s">
        <v>2780</v>
      </c>
      <c r="V938" s="27">
        <f>IF(E938="","",SUMIF(OUTBOUND!$G:$G,WMS!E938,OUTBOUND!$L:$L))</f>
        <v>7</v>
      </c>
      <c r="W938" s="27">
        <f>IF(E938="","",SUMIF(OUTBOUND!$G:$G,WMS!E938,OUTBOUND!$M:$M))</f>
        <v>84</v>
      </c>
      <c r="X938" s="71">
        <f>IF(E938="","",SUMIF(OUTBOUND!$G:$G,WMS!E938,OUTBOUND!$O:$O))</f>
        <v>32.900000000000006</v>
      </c>
      <c r="Y938" s="71">
        <f>IF(E938="","",SUMIF(OUTBOUND!$G:$G,WMS!E938,OUTBOUND!$AC:$AC))</f>
        <v>29.4</v>
      </c>
      <c r="Z938" s="71">
        <f>IF(E938="","",SUMIF(OUTBOUND!$G:$G,WMS!E938,OUTBOUND!$P:$P))</f>
        <v>0.105</v>
      </c>
      <c r="AA938" s="27">
        <f t="shared" si="287"/>
        <v>7</v>
      </c>
      <c r="AB938" s="27">
        <f t="shared" si="288"/>
        <v>84</v>
      </c>
      <c r="AC938" s="71">
        <f t="shared" si="289"/>
        <v>32.899999999999991</v>
      </c>
      <c r="AD938" s="71">
        <f t="shared" si="290"/>
        <v>29.4</v>
      </c>
      <c r="AE938" s="71">
        <f t="shared" si="291"/>
        <v>0.115</v>
      </c>
      <c r="AF938" s="80" t="b">
        <f t="shared" si="292"/>
        <v>1</v>
      </c>
    </row>
    <row r="939" spans="1:33">
      <c r="A939" s="84" t="s">
        <v>3227</v>
      </c>
      <c r="B939" s="83" t="s">
        <v>1589</v>
      </c>
      <c r="C939" s="83" t="s">
        <v>3602</v>
      </c>
      <c r="D939" s="83" t="s">
        <v>3603</v>
      </c>
      <c r="E939" s="57" t="str">
        <f t="shared" si="281"/>
        <v>KG-ARI-1903-00107-02413/42475200</v>
      </c>
      <c r="F939" s="19" t="s">
        <v>1591</v>
      </c>
      <c r="G939" s="19" t="s">
        <v>1592</v>
      </c>
      <c r="H939" s="45">
        <v>43558</v>
      </c>
      <c r="I939" s="38">
        <v>10</v>
      </c>
      <c r="J939" s="38">
        <v>60</v>
      </c>
      <c r="K939" s="65">
        <f t="shared" si="282"/>
        <v>6</v>
      </c>
      <c r="L939" s="46">
        <v>7.84</v>
      </c>
      <c r="M939" s="66">
        <f t="shared" si="283"/>
        <v>78.400000000000006</v>
      </c>
      <c r="N939" s="38">
        <v>64.5</v>
      </c>
      <c r="O939" s="38">
        <v>64.5</v>
      </c>
      <c r="P939" s="38">
        <v>26.5</v>
      </c>
      <c r="Q939" s="71">
        <f t="shared" si="284"/>
        <v>0.11</v>
      </c>
      <c r="R939" s="65">
        <f t="shared" si="285"/>
        <v>1.1000000000000001</v>
      </c>
      <c r="S939" s="72">
        <f t="shared" si="286"/>
        <v>1.1733333333333333</v>
      </c>
      <c r="T939" s="50">
        <v>70.400000000000006</v>
      </c>
      <c r="U939" s="74" t="s">
        <v>3331</v>
      </c>
      <c r="V939" s="27">
        <f>IF(E939="","",SUMIF(OUTBOUND!$G:$G,WMS!E939,OUTBOUND!$L:$L))</f>
        <v>10</v>
      </c>
      <c r="W939" s="27">
        <f>IF(E939="","",SUMIF(OUTBOUND!$G:$G,WMS!E939,OUTBOUND!$M:$M))</f>
        <v>60</v>
      </c>
      <c r="X939" s="71">
        <f>IF(E939="","",SUMIF(OUTBOUND!$G:$G,WMS!E939,OUTBOUND!$O:$O))</f>
        <v>78.400000000000006</v>
      </c>
      <c r="Y939" s="71">
        <f>IF(E939="","",SUMIF(OUTBOUND!$G:$G,WMS!E939,OUTBOUND!$AC:$AC))</f>
        <v>70.400000000000006</v>
      </c>
      <c r="Z939" s="71">
        <f>IF(E939="","",SUMIF(OUTBOUND!$G:$G,WMS!E939,OUTBOUND!$P:$P))</f>
        <v>1.1000000000000001</v>
      </c>
      <c r="AA939" s="27">
        <f t="shared" si="287"/>
        <v>0</v>
      </c>
      <c r="AB939" s="27">
        <f t="shared" si="288"/>
        <v>0</v>
      </c>
      <c r="AC939" s="71">
        <f t="shared" si="289"/>
        <v>0</v>
      </c>
      <c r="AD939" s="71">
        <f t="shared" si="290"/>
        <v>0</v>
      </c>
      <c r="AE939" s="71">
        <f t="shared" si="291"/>
        <v>0</v>
      </c>
      <c r="AF939" s="80" t="e">
        <f t="shared" si="292"/>
        <v>#DIV/0!</v>
      </c>
      <c r="AG939" s="43" t="s">
        <v>2726</v>
      </c>
    </row>
    <row r="940" spans="1:33">
      <c r="A940" s="84" t="s">
        <v>3513</v>
      </c>
      <c r="B940" s="83" t="s">
        <v>1594</v>
      </c>
      <c r="C940" s="83" t="s">
        <v>3604</v>
      </c>
      <c r="D940" s="83" t="s">
        <v>3605</v>
      </c>
      <c r="E940" s="57" t="str">
        <f t="shared" si="281"/>
        <v>KG-ARI-1904-00125-03084/42697831</v>
      </c>
      <c r="F940" s="20" t="s">
        <v>1596</v>
      </c>
      <c r="G940" s="20" t="s">
        <v>1597</v>
      </c>
      <c r="H940" s="45">
        <v>43558</v>
      </c>
      <c r="I940" s="38">
        <v>3</v>
      </c>
      <c r="J940" s="38">
        <v>36</v>
      </c>
      <c r="K940" s="65">
        <f t="shared" si="282"/>
        <v>12</v>
      </c>
      <c r="L940" s="46">
        <v>0.67</v>
      </c>
      <c r="M940" s="66">
        <f t="shared" si="283"/>
        <v>2.0099999999999998</v>
      </c>
      <c r="N940" s="38">
        <v>17.5</v>
      </c>
      <c r="O940" s="38">
        <v>11.4</v>
      </c>
      <c r="P940" s="38">
        <v>15.2</v>
      </c>
      <c r="Q940" s="71">
        <f t="shared" si="284"/>
        <v>3.0000000000000001E-3</v>
      </c>
      <c r="R940" s="65">
        <f t="shared" si="285"/>
        <v>0.01</v>
      </c>
      <c r="S940" s="72">
        <f t="shared" si="286"/>
        <v>4.1666666666666664E-2</v>
      </c>
      <c r="T940" s="50">
        <v>1.5</v>
      </c>
      <c r="U940" s="74" t="s">
        <v>2780</v>
      </c>
      <c r="V940" s="27">
        <f>IF(E940="","",SUMIF(OUTBOUND!$G:$G,WMS!E940,OUTBOUND!$L:$L))</f>
        <v>3</v>
      </c>
      <c r="W940" s="27">
        <f>IF(E940="","",SUMIF(OUTBOUND!$G:$G,WMS!E940,OUTBOUND!$M:$M))</f>
        <v>36</v>
      </c>
      <c r="X940" s="71">
        <f>IF(E940="","",SUMIF(OUTBOUND!$G:$G,WMS!E940,OUTBOUND!$O:$O))</f>
        <v>2.0100000000000002</v>
      </c>
      <c r="Y940" s="71">
        <f>IF(E940="","",SUMIF(OUTBOUND!$G:$G,WMS!E940,OUTBOUND!$AC:$AC))</f>
        <v>1.5</v>
      </c>
      <c r="Z940" s="71">
        <f>IF(E940="","",SUMIF(OUTBOUND!$G:$G,WMS!E940,OUTBOUND!$P:$P))</f>
        <v>9.0000000000000011E-3</v>
      </c>
      <c r="AA940" s="27">
        <f t="shared" si="287"/>
        <v>0</v>
      </c>
      <c r="AB940" s="27">
        <f t="shared" si="288"/>
        <v>0</v>
      </c>
      <c r="AC940" s="71">
        <f t="shared" si="289"/>
        <v>-4.4408920985006262E-16</v>
      </c>
      <c r="AD940" s="71">
        <f t="shared" si="290"/>
        <v>0</v>
      </c>
      <c r="AE940" s="71">
        <f t="shared" si="291"/>
        <v>9.9999999999999915E-4</v>
      </c>
      <c r="AF940" s="80" t="e">
        <f t="shared" si="292"/>
        <v>#DIV/0!</v>
      </c>
      <c r="AG940" s="60" t="s">
        <v>2726</v>
      </c>
    </row>
    <row r="941" spans="1:33">
      <c r="A941" s="84" t="s">
        <v>3513</v>
      </c>
      <c r="B941" s="83" t="s">
        <v>1594</v>
      </c>
      <c r="C941" s="83" t="s">
        <v>3606</v>
      </c>
      <c r="D941" s="83" t="s">
        <v>3127</v>
      </c>
      <c r="E941" s="57" t="str">
        <f t="shared" si="281"/>
        <v>KG-ARI-1906-00152-03437/42550532</v>
      </c>
      <c r="F941" s="20" t="s">
        <v>1596</v>
      </c>
      <c r="G941" s="20" t="s">
        <v>1597</v>
      </c>
      <c r="H941" s="45">
        <v>43558</v>
      </c>
      <c r="I941" s="38">
        <v>4</v>
      </c>
      <c r="J941" s="38">
        <v>48</v>
      </c>
      <c r="K941" s="65">
        <f t="shared" si="282"/>
        <v>12</v>
      </c>
      <c r="L941" s="46">
        <v>0.75</v>
      </c>
      <c r="M941" s="66">
        <f t="shared" si="283"/>
        <v>3</v>
      </c>
      <c r="N941" s="38">
        <v>9.8000000000000007</v>
      </c>
      <c r="O941" s="38">
        <v>9.8000000000000007</v>
      </c>
      <c r="P941" s="38">
        <v>19.7</v>
      </c>
      <c r="Q941" s="71">
        <f t="shared" si="284"/>
        <v>2E-3</v>
      </c>
      <c r="R941" s="65">
        <f t="shared" si="285"/>
        <v>0.01</v>
      </c>
      <c r="S941" s="72">
        <f t="shared" si="286"/>
        <v>5.2083333333333336E-2</v>
      </c>
      <c r="T941" s="50">
        <v>2.5</v>
      </c>
      <c r="U941" s="74" t="s">
        <v>2780</v>
      </c>
      <c r="V941" s="27">
        <f>IF(E941="","",SUMIF(OUTBOUND!$G:$G,WMS!E941,OUTBOUND!$L:$L))</f>
        <v>4</v>
      </c>
      <c r="W941" s="27">
        <f>IF(E941="","",SUMIF(OUTBOUND!$G:$G,WMS!E941,OUTBOUND!$M:$M))</f>
        <v>48</v>
      </c>
      <c r="X941" s="71">
        <f>IF(E941="","",SUMIF(OUTBOUND!$G:$G,WMS!E941,OUTBOUND!$O:$O))</f>
        <v>3</v>
      </c>
      <c r="Y941" s="71">
        <f>IF(E941="","",SUMIF(OUTBOUND!$G:$G,WMS!E941,OUTBOUND!$AC:$AC))</f>
        <v>2.5</v>
      </c>
      <c r="Z941" s="71">
        <f>IF(E941="","",SUMIF(OUTBOUND!$G:$G,WMS!E941,OUTBOUND!$P:$P))</f>
        <v>8.0000000000000002E-3</v>
      </c>
      <c r="AA941" s="27">
        <f t="shared" si="287"/>
        <v>0</v>
      </c>
      <c r="AB941" s="27">
        <f t="shared" si="288"/>
        <v>0</v>
      </c>
      <c r="AC941" s="71">
        <f t="shared" si="289"/>
        <v>0</v>
      </c>
      <c r="AD941" s="71">
        <f t="shared" si="290"/>
        <v>0</v>
      </c>
      <c r="AE941" s="71">
        <f t="shared" si="291"/>
        <v>2E-3</v>
      </c>
      <c r="AF941" s="80" t="e">
        <f t="shared" si="292"/>
        <v>#DIV/0!</v>
      </c>
      <c r="AG941" s="60" t="s">
        <v>2726</v>
      </c>
    </row>
    <row r="942" spans="1:33">
      <c r="A942" s="43" t="s">
        <v>3607</v>
      </c>
      <c r="B942" s="19" t="s">
        <v>1598</v>
      </c>
      <c r="C942" s="19" t="s">
        <v>3608</v>
      </c>
      <c r="D942" s="19" t="s">
        <v>3609</v>
      </c>
      <c r="E942" s="57" t="str">
        <f t="shared" si="281"/>
        <v>KG-ARI-1903-00107-02409/42599081</v>
      </c>
      <c r="F942" s="20" t="s">
        <v>1600</v>
      </c>
      <c r="G942" s="20" t="s">
        <v>1601</v>
      </c>
      <c r="H942" s="45">
        <v>43558</v>
      </c>
      <c r="I942" s="38">
        <v>5</v>
      </c>
      <c r="J942" s="38">
        <v>30</v>
      </c>
      <c r="K942" s="65">
        <f t="shared" si="282"/>
        <v>6</v>
      </c>
      <c r="L942" s="46">
        <v>2.91</v>
      </c>
      <c r="M942" s="66">
        <f t="shared" si="283"/>
        <v>14.55</v>
      </c>
      <c r="N942" s="38">
        <v>42.4</v>
      </c>
      <c r="O942" s="38">
        <v>24.1</v>
      </c>
      <c r="P942" s="38">
        <v>22</v>
      </c>
      <c r="Q942" s="71">
        <f t="shared" si="284"/>
        <v>2.1999999999999999E-2</v>
      </c>
      <c r="R942" s="65">
        <f t="shared" si="285"/>
        <v>0.11</v>
      </c>
      <c r="S942" s="72">
        <f t="shared" si="286"/>
        <v>0.30199999999999999</v>
      </c>
      <c r="T942" s="50">
        <v>9.06</v>
      </c>
      <c r="U942" s="74" t="s">
        <v>2780</v>
      </c>
      <c r="V942" s="27">
        <f>IF(E942="","",SUMIF(OUTBOUND!$G:$G,WMS!E942,OUTBOUND!$L:$L))</f>
        <v>0</v>
      </c>
      <c r="W942" s="27">
        <f>IF(E942="","",SUMIF(OUTBOUND!$G:$G,WMS!E942,OUTBOUND!$M:$M))</f>
        <v>0</v>
      </c>
      <c r="X942" s="71">
        <f>IF(E942="","",SUMIF(OUTBOUND!$G:$G,WMS!E942,OUTBOUND!$O:$O))</f>
        <v>0</v>
      </c>
      <c r="Y942" s="71">
        <f>IF(E942="","",SUMIF(OUTBOUND!$G:$G,WMS!E942,OUTBOUND!$AC:$AC))</f>
        <v>0</v>
      </c>
      <c r="Z942" s="71">
        <f>IF(E942="","",SUMIF(OUTBOUND!$G:$G,WMS!E942,OUTBOUND!$P:$P))</f>
        <v>0</v>
      </c>
      <c r="AA942" s="27">
        <f t="shared" si="287"/>
        <v>5</v>
      </c>
      <c r="AB942" s="27">
        <f t="shared" si="288"/>
        <v>30</v>
      </c>
      <c r="AC942" s="71">
        <f t="shared" si="289"/>
        <v>14.55</v>
      </c>
      <c r="AD942" s="71">
        <f t="shared" si="290"/>
        <v>9.06</v>
      </c>
      <c r="AE942" s="71">
        <f t="shared" si="291"/>
        <v>0.11</v>
      </c>
      <c r="AF942" s="80" t="b">
        <f t="shared" si="292"/>
        <v>1</v>
      </c>
    </row>
    <row r="943" spans="1:33">
      <c r="A943" s="84" t="s">
        <v>3227</v>
      </c>
      <c r="B943" s="83" t="s">
        <v>1603</v>
      </c>
      <c r="C943" s="83" t="s">
        <v>3610</v>
      </c>
      <c r="D943" s="83">
        <v>42194866</v>
      </c>
      <c r="E943" s="57" t="str">
        <f t="shared" si="281"/>
        <v>KG-ROB-1903-00091-02964/42194866</v>
      </c>
      <c r="F943" s="19" t="s">
        <v>1605</v>
      </c>
      <c r="G943" s="19" t="s">
        <v>1606</v>
      </c>
      <c r="H943" s="45">
        <v>43566</v>
      </c>
      <c r="I943" s="38">
        <v>84</v>
      </c>
      <c r="J943" s="38">
        <v>504</v>
      </c>
      <c r="K943" s="65">
        <f t="shared" si="282"/>
        <v>6</v>
      </c>
      <c r="L943" s="46">
        <v>11.6</v>
      </c>
      <c r="M943" s="66">
        <f t="shared" si="283"/>
        <v>974.4</v>
      </c>
      <c r="N943" s="38">
        <v>87</v>
      </c>
      <c r="O943" s="38">
        <v>29.5</v>
      </c>
      <c r="P943" s="38">
        <v>22.5</v>
      </c>
      <c r="Q943" s="71">
        <f t="shared" si="284"/>
        <v>5.8000000000000003E-2</v>
      </c>
      <c r="R943" s="65">
        <f t="shared" si="285"/>
        <v>4.8499999999999996</v>
      </c>
      <c r="S943" s="72">
        <f t="shared" si="286"/>
        <v>1.7133333333333334</v>
      </c>
      <c r="T943" s="50">
        <v>863.52</v>
      </c>
      <c r="U943" s="74" t="s">
        <v>3611</v>
      </c>
      <c r="V943" s="27">
        <f>IF(E943="","",SUMIF(OUTBOUND!$G:$G,WMS!E943,OUTBOUND!$L:$L))</f>
        <v>84</v>
      </c>
      <c r="W943" s="27">
        <f>IF(E943="","",SUMIF(OUTBOUND!$G:$G,WMS!E943,OUTBOUND!$M:$M))</f>
        <v>504</v>
      </c>
      <c r="X943" s="71">
        <f>IF(E943="","",SUMIF(OUTBOUND!$G:$G,WMS!E943,OUTBOUND!$O:$O))</f>
        <v>974.4</v>
      </c>
      <c r="Y943" s="71">
        <f>IF(E943="","",SUMIF(OUTBOUND!$G:$G,WMS!E943,OUTBOUND!$AC:$AC))</f>
        <v>863.52</v>
      </c>
      <c r="Z943" s="71">
        <f>IF(E943="","",SUMIF(OUTBOUND!$G:$G,WMS!E943,OUTBOUND!$P:$P))</f>
        <v>4.8720000000000008</v>
      </c>
      <c r="AA943" s="27">
        <f t="shared" si="287"/>
        <v>0</v>
      </c>
      <c r="AB943" s="27">
        <f t="shared" si="288"/>
        <v>0</v>
      </c>
      <c r="AC943" s="71">
        <f t="shared" si="289"/>
        <v>0</v>
      </c>
      <c r="AD943" s="71">
        <f t="shared" si="290"/>
        <v>0</v>
      </c>
      <c r="AE943" s="71">
        <f t="shared" si="291"/>
        <v>-2.200000000000113E-2</v>
      </c>
      <c r="AF943" s="80" t="e">
        <f t="shared" si="292"/>
        <v>#DIV/0!</v>
      </c>
      <c r="AG943" s="43" t="s">
        <v>2726</v>
      </c>
    </row>
    <row r="944" spans="1:33">
      <c r="A944" s="84" t="s">
        <v>3227</v>
      </c>
      <c r="B944" s="83" t="s">
        <v>1603</v>
      </c>
      <c r="C944" s="83" t="s">
        <v>3610</v>
      </c>
      <c r="D944" s="83">
        <v>42433057</v>
      </c>
      <c r="E944" s="57" t="str">
        <f t="shared" si="281"/>
        <v>KG-ROB-1903-00091-02964/42433057</v>
      </c>
      <c r="F944" s="19" t="s">
        <v>1605</v>
      </c>
      <c r="G944" s="19" t="s">
        <v>1607</v>
      </c>
      <c r="H944" s="45">
        <v>43566</v>
      </c>
      <c r="I944" s="38">
        <v>167</v>
      </c>
      <c r="J944" s="38">
        <v>1002</v>
      </c>
      <c r="K944" s="65">
        <f t="shared" si="282"/>
        <v>6</v>
      </c>
      <c r="L944" s="46">
        <v>6.75</v>
      </c>
      <c r="M944" s="66">
        <f t="shared" si="283"/>
        <v>1127.25</v>
      </c>
      <c r="N944" s="38">
        <v>65</v>
      </c>
      <c r="O944" s="38">
        <v>46.5</v>
      </c>
      <c r="P944" s="38">
        <v>30</v>
      </c>
      <c r="Q944" s="71">
        <f t="shared" si="284"/>
        <v>9.0999999999999998E-2</v>
      </c>
      <c r="R944" s="65">
        <f t="shared" si="285"/>
        <v>15.14</v>
      </c>
      <c r="S944" s="72">
        <f t="shared" si="286"/>
        <v>0.8</v>
      </c>
      <c r="T944" s="50">
        <v>801.6</v>
      </c>
      <c r="U944" s="74" t="s">
        <v>3612</v>
      </c>
      <c r="V944" s="27">
        <f>IF(E944="","",SUMIF(OUTBOUND!$G:$G,WMS!E944,OUTBOUND!$L:$L))</f>
        <v>167</v>
      </c>
      <c r="W944" s="27">
        <f>IF(E944="","",SUMIF(OUTBOUND!$G:$G,WMS!E944,OUTBOUND!$M:$M))</f>
        <v>1002</v>
      </c>
      <c r="X944" s="71">
        <f>IF(E944="","",SUMIF(OUTBOUND!$G:$G,WMS!E944,OUTBOUND!$O:$O))</f>
        <v>1127.25</v>
      </c>
      <c r="Y944" s="71">
        <f>IF(E944="","",SUMIF(OUTBOUND!$G:$G,WMS!E944,OUTBOUND!$AC:$AC))</f>
        <v>801.6</v>
      </c>
      <c r="Z944" s="71">
        <f>IF(E944="","",SUMIF(OUTBOUND!$G:$G,WMS!E944,OUTBOUND!$P:$P))</f>
        <v>15.196999999999999</v>
      </c>
      <c r="AA944" s="27">
        <f t="shared" si="287"/>
        <v>0</v>
      </c>
      <c r="AB944" s="27">
        <f t="shared" si="288"/>
        <v>0</v>
      </c>
      <c r="AC944" s="71">
        <f t="shared" si="289"/>
        <v>0</v>
      </c>
      <c r="AD944" s="71">
        <f t="shared" si="290"/>
        <v>0</v>
      </c>
      <c r="AE944" s="71">
        <f t="shared" si="291"/>
        <v>-5.6999999999998607E-2</v>
      </c>
      <c r="AF944" s="80" t="e">
        <f t="shared" si="292"/>
        <v>#DIV/0!</v>
      </c>
      <c r="AG944" s="60" t="s">
        <v>2726</v>
      </c>
    </row>
    <row r="945" spans="1:33">
      <c r="A945" s="43" t="s">
        <v>3345</v>
      </c>
      <c r="B945" s="19" t="s">
        <v>1608</v>
      </c>
      <c r="C945" s="19" t="s">
        <v>3613</v>
      </c>
      <c r="D945" s="19" t="s">
        <v>3614</v>
      </c>
      <c r="E945" s="57" t="str">
        <f t="shared" si="281"/>
        <v>KG-ARI-1903-00107-02507/42621782</v>
      </c>
      <c r="F945" s="20" t="s">
        <v>1610</v>
      </c>
      <c r="G945" s="20" t="s">
        <v>1611</v>
      </c>
      <c r="H945" s="45">
        <v>43571</v>
      </c>
      <c r="I945" s="38">
        <v>15</v>
      </c>
      <c r="J945" s="38">
        <v>120</v>
      </c>
      <c r="K945" s="65">
        <f t="shared" si="282"/>
        <v>8</v>
      </c>
      <c r="L945" s="46">
        <v>0.8</v>
      </c>
      <c r="M945" s="66">
        <f t="shared" si="283"/>
        <v>12</v>
      </c>
      <c r="N945" s="38">
        <v>31.43</v>
      </c>
      <c r="O945" s="38">
        <v>19.37</v>
      </c>
      <c r="P945" s="38">
        <v>11.43</v>
      </c>
      <c r="Q945" s="71">
        <f t="shared" si="284"/>
        <v>7.0000000000000001E-3</v>
      </c>
      <c r="R945" s="65">
        <f t="shared" si="285"/>
        <v>0.1</v>
      </c>
      <c r="S945" s="72">
        <f t="shared" si="286"/>
        <v>5.8666666666666666E-2</v>
      </c>
      <c r="T945" s="50">
        <v>7.04</v>
      </c>
      <c r="U945" s="74" t="s">
        <v>3615</v>
      </c>
      <c r="V945" s="27">
        <f>IF(E945="","",SUMIF(OUTBOUND!$G:$G,WMS!E945,OUTBOUND!$L:$L))</f>
        <v>0</v>
      </c>
      <c r="W945" s="27">
        <f>IF(E945="","",SUMIF(OUTBOUND!$G:$G,WMS!E945,OUTBOUND!$M:$M))</f>
        <v>0</v>
      </c>
      <c r="X945" s="71">
        <f>IF(E945="","",SUMIF(OUTBOUND!$G:$G,WMS!E945,OUTBOUND!$O:$O))</f>
        <v>0</v>
      </c>
      <c r="Y945" s="71">
        <f>IF(E945="","",SUMIF(OUTBOUND!$G:$G,WMS!E945,OUTBOUND!$AC:$AC))</f>
        <v>0</v>
      </c>
      <c r="Z945" s="71">
        <f>IF(E945="","",SUMIF(OUTBOUND!$G:$G,WMS!E945,OUTBOUND!$P:$P))</f>
        <v>0</v>
      </c>
      <c r="AA945" s="27">
        <f t="shared" si="287"/>
        <v>15</v>
      </c>
      <c r="AB945" s="27">
        <f t="shared" si="288"/>
        <v>120</v>
      </c>
      <c r="AC945" s="71">
        <f t="shared" si="289"/>
        <v>12</v>
      </c>
      <c r="AD945" s="71">
        <f t="shared" si="290"/>
        <v>7.04</v>
      </c>
      <c r="AE945" s="71">
        <f t="shared" si="291"/>
        <v>0.1</v>
      </c>
      <c r="AF945" s="80" t="b">
        <f t="shared" si="292"/>
        <v>1</v>
      </c>
    </row>
    <row r="946" spans="1:33">
      <c r="A946" s="43" t="s">
        <v>3345</v>
      </c>
      <c r="B946" s="19" t="s">
        <v>1608</v>
      </c>
      <c r="C946" s="19" t="s">
        <v>3613</v>
      </c>
      <c r="D946" s="19" t="s">
        <v>3616</v>
      </c>
      <c r="E946" s="57" t="str">
        <f t="shared" si="281"/>
        <v>KG-ARI-1903-00107-02507/42549338</v>
      </c>
      <c r="F946" s="20" t="s">
        <v>1610</v>
      </c>
      <c r="G946" s="20" t="s">
        <v>1612</v>
      </c>
      <c r="H946" s="45">
        <v>43571</v>
      </c>
      <c r="I946" s="38">
        <v>20</v>
      </c>
      <c r="J946" s="38">
        <v>120</v>
      </c>
      <c r="K946" s="65">
        <f t="shared" si="282"/>
        <v>6</v>
      </c>
      <c r="L946" s="46">
        <v>2</v>
      </c>
      <c r="M946" s="66">
        <f t="shared" si="283"/>
        <v>40</v>
      </c>
      <c r="N946" s="38">
        <v>40.32</v>
      </c>
      <c r="O946" s="38">
        <v>19.05</v>
      </c>
      <c r="P946" s="38">
        <v>23.18</v>
      </c>
      <c r="Q946" s="71">
        <f t="shared" si="284"/>
        <v>1.7999999999999999E-2</v>
      </c>
      <c r="R946" s="65">
        <f t="shared" si="285"/>
        <v>0.36</v>
      </c>
      <c r="S946" s="72">
        <f t="shared" si="286"/>
        <v>0.217</v>
      </c>
      <c r="T946" s="50">
        <v>26.04</v>
      </c>
      <c r="U946" s="74" t="s">
        <v>3617</v>
      </c>
      <c r="V946" s="27">
        <f>IF(E946="","",SUMIF(OUTBOUND!$G:$G,WMS!E946,OUTBOUND!$L:$L))</f>
        <v>0</v>
      </c>
      <c r="W946" s="27">
        <f>IF(E946="","",SUMIF(OUTBOUND!$G:$G,WMS!E946,OUTBOUND!$M:$M))</f>
        <v>0</v>
      </c>
      <c r="X946" s="71">
        <f>IF(E946="","",SUMIF(OUTBOUND!$G:$G,WMS!E946,OUTBOUND!$O:$O))</f>
        <v>0</v>
      </c>
      <c r="Y946" s="71">
        <f>IF(E946="","",SUMIF(OUTBOUND!$G:$G,WMS!E946,OUTBOUND!$AC:$AC))</f>
        <v>0</v>
      </c>
      <c r="Z946" s="71">
        <f>IF(E946="","",SUMIF(OUTBOUND!$G:$G,WMS!E946,OUTBOUND!$P:$P))</f>
        <v>0</v>
      </c>
      <c r="AA946" s="27">
        <f t="shared" si="287"/>
        <v>20</v>
      </c>
      <c r="AB946" s="27">
        <f t="shared" si="288"/>
        <v>120</v>
      </c>
      <c r="AC946" s="71">
        <f t="shared" si="289"/>
        <v>40</v>
      </c>
      <c r="AD946" s="71">
        <f t="shared" si="290"/>
        <v>26.04</v>
      </c>
      <c r="AE946" s="71">
        <f t="shared" si="291"/>
        <v>0.36</v>
      </c>
      <c r="AF946" s="80" t="b">
        <f t="shared" si="292"/>
        <v>1</v>
      </c>
    </row>
    <row r="947" spans="1:33">
      <c r="A947" s="43" t="s">
        <v>3345</v>
      </c>
      <c r="B947" s="19" t="s">
        <v>1608</v>
      </c>
      <c r="C947" s="19" t="s">
        <v>3613</v>
      </c>
      <c r="D947" s="19" t="s">
        <v>3618</v>
      </c>
      <c r="E947" s="57" t="str">
        <f t="shared" si="281"/>
        <v>KG-ARI-1903-00107-02507/42256113</v>
      </c>
      <c r="F947" s="20" t="s">
        <v>1610</v>
      </c>
      <c r="G947" s="20" t="s">
        <v>1613</v>
      </c>
      <c r="H947" s="45">
        <v>43571</v>
      </c>
      <c r="I947" s="38">
        <v>60</v>
      </c>
      <c r="J947" s="38">
        <v>120</v>
      </c>
      <c r="K947" s="65">
        <f t="shared" si="282"/>
        <v>2</v>
      </c>
      <c r="L947" s="46">
        <v>5.7666666666666702</v>
      </c>
      <c r="M947" s="66">
        <f t="shared" si="283"/>
        <v>346</v>
      </c>
      <c r="N947" s="38">
        <v>52.07</v>
      </c>
      <c r="O947" s="38">
        <v>19.05</v>
      </c>
      <c r="P947" s="38">
        <v>62.55</v>
      </c>
      <c r="Q947" s="71">
        <f t="shared" si="284"/>
        <v>6.2E-2</v>
      </c>
      <c r="R947" s="65">
        <f t="shared" si="285"/>
        <v>3.72</v>
      </c>
      <c r="S947" s="72">
        <f t="shared" si="286"/>
        <v>1.62175</v>
      </c>
      <c r="T947" s="50">
        <v>194.61</v>
      </c>
      <c r="U947" s="74" t="s">
        <v>2725</v>
      </c>
      <c r="V947" s="27">
        <f>IF(E947="","",SUMIF(OUTBOUND!$G:$G,WMS!E947,OUTBOUND!$L:$L))</f>
        <v>0</v>
      </c>
      <c r="W947" s="27">
        <f>IF(E947="","",SUMIF(OUTBOUND!$G:$G,WMS!E947,OUTBOUND!$M:$M))</f>
        <v>0</v>
      </c>
      <c r="X947" s="71">
        <f>IF(E947="","",SUMIF(OUTBOUND!$G:$G,WMS!E947,OUTBOUND!$O:$O))</f>
        <v>0</v>
      </c>
      <c r="Y947" s="71">
        <f>IF(E947="","",SUMIF(OUTBOUND!$G:$G,WMS!E947,OUTBOUND!$AC:$AC))</f>
        <v>0</v>
      </c>
      <c r="Z947" s="71">
        <f>IF(E947="","",SUMIF(OUTBOUND!$G:$G,WMS!E947,OUTBOUND!$P:$P))</f>
        <v>0</v>
      </c>
      <c r="AA947" s="27">
        <f t="shared" si="287"/>
        <v>60</v>
      </c>
      <c r="AB947" s="27">
        <f t="shared" si="288"/>
        <v>120</v>
      </c>
      <c r="AC947" s="71">
        <f t="shared" si="289"/>
        <v>346</v>
      </c>
      <c r="AD947" s="71">
        <f t="shared" si="290"/>
        <v>194.61</v>
      </c>
      <c r="AE947" s="71">
        <f t="shared" si="291"/>
        <v>3.72</v>
      </c>
      <c r="AF947" s="80" t="b">
        <f t="shared" si="292"/>
        <v>1</v>
      </c>
    </row>
    <row r="948" spans="1:33">
      <c r="A948" s="43" t="s">
        <v>3345</v>
      </c>
      <c r="B948" s="19" t="s">
        <v>1608</v>
      </c>
      <c r="C948" s="19" t="s">
        <v>3613</v>
      </c>
      <c r="D948" s="19" t="s">
        <v>3619</v>
      </c>
      <c r="E948" s="57" t="str">
        <f t="shared" ref="E948:E980" si="293">IF(D948="","",C948&amp;"/"&amp;D948)</f>
        <v>KG-ARI-1903-00107-02507/42476115</v>
      </c>
      <c r="F948" s="20" t="s">
        <v>1610</v>
      </c>
      <c r="G948" s="20" t="s">
        <v>1614</v>
      </c>
      <c r="H948" s="45">
        <v>43571</v>
      </c>
      <c r="I948" s="38">
        <v>30</v>
      </c>
      <c r="J948" s="38">
        <v>120</v>
      </c>
      <c r="K948" s="65">
        <f t="shared" ref="K948:K981" si="294">IF(J948="","",J948/I948)</f>
        <v>4</v>
      </c>
      <c r="L948" s="46">
        <v>3.8666666666666698</v>
      </c>
      <c r="M948" s="66">
        <f t="shared" ref="M948:M981" si="295">IF(L948="","",ROUND(I948*L948,3))</f>
        <v>116</v>
      </c>
      <c r="N948" s="38">
        <v>58.42</v>
      </c>
      <c r="O948" s="38">
        <v>34.61</v>
      </c>
      <c r="P948" s="38">
        <v>25.72</v>
      </c>
      <c r="Q948" s="71">
        <f t="shared" ref="Q948:Q981" si="296">IF(P948="","",ROUND(N948*O948*P948/1000000,3))</f>
        <v>5.1999999999999998E-2</v>
      </c>
      <c r="R948" s="65">
        <f t="shared" ref="R948:R981" si="297">IF(Q948="","",ROUND(N948*O948*P948/1000000*I948,2))</f>
        <v>1.56</v>
      </c>
      <c r="S948" s="72">
        <f t="shared" ref="S948:S981" si="298">IF(T948="","",T948/J948)</f>
        <v>0.5528333333333334</v>
      </c>
      <c r="T948" s="50">
        <v>66.34</v>
      </c>
      <c r="U948" s="74" t="s">
        <v>3615</v>
      </c>
      <c r="V948" s="27">
        <f>IF(E948="","",SUMIF(OUTBOUND!$G:$G,WMS!E948,OUTBOUND!$L:$L))</f>
        <v>0</v>
      </c>
      <c r="W948" s="27">
        <f>IF(E948="","",SUMIF(OUTBOUND!$G:$G,WMS!E948,OUTBOUND!$M:$M))</f>
        <v>0</v>
      </c>
      <c r="X948" s="71">
        <f>IF(E948="","",SUMIF(OUTBOUND!$G:$G,WMS!E948,OUTBOUND!$O:$O))</f>
        <v>0</v>
      </c>
      <c r="Y948" s="71">
        <f>IF(E948="","",SUMIF(OUTBOUND!$G:$G,WMS!E948,OUTBOUND!$AC:$AC))</f>
        <v>0</v>
      </c>
      <c r="Z948" s="71">
        <f>IF(E948="","",SUMIF(OUTBOUND!$G:$G,WMS!E948,OUTBOUND!$P:$P))</f>
        <v>0</v>
      </c>
      <c r="AA948" s="27">
        <f t="shared" ref="AA948:AA981" si="299">IF(I948="","",I948-V948)</f>
        <v>30</v>
      </c>
      <c r="AB948" s="27">
        <f t="shared" ref="AB948:AB981" si="300">IF(J948="","",J948-W948)</f>
        <v>120</v>
      </c>
      <c r="AC948" s="71">
        <f t="shared" ref="AC948:AC981" si="301">IF(M948="","",M948-X948)</f>
        <v>116</v>
      </c>
      <c r="AD948" s="71">
        <f t="shared" ref="AD948:AD981" si="302">IF(T948="","",T948-Y948)</f>
        <v>66.34</v>
      </c>
      <c r="AE948" s="71">
        <f t="shared" ref="AE948:AE981" si="303">IF(R948="","",R948-Z948)</f>
        <v>1.56</v>
      </c>
      <c r="AF948" s="80" t="b">
        <f t="shared" ref="AF948:AF981" si="304">IF(AB948="","",EXACT(K948,AB948/AA948))</f>
        <v>1</v>
      </c>
    </row>
    <row r="949" spans="1:33">
      <c r="A949" s="84" t="s">
        <v>3345</v>
      </c>
      <c r="B949" s="83" t="s">
        <v>1615</v>
      </c>
      <c r="C949" s="83" t="s">
        <v>3620</v>
      </c>
      <c r="D949" s="83">
        <v>42549345</v>
      </c>
      <c r="E949" s="57" t="str">
        <f t="shared" si="293"/>
        <v>KG-ARI-1904-00124-03252/42549345</v>
      </c>
      <c r="F949" s="19" t="s">
        <v>1617</v>
      </c>
      <c r="G949" s="19" t="s">
        <v>1618</v>
      </c>
      <c r="H949" s="45">
        <v>43571</v>
      </c>
      <c r="I949" s="38">
        <v>41</v>
      </c>
      <c r="J949" s="38">
        <v>164</v>
      </c>
      <c r="K949" s="65">
        <f t="shared" si="294"/>
        <v>4</v>
      </c>
      <c r="L949" s="46">
        <v>1.82926829268293</v>
      </c>
      <c r="M949" s="66">
        <f t="shared" si="295"/>
        <v>75</v>
      </c>
      <c r="N949" s="38">
        <v>29.844999999999999</v>
      </c>
      <c r="O949" s="38">
        <v>28.89</v>
      </c>
      <c r="P949" s="38">
        <v>22.86</v>
      </c>
      <c r="Q949" s="71">
        <f t="shared" si="296"/>
        <v>0.02</v>
      </c>
      <c r="R949" s="65">
        <f t="shared" si="297"/>
        <v>0.81</v>
      </c>
      <c r="S949" s="72">
        <f t="shared" si="298"/>
        <v>0.23298780487804879</v>
      </c>
      <c r="T949" s="50">
        <v>38.21</v>
      </c>
      <c r="U949" s="74" t="s">
        <v>3617</v>
      </c>
      <c r="V949" s="27">
        <f>IF(E949="","",SUMIF(OUTBOUND!$G:$G,WMS!E949,OUTBOUND!$L:$L))</f>
        <v>41</v>
      </c>
      <c r="W949" s="27">
        <f>IF(E949="","",SUMIF(OUTBOUND!$G:$G,WMS!E949,OUTBOUND!$M:$M))</f>
        <v>164</v>
      </c>
      <c r="X949" s="71">
        <f>IF(E949="","",SUMIF(OUTBOUND!$G:$G,WMS!E949,OUTBOUND!$O:$O))</f>
        <v>75.000000000000128</v>
      </c>
      <c r="Y949" s="71">
        <f>IF(E949="","",SUMIF(OUTBOUND!$G:$G,WMS!E949,OUTBOUND!$AC:$AC))</f>
        <v>38.21</v>
      </c>
      <c r="Z949" s="71">
        <f>IF(E949="","",SUMIF(OUTBOUND!$G:$G,WMS!E949,OUTBOUND!$P:$P))</f>
        <v>0.82000000000000006</v>
      </c>
      <c r="AA949" s="27">
        <f t="shared" si="299"/>
        <v>0</v>
      </c>
      <c r="AB949" s="27">
        <f t="shared" si="300"/>
        <v>0</v>
      </c>
      <c r="AC949" s="71">
        <f t="shared" si="301"/>
        <v>-1.2789769243681803E-13</v>
      </c>
      <c r="AD949" s="71">
        <f t="shared" si="302"/>
        <v>0</v>
      </c>
      <c r="AE949" s="71">
        <f t="shared" si="303"/>
        <v>-1.0000000000000009E-2</v>
      </c>
      <c r="AF949" s="80" t="e">
        <f t="shared" si="304"/>
        <v>#DIV/0!</v>
      </c>
      <c r="AG949" s="43" t="s">
        <v>2726</v>
      </c>
    </row>
    <row r="950" spans="1:33">
      <c r="A950" s="84" t="s">
        <v>3345</v>
      </c>
      <c r="B950" s="83" t="s">
        <v>1615</v>
      </c>
      <c r="C950" s="83" t="s">
        <v>3620</v>
      </c>
      <c r="D950" s="83">
        <v>42412328</v>
      </c>
      <c r="E950" s="57" t="str">
        <f t="shared" si="293"/>
        <v>KG-ARI-1904-00124-03252/42412328</v>
      </c>
      <c r="F950" s="19" t="s">
        <v>1617</v>
      </c>
      <c r="G950" s="19" t="s">
        <v>1619</v>
      </c>
      <c r="H950" s="45">
        <v>43571</v>
      </c>
      <c r="I950" s="38">
        <v>20</v>
      </c>
      <c r="J950" s="38">
        <v>120</v>
      </c>
      <c r="K950" s="65">
        <f t="shared" si="294"/>
        <v>6</v>
      </c>
      <c r="L950" s="46">
        <v>1.45</v>
      </c>
      <c r="M950" s="66">
        <f t="shared" si="295"/>
        <v>29</v>
      </c>
      <c r="N950" s="38">
        <v>35.24</v>
      </c>
      <c r="O950" s="38">
        <v>17.149999999999999</v>
      </c>
      <c r="P950" s="38">
        <v>23.5</v>
      </c>
      <c r="Q950" s="71">
        <f t="shared" si="296"/>
        <v>1.4E-2</v>
      </c>
      <c r="R950" s="65">
        <f t="shared" si="297"/>
        <v>0.28000000000000003</v>
      </c>
      <c r="S950" s="72">
        <f t="shared" si="298"/>
        <v>9.9000000000000005E-2</v>
      </c>
      <c r="T950" s="50">
        <v>11.88</v>
      </c>
      <c r="U950" s="74" t="s">
        <v>3335</v>
      </c>
      <c r="V950" s="27">
        <f>IF(E950="","",SUMIF(OUTBOUND!$G:$G,WMS!E950,OUTBOUND!$L:$L))</f>
        <v>20</v>
      </c>
      <c r="W950" s="27">
        <f>IF(E950="","",SUMIF(OUTBOUND!$G:$G,WMS!E950,OUTBOUND!$M:$M))</f>
        <v>120</v>
      </c>
      <c r="X950" s="71">
        <f>IF(E950="","",SUMIF(OUTBOUND!$G:$G,WMS!E950,OUTBOUND!$O:$O))</f>
        <v>29</v>
      </c>
      <c r="Y950" s="71">
        <f>IF(E950="","",SUMIF(OUTBOUND!$G:$G,WMS!E950,OUTBOUND!$AC:$AC))</f>
        <v>11.88</v>
      </c>
      <c r="Z950" s="71">
        <f>IF(E950="","",SUMIF(OUTBOUND!$G:$G,WMS!E950,OUTBOUND!$P:$P))</f>
        <v>0.28000000000000003</v>
      </c>
      <c r="AA950" s="27">
        <f t="shared" si="299"/>
        <v>0</v>
      </c>
      <c r="AB950" s="27">
        <f t="shared" si="300"/>
        <v>0</v>
      </c>
      <c r="AC950" s="71">
        <f t="shared" si="301"/>
        <v>0</v>
      </c>
      <c r="AD950" s="71">
        <f t="shared" si="302"/>
        <v>0</v>
      </c>
      <c r="AE950" s="71">
        <f t="shared" si="303"/>
        <v>0</v>
      </c>
      <c r="AF950" s="80" t="e">
        <f t="shared" si="304"/>
        <v>#DIV/0!</v>
      </c>
      <c r="AG950" s="43" t="s">
        <v>2726</v>
      </c>
    </row>
    <row r="951" spans="1:33">
      <c r="A951" s="43" t="s">
        <v>3227</v>
      </c>
      <c r="B951" s="19" t="s">
        <v>1620</v>
      </c>
      <c r="C951" s="19" t="s">
        <v>3621</v>
      </c>
      <c r="D951" s="19" t="s">
        <v>3622</v>
      </c>
      <c r="E951" s="57" t="str">
        <f t="shared" si="293"/>
        <v>KG-ARI-1904-00125-03125/42614791</v>
      </c>
      <c r="F951" s="20" t="s">
        <v>1622</v>
      </c>
      <c r="G951" s="20" t="s">
        <v>1623</v>
      </c>
      <c r="H951" s="45">
        <v>43571</v>
      </c>
      <c r="I951" s="38">
        <v>3</v>
      </c>
      <c r="J951" s="38">
        <v>36</v>
      </c>
      <c r="K951" s="65">
        <f t="shared" si="294"/>
        <v>12</v>
      </c>
      <c r="L951" s="46">
        <v>1.38</v>
      </c>
      <c r="M951" s="66">
        <f t="shared" si="295"/>
        <v>4.1399999999999997</v>
      </c>
      <c r="N951" s="38">
        <v>22.5</v>
      </c>
      <c r="O951" s="38">
        <v>15</v>
      </c>
      <c r="P951" s="38">
        <v>11</v>
      </c>
      <c r="Q951" s="71">
        <f t="shared" si="296"/>
        <v>4.0000000000000001E-3</v>
      </c>
      <c r="R951" s="65">
        <f t="shared" si="297"/>
        <v>0.01</v>
      </c>
      <c r="S951" s="72">
        <f t="shared" si="298"/>
        <v>0.10555555555555556</v>
      </c>
      <c r="T951" s="50">
        <v>3.8</v>
      </c>
      <c r="U951" s="74" t="s">
        <v>3142</v>
      </c>
      <c r="V951" s="27">
        <f>IF(E951="","",SUMIF(OUTBOUND!$G:$G,WMS!E951,OUTBOUND!$L:$L))</f>
        <v>0</v>
      </c>
      <c r="W951" s="27">
        <f>IF(E951="","",SUMIF(OUTBOUND!$G:$G,WMS!E951,OUTBOUND!$M:$M))</f>
        <v>0</v>
      </c>
      <c r="X951" s="71">
        <f>IF(E951="","",SUMIF(OUTBOUND!$G:$G,WMS!E951,OUTBOUND!$O:$O))</f>
        <v>0</v>
      </c>
      <c r="Y951" s="71">
        <f>IF(E951="","",SUMIF(OUTBOUND!$G:$G,WMS!E951,OUTBOUND!$AC:$AC))</f>
        <v>0</v>
      </c>
      <c r="Z951" s="71">
        <f>IF(E951="","",SUMIF(OUTBOUND!$G:$G,WMS!E951,OUTBOUND!$P:$P))</f>
        <v>0</v>
      </c>
      <c r="AA951" s="27">
        <f t="shared" si="299"/>
        <v>3</v>
      </c>
      <c r="AB951" s="27">
        <f t="shared" si="300"/>
        <v>36</v>
      </c>
      <c r="AC951" s="71">
        <f t="shared" si="301"/>
        <v>4.1399999999999997</v>
      </c>
      <c r="AD951" s="71">
        <f t="shared" si="302"/>
        <v>3.8</v>
      </c>
      <c r="AE951" s="71">
        <f t="shared" si="303"/>
        <v>0.01</v>
      </c>
      <c r="AF951" s="80" t="b">
        <f t="shared" si="304"/>
        <v>1</v>
      </c>
    </row>
    <row r="952" spans="1:33">
      <c r="A952" s="43" t="s">
        <v>3623</v>
      </c>
      <c r="B952" s="19" t="s">
        <v>1624</v>
      </c>
      <c r="C952" s="19" t="s">
        <v>3624</v>
      </c>
      <c r="D952" s="19" t="s">
        <v>3625</v>
      </c>
      <c r="E952" s="57" t="str">
        <f t="shared" si="293"/>
        <v>KG-ARI-1903-00107-02463/42551379</v>
      </c>
      <c r="F952" s="19" t="s">
        <v>1626</v>
      </c>
      <c r="G952" s="19" t="s">
        <v>1629</v>
      </c>
      <c r="H952" s="45">
        <v>43571</v>
      </c>
      <c r="I952" s="38">
        <v>6</v>
      </c>
      <c r="J952" s="38">
        <v>36</v>
      </c>
      <c r="K952" s="65">
        <f t="shared" si="294"/>
        <v>6</v>
      </c>
      <c r="L952" s="46">
        <v>3</v>
      </c>
      <c r="M952" s="66">
        <f t="shared" si="295"/>
        <v>18</v>
      </c>
      <c r="N952" s="38">
        <v>38.42</v>
      </c>
      <c r="O952" s="38">
        <v>20.32</v>
      </c>
      <c r="P952" s="38">
        <v>24.45</v>
      </c>
      <c r="Q952" s="71">
        <f t="shared" si="296"/>
        <v>1.9E-2</v>
      </c>
      <c r="R952" s="65">
        <f t="shared" si="297"/>
        <v>0.11</v>
      </c>
      <c r="S952" s="72">
        <f t="shared" si="298"/>
        <v>0.44444444444444442</v>
      </c>
      <c r="T952" s="50">
        <v>16</v>
      </c>
      <c r="U952" s="74" t="s">
        <v>3328</v>
      </c>
      <c r="V952" s="27">
        <f>IF(E952="","",SUMIF(OUTBOUND!$G:$G,WMS!E952,OUTBOUND!$L:$L))</f>
        <v>0</v>
      </c>
      <c r="W952" s="27">
        <f>IF(E952="","",SUMIF(OUTBOUND!$G:$G,WMS!E952,OUTBOUND!$M:$M))</f>
        <v>0</v>
      </c>
      <c r="X952" s="71">
        <f>IF(E952="","",SUMIF(OUTBOUND!$G:$G,WMS!E952,OUTBOUND!$O:$O))</f>
        <v>0</v>
      </c>
      <c r="Y952" s="71">
        <f>IF(E952="","",SUMIF(OUTBOUND!$G:$G,WMS!E952,OUTBOUND!$AC:$AC))</f>
        <v>0</v>
      </c>
      <c r="Z952" s="71">
        <f>IF(E952="","",SUMIF(OUTBOUND!$G:$G,WMS!E952,OUTBOUND!$P:$P))</f>
        <v>0</v>
      </c>
      <c r="AA952" s="27">
        <f t="shared" si="299"/>
        <v>6</v>
      </c>
      <c r="AB952" s="27">
        <f t="shared" si="300"/>
        <v>36</v>
      </c>
      <c r="AC952" s="71">
        <f t="shared" si="301"/>
        <v>18</v>
      </c>
      <c r="AD952" s="71">
        <f t="shared" si="302"/>
        <v>16</v>
      </c>
      <c r="AE952" s="71">
        <f t="shared" si="303"/>
        <v>0.11</v>
      </c>
      <c r="AF952" s="80" t="b">
        <f t="shared" si="304"/>
        <v>1</v>
      </c>
    </row>
    <row r="953" spans="1:33">
      <c r="A953" s="84" t="s">
        <v>3623</v>
      </c>
      <c r="B953" s="83" t="s">
        <v>1624</v>
      </c>
      <c r="C953" s="83" t="s">
        <v>3624</v>
      </c>
      <c r="D953" s="83" t="s">
        <v>3626</v>
      </c>
      <c r="E953" s="57" t="str">
        <f t="shared" si="293"/>
        <v>KG-ARI-1903-00107-02463/42267706</v>
      </c>
      <c r="F953" s="19" t="s">
        <v>1626</v>
      </c>
      <c r="G953" s="19" t="s">
        <v>1629</v>
      </c>
      <c r="H953" s="45">
        <v>43571</v>
      </c>
      <c r="I953" s="38">
        <v>7</v>
      </c>
      <c r="J953" s="38">
        <v>42</v>
      </c>
      <c r="K953" s="65">
        <f t="shared" si="294"/>
        <v>6</v>
      </c>
      <c r="L953" s="46">
        <v>1.5714285714285701</v>
      </c>
      <c r="M953" s="66">
        <f t="shared" si="295"/>
        <v>11</v>
      </c>
      <c r="N953" s="38">
        <v>32.07</v>
      </c>
      <c r="O953" s="38">
        <v>21.59</v>
      </c>
      <c r="P953" s="38">
        <v>24.45</v>
      </c>
      <c r="Q953" s="71">
        <f t="shared" si="296"/>
        <v>1.7000000000000001E-2</v>
      </c>
      <c r="R953" s="65">
        <f t="shared" si="297"/>
        <v>0.12</v>
      </c>
      <c r="S953" s="72">
        <f t="shared" si="298"/>
        <v>0.21428571428571427</v>
      </c>
      <c r="T953" s="50">
        <v>9</v>
      </c>
      <c r="U953" s="74" t="s">
        <v>3328</v>
      </c>
      <c r="V953" s="27">
        <f>IF(E953="","",SUMIF(OUTBOUND!$G:$G,WMS!E953,OUTBOUND!$L:$L))</f>
        <v>7</v>
      </c>
      <c r="W953" s="27">
        <f>IF(E953="","",SUMIF(OUTBOUND!$G:$G,WMS!E953,OUTBOUND!$M:$M))</f>
        <v>42</v>
      </c>
      <c r="X953" s="71">
        <f>IF(E953="","",SUMIF(OUTBOUND!$G:$G,WMS!E953,OUTBOUND!$O:$O))</f>
        <v>10.999999999999989</v>
      </c>
      <c r="Y953" s="71">
        <f>IF(E953="","",SUMIF(OUTBOUND!$G:$G,WMS!E953,OUTBOUND!$AC:$AC))</f>
        <v>9</v>
      </c>
      <c r="Z953" s="71">
        <f>IF(E953="","",SUMIF(OUTBOUND!$G:$G,WMS!E953,OUTBOUND!$P:$P))</f>
        <v>0.11900000000000001</v>
      </c>
      <c r="AA953" s="27">
        <f t="shared" si="299"/>
        <v>0</v>
      </c>
      <c r="AB953" s="27">
        <f t="shared" si="300"/>
        <v>0</v>
      </c>
      <c r="AC953" s="71">
        <f t="shared" si="301"/>
        <v>1.0658141036401503E-14</v>
      </c>
      <c r="AD953" s="71">
        <f t="shared" si="302"/>
        <v>0</v>
      </c>
      <c r="AE953" s="71">
        <f t="shared" si="303"/>
        <v>9.9999999999998701E-4</v>
      </c>
      <c r="AF953" s="80" t="e">
        <f t="shared" si="304"/>
        <v>#DIV/0!</v>
      </c>
      <c r="AG953" s="60" t="s">
        <v>2726</v>
      </c>
    </row>
    <row r="954" spans="1:33">
      <c r="A954" s="84" t="s">
        <v>3623</v>
      </c>
      <c r="B954" s="83" t="s">
        <v>1624</v>
      </c>
      <c r="C954" s="83" t="s">
        <v>3624</v>
      </c>
      <c r="D954" s="83" t="s">
        <v>3627</v>
      </c>
      <c r="E954" s="57" t="str">
        <f t="shared" si="293"/>
        <v>KG-ARI-1903-00107-02463/42409922</v>
      </c>
      <c r="F954" s="19" t="s">
        <v>1626</v>
      </c>
      <c r="G954" s="19" t="s">
        <v>1629</v>
      </c>
      <c r="H954" s="45">
        <v>43571</v>
      </c>
      <c r="I954" s="38">
        <v>5</v>
      </c>
      <c r="J954" s="38">
        <v>20</v>
      </c>
      <c r="K954" s="65">
        <f t="shared" si="294"/>
        <v>4</v>
      </c>
      <c r="L954" s="46">
        <v>2.6</v>
      </c>
      <c r="M954" s="66">
        <f t="shared" si="295"/>
        <v>13</v>
      </c>
      <c r="N954" s="38">
        <v>30.8</v>
      </c>
      <c r="O954" s="38">
        <v>28.89</v>
      </c>
      <c r="P954" s="38">
        <v>24.45</v>
      </c>
      <c r="Q954" s="71">
        <f t="shared" si="296"/>
        <v>2.1999999999999999E-2</v>
      </c>
      <c r="R954" s="65">
        <f t="shared" si="297"/>
        <v>0.11</v>
      </c>
      <c r="S954" s="72">
        <f t="shared" si="298"/>
        <v>0.55000000000000004</v>
      </c>
      <c r="T954" s="50">
        <v>11</v>
      </c>
      <c r="U954" s="74" t="s">
        <v>2849</v>
      </c>
      <c r="V954" s="27">
        <f>IF(E954="","",SUMIF(OUTBOUND!$G:$G,WMS!E954,OUTBOUND!$L:$L))</f>
        <v>5</v>
      </c>
      <c r="W954" s="27">
        <f>IF(E954="","",SUMIF(OUTBOUND!$G:$G,WMS!E954,OUTBOUND!$M:$M))</f>
        <v>20</v>
      </c>
      <c r="X954" s="71">
        <f>IF(E954="","",SUMIF(OUTBOUND!$G:$G,WMS!E954,OUTBOUND!$O:$O))</f>
        <v>13</v>
      </c>
      <c r="Y954" s="71">
        <f>IF(E954="","",SUMIF(OUTBOUND!$G:$G,WMS!E954,OUTBOUND!$AC:$AC))</f>
        <v>11</v>
      </c>
      <c r="Z954" s="71">
        <f>IF(E954="","",SUMIF(OUTBOUND!$G:$G,WMS!E954,OUTBOUND!$P:$P))</f>
        <v>0.10999999999999999</v>
      </c>
      <c r="AA954" s="27">
        <f t="shared" si="299"/>
        <v>0</v>
      </c>
      <c r="AB954" s="27">
        <f t="shared" si="300"/>
        <v>0</v>
      </c>
      <c r="AC954" s="71">
        <f t="shared" si="301"/>
        <v>0</v>
      </c>
      <c r="AD954" s="71">
        <f t="shared" si="302"/>
        <v>0</v>
      </c>
      <c r="AE954" s="71">
        <f t="shared" si="303"/>
        <v>1.3877787807814457E-17</v>
      </c>
      <c r="AF954" s="80" t="e">
        <f t="shared" si="304"/>
        <v>#DIV/0!</v>
      </c>
      <c r="AG954" s="43" t="s">
        <v>2726</v>
      </c>
    </row>
    <row r="955" spans="1:33">
      <c r="A955" s="43" t="s">
        <v>3623</v>
      </c>
      <c r="B955" s="19" t="s">
        <v>1624</v>
      </c>
      <c r="C955" s="19" t="s">
        <v>3624</v>
      </c>
      <c r="D955" s="19" t="s">
        <v>3628</v>
      </c>
      <c r="E955" s="57" t="str">
        <f t="shared" si="293"/>
        <v>KG-ARI-1903-00107-02463/42661269</v>
      </c>
      <c r="F955" s="19" t="s">
        <v>1626</v>
      </c>
      <c r="G955" s="19" t="s">
        <v>1629</v>
      </c>
      <c r="H955" s="45">
        <v>43571</v>
      </c>
      <c r="I955" s="38">
        <v>2</v>
      </c>
      <c r="J955" s="38">
        <v>24</v>
      </c>
      <c r="K955" s="65">
        <f t="shared" si="294"/>
        <v>12</v>
      </c>
      <c r="L955" s="46">
        <v>3</v>
      </c>
      <c r="M955" s="66">
        <f t="shared" si="295"/>
        <v>6</v>
      </c>
      <c r="N955" s="38">
        <v>32.07</v>
      </c>
      <c r="O955" s="38">
        <v>22.23</v>
      </c>
      <c r="P955" s="38">
        <v>29.53</v>
      </c>
      <c r="Q955" s="71">
        <f t="shared" si="296"/>
        <v>2.1000000000000001E-2</v>
      </c>
      <c r="R955" s="65">
        <f t="shared" si="297"/>
        <v>0.04</v>
      </c>
      <c r="S955" s="72">
        <f t="shared" si="298"/>
        <v>0.25</v>
      </c>
      <c r="T955" s="50">
        <v>6</v>
      </c>
      <c r="U955" s="74" t="s">
        <v>3328</v>
      </c>
      <c r="V955" s="27">
        <f>IF(E955="","",SUMIF(OUTBOUND!$G:$G,WMS!E955,OUTBOUND!$L:$L))</f>
        <v>0</v>
      </c>
      <c r="W955" s="27">
        <f>IF(E955="","",SUMIF(OUTBOUND!$G:$G,WMS!E955,OUTBOUND!$M:$M))</f>
        <v>0</v>
      </c>
      <c r="X955" s="71">
        <f>IF(E955="","",SUMIF(OUTBOUND!$G:$G,WMS!E955,OUTBOUND!$O:$O))</f>
        <v>0</v>
      </c>
      <c r="Y955" s="71">
        <f>IF(E955="","",SUMIF(OUTBOUND!$G:$G,WMS!E955,OUTBOUND!$AC:$AC))</f>
        <v>0</v>
      </c>
      <c r="Z955" s="71">
        <f>IF(E955="","",SUMIF(OUTBOUND!$G:$G,WMS!E955,OUTBOUND!$P:$P))</f>
        <v>0</v>
      </c>
      <c r="AA955" s="27">
        <f t="shared" si="299"/>
        <v>2</v>
      </c>
      <c r="AB955" s="27">
        <f t="shared" si="300"/>
        <v>24</v>
      </c>
      <c r="AC955" s="71">
        <f t="shared" si="301"/>
        <v>6</v>
      </c>
      <c r="AD955" s="71">
        <f t="shared" si="302"/>
        <v>6</v>
      </c>
      <c r="AE955" s="71">
        <f t="shared" si="303"/>
        <v>0.04</v>
      </c>
      <c r="AF955" s="80" t="b">
        <f t="shared" si="304"/>
        <v>1</v>
      </c>
    </row>
    <row r="956" spans="1:33">
      <c r="A956" s="84" t="s">
        <v>3623</v>
      </c>
      <c r="B956" s="83" t="s">
        <v>1624</v>
      </c>
      <c r="C956" s="83" t="s">
        <v>3624</v>
      </c>
      <c r="D956" s="83" t="s">
        <v>3629</v>
      </c>
      <c r="E956" s="57" t="str">
        <f t="shared" si="293"/>
        <v>KG-ARI-1903-00107-02463/42551355</v>
      </c>
      <c r="F956" s="19" t="s">
        <v>1626</v>
      </c>
      <c r="G956" s="19" t="s">
        <v>1629</v>
      </c>
      <c r="H956" s="45">
        <v>43571</v>
      </c>
      <c r="I956" s="38">
        <v>3</v>
      </c>
      <c r="J956" s="38">
        <v>24</v>
      </c>
      <c r="K956" s="65">
        <f t="shared" si="294"/>
        <v>8</v>
      </c>
      <c r="L956" s="46">
        <v>2.6666666666666701</v>
      </c>
      <c r="M956" s="66">
        <f t="shared" si="295"/>
        <v>8</v>
      </c>
      <c r="N956" s="38">
        <v>40.96</v>
      </c>
      <c r="O956" s="38">
        <v>21.59</v>
      </c>
      <c r="P956" s="38">
        <v>22.54</v>
      </c>
      <c r="Q956" s="71">
        <f t="shared" si="296"/>
        <v>0.02</v>
      </c>
      <c r="R956" s="65">
        <f t="shared" si="297"/>
        <v>0.06</v>
      </c>
      <c r="S956" s="72">
        <f t="shared" si="298"/>
        <v>0.33333333333333331</v>
      </c>
      <c r="T956" s="50">
        <v>8</v>
      </c>
      <c r="U956" s="74" t="s">
        <v>2849</v>
      </c>
      <c r="V956" s="27">
        <f>IF(E956="","",SUMIF(OUTBOUND!$G:$G,WMS!E956,OUTBOUND!$L:$L))</f>
        <v>3</v>
      </c>
      <c r="W956" s="27">
        <f>IF(E956="","",SUMIF(OUTBOUND!$G:$G,WMS!E956,OUTBOUND!$M:$M))</f>
        <v>24</v>
      </c>
      <c r="X956" s="71">
        <f>IF(E956="","",SUMIF(OUTBOUND!$G:$G,WMS!E956,OUTBOUND!$O:$O))</f>
        <v>8.0000000000000107</v>
      </c>
      <c r="Y956" s="71">
        <f>IF(E956="","",SUMIF(OUTBOUND!$G:$G,WMS!E956,OUTBOUND!$AC:$AC))</f>
        <v>8</v>
      </c>
      <c r="Z956" s="71">
        <f>IF(E956="","",SUMIF(OUTBOUND!$G:$G,WMS!E956,OUTBOUND!$P:$P))</f>
        <v>0.06</v>
      </c>
      <c r="AA956" s="27">
        <f t="shared" si="299"/>
        <v>0</v>
      </c>
      <c r="AB956" s="27">
        <f t="shared" si="300"/>
        <v>0</v>
      </c>
      <c r="AC956" s="71">
        <f t="shared" si="301"/>
        <v>-1.0658141036401503E-14</v>
      </c>
      <c r="AD956" s="71">
        <f t="shared" si="302"/>
        <v>0</v>
      </c>
      <c r="AE956" s="71">
        <f t="shared" si="303"/>
        <v>0</v>
      </c>
      <c r="AF956" s="80" t="e">
        <f t="shared" si="304"/>
        <v>#DIV/0!</v>
      </c>
      <c r="AG956" s="43" t="s">
        <v>2726</v>
      </c>
    </row>
    <row r="957" spans="1:33">
      <c r="A957" s="84" t="s">
        <v>3623</v>
      </c>
      <c r="B957" s="83" t="s">
        <v>1624</v>
      </c>
      <c r="C957" s="83" t="s">
        <v>3624</v>
      </c>
      <c r="D957" s="83" t="s">
        <v>3630</v>
      </c>
      <c r="E957" s="57" t="str">
        <f t="shared" si="293"/>
        <v>KG-ARI-1903-00107-02463/42110262</v>
      </c>
      <c r="F957" s="19" t="s">
        <v>1626</v>
      </c>
      <c r="G957" s="19" t="s">
        <v>1627</v>
      </c>
      <c r="H957" s="45">
        <v>43571</v>
      </c>
      <c r="I957" s="38">
        <v>4</v>
      </c>
      <c r="J957" s="38">
        <v>48</v>
      </c>
      <c r="K957" s="65">
        <f t="shared" si="294"/>
        <v>12</v>
      </c>
      <c r="L957" s="46">
        <v>1</v>
      </c>
      <c r="M957" s="66">
        <f t="shared" si="295"/>
        <v>4</v>
      </c>
      <c r="N957" s="38">
        <v>29.53</v>
      </c>
      <c r="O957" s="38">
        <v>13.65</v>
      </c>
      <c r="P957" s="38">
        <v>17.46</v>
      </c>
      <c r="Q957" s="71">
        <f t="shared" si="296"/>
        <v>7.0000000000000001E-3</v>
      </c>
      <c r="R957" s="65">
        <f t="shared" si="297"/>
        <v>0.03</v>
      </c>
      <c r="S957" s="72">
        <f t="shared" si="298"/>
        <v>6.25E-2</v>
      </c>
      <c r="T957" s="50">
        <v>3</v>
      </c>
      <c r="U957" s="74" t="s">
        <v>3328</v>
      </c>
      <c r="V957" s="27">
        <f>IF(E957="","",SUMIF(OUTBOUND!$G:$G,WMS!E957,OUTBOUND!$L:$L))</f>
        <v>4</v>
      </c>
      <c r="W957" s="27">
        <f>IF(E957="","",SUMIF(OUTBOUND!$G:$G,WMS!E957,OUTBOUND!$M:$M))</f>
        <v>48</v>
      </c>
      <c r="X957" s="71">
        <f>IF(E957="","",SUMIF(OUTBOUND!$G:$G,WMS!E957,OUTBOUND!$O:$O))</f>
        <v>4</v>
      </c>
      <c r="Y957" s="71">
        <f>IF(E957="","",SUMIF(OUTBOUND!$G:$G,WMS!E957,OUTBOUND!$AC:$AC))</f>
        <v>3</v>
      </c>
      <c r="Z957" s="71">
        <f>IF(E957="","",SUMIF(OUTBOUND!$G:$G,WMS!E957,OUTBOUND!$P:$P))</f>
        <v>2.8000000000000001E-2</v>
      </c>
      <c r="AA957" s="27">
        <f t="shared" si="299"/>
        <v>0</v>
      </c>
      <c r="AB957" s="27">
        <f t="shared" si="300"/>
        <v>0</v>
      </c>
      <c r="AC957" s="71">
        <f t="shared" si="301"/>
        <v>0</v>
      </c>
      <c r="AD957" s="71">
        <f t="shared" si="302"/>
        <v>0</v>
      </c>
      <c r="AE957" s="71">
        <f t="shared" si="303"/>
        <v>1.9999999999999983E-3</v>
      </c>
      <c r="AF957" s="80" t="e">
        <f t="shared" si="304"/>
        <v>#DIV/0!</v>
      </c>
      <c r="AG957" s="43" t="s">
        <v>2726</v>
      </c>
    </row>
    <row r="958" spans="1:33">
      <c r="A958" s="84" t="s">
        <v>3227</v>
      </c>
      <c r="B958" s="83" t="s">
        <v>1630</v>
      </c>
      <c r="C958" s="83" t="s">
        <v>3631</v>
      </c>
      <c r="D958" s="83">
        <v>42700180</v>
      </c>
      <c r="E958" s="57" t="str">
        <f t="shared" si="293"/>
        <v>KG-ARI-1904-00125-03136/42700180</v>
      </c>
      <c r="F958" s="19" t="s">
        <v>1632</v>
      </c>
      <c r="G958" s="19" t="s">
        <v>1633</v>
      </c>
      <c r="H958" s="45">
        <v>43571</v>
      </c>
      <c r="I958" s="38">
        <v>3</v>
      </c>
      <c r="J958" s="38">
        <v>36</v>
      </c>
      <c r="K958" s="65">
        <f t="shared" si="294"/>
        <v>12</v>
      </c>
      <c r="L958" s="46">
        <v>0.66666666666666696</v>
      </c>
      <c r="M958" s="66">
        <f t="shared" si="295"/>
        <v>2</v>
      </c>
      <c r="N958" s="38">
        <v>24</v>
      </c>
      <c r="O958" s="38">
        <v>17</v>
      </c>
      <c r="P958" s="38">
        <v>11</v>
      </c>
      <c r="Q958" s="71">
        <f t="shared" si="296"/>
        <v>4.0000000000000001E-3</v>
      </c>
      <c r="R958" s="65">
        <f t="shared" si="297"/>
        <v>0.01</v>
      </c>
      <c r="S958" s="72">
        <f t="shared" si="298"/>
        <v>4.4444444444444446E-2</v>
      </c>
      <c r="T958" s="50">
        <v>1.6</v>
      </c>
      <c r="U958" s="74" t="s">
        <v>3489</v>
      </c>
      <c r="V958" s="27">
        <f>IF(E958="","",SUMIF(OUTBOUND!$G:$G,WMS!E958,OUTBOUND!$L:$L))</f>
        <v>3</v>
      </c>
      <c r="W958" s="27">
        <f>IF(E958="","",SUMIF(OUTBOUND!$G:$G,WMS!E958,OUTBOUND!$M:$M))</f>
        <v>36</v>
      </c>
      <c r="X958" s="71">
        <f>IF(E958="","",SUMIF(OUTBOUND!$G:$G,WMS!E958,OUTBOUND!$O:$O))</f>
        <v>2.0000000000000009</v>
      </c>
      <c r="Y958" s="71">
        <f>IF(E958="","",SUMIF(OUTBOUND!$G:$G,WMS!E958,OUTBOUND!$AC:$AC))</f>
        <v>1.6</v>
      </c>
      <c r="Z958" s="71">
        <f>IF(E958="","",SUMIF(OUTBOUND!$G:$G,WMS!E958,OUTBOUND!$P:$P))</f>
        <v>1.2E-2</v>
      </c>
      <c r="AA958" s="27">
        <f t="shared" si="299"/>
        <v>0</v>
      </c>
      <c r="AB958" s="27">
        <f t="shared" si="300"/>
        <v>0</v>
      </c>
      <c r="AC958" s="71">
        <f t="shared" si="301"/>
        <v>-8.8817841970012523E-16</v>
      </c>
      <c r="AD958" s="71">
        <f t="shared" si="302"/>
        <v>0</v>
      </c>
      <c r="AE958" s="71">
        <f t="shared" si="303"/>
        <v>-2E-3</v>
      </c>
      <c r="AF958" s="80" t="e">
        <f t="shared" si="304"/>
        <v>#DIV/0!</v>
      </c>
      <c r="AG958" s="60" t="s">
        <v>2726</v>
      </c>
    </row>
    <row r="959" spans="1:33">
      <c r="A959" s="43" t="s">
        <v>3227</v>
      </c>
      <c r="B959" s="19" t="s">
        <v>1630</v>
      </c>
      <c r="C959" s="19" t="s">
        <v>3631</v>
      </c>
      <c r="D959" s="19">
        <v>42690474</v>
      </c>
      <c r="E959" s="57" t="str">
        <f t="shared" si="293"/>
        <v>KG-ARI-1904-00125-03136/42690474</v>
      </c>
      <c r="F959" s="19" t="s">
        <v>1632</v>
      </c>
      <c r="G959" s="19" t="s">
        <v>1635</v>
      </c>
      <c r="H959" s="45">
        <v>43571</v>
      </c>
      <c r="I959" s="38">
        <v>3</v>
      </c>
      <c r="J959" s="38">
        <v>36</v>
      </c>
      <c r="K959" s="65">
        <f t="shared" si="294"/>
        <v>12</v>
      </c>
      <c r="L959" s="46">
        <v>1.2666666666666699</v>
      </c>
      <c r="M959" s="66">
        <f t="shared" si="295"/>
        <v>3.8</v>
      </c>
      <c r="N959" s="38">
        <v>30</v>
      </c>
      <c r="O959" s="38">
        <v>15</v>
      </c>
      <c r="P959" s="38">
        <v>16</v>
      </c>
      <c r="Q959" s="71">
        <f t="shared" si="296"/>
        <v>7.0000000000000001E-3</v>
      </c>
      <c r="R959" s="65">
        <f t="shared" si="297"/>
        <v>0.02</v>
      </c>
      <c r="S959" s="72">
        <f t="shared" si="298"/>
        <v>8.8888888888888892E-2</v>
      </c>
      <c r="T959" s="50">
        <v>3.2</v>
      </c>
      <c r="U959" s="74" t="s">
        <v>3328</v>
      </c>
      <c r="V959" s="27">
        <f>IF(E959="","",SUMIF(OUTBOUND!$G:$G,WMS!E959,OUTBOUND!$L:$L))</f>
        <v>2</v>
      </c>
      <c r="W959" s="27">
        <f>IF(E959="","",SUMIF(OUTBOUND!$G:$G,WMS!E959,OUTBOUND!$M:$M))</f>
        <v>24</v>
      </c>
      <c r="X959" s="71">
        <f>IF(E959="","",SUMIF(OUTBOUND!$G:$G,WMS!E959,OUTBOUND!$O:$O))</f>
        <v>2.5333333333333399</v>
      </c>
      <c r="Y959" s="71">
        <f>IF(E959="","",SUMIF(OUTBOUND!$G:$G,WMS!E959,OUTBOUND!$AC:$AC))</f>
        <v>2.1333333333333333</v>
      </c>
      <c r="Z959" s="71">
        <f>IF(E959="","",SUMIF(OUTBOUND!$G:$G,WMS!E959,OUTBOUND!$P:$P))</f>
        <v>1.4E-2</v>
      </c>
      <c r="AA959" s="27">
        <f t="shared" si="299"/>
        <v>1</v>
      </c>
      <c r="AB959" s="27">
        <f t="shared" si="300"/>
        <v>12</v>
      </c>
      <c r="AC959" s="71">
        <f t="shared" si="301"/>
        <v>1.2666666666666599</v>
      </c>
      <c r="AD959" s="71">
        <f t="shared" si="302"/>
        <v>1.0666666666666669</v>
      </c>
      <c r="AE959" s="71">
        <f t="shared" si="303"/>
        <v>6.0000000000000001E-3</v>
      </c>
      <c r="AF959" s="80" t="b">
        <f t="shared" si="304"/>
        <v>1</v>
      </c>
    </row>
    <row r="960" spans="1:33">
      <c r="A960" s="43" t="s">
        <v>3227</v>
      </c>
      <c r="B960" s="19" t="s">
        <v>1630</v>
      </c>
      <c r="C960" s="19" t="s">
        <v>3631</v>
      </c>
      <c r="D960" s="19">
        <v>42700067</v>
      </c>
      <c r="E960" s="57" t="str">
        <f t="shared" si="293"/>
        <v>KG-ARI-1904-00125-03136/42700067</v>
      </c>
      <c r="F960" s="19" t="s">
        <v>1632</v>
      </c>
      <c r="G960" s="19" t="s">
        <v>1636</v>
      </c>
      <c r="H960" s="45">
        <v>43571</v>
      </c>
      <c r="I960" s="38">
        <v>3</v>
      </c>
      <c r="J960" s="38">
        <v>12</v>
      </c>
      <c r="K960" s="65">
        <f t="shared" si="294"/>
        <v>4</v>
      </c>
      <c r="L960" s="46">
        <v>0.56666666666666698</v>
      </c>
      <c r="M960" s="66">
        <f t="shared" si="295"/>
        <v>1.7</v>
      </c>
      <c r="N960" s="38">
        <v>25.5</v>
      </c>
      <c r="O960" s="38">
        <v>20</v>
      </c>
      <c r="P960" s="38">
        <v>19</v>
      </c>
      <c r="Q960" s="71">
        <f t="shared" si="296"/>
        <v>0.01</v>
      </c>
      <c r="R960" s="65">
        <f t="shared" si="297"/>
        <v>0.03</v>
      </c>
      <c r="S960" s="72">
        <f t="shared" si="298"/>
        <v>6.6666666666666666E-2</v>
      </c>
      <c r="T960" s="50">
        <v>0.8</v>
      </c>
      <c r="U960" s="74" t="s">
        <v>3489</v>
      </c>
      <c r="V960" s="27">
        <f>IF(E960="","",SUMIF(OUTBOUND!$G:$G,WMS!E960,OUTBOUND!$L:$L))</f>
        <v>0</v>
      </c>
      <c r="W960" s="27">
        <f>IF(E960="","",SUMIF(OUTBOUND!$G:$G,WMS!E960,OUTBOUND!$M:$M))</f>
        <v>0</v>
      </c>
      <c r="X960" s="71">
        <f>IF(E960="","",SUMIF(OUTBOUND!$G:$G,WMS!E960,OUTBOUND!$O:$O))</f>
        <v>0</v>
      </c>
      <c r="Y960" s="71">
        <f>IF(E960="","",SUMIF(OUTBOUND!$G:$G,WMS!E960,OUTBOUND!$AC:$AC))</f>
        <v>0</v>
      </c>
      <c r="Z960" s="71">
        <f>IF(E960="","",SUMIF(OUTBOUND!$G:$G,WMS!E960,OUTBOUND!$P:$P))</f>
        <v>0</v>
      </c>
      <c r="AA960" s="27">
        <f t="shared" si="299"/>
        <v>3</v>
      </c>
      <c r="AB960" s="27">
        <f t="shared" si="300"/>
        <v>12</v>
      </c>
      <c r="AC960" s="71">
        <f t="shared" si="301"/>
        <v>1.7</v>
      </c>
      <c r="AD960" s="71">
        <f t="shared" si="302"/>
        <v>0.8</v>
      </c>
      <c r="AE960" s="71">
        <f t="shared" si="303"/>
        <v>0.03</v>
      </c>
      <c r="AF960" s="80" t="b">
        <f t="shared" si="304"/>
        <v>1</v>
      </c>
    </row>
    <row r="961" spans="1:33">
      <c r="A961" s="43" t="s">
        <v>3227</v>
      </c>
      <c r="B961" s="19" t="s">
        <v>1630</v>
      </c>
      <c r="C961" s="19" t="s">
        <v>3631</v>
      </c>
      <c r="D961" s="19">
        <v>42728894</v>
      </c>
      <c r="E961" s="57" t="str">
        <f t="shared" si="293"/>
        <v>KG-ARI-1904-00125-03136/42728894</v>
      </c>
      <c r="F961" s="19" t="s">
        <v>1632</v>
      </c>
      <c r="G961" s="19" t="s">
        <v>1638</v>
      </c>
      <c r="H961" s="45">
        <v>43571</v>
      </c>
      <c r="I961" s="38">
        <v>3</v>
      </c>
      <c r="J961" s="38">
        <v>12</v>
      </c>
      <c r="K961" s="65">
        <f t="shared" si="294"/>
        <v>4</v>
      </c>
      <c r="L961" s="46">
        <v>1.9</v>
      </c>
      <c r="M961" s="66">
        <f t="shared" si="295"/>
        <v>5.7</v>
      </c>
      <c r="N961" s="38">
        <v>46.5</v>
      </c>
      <c r="O961" s="38">
        <v>35</v>
      </c>
      <c r="P961" s="38">
        <v>44.5</v>
      </c>
      <c r="Q961" s="71">
        <f t="shared" si="296"/>
        <v>7.1999999999999995E-2</v>
      </c>
      <c r="R961" s="65">
        <f t="shared" si="297"/>
        <v>0.22</v>
      </c>
      <c r="S961" s="72">
        <f t="shared" si="298"/>
        <v>0.26666666666666666</v>
      </c>
      <c r="T961" s="50">
        <v>3.2</v>
      </c>
      <c r="U961" s="74" t="s">
        <v>3632</v>
      </c>
      <c r="V961" s="27">
        <f>IF(E961="","",SUMIF(OUTBOUND!$G:$G,WMS!E961,OUTBOUND!$L:$L))</f>
        <v>0</v>
      </c>
      <c r="W961" s="27">
        <f>IF(E961="","",SUMIF(OUTBOUND!$G:$G,WMS!E961,OUTBOUND!$M:$M))</f>
        <v>0</v>
      </c>
      <c r="X961" s="71">
        <f>IF(E961="","",SUMIF(OUTBOUND!$G:$G,WMS!E961,OUTBOUND!$O:$O))</f>
        <v>0</v>
      </c>
      <c r="Y961" s="71">
        <f>IF(E961="","",SUMIF(OUTBOUND!$G:$G,WMS!E961,OUTBOUND!$AC:$AC))</f>
        <v>0</v>
      </c>
      <c r="Z961" s="71">
        <f>IF(E961="","",SUMIF(OUTBOUND!$G:$G,WMS!E961,OUTBOUND!$P:$P))</f>
        <v>0</v>
      </c>
      <c r="AA961" s="27">
        <f t="shared" si="299"/>
        <v>3</v>
      </c>
      <c r="AB961" s="27">
        <f t="shared" si="300"/>
        <v>12</v>
      </c>
      <c r="AC961" s="71">
        <f t="shared" si="301"/>
        <v>5.7</v>
      </c>
      <c r="AD961" s="71">
        <f t="shared" si="302"/>
        <v>3.2</v>
      </c>
      <c r="AE961" s="71">
        <f t="shared" si="303"/>
        <v>0.22</v>
      </c>
      <c r="AF961" s="80" t="b">
        <f t="shared" si="304"/>
        <v>1</v>
      </c>
    </row>
    <row r="962" spans="1:33">
      <c r="A962" s="43" t="s">
        <v>3227</v>
      </c>
      <c r="B962" s="19" t="s">
        <v>1640</v>
      </c>
      <c r="C962" s="19" t="s">
        <v>3633</v>
      </c>
      <c r="D962" s="19" t="s">
        <v>3634</v>
      </c>
      <c r="E962" s="57" t="str">
        <f t="shared" si="293"/>
        <v>KG-ARI-1904-00124-03054/41904534</v>
      </c>
      <c r="F962" s="20" t="s">
        <v>1642</v>
      </c>
      <c r="G962" s="20" t="s">
        <v>1643</v>
      </c>
      <c r="H962" s="45">
        <v>43571</v>
      </c>
      <c r="I962" s="38">
        <v>7</v>
      </c>
      <c r="J962" s="38">
        <v>1344</v>
      </c>
      <c r="K962" s="65">
        <f t="shared" si="294"/>
        <v>192</v>
      </c>
      <c r="L962" s="46">
        <v>5.5</v>
      </c>
      <c r="M962" s="66">
        <f t="shared" si="295"/>
        <v>38.5</v>
      </c>
      <c r="N962" s="38">
        <v>25</v>
      </c>
      <c r="O962" s="38">
        <v>20.5</v>
      </c>
      <c r="P962" s="38">
        <v>23.5</v>
      </c>
      <c r="Q962" s="71">
        <f t="shared" si="296"/>
        <v>1.2E-2</v>
      </c>
      <c r="R962" s="65">
        <f t="shared" si="297"/>
        <v>0.08</v>
      </c>
      <c r="S962" s="72">
        <f t="shared" si="298"/>
        <v>2.6041666666666668E-2</v>
      </c>
      <c r="T962" s="50">
        <v>35</v>
      </c>
      <c r="U962" s="74" t="s">
        <v>3489</v>
      </c>
      <c r="V962" s="27">
        <f>IF(E962="","",SUMIF(OUTBOUND!$G:$G,WMS!E962,OUTBOUND!$L:$L))</f>
        <v>0</v>
      </c>
      <c r="W962" s="27">
        <f>IF(E962="","",SUMIF(OUTBOUND!$G:$G,WMS!E962,OUTBOUND!$M:$M))</f>
        <v>0</v>
      </c>
      <c r="X962" s="71">
        <f>IF(E962="","",SUMIF(OUTBOUND!$G:$G,WMS!E962,OUTBOUND!$O:$O))</f>
        <v>0</v>
      </c>
      <c r="Y962" s="71">
        <f>IF(E962="","",SUMIF(OUTBOUND!$G:$G,WMS!E962,OUTBOUND!$AC:$AC))</f>
        <v>0</v>
      </c>
      <c r="Z962" s="71">
        <f>IF(E962="","",SUMIF(OUTBOUND!$G:$G,WMS!E962,OUTBOUND!$P:$P))</f>
        <v>0</v>
      </c>
      <c r="AA962" s="27">
        <f t="shared" si="299"/>
        <v>7</v>
      </c>
      <c r="AB962" s="27">
        <f t="shared" si="300"/>
        <v>1344</v>
      </c>
      <c r="AC962" s="71">
        <f t="shared" si="301"/>
        <v>38.5</v>
      </c>
      <c r="AD962" s="71">
        <f t="shared" si="302"/>
        <v>35</v>
      </c>
      <c r="AE962" s="71">
        <f t="shared" si="303"/>
        <v>0.08</v>
      </c>
      <c r="AF962" s="80" t="b">
        <f t="shared" si="304"/>
        <v>1</v>
      </c>
    </row>
    <row r="963" spans="1:33">
      <c r="A963" s="43" t="s">
        <v>3227</v>
      </c>
      <c r="B963" s="19" t="s">
        <v>1640</v>
      </c>
      <c r="C963" s="19" t="s">
        <v>3633</v>
      </c>
      <c r="D963" s="19" t="s">
        <v>3635</v>
      </c>
      <c r="E963" s="57" t="str">
        <f t="shared" si="293"/>
        <v>KG-ARI-1904-00124-03054/42621409</v>
      </c>
      <c r="F963" s="20" t="s">
        <v>1642</v>
      </c>
      <c r="G963" s="20" t="s">
        <v>1644</v>
      </c>
      <c r="H963" s="45">
        <v>43571</v>
      </c>
      <c r="I963" s="38">
        <v>34</v>
      </c>
      <c r="J963" s="38">
        <v>272</v>
      </c>
      <c r="K963" s="65">
        <f t="shared" si="294"/>
        <v>8</v>
      </c>
      <c r="L963" s="46">
        <v>2</v>
      </c>
      <c r="M963" s="66">
        <f t="shared" si="295"/>
        <v>68</v>
      </c>
      <c r="N963" s="38">
        <v>56</v>
      </c>
      <c r="O963" s="38">
        <v>30</v>
      </c>
      <c r="P963" s="38">
        <v>16</v>
      </c>
      <c r="Q963" s="71">
        <f t="shared" si="296"/>
        <v>2.7E-2</v>
      </c>
      <c r="R963" s="65">
        <f t="shared" si="297"/>
        <v>0.91</v>
      </c>
      <c r="S963" s="72">
        <f t="shared" si="298"/>
        <v>0.1875</v>
      </c>
      <c r="T963" s="50">
        <v>51</v>
      </c>
      <c r="U963" s="74" t="s">
        <v>3636</v>
      </c>
      <c r="V963" s="27">
        <f>IF(E963="","",SUMIF(OUTBOUND!$G:$G,WMS!E963,OUTBOUND!$L:$L))</f>
        <v>25</v>
      </c>
      <c r="W963" s="27">
        <f>IF(E963="","",SUMIF(OUTBOUND!$G:$G,WMS!E963,OUTBOUND!$M:$M))</f>
        <v>200</v>
      </c>
      <c r="X963" s="71">
        <f>IF(E963="","",SUMIF(OUTBOUND!$G:$G,WMS!E963,OUTBOUND!$O:$O))</f>
        <v>50</v>
      </c>
      <c r="Y963" s="71">
        <f>IF(E963="","",SUMIF(OUTBOUND!$G:$G,WMS!E963,OUTBOUND!$AC:$AC))</f>
        <v>37.5</v>
      </c>
      <c r="Z963" s="71">
        <f>IF(E963="","",SUMIF(OUTBOUND!$G:$G,WMS!E963,OUTBOUND!$P:$P))</f>
        <v>0.67499999999999993</v>
      </c>
      <c r="AA963" s="27">
        <f t="shared" si="299"/>
        <v>9</v>
      </c>
      <c r="AB963" s="27">
        <f t="shared" si="300"/>
        <v>72</v>
      </c>
      <c r="AC963" s="71">
        <f t="shared" si="301"/>
        <v>18</v>
      </c>
      <c r="AD963" s="71">
        <f t="shared" si="302"/>
        <v>13.5</v>
      </c>
      <c r="AE963" s="71">
        <f t="shared" si="303"/>
        <v>0.2350000000000001</v>
      </c>
      <c r="AF963" s="80" t="b">
        <f t="shared" si="304"/>
        <v>1</v>
      </c>
    </row>
    <row r="964" spans="1:33">
      <c r="A964" s="84" t="s">
        <v>3227</v>
      </c>
      <c r="B964" s="83" t="s">
        <v>1646</v>
      </c>
      <c r="C964" s="83" t="s">
        <v>3637</v>
      </c>
      <c r="D964" s="83" t="s">
        <v>3638</v>
      </c>
      <c r="E964" s="57" t="str">
        <f t="shared" si="293"/>
        <v>KG-ARI-1906-00152-03410/42581000</v>
      </c>
      <c r="F964" s="20" t="s">
        <v>1648</v>
      </c>
      <c r="G964" s="20" t="s">
        <v>1649</v>
      </c>
      <c r="H964" s="45">
        <v>43571</v>
      </c>
      <c r="I964" s="38">
        <v>4</v>
      </c>
      <c r="J964" s="38">
        <v>24</v>
      </c>
      <c r="K964" s="65">
        <f t="shared" si="294"/>
        <v>6</v>
      </c>
      <c r="L964" s="46">
        <v>1.8</v>
      </c>
      <c r="M964" s="66">
        <f t="shared" si="295"/>
        <v>7.2</v>
      </c>
      <c r="N964" s="38">
        <v>18.5</v>
      </c>
      <c r="O964" s="38">
        <v>18.5</v>
      </c>
      <c r="P964" s="38">
        <v>21</v>
      </c>
      <c r="Q964" s="71">
        <f t="shared" si="296"/>
        <v>7.0000000000000001E-3</v>
      </c>
      <c r="R964" s="65">
        <f t="shared" si="297"/>
        <v>0.03</v>
      </c>
      <c r="S964" s="72">
        <f t="shared" si="298"/>
        <v>0.25</v>
      </c>
      <c r="T964" s="50">
        <v>6</v>
      </c>
      <c r="U964" s="74" t="s">
        <v>3489</v>
      </c>
      <c r="V964" s="27">
        <f>IF(E964="","",SUMIF(OUTBOUND!$G:$G,WMS!E964,OUTBOUND!$L:$L))</f>
        <v>4</v>
      </c>
      <c r="W964" s="27">
        <f>IF(E964="","",SUMIF(OUTBOUND!$G:$G,WMS!E964,OUTBOUND!$M:$M))</f>
        <v>24</v>
      </c>
      <c r="X964" s="71">
        <f>IF(E964="","",SUMIF(OUTBOUND!$G:$G,WMS!E964,OUTBOUND!$O:$O))</f>
        <v>7.2</v>
      </c>
      <c r="Y964" s="71">
        <f>IF(E964="","",SUMIF(OUTBOUND!$G:$G,WMS!E964,OUTBOUND!$AC:$AC))</f>
        <v>6</v>
      </c>
      <c r="Z964" s="71">
        <f>IF(E964="","",SUMIF(OUTBOUND!$G:$G,WMS!E964,OUTBOUND!$P:$P))</f>
        <v>2.8000000000000001E-2</v>
      </c>
      <c r="AA964" s="27">
        <f t="shared" si="299"/>
        <v>0</v>
      </c>
      <c r="AB964" s="27">
        <f t="shared" si="300"/>
        <v>0</v>
      </c>
      <c r="AC964" s="71">
        <f t="shared" si="301"/>
        <v>0</v>
      </c>
      <c r="AD964" s="71">
        <f t="shared" si="302"/>
        <v>0</v>
      </c>
      <c r="AE964" s="71">
        <f t="shared" si="303"/>
        <v>1.9999999999999983E-3</v>
      </c>
      <c r="AF964" s="80" t="e">
        <f t="shared" si="304"/>
        <v>#DIV/0!</v>
      </c>
      <c r="AG964" s="60" t="s">
        <v>2726</v>
      </c>
    </row>
    <row r="965" spans="1:33">
      <c r="A965" s="43" t="s">
        <v>3275</v>
      </c>
      <c r="B965" s="19" t="s">
        <v>1650</v>
      </c>
      <c r="C965" s="19" t="s">
        <v>3639</v>
      </c>
      <c r="D965" s="19" t="s">
        <v>3640</v>
      </c>
      <c r="E965" s="57" t="str">
        <f t="shared" si="293"/>
        <v>KG-ARI-1904-00124-03042/42751854</v>
      </c>
      <c r="F965" s="20" t="s">
        <v>1652</v>
      </c>
      <c r="G965" s="19" t="s">
        <v>1653</v>
      </c>
      <c r="H965" s="45">
        <v>43571</v>
      </c>
      <c r="I965" s="38">
        <v>26</v>
      </c>
      <c r="J965" s="38">
        <v>468</v>
      </c>
      <c r="K965" s="65">
        <f t="shared" si="294"/>
        <v>18</v>
      </c>
      <c r="L965" s="46">
        <v>2.12</v>
      </c>
      <c r="M965" s="66">
        <f t="shared" si="295"/>
        <v>55.12</v>
      </c>
      <c r="N965" s="38">
        <v>33.5</v>
      </c>
      <c r="O965" s="38">
        <v>26</v>
      </c>
      <c r="P965" s="38">
        <v>18</v>
      </c>
      <c r="Q965" s="71">
        <f t="shared" si="296"/>
        <v>1.6E-2</v>
      </c>
      <c r="R965" s="65">
        <f t="shared" si="297"/>
        <v>0.41</v>
      </c>
      <c r="S965" s="72">
        <f t="shared" si="298"/>
        <v>0.10111111111111111</v>
      </c>
      <c r="T965" s="50">
        <v>47.32</v>
      </c>
      <c r="U965" s="74" t="s">
        <v>3214</v>
      </c>
      <c r="V965" s="27">
        <f>IF(E965="","",SUMIF(OUTBOUND!$G:$G,WMS!E965,OUTBOUND!$L:$L))</f>
        <v>17</v>
      </c>
      <c r="W965" s="27">
        <f>IF(E965="","",SUMIF(OUTBOUND!$G:$G,WMS!E965,OUTBOUND!$M:$M))</f>
        <v>306</v>
      </c>
      <c r="X965" s="71">
        <f>IF(E965="","",SUMIF(OUTBOUND!$G:$G,WMS!E965,OUTBOUND!$O:$O))</f>
        <v>36.04</v>
      </c>
      <c r="Y965" s="71">
        <f>IF(E965="","",SUMIF(OUTBOUND!$G:$G,WMS!E965,OUTBOUND!$AC:$AC))</f>
        <v>30.94</v>
      </c>
      <c r="Z965" s="71">
        <f>IF(E965="","",SUMIF(OUTBOUND!$G:$G,WMS!E965,OUTBOUND!$P:$P))</f>
        <v>0.27200000000000002</v>
      </c>
      <c r="AA965" s="27">
        <f t="shared" si="299"/>
        <v>9</v>
      </c>
      <c r="AB965" s="27">
        <f t="shared" si="300"/>
        <v>162</v>
      </c>
      <c r="AC965" s="71">
        <f t="shared" si="301"/>
        <v>19.079999999999998</v>
      </c>
      <c r="AD965" s="71">
        <f t="shared" si="302"/>
        <v>16.38</v>
      </c>
      <c r="AE965" s="71">
        <f t="shared" si="303"/>
        <v>0.13799999999999996</v>
      </c>
      <c r="AF965" s="80" t="b">
        <f t="shared" si="304"/>
        <v>1</v>
      </c>
    </row>
    <row r="966" spans="1:33">
      <c r="A966" s="43" t="s">
        <v>3275</v>
      </c>
      <c r="B966" s="19" t="s">
        <v>1650</v>
      </c>
      <c r="C966" s="19" t="s">
        <v>3639</v>
      </c>
      <c r="D966" s="19" t="s">
        <v>3641</v>
      </c>
      <c r="E966" s="57" t="str">
        <f t="shared" si="293"/>
        <v>KG-ARI-1904-00124-03042/41966433</v>
      </c>
      <c r="F966" s="20" t="s">
        <v>1652</v>
      </c>
      <c r="G966" s="19" t="s">
        <v>1653</v>
      </c>
      <c r="H966" s="45">
        <v>43571</v>
      </c>
      <c r="I966" s="38">
        <v>18</v>
      </c>
      <c r="J966" s="38">
        <v>432</v>
      </c>
      <c r="K966" s="65">
        <f t="shared" si="294"/>
        <v>24</v>
      </c>
      <c r="L966" s="46">
        <v>2</v>
      </c>
      <c r="M966" s="66">
        <f t="shared" si="295"/>
        <v>36</v>
      </c>
      <c r="N966" s="38">
        <v>31.5</v>
      </c>
      <c r="O966" s="38">
        <v>25.5</v>
      </c>
      <c r="P966" s="38">
        <v>32</v>
      </c>
      <c r="Q966" s="71">
        <f t="shared" si="296"/>
        <v>2.5999999999999999E-2</v>
      </c>
      <c r="R966" s="65">
        <f t="shared" si="297"/>
        <v>0.46</v>
      </c>
      <c r="S966" s="72">
        <f t="shared" si="298"/>
        <v>6.25E-2</v>
      </c>
      <c r="T966" s="50">
        <v>27</v>
      </c>
      <c r="U966" s="74" t="s">
        <v>3225</v>
      </c>
      <c r="V966" s="27">
        <f>IF(E966="","",SUMIF(OUTBOUND!$G:$G,WMS!E966,OUTBOUND!$L:$L))</f>
        <v>5</v>
      </c>
      <c r="W966" s="27">
        <f>IF(E966="","",SUMIF(OUTBOUND!$G:$G,WMS!E966,OUTBOUND!$M:$M))</f>
        <v>120</v>
      </c>
      <c r="X966" s="71">
        <f>IF(E966="","",SUMIF(OUTBOUND!$G:$G,WMS!E966,OUTBOUND!$O:$O))</f>
        <v>10</v>
      </c>
      <c r="Y966" s="71">
        <f>IF(E966="","",SUMIF(OUTBOUND!$G:$G,WMS!E966,OUTBOUND!$AC:$AC))</f>
        <v>7.5</v>
      </c>
      <c r="Z966" s="71">
        <f>IF(E966="","",SUMIF(OUTBOUND!$G:$G,WMS!E966,OUTBOUND!$P:$P))</f>
        <v>0.13</v>
      </c>
      <c r="AA966" s="27">
        <f t="shared" si="299"/>
        <v>13</v>
      </c>
      <c r="AB966" s="27">
        <f t="shared" si="300"/>
        <v>312</v>
      </c>
      <c r="AC966" s="71">
        <f t="shared" si="301"/>
        <v>26</v>
      </c>
      <c r="AD966" s="71">
        <f t="shared" si="302"/>
        <v>19.5</v>
      </c>
      <c r="AE966" s="71">
        <f t="shared" si="303"/>
        <v>0.33</v>
      </c>
      <c r="AF966" s="80" t="b">
        <f t="shared" si="304"/>
        <v>1</v>
      </c>
    </row>
    <row r="967" spans="1:33">
      <c r="A967" s="84" t="s">
        <v>3275</v>
      </c>
      <c r="B967" s="83" t="s">
        <v>1650</v>
      </c>
      <c r="C967" s="83" t="s">
        <v>3639</v>
      </c>
      <c r="D967" s="83" t="s">
        <v>3290</v>
      </c>
      <c r="E967" s="57" t="str">
        <f t="shared" si="293"/>
        <v>KG-ARI-1904-00124-03042/42269113</v>
      </c>
      <c r="F967" s="20" t="s">
        <v>1652</v>
      </c>
      <c r="G967" s="19" t="s">
        <v>1654</v>
      </c>
      <c r="H967" s="45">
        <v>43571</v>
      </c>
      <c r="I967" s="38">
        <v>12</v>
      </c>
      <c r="J967" s="38">
        <v>288</v>
      </c>
      <c r="K967" s="65">
        <f t="shared" si="294"/>
        <v>24</v>
      </c>
      <c r="L967" s="46">
        <v>3.1</v>
      </c>
      <c r="M967" s="66">
        <f t="shared" si="295"/>
        <v>37.200000000000003</v>
      </c>
      <c r="N967" s="38">
        <v>47</v>
      </c>
      <c r="O967" s="38">
        <v>33</v>
      </c>
      <c r="P967" s="38">
        <v>14.5</v>
      </c>
      <c r="Q967" s="71">
        <f t="shared" si="296"/>
        <v>2.1999999999999999E-2</v>
      </c>
      <c r="R967" s="65">
        <f t="shared" si="297"/>
        <v>0.27</v>
      </c>
      <c r="S967" s="72">
        <f t="shared" si="298"/>
        <v>0.11666666666666667</v>
      </c>
      <c r="T967" s="50">
        <v>33.6</v>
      </c>
      <c r="U967" s="74" t="s">
        <v>3636</v>
      </c>
      <c r="V967" s="27">
        <f>IF(E967="","",SUMIF(OUTBOUND!$G:$G,WMS!E967,OUTBOUND!$L:$L))</f>
        <v>12</v>
      </c>
      <c r="W967" s="27">
        <f>IF(E967="","",SUMIF(OUTBOUND!$G:$G,WMS!E967,OUTBOUND!$M:$M))</f>
        <v>288</v>
      </c>
      <c r="X967" s="71">
        <f>IF(E967="","",SUMIF(OUTBOUND!$G:$G,WMS!E967,OUTBOUND!$O:$O))</f>
        <v>37.200000000000003</v>
      </c>
      <c r="Y967" s="71">
        <f>IF(E967="","",SUMIF(OUTBOUND!$G:$G,WMS!E967,OUTBOUND!$AC:$AC))</f>
        <v>33.6</v>
      </c>
      <c r="Z967" s="71">
        <f>IF(E967="","",SUMIF(OUTBOUND!$G:$G,WMS!E967,OUTBOUND!$P:$P))</f>
        <v>0.26400000000000001</v>
      </c>
      <c r="AA967" s="27">
        <f t="shared" si="299"/>
        <v>0</v>
      </c>
      <c r="AB967" s="27">
        <f t="shared" si="300"/>
        <v>0</v>
      </c>
      <c r="AC967" s="71">
        <f t="shared" si="301"/>
        <v>0</v>
      </c>
      <c r="AD967" s="71">
        <f t="shared" si="302"/>
        <v>0</v>
      </c>
      <c r="AE967" s="71">
        <f t="shared" si="303"/>
        <v>6.0000000000000053E-3</v>
      </c>
      <c r="AF967" s="80" t="e">
        <f t="shared" si="304"/>
        <v>#DIV/0!</v>
      </c>
      <c r="AG967" s="43" t="s">
        <v>2726</v>
      </c>
    </row>
    <row r="968" spans="1:33">
      <c r="A968" s="43" t="s">
        <v>3275</v>
      </c>
      <c r="B968" s="19" t="s">
        <v>1650</v>
      </c>
      <c r="C968" s="19" t="s">
        <v>3639</v>
      </c>
      <c r="D968" s="19" t="s">
        <v>3642</v>
      </c>
      <c r="E968" s="57" t="str">
        <f t="shared" si="293"/>
        <v>KG-ARI-1904-00124-03042/41966396</v>
      </c>
      <c r="F968" s="20" t="s">
        <v>1652</v>
      </c>
      <c r="G968" s="19" t="s">
        <v>1653</v>
      </c>
      <c r="H968" s="45">
        <v>43571</v>
      </c>
      <c r="I968" s="38">
        <v>17</v>
      </c>
      <c r="J968" s="38">
        <v>408</v>
      </c>
      <c r="K968" s="65">
        <f t="shared" si="294"/>
        <v>24</v>
      </c>
      <c r="L968" s="46">
        <v>1.45</v>
      </c>
      <c r="M968" s="66">
        <f t="shared" si="295"/>
        <v>24.65</v>
      </c>
      <c r="N968" s="38">
        <v>23</v>
      </c>
      <c r="O968" s="38">
        <v>20.5</v>
      </c>
      <c r="P968" s="38">
        <v>22.8</v>
      </c>
      <c r="Q968" s="71">
        <f t="shared" si="296"/>
        <v>1.0999999999999999E-2</v>
      </c>
      <c r="R968" s="65">
        <f t="shared" si="297"/>
        <v>0.18</v>
      </c>
      <c r="S968" s="72">
        <f t="shared" si="298"/>
        <v>5.4166666666666669E-2</v>
      </c>
      <c r="T968" s="50">
        <v>22.1</v>
      </c>
      <c r="U968" s="74" t="s">
        <v>3636</v>
      </c>
      <c r="V968" s="27">
        <f>IF(E968="","",SUMIF(OUTBOUND!$G:$G,WMS!E968,OUTBOUND!$L:$L))</f>
        <v>14</v>
      </c>
      <c r="W968" s="27">
        <f>IF(E968="","",SUMIF(OUTBOUND!$G:$G,WMS!E968,OUTBOUND!$M:$M))</f>
        <v>336</v>
      </c>
      <c r="X968" s="71">
        <f>IF(E968="","",SUMIF(OUTBOUND!$G:$G,WMS!E968,OUTBOUND!$O:$O))</f>
        <v>20.3</v>
      </c>
      <c r="Y968" s="71">
        <f>IF(E968="","",SUMIF(OUTBOUND!$G:$G,WMS!E968,OUTBOUND!$AC:$AC))</f>
        <v>18.2</v>
      </c>
      <c r="Z968" s="71">
        <f>IF(E968="","",SUMIF(OUTBOUND!$G:$G,WMS!E968,OUTBOUND!$P:$P))</f>
        <v>0.154</v>
      </c>
      <c r="AA968" s="27">
        <f t="shared" si="299"/>
        <v>3</v>
      </c>
      <c r="AB968" s="27">
        <f t="shared" si="300"/>
        <v>72</v>
      </c>
      <c r="AC968" s="71">
        <f t="shared" si="301"/>
        <v>4.3499999999999979</v>
      </c>
      <c r="AD968" s="71">
        <f t="shared" si="302"/>
        <v>3.9000000000000021</v>
      </c>
      <c r="AE968" s="71">
        <f t="shared" si="303"/>
        <v>2.5999999999999995E-2</v>
      </c>
      <c r="AF968" s="80" t="b">
        <f t="shared" si="304"/>
        <v>1</v>
      </c>
    </row>
    <row r="969" spans="1:33">
      <c r="A969" s="43" t="s">
        <v>3275</v>
      </c>
      <c r="B969" s="19" t="s">
        <v>1650</v>
      </c>
      <c r="C969" s="19" t="s">
        <v>3639</v>
      </c>
      <c r="D969" s="19" t="s">
        <v>3643</v>
      </c>
      <c r="E969" s="57" t="str">
        <f t="shared" si="293"/>
        <v>KG-ARI-1904-00124-03042/41966402</v>
      </c>
      <c r="F969" s="20" t="s">
        <v>1652</v>
      </c>
      <c r="G969" s="19" t="s">
        <v>1653</v>
      </c>
      <c r="H969" s="45">
        <v>43571</v>
      </c>
      <c r="I969" s="38">
        <v>31</v>
      </c>
      <c r="J969" s="38">
        <v>744</v>
      </c>
      <c r="K969" s="65">
        <f t="shared" si="294"/>
        <v>24</v>
      </c>
      <c r="L969" s="46">
        <v>1.7</v>
      </c>
      <c r="M969" s="66">
        <f t="shared" si="295"/>
        <v>52.7</v>
      </c>
      <c r="N969" s="38">
        <v>23</v>
      </c>
      <c r="O969" s="38">
        <v>20.5</v>
      </c>
      <c r="P969" s="38">
        <v>25</v>
      </c>
      <c r="Q969" s="71">
        <f t="shared" si="296"/>
        <v>1.2E-2</v>
      </c>
      <c r="R969" s="65">
        <f t="shared" si="297"/>
        <v>0.37</v>
      </c>
      <c r="S969" s="72">
        <f t="shared" si="298"/>
        <v>6.0416666666666667E-2</v>
      </c>
      <c r="T969" s="50">
        <v>44.95</v>
      </c>
      <c r="U969" s="74" t="s">
        <v>3636</v>
      </c>
      <c r="V969" s="27">
        <f>IF(E969="","",SUMIF(OUTBOUND!$G:$G,WMS!E969,OUTBOUND!$L:$L))</f>
        <v>6</v>
      </c>
      <c r="W969" s="27">
        <f>IF(E969="","",SUMIF(OUTBOUND!$G:$G,WMS!E969,OUTBOUND!$M:$M))</f>
        <v>144</v>
      </c>
      <c r="X969" s="71">
        <f>IF(E969="","",SUMIF(OUTBOUND!$G:$G,WMS!E969,OUTBOUND!$O:$O))</f>
        <v>10.199999999999999</v>
      </c>
      <c r="Y969" s="71">
        <f>IF(E969="","",SUMIF(OUTBOUND!$G:$G,WMS!E969,OUTBOUND!$AC:$AC))</f>
        <v>8.6999999999999993</v>
      </c>
      <c r="Z969" s="71">
        <f>IF(E969="","",SUMIF(OUTBOUND!$G:$G,WMS!E969,OUTBOUND!$P:$P))</f>
        <v>7.2000000000000008E-2</v>
      </c>
      <c r="AA969" s="27">
        <f t="shared" si="299"/>
        <v>25</v>
      </c>
      <c r="AB969" s="27">
        <f t="shared" si="300"/>
        <v>600</v>
      </c>
      <c r="AC969" s="71">
        <f t="shared" si="301"/>
        <v>42.5</v>
      </c>
      <c r="AD969" s="71">
        <f t="shared" si="302"/>
        <v>36.25</v>
      </c>
      <c r="AE969" s="71">
        <f t="shared" si="303"/>
        <v>0.29799999999999999</v>
      </c>
      <c r="AF969" s="80" t="b">
        <f t="shared" si="304"/>
        <v>1</v>
      </c>
    </row>
    <row r="970" spans="1:33">
      <c r="A970" s="84" t="s">
        <v>3227</v>
      </c>
      <c r="B970" s="83" t="s">
        <v>1655</v>
      </c>
      <c r="C970" s="83" t="s">
        <v>3644</v>
      </c>
      <c r="D970" s="83" t="s">
        <v>3645</v>
      </c>
      <c r="E970" s="57" t="str">
        <f t="shared" si="293"/>
        <v>KG-ROB-1903-00091-02942/42194545</v>
      </c>
      <c r="F970" s="19" t="s">
        <v>1657</v>
      </c>
      <c r="G970" s="19" t="s">
        <v>1658</v>
      </c>
      <c r="H970" s="45">
        <v>43571</v>
      </c>
      <c r="I970" s="38">
        <v>72</v>
      </c>
      <c r="J970" s="38">
        <v>1008</v>
      </c>
      <c r="K970" s="65">
        <f t="shared" si="294"/>
        <v>14</v>
      </c>
      <c r="L970" s="46">
        <v>8</v>
      </c>
      <c r="M970" s="66">
        <f t="shared" si="295"/>
        <v>576</v>
      </c>
      <c r="N970" s="38">
        <v>36</v>
      </c>
      <c r="O970" s="38">
        <v>36</v>
      </c>
      <c r="P970" s="38">
        <v>32</v>
      </c>
      <c r="Q970" s="71">
        <f t="shared" si="296"/>
        <v>4.1000000000000002E-2</v>
      </c>
      <c r="R970" s="65">
        <f t="shared" si="297"/>
        <v>2.99</v>
      </c>
      <c r="S970" s="72">
        <f t="shared" si="298"/>
        <v>0.5357142857142857</v>
      </c>
      <c r="T970" s="50">
        <v>540</v>
      </c>
      <c r="U970" s="74" t="s">
        <v>2892</v>
      </c>
      <c r="V970" s="27">
        <f>IF(E970="","",SUMIF(OUTBOUND!$G:$G,WMS!E970,OUTBOUND!$L:$L))</f>
        <v>72</v>
      </c>
      <c r="W970" s="27">
        <f>IF(E970="","",SUMIF(OUTBOUND!$G:$G,WMS!E970,OUTBOUND!$M:$M))</f>
        <v>1008</v>
      </c>
      <c r="X970" s="71">
        <f>IF(E970="","",SUMIF(OUTBOUND!$G:$G,WMS!E970,OUTBOUND!$O:$O))</f>
        <v>576</v>
      </c>
      <c r="Y970" s="71">
        <f>IF(E970="","",SUMIF(OUTBOUND!$G:$G,WMS!E970,OUTBOUND!$AC:$AC))</f>
        <v>540</v>
      </c>
      <c r="Z970" s="71">
        <f>IF(E970="","",SUMIF(OUTBOUND!$G:$G,WMS!E970,OUTBOUND!$P:$P))</f>
        <v>2.952</v>
      </c>
      <c r="AA970" s="27">
        <f t="shared" si="299"/>
        <v>0</v>
      </c>
      <c r="AB970" s="27">
        <f t="shared" si="300"/>
        <v>0</v>
      </c>
      <c r="AC970" s="71">
        <f t="shared" si="301"/>
        <v>0</v>
      </c>
      <c r="AD970" s="71">
        <f t="shared" si="302"/>
        <v>0</v>
      </c>
      <c r="AE970" s="71">
        <f t="shared" si="303"/>
        <v>3.8000000000000256E-2</v>
      </c>
      <c r="AF970" s="80" t="e">
        <f t="shared" si="304"/>
        <v>#DIV/0!</v>
      </c>
      <c r="AG970" s="60" t="s">
        <v>2726</v>
      </c>
    </row>
    <row r="971" spans="1:33">
      <c r="A971" s="84" t="s">
        <v>3646</v>
      </c>
      <c r="B971" s="83" t="s">
        <v>1659</v>
      </c>
      <c r="C971" s="83" t="s">
        <v>3647</v>
      </c>
      <c r="D971" s="83">
        <v>42616597</v>
      </c>
      <c r="E971" s="57" t="str">
        <f t="shared" si="293"/>
        <v>KG-ARI-1903-00107-02382/42616597</v>
      </c>
      <c r="F971" s="19" t="s">
        <v>1661</v>
      </c>
      <c r="G971" s="19" t="s">
        <v>1662</v>
      </c>
      <c r="H971" s="45">
        <v>43571</v>
      </c>
      <c r="I971" s="38">
        <v>10</v>
      </c>
      <c r="J971" s="38">
        <v>60</v>
      </c>
      <c r="K971" s="65">
        <f t="shared" si="294"/>
        <v>6</v>
      </c>
      <c r="L971" s="46">
        <v>5.0999999999999996</v>
      </c>
      <c r="M971" s="66">
        <f t="shared" si="295"/>
        <v>51</v>
      </c>
      <c r="N971" s="38">
        <v>29</v>
      </c>
      <c r="O971" s="38">
        <v>23.5</v>
      </c>
      <c r="P971" s="38">
        <v>23</v>
      </c>
      <c r="Q971" s="71">
        <f t="shared" si="296"/>
        <v>1.6E-2</v>
      </c>
      <c r="R971" s="65">
        <f t="shared" si="297"/>
        <v>0.16</v>
      </c>
      <c r="S971" s="72">
        <f t="shared" si="298"/>
        <v>0.6333333333333333</v>
      </c>
      <c r="T971" s="50">
        <v>38</v>
      </c>
      <c r="U971" s="74" t="s">
        <v>3335</v>
      </c>
      <c r="V971" s="27">
        <f>IF(E971="","",SUMIF(OUTBOUND!$G:$G,WMS!E971,OUTBOUND!$L:$L))</f>
        <v>10</v>
      </c>
      <c r="W971" s="27">
        <f>IF(E971="","",SUMIF(OUTBOUND!$G:$G,WMS!E971,OUTBOUND!$M:$M))</f>
        <v>60</v>
      </c>
      <c r="X971" s="71">
        <f>IF(E971="","",SUMIF(OUTBOUND!$G:$G,WMS!E971,OUTBOUND!$O:$O))</f>
        <v>51</v>
      </c>
      <c r="Y971" s="71">
        <f>IF(E971="","",SUMIF(OUTBOUND!$G:$G,WMS!E971,OUTBOUND!$AC:$AC))</f>
        <v>38</v>
      </c>
      <c r="Z971" s="71">
        <f>IF(E971="","",SUMIF(OUTBOUND!$G:$G,WMS!E971,OUTBOUND!$P:$P))</f>
        <v>0.16</v>
      </c>
      <c r="AA971" s="27">
        <f t="shared" si="299"/>
        <v>0</v>
      </c>
      <c r="AB971" s="27">
        <f t="shared" si="300"/>
        <v>0</v>
      </c>
      <c r="AC971" s="71">
        <f t="shared" si="301"/>
        <v>0</v>
      </c>
      <c r="AD971" s="71">
        <f t="shared" si="302"/>
        <v>0</v>
      </c>
      <c r="AE971" s="71">
        <f t="shared" si="303"/>
        <v>0</v>
      </c>
      <c r="AF971" s="80" t="e">
        <f t="shared" si="304"/>
        <v>#DIV/0!</v>
      </c>
      <c r="AG971" s="43" t="s">
        <v>2726</v>
      </c>
    </row>
    <row r="972" spans="1:33">
      <c r="A972" s="43" t="s">
        <v>3646</v>
      </c>
      <c r="B972" s="19" t="s">
        <v>1659</v>
      </c>
      <c r="C972" s="19" t="s">
        <v>3647</v>
      </c>
      <c r="D972" s="19">
        <v>42431763</v>
      </c>
      <c r="E972" s="57" t="str">
        <f t="shared" si="293"/>
        <v>KG-ARI-1903-00107-02382/42431763</v>
      </c>
      <c r="F972" s="19" t="s">
        <v>1661</v>
      </c>
      <c r="G972" s="19" t="s">
        <v>1664</v>
      </c>
      <c r="H972" s="45">
        <v>43571</v>
      </c>
      <c r="I972" s="38">
        <v>10</v>
      </c>
      <c r="J972" s="38">
        <v>60</v>
      </c>
      <c r="K972" s="65">
        <f t="shared" si="294"/>
        <v>6</v>
      </c>
      <c r="L972" s="46">
        <v>4.5999999999999996</v>
      </c>
      <c r="M972" s="66">
        <f t="shared" si="295"/>
        <v>46</v>
      </c>
      <c r="N972" s="38">
        <v>29.8</v>
      </c>
      <c r="O972" s="38">
        <v>23.5</v>
      </c>
      <c r="P972" s="38">
        <v>24.5</v>
      </c>
      <c r="Q972" s="71">
        <f t="shared" si="296"/>
        <v>1.7000000000000001E-2</v>
      </c>
      <c r="R972" s="65">
        <f t="shared" si="297"/>
        <v>0.17</v>
      </c>
      <c r="S972" s="72">
        <f t="shared" si="298"/>
        <v>0.51666666666666672</v>
      </c>
      <c r="T972" s="50">
        <v>31</v>
      </c>
      <c r="U972" s="74" t="s">
        <v>2734</v>
      </c>
      <c r="V972" s="27">
        <f>IF(E972="","",SUMIF(OUTBOUND!$G:$G,WMS!E972,OUTBOUND!$L:$L))</f>
        <v>0</v>
      </c>
      <c r="W972" s="27">
        <f>IF(E972="","",SUMIF(OUTBOUND!$G:$G,WMS!E972,OUTBOUND!$M:$M))</f>
        <v>0</v>
      </c>
      <c r="X972" s="71">
        <f>IF(E972="","",SUMIF(OUTBOUND!$G:$G,WMS!E972,OUTBOUND!$O:$O))</f>
        <v>0</v>
      </c>
      <c r="Y972" s="71">
        <f>IF(E972="","",SUMIF(OUTBOUND!$G:$G,WMS!E972,OUTBOUND!$AC:$AC))</f>
        <v>0</v>
      </c>
      <c r="Z972" s="71">
        <f>IF(E972="","",SUMIF(OUTBOUND!$G:$G,WMS!E972,OUTBOUND!$P:$P))</f>
        <v>0</v>
      </c>
      <c r="AA972" s="27">
        <f t="shared" si="299"/>
        <v>10</v>
      </c>
      <c r="AB972" s="27">
        <f t="shared" si="300"/>
        <v>60</v>
      </c>
      <c r="AC972" s="71">
        <f t="shared" si="301"/>
        <v>46</v>
      </c>
      <c r="AD972" s="71">
        <f t="shared" si="302"/>
        <v>31</v>
      </c>
      <c r="AE972" s="71">
        <f t="shared" si="303"/>
        <v>0.17</v>
      </c>
      <c r="AF972" s="80" t="b">
        <f t="shared" si="304"/>
        <v>1</v>
      </c>
    </row>
    <row r="973" spans="1:33">
      <c r="A973" s="84" t="s">
        <v>3646</v>
      </c>
      <c r="B973" s="83" t="s">
        <v>1659</v>
      </c>
      <c r="C973" s="83" t="s">
        <v>3647</v>
      </c>
      <c r="D973" s="83">
        <v>42616467</v>
      </c>
      <c r="E973" s="57" t="str">
        <f t="shared" si="293"/>
        <v>KG-ARI-1903-00107-02382/42616467</v>
      </c>
      <c r="F973" s="19" t="s">
        <v>1661</v>
      </c>
      <c r="G973" s="19" t="s">
        <v>1665</v>
      </c>
      <c r="H973" s="45">
        <v>43571</v>
      </c>
      <c r="I973" s="38">
        <v>10</v>
      </c>
      <c r="J973" s="38">
        <v>60</v>
      </c>
      <c r="K973" s="65">
        <f t="shared" si="294"/>
        <v>6</v>
      </c>
      <c r="L973" s="46">
        <v>4.5</v>
      </c>
      <c r="M973" s="66">
        <f t="shared" si="295"/>
        <v>45</v>
      </c>
      <c r="N973" s="38">
        <v>45</v>
      </c>
      <c r="O973" s="38">
        <v>23.7</v>
      </c>
      <c r="P973" s="38">
        <v>34.799999999999997</v>
      </c>
      <c r="Q973" s="71">
        <f t="shared" si="296"/>
        <v>3.6999999999999998E-2</v>
      </c>
      <c r="R973" s="65">
        <f t="shared" si="297"/>
        <v>0.37</v>
      </c>
      <c r="S973" s="72">
        <f t="shared" si="298"/>
        <v>0.53333333333333333</v>
      </c>
      <c r="T973" s="50">
        <v>32</v>
      </c>
      <c r="U973" s="74" t="s">
        <v>2851</v>
      </c>
      <c r="V973" s="27">
        <f>IF(E973="","",SUMIF(OUTBOUND!$G:$G,WMS!E973,OUTBOUND!$L:$L))</f>
        <v>10</v>
      </c>
      <c r="W973" s="27">
        <f>IF(E973="","",SUMIF(OUTBOUND!$G:$G,WMS!E973,OUTBOUND!$M:$M))</f>
        <v>60</v>
      </c>
      <c r="X973" s="71">
        <f>IF(E973="","",SUMIF(OUTBOUND!$G:$G,WMS!E973,OUTBOUND!$O:$O))</f>
        <v>45</v>
      </c>
      <c r="Y973" s="71">
        <f>IF(E973="","",SUMIF(OUTBOUND!$G:$G,WMS!E973,OUTBOUND!$AC:$AC))</f>
        <v>32</v>
      </c>
      <c r="Z973" s="71">
        <f>IF(E973="","",SUMIF(OUTBOUND!$G:$G,WMS!E973,OUTBOUND!$P:$P))</f>
        <v>0.37</v>
      </c>
      <c r="AA973" s="27">
        <f t="shared" si="299"/>
        <v>0</v>
      </c>
      <c r="AB973" s="27">
        <f t="shared" si="300"/>
        <v>0</v>
      </c>
      <c r="AC973" s="71">
        <f t="shared" si="301"/>
        <v>0</v>
      </c>
      <c r="AD973" s="71">
        <f t="shared" si="302"/>
        <v>0</v>
      </c>
      <c r="AE973" s="71">
        <f t="shared" si="303"/>
        <v>0</v>
      </c>
      <c r="AF973" s="80" t="e">
        <f t="shared" si="304"/>
        <v>#DIV/0!</v>
      </c>
      <c r="AG973" s="43" t="s">
        <v>2726</v>
      </c>
    </row>
    <row r="974" spans="1:33">
      <c r="A974" s="43" t="s">
        <v>3227</v>
      </c>
      <c r="B974" s="19" t="s">
        <v>1666</v>
      </c>
      <c r="C974" s="19" t="s">
        <v>3648</v>
      </c>
      <c r="D974" s="19">
        <v>42506751</v>
      </c>
      <c r="E974" s="57" t="str">
        <f t="shared" si="293"/>
        <v>KG-ARI-1903-00107-02381/42506751</v>
      </c>
      <c r="F974" s="19" t="s">
        <v>1668</v>
      </c>
      <c r="G974" s="19" t="s">
        <v>1669</v>
      </c>
      <c r="H974" s="45">
        <v>43571</v>
      </c>
      <c r="I974" s="38">
        <v>5</v>
      </c>
      <c r="J974" s="38">
        <v>15</v>
      </c>
      <c r="K974" s="65">
        <f t="shared" si="294"/>
        <v>3</v>
      </c>
      <c r="L974" s="46">
        <v>2.92</v>
      </c>
      <c r="M974" s="66">
        <f t="shared" si="295"/>
        <v>14.6</v>
      </c>
      <c r="N974" s="38">
        <v>59.1</v>
      </c>
      <c r="O974" s="38">
        <v>31.8</v>
      </c>
      <c r="P974" s="38">
        <v>40.6</v>
      </c>
      <c r="Q974" s="71">
        <f t="shared" si="296"/>
        <v>7.5999999999999998E-2</v>
      </c>
      <c r="R974" s="65">
        <f t="shared" si="297"/>
        <v>0.38</v>
      </c>
      <c r="S974" s="72">
        <f t="shared" si="298"/>
        <v>0.65666666666666662</v>
      </c>
      <c r="T974" s="50">
        <v>9.85</v>
      </c>
      <c r="U974" s="74" t="s">
        <v>3142</v>
      </c>
      <c r="V974" s="27">
        <f>IF(E974="","",SUMIF(OUTBOUND!$G:$G,WMS!E974,OUTBOUND!$L:$L))</f>
        <v>4</v>
      </c>
      <c r="W974" s="27">
        <f>IF(E974="","",SUMIF(OUTBOUND!$G:$G,WMS!E974,OUTBOUND!$M:$M))</f>
        <v>12</v>
      </c>
      <c r="X974" s="71">
        <f>IF(E974="","",SUMIF(OUTBOUND!$G:$G,WMS!E974,OUTBOUND!$O:$O))</f>
        <v>11.68</v>
      </c>
      <c r="Y974" s="71">
        <f>IF(E974="","",SUMIF(OUTBOUND!$G:$G,WMS!E974,OUTBOUND!$AC:$AC))</f>
        <v>7.879999999999999</v>
      </c>
      <c r="Z974" s="71">
        <f>IF(E974="","",SUMIF(OUTBOUND!$G:$G,WMS!E974,OUTBOUND!$P:$P))</f>
        <v>0.30399999999999999</v>
      </c>
      <c r="AA974" s="27">
        <f t="shared" si="299"/>
        <v>1</v>
      </c>
      <c r="AB974" s="27">
        <f t="shared" si="300"/>
        <v>3</v>
      </c>
      <c r="AC974" s="71">
        <f t="shared" si="301"/>
        <v>2.92</v>
      </c>
      <c r="AD974" s="71">
        <f t="shared" si="302"/>
        <v>1.9700000000000006</v>
      </c>
      <c r="AE974" s="71">
        <f t="shared" si="303"/>
        <v>7.6000000000000012E-2</v>
      </c>
      <c r="AF974" s="80" t="b">
        <f t="shared" si="304"/>
        <v>1</v>
      </c>
    </row>
    <row r="975" spans="1:33">
      <c r="A975" s="85" t="s">
        <v>3227</v>
      </c>
      <c r="B975" s="36" t="s">
        <v>1666</v>
      </c>
      <c r="C975" s="36" t="s">
        <v>3648</v>
      </c>
      <c r="D975" s="36" t="s">
        <v>3649</v>
      </c>
      <c r="E975" s="57" t="str">
        <f t="shared" si="293"/>
        <v>KG-ARI-1903-00107-02381/42512233A</v>
      </c>
      <c r="F975" s="19" t="s">
        <v>1668</v>
      </c>
      <c r="G975" s="19" t="s">
        <v>1671</v>
      </c>
      <c r="H975" s="45">
        <v>43571</v>
      </c>
      <c r="I975" s="38">
        <v>10</v>
      </c>
      <c r="J975" s="38">
        <v>40</v>
      </c>
      <c r="K975" s="65">
        <f t="shared" si="294"/>
        <v>4</v>
      </c>
      <c r="L975" s="46">
        <v>5.03</v>
      </c>
      <c r="M975" s="66">
        <f t="shared" si="295"/>
        <v>50.3</v>
      </c>
      <c r="N975" s="38">
        <v>66.599999999999994</v>
      </c>
      <c r="O975" s="38">
        <v>50.8</v>
      </c>
      <c r="P975" s="38">
        <v>29.8</v>
      </c>
      <c r="Q975" s="71">
        <f t="shared" si="296"/>
        <v>0.10100000000000001</v>
      </c>
      <c r="R975" s="65">
        <f t="shared" si="297"/>
        <v>1.01</v>
      </c>
      <c r="S975" s="72">
        <f t="shared" si="298"/>
        <v>0.54</v>
      </c>
      <c r="T975" s="50">
        <v>21.6</v>
      </c>
      <c r="U975" s="74" t="s">
        <v>3632</v>
      </c>
      <c r="V975" s="27">
        <f>IF(E975="","",SUMIF(OUTBOUND!$G:$G,WMS!E975,OUTBOUND!$L:$L))</f>
        <v>8</v>
      </c>
      <c r="W975" s="27">
        <f>IF(E975="","",SUMIF(OUTBOUND!$G:$G,WMS!E975,OUTBOUND!$M:$M))</f>
        <v>32</v>
      </c>
      <c r="X975" s="71">
        <f>IF(E975="","",SUMIF(OUTBOUND!$G:$G,WMS!E975,OUTBOUND!$O:$O))</f>
        <v>40.24</v>
      </c>
      <c r="Y975" s="71">
        <f>IF(E975="","",SUMIF(OUTBOUND!$G:$G,WMS!E975,OUTBOUND!$AC:$AC))</f>
        <v>17.28</v>
      </c>
      <c r="Z975" s="71">
        <f>IF(E975="","",SUMIF(OUTBOUND!$G:$G,WMS!E975,OUTBOUND!$P:$P))</f>
        <v>0.80800000000000005</v>
      </c>
      <c r="AA975" s="27">
        <f t="shared" si="299"/>
        <v>2</v>
      </c>
      <c r="AB975" s="27">
        <f t="shared" si="300"/>
        <v>8</v>
      </c>
      <c r="AC975" s="71">
        <f t="shared" si="301"/>
        <v>10.059999999999995</v>
      </c>
      <c r="AD975" s="71">
        <f t="shared" si="302"/>
        <v>4.32</v>
      </c>
      <c r="AE975" s="71">
        <f t="shared" si="303"/>
        <v>0.20199999999999996</v>
      </c>
      <c r="AF975" s="80" t="b">
        <f t="shared" si="304"/>
        <v>1</v>
      </c>
    </row>
    <row r="976" spans="1:33">
      <c r="A976" s="85" t="s">
        <v>3227</v>
      </c>
      <c r="B976" s="36" t="s">
        <v>1666</v>
      </c>
      <c r="C976" s="36" t="s">
        <v>3648</v>
      </c>
      <c r="D976" s="36" t="s">
        <v>3650</v>
      </c>
      <c r="E976" s="57" t="str">
        <f t="shared" si="293"/>
        <v>KG-ARI-1903-00107-02381/42512233B</v>
      </c>
      <c r="F976" s="19" t="s">
        <v>1668</v>
      </c>
      <c r="G976" s="19" t="s">
        <v>1672</v>
      </c>
      <c r="H976" s="45">
        <v>43571</v>
      </c>
      <c r="J976" s="38">
        <v>40</v>
      </c>
      <c r="K976" s="65" t="e">
        <f t="shared" si="294"/>
        <v>#DIV/0!</v>
      </c>
      <c r="M976" s="66" t="str">
        <f t="shared" si="295"/>
        <v/>
      </c>
      <c r="Q976" s="71" t="str">
        <f t="shared" si="296"/>
        <v/>
      </c>
      <c r="R976" s="65" t="str">
        <f t="shared" si="297"/>
        <v/>
      </c>
      <c r="S976" s="72">
        <f t="shared" si="298"/>
        <v>0.42499999999999999</v>
      </c>
      <c r="T976" s="50">
        <v>17</v>
      </c>
      <c r="U976" s="74" t="s">
        <v>3632</v>
      </c>
      <c r="V976" s="27">
        <f>IF(E976="","",SUMIF(OUTBOUND!$G:$G,WMS!E976,OUTBOUND!$L:$L))</f>
        <v>0</v>
      </c>
      <c r="W976" s="27">
        <f>IF(E976="","",SUMIF(OUTBOUND!$G:$G,WMS!E976,OUTBOUND!$M:$M))</f>
        <v>32</v>
      </c>
      <c r="X976" s="71">
        <f>IF(E976="","",SUMIF(OUTBOUND!$G:$G,WMS!E976,OUTBOUND!$O:$O))</f>
        <v>0</v>
      </c>
      <c r="Y976" s="71">
        <f>IF(E976="","",SUMIF(OUTBOUND!$G:$G,WMS!E976,OUTBOUND!$AC:$AC))</f>
        <v>13.6</v>
      </c>
      <c r="Z976" s="71">
        <f>IF(E976="","",SUMIF(OUTBOUND!$G:$G,WMS!E976,OUTBOUND!$P:$P))</f>
        <v>0</v>
      </c>
      <c r="AA976" s="27" t="str">
        <f t="shared" si="299"/>
        <v/>
      </c>
      <c r="AB976" s="27">
        <f t="shared" si="300"/>
        <v>8</v>
      </c>
      <c r="AC976" s="71" t="str">
        <f t="shared" si="301"/>
        <v/>
      </c>
      <c r="AD976" s="71">
        <f t="shared" si="302"/>
        <v>3.4000000000000004</v>
      </c>
      <c r="AE976" s="71" t="str">
        <f t="shared" si="303"/>
        <v/>
      </c>
      <c r="AF976" s="80" t="e">
        <f t="shared" si="304"/>
        <v>#DIV/0!</v>
      </c>
    </row>
    <row r="977" spans="1:33">
      <c r="A977" s="84" t="s">
        <v>3227</v>
      </c>
      <c r="B977" s="83" t="s">
        <v>1666</v>
      </c>
      <c r="C977" s="83" t="s">
        <v>3648</v>
      </c>
      <c r="D977" s="83" t="s">
        <v>3651</v>
      </c>
      <c r="E977" s="57" t="str">
        <f t="shared" si="293"/>
        <v>KG-ARI-1903-00107-02381/42512264A</v>
      </c>
      <c r="F977" s="19" t="s">
        <v>1668</v>
      </c>
      <c r="G977" s="19" t="s">
        <v>1674</v>
      </c>
      <c r="H977" s="45">
        <v>43571</v>
      </c>
      <c r="I977" s="38">
        <v>4</v>
      </c>
      <c r="J977" s="38">
        <v>24</v>
      </c>
      <c r="K977" s="65">
        <f t="shared" si="294"/>
        <v>6</v>
      </c>
      <c r="L977" s="46">
        <v>7.13</v>
      </c>
      <c r="M977" s="66">
        <f t="shared" si="295"/>
        <v>28.52</v>
      </c>
      <c r="N977" s="38">
        <v>70</v>
      </c>
      <c r="O977" s="38">
        <v>66</v>
      </c>
      <c r="P977" s="38">
        <v>27.5</v>
      </c>
      <c r="Q977" s="71">
        <f t="shared" si="296"/>
        <v>0.127</v>
      </c>
      <c r="R977" s="65">
        <f t="shared" si="297"/>
        <v>0.51</v>
      </c>
      <c r="S977" s="72">
        <f t="shared" si="298"/>
        <v>0.51500000000000001</v>
      </c>
      <c r="T977" s="50">
        <v>12.36</v>
      </c>
      <c r="U977" s="74" t="s">
        <v>3142</v>
      </c>
      <c r="V977" s="27">
        <f>IF(E977="","",SUMIF(OUTBOUND!$G:$G,WMS!E977,OUTBOUND!$L:$L))</f>
        <v>4</v>
      </c>
      <c r="W977" s="27">
        <f>IF(E977="","",SUMIF(OUTBOUND!$G:$G,WMS!E977,OUTBOUND!$M:$M))</f>
        <v>24</v>
      </c>
      <c r="X977" s="71">
        <f>IF(E977="","",SUMIF(OUTBOUND!$G:$G,WMS!E977,OUTBOUND!$O:$O))</f>
        <v>28.52</v>
      </c>
      <c r="Y977" s="71">
        <f>IF(E977="","",SUMIF(OUTBOUND!$G:$G,WMS!E977,OUTBOUND!$AC:$AC))</f>
        <v>12.36</v>
      </c>
      <c r="Z977" s="71">
        <f>IF(E977="","",SUMIF(OUTBOUND!$G:$G,WMS!E977,OUTBOUND!$P:$P))</f>
        <v>0.50800000000000001</v>
      </c>
      <c r="AA977" s="27">
        <f t="shared" si="299"/>
        <v>0</v>
      </c>
      <c r="AB977" s="27">
        <f t="shared" si="300"/>
        <v>0</v>
      </c>
      <c r="AC977" s="71">
        <f t="shared" si="301"/>
        <v>0</v>
      </c>
      <c r="AD977" s="71">
        <f t="shared" si="302"/>
        <v>0</v>
      </c>
      <c r="AE977" s="71">
        <f t="shared" si="303"/>
        <v>2.0000000000000018E-3</v>
      </c>
      <c r="AF977" s="80" t="e">
        <f t="shared" si="304"/>
        <v>#DIV/0!</v>
      </c>
      <c r="AG977" s="60" t="s">
        <v>2726</v>
      </c>
    </row>
    <row r="978" spans="1:33">
      <c r="A978" s="84" t="s">
        <v>3227</v>
      </c>
      <c r="B978" s="83" t="s">
        <v>1666</v>
      </c>
      <c r="C978" s="83" t="s">
        <v>3648</v>
      </c>
      <c r="D978" s="83" t="s">
        <v>3652</v>
      </c>
      <c r="E978" s="57" t="str">
        <f t="shared" si="293"/>
        <v>KG-ARI-1903-00107-02381/42512264B</v>
      </c>
      <c r="F978" s="19" t="s">
        <v>1668</v>
      </c>
      <c r="G978" s="19" t="s">
        <v>1675</v>
      </c>
      <c r="H978" s="45">
        <v>43571</v>
      </c>
      <c r="J978" s="38">
        <v>24</v>
      </c>
      <c r="K978" s="65" t="e">
        <f t="shared" si="294"/>
        <v>#DIV/0!</v>
      </c>
      <c r="M978" s="66" t="str">
        <f t="shared" si="295"/>
        <v/>
      </c>
      <c r="Q978" s="71" t="str">
        <f t="shared" si="296"/>
        <v/>
      </c>
      <c r="R978" s="65" t="str">
        <f t="shared" si="297"/>
        <v/>
      </c>
      <c r="S978" s="72">
        <f t="shared" si="298"/>
        <v>0.39999999999999997</v>
      </c>
      <c r="T978" s="50">
        <v>9.6</v>
      </c>
      <c r="U978" s="74" t="s">
        <v>3142</v>
      </c>
      <c r="V978" s="27">
        <f>IF(E978="","",SUMIF(OUTBOUND!$G:$G,WMS!E978,OUTBOUND!$L:$L))</f>
        <v>0</v>
      </c>
      <c r="W978" s="27">
        <f>IF(E978="","",SUMIF(OUTBOUND!$G:$G,WMS!E978,OUTBOUND!$M:$M))</f>
        <v>24</v>
      </c>
      <c r="X978" s="71">
        <f>IF(E978="","",SUMIF(OUTBOUND!$G:$G,WMS!E978,OUTBOUND!$O:$O))</f>
        <v>0</v>
      </c>
      <c r="Y978" s="71">
        <f>IF(E978="","",SUMIF(OUTBOUND!$G:$G,WMS!E978,OUTBOUND!$AC:$AC))</f>
        <v>9.6</v>
      </c>
      <c r="Z978" s="71">
        <f>IF(E978="","",SUMIF(OUTBOUND!$G:$G,WMS!E978,OUTBOUND!$P:$P))</f>
        <v>0</v>
      </c>
      <c r="AA978" s="27" t="str">
        <f t="shared" si="299"/>
        <v/>
      </c>
      <c r="AB978" s="27">
        <f t="shared" si="300"/>
        <v>0</v>
      </c>
      <c r="AC978" s="71" t="str">
        <f t="shared" si="301"/>
        <v/>
      </c>
      <c r="AD978" s="71">
        <f t="shared" si="302"/>
        <v>0</v>
      </c>
      <c r="AE978" s="71" t="str">
        <f t="shared" si="303"/>
        <v/>
      </c>
      <c r="AF978" s="80" t="e">
        <f t="shared" si="304"/>
        <v>#DIV/0!</v>
      </c>
      <c r="AG978" s="60" t="s">
        <v>2726</v>
      </c>
    </row>
    <row r="979" spans="1:33">
      <c r="A979" s="43" t="s">
        <v>3227</v>
      </c>
      <c r="B979" s="19" t="s">
        <v>1676</v>
      </c>
      <c r="C979" s="19" t="s">
        <v>3653</v>
      </c>
      <c r="D979" s="19" t="s">
        <v>3654</v>
      </c>
      <c r="E979" s="57" t="str">
        <f t="shared" si="293"/>
        <v>KG-ARI-1904-00125-03055/42705468</v>
      </c>
      <c r="F979" s="19" t="s">
        <v>1678</v>
      </c>
      <c r="G979" s="19" t="s">
        <v>1679</v>
      </c>
      <c r="H979" s="45">
        <v>43571</v>
      </c>
      <c r="I979" s="38">
        <v>3</v>
      </c>
      <c r="J979" s="38">
        <v>24</v>
      </c>
      <c r="K979" s="65">
        <f t="shared" si="294"/>
        <v>8</v>
      </c>
      <c r="L979" s="46">
        <v>2</v>
      </c>
      <c r="M979" s="66">
        <f t="shared" si="295"/>
        <v>6</v>
      </c>
      <c r="N979" s="38">
        <v>30</v>
      </c>
      <c r="O979" s="38">
        <v>29</v>
      </c>
      <c r="P979" s="38">
        <v>12</v>
      </c>
      <c r="Q979" s="71">
        <f t="shared" si="296"/>
        <v>0.01</v>
      </c>
      <c r="R979" s="65">
        <f t="shared" si="297"/>
        <v>0.03</v>
      </c>
      <c r="S979" s="72">
        <f t="shared" si="298"/>
        <v>0.1875</v>
      </c>
      <c r="T979" s="50">
        <v>4.5</v>
      </c>
      <c r="U979" s="74" t="s">
        <v>3632</v>
      </c>
      <c r="V979" s="27">
        <f>IF(E979="","",SUMIF(OUTBOUND!$G:$G,WMS!E979,OUTBOUND!$L:$L))</f>
        <v>0</v>
      </c>
      <c r="W979" s="27">
        <f>IF(E979="","",SUMIF(OUTBOUND!$G:$G,WMS!E979,OUTBOUND!$M:$M))</f>
        <v>0</v>
      </c>
      <c r="X979" s="71">
        <f>IF(E979="","",SUMIF(OUTBOUND!$G:$G,WMS!E979,OUTBOUND!$O:$O))</f>
        <v>0</v>
      </c>
      <c r="Y979" s="71">
        <f>IF(E979="","",SUMIF(OUTBOUND!$G:$G,WMS!E979,OUTBOUND!$AC:$AC))</f>
        <v>0</v>
      </c>
      <c r="Z979" s="71">
        <f>IF(E979="","",SUMIF(OUTBOUND!$G:$G,WMS!E979,OUTBOUND!$P:$P))</f>
        <v>0</v>
      </c>
      <c r="AA979" s="27">
        <f t="shared" si="299"/>
        <v>3</v>
      </c>
      <c r="AB979" s="27">
        <f t="shared" si="300"/>
        <v>24</v>
      </c>
      <c r="AC979" s="71">
        <f t="shared" si="301"/>
        <v>6</v>
      </c>
      <c r="AD979" s="71">
        <f t="shared" si="302"/>
        <v>4.5</v>
      </c>
      <c r="AE979" s="71">
        <f t="shared" si="303"/>
        <v>0.03</v>
      </c>
      <c r="AF979" s="80" t="b">
        <f t="shared" si="304"/>
        <v>1</v>
      </c>
    </row>
    <row r="980" spans="1:33">
      <c r="A980" s="43" t="s">
        <v>3227</v>
      </c>
      <c r="B980" s="19" t="s">
        <v>1676</v>
      </c>
      <c r="C980" s="19" t="s">
        <v>3653</v>
      </c>
      <c r="D980" s="19" t="s">
        <v>3655</v>
      </c>
      <c r="E980" s="57" t="str">
        <f t="shared" si="293"/>
        <v>KG-ARI-1904-00125-03055/42705475</v>
      </c>
      <c r="F980" s="19" t="s">
        <v>1678</v>
      </c>
      <c r="G980" s="19" t="s">
        <v>1681</v>
      </c>
      <c r="H980" s="45">
        <v>43571</v>
      </c>
      <c r="I980" s="38">
        <v>3</v>
      </c>
      <c r="J980" s="38">
        <v>24</v>
      </c>
      <c r="K980" s="65">
        <f t="shared" si="294"/>
        <v>8</v>
      </c>
      <c r="L980" s="46">
        <v>1.8</v>
      </c>
      <c r="M980" s="66">
        <f t="shared" si="295"/>
        <v>5.4</v>
      </c>
      <c r="N980" s="38">
        <v>27</v>
      </c>
      <c r="O980" s="38">
        <v>25</v>
      </c>
      <c r="P980" s="38">
        <v>12</v>
      </c>
      <c r="Q980" s="71">
        <f t="shared" si="296"/>
        <v>8.0000000000000002E-3</v>
      </c>
      <c r="R980" s="65">
        <f t="shared" si="297"/>
        <v>0.02</v>
      </c>
      <c r="S980" s="72">
        <f t="shared" si="298"/>
        <v>0.16250000000000001</v>
      </c>
      <c r="T980" s="50">
        <v>3.9</v>
      </c>
      <c r="U980" s="74" t="s">
        <v>3632</v>
      </c>
      <c r="V980" s="27">
        <f>IF(E980="","",SUMIF(OUTBOUND!$G:$G,WMS!E980,OUTBOUND!$L:$L))</f>
        <v>0</v>
      </c>
      <c r="W980" s="27">
        <f>IF(E980="","",SUMIF(OUTBOUND!$G:$G,WMS!E980,OUTBOUND!$M:$M))</f>
        <v>0</v>
      </c>
      <c r="X980" s="71">
        <f>IF(E980="","",SUMIF(OUTBOUND!$G:$G,WMS!E980,OUTBOUND!$O:$O))</f>
        <v>0</v>
      </c>
      <c r="Y980" s="71">
        <f>IF(E980="","",SUMIF(OUTBOUND!$G:$G,WMS!E980,OUTBOUND!$AC:$AC))</f>
        <v>0</v>
      </c>
      <c r="Z980" s="71">
        <f>IF(E980="","",SUMIF(OUTBOUND!$G:$G,WMS!E980,OUTBOUND!$P:$P))</f>
        <v>0</v>
      </c>
      <c r="AA980" s="27">
        <f t="shared" si="299"/>
        <v>3</v>
      </c>
      <c r="AB980" s="27">
        <f t="shared" si="300"/>
        <v>24</v>
      </c>
      <c r="AC980" s="71">
        <f t="shared" si="301"/>
        <v>5.4</v>
      </c>
      <c r="AD980" s="71">
        <f t="shared" si="302"/>
        <v>3.9</v>
      </c>
      <c r="AE980" s="71">
        <f t="shared" si="303"/>
        <v>0.02</v>
      </c>
      <c r="AF980" s="80" t="b">
        <f t="shared" si="304"/>
        <v>1</v>
      </c>
    </row>
    <row r="981" spans="1:33">
      <c r="A981" s="43" t="s">
        <v>3227</v>
      </c>
      <c r="B981" s="19" t="s">
        <v>1682</v>
      </c>
      <c r="C981" s="19" t="s">
        <v>3656</v>
      </c>
      <c r="D981" s="19" t="s">
        <v>3247</v>
      </c>
      <c r="E981" s="57" t="str">
        <f t="shared" ref="E981:E1044" si="305">IF(D981="","",C981&amp;"/"&amp;D981)</f>
        <v>KG-ARI-1904-00124-03202/42224044</v>
      </c>
      <c r="F981" s="20" t="s">
        <v>1684</v>
      </c>
      <c r="G981" s="20" t="s">
        <v>1685</v>
      </c>
      <c r="H981" s="45">
        <v>43572</v>
      </c>
      <c r="I981" s="38">
        <v>37</v>
      </c>
      <c r="J981" s="38">
        <v>148</v>
      </c>
      <c r="K981" s="65">
        <f t="shared" si="294"/>
        <v>4</v>
      </c>
      <c r="L981" s="46">
        <v>3.85</v>
      </c>
      <c r="M981" s="66">
        <f t="shared" si="295"/>
        <v>142.44999999999999</v>
      </c>
      <c r="N981" s="38">
        <v>25</v>
      </c>
      <c r="O981" s="38">
        <v>18.5</v>
      </c>
      <c r="P981" s="38">
        <v>42</v>
      </c>
      <c r="Q981" s="71">
        <f t="shared" si="296"/>
        <v>1.9E-2</v>
      </c>
      <c r="R981" s="65">
        <f t="shared" si="297"/>
        <v>0.72</v>
      </c>
      <c r="S981" s="72">
        <f t="shared" si="298"/>
        <v>0.7</v>
      </c>
      <c r="T981" s="50">
        <v>103.6</v>
      </c>
      <c r="U981" s="74" t="s">
        <v>3657</v>
      </c>
      <c r="V981" s="27">
        <f>IF(E981="","",SUMIF(OUTBOUND!$G:$G,WMS!E981,OUTBOUND!$L:$L))</f>
        <v>0</v>
      </c>
      <c r="W981" s="27">
        <f>IF(E981="","",SUMIF(OUTBOUND!$G:$G,WMS!E981,OUTBOUND!$M:$M))</f>
        <v>0</v>
      </c>
      <c r="X981" s="71">
        <f>IF(E981="","",SUMIF(OUTBOUND!$G:$G,WMS!E981,OUTBOUND!$O:$O))</f>
        <v>0</v>
      </c>
      <c r="Y981" s="71">
        <f>IF(E981="","",SUMIF(OUTBOUND!$G:$G,WMS!E981,OUTBOUND!$AC:$AC))</f>
        <v>0</v>
      </c>
      <c r="Z981" s="71">
        <f>IF(E981="","",SUMIF(OUTBOUND!$G:$G,WMS!E981,OUTBOUND!$P:$P))</f>
        <v>0</v>
      </c>
      <c r="AA981" s="27">
        <f t="shared" si="299"/>
        <v>37</v>
      </c>
      <c r="AB981" s="27">
        <f t="shared" si="300"/>
        <v>148</v>
      </c>
      <c r="AC981" s="71">
        <f t="shared" si="301"/>
        <v>142.44999999999999</v>
      </c>
      <c r="AD981" s="71">
        <f t="shared" si="302"/>
        <v>103.6</v>
      </c>
      <c r="AE981" s="71">
        <f t="shared" si="303"/>
        <v>0.72</v>
      </c>
      <c r="AF981" s="80" t="b">
        <f t="shared" si="304"/>
        <v>1</v>
      </c>
    </row>
    <row r="982" spans="1:33">
      <c r="A982" s="84" t="s">
        <v>3227</v>
      </c>
      <c r="B982" s="83" t="s">
        <v>1682</v>
      </c>
      <c r="C982" s="83" t="s">
        <v>3656</v>
      </c>
      <c r="D982" s="83" t="s">
        <v>3243</v>
      </c>
      <c r="E982" s="57" t="str">
        <f t="shared" si="305"/>
        <v>KG-ARI-1904-00124-03202/42232582</v>
      </c>
      <c r="F982" s="20" t="s">
        <v>1684</v>
      </c>
      <c r="G982" s="20" t="s">
        <v>1686</v>
      </c>
      <c r="H982" s="45">
        <v>43572</v>
      </c>
      <c r="I982" s="38">
        <v>5</v>
      </c>
      <c r="J982" s="38">
        <v>30</v>
      </c>
      <c r="K982" s="65">
        <f t="shared" ref="K982:K1045" si="306">IF(J982="","",J982/I982)</f>
        <v>6</v>
      </c>
      <c r="L982" s="46">
        <v>2.4</v>
      </c>
      <c r="M982" s="66">
        <f t="shared" ref="M982:M1045" si="307">IF(L982="","",ROUND(I982*L982,3))</f>
        <v>12</v>
      </c>
      <c r="N982" s="38">
        <v>28</v>
      </c>
      <c r="O982" s="38">
        <v>25</v>
      </c>
      <c r="P982" s="38">
        <v>29</v>
      </c>
      <c r="Q982" s="71">
        <f t="shared" ref="Q982:Q1045" si="308">IF(P982="","",ROUND(N982*O982*P982/1000000,3))</f>
        <v>0.02</v>
      </c>
      <c r="R982" s="65">
        <f t="shared" ref="R982:R1045" si="309">IF(Q982="","",ROUND(N982*O982*P982/1000000*I982,2))</f>
        <v>0.1</v>
      </c>
      <c r="S982" s="72">
        <f t="shared" ref="S982:S1045" si="310">IF(T982="","",T982/J982)</f>
        <v>0.35</v>
      </c>
      <c r="T982" s="50">
        <v>10.5</v>
      </c>
      <c r="U982" s="74" t="s">
        <v>3142</v>
      </c>
      <c r="V982" s="27">
        <f>IF(E982="","",SUMIF(OUTBOUND!$G:$G,WMS!E982,OUTBOUND!$L:$L))</f>
        <v>5</v>
      </c>
      <c r="W982" s="27">
        <f>IF(E982="","",SUMIF(OUTBOUND!$G:$G,WMS!E982,OUTBOUND!$M:$M))</f>
        <v>30</v>
      </c>
      <c r="X982" s="71">
        <f>IF(E982="","",SUMIF(OUTBOUND!$G:$G,WMS!E982,OUTBOUND!$O:$O))</f>
        <v>12</v>
      </c>
      <c r="Y982" s="71">
        <f>IF(E982="","",SUMIF(OUTBOUND!$G:$G,WMS!E982,OUTBOUND!$AC:$AC))</f>
        <v>10.5</v>
      </c>
      <c r="Z982" s="71">
        <f>IF(E982="","",SUMIF(OUTBOUND!$G:$G,WMS!E982,OUTBOUND!$P:$P))</f>
        <v>0.1</v>
      </c>
      <c r="AA982" s="27">
        <f t="shared" ref="AA982:AA1045" si="311">IF(I982="","",I982-V982)</f>
        <v>0</v>
      </c>
      <c r="AB982" s="27">
        <f t="shared" ref="AB982:AB1045" si="312">IF(J982="","",J982-W982)</f>
        <v>0</v>
      </c>
      <c r="AC982" s="71">
        <f t="shared" ref="AC982:AC1045" si="313">IF(M982="","",M982-X982)</f>
        <v>0</v>
      </c>
      <c r="AD982" s="71">
        <f t="shared" ref="AD982:AD1045" si="314">IF(T982="","",T982-Y982)</f>
        <v>0</v>
      </c>
      <c r="AE982" s="71">
        <f t="shared" ref="AE982:AE1045" si="315">IF(R982="","",R982-Z982)</f>
        <v>0</v>
      </c>
      <c r="AF982" s="80" t="e">
        <f t="shared" ref="AF982:AF1045" si="316">IF(AB982="","",EXACT(K982,AB982/AA982))</f>
        <v>#DIV/0!</v>
      </c>
      <c r="AG982" s="43" t="s">
        <v>2726</v>
      </c>
    </row>
    <row r="983" spans="1:33">
      <c r="A983" s="84" t="s">
        <v>3227</v>
      </c>
      <c r="B983" s="83" t="s">
        <v>1682</v>
      </c>
      <c r="C983" s="83" t="s">
        <v>3656</v>
      </c>
      <c r="D983" s="83" t="s">
        <v>3246</v>
      </c>
      <c r="E983" s="57" t="str">
        <f t="shared" si="305"/>
        <v>KG-ARI-1904-00124-03202/42232599</v>
      </c>
      <c r="F983" s="20" t="s">
        <v>1684</v>
      </c>
      <c r="G983" s="20" t="s">
        <v>1688</v>
      </c>
      <c r="H983" s="45">
        <v>43572</v>
      </c>
      <c r="I983" s="38">
        <v>7</v>
      </c>
      <c r="J983" s="38">
        <v>56</v>
      </c>
      <c r="K983" s="65">
        <f t="shared" si="306"/>
        <v>8</v>
      </c>
      <c r="L983" s="46">
        <v>4.4000000000000004</v>
      </c>
      <c r="M983" s="66">
        <f t="shared" si="307"/>
        <v>30.8</v>
      </c>
      <c r="N983" s="38">
        <v>42.5</v>
      </c>
      <c r="O983" s="38">
        <v>32.5</v>
      </c>
      <c r="P983" s="38">
        <v>44</v>
      </c>
      <c r="Q983" s="71">
        <f t="shared" si="308"/>
        <v>6.0999999999999999E-2</v>
      </c>
      <c r="R983" s="65">
        <f t="shared" si="309"/>
        <v>0.43</v>
      </c>
      <c r="S983" s="72">
        <f t="shared" si="310"/>
        <v>0.47500000000000003</v>
      </c>
      <c r="T983" s="50">
        <v>26.6</v>
      </c>
      <c r="U983" s="74" t="s">
        <v>2886</v>
      </c>
      <c r="V983" s="27">
        <f>IF(E983="","",SUMIF(OUTBOUND!$G:$G,WMS!E983,OUTBOUND!$L:$L))</f>
        <v>7</v>
      </c>
      <c r="W983" s="27">
        <f>IF(E983="","",SUMIF(OUTBOUND!$G:$G,WMS!E983,OUTBOUND!$M:$M))</f>
        <v>56</v>
      </c>
      <c r="X983" s="71">
        <f>IF(E983="","",SUMIF(OUTBOUND!$G:$G,WMS!E983,OUTBOUND!$O:$O))</f>
        <v>30.800000000000004</v>
      </c>
      <c r="Y983" s="71">
        <f>IF(E983="","",SUMIF(OUTBOUND!$G:$G,WMS!E983,OUTBOUND!$AC:$AC))</f>
        <v>26.6</v>
      </c>
      <c r="Z983" s="71">
        <f>IF(E983="","",SUMIF(OUTBOUND!$G:$G,WMS!E983,OUTBOUND!$P:$P))</f>
        <v>0.42699999999999999</v>
      </c>
      <c r="AA983" s="27">
        <f t="shared" si="311"/>
        <v>0</v>
      </c>
      <c r="AB983" s="27">
        <f t="shared" si="312"/>
        <v>0</v>
      </c>
      <c r="AC983" s="71">
        <f t="shared" si="313"/>
        <v>-3.5527136788005009E-15</v>
      </c>
      <c r="AD983" s="71">
        <f t="shared" si="314"/>
        <v>0</v>
      </c>
      <c r="AE983" s="71">
        <f t="shared" si="315"/>
        <v>3.0000000000000027E-3</v>
      </c>
      <c r="AF983" s="80" t="e">
        <f t="shared" si="316"/>
        <v>#DIV/0!</v>
      </c>
      <c r="AG983" s="43" t="s">
        <v>2726</v>
      </c>
    </row>
    <row r="984" spans="1:33">
      <c r="A984" s="84" t="s">
        <v>3227</v>
      </c>
      <c r="B984" s="83" t="s">
        <v>1682</v>
      </c>
      <c r="C984" s="83" t="s">
        <v>3656</v>
      </c>
      <c r="D984" s="83" t="s">
        <v>3242</v>
      </c>
      <c r="E984" s="57" t="str">
        <f t="shared" si="305"/>
        <v>KG-ARI-1904-00124-03202/42232643</v>
      </c>
      <c r="F984" s="20" t="s">
        <v>1684</v>
      </c>
      <c r="G984" s="20" t="s">
        <v>1690</v>
      </c>
      <c r="H984" s="45">
        <v>43572</v>
      </c>
      <c r="I984" s="38">
        <v>10</v>
      </c>
      <c r="J984" s="38">
        <v>60</v>
      </c>
      <c r="K984" s="65">
        <f t="shared" si="306"/>
        <v>6</v>
      </c>
      <c r="L984" s="46">
        <v>2.6</v>
      </c>
      <c r="M984" s="66">
        <f t="shared" si="307"/>
        <v>26</v>
      </c>
      <c r="N984" s="38">
        <v>32.5</v>
      </c>
      <c r="O984" s="38">
        <v>27.5</v>
      </c>
      <c r="P984" s="38">
        <v>29</v>
      </c>
      <c r="Q984" s="71">
        <f t="shared" si="308"/>
        <v>2.5999999999999999E-2</v>
      </c>
      <c r="R984" s="65">
        <f t="shared" si="309"/>
        <v>0.26</v>
      </c>
      <c r="S984" s="72">
        <f t="shared" si="310"/>
        <v>0.38333333333333336</v>
      </c>
      <c r="T984" s="50">
        <v>23</v>
      </c>
      <c r="U984" s="74" t="s">
        <v>2901</v>
      </c>
      <c r="V984" s="27">
        <f>IF(E984="","",SUMIF(OUTBOUND!$G:$G,WMS!E984,OUTBOUND!$L:$L))</f>
        <v>10</v>
      </c>
      <c r="W984" s="27">
        <f>IF(E984="","",SUMIF(OUTBOUND!$G:$G,WMS!E984,OUTBOUND!$M:$M))</f>
        <v>60</v>
      </c>
      <c r="X984" s="71">
        <f>IF(E984="","",SUMIF(OUTBOUND!$G:$G,WMS!E984,OUTBOUND!$O:$O))</f>
        <v>26</v>
      </c>
      <c r="Y984" s="71">
        <f>IF(E984="","",SUMIF(OUTBOUND!$G:$G,WMS!E984,OUTBOUND!$AC:$AC))</f>
        <v>23</v>
      </c>
      <c r="Z984" s="71">
        <f>IF(E984="","",SUMIF(OUTBOUND!$G:$G,WMS!E984,OUTBOUND!$P:$P))</f>
        <v>0.26</v>
      </c>
      <c r="AA984" s="27">
        <f t="shared" si="311"/>
        <v>0</v>
      </c>
      <c r="AB984" s="27">
        <f t="shared" si="312"/>
        <v>0</v>
      </c>
      <c r="AC984" s="71">
        <f t="shared" si="313"/>
        <v>0</v>
      </c>
      <c r="AD984" s="71">
        <f t="shared" si="314"/>
        <v>0</v>
      </c>
      <c r="AE984" s="71">
        <f t="shared" si="315"/>
        <v>0</v>
      </c>
      <c r="AF984" s="80" t="e">
        <f t="shared" si="316"/>
        <v>#DIV/0!</v>
      </c>
      <c r="AG984" s="43" t="s">
        <v>2726</v>
      </c>
    </row>
    <row r="985" spans="1:33">
      <c r="A985" s="84" t="s">
        <v>3227</v>
      </c>
      <c r="B985" s="83" t="s">
        <v>1682</v>
      </c>
      <c r="C985" s="83" t="s">
        <v>3656</v>
      </c>
      <c r="D985" s="83" t="s">
        <v>3260</v>
      </c>
      <c r="E985" s="57" t="str">
        <f t="shared" si="305"/>
        <v>KG-ARI-1904-00124-03202/42260066</v>
      </c>
      <c r="F985" s="20" t="s">
        <v>1684</v>
      </c>
      <c r="G985" s="20" t="s">
        <v>1691</v>
      </c>
      <c r="H985" s="45">
        <v>43572</v>
      </c>
      <c r="I985" s="38">
        <v>38</v>
      </c>
      <c r="J985" s="38">
        <v>76</v>
      </c>
      <c r="K985" s="65">
        <f t="shared" si="306"/>
        <v>2</v>
      </c>
      <c r="L985" s="46">
        <v>2.65</v>
      </c>
      <c r="M985" s="66">
        <f t="shared" si="307"/>
        <v>100.7</v>
      </c>
      <c r="N985" s="38">
        <v>40.5</v>
      </c>
      <c r="O985" s="38">
        <v>33</v>
      </c>
      <c r="P985" s="38">
        <v>31</v>
      </c>
      <c r="Q985" s="71">
        <f t="shared" si="308"/>
        <v>4.1000000000000002E-2</v>
      </c>
      <c r="R985" s="65">
        <f t="shared" si="309"/>
        <v>1.57</v>
      </c>
      <c r="S985" s="72">
        <f t="shared" si="310"/>
        <v>1.125</v>
      </c>
      <c r="T985" s="50">
        <v>85.5</v>
      </c>
      <c r="U985" s="74" t="s">
        <v>3658</v>
      </c>
      <c r="V985" s="27">
        <f>IF(E985="","",SUMIF(OUTBOUND!$G:$G,WMS!E985,OUTBOUND!$L:$L))</f>
        <v>38</v>
      </c>
      <c r="W985" s="27">
        <f>IF(E985="","",SUMIF(OUTBOUND!$G:$G,WMS!E985,OUTBOUND!$M:$M))</f>
        <v>76</v>
      </c>
      <c r="X985" s="71">
        <f>IF(E985="","",SUMIF(OUTBOUND!$G:$G,WMS!E985,OUTBOUND!$O:$O))</f>
        <v>100.7</v>
      </c>
      <c r="Y985" s="71">
        <f>IF(E985="","",SUMIF(OUTBOUND!$G:$G,WMS!E985,OUTBOUND!$AC:$AC))</f>
        <v>85.5</v>
      </c>
      <c r="Z985" s="71">
        <f>IF(E985="","",SUMIF(OUTBOUND!$G:$G,WMS!E985,OUTBOUND!$P:$P))</f>
        <v>1.5580000000000001</v>
      </c>
      <c r="AA985" s="27">
        <f t="shared" si="311"/>
        <v>0</v>
      </c>
      <c r="AB985" s="27">
        <f t="shared" si="312"/>
        <v>0</v>
      </c>
      <c r="AC985" s="71">
        <f t="shared" si="313"/>
        <v>0</v>
      </c>
      <c r="AD985" s="71">
        <f t="shared" si="314"/>
        <v>0</v>
      </c>
      <c r="AE985" s="71">
        <f t="shared" si="315"/>
        <v>1.2000000000000011E-2</v>
      </c>
      <c r="AF985" s="80" t="e">
        <f t="shared" si="316"/>
        <v>#DIV/0!</v>
      </c>
      <c r="AG985" s="43" t="s">
        <v>2726</v>
      </c>
    </row>
    <row r="986" spans="1:33">
      <c r="A986" s="43" t="s">
        <v>3227</v>
      </c>
      <c r="B986" s="19" t="s">
        <v>1682</v>
      </c>
      <c r="C986" s="19" t="s">
        <v>3659</v>
      </c>
      <c r="D986" s="19" t="s">
        <v>3660</v>
      </c>
      <c r="E986" s="57" t="str">
        <f t="shared" si="305"/>
        <v>KG-ARI-1904-00125-03203/42331629</v>
      </c>
      <c r="F986" s="20" t="s">
        <v>1684</v>
      </c>
      <c r="G986" s="20" t="s">
        <v>1692</v>
      </c>
      <c r="H986" s="45">
        <v>43572</v>
      </c>
      <c r="I986" s="38">
        <v>3</v>
      </c>
      <c r="J986" s="38">
        <v>18</v>
      </c>
      <c r="K986" s="65">
        <f t="shared" si="306"/>
        <v>6</v>
      </c>
      <c r="L986" s="46">
        <v>4.3499999999999996</v>
      </c>
      <c r="M986" s="66">
        <f t="shared" si="307"/>
        <v>13.05</v>
      </c>
      <c r="N986" s="38">
        <v>42</v>
      </c>
      <c r="O986" s="38">
        <v>21</v>
      </c>
      <c r="P986" s="38">
        <v>56</v>
      </c>
      <c r="Q986" s="71">
        <f t="shared" si="308"/>
        <v>4.9000000000000002E-2</v>
      </c>
      <c r="R986" s="65">
        <f t="shared" si="309"/>
        <v>0.15</v>
      </c>
      <c r="S986" s="72">
        <f t="shared" si="310"/>
        <v>0.64</v>
      </c>
      <c r="T986" s="50">
        <v>11.52</v>
      </c>
      <c r="U986" s="74" t="s">
        <v>3661</v>
      </c>
      <c r="V986" s="27">
        <f>IF(E986="","",SUMIF(OUTBOUND!$G:$G,WMS!E986,OUTBOUND!$L:$L))</f>
        <v>0</v>
      </c>
      <c r="W986" s="27">
        <f>IF(E986="","",SUMIF(OUTBOUND!$G:$G,WMS!E986,OUTBOUND!$M:$M))</f>
        <v>0</v>
      </c>
      <c r="X986" s="71">
        <f>IF(E986="","",SUMIF(OUTBOUND!$G:$G,WMS!E986,OUTBOUND!$O:$O))</f>
        <v>0</v>
      </c>
      <c r="Y986" s="71">
        <f>IF(E986="","",SUMIF(OUTBOUND!$G:$G,WMS!E986,OUTBOUND!$AC:$AC))</f>
        <v>0</v>
      </c>
      <c r="Z986" s="71">
        <f>IF(E986="","",SUMIF(OUTBOUND!$G:$G,WMS!E986,OUTBOUND!$P:$P))</f>
        <v>0</v>
      </c>
      <c r="AA986" s="27">
        <f t="shared" si="311"/>
        <v>3</v>
      </c>
      <c r="AB986" s="27">
        <f t="shared" si="312"/>
        <v>18</v>
      </c>
      <c r="AC986" s="71">
        <f t="shared" si="313"/>
        <v>13.05</v>
      </c>
      <c r="AD986" s="71">
        <f t="shared" si="314"/>
        <v>11.52</v>
      </c>
      <c r="AE986" s="71">
        <f t="shared" si="315"/>
        <v>0.15</v>
      </c>
      <c r="AF986" s="80" t="b">
        <f t="shared" si="316"/>
        <v>1</v>
      </c>
    </row>
    <row r="987" spans="1:33">
      <c r="A987" s="84" t="s">
        <v>3227</v>
      </c>
      <c r="B987" s="83" t="s">
        <v>1682</v>
      </c>
      <c r="C987" s="83" t="s">
        <v>3656</v>
      </c>
      <c r="D987" s="83" t="s">
        <v>3259</v>
      </c>
      <c r="E987" s="57" t="str">
        <f t="shared" si="305"/>
        <v>KG-ARI-1904-00124-03202/42427957</v>
      </c>
      <c r="F987" s="20" t="s">
        <v>1684</v>
      </c>
      <c r="G987" s="20" t="s">
        <v>1694</v>
      </c>
      <c r="H987" s="45">
        <v>43572</v>
      </c>
      <c r="I987" s="38">
        <v>32</v>
      </c>
      <c r="J987" s="38">
        <v>128</v>
      </c>
      <c r="K987" s="65">
        <f t="shared" si="306"/>
        <v>4</v>
      </c>
      <c r="L987" s="46">
        <v>3.05</v>
      </c>
      <c r="M987" s="66">
        <f t="shared" si="307"/>
        <v>97.6</v>
      </c>
      <c r="N987" s="38">
        <v>54</v>
      </c>
      <c r="O987" s="38">
        <v>23</v>
      </c>
      <c r="P987" s="38">
        <v>29</v>
      </c>
      <c r="Q987" s="71">
        <f t="shared" si="308"/>
        <v>3.5999999999999997E-2</v>
      </c>
      <c r="R987" s="65">
        <f t="shared" si="309"/>
        <v>1.1499999999999999</v>
      </c>
      <c r="S987" s="72">
        <f t="shared" si="310"/>
        <v>0.625</v>
      </c>
      <c r="T987" s="50">
        <v>80</v>
      </c>
      <c r="U987" s="74" t="s">
        <v>3661</v>
      </c>
      <c r="V987" s="27">
        <f>IF(E987="","",SUMIF(OUTBOUND!$G:$G,WMS!E987,OUTBOUND!$L:$L))</f>
        <v>32</v>
      </c>
      <c r="W987" s="27">
        <f>IF(E987="","",SUMIF(OUTBOUND!$G:$G,WMS!E987,OUTBOUND!$M:$M))</f>
        <v>128</v>
      </c>
      <c r="X987" s="71">
        <f>IF(E987="","",SUMIF(OUTBOUND!$G:$G,WMS!E987,OUTBOUND!$O:$O))</f>
        <v>97.6</v>
      </c>
      <c r="Y987" s="71">
        <f>IF(E987="","",SUMIF(OUTBOUND!$G:$G,WMS!E987,OUTBOUND!$AC:$AC))</f>
        <v>80</v>
      </c>
      <c r="Z987" s="71">
        <f>IF(E987="","",SUMIF(OUTBOUND!$G:$G,WMS!E987,OUTBOUND!$P:$P))</f>
        <v>1.1519999999999999</v>
      </c>
      <c r="AA987" s="27">
        <f t="shared" si="311"/>
        <v>0</v>
      </c>
      <c r="AB987" s="27">
        <f t="shared" si="312"/>
        <v>0</v>
      </c>
      <c r="AC987" s="71">
        <f t="shared" si="313"/>
        <v>0</v>
      </c>
      <c r="AD987" s="71">
        <f t="shared" si="314"/>
        <v>0</v>
      </c>
      <c r="AE987" s="71">
        <f t="shared" si="315"/>
        <v>-2.0000000000000018E-3</v>
      </c>
      <c r="AF987" s="80" t="e">
        <f t="shared" si="316"/>
        <v>#DIV/0!</v>
      </c>
      <c r="AG987" s="43" t="s">
        <v>2726</v>
      </c>
    </row>
    <row r="988" spans="1:33">
      <c r="A988" s="43" t="s">
        <v>3227</v>
      </c>
      <c r="B988" s="19" t="s">
        <v>1682</v>
      </c>
      <c r="C988" s="19" t="s">
        <v>3656</v>
      </c>
      <c r="D988" s="19" t="s">
        <v>3256</v>
      </c>
      <c r="E988" s="57" t="str">
        <f t="shared" si="305"/>
        <v>KG-ARI-1904-00124-03202/42475385</v>
      </c>
      <c r="F988" s="20" t="s">
        <v>1684</v>
      </c>
      <c r="G988" s="20" t="s">
        <v>1696</v>
      </c>
      <c r="H988" s="45">
        <v>43572</v>
      </c>
      <c r="I988" s="38">
        <v>29</v>
      </c>
      <c r="J988" s="38">
        <v>116</v>
      </c>
      <c r="K988" s="65">
        <f t="shared" si="306"/>
        <v>4</v>
      </c>
      <c r="L988" s="46">
        <v>4.6500000000000004</v>
      </c>
      <c r="M988" s="66">
        <f t="shared" si="307"/>
        <v>134.85</v>
      </c>
      <c r="N988" s="38">
        <v>44.5</v>
      </c>
      <c r="O988" s="38">
        <v>29</v>
      </c>
      <c r="P988" s="38">
        <v>43</v>
      </c>
      <c r="Q988" s="71">
        <f t="shared" si="308"/>
        <v>5.5E-2</v>
      </c>
      <c r="R988" s="65">
        <f t="shared" si="309"/>
        <v>1.61</v>
      </c>
      <c r="S988" s="72">
        <f t="shared" si="310"/>
        <v>1.05</v>
      </c>
      <c r="T988" s="50">
        <v>121.8</v>
      </c>
      <c r="U988" s="74" t="s">
        <v>3662</v>
      </c>
      <c r="V988" s="27">
        <f>IF(E988="","",SUMIF(OUTBOUND!$G:$G,WMS!E988,OUTBOUND!$L:$L))</f>
        <v>0</v>
      </c>
      <c r="W988" s="27">
        <f>IF(E988="","",SUMIF(OUTBOUND!$G:$G,WMS!E988,OUTBOUND!$M:$M))</f>
        <v>0</v>
      </c>
      <c r="X988" s="71">
        <f>IF(E988="","",SUMIF(OUTBOUND!$G:$G,WMS!E988,OUTBOUND!$O:$O))</f>
        <v>0</v>
      </c>
      <c r="Y988" s="71">
        <f>IF(E988="","",SUMIF(OUTBOUND!$G:$G,WMS!E988,OUTBOUND!$AC:$AC))</f>
        <v>0</v>
      </c>
      <c r="Z988" s="71">
        <f>IF(E988="","",SUMIF(OUTBOUND!$G:$G,WMS!E988,OUTBOUND!$P:$P))</f>
        <v>0</v>
      </c>
      <c r="AA988" s="27">
        <f t="shared" si="311"/>
        <v>29</v>
      </c>
      <c r="AB988" s="27">
        <f t="shared" si="312"/>
        <v>116</v>
      </c>
      <c r="AC988" s="71">
        <f t="shared" si="313"/>
        <v>134.85</v>
      </c>
      <c r="AD988" s="71">
        <f t="shared" si="314"/>
        <v>121.8</v>
      </c>
      <c r="AE988" s="71">
        <f t="shared" si="315"/>
        <v>1.61</v>
      </c>
      <c r="AF988" s="80" t="b">
        <f t="shared" si="316"/>
        <v>1</v>
      </c>
    </row>
    <row r="989" spans="1:33">
      <c r="A989" s="84" t="s">
        <v>3227</v>
      </c>
      <c r="B989" s="83" t="s">
        <v>1682</v>
      </c>
      <c r="C989" s="83" t="s">
        <v>3656</v>
      </c>
      <c r="D989" s="83" t="s">
        <v>3254</v>
      </c>
      <c r="E989" s="57" t="str">
        <f t="shared" si="305"/>
        <v>KG-ARI-1904-00124-03202/42475620</v>
      </c>
      <c r="F989" s="20" t="s">
        <v>1684</v>
      </c>
      <c r="G989" s="20" t="s">
        <v>1697</v>
      </c>
      <c r="H989" s="45">
        <v>43572</v>
      </c>
      <c r="I989" s="38">
        <v>56</v>
      </c>
      <c r="J989" s="38">
        <v>336</v>
      </c>
      <c r="K989" s="65">
        <f t="shared" si="306"/>
        <v>6</v>
      </c>
      <c r="L989" s="46">
        <v>4.2</v>
      </c>
      <c r="M989" s="66">
        <f t="shared" si="307"/>
        <v>235.2</v>
      </c>
      <c r="N989" s="38">
        <v>50</v>
      </c>
      <c r="O989" s="38">
        <v>32.5</v>
      </c>
      <c r="P989" s="38">
        <v>28</v>
      </c>
      <c r="Q989" s="71">
        <f t="shared" si="308"/>
        <v>4.5999999999999999E-2</v>
      </c>
      <c r="R989" s="65">
        <f t="shared" si="309"/>
        <v>2.5499999999999998</v>
      </c>
      <c r="S989" s="72">
        <f t="shared" si="310"/>
        <v>0.6</v>
      </c>
      <c r="T989" s="50">
        <v>201.6</v>
      </c>
      <c r="U989" s="74" t="s">
        <v>3663</v>
      </c>
      <c r="V989" s="27">
        <f>IF(E989="","",SUMIF(OUTBOUND!$G:$G,WMS!E989,OUTBOUND!$L:$L))</f>
        <v>56</v>
      </c>
      <c r="W989" s="27">
        <f>IF(E989="","",SUMIF(OUTBOUND!$G:$G,WMS!E989,OUTBOUND!$M:$M))</f>
        <v>336</v>
      </c>
      <c r="X989" s="71">
        <f>IF(E989="","",SUMIF(OUTBOUND!$G:$G,WMS!E989,OUTBOUND!$O:$O))</f>
        <v>235.20000000000002</v>
      </c>
      <c r="Y989" s="71">
        <f>IF(E989="","",SUMIF(OUTBOUND!$G:$G,WMS!E989,OUTBOUND!$AC:$AC))</f>
        <v>201.6</v>
      </c>
      <c r="Z989" s="71">
        <f>IF(E989="","",SUMIF(OUTBOUND!$G:$G,WMS!E989,OUTBOUND!$P:$P))</f>
        <v>2.5760000000000001</v>
      </c>
      <c r="AA989" s="27">
        <f t="shared" si="311"/>
        <v>0</v>
      </c>
      <c r="AB989" s="27">
        <f t="shared" si="312"/>
        <v>0</v>
      </c>
      <c r="AC989" s="71">
        <f t="shared" si="313"/>
        <v>-2.8421709430404007E-14</v>
      </c>
      <c r="AD989" s="71">
        <f t="shared" si="314"/>
        <v>0</v>
      </c>
      <c r="AE989" s="71">
        <f t="shared" si="315"/>
        <v>-2.6000000000000245E-2</v>
      </c>
      <c r="AF989" s="80" t="e">
        <f t="shared" si="316"/>
        <v>#DIV/0!</v>
      </c>
      <c r="AG989" s="43" t="s">
        <v>2726</v>
      </c>
    </row>
    <row r="990" spans="1:33">
      <c r="A990" s="43" t="s">
        <v>3227</v>
      </c>
      <c r="B990" s="19" t="s">
        <v>1682</v>
      </c>
      <c r="C990" s="19" t="s">
        <v>3656</v>
      </c>
      <c r="D990" s="19" t="s">
        <v>3251</v>
      </c>
      <c r="E990" s="57" t="str">
        <f t="shared" si="305"/>
        <v>KG-ARI-1904-00124-03202/42475637</v>
      </c>
      <c r="F990" s="20" t="s">
        <v>1684</v>
      </c>
      <c r="G990" s="20" t="s">
        <v>1697</v>
      </c>
      <c r="H990" s="45">
        <v>43572</v>
      </c>
      <c r="I990" s="38">
        <v>48</v>
      </c>
      <c r="J990" s="38">
        <v>288</v>
      </c>
      <c r="K990" s="65">
        <f t="shared" si="306"/>
        <v>6</v>
      </c>
      <c r="L990" s="46">
        <v>4.4000000000000004</v>
      </c>
      <c r="M990" s="66">
        <f t="shared" si="307"/>
        <v>211.2</v>
      </c>
      <c r="N990" s="38">
        <v>58</v>
      </c>
      <c r="O990" s="38">
        <v>36.5</v>
      </c>
      <c r="P990" s="38">
        <v>29</v>
      </c>
      <c r="Q990" s="71">
        <f t="shared" si="308"/>
        <v>6.0999999999999999E-2</v>
      </c>
      <c r="R990" s="65">
        <f t="shared" si="309"/>
        <v>2.95</v>
      </c>
      <c r="S990" s="72">
        <f t="shared" si="310"/>
        <v>0.60000000000000009</v>
      </c>
      <c r="T990" s="50">
        <v>172.8</v>
      </c>
      <c r="U990" s="74" t="s">
        <v>2994</v>
      </c>
      <c r="V990" s="27">
        <f>IF(E990="","",SUMIF(OUTBOUND!$G:$G,WMS!E990,OUTBOUND!$L:$L))</f>
        <v>0</v>
      </c>
      <c r="W990" s="27">
        <f>IF(E990="","",SUMIF(OUTBOUND!$G:$G,WMS!E990,OUTBOUND!$M:$M))</f>
        <v>0</v>
      </c>
      <c r="X990" s="71">
        <f>IF(E990="","",SUMIF(OUTBOUND!$G:$G,WMS!E990,OUTBOUND!$O:$O))</f>
        <v>0</v>
      </c>
      <c r="Y990" s="71">
        <f>IF(E990="","",SUMIF(OUTBOUND!$G:$G,WMS!E990,OUTBOUND!$AC:$AC))</f>
        <v>0</v>
      </c>
      <c r="Z990" s="71">
        <f>IF(E990="","",SUMIF(OUTBOUND!$G:$G,WMS!E990,OUTBOUND!$P:$P))</f>
        <v>0</v>
      </c>
      <c r="AA990" s="27">
        <f t="shared" si="311"/>
        <v>48</v>
      </c>
      <c r="AB990" s="27">
        <f t="shared" si="312"/>
        <v>288</v>
      </c>
      <c r="AC990" s="71">
        <f t="shared" si="313"/>
        <v>211.2</v>
      </c>
      <c r="AD990" s="71">
        <f t="shared" si="314"/>
        <v>172.8</v>
      </c>
      <c r="AE990" s="71">
        <f t="shared" si="315"/>
        <v>2.95</v>
      </c>
      <c r="AF990" s="80" t="b">
        <f t="shared" si="316"/>
        <v>1</v>
      </c>
    </row>
    <row r="991" spans="1:33">
      <c r="A991" s="84" t="s">
        <v>3227</v>
      </c>
      <c r="B991" s="83" t="s">
        <v>1682</v>
      </c>
      <c r="C991" s="83" t="s">
        <v>3656</v>
      </c>
      <c r="D991" s="83" t="s">
        <v>3664</v>
      </c>
      <c r="E991" s="57" t="str">
        <f t="shared" si="305"/>
        <v>KG-ARI-1904-00124-03202/42475750</v>
      </c>
      <c r="F991" s="20" t="s">
        <v>1684</v>
      </c>
      <c r="G991" s="20" t="s">
        <v>1698</v>
      </c>
      <c r="H991" s="45">
        <v>43572</v>
      </c>
      <c r="I991" s="38">
        <v>42</v>
      </c>
      <c r="J991" s="38">
        <v>168</v>
      </c>
      <c r="K991" s="65">
        <f t="shared" si="306"/>
        <v>4</v>
      </c>
      <c r="L991" s="46">
        <v>2.2999999999999998</v>
      </c>
      <c r="M991" s="66">
        <f t="shared" si="307"/>
        <v>96.6</v>
      </c>
      <c r="N991" s="38">
        <v>30.5</v>
      </c>
      <c r="O991" s="38">
        <v>30.5</v>
      </c>
      <c r="P991" s="38">
        <v>29</v>
      </c>
      <c r="Q991" s="71">
        <f t="shared" si="308"/>
        <v>2.7E-2</v>
      </c>
      <c r="R991" s="65">
        <f t="shared" si="309"/>
        <v>1.1299999999999999</v>
      </c>
      <c r="S991" s="72">
        <f t="shared" si="310"/>
        <v>0.58750000000000002</v>
      </c>
      <c r="T991" s="50">
        <v>98.7</v>
      </c>
      <c r="U991" s="74" t="s">
        <v>3665</v>
      </c>
      <c r="V991" s="27">
        <f>IF(E991="","",SUMIF(OUTBOUND!$G:$G,WMS!E991,OUTBOUND!$L:$L))</f>
        <v>42</v>
      </c>
      <c r="W991" s="27">
        <f>IF(E991="","",SUMIF(OUTBOUND!$G:$G,WMS!E991,OUTBOUND!$M:$M))</f>
        <v>168</v>
      </c>
      <c r="X991" s="71">
        <f>IF(E991="","",SUMIF(OUTBOUND!$G:$G,WMS!E991,OUTBOUND!$O:$O))</f>
        <v>96.6</v>
      </c>
      <c r="Y991" s="71">
        <f>IF(E991="","",SUMIF(OUTBOUND!$G:$G,WMS!E991,OUTBOUND!$AC:$AC))</f>
        <v>98.7</v>
      </c>
      <c r="Z991" s="71">
        <f>IF(E991="","",SUMIF(OUTBOUND!$G:$G,WMS!E991,OUTBOUND!$P:$P))</f>
        <v>1.1339999999999999</v>
      </c>
      <c r="AA991" s="27">
        <f t="shared" si="311"/>
        <v>0</v>
      </c>
      <c r="AB991" s="27">
        <f t="shared" si="312"/>
        <v>0</v>
      </c>
      <c r="AC991" s="71">
        <f t="shared" si="313"/>
        <v>0</v>
      </c>
      <c r="AD991" s="71">
        <f t="shared" si="314"/>
        <v>0</v>
      </c>
      <c r="AE991" s="71">
        <f t="shared" si="315"/>
        <v>-4.0000000000000036E-3</v>
      </c>
      <c r="AF991" s="80" t="e">
        <f t="shared" si="316"/>
        <v>#DIV/0!</v>
      </c>
      <c r="AG991" s="43" t="s">
        <v>2726</v>
      </c>
    </row>
    <row r="992" spans="1:33">
      <c r="A992" s="43" t="s">
        <v>3227</v>
      </c>
      <c r="B992" s="19" t="s">
        <v>1682</v>
      </c>
      <c r="C992" s="19" t="s">
        <v>3656</v>
      </c>
      <c r="D992" s="19" t="s">
        <v>3266</v>
      </c>
      <c r="E992" s="57" t="str">
        <f t="shared" si="305"/>
        <v>KG-ARI-1904-00124-03202/42500612</v>
      </c>
      <c r="F992" s="20" t="s">
        <v>1684</v>
      </c>
      <c r="G992" s="20" t="s">
        <v>1699</v>
      </c>
      <c r="H992" s="45">
        <v>43572</v>
      </c>
      <c r="I992" s="38">
        <v>38</v>
      </c>
      <c r="J992" s="38">
        <v>152</v>
      </c>
      <c r="K992" s="65">
        <f t="shared" si="306"/>
        <v>4</v>
      </c>
      <c r="L992" s="46">
        <v>2.2999999999999998</v>
      </c>
      <c r="M992" s="66">
        <f t="shared" si="307"/>
        <v>87.4</v>
      </c>
      <c r="N992" s="38">
        <v>30.5</v>
      </c>
      <c r="O992" s="38">
        <v>30.5</v>
      </c>
      <c r="P992" s="38">
        <v>29</v>
      </c>
      <c r="Q992" s="71">
        <f t="shared" si="308"/>
        <v>2.7E-2</v>
      </c>
      <c r="R992" s="65">
        <f t="shared" si="309"/>
        <v>1.03</v>
      </c>
      <c r="S992" s="72">
        <f t="shared" si="310"/>
        <v>0.57500000000000007</v>
      </c>
      <c r="T992" s="50">
        <v>87.4</v>
      </c>
      <c r="U992" s="74" t="s">
        <v>3665</v>
      </c>
      <c r="V992" s="27">
        <f>IF(E992="","",SUMIF(OUTBOUND!$G:$G,WMS!E992,OUTBOUND!$L:$L))</f>
        <v>0</v>
      </c>
      <c r="W992" s="27">
        <f>IF(E992="","",SUMIF(OUTBOUND!$G:$G,WMS!E992,OUTBOUND!$M:$M))</f>
        <v>0</v>
      </c>
      <c r="X992" s="71">
        <f>IF(E992="","",SUMIF(OUTBOUND!$G:$G,WMS!E992,OUTBOUND!$O:$O))</f>
        <v>0</v>
      </c>
      <c r="Y992" s="71">
        <f>IF(E992="","",SUMIF(OUTBOUND!$G:$G,WMS!E992,OUTBOUND!$AC:$AC))</f>
        <v>0</v>
      </c>
      <c r="Z992" s="71">
        <f>IF(E992="","",SUMIF(OUTBOUND!$G:$G,WMS!E992,OUTBOUND!$P:$P))</f>
        <v>0</v>
      </c>
      <c r="AA992" s="27">
        <f t="shared" si="311"/>
        <v>38</v>
      </c>
      <c r="AB992" s="27">
        <f t="shared" si="312"/>
        <v>152</v>
      </c>
      <c r="AC992" s="71">
        <f t="shared" si="313"/>
        <v>87.4</v>
      </c>
      <c r="AD992" s="71">
        <f t="shared" si="314"/>
        <v>87.4</v>
      </c>
      <c r="AE992" s="71">
        <f t="shared" si="315"/>
        <v>1.03</v>
      </c>
      <c r="AF992" s="80" t="b">
        <f t="shared" si="316"/>
        <v>1</v>
      </c>
    </row>
    <row r="993" spans="1:33">
      <c r="A993" s="43" t="s">
        <v>3227</v>
      </c>
      <c r="B993" s="19" t="s">
        <v>1682</v>
      </c>
      <c r="C993" s="19" t="s">
        <v>3659</v>
      </c>
      <c r="D993" s="19" t="s">
        <v>3666</v>
      </c>
      <c r="E993" s="57" t="str">
        <f t="shared" si="305"/>
        <v>KG-ARI-1904-00125-03203/42551423</v>
      </c>
      <c r="F993" s="20" t="s">
        <v>1684</v>
      </c>
      <c r="G993" s="20" t="s">
        <v>1700</v>
      </c>
      <c r="H993" s="45">
        <v>43572</v>
      </c>
      <c r="I993" s="38">
        <v>8</v>
      </c>
      <c r="J993" s="38">
        <v>16</v>
      </c>
      <c r="K993" s="65">
        <f t="shared" si="306"/>
        <v>2</v>
      </c>
      <c r="L993" s="46">
        <v>2.0499999999999998</v>
      </c>
      <c r="M993" s="66">
        <f t="shared" si="307"/>
        <v>16.399999999999999</v>
      </c>
      <c r="N993" s="38">
        <v>27.5</v>
      </c>
      <c r="O993" s="38">
        <v>27</v>
      </c>
      <c r="P993" s="38">
        <v>42</v>
      </c>
      <c r="Q993" s="71">
        <f t="shared" si="308"/>
        <v>3.1E-2</v>
      </c>
      <c r="R993" s="65">
        <f t="shared" si="309"/>
        <v>0.25</v>
      </c>
      <c r="S993" s="72">
        <f t="shared" si="310"/>
        <v>0.85</v>
      </c>
      <c r="T993" s="50">
        <v>13.6</v>
      </c>
      <c r="U993" s="74" t="s">
        <v>3667</v>
      </c>
      <c r="V993" s="27">
        <f>IF(E993="","",SUMIF(OUTBOUND!$G:$G,WMS!E993,OUTBOUND!$L:$L))</f>
        <v>0</v>
      </c>
      <c r="W993" s="27">
        <f>IF(E993="","",SUMIF(OUTBOUND!$G:$G,WMS!E993,OUTBOUND!$M:$M))</f>
        <v>0</v>
      </c>
      <c r="X993" s="71">
        <f>IF(E993="","",SUMIF(OUTBOUND!$G:$G,WMS!E993,OUTBOUND!$O:$O))</f>
        <v>0</v>
      </c>
      <c r="Y993" s="71">
        <f>IF(E993="","",SUMIF(OUTBOUND!$G:$G,WMS!E993,OUTBOUND!$AC:$AC))</f>
        <v>0</v>
      </c>
      <c r="Z993" s="71">
        <f>IF(E993="","",SUMIF(OUTBOUND!$G:$G,WMS!E993,OUTBOUND!$P:$P))</f>
        <v>0</v>
      </c>
      <c r="AA993" s="27">
        <f t="shared" si="311"/>
        <v>8</v>
      </c>
      <c r="AB993" s="27">
        <f t="shared" si="312"/>
        <v>16</v>
      </c>
      <c r="AC993" s="71">
        <f t="shared" si="313"/>
        <v>16.399999999999999</v>
      </c>
      <c r="AD993" s="71">
        <f t="shared" si="314"/>
        <v>13.6</v>
      </c>
      <c r="AE993" s="71">
        <f t="shared" si="315"/>
        <v>0.25</v>
      </c>
      <c r="AF993" s="80" t="b">
        <f t="shared" si="316"/>
        <v>1</v>
      </c>
    </row>
    <row r="994" spans="1:33">
      <c r="A994" s="84" t="s">
        <v>3227</v>
      </c>
      <c r="B994" s="83" t="s">
        <v>1682</v>
      </c>
      <c r="C994" s="83" t="s">
        <v>3656</v>
      </c>
      <c r="D994" s="83" t="s">
        <v>3668</v>
      </c>
      <c r="E994" s="57" t="str">
        <f t="shared" si="305"/>
        <v>KG-ARI-1904-00124-03202/42552321</v>
      </c>
      <c r="F994" s="20" t="s">
        <v>1684</v>
      </c>
      <c r="G994" s="20" t="s">
        <v>1697</v>
      </c>
      <c r="H994" s="45">
        <v>43572</v>
      </c>
      <c r="I994" s="38">
        <v>17</v>
      </c>
      <c r="J994" s="38">
        <v>136</v>
      </c>
      <c r="K994" s="65">
        <f t="shared" si="306"/>
        <v>8</v>
      </c>
      <c r="L994" s="46">
        <v>3.35</v>
      </c>
      <c r="M994" s="66">
        <f t="shared" si="307"/>
        <v>56.95</v>
      </c>
      <c r="N994" s="38">
        <v>39</v>
      </c>
      <c r="O994" s="38">
        <v>35.5</v>
      </c>
      <c r="P994" s="38">
        <v>40</v>
      </c>
      <c r="Q994" s="71">
        <f t="shared" si="308"/>
        <v>5.5E-2</v>
      </c>
      <c r="R994" s="65">
        <f t="shared" si="309"/>
        <v>0.94</v>
      </c>
      <c r="S994" s="72">
        <f t="shared" si="310"/>
        <v>0.36249999999999999</v>
      </c>
      <c r="T994" s="50">
        <v>49.3</v>
      </c>
      <c r="U994" s="74" t="s">
        <v>2901</v>
      </c>
      <c r="V994" s="27">
        <f>IF(E994="","",SUMIF(OUTBOUND!$G:$G,WMS!E994,OUTBOUND!$L:$L))</f>
        <v>17</v>
      </c>
      <c r="W994" s="27">
        <f>IF(E994="","",SUMIF(OUTBOUND!$G:$G,WMS!E994,OUTBOUND!$M:$M))</f>
        <v>136</v>
      </c>
      <c r="X994" s="71">
        <f>IF(E994="","",SUMIF(OUTBOUND!$G:$G,WMS!E994,OUTBOUND!$O:$O))</f>
        <v>56.95</v>
      </c>
      <c r="Y994" s="71">
        <f>IF(E994="","",SUMIF(OUTBOUND!$G:$G,WMS!E994,OUTBOUND!$AC:$AC))</f>
        <v>49.3</v>
      </c>
      <c r="Z994" s="71">
        <f>IF(E994="","",SUMIF(OUTBOUND!$G:$G,WMS!E994,OUTBOUND!$P:$P))</f>
        <v>0.93500000000000005</v>
      </c>
      <c r="AA994" s="27">
        <f t="shared" si="311"/>
        <v>0</v>
      </c>
      <c r="AB994" s="27">
        <f t="shared" si="312"/>
        <v>0</v>
      </c>
      <c r="AC994" s="71">
        <f t="shared" si="313"/>
        <v>0</v>
      </c>
      <c r="AD994" s="71">
        <f t="shared" si="314"/>
        <v>0</v>
      </c>
      <c r="AE994" s="71">
        <f t="shared" si="315"/>
        <v>4.9999999999998934E-3</v>
      </c>
      <c r="AF994" s="80" t="e">
        <f t="shared" si="316"/>
        <v>#DIV/0!</v>
      </c>
      <c r="AG994" s="43" t="s">
        <v>2726</v>
      </c>
    </row>
    <row r="995" spans="1:33">
      <c r="A995" s="43" t="s">
        <v>3227</v>
      </c>
      <c r="B995" s="19" t="s">
        <v>1682</v>
      </c>
      <c r="C995" s="19" t="s">
        <v>3656</v>
      </c>
      <c r="D995" s="19" t="s">
        <v>3263</v>
      </c>
      <c r="E995" s="57" t="str">
        <f t="shared" si="305"/>
        <v>KG-ARI-1904-00124-03202/42647539</v>
      </c>
      <c r="F995" s="20" t="s">
        <v>1684</v>
      </c>
      <c r="G995" s="20" t="s">
        <v>1702</v>
      </c>
      <c r="H995" s="45">
        <v>43572</v>
      </c>
      <c r="I995" s="38">
        <v>20</v>
      </c>
      <c r="J995" s="38">
        <v>160</v>
      </c>
      <c r="K995" s="65">
        <f t="shared" si="306"/>
        <v>8</v>
      </c>
      <c r="L995" s="46">
        <v>1.9</v>
      </c>
      <c r="M995" s="66">
        <f t="shared" si="307"/>
        <v>38</v>
      </c>
      <c r="N995" s="38">
        <v>32</v>
      </c>
      <c r="O995" s="38">
        <v>20</v>
      </c>
      <c r="P995" s="38">
        <v>23</v>
      </c>
      <c r="Q995" s="71">
        <f t="shared" si="308"/>
        <v>1.4999999999999999E-2</v>
      </c>
      <c r="R995" s="65">
        <f t="shared" si="309"/>
        <v>0.28999999999999998</v>
      </c>
      <c r="S995" s="72">
        <f t="shared" si="310"/>
        <v>0.21875</v>
      </c>
      <c r="T995" s="50">
        <v>35</v>
      </c>
      <c r="U995" s="74" t="s">
        <v>3667</v>
      </c>
      <c r="V995" s="27">
        <f>IF(E995="","",SUMIF(OUTBOUND!$G:$G,WMS!E995,OUTBOUND!$L:$L))</f>
        <v>0</v>
      </c>
      <c r="W995" s="27">
        <f>IF(E995="","",SUMIF(OUTBOUND!$G:$G,WMS!E995,OUTBOUND!$M:$M))</f>
        <v>0</v>
      </c>
      <c r="X995" s="71">
        <f>IF(E995="","",SUMIF(OUTBOUND!$G:$G,WMS!E995,OUTBOUND!$O:$O))</f>
        <v>0</v>
      </c>
      <c r="Y995" s="71">
        <f>IF(E995="","",SUMIF(OUTBOUND!$G:$G,WMS!E995,OUTBOUND!$AC:$AC))</f>
        <v>0</v>
      </c>
      <c r="Z995" s="71">
        <f>IF(E995="","",SUMIF(OUTBOUND!$G:$G,WMS!E995,OUTBOUND!$P:$P))</f>
        <v>0</v>
      </c>
      <c r="AA995" s="27">
        <f t="shared" si="311"/>
        <v>20</v>
      </c>
      <c r="AB995" s="27">
        <f t="shared" si="312"/>
        <v>160</v>
      </c>
      <c r="AC995" s="71">
        <f t="shared" si="313"/>
        <v>38</v>
      </c>
      <c r="AD995" s="71">
        <f t="shared" si="314"/>
        <v>35</v>
      </c>
      <c r="AE995" s="71">
        <f t="shared" si="315"/>
        <v>0.28999999999999998</v>
      </c>
      <c r="AF995" s="80" t="b">
        <f t="shared" si="316"/>
        <v>1</v>
      </c>
    </row>
    <row r="996" spans="1:33">
      <c r="A996" s="43" t="s">
        <v>3227</v>
      </c>
      <c r="B996" s="19" t="s">
        <v>1682</v>
      </c>
      <c r="C996" s="19" t="s">
        <v>3656</v>
      </c>
      <c r="D996" s="19" t="s">
        <v>3264</v>
      </c>
      <c r="E996" s="57" t="str">
        <f t="shared" si="305"/>
        <v>KG-ARI-1904-00124-03202/42647553</v>
      </c>
      <c r="F996" s="20" t="s">
        <v>1684</v>
      </c>
      <c r="G996" s="20" t="s">
        <v>1702</v>
      </c>
      <c r="H996" s="45">
        <v>43572</v>
      </c>
      <c r="I996" s="38">
        <v>20</v>
      </c>
      <c r="J996" s="38">
        <v>120</v>
      </c>
      <c r="K996" s="65">
        <f t="shared" si="306"/>
        <v>6</v>
      </c>
      <c r="L996" s="46">
        <v>3.4</v>
      </c>
      <c r="M996" s="66">
        <f t="shared" si="307"/>
        <v>68</v>
      </c>
      <c r="N996" s="38">
        <v>50.5</v>
      </c>
      <c r="O996" s="38">
        <v>32</v>
      </c>
      <c r="P996" s="38">
        <v>24</v>
      </c>
      <c r="Q996" s="71">
        <f t="shared" si="308"/>
        <v>3.9E-2</v>
      </c>
      <c r="R996" s="65">
        <f t="shared" si="309"/>
        <v>0.78</v>
      </c>
      <c r="S996" s="72">
        <f t="shared" si="310"/>
        <v>0.51666666666666672</v>
      </c>
      <c r="T996" s="50">
        <v>62</v>
      </c>
      <c r="U996" s="74" t="s">
        <v>3667</v>
      </c>
      <c r="V996" s="27">
        <f>IF(E996="","",SUMIF(OUTBOUND!$G:$G,WMS!E996,OUTBOUND!$L:$L))</f>
        <v>0</v>
      </c>
      <c r="W996" s="27">
        <f>IF(E996="","",SUMIF(OUTBOUND!$G:$G,WMS!E996,OUTBOUND!$M:$M))</f>
        <v>0</v>
      </c>
      <c r="X996" s="71">
        <f>IF(E996="","",SUMIF(OUTBOUND!$G:$G,WMS!E996,OUTBOUND!$O:$O))</f>
        <v>0</v>
      </c>
      <c r="Y996" s="71">
        <f>IF(E996="","",SUMIF(OUTBOUND!$G:$G,WMS!E996,OUTBOUND!$AC:$AC))</f>
        <v>0</v>
      </c>
      <c r="Z996" s="71">
        <f>IF(E996="","",SUMIF(OUTBOUND!$G:$G,WMS!E996,OUTBOUND!$P:$P))</f>
        <v>0</v>
      </c>
      <c r="AA996" s="27">
        <f t="shared" si="311"/>
        <v>20</v>
      </c>
      <c r="AB996" s="27">
        <f t="shared" si="312"/>
        <v>120</v>
      </c>
      <c r="AC996" s="71">
        <f t="shared" si="313"/>
        <v>68</v>
      </c>
      <c r="AD996" s="71">
        <f t="shared" si="314"/>
        <v>62</v>
      </c>
      <c r="AE996" s="71">
        <f t="shared" si="315"/>
        <v>0.78</v>
      </c>
      <c r="AF996" s="80" t="b">
        <f t="shared" si="316"/>
        <v>1</v>
      </c>
    </row>
    <row r="997" spans="1:33">
      <c r="A997" s="43" t="s">
        <v>3227</v>
      </c>
      <c r="B997" s="19" t="s">
        <v>1682</v>
      </c>
      <c r="C997" s="19" t="s">
        <v>3656</v>
      </c>
      <c r="D997" s="19" t="s">
        <v>3265</v>
      </c>
      <c r="E997" s="57" t="str">
        <f t="shared" si="305"/>
        <v>KG-ARI-1904-00124-03202/42647614</v>
      </c>
      <c r="F997" s="20" t="s">
        <v>1684</v>
      </c>
      <c r="G997" s="20" t="s">
        <v>1702</v>
      </c>
      <c r="H997" s="45">
        <v>43572</v>
      </c>
      <c r="I997" s="38">
        <v>43</v>
      </c>
      <c r="J997" s="38">
        <v>172</v>
      </c>
      <c r="K997" s="65">
        <f t="shared" si="306"/>
        <v>4</v>
      </c>
      <c r="L997" s="46">
        <v>3.15</v>
      </c>
      <c r="M997" s="66">
        <f t="shared" si="307"/>
        <v>135.44999999999999</v>
      </c>
      <c r="N997" s="38">
        <v>40</v>
      </c>
      <c r="O997" s="38">
        <v>21</v>
      </c>
      <c r="P997" s="38">
        <v>33</v>
      </c>
      <c r="Q997" s="71">
        <f t="shared" si="308"/>
        <v>2.8000000000000001E-2</v>
      </c>
      <c r="R997" s="65">
        <f t="shared" si="309"/>
        <v>1.19</v>
      </c>
      <c r="S997" s="72">
        <f t="shared" si="310"/>
        <v>0.75</v>
      </c>
      <c r="T997" s="50">
        <v>129</v>
      </c>
      <c r="U997" s="74" t="s">
        <v>3669</v>
      </c>
      <c r="V997" s="27">
        <f>IF(E997="","",SUMIF(OUTBOUND!$G:$G,WMS!E997,OUTBOUND!$L:$L))</f>
        <v>0</v>
      </c>
      <c r="W997" s="27">
        <f>IF(E997="","",SUMIF(OUTBOUND!$G:$G,WMS!E997,OUTBOUND!$M:$M))</f>
        <v>0</v>
      </c>
      <c r="X997" s="71">
        <f>IF(E997="","",SUMIF(OUTBOUND!$G:$G,WMS!E997,OUTBOUND!$O:$O))</f>
        <v>0</v>
      </c>
      <c r="Y997" s="71">
        <f>IF(E997="","",SUMIF(OUTBOUND!$G:$G,WMS!E997,OUTBOUND!$AC:$AC))</f>
        <v>0</v>
      </c>
      <c r="Z997" s="71">
        <f>IF(E997="","",SUMIF(OUTBOUND!$G:$G,WMS!E997,OUTBOUND!$P:$P))</f>
        <v>0</v>
      </c>
      <c r="AA997" s="27">
        <f t="shared" si="311"/>
        <v>43</v>
      </c>
      <c r="AB997" s="27">
        <f t="shared" si="312"/>
        <v>172</v>
      </c>
      <c r="AC997" s="71">
        <f t="shared" si="313"/>
        <v>135.44999999999999</v>
      </c>
      <c r="AD997" s="71">
        <f t="shared" si="314"/>
        <v>129</v>
      </c>
      <c r="AE997" s="71">
        <f t="shared" si="315"/>
        <v>1.19</v>
      </c>
      <c r="AF997" s="80" t="b">
        <f t="shared" si="316"/>
        <v>1</v>
      </c>
    </row>
    <row r="998" spans="1:33">
      <c r="A998" s="43" t="s">
        <v>3227</v>
      </c>
      <c r="B998" s="19" t="s">
        <v>1682</v>
      </c>
      <c r="C998" s="19" t="s">
        <v>3659</v>
      </c>
      <c r="D998" s="19" t="s">
        <v>3670</v>
      </c>
      <c r="E998" s="57" t="str">
        <f t="shared" si="305"/>
        <v>KG-ARI-1904-00125-03203/42690160</v>
      </c>
      <c r="F998" s="20" t="s">
        <v>1684</v>
      </c>
      <c r="G998" s="20" t="s">
        <v>1697</v>
      </c>
      <c r="H998" s="45">
        <v>43572</v>
      </c>
      <c r="I998" s="38">
        <v>3</v>
      </c>
      <c r="J998" s="38">
        <v>18</v>
      </c>
      <c r="K998" s="65">
        <f t="shared" si="306"/>
        <v>6</v>
      </c>
      <c r="L998" s="46">
        <v>2.1</v>
      </c>
      <c r="M998" s="66">
        <f t="shared" si="307"/>
        <v>6.3</v>
      </c>
      <c r="N998" s="38">
        <v>27.5</v>
      </c>
      <c r="O998" s="38">
        <v>25.5</v>
      </c>
      <c r="P998" s="38">
        <v>31</v>
      </c>
      <c r="Q998" s="71">
        <f t="shared" si="308"/>
        <v>2.1999999999999999E-2</v>
      </c>
      <c r="R998" s="65">
        <f t="shared" si="309"/>
        <v>7.0000000000000007E-2</v>
      </c>
      <c r="S998" s="72">
        <f t="shared" si="310"/>
        <v>0.28000000000000003</v>
      </c>
      <c r="T998" s="50">
        <v>5.04</v>
      </c>
      <c r="U998" s="74" t="s">
        <v>3340</v>
      </c>
      <c r="V998" s="27">
        <f>IF(E998="","",SUMIF(OUTBOUND!$G:$G,WMS!E998,OUTBOUND!$L:$L))</f>
        <v>0</v>
      </c>
      <c r="W998" s="27">
        <f>IF(E998="","",SUMIF(OUTBOUND!$G:$G,WMS!E998,OUTBOUND!$M:$M))</f>
        <v>0</v>
      </c>
      <c r="X998" s="71">
        <f>IF(E998="","",SUMIF(OUTBOUND!$G:$G,WMS!E998,OUTBOUND!$O:$O))</f>
        <v>0</v>
      </c>
      <c r="Y998" s="71">
        <f>IF(E998="","",SUMIF(OUTBOUND!$G:$G,WMS!E998,OUTBOUND!$AC:$AC))</f>
        <v>0</v>
      </c>
      <c r="Z998" s="71">
        <f>IF(E998="","",SUMIF(OUTBOUND!$G:$G,WMS!E998,OUTBOUND!$P:$P))</f>
        <v>0</v>
      </c>
      <c r="AA998" s="27">
        <f t="shared" si="311"/>
        <v>3</v>
      </c>
      <c r="AB998" s="27">
        <f t="shared" si="312"/>
        <v>18</v>
      </c>
      <c r="AC998" s="71">
        <f t="shared" si="313"/>
        <v>6.3</v>
      </c>
      <c r="AD998" s="71">
        <f t="shared" si="314"/>
        <v>5.04</v>
      </c>
      <c r="AE998" s="71">
        <f t="shared" si="315"/>
        <v>7.0000000000000007E-2</v>
      </c>
      <c r="AF998" s="80" t="b">
        <f t="shared" si="316"/>
        <v>1</v>
      </c>
    </row>
    <row r="999" spans="1:33">
      <c r="A999" s="84" t="s">
        <v>3227</v>
      </c>
      <c r="B999" s="83" t="s">
        <v>1682</v>
      </c>
      <c r="C999" s="83" t="s">
        <v>3659</v>
      </c>
      <c r="D999" s="83" t="s">
        <v>3671</v>
      </c>
      <c r="E999" s="57" t="str">
        <f t="shared" si="305"/>
        <v>KG-ARI-1904-00125-03203/42704515</v>
      </c>
      <c r="F999" s="20" t="s">
        <v>1684</v>
      </c>
      <c r="G999" s="20" t="s">
        <v>1703</v>
      </c>
      <c r="H999" s="45">
        <v>43572</v>
      </c>
      <c r="I999" s="38">
        <v>3</v>
      </c>
      <c r="J999" s="38">
        <v>12</v>
      </c>
      <c r="K999" s="65">
        <f t="shared" si="306"/>
        <v>4</v>
      </c>
      <c r="L999" s="46">
        <v>3</v>
      </c>
      <c r="M999" s="66">
        <f t="shared" si="307"/>
        <v>9</v>
      </c>
      <c r="N999" s="38">
        <v>33</v>
      </c>
      <c r="O999" s="38">
        <v>23.5</v>
      </c>
      <c r="P999" s="38">
        <v>40</v>
      </c>
      <c r="Q999" s="71">
        <f t="shared" si="308"/>
        <v>3.1E-2</v>
      </c>
      <c r="R999" s="65">
        <f t="shared" si="309"/>
        <v>0.09</v>
      </c>
      <c r="S999" s="72">
        <f t="shared" si="310"/>
        <v>0.70000000000000007</v>
      </c>
      <c r="T999" s="50">
        <v>8.4</v>
      </c>
      <c r="U999" s="74" t="s">
        <v>3667</v>
      </c>
      <c r="V999" s="27">
        <f>IF(E999="","",SUMIF(OUTBOUND!$G:$G,WMS!E999,OUTBOUND!$L:$L))</f>
        <v>3</v>
      </c>
      <c r="W999" s="27">
        <f>IF(E999="","",SUMIF(OUTBOUND!$G:$G,WMS!E999,OUTBOUND!$M:$M))</f>
        <v>12</v>
      </c>
      <c r="X999" s="71">
        <f>IF(E999="","",SUMIF(OUTBOUND!$G:$G,WMS!E999,OUTBOUND!$O:$O))</f>
        <v>9</v>
      </c>
      <c r="Y999" s="71">
        <f>IF(E999="","",SUMIF(OUTBOUND!$G:$G,WMS!E999,OUTBOUND!$AC:$AC))</f>
        <v>8.4</v>
      </c>
      <c r="Z999" s="71">
        <f>IF(E999="","",SUMIF(OUTBOUND!$G:$G,WMS!E999,OUTBOUND!$P:$P))</f>
        <v>9.2999999999999999E-2</v>
      </c>
      <c r="AA999" s="27">
        <f t="shared" si="311"/>
        <v>0</v>
      </c>
      <c r="AB999" s="27">
        <f t="shared" si="312"/>
        <v>0</v>
      </c>
      <c r="AC999" s="71">
        <f t="shared" si="313"/>
        <v>0</v>
      </c>
      <c r="AD999" s="71">
        <f t="shared" si="314"/>
        <v>0</v>
      </c>
      <c r="AE999" s="71">
        <f t="shared" si="315"/>
        <v>-3.0000000000000027E-3</v>
      </c>
      <c r="AF999" s="80" t="e">
        <f t="shared" si="316"/>
        <v>#DIV/0!</v>
      </c>
      <c r="AG999" s="43" t="s">
        <v>2726</v>
      </c>
    </row>
    <row r="1000" spans="1:33">
      <c r="A1000" s="84" t="s">
        <v>3227</v>
      </c>
      <c r="B1000" s="83" t="s">
        <v>1682</v>
      </c>
      <c r="C1000" s="83" t="s">
        <v>3659</v>
      </c>
      <c r="D1000" s="83" t="s">
        <v>3672</v>
      </c>
      <c r="E1000" s="57" t="str">
        <f t="shared" si="305"/>
        <v>KG-ARI-1904-00125-03203/42705024</v>
      </c>
      <c r="F1000" s="20" t="s">
        <v>1684</v>
      </c>
      <c r="G1000" s="20" t="s">
        <v>1705</v>
      </c>
      <c r="H1000" s="45">
        <v>43572</v>
      </c>
      <c r="I1000" s="38">
        <v>3</v>
      </c>
      <c r="J1000" s="38">
        <v>12</v>
      </c>
      <c r="K1000" s="65">
        <f t="shared" si="306"/>
        <v>4</v>
      </c>
      <c r="L1000" s="46">
        <v>3.85</v>
      </c>
      <c r="M1000" s="66">
        <f t="shared" si="307"/>
        <v>11.55</v>
      </c>
      <c r="N1000" s="38">
        <v>40.5</v>
      </c>
      <c r="O1000" s="38">
        <v>28</v>
      </c>
      <c r="P1000" s="38">
        <v>40</v>
      </c>
      <c r="Q1000" s="71">
        <f t="shared" si="308"/>
        <v>4.4999999999999998E-2</v>
      </c>
      <c r="R1000" s="65">
        <f t="shared" si="309"/>
        <v>0.14000000000000001</v>
      </c>
      <c r="S1000" s="72">
        <f t="shared" si="310"/>
        <v>0.9</v>
      </c>
      <c r="T1000" s="50">
        <v>10.8</v>
      </c>
      <c r="U1000" s="74" t="s">
        <v>3667</v>
      </c>
      <c r="V1000" s="27">
        <f>IF(E1000="","",SUMIF(OUTBOUND!$G:$G,WMS!E1000,OUTBOUND!$L:$L))</f>
        <v>3</v>
      </c>
      <c r="W1000" s="27">
        <f>IF(E1000="","",SUMIF(OUTBOUND!$G:$G,WMS!E1000,OUTBOUND!$M:$M))</f>
        <v>12</v>
      </c>
      <c r="X1000" s="71">
        <f>IF(E1000="","",SUMIF(OUTBOUND!$G:$G,WMS!E1000,OUTBOUND!$O:$O))</f>
        <v>11.55</v>
      </c>
      <c r="Y1000" s="71">
        <f>IF(E1000="","",SUMIF(OUTBOUND!$G:$G,WMS!E1000,OUTBOUND!$AC:$AC))</f>
        <v>10.8</v>
      </c>
      <c r="Z1000" s="71">
        <f>IF(E1000="","",SUMIF(OUTBOUND!$G:$G,WMS!E1000,OUTBOUND!$P:$P))</f>
        <v>0.13500000000000001</v>
      </c>
      <c r="AA1000" s="27">
        <f t="shared" si="311"/>
        <v>0</v>
      </c>
      <c r="AB1000" s="27">
        <f t="shared" si="312"/>
        <v>0</v>
      </c>
      <c r="AC1000" s="71">
        <f t="shared" si="313"/>
        <v>0</v>
      </c>
      <c r="AD1000" s="71">
        <f t="shared" si="314"/>
        <v>0</v>
      </c>
      <c r="AE1000" s="71">
        <f t="shared" si="315"/>
        <v>5.0000000000000044E-3</v>
      </c>
      <c r="AF1000" s="80" t="e">
        <f t="shared" si="316"/>
        <v>#DIV/0!</v>
      </c>
      <c r="AG1000" s="43" t="s">
        <v>2726</v>
      </c>
    </row>
    <row r="1001" spans="1:33">
      <c r="A1001" s="43" t="s">
        <v>3227</v>
      </c>
      <c r="B1001" s="19" t="s">
        <v>1682</v>
      </c>
      <c r="C1001" s="19" t="s">
        <v>3659</v>
      </c>
      <c r="D1001" s="19" t="s">
        <v>3673</v>
      </c>
      <c r="E1001" s="57" t="str">
        <f t="shared" si="305"/>
        <v>KG-ARI-1904-00125-03203/42705048</v>
      </c>
      <c r="F1001" s="20" t="s">
        <v>1684</v>
      </c>
      <c r="G1001" s="20" t="s">
        <v>1707</v>
      </c>
      <c r="H1001" s="45">
        <v>43572</v>
      </c>
      <c r="I1001" s="38">
        <v>3</v>
      </c>
      <c r="J1001" s="38">
        <v>12</v>
      </c>
      <c r="K1001" s="65">
        <f t="shared" si="306"/>
        <v>4</v>
      </c>
      <c r="L1001" s="46">
        <v>4.5</v>
      </c>
      <c r="M1001" s="66">
        <f t="shared" si="307"/>
        <v>13.5</v>
      </c>
      <c r="N1001" s="38">
        <v>45</v>
      </c>
      <c r="O1001" s="38">
        <v>33</v>
      </c>
      <c r="P1001" s="38">
        <v>35</v>
      </c>
      <c r="Q1001" s="71">
        <f t="shared" si="308"/>
        <v>5.1999999999999998E-2</v>
      </c>
      <c r="R1001" s="65">
        <f t="shared" si="309"/>
        <v>0.16</v>
      </c>
      <c r="S1001" s="72">
        <f t="shared" si="310"/>
        <v>1</v>
      </c>
      <c r="T1001" s="50">
        <v>12</v>
      </c>
      <c r="U1001" s="74" t="s">
        <v>3340</v>
      </c>
      <c r="V1001" s="27">
        <f>IF(E1001="","",SUMIF(OUTBOUND!$G:$G,WMS!E1001,OUTBOUND!$L:$L))</f>
        <v>0</v>
      </c>
      <c r="W1001" s="27">
        <f>IF(E1001="","",SUMIF(OUTBOUND!$G:$G,WMS!E1001,OUTBOUND!$M:$M))</f>
        <v>0</v>
      </c>
      <c r="X1001" s="71">
        <f>IF(E1001="","",SUMIF(OUTBOUND!$G:$G,WMS!E1001,OUTBOUND!$O:$O))</f>
        <v>0</v>
      </c>
      <c r="Y1001" s="71">
        <f>IF(E1001="","",SUMIF(OUTBOUND!$G:$G,WMS!E1001,OUTBOUND!$AC:$AC))</f>
        <v>0</v>
      </c>
      <c r="Z1001" s="71">
        <f>IF(E1001="","",SUMIF(OUTBOUND!$G:$G,WMS!E1001,OUTBOUND!$P:$P))</f>
        <v>0</v>
      </c>
      <c r="AA1001" s="27">
        <f t="shared" si="311"/>
        <v>3</v>
      </c>
      <c r="AB1001" s="27">
        <f t="shared" si="312"/>
        <v>12</v>
      </c>
      <c r="AC1001" s="71">
        <f t="shared" si="313"/>
        <v>13.5</v>
      </c>
      <c r="AD1001" s="71">
        <f t="shared" si="314"/>
        <v>12</v>
      </c>
      <c r="AE1001" s="71">
        <f t="shared" si="315"/>
        <v>0.16</v>
      </c>
      <c r="AF1001" s="80" t="b">
        <f t="shared" si="316"/>
        <v>1</v>
      </c>
    </row>
    <row r="1002" spans="1:33">
      <c r="A1002" s="84" t="s">
        <v>3227</v>
      </c>
      <c r="B1002" s="83" t="s">
        <v>1682</v>
      </c>
      <c r="C1002" s="83" t="s">
        <v>3659</v>
      </c>
      <c r="D1002" s="83" t="s">
        <v>3674</v>
      </c>
      <c r="E1002" s="57" t="str">
        <f t="shared" si="305"/>
        <v>KG-ARI-1904-00125-03203/42706403</v>
      </c>
      <c r="F1002" s="20" t="s">
        <v>1684</v>
      </c>
      <c r="G1002" s="20" t="s">
        <v>1709</v>
      </c>
      <c r="H1002" s="45">
        <v>43572</v>
      </c>
      <c r="I1002" s="38">
        <v>3</v>
      </c>
      <c r="J1002" s="38">
        <v>12</v>
      </c>
      <c r="K1002" s="65">
        <f t="shared" si="306"/>
        <v>4</v>
      </c>
      <c r="L1002" s="46">
        <v>2.7</v>
      </c>
      <c r="M1002" s="66">
        <f t="shared" si="307"/>
        <v>8.1</v>
      </c>
      <c r="N1002" s="38">
        <v>26</v>
      </c>
      <c r="O1002" s="38">
        <v>26</v>
      </c>
      <c r="P1002" s="38">
        <v>55</v>
      </c>
      <c r="Q1002" s="71">
        <f t="shared" si="308"/>
        <v>3.6999999999999998E-2</v>
      </c>
      <c r="R1002" s="65">
        <f t="shared" si="309"/>
        <v>0.11</v>
      </c>
      <c r="S1002" s="72">
        <f t="shared" si="310"/>
        <v>1.125</v>
      </c>
      <c r="T1002" s="50">
        <v>13.5</v>
      </c>
      <c r="U1002" s="74" t="s">
        <v>3675</v>
      </c>
      <c r="V1002" s="27">
        <f>IF(E1002="","",SUMIF(OUTBOUND!$G:$G,WMS!E1002,OUTBOUND!$L:$L))</f>
        <v>3</v>
      </c>
      <c r="W1002" s="27">
        <f>IF(E1002="","",SUMIF(OUTBOUND!$G:$G,WMS!E1002,OUTBOUND!$M:$M))</f>
        <v>12</v>
      </c>
      <c r="X1002" s="71">
        <f>IF(E1002="","",SUMIF(OUTBOUND!$G:$G,WMS!E1002,OUTBOUND!$O:$O))</f>
        <v>8.1000000000000014</v>
      </c>
      <c r="Y1002" s="71">
        <f>IF(E1002="","",SUMIF(OUTBOUND!$G:$G,WMS!E1002,OUTBOUND!$AC:$AC))</f>
        <v>13.5</v>
      </c>
      <c r="Z1002" s="71">
        <f>IF(E1002="","",SUMIF(OUTBOUND!$G:$G,WMS!E1002,OUTBOUND!$P:$P))</f>
        <v>0.11099999999999999</v>
      </c>
      <c r="AA1002" s="27">
        <f t="shared" si="311"/>
        <v>0</v>
      </c>
      <c r="AB1002" s="27">
        <f t="shared" si="312"/>
        <v>0</v>
      </c>
      <c r="AC1002" s="71">
        <f t="shared" si="313"/>
        <v>-1.7763568394002505E-15</v>
      </c>
      <c r="AD1002" s="71">
        <f t="shared" si="314"/>
        <v>0</v>
      </c>
      <c r="AE1002" s="71">
        <f t="shared" si="315"/>
        <v>-9.9999999999998701E-4</v>
      </c>
      <c r="AF1002" s="80" t="e">
        <f t="shared" si="316"/>
        <v>#DIV/0!</v>
      </c>
      <c r="AG1002" s="43" t="s">
        <v>2726</v>
      </c>
    </row>
    <row r="1003" spans="1:33">
      <c r="A1003" s="43" t="s">
        <v>3227</v>
      </c>
      <c r="B1003" s="19" t="s">
        <v>1682</v>
      </c>
      <c r="C1003" s="19" t="s">
        <v>3659</v>
      </c>
      <c r="D1003" s="19" t="s">
        <v>3676</v>
      </c>
      <c r="E1003" s="57" t="str">
        <f t="shared" si="305"/>
        <v>KG-ARI-1904-00125-03203/42706410</v>
      </c>
      <c r="F1003" s="20" t="s">
        <v>1684</v>
      </c>
      <c r="G1003" s="20" t="s">
        <v>1694</v>
      </c>
      <c r="H1003" s="45">
        <v>43572</v>
      </c>
      <c r="I1003" s="38">
        <v>3</v>
      </c>
      <c r="J1003" s="38">
        <v>12</v>
      </c>
      <c r="K1003" s="65">
        <f t="shared" si="306"/>
        <v>4</v>
      </c>
      <c r="L1003" s="46">
        <v>2.65</v>
      </c>
      <c r="M1003" s="66">
        <f t="shared" si="307"/>
        <v>7.95</v>
      </c>
      <c r="N1003" s="38">
        <v>26</v>
      </c>
      <c r="O1003" s="38">
        <v>26</v>
      </c>
      <c r="P1003" s="38">
        <v>55</v>
      </c>
      <c r="Q1003" s="71">
        <f t="shared" si="308"/>
        <v>3.6999999999999998E-2</v>
      </c>
      <c r="R1003" s="65">
        <f t="shared" si="309"/>
        <v>0.11</v>
      </c>
      <c r="S1003" s="72">
        <f t="shared" si="310"/>
        <v>1.125</v>
      </c>
      <c r="T1003" s="50">
        <v>13.5</v>
      </c>
      <c r="U1003" s="74" t="s">
        <v>3340</v>
      </c>
      <c r="V1003" s="27">
        <f>IF(E1003="","",SUMIF(OUTBOUND!$G:$G,WMS!E1003,OUTBOUND!$L:$L))</f>
        <v>0</v>
      </c>
      <c r="W1003" s="27">
        <f>IF(E1003="","",SUMIF(OUTBOUND!$G:$G,WMS!E1003,OUTBOUND!$M:$M))</f>
        <v>0</v>
      </c>
      <c r="X1003" s="71">
        <f>IF(E1003="","",SUMIF(OUTBOUND!$G:$G,WMS!E1003,OUTBOUND!$O:$O))</f>
        <v>0</v>
      </c>
      <c r="Y1003" s="71">
        <f>IF(E1003="","",SUMIF(OUTBOUND!$G:$G,WMS!E1003,OUTBOUND!$AC:$AC))</f>
        <v>0</v>
      </c>
      <c r="Z1003" s="71">
        <f>IF(E1003="","",SUMIF(OUTBOUND!$G:$G,WMS!E1003,OUTBOUND!$P:$P))</f>
        <v>0</v>
      </c>
      <c r="AA1003" s="27">
        <f t="shared" si="311"/>
        <v>3</v>
      </c>
      <c r="AB1003" s="27">
        <f t="shared" si="312"/>
        <v>12</v>
      </c>
      <c r="AC1003" s="71">
        <f t="shared" si="313"/>
        <v>7.95</v>
      </c>
      <c r="AD1003" s="71">
        <f t="shared" si="314"/>
        <v>13.5</v>
      </c>
      <c r="AE1003" s="71">
        <f t="shared" si="315"/>
        <v>0.11</v>
      </c>
      <c r="AF1003" s="80" t="b">
        <f t="shared" si="316"/>
        <v>1</v>
      </c>
    </row>
    <row r="1004" spans="1:33">
      <c r="A1004" s="43" t="s">
        <v>3227</v>
      </c>
      <c r="B1004" s="19" t="s">
        <v>1682</v>
      </c>
      <c r="C1004" s="19" t="s">
        <v>3659</v>
      </c>
      <c r="D1004" s="19" t="s">
        <v>3677</v>
      </c>
      <c r="E1004" s="57" t="str">
        <f t="shared" si="305"/>
        <v>KG-ARI-1904-00125-03203/42707400</v>
      </c>
      <c r="F1004" s="20" t="s">
        <v>1684</v>
      </c>
      <c r="G1004" s="20" t="s">
        <v>1711</v>
      </c>
      <c r="H1004" s="45">
        <v>43572</v>
      </c>
      <c r="I1004" s="38">
        <v>3</v>
      </c>
      <c r="J1004" s="38">
        <v>18</v>
      </c>
      <c r="K1004" s="65">
        <f t="shared" si="306"/>
        <v>6</v>
      </c>
      <c r="L1004" s="46">
        <v>3.6</v>
      </c>
      <c r="M1004" s="66">
        <f t="shared" si="307"/>
        <v>10.8</v>
      </c>
      <c r="N1004" s="38">
        <v>47.5</v>
      </c>
      <c r="O1004" s="38">
        <v>25</v>
      </c>
      <c r="P1004" s="38">
        <v>32</v>
      </c>
      <c r="Q1004" s="71">
        <f t="shared" si="308"/>
        <v>3.7999999999999999E-2</v>
      </c>
      <c r="R1004" s="65">
        <f t="shared" si="309"/>
        <v>0.11</v>
      </c>
      <c r="S1004" s="72">
        <f t="shared" si="310"/>
        <v>0.51666666666666672</v>
      </c>
      <c r="T1004" s="50">
        <v>9.3000000000000007</v>
      </c>
      <c r="U1004" s="74" t="s">
        <v>3678</v>
      </c>
      <c r="V1004" s="27">
        <f>IF(E1004="","",SUMIF(OUTBOUND!$G:$G,WMS!E1004,OUTBOUND!$L:$L))</f>
        <v>0</v>
      </c>
      <c r="W1004" s="27">
        <f>IF(E1004="","",SUMIF(OUTBOUND!$G:$G,WMS!E1004,OUTBOUND!$M:$M))</f>
        <v>0</v>
      </c>
      <c r="X1004" s="71">
        <f>IF(E1004="","",SUMIF(OUTBOUND!$G:$G,WMS!E1004,OUTBOUND!$O:$O))</f>
        <v>0</v>
      </c>
      <c r="Y1004" s="71">
        <f>IF(E1004="","",SUMIF(OUTBOUND!$G:$G,WMS!E1004,OUTBOUND!$AC:$AC))</f>
        <v>0</v>
      </c>
      <c r="Z1004" s="71">
        <f>IF(E1004="","",SUMIF(OUTBOUND!$G:$G,WMS!E1004,OUTBOUND!$P:$P))</f>
        <v>0</v>
      </c>
      <c r="AA1004" s="27">
        <f t="shared" si="311"/>
        <v>3</v>
      </c>
      <c r="AB1004" s="27">
        <f t="shared" si="312"/>
        <v>18</v>
      </c>
      <c r="AC1004" s="71">
        <f t="shared" si="313"/>
        <v>10.8</v>
      </c>
      <c r="AD1004" s="71">
        <f t="shared" si="314"/>
        <v>9.3000000000000007</v>
      </c>
      <c r="AE1004" s="71">
        <f t="shared" si="315"/>
        <v>0.11</v>
      </c>
      <c r="AF1004" s="80" t="b">
        <f t="shared" si="316"/>
        <v>1</v>
      </c>
    </row>
    <row r="1005" spans="1:33">
      <c r="A1005" s="84" t="s">
        <v>3227</v>
      </c>
      <c r="B1005" s="83" t="s">
        <v>1682</v>
      </c>
      <c r="C1005" s="83" t="s">
        <v>3659</v>
      </c>
      <c r="D1005" s="83" t="s">
        <v>3679</v>
      </c>
      <c r="E1005" s="57" t="str">
        <f t="shared" si="305"/>
        <v>KG-ARI-1904-00125-03203/42708674</v>
      </c>
      <c r="F1005" s="20" t="s">
        <v>1684</v>
      </c>
      <c r="G1005" s="20" t="s">
        <v>1685</v>
      </c>
      <c r="H1005" s="45">
        <v>43572</v>
      </c>
      <c r="I1005" s="38">
        <v>3</v>
      </c>
      <c r="J1005" s="38">
        <v>18</v>
      </c>
      <c r="K1005" s="65">
        <f t="shared" si="306"/>
        <v>6</v>
      </c>
      <c r="L1005" s="46">
        <v>1.75</v>
      </c>
      <c r="M1005" s="66">
        <f t="shared" si="307"/>
        <v>5.25</v>
      </c>
      <c r="N1005" s="38">
        <v>37.5</v>
      </c>
      <c r="O1005" s="38">
        <v>30</v>
      </c>
      <c r="P1005" s="38">
        <v>21</v>
      </c>
      <c r="Q1005" s="71">
        <f t="shared" si="308"/>
        <v>2.4E-2</v>
      </c>
      <c r="R1005" s="65">
        <f t="shared" si="309"/>
        <v>7.0000000000000007E-2</v>
      </c>
      <c r="S1005" s="72">
        <f t="shared" si="310"/>
        <v>0.20833333333333334</v>
      </c>
      <c r="T1005" s="50">
        <v>3.75</v>
      </c>
      <c r="U1005" s="74" t="s">
        <v>3661</v>
      </c>
      <c r="V1005" s="27">
        <f>IF(E1005="","",SUMIF(OUTBOUND!$G:$G,WMS!E1005,OUTBOUND!$L:$L))</f>
        <v>3</v>
      </c>
      <c r="W1005" s="27">
        <f>IF(E1005="","",SUMIF(OUTBOUND!$G:$G,WMS!E1005,OUTBOUND!$M:$M))</f>
        <v>18</v>
      </c>
      <c r="X1005" s="71">
        <f>IF(E1005="","",SUMIF(OUTBOUND!$G:$G,WMS!E1005,OUTBOUND!$O:$O))</f>
        <v>5.25</v>
      </c>
      <c r="Y1005" s="71">
        <f>IF(E1005="","",SUMIF(OUTBOUND!$G:$G,WMS!E1005,OUTBOUND!$AC:$AC))</f>
        <v>3.75</v>
      </c>
      <c r="Z1005" s="71">
        <f>IF(E1005="","",SUMIF(OUTBOUND!$G:$G,WMS!E1005,OUTBOUND!$P:$P))</f>
        <v>7.2000000000000008E-2</v>
      </c>
      <c r="AA1005" s="27">
        <f t="shared" si="311"/>
        <v>0</v>
      </c>
      <c r="AB1005" s="27">
        <f t="shared" si="312"/>
        <v>0</v>
      </c>
      <c r="AC1005" s="71">
        <f t="shared" si="313"/>
        <v>0</v>
      </c>
      <c r="AD1005" s="71">
        <f t="shared" si="314"/>
        <v>0</v>
      </c>
      <c r="AE1005" s="71">
        <f t="shared" si="315"/>
        <v>-2.0000000000000018E-3</v>
      </c>
      <c r="AF1005" s="80" t="e">
        <f t="shared" si="316"/>
        <v>#DIV/0!</v>
      </c>
      <c r="AG1005" s="60" t="s">
        <v>2726</v>
      </c>
    </row>
    <row r="1006" spans="1:33">
      <c r="A1006" s="43" t="s">
        <v>3227</v>
      </c>
      <c r="B1006" s="19" t="s">
        <v>1682</v>
      </c>
      <c r="C1006" s="19" t="s">
        <v>3659</v>
      </c>
      <c r="D1006" s="19" t="s">
        <v>3680</v>
      </c>
      <c r="E1006" s="57" t="str">
        <f t="shared" si="305"/>
        <v>KG-ARI-1904-00125-03203/42709039</v>
      </c>
      <c r="F1006" s="20" t="s">
        <v>1684</v>
      </c>
      <c r="G1006" s="20" t="s">
        <v>1702</v>
      </c>
      <c r="H1006" s="45">
        <v>43572</v>
      </c>
      <c r="I1006" s="38">
        <v>3</v>
      </c>
      <c r="J1006" s="38">
        <v>18</v>
      </c>
      <c r="K1006" s="65">
        <f t="shared" si="306"/>
        <v>6</v>
      </c>
      <c r="L1006" s="46">
        <v>4.9000000000000004</v>
      </c>
      <c r="M1006" s="66">
        <f t="shared" si="307"/>
        <v>14.7</v>
      </c>
      <c r="N1006" s="38">
        <v>45</v>
      </c>
      <c r="O1006" s="38">
        <v>31</v>
      </c>
      <c r="P1006" s="38">
        <v>22</v>
      </c>
      <c r="Q1006" s="71">
        <f t="shared" si="308"/>
        <v>3.1E-2</v>
      </c>
      <c r="R1006" s="65">
        <f t="shared" si="309"/>
        <v>0.09</v>
      </c>
      <c r="S1006" s="72">
        <f t="shared" si="310"/>
        <v>0.78333333333333333</v>
      </c>
      <c r="T1006" s="50">
        <v>14.1</v>
      </c>
      <c r="U1006" s="74" t="s">
        <v>3667</v>
      </c>
      <c r="V1006" s="27">
        <f>IF(E1006="","",SUMIF(OUTBOUND!$G:$G,WMS!E1006,OUTBOUND!$L:$L))</f>
        <v>0</v>
      </c>
      <c r="W1006" s="27">
        <f>IF(E1006="","",SUMIF(OUTBOUND!$G:$G,WMS!E1006,OUTBOUND!$M:$M))</f>
        <v>0</v>
      </c>
      <c r="X1006" s="71">
        <f>IF(E1006="","",SUMIF(OUTBOUND!$G:$G,WMS!E1006,OUTBOUND!$O:$O))</f>
        <v>0</v>
      </c>
      <c r="Y1006" s="71">
        <f>IF(E1006="","",SUMIF(OUTBOUND!$G:$G,WMS!E1006,OUTBOUND!$AC:$AC))</f>
        <v>0</v>
      </c>
      <c r="Z1006" s="71">
        <f>IF(E1006="","",SUMIF(OUTBOUND!$G:$G,WMS!E1006,OUTBOUND!$P:$P))</f>
        <v>0</v>
      </c>
      <c r="AA1006" s="27">
        <f t="shared" si="311"/>
        <v>3</v>
      </c>
      <c r="AB1006" s="27">
        <f t="shared" si="312"/>
        <v>18</v>
      </c>
      <c r="AC1006" s="71">
        <f t="shared" si="313"/>
        <v>14.7</v>
      </c>
      <c r="AD1006" s="71">
        <f t="shared" si="314"/>
        <v>14.1</v>
      </c>
      <c r="AE1006" s="71">
        <f t="shared" si="315"/>
        <v>0.09</v>
      </c>
      <c r="AF1006" s="80" t="b">
        <f t="shared" si="316"/>
        <v>1</v>
      </c>
    </row>
    <row r="1007" spans="1:33">
      <c r="A1007" s="43" t="s">
        <v>3227</v>
      </c>
      <c r="B1007" s="19" t="s">
        <v>1682</v>
      </c>
      <c r="C1007" s="19" t="s">
        <v>3659</v>
      </c>
      <c r="D1007" s="19" t="s">
        <v>3681</v>
      </c>
      <c r="E1007" s="57" t="str">
        <f t="shared" si="305"/>
        <v>KG-ARI-1904-00125-03203/42709053</v>
      </c>
      <c r="F1007" s="20" t="s">
        <v>1684</v>
      </c>
      <c r="G1007" s="20" t="s">
        <v>1702</v>
      </c>
      <c r="H1007" s="45">
        <v>43572</v>
      </c>
      <c r="I1007" s="38">
        <v>3</v>
      </c>
      <c r="J1007" s="38">
        <v>12</v>
      </c>
      <c r="K1007" s="65">
        <f t="shared" si="306"/>
        <v>4</v>
      </c>
      <c r="L1007" s="46">
        <v>6.3</v>
      </c>
      <c r="M1007" s="66">
        <f t="shared" si="307"/>
        <v>18.899999999999999</v>
      </c>
      <c r="N1007" s="38">
        <v>41</v>
      </c>
      <c r="O1007" s="38">
        <v>24</v>
      </c>
      <c r="P1007" s="38">
        <v>32</v>
      </c>
      <c r="Q1007" s="71">
        <f t="shared" si="308"/>
        <v>3.1E-2</v>
      </c>
      <c r="R1007" s="65">
        <f t="shared" si="309"/>
        <v>0.09</v>
      </c>
      <c r="S1007" s="72">
        <f t="shared" si="310"/>
        <v>1.4749999999999999</v>
      </c>
      <c r="T1007" s="50">
        <v>17.7</v>
      </c>
      <c r="U1007" s="74" t="s">
        <v>3667</v>
      </c>
      <c r="V1007" s="27">
        <f>IF(E1007="","",SUMIF(OUTBOUND!$G:$G,WMS!E1007,OUTBOUND!$L:$L))</f>
        <v>0</v>
      </c>
      <c r="W1007" s="27">
        <f>IF(E1007="","",SUMIF(OUTBOUND!$G:$G,WMS!E1007,OUTBOUND!$M:$M))</f>
        <v>0</v>
      </c>
      <c r="X1007" s="71">
        <f>IF(E1007="","",SUMIF(OUTBOUND!$G:$G,WMS!E1007,OUTBOUND!$O:$O))</f>
        <v>0</v>
      </c>
      <c r="Y1007" s="71">
        <f>IF(E1007="","",SUMIF(OUTBOUND!$G:$G,WMS!E1007,OUTBOUND!$AC:$AC))</f>
        <v>0</v>
      </c>
      <c r="Z1007" s="71">
        <f>IF(E1007="","",SUMIF(OUTBOUND!$G:$G,WMS!E1007,OUTBOUND!$P:$P))</f>
        <v>0</v>
      </c>
      <c r="AA1007" s="27">
        <f t="shared" si="311"/>
        <v>3</v>
      </c>
      <c r="AB1007" s="27">
        <f t="shared" si="312"/>
        <v>12</v>
      </c>
      <c r="AC1007" s="71">
        <f t="shared" si="313"/>
        <v>18.899999999999999</v>
      </c>
      <c r="AD1007" s="71">
        <f t="shared" si="314"/>
        <v>17.7</v>
      </c>
      <c r="AE1007" s="71">
        <f t="shared" si="315"/>
        <v>0.09</v>
      </c>
      <c r="AF1007" s="80" t="b">
        <f t="shared" si="316"/>
        <v>1</v>
      </c>
    </row>
    <row r="1008" spans="1:33">
      <c r="A1008" s="43" t="s">
        <v>3227</v>
      </c>
      <c r="B1008" s="19" t="s">
        <v>1682</v>
      </c>
      <c r="C1008" s="19" t="s">
        <v>3659</v>
      </c>
      <c r="D1008" s="19" t="s">
        <v>3682</v>
      </c>
      <c r="E1008" s="57" t="str">
        <f t="shared" si="305"/>
        <v>KG-ARI-1904-00125-03203/42735991</v>
      </c>
      <c r="F1008" s="20" t="s">
        <v>1684</v>
      </c>
      <c r="G1008" s="20" t="s">
        <v>1713</v>
      </c>
      <c r="H1008" s="45">
        <v>43572</v>
      </c>
      <c r="I1008" s="38">
        <v>3</v>
      </c>
      <c r="J1008" s="38">
        <v>6</v>
      </c>
      <c r="K1008" s="65">
        <f t="shared" si="306"/>
        <v>2</v>
      </c>
      <c r="L1008" s="46">
        <v>2.95</v>
      </c>
      <c r="M1008" s="66">
        <f t="shared" si="307"/>
        <v>8.85</v>
      </c>
      <c r="N1008" s="38">
        <v>43.5</v>
      </c>
      <c r="O1008" s="38">
        <v>25</v>
      </c>
      <c r="P1008" s="38">
        <v>48</v>
      </c>
      <c r="Q1008" s="71">
        <f t="shared" si="308"/>
        <v>5.1999999999999998E-2</v>
      </c>
      <c r="R1008" s="65">
        <f t="shared" si="309"/>
        <v>0.16</v>
      </c>
      <c r="S1008" s="72">
        <f t="shared" si="310"/>
        <v>1.2</v>
      </c>
      <c r="T1008" s="50">
        <v>7.2</v>
      </c>
      <c r="U1008" s="74" t="s">
        <v>3657</v>
      </c>
      <c r="V1008" s="27">
        <f>IF(E1008="","",SUMIF(OUTBOUND!$G:$G,WMS!E1008,OUTBOUND!$L:$L))</f>
        <v>0</v>
      </c>
      <c r="W1008" s="27">
        <f>IF(E1008="","",SUMIF(OUTBOUND!$G:$G,WMS!E1008,OUTBOUND!$M:$M))</f>
        <v>0</v>
      </c>
      <c r="X1008" s="71">
        <f>IF(E1008="","",SUMIF(OUTBOUND!$G:$G,WMS!E1008,OUTBOUND!$O:$O))</f>
        <v>0</v>
      </c>
      <c r="Y1008" s="71">
        <f>IF(E1008="","",SUMIF(OUTBOUND!$G:$G,WMS!E1008,OUTBOUND!$AC:$AC))</f>
        <v>0</v>
      </c>
      <c r="Z1008" s="71">
        <f>IF(E1008="","",SUMIF(OUTBOUND!$G:$G,WMS!E1008,OUTBOUND!$P:$P))</f>
        <v>0</v>
      </c>
      <c r="AA1008" s="27">
        <f t="shared" si="311"/>
        <v>3</v>
      </c>
      <c r="AB1008" s="27">
        <f t="shared" si="312"/>
        <v>6</v>
      </c>
      <c r="AC1008" s="71">
        <f t="shared" si="313"/>
        <v>8.85</v>
      </c>
      <c r="AD1008" s="71">
        <f t="shared" si="314"/>
        <v>7.2</v>
      </c>
      <c r="AE1008" s="71">
        <f t="shared" si="315"/>
        <v>0.16</v>
      </c>
      <c r="AF1008" s="80" t="b">
        <f t="shared" si="316"/>
        <v>1</v>
      </c>
    </row>
    <row r="1009" spans="1:33">
      <c r="A1009" s="43" t="s">
        <v>3227</v>
      </c>
      <c r="B1009" s="19" t="s">
        <v>1682</v>
      </c>
      <c r="C1009" s="19" t="s">
        <v>3659</v>
      </c>
      <c r="D1009" s="19" t="s">
        <v>3683</v>
      </c>
      <c r="E1009" s="57" t="str">
        <f t="shared" si="305"/>
        <v>KG-ARI-1904-00125-03203/42736004</v>
      </c>
      <c r="F1009" s="20" t="s">
        <v>1684</v>
      </c>
      <c r="G1009" s="20" t="s">
        <v>1714</v>
      </c>
      <c r="H1009" s="45">
        <v>43572</v>
      </c>
      <c r="I1009" s="38">
        <v>3</v>
      </c>
      <c r="J1009" s="38">
        <v>6</v>
      </c>
      <c r="K1009" s="65">
        <f t="shared" si="306"/>
        <v>2</v>
      </c>
      <c r="L1009" s="46">
        <v>2.9</v>
      </c>
      <c r="M1009" s="66">
        <f t="shared" si="307"/>
        <v>8.6999999999999993</v>
      </c>
      <c r="N1009" s="38">
        <v>43.5</v>
      </c>
      <c r="O1009" s="38">
        <v>25</v>
      </c>
      <c r="P1009" s="38">
        <v>48</v>
      </c>
      <c r="Q1009" s="71">
        <f t="shared" si="308"/>
        <v>5.1999999999999998E-2</v>
      </c>
      <c r="R1009" s="65">
        <f t="shared" si="309"/>
        <v>0.16</v>
      </c>
      <c r="S1009" s="72">
        <f t="shared" si="310"/>
        <v>1.25</v>
      </c>
      <c r="T1009" s="50">
        <v>7.5</v>
      </c>
      <c r="U1009" s="74" t="s">
        <v>3662</v>
      </c>
      <c r="V1009" s="27">
        <f>IF(E1009="","",SUMIF(OUTBOUND!$G:$G,WMS!E1009,OUTBOUND!$L:$L))</f>
        <v>0</v>
      </c>
      <c r="W1009" s="27">
        <f>IF(E1009="","",SUMIF(OUTBOUND!$G:$G,WMS!E1009,OUTBOUND!$M:$M))</f>
        <v>0</v>
      </c>
      <c r="X1009" s="71">
        <f>IF(E1009="","",SUMIF(OUTBOUND!$G:$G,WMS!E1009,OUTBOUND!$O:$O))</f>
        <v>0</v>
      </c>
      <c r="Y1009" s="71">
        <f>IF(E1009="","",SUMIF(OUTBOUND!$G:$G,WMS!E1009,OUTBOUND!$AC:$AC))</f>
        <v>0</v>
      </c>
      <c r="Z1009" s="71">
        <f>IF(E1009="","",SUMIF(OUTBOUND!$G:$G,WMS!E1009,OUTBOUND!$P:$P))</f>
        <v>0</v>
      </c>
      <c r="AA1009" s="27">
        <f t="shared" si="311"/>
        <v>3</v>
      </c>
      <c r="AB1009" s="27">
        <f t="shared" si="312"/>
        <v>6</v>
      </c>
      <c r="AC1009" s="71">
        <f t="shared" si="313"/>
        <v>8.6999999999999993</v>
      </c>
      <c r="AD1009" s="71">
        <f t="shared" si="314"/>
        <v>7.5</v>
      </c>
      <c r="AE1009" s="71">
        <f t="shared" si="315"/>
        <v>0.16</v>
      </c>
      <c r="AF1009" s="80" t="b">
        <f t="shared" si="316"/>
        <v>1</v>
      </c>
    </row>
    <row r="1010" spans="1:33">
      <c r="A1010" s="84" t="s">
        <v>3227</v>
      </c>
      <c r="B1010" s="83" t="s">
        <v>1716</v>
      </c>
      <c r="C1010" s="83" t="s">
        <v>3684</v>
      </c>
      <c r="D1010" s="83">
        <v>42617068</v>
      </c>
      <c r="E1010" s="57" t="str">
        <f t="shared" si="305"/>
        <v>KG-ROB-1903-00091-02963/42617068</v>
      </c>
      <c r="F1010" s="19" t="s">
        <v>1718</v>
      </c>
      <c r="G1010" s="19" t="s">
        <v>1719</v>
      </c>
      <c r="H1010" s="45">
        <v>43579</v>
      </c>
      <c r="I1010" s="38">
        <v>200</v>
      </c>
      <c r="J1010" s="38">
        <v>800</v>
      </c>
      <c r="K1010" s="65">
        <f t="shared" si="306"/>
        <v>4</v>
      </c>
      <c r="L1010" s="46">
        <v>5.25</v>
      </c>
      <c r="M1010" s="66">
        <f t="shared" si="307"/>
        <v>1050</v>
      </c>
      <c r="N1010" s="38">
        <v>63</v>
      </c>
      <c r="O1010" s="38">
        <v>37.5</v>
      </c>
      <c r="P1010" s="38">
        <v>17.5</v>
      </c>
      <c r="Q1010" s="71">
        <f t="shared" si="308"/>
        <v>4.1000000000000002E-2</v>
      </c>
      <c r="R1010" s="65">
        <f t="shared" si="309"/>
        <v>8.27</v>
      </c>
      <c r="S1010" s="72">
        <f t="shared" si="310"/>
        <v>1.1225000000000001</v>
      </c>
      <c r="T1010" s="50">
        <v>898</v>
      </c>
      <c r="U1010" s="74" t="s">
        <v>3685</v>
      </c>
      <c r="V1010" s="27">
        <f>IF(E1010="","",SUMIF(OUTBOUND!$G:$G,WMS!E1010,OUTBOUND!$L:$L))</f>
        <v>200</v>
      </c>
      <c r="W1010" s="27">
        <f>IF(E1010="","",SUMIF(OUTBOUND!$G:$G,WMS!E1010,OUTBOUND!$M:$M))</f>
        <v>800</v>
      </c>
      <c r="X1010" s="71">
        <f>IF(E1010="","",SUMIF(OUTBOUND!$G:$G,WMS!E1010,OUTBOUND!$O:$O))</f>
        <v>1050</v>
      </c>
      <c r="Y1010" s="71">
        <f>IF(E1010="","",SUMIF(OUTBOUND!$G:$G,WMS!E1010,OUTBOUND!$AC:$AC))</f>
        <v>898</v>
      </c>
      <c r="Z1010" s="71">
        <f>IF(E1010="","",SUMIF(OUTBOUND!$G:$G,WMS!E1010,OUTBOUND!$P:$P))</f>
        <v>8.1999999999999993</v>
      </c>
      <c r="AA1010" s="27">
        <f t="shared" si="311"/>
        <v>0</v>
      </c>
      <c r="AB1010" s="27">
        <f t="shared" si="312"/>
        <v>0</v>
      </c>
      <c r="AC1010" s="71">
        <f t="shared" si="313"/>
        <v>0</v>
      </c>
      <c r="AD1010" s="71">
        <f t="shared" si="314"/>
        <v>0</v>
      </c>
      <c r="AE1010" s="71">
        <f t="shared" si="315"/>
        <v>7.0000000000000284E-2</v>
      </c>
      <c r="AF1010" s="80" t="e">
        <f t="shared" si="316"/>
        <v>#DIV/0!</v>
      </c>
      <c r="AG1010" s="43" t="s">
        <v>2726</v>
      </c>
    </row>
    <row r="1011" spans="1:33">
      <c r="A1011" s="84" t="s">
        <v>3227</v>
      </c>
      <c r="B1011" s="83" t="s">
        <v>1716</v>
      </c>
      <c r="C1011" s="83" t="s">
        <v>3684</v>
      </c>
      <c r="D1011" s="83">
        <v>42617365</v>
      </c>
      <c r="E1011" s="57" t="str">
        <f t="shared" si="305"/>
        <v>KG-ROB-1903-00091-02963/42617365</v>
      </c>
      <c r="F1011" s="19" t="s">
        <v>1718</v>
      </c>
      <c r="G1011" s="19" t="s">
        <v>1721</v>
      </c>
      <c r="H1011" s="45">
        <v>43579</v>
      </c>
      <c r="I1011" s="38">
        <v>200</v>
      </c>
      <c r="J1011" s="38">
        <v>800</v>
      </c>
      <c r="K1011" s="65">
        <f t="shared" si="306"/>
        <v>4</v>
      </c>
      <c r="L1011" s="46">
        <v>7.65</v>
      </c>
      <c r="M1011" s="66">
        <f t="shared" si="307"/>
        <v>1530</v>
      </c>
      <c r="N1011" s="38">
        <v>92</v>
      </c>
      <c r="O1011" s="38">
        <v>37</v>
      </c>
      <c r="P1011" s="38">
        <v>18</v>
      </c>
      <c r="Q1011" s="71">
        <f t="shared" si="308"/>
        <v>6.0999999999999999E-2</v>
      </c>
      <c r="R1011" s="65">
        <f t="shared" si="309"/>
        <v>12.25</v>
      </c>
      <c r="S1011" s="72">
        <f t="shared" si="310"/>
        <v>1.5649999999999999</v>
      </c>
      <c r="T1011" s="50">
        <v>1252</v>
      </c>
      <c r="U1011" s="74" t="s">
        <v>2719</v>
      </c>
      <c r="V1011" s="27">
        <f>IF(E1011="","",SUMIF(OUTBOUND!$G:$G,WMS!E1011,OUTBOUND!$L:$L))</f>
        <v>200</v>
      </c>
      <c r="W1011" s="27">
        <f>IF(E1011="","",SUMIF(OUTBOUND!$G:$G,WMS!E1011,OUTBOUND!$M:$M))</f>
        <v>800</v>
      </c>
      <c r="X1011" s="71">
        <f>IF(E1011="","",SUMIF(OUTBOUND!$G:$G,WMS!E1011,OUTBOUND!$O:$O))</f>
        <v>1530</v>
      </c>
      <c r="Y1011" s="71">
        <f>IF(E1011="","",SUMIF(OUTBOUND!$G:$G,WMS!E1011,OUTBOUND!$AC:$AC))</f>
        <v>1252</v>
      </c>
      <c r="Z1011" s="71">
        <f>IF(E1011="","",SUMIF(OUTBOUND!$G:$G,WMS!E1011,OUTBOUND!$P:$P))</f>
        <v>12.2</v>
      </c>
      <c r="AA1011" s="27">
        <f t="shared" si="311"/>
        <v>0</v>
      </c>
      <c r="AB1011" s="27">
        <f t="shared" si="312"/>
        <v>0</v>
      </c>
      <c r="AC1011" s="71">
        <f t="shared" si="313"/>
        <v>0</v>
      </c>
      <c r="AD1011" s="71">
        <f t="shared" si="314"/>
        <v>0</v>
      </c>
      <c r="AE1011" s="71">
        <f t="shared" si="315"/>
        <v>5.0000000000000711E-2</v>
      </c>
      <c r="AF1011" s="80" t="e">
        <f t="shared" si="316"/>
        <v>#DIV/0!</v>
      </c>
      <c r="AG1011" s="43" t="s">
        <v>2726</v>
      </c>
    </row>
    <row r="1012" spans="1:33">
      <c r="A1012" s="84" t="s">
        <v>3227</v>
      </c>
      <c r="B1012" s="83" t="s">
        <v>1716</v>
      </c>
      <c r="C1012" s="83" t="s">
        <v>3684</v>
      </c>
      <c r="D1012" s="83">
        <v>42616993</v>
      </c>
      <c r="E1012" s="57" t="str">
        <f t="shared" si="305"/>
        <v>KG-ROB-1903-00091-02963/42616993</v>
      </c>
      <c r="F1012" s="19" t="s">
        <v>1718</v>
      </c>
      <c r="G1012" s="19" t="s">
        <v>1722</v>
      </c>
      <c r="H1012" s="45">
        <v>43579</v>
      </c>
      <c r="I1012" s="38">
        <v>113</v>
      </c>
      <c r="J1012" s="38">
        <v>904</v>
      </c>
      <c r="K1012" s="65">
        <f t="shared" si="306"/>
        <v>8</v>
      </c>
      <c r="L1012" s="46">
        <v>3.2</v>
      </c>
      <c r="M1012" s="66">
        <f t="shared" si="307"/>
        <v>361.6</v>
      </c>
      <c r="N1012" s="38">
        <v>72</v>
      </c>
      <c r="O1012" s="38">
        <v>27.5</v>
      </c>
      <c r="P1012" s="38">
        <v>5.5</v>
      </c>
      <c r="Q1012" s="71">
        <f t="shared" si="308"/>
        <v>1.0999999999999999E-2</v>
      </c>
      <c r="R1012" s="65">
        <f t="shared" si="309"/>
        <v>1.23</v>
      </c>
      <c r="S1012" s="72">
        <f t="shared" si="310"/>
        <v>0.30625000000000002</v>
      </c>
      <c r="T1012" s="50">
        <v>276.85000000000002</v>
      </c>
      <c r="U1012" s="74" t="s">
        <v>3686</v>
      </c>
      <c r="V1012" s="27">
        <f>IF(E1012="","",SUMIF(OUTBOUND!$G:$G,WMS!E1012,OUTBOUND!$L:$L))</f>
        <v>113</v>
      </c>
      <c r="W1012" s="27">
        <f>IF(E1012="","",SUMIF(OUTBOUND!$G:$G,WMS!E1012,OUTBOUND!$M:$M))</f>
        <v>904</v>
      </c>
      <c r="X1012" s="71">
        <f>IF(E1012="","",SUMIF(OUTBOUND!$G:$G,WMS!E1012,OUTBOUND!$O:$O))</f>
        <v>361.6</v>
      </c>
      <c r="Y1012" s="71">
        <f>IF(E1012="","",SUMIF(OUTBOUND!$G:$G,WMS!E1012,OUTBOUND!$AC:$AC))</f>
        <v>276.85000000000002</v>
      </c>
      <c r="Z1012" s="71">
        <f>IF(E1012="","",SUMIF(OUTBOUND!$G:$G,WMS!E1012,OUTBOUND!$P:$P))</f>
        <v>1.2429999999999999</v>
      </c>
      <c r="AA1012" s="27">
        <f t="shared" si="311"/>
        <v>0</v>
      </c>
      <c r="AB1012" s="27">
        <f t="shared" si="312"/>
        <v>0</v>
      </c>
      <c r="AC1012" s="71">
        <f t="shared" si="313"/>
        <v>0</v>
      </c>
      <c r="AD1012" s="71">
        <f t="shared" si="314"/>
        <v>0</v>
      </c>
      <c r="AE1012" s="71">
        <f t="shared" si="315"/>
        <v>-1.2999999999999901E-2</v>
      </c>
      <c r="AF1012" s="80" t="e">
        <f t="shared" si="316"/>
        <v>#DIV/0!</v>
      </c>
      <c r="AG1012" s="43" t="s">
        <v>2726</v>
      </c>
    </row>
    <row r="1013" spans="1:33">
      <c r="A1013" s="84" t="s">
        <v>3227</v>
      </c>
      <c r="B1013" s="83" t="s">
        <v>1716</v>
      </c>
      <c r="C1013" s="83" t="s">
        <v>3684</v>
      </c>
      <c r="D1013" s="83">
        <v>42617020</v>
      </c>
      <c r="E1013" s="57" t="str">
        <f t="shared" si="305"/>
        <v>KG-ROB-1903-00091-02963/42617020</v>
      </c>
      <c r="F1013" s="19" t="s">
        <v>1718</v>
      </c>
      <c r="G1013" s="19" t="s">
        <v>1723</v>
      </c>
      <c r="H1013" s="45">
        <v>43579</v>
      </c>
      <c r="I1013" s="38">
        <v>101</v>
      </c>
      <c r="J1013" s="38">
        <v>808</v>
      </c>
      <c r="K1013" s="65">
        <f t="shared" si="306"/>
        <v>8</v>
      </c>
      <c r="L1013" s="46">
        <v>6.05</v>
      </c>
      <c r="M1013" s="66">
        <f t="shared" si="307"/>
        <v>611.04999999999995</v>
      </c>
      <c r="N1013" s="38">
        <v>72</v>
      </c>
      <c r="O1013" s="38">
        <v>45</v>
      </c>
      <c r="P1013" s="38">
        <v>5.5</v>
      </c>
      <c r="Q1013" s="71">
        <f t="shared" si="308"/>
        <v>1.7999999999999999E-2</v>
      </c>
      <c r="R1013" s="65">
        <f t="shared" si="309"/>
        <v>1.8</v>
      </c>
      <c r="S1013" s="72">
        <f t="shared" si="310"/>
        <v>0.66875000000000007</v>
      </c>
      <c r="T1013" s="50">
        <v>540.35</v>
      </c>
      <c r="U1013" s="74" t="s">
        <v>3686</v>
      </c>
      <c r="V1013" s="27">
        <f>IF(E1013="","",SUMIF(OUTBOUND!$G:$G,WMS!E1013,OUTBOUND!$L:$L))</f>
        <v>101</v>
      </c>
      <c r="W1013" s="27">
        <f>IF(E1013="","",SUMIF(OUTBOUND!$G:$G,WMS!E1013,OUTBOUND!$M:$M))</f>
        <v>808</v>
      </c>
      <c r="X1013" s="71">
        <f>IF(E1013="","",SUMIF(OUTBOUND!$G:$G,WMS!E1013,OUTBOUND!$O:$O))</f>
        <v>611.04999999999995</v>
      </c>
      <c r="Y1013" s="71">
        <f>IF(E1013="","",SUMIF(OUTBOUND!$G:$G,WMS!E1013,OUTBOUND!$AC:$AC))</f>
        <v>540.35</v>
      </c>
      <c r="Z1013" s="71">
        <f>IF(E1013="","",SUMIF(OUTBOUND!$G:$G,WMS!E1013,OUTBOUND!$P:$P))</f>
        <v>1.8179999999999998</v>
      </c>
      <c r="AA1013" s="27">
        <f t="shared" si="311"/>
        <v>0</v>
      </c>
      <c r="AB1013" s="27">
        <f t="shared" si="312"/>
        <v>0</v>
      </c>
      <c r="AC1013" s="71">
        <f t="shared" si="313"/>
        <v>0</v>
      </c>
      <c r="AD1013" s="71">
        <f t="shared" si="314"/>
        <v>0</v>
      </c>
      <c r="AE1013" s="71">
        <f t="shared" si="315"/>
        <v>-1.7999999999999794E-2</v>
      </c>
      <c r="AF1013" s="80" t="e">
        <f t="shared" si="316"/>
        <v>#DIV/0!</v>
      </c>
      <c r="AG1013" s="43" t="s">
        <v>2726</v>
      </c>
    </row>
    <row r="1014" spans="1:33">
      <c r="A1014" s="84" t="s">
        <v>3227</v>
      </c>
      <c r="B1014" s="83" t="s">
        <v>1716</v>
      </c>
      <c r="C1014" s="83" t="s">
        <v>3684</v>
      </c>
      <c r="D1014" s="83">
        <v>42562542</v>
      </c>
      <c r="E1014" s="57" t="str">
        <f t="shared" si="305"/>
        <v>KG-ROB-1903-00091-02963/42562542</v>
      </c>
      <c r="F1014" s="19" t="s">
        <v>1718</v>
      </c>
      <c r="G1014" s="19" t="s">
        <v>1724</v>
      </c>
      <c r="H1014" s="45">
        <v>43579</v>
      </c>
      <c r="I1014" s="38">
        <v>84</v>
      </c>
      <c r="J1014" s="38">
        <v>1008</v>
      </c>
      <c r="K1014" s="65">
        <f t="shared" si="306"/>
        <v>12</v>
      </c>
      <c r="L1014" s="46">
        <v>5.95</v>
      </c>
      <c r="M1014" s="66">
        <f t="shared" si="307"/>
        <v>499.8</v>
      </c>
      <c r="N1014" s="38">
        <v>53</v>
      </c>
      <c r="O1014" s="38">
        <v>28</v>
      </c>
      <c r="P1014" s="38">
        <v>49</v>
      </c>
      <c r="Q1014" s="71">
        <f t="shared" si="308"/>
        <v>7.2999999999999995E-2</v>
      </c>
      <c r="R1014" s="65">
        <f t="shared" si="309"/>
        <v>6.11</v>
      </c>
      <c r="S1014" s="72">
        <f t="shared" si="310"/>
        <v>0.41749999999999998</v>
      </c>
      <c r="T1014" s="50">
        <v>420.84</v>
      </c>
      <c r="U1014" s="74" t="s">
        <v>3687</v>
      </c>
      <c r="V1014" s="27">
        <f>IF(E1014="","",SUMIF(OUTBOUND!$G:$G,WMS!E1014,OUTBOUND!$L:$L))</f>
        <v>84</v>
      </c>
      <c r="W1014" s="27">
        <f>IF(E1014="","",SUMIF(OUTBOUND!$G:$G,WMS!E1014,OUTBOUND!$M:$M))</f>
        <v>1008</v>
      </c>
      <c r="X1014" s="71">
        <f>IF(E1014="","",SUMIF(OUTBOUND!$G:$G,WMS!E1014,OUTBOUND!$O:$O))</f>
        <v>499.8</v>
      </c>
      <c r="Y1014" s="71">
        <f>IF(E1014="","",SUMIF(OUTBOUND!$G:$G,WMS!E1014,OUTBOUND!$AC:$AC))</f>
        <v>420.84000000000003</v>
      </c>
      <c r="Z1014" s="71">
        <f>IF(E1014="","",SUMIF(OUTBOUND!$G:$G,WMS!E1014,OUTBOUND!$P:$P))</f>
        <v>6.1319999999999997</v>
      </c>
      <c r="AA1014" s="27">
        <f t="shared" si="311"/>
        <v>0</v>
      </c>
      <c r="AB1014" s="27">
        <f t="shared" si="312"/>
        <v>0</v>
      </c>
      <c r="AC1014" s="71">
        <f t="shared" si="313"/>
        <v>0</v>
      </c>
      <c r="AD1014" s="71">
        <f t="shared" si="314"/>
        <v>-5.6843418860808015E-14</v>
      </c>
      <c r="AE1014" s="71">
        <f t="shared" si="315"/>
        <v>-2.1999999999999353E-2</v>
      </c>
      <c r="AF1014" s="80" t="e">
        <f t="shared" si="316"/>
        <v>#DIV/0!</v>
      </c>
      <c r="AG1014" s="60" t="s">
        <v>2726</v>
      </c>
    </row>
    <row r="1015" spans="1:33">
      <c r="A1015" s="43" t="s">
        <v>3227</v>
      </c>
      <c r="B1015" s="19" t="s">
        <v>1716</v>
      </c>
      <c r="C1015" s="19" t="s">
        <v>3688</v>
      </c>
      <c r="D1015" s="19">
        <v>42627081</v>
      </c>
      <c r="E1015" s="57" t="str">
        <f t="shared" si="305"/>
        <v>KG-ROB-1903-00091-02963 /42627081</v>
      </c>
      <c r="F1015" s="19" t="s">
        <v>1726</v>
      </c>
      <c r="G1015" s="19" t="s">
        <v>1727</v>
      </c>
      <c r="H1015" s="45">
        <v>43578</v>
      </c>
      <c r="I1015" s="38">
        <v>250</v>
      </c>
      <c r="J1015" s="38">
        <v>1000</v>
      </c>
      <c r="K1015" s="65">
        <f t="shared" si="306"/>
        <v>4</v>
      </c>
      <c r="L1015" s="46">
        <v>8.3000000000000007</v>
      </c>
      <c r="M1015" s="66">
        <f t="shared" si="307"/>
        <v>2075</v>
      </c>
      <c r="N1015" s="38">
        <v>41.5</v>
      </c>
      <c r="O1015" s="38">
        <v>41.5</v>
      </c>
      <c r="P1015" s="38">
        <v>81.5</v>
      </c>
      <c r="Q1015" s="71">
        <f t="shared" si="308"/>
        <v>0.14000000000000001</v>
      </c>
      <c r="R1015" s="65">
        <f t="shared" si="309"/>
        <v>35.090000000000003</v>
      </c>
      <c r="S1015" s="72">
        <f t="shared" si="310"/>
        <v>1.8</v>
      </c>
      <c r="T1015" s="50">
        <v>1800</v>
      </c>
      <c r="U1015" s="74" t="s">
        <v>3685</v>
      </c>
      <c r="V1015" s="27">
        <f>IF(E1015="","",SUMIF(OUTBOUND!$G:$G,WMS!E1015,OUTBOUND!$L:$L))</f>
        <v>169</v>
      </c>
      <c r="W1015" s="27">
        <f>IF(E1015="","",SUMIF(OUTBOUND!$G:$G,WMS!E1015,OUTBOUND!$M:$M))</f>
        <v>676</v>
      </c>
      <c r="X1015" s="71">
        <f>IF(E1015="","",SUMIF(OUTBOUND!$G:$G,WMS!E1015,OUTBOUND!$O:$O))</f>
        <v>1402.7</v>
      </c>
      <c r="Y1015" s="71">
        <f>IF(E1015="","",SUMIF(OUTBOUND!$G:$G,WMS!E1015,OUTBOUND!$AC:$AC))</f>
        <v>1216.8</v>
      </c>
      <c r="Z1015" s="71">
        <f>IF(E1015="","",SUMIF(OUTBOUND!$G:$G,WMS!E1015,OUTBOUND!$P:$P))</f>
        <v>23.660000000000004</v>
      </c>
      <c r="AA1015" s="27">
        <f t="shared" si="311"/>
        <v>81</v>
      </c>
      <c r="AB1015" s="27">
        <f t="shared" si="312"/>
        <v>324</v>
      </c>
      <c r="AC1015" s="71">
        <f t="shared" si="313"/>
        <v>672.3</v>
      </c>
      <c r="AD1015" s="71">
        <f t="shared" si="314"/>
        <v>583.20000000000005</v>
      </c>
      <c r="AE1015" s="71">
        <f t="shared" si="315"/>
        <v>11.43</v>
      </c>
      <c r="AF1015" s="80" t="b">
        <f t="shared" si="316"/>
        <v>1</v>
      </c>
    </row>
    <row r="1016" spans="1:33">
      <c r="A1016" s="84" t="s">
        <v>3227</v>
      </c>
      <c r="B1016" s="83" t="s">
        <v>1716</v>
      </c>
      <c r="C1016" s="83" t="s">
        <v>3688</v>
      </c>
      <c r="D1016" s="83">
        <v>42565994</v>
      </c>
      <c r="E1016" s="57" t="str">
        <f t="shared" si="305"/>
        <v>KG-ROB-1903-00091-02963 /42565994</v>
      </c>
      <c r="F1016" s="19" t="s">
        <v>1726</v>
      </c>
      <c r="G1016" s="19" t="s">
        <v>1728</v>
      </c>
      <c r="H1016" s="45">
        <v>43578</v>
      </c>
      <c r="I1016" s="38">
        <v>134</v>
      </c>
      <c r="J1016" s="38">
        <v>804</v>
      </c>
      <c r="K1016" s="65">
        <f t="shared" si="306"/>
        <v>6</v>
      </c>
      <c r="L1016" s="46">
        <v>3</v>
      </c>
      <c r="M1016" s="66">
        <f t="shared" si="307"/>
        <v>402</v>
      </c>
      <c r="N1016" s="38">
        <v>43</v>
      </c>
      <c r="O1016" s="38">
        <v>22</v>
      </c>
      <c r="P1016" s="38">
        <v>20</v>
      </c>
      <c r="Q1016" s="71">
        <f t="shared" si="308"/>
        <v>1.9E-2</v>
      </c>
      <c r="R1016" s="65">
        <f t="shared" si="309"/>
        <v>2.54</v>
      </c>
      <c r="S1016" s="72">
        <f t="shared" si="310"/>
        <v>0.44666666666666666</v>
      </c>
      <c r="T1016" s="50">
        <v>359.12</v>
      </c>
      <c r="U1016" s="74" t="s">
        <v>2725</v>
      </c>
      <c r="V1016" s="27">
        <f>IF(E1016="","",SUMIF(OUTBOUND!$G:$G,WMS!E1016,OUTBOUND!$L:$L))</f>
        <v>134</v>
      </c>
      <c r="W1016" s="27">
        <f>IF(E1016="","",SUMIF(OUTBOUND!$G:$G,WMS!E1016,OUTBOUND!$M:$M))</f>
        <v>804</v>
      </c>
      <c r="X1016" s="71">
        <f>IF(E1016="","",SUMIF(OUTBOUND!$G:$G,WMS!E1016,OUTBOUND!$O:$O))</f>
        <v>402</v>
      </c>
      <c r="Y1016" s="71">
        <f>IF(E1016="","",SUMIF(OUTBOUND!$G:$G,WMS!E1016,OUTBOUND!$AC:$AC))</f>
        <v>359.12</v>
      </c>
      <c r="Z1016" s="71">
        <f>IF(E1016="","",SUMIF(OUTBOUND!$G:$G,WMS!E1016,OUTBOUND!$P:$P))</f>
        <v>2.5459999999999998</v>
      </c>
      <c r="AA1016" s="27">
        <f t="shared" si="311"/>
        <v>0</v>
      </c>
      <c r="AB1016" s="27">
        <f t="shared" si="312"/>
        <v>0</v>
      </c>
      <c r="AC1016" s="71">
        <f t="shared" si="313"/>
        <v>0</v>
      </c>
      <c r="AD1016" s="71">
        <f t="shared" si="314"/>
        <v>0</v>
      </c>
      <c r="AE1016" s="71">
        <f t="shared" si="315"/>
        <v>-5.9999999999997833E-3</v>
      </c>
      <c r="AF1016" s="80" t="e">
        <f t="shared" si="316"/>
        <v>#DIV/0!</v>
      </c>
      <c r="AG1016" s="43" t="s">
        <v>2726</v>
      </c>
    </row>
    <row r="1017" spans="1:33">
      <c r="A1017" s="84" t="s">
        <v>3227</v>
      </c>
      <c r="B1017" s="83" t="s">
        <v>1716</v>
      </c>
      <c r="C1017" s="83" t="s">
        <v>3688</v>
      </c>
      <c r="D1017" s="83">
        <v>42448129</v>
      </c>
      <c r="E1017" s="57" t="str">
        <f t="shared" si="305"/>
        <v>KG-ROB-1903-00091-02963 /42448129</v>
      </c>
      <c r="F1017" s="19" t="s">
        <v>1726</v>
      </c>
      <c r="G1017" s="19" t="s">
        <v>1730</v>
      </c>
      <c r="H1017" s="45">
        <v>43578</v>
      </c>
      <c r="I1017" s="38">
        <v>134</v>
      </c>
      <c r="J1017" s="38">
        <v>804</v>
      </c>
      <c r="K1017" s="65">
        <f t="shared" si="306"/>
        <v>6</v>
      </c>
      <c r="L1017" s="46">
        <v>1.85</v>
      </c>
      <c r="M1017" s="66">
        <f t="shared" si="307"/>
        <v>247.9</v>
      </c>
      <c r="N1017" s="38">
        <v>37</v>
      </c>
      <c r="O1017" s="38">
        <v>23</v>
      </c>
      <c r="P1017" s="38">
        <v>22</v>
      </c>
      <c r="Q1017" s="71">
        <f t="shared" si="308"/>
        <v>1.9E-2</v>
      </c>
      <c r="R1017" s="65">
        <f t="shared" si="309"/>
        <v>2.5099999999999998</v>
      </c>
      <c r="S1017" s="72">
        <f t="shared" si="310"/>
        <v>0.26833333333333337</v>
      </c>
      <c r="T1017" s="50">
        <v>215.74</v>
      </c>
      <c r="U1017" s="74" t="s">
        <v>2725</v>
      </c>
      <c r="V1017" s="27">
        <f>IF(E1017="","",SUMIF(OUTBOUND!$G:$G,WMS!E1017,OUTBOUND!$L:$L))</f>
        <v>134</v>
      </c>
      <c r="W1017" s="27">
        <f>IF(E1017="","",SUMIF(OUTBOUND!$G:$G,WMS!E1017,OUTBOUND!$M:$M))</f>
        <v>804</v>
      </c>
      <c r="X1017" s="71">
        <f>IF(E1017="","",SUMIF(OUTBOUND!$G:$G,WMS!E1017,OUTBOUND!$O:$O))</f>
        <v>247.9</v>
      </c>
      <c r="Y1017" s="71">
        <f>IF(E1017="","",SUMIF(OUTBOUND!$G:$G,WMS!E1017,OUTBOUND!$AC:$AC))</f>
        <v>215.74</v>
      </c>
      <c r="Z1017" s="71">
        <f>IF(E1017="","",SUMIF(OUTBOUND!$G:$G,WMS!E1017,OUTBOUND!$P:$P))</f>
        <v>2.5459999999999998</v>
      </c>
      <c r="AA1017" s="27">
        <f t="shared" si="311"/>
        <v>0</v>
      </c>
      <c r="AB1017" s="27">
        <f t="shared" si="312"/>
        <v>0</v>
      </c>
      <c r="AC1017" s="71">
        <f t="shared" si="313"/>
        <v>0</v>
      </c>
      <c r="AD1017" s="71">
        <f t="shared" si="314"/>
        <v>0</v>
      </c>
      <c r="AE1017" s="71">
        <f t="shared" si="315"/>
        <v>-3.6000000000000032E-2</v>
      </c>
      <c r="AF1017" s="80" t="e">
        <f t="shared" si="316"/>
        <v>#DIV/0!</v>
      </c>
      <c r="AG1017" s="43" t="s">
        <v>2726</v>
      </c>
    </row>
    <row r="1018" spans="1:33">
      <c r="A1018" s="84" t="s">
        <v>3227</v>
      </c>
      <c r="B1018" s="83" t="s">
        <v>1716</v>
      </c>
      <c r="C1018" s="83" t="s">
        <v>3688</v>
      </c>
      <c r="D1018" s="83">
        <v>42688426</v>
      </c>
      <c r="E1018" s="57" t="str">
        <f t="shared" si="305"/>
        <v>KG-ROB-1903-00091-02963 /42688426</v>
      </c>
      <c r="F1018" s="19" t="s">
        <v>1726</v>
      </c>
      <c r="G1018" s="19" t="s">
        <v>1731</v>
      </c>
      <c r="H1018" s="45">
        <v>43578</v>
      </c>
      <c r="I1018" s="38">
        <v>134</v>
      </c>
      <c r="J1018" s="38">
        <v>804</v>
      </c>
      <c r="K1018" s="65">
        <f t="shared" si="306"/>
        <v>6</v>
      </c>
      <c r="L1018" s="46">
        <v>1.7</v>
      </c>
      <c r="M1018" s="66">
        <f t="shared" si="307"/>
        <v>227.8</v>
      </c>
      <c r="N1018" s="38">
        <v>34</v>
      </c>
      <c r="O1018" s="38">
        <v>23.5</v>
      </c>
      <c r="P1018" s="38">
        <v>18</v>
      </c>
      <c r="Q1018" s="71">
        <f t="shared" si="308"/>
        <v>1.4E-2</v>
      </c>
      <c r="R1018" s="65">
        <f t="shared" si="309"/>
        <v>1.93</v>
      </c>
      <c r="S1018" s="72">
        <f t="shared" si="310"/>
        <v>0.25</v>
      </c>
      <c r="T1018" s="50">
        <v>201</v>
      </c>
      <c r="U1018" s="74" t="s">
        <v>2725</v>
      </c>
      <c r="V1018" s="27">
        <f>IF(E1018="","",SUMIF(OUTBOUND!$G:$G,WMS!E1018,OUTBOUND!$L:$L))</f>
        <v>134</v>
      </c>
      <c r="W1018" s="27">
        <f>IF(E1018="","",SUMIF(OUTBOUND!$G:$G,WMS!E1018,OUTBOUND!$M:$M))</f>
        <v>804</v>
      </c>
      <c r="X1018" s="71">
        <f>IF(E1018="","",SUMIF(OUTBOUND!$G:$G,WMS!E1018,OUTBOUND!$O:$O))</f>
        <v>227.79999999999998</v>
      </c>
      <c r="Y1018" s="71">
        <f>IF(E1018="","",SUMIF(OUTBOUND!$G:$G,WMS!E1018,OUTBOUND!$AC:$AC))</f>
        <v>201</v>
      </c>
      <c r="Z1018" s="71">
        <f>IF(E1018="","",SUMIF(OUTBOUND!$G:$G,WMS!E1018,OUTBOUND!$P:$P))</f>
        <v>1.8759999999999999</v>
      </c>
      <c r="AA1018" s="27">
        <f t="shared" si="311"/>
        <v>0</v>
      </c>
      <c r="AB1018" s="27">
        <f t="shared" si="312"/>
        <v>0</v>
      </c>
      <c r="AC1018" s="71">
        <f t="shared" si="313"/>
        <v>2.8421709430404007E-14</v>
      </c>
      <c r="AD1018" s="71">
        <f t="shared" si="314"/>
        <v>0</v>
      </c>
      <c r="AE1018" s="71">
        <f t="shared" si="315"/>
        <v>5.4000000000000048E-2</v>
      </c>
      <c r="AF1018" s="80" t="e">
        <f t="shared" si="316"/>
        <v>#DIV/0!</v>
      </c>
      <c r="AG1018" s="43" t="s">
        <v>2726</v>
      </c>
    </row>
    <row r="1019" spans="1:33">
      <c r="A1019" s="43" t="s">
        <v>3227</v>
      </c>
      <c r="B1019" s="19" t="s">
        <v>1732</v>
      </c>
      <c r="C1019" s="19" t="s">
        <v>3689</v>
      </c>
      <c r="D1019" s="19">
        <v>42623984</v>
      </c>
      <c r="E1019" s="57" t="str">
        <f t="shared" si="305"/>
        <v>KG-ROB-1903-00091-03076/42623984</v>
      </c>
      <c r="F1019" s="19" t="s">
        <v>1734</v>
      </c>
      <c r="G1019" s="19" t="s">
        <v>1735</v>
      </c>
      <c r="H1019" s="45">
        <v>43583</v>
      </c>
      <c r="I1019" s="38">
        <v>250</v>
      </c>
      <c r="J1019" s="38">
        <v>1000</v>
      </c>
      <c r="K1019" s="65">
        <f t="shared" si="306"/>
        <v>4</v>
      </c>
      <c r="L1019" s="46">
        <v>4.0999999999999996</v>
      </c>
      <c r="M1019" s="66">
        <f t="shared" si="307"/>
        <v>1025</v>
      </c>
      <c r="N1019" s="38">
        <v>38</v>
      </c>
      <c r="O1019" s="38">
        <v>25.5</v>
      </c>
      <c r="P1019" s="38">
        <v>34.5</v>
      </c>
      <c r="Q1019" s="71">
        <f t="shared" si="308"/>
        <v>3.3000000000000002E-2</v>
      </c>
      <c r="R1019" s="65">
        <f t="shared" si="309"/>
        <v>8.36</v>
      </c>
      <c r="S1019" s="72">
        <f t="shared" si="310"/>
        <v>1.175</v>
      </c>
      <c r="T1019" s="50">
        <v>1175</v>
      </c>
      <c r="U1019" s="74" t="s">
        <v>3690</v>
      </c>
      <c r="V1019" s="27">
        <f>IF(E1019="","",SUMIF(OUTBOUND!$G:$G,WMS!E1019,OUTBOUND!$L:$L))</f>
        <v>125</v>
      </c>
      <c r="W1019" s="27">
        <f>IF(E1019="","",SUMIF(OUTBOUND!$G:$G,WMS!E1019,OUTBOUND!$M:$M))</f>
        <v>500</v>
      </c>
      <c r="X1019" s="71">
        <f>IF(E1019="","",SUMIF(OUTBOUND!$G:$G,WMS!E1019,OUTBOUND!$O:$O))</f>
        <v>512.5</v>
      </c>
      <c r="Y1019" s="71">
        <f>IF(E1019="","",SUMIF(OUTBOUND!$G:$G,WMS!E1019,OUTBOUND!$AC:$AC))</f>
        <v>587.5</v>
      </c>
      <c r="Z1019" s="71">
        <f>IF(E1019="","",SUMIF(OUTBOUND!$G:$G,WMS!E1019,OUTBOUND!$P:$P))</f>
        <v>4.125</v>
      </c>
      <c r="AA1019" s="27">
        <f t="shared" si="311"/>
        <v>125</v>
      </c>
      <c r="AB1019" s="27">
        <f t="shared" si="312"/>
        <v>500</v>
      </c>
      <c r="AC1019" s="71">
        <f t="shared" si="313"/>
        <v>512.5</v>
      </c>
      <c r="AD1019" s="71">
        <f t="shared" si="314"/>
        <v>587.5</v>
      </c>
      <c r="AE1019" s="71">
        <f t="shared" si="315"/>
        <v>4.2349999999999994</v>
      </c>
      <c r="AF1019" s="80" t="b">
        <f t="shared" si="316"/>
        <v>1</v>
      </c>
    </row>
    <row r="1020" spans="1:33">
      <c r="A1020" s="43" t="s">
        <v>3227</v>
      </c>
      <c r="B1020" s="19" t="s">
        <v>1732</v>
      </c>
      <c r="C1020" s="19" t="s">
        <v>3689</v>
      </c>
      <c r="D1020" s="19">
        <v>42425274</v>
      </c>
      <c r="E1020" s="57" t="str">
        <f t="shared" si="305"/>
        <v>KG-ROB-1903-00091-03076/42425274</v>
      </c>
      <c r="F1020" s="19" t="s">
        <v>1734</v>
      </c>
      <c r="G1020" s="19" t="s">
        <v>1735</v>
      </c>
      <c r="H1020" s="45">
        <v>43583</v>
      </c>
      <c r="I1020" s="38">
        <v>167</v>
      </c>
      <c r="J1020" s="38">
        <v>1002</v>
      </c>
      <c r="K1020" s="65">
        <f t="shared" si="306"/>
        <v>6</v>
      </c>
      <c r="L1020" s="46">
        <v>7.4</v>
      </c>
      <c r="M1020" s="66">
        <f t="shared" si="307"/>
        <v>1235.8</v>
      </c>
      <c r="N1020" s="38">
        <v>47</v>
      </c>
      <c r="O1020" s="38">
        <v>32.5</v>
      </c>
      <c r="P1020" s="38">
        <v>17.5</v>
      </c>
      <c r="Q1020" s="71">
        <f t="shared" si="308"/>
        <v>2.7E-2</v>
      </c>
      <c r="R1020" s="65">
        <f t="shared" si="309"/>
        <v>4.46</v>
      </c>
      <c r="S1020" s="72">
        <f t="shared" si="310"/>
        <v>1</v>
      </c>
      <c r="T1020" s="50">
        <v>1002</v>
      </c>
      <c r="U1020" s="74" t="s">
        <v>3690</v>
      </c>
      <c r="V1020" s="27">
        <f>IF(E1020="","",SUMIF(OUTBOUND!$G:$G,WMS!E1020,OUTBOUND!$L:$L))</f>
        <v>84</v>
      </c>
      <c r="W1020" s="27">
        <f>IF(E1020="","",SUMIF(OUTBOUND!$G:$G,WMS!E1020,OUTBOUND!$M:$M))</f>
        <v>504</v>
      </c>
      <c r="X1020" s="71">
        <f>IF(E1020="","",SUMIF(OUTBOUND!$G:$G,WMS!E1020,OUTBOUND!$O:$O))</f>
        <v>621.6</v>
      </c>
      <c r="Y1020" s="71">
        <f>IF(E1020="","",SUMIF(OUTBOUND!$G:$G,WMS!E1020,OUTBOUND!$AC:$AC))</f>
        <v>504</v>
      </c>
      <c r="Z1020" s="71">
        <f>IF(E1020="","",SUMIF(OUTBOUND!$G:$G,WMS!E1020,OUTBOUND!$P:$P))</f>
        <v>2.2680000000000002</v>
      </c>
      <c r="AA1020" s="27">
        <f t="shared" si="311"/>
        <v>83</v>
      </c>
      <c r="AB1020" s="27">
        <f t="shared" si="312"/>
        <v>498</v>
      </c>
      <c r="AC1020" s="71">
        <f t="shared" si="313"/>
        <v>614.19999999999993</v>
      </c>
      <c r="AD1020" s="71">
        <f t="shared" si="314"/>
        <v>498</v>
      </c>
      <c r="AE1020" s="71">
        <f t="shared" si="315"/>
        <v>2.1919999999999997</v>
      </c>
      <c r="AF1020" s="80" t="b">
        <f t="shared" si="316"/>
        <v>1</v>
      </c>
    </row>
    <row r="1021" spans="1:33">
      <c r="A1021" s="43" t="s">
        <v>3227</v>
      </c>
      <c r="B1021" s="19" t="s">
        <v>1732</v>
      </c>
      <c r="C1021" s="19" t="s">
        <v>3689</v>
      </c>
      <c r="D1021" s="19">
        <v>42621690</v>
      </c>
      <c r="E1021" s="57" t="str">
        <f t="shared" si="305"/>
        <v>KG-ROB-1903-00091-03076/42621690</v>
      </c>
      <c r="F1021" s="19" t="s">
        <v>1734</v>
      </c>
      <c r="G1021" s="19" t="s">
        <v>1735</v>
      </c>
      <c r="H1021" s="45">
        <v>43583</v>
      </c>
      <c r="I1021" s="38">
        <v>167</v>
      </c>
      <c r="J1021" s="38">
        <v>1002</v>
      </c>
      <c r="K1021" s="65">
        <f t="shared" si="306"/>
        <v>6</v>
      </c>
      <c r="L1021" s="46">
        <v>8.6</v>
      </c>
      <c r="M1021" s="66">
        <f t="shared" si="307"/>
        <v>1436.2</v>
      </c>
      <c r="N1021" s="38">
        <v>54</v>
      </c>
      <c r="O1021" s="38">
        <v>37.5</v>
      </c>
      <c r="P1021" s="38">
        <v>17.5</v>
      </c>
      <c r="Q1021" s="71">
        <f t="shared" si="308"/>
        <v>3.5000000000000003E-2</v>
      </c>
      <c r="R1021" s="65">
        <f t="shared" si="309"/>
        <v>5.92</v>
      </c>
      <c r="S1021" s="72">
        <f t="shared" si="310"/>
        <v>1.1000000000000001</v>
      </c>
      <c r="T1021" s="50">
        <v>1102.2</v>
      </c>
      <c r="U1021" s="74" t="s">
        <v>3690</v>
      </c>
      <c r="V1021" s="27">
        <f>IF(E1021="","",SUMIF(OUTBOUND!$G:$G,WMS!E1021,OUTBOUND!$L:$L))</f>
        <v>84</v>
      </c>
      <c r="W1021" s="27">
        <f>IF(E1021="","",SUMIF(OUTBOUND!$G:$G,WMS!E1021,OUTBOUND!$M:$M))</f>
        <v>504</v>
      </c>
      <c r="X1021" s="71">
        <f>IF(E1021="","",SUMIF(OUTBOUND!$G:$G,WMS!E1021,OUTBOUND!$O:$O))</f>
        <v>722.4</v>
      </c>
      <c r="Y1021" s="71">
        <f>IF(E1021="","",SUMIF(OUTBOUND!$G:$G,WMS!E1021,OUTBOUND!$AC:$AC))</f>
        <v>554.4</v>
      </c>
      <c r="Z1021" s="71">
        <f>IF(E1021="","",SUMIF(OUTBOUND!$G:$G,WMS!E1021,OUTBOUND!$P:$P))</f>
        <v>2.9400000000000004</v>
      </c>
      <c r="AA1021" s="27">
        <f t="shared" si="311"/>
        <v>83</v>
      </c>
      <c r="AB1021" s="27">
        <f t="shared" si="312"/>
        <v>498</v>
      </c>
      <c r="AC1021" s="71">
        <f t="shared" si="313"/>
        <v>713.80000000000007</v>
      </c>
      <c r="AD1021" s="71">
        <f t="shared" si="314"/>
        <v>547.80000000000007</v>
      </c>
      <c r="AE1021" s="71">
        <f t="shared" si="315"/>
        <v>2.9799999999999995</v>
      </c>
      <c r="AF1021" s="80" t="b">
        <f t="shared" si="316"/>
        <v>1</v>
      </c>
    </row>
    <row r="1022" spans="1:33">
      <c r="A1022" s="84" t="s">
        <v>3227</v>
      </c>
      <c r="B1022" s="83" t="s">
        <v>1732</v>
      </c>
      <c r="C1022" s="83" t="s">
        <v>3689</v>
      </c>
      <c r="D1022" s="83" t="s">
        <v>3691</v>
      </c>
      <c r="E1022" s="57" t="str">
        <f t="shared" si="305"/>
        <v>KG-ROB-1903-00091-03076/42734185</v>
      </c>
      <c r="F1022" s="19" t="s">
        <v>1734</v>
      </c>
      <c r="G1022" s="19" t="s">
        <v>1736</v>
      </c>
      <c r="H1022" s="45">
        <v>43583</v>
      </c>
      <c r="I1022" s="38">
        <v>167</v>
      </c>
      <c r="J1022" s="38">
        <v>1002</v>
      </c>
      <c r="K1022" s="65">
        <f t="shared" si="306"/>
        <v>6</v>
      </c>
      <c r="L1022" s="46">
        <v>8.1</v>
      </c>
      <c r="M1022" s="66">
        <f t="shared" si="307"/>
        <v>1352.7</v>
      </c>
      <c r="N1022" s="38">
        <v>39</v>
      </c>
      <c r="O1022" s="38">
        <v>14</v>
      </c>
      <c r="P1022" s="38">
        <v>25.5</v>
      </c>
      <c r="Q1022" s="71">
        <f t="shared" si="308"/>
        <v>1.4E-2</v>
      </c>
      <c r="R1022" s="65">
        <f t="shared" si="309"/>
        <v>2.33</v>
      </c>
      <c r="S1022" s="72">
        <f t="shared" si="310"/>
        <v>1.27</v>
      </c>
      <c r="T1022" s="50">
        <v>1272.54</v>
      </c>
      <c r="U1022" s="74" t="s">
        <v>3690</v>
      </c>
      <c r="V1022" s="27">
        <f>IF(E1022="","",SUMIF(OUTBOUND!$G:$G,WMS!E1022,OUTBOUND!$L:$L))</f>
        <v>167</v>
      </c>
      <c r="W1022" s="27">
        <f>IF(E1022="","",SUMIF(OUTBOUND!$G:$G,WMS!E1022,OUTBOUND!$M:$M))</f>
        <v>1002</v>
      </c>
      <c r="X1022" s="71">
        <f>IF(E1022="","",SUMIF(OUTBOUND!$G:$G,WMS!E1022,OUTBOUND!$O:$O))</f>
        <v>1352.6999999999998</v>
      </c>
      <c r="Y1022" s="71">
        <f>IF(E1022="","",SUMIF(OUTBOUND!$G:$G,WMS!E1022,OUTBOUND!$AC:$AC))</f>
        <v>1272.54</v>
      </c>
      <c r="Z1022" s="71">
        <f>IF(E1022="","",SUMIF(OUTBOUND!$G:$G,WMS!E1022,OUTBOUND!$P:$P))</f>
        <v>2.3380000000000001</v>
      </c>
      <c r="AA1022" s="27">
        <f t="shared" si="311"/>
        <v>0</v>
      </c>
      <c r="AB1022" s="27">
        <f t="shared" si="312"/>
        <v>0</v>
      </c>
      <c r="AC1022" s="71">
        <f t="shared" si="313"/>
        <v>2.2737367544323206E-13</v>
      </c>
      <c r="AD1022" s="71">
        <f t="shared" si="314"/>
        <v>0</v>
      </c>
      <c r="AE1022" s="71">
        <f t="shared" si="315"/>
        <v>-8.0000000000000071E-3</v>
      </c>
      <c r="AF1022" s="80" t="e">
        <f t="shared" si="316"/>
        <v>#DIV/0!</v>
      </c>
      <c r="AG1022" s="60" t="s">
        <v>2726</v>
      </c>
    </row>
    <row r="1023" spans="1:33">
      <c r="A1023" s="84" t="s">
        <v>3692</v>
      </c>
      <c r="B1023" s="83" t="s">
        <v>1737</v>
      </c>
      <c r="C1023" s="83" t="s">
        <v>3693</v>
      </c>
      <c r="D1023" s="83">
        <v>42647515</v>
      </c>
      <c r="E1023" s="57" t="str">
        <f t="shared" si="305"/>
        <v>KG-ARI-1904-00125-03115/42647515</v>
      </c>
      <c r="F1023" s="19" t="s">
        <v>1739</v>
      </c>
      <c r="G1023" s="19" t="s">
        <v>1740</v>
      </c>
      <c r="H1023" s="45">
        <v>43584</v>
      </c>
      <c r="I1023" s="38">
        <v>4</v>
      </c>
      <c r="J1023" s="38">
        <v>24</v>
      </c>
      <c r="K1023" s="65">
        <f t="shared" si="306"/>
        <v>6</v>
      </c>
      <c r="L1023" s="46">
        <v>2.5</v>
      </c>
      <c r="M1023" s="66">
        <f t="shared" si="307"/>
        <v>10</v>
      </c>
      <c r="N1023" s="38">
        <v>27</v>
      </c>
      <c r="O1023" s="38">
        <v>27</v>
      </c>
      <c r="P1023" s="38">
        <v>39</v>
      </c>
      <c r="Q1023" s="71">
        <f t="shared" si="308"/>
        <v>2.8000000000000001E-2</v>
      </c>
      <c r="R1023" s="65">
        <f t="shared" si="309"/>
        <v>0.11</v>
      </c>
      <c r="S1023" s="72">
        <f t="shared" si="310"/>
        <v>0.33333333333333331</v>
      </c>
      <c r="T1023" s="50">
        <v>8</v>
      </c>
      <c r="U1023" s="74" t="s">
        <v>3694</v>
      </c>
      <c r="V1023" s="27">
        <f>IF(E1023="","",SUMIF(OUTBOUND!$G:$G,WMS!E1023,OUTBOUND!$L:$L))</f>
        <v>4</v>
      </c>
      <c r="W1023" s="27">
        <f>IF(E1023="","",SUMIF(OUTBOUND!$G:$G,WMS!E1023,OUTBOUND!$M:$M))</f>
        <v>24</v>
      </c>
      <c r="X1023" s="71">
        <f>IF(E1023="","",SUMIF(OUTBOUND!$G:$G,WMS!E1023,OUTBOUND!$O:$O))</f>
        <v>10</v>
      </c>
      <c r="Y1023" s="71">
        <f>IF(E1023="","",SUMIF(OUTBOUND!$G:$G,WMS!E1023,OUTBOUND!$AC:$AC))</f>
        <v>8</v>
      </c>
      <c r="Z1023" s="71">
        <f>IF(E1023="","",SUMIF(OUTBOUND!$G:$G,WMS!E1023,OUTBOUND!$P:$P))</f>
        <v>0.112</v>
      </c>
      <c r="AA1023" s="27">
        <f t="shared" si="311"/>
        <v>0</v>
      </c>
      <c r="AB1023" s="27">
        <f t="shared" si="312"/>
        <v>0</v>
      </c>
      <c r="AC1023" s="71">
        <f t="shared" si="313"/>
        <v>0</v>
      </c>
      <c r="AD1023" s="71">
        <f t="shared" si="314"/>
        <v>0</v>
      </c>
      <c r="AE1023" s="71">
        <f t="shared" si="315"/>
        <v>-2.0000000000000018E-3</v>
      </c>
      <c r="AF1023" s="80" t="e">
        <f t="shared" si="316"/>
        <v>#DIV/0!</v>
      </c>
      <c r="AG1023" s="60" t="s">
        <v>2726</v>
      </c>
    </row>
    <row r="1024" spans="1:33">
      <c r="A1024" s="84" t="s">
        <v>3227</v>
      </c>
      <c r="B1024" s="83" t="s">
        <v>1742</v>
      </c>
      <c r="C1024" s="83" t="s">
        <v>3695</v>
      </c>
      <c r="D1024" s="83" t="s">
        <v>3696</v>
      </c>
      <c r="E1024" s="57" t="str">
        <f t="shared" si="305"/>
        <v>KG-ARI-1904-00125-03135/42718888</v>
      </c>
      <c r="F1024" s="19" t="s">
        <v>1744</v>
      </c>
      <c r="G1024" s="19" t="s">
        <v>1745</v>
      </c>
      <c r="H1024" s="45">
        <v>43584</v>
      </c>
      <c r="I1024" s="38">
        <v>3</v>
      </c>
      <c r="J1024" s="38">
        <v>12</v>
      </c>
      <c r="K1024" s="65">
        <f t="shared" si="306"/>
        <v>4</v>
      </c>
      <c r="L1024" s="46">
        <v>4</v>
      </c>
      <c r="M1024" s="66">
        <f t="shared" si="307"/>
        <v>12</v>
      </c>
      <c r="N1024" s="38">
        <v>36.195</v>
      </c>
      <c r="O1024" s="38">
        <v>34.607999999999997</v>
      </c>
      <c r="P1024" s="38">
        <v>38.734999999999999</v>
      </c>
      <c r="Q1024" s="71">
        <f t="shared" si="308"/>
        <v>4.9000000000000002E-2</v>
      </c>
      <c r="R1024" s="65">
        <f t="shared" si="309"/>
        <v>0.15</v>
      </c>
      <c r="S1024" s="72">
        <f t="shared" si="310"/>
        <v>0.58333333333333337</v>
      </c>
      <c r="T1024" s="50">
        <v>7</v>
      </c>
      <c r="U1024" s="74" t="s">
        <v>3697</v>
      </c>
      <c r="V1024" s="27">
        <f>IF(E1024="","",SUMIF(OUTBOUND!$G:$G,WMS!E1024,OUTBOUND!$L:$L))</f>
        <v>3</v>
      </c>
      <c r="W1024" s="27">
        <f>IF(E1024="","",SUMIF(OUTBOUND!$G:$G,WMS!E1024,OUTBOUND!$M:$M))</f>
        <v>12</v>
      </c>
      <c r="X1024" s="71">
        <f>IF(E1024="","",SUMIF(OUTBOUND!$G:$G,WMS!E1024,OUTBOUND!$O:$O))</f>
        <v>12</v>
      </c>
      <c r="Y1024" s="71">
        <f>IF(E1024="","",SUMIF(OUTBOUND!$G:$G,WMS!E1024,OUTBOUND!$AC:$AC))</f>
        <v>7</v>
      </c>
      <c r="Z1024" s="71">
        <f>IF(E1024="","",SUMIF(OUTBOUND!$G:$G,WMS!E1024,OUTBOUND!$P:$P))</f>
        <v>0.14700000000000002</v>
      </c>
      <c r="AA1024" s="27">
        <f t="shared" si="311"/>
        <v>0</v>
      </c>
      <c r="AB1024" s="27">
        <f t="shared" si="312"/>
        <v>0</v>
      </c>
      <c r="AC1024" s="71">
        <f t="shared" si="313"/>
        <v>0</v>
      </c>
      <c r="AD1024" s="71">
        <f t="shared" si="314"/>
        <v>0</v>
      </c>
      <c r="AE1024" s="71">
        <f t="shared" si="315"/>
        <v>2.9999999999999749E-3</v>
      </c>
      <c r="AF1024" s="80" t="e">
        <f t="shared" si="316"/>
        <v>#DIV/0!</v>
      </c>
      <c r="AG1024" s="43" t="s">
        <v>2726</v>
      </c>
    </row>
    <row r="1025" spans="1:33">
      <c r="A1025" s="84" t="s">
        <v>3227</v>
      </c>
      <c r="B1025" s="83" t="s">
        <v>1742</v>
      </c>
      <c r="C1025" s="83" t="s">
        <v>3695</v>
      </c>
      <c r="D1025" s="83" t="s">
        <v>3698</v>
      </c>
      <c r="E1025" s="57" t="str">
        <f t="shared" si="305"/>
        <v>KG-ARI-1904-00125-03135/42262305</v>
      </c>
      <c r="F1025" s="19" t="s">
        <v>1744</v>
      </c>
      <c r="G1025" s="19" t="s">
        <v>1747</v>
      </c>
      <c r="H1025" s="45">
        <v>43584</v>
      </c>
      <c r="I1025" s="38">
        <v>3</v>
      </c>
      <c r="J1025" s="38">
        <v>12</v>
      </c>
      <c r="K1025" s="65">
        <f t="shared" si="306"/>
        <v>4</v>
      </c>
      <c r="L1025" s="46">
        <v>3.6666666666666701</v>
      </c>
      <c r="M1025" s="66">
        <f t="shared" si="307"/>
        <v>11</v>
      </c>
      <c r="N1025" s="38">
        <v>39.69</v>
      </c>
      <c r="O1025" s="38">
        <v>28.26</v>
      </c>
      <c r="P1025" s="38">
        <v>46.36</v>
      </c>
      <c r="Q1025" s="71">
        <f t="shared" si="308"/>
        <v>5.1999999999999998E-2</v>
      </c>
      <c r="R1025" s="65">
        <f t="shared" si="309"/>
        <v>0.16</v>
      </c>
      <c r="S1025" s="72">
        <f t="shared" si="310"/>
        <v>0.58333333333333337</v>
      </c>
      <c r="T1025" s="50">
        <v>7</v>
      </c>
      <c r="U1025" s="74" t="s">
        <v>3699</v>
      </c>
      <c r="V1025" s="27">
        <f>IF(E1025="","",SUMIF(OUTBOUND!$G:$G,WMS!E1025,OUTBOUND!$L:$L))</f>
        <v>3</v>
      </c>
      <c r="W1025" s="27">
        <f>IF(E1025="","",SUMIF(OUTBOUND!$G:$G,WMS!E1025,OUTBOUND!$M:$M))</f>
        <v>12</v>
      </c>
      <c r="X1025" s="71">
        <f>IF(E1025="","",SUMIF(OUTBOUND!$G:$G,WMS!E1025,OUTBOUND!$O:$O))</f>
        <v>11.000000000000011</v>
      </c>
      <c r="Y1025" s="71">
        <f>IF(E1025="","",SUMIF(OUTBOUND!$G:$G,WMS!E1025,OUTBOUND!$AC:$AC))</f>
        <v>7</v>
      </c>
      <c r="Z1025" s="71">
        <f>IF(E1025="","",SUMIF(OUTBOUND!$G:$G,WMS!E1025,OUTBOUND!$P:$P))</f>
        <v>0.156</v>
      </c>
      <c r="AA1025" s="27">
        <f t="shared" si="311"/>
        <v>0</v>
      </c>
      <c r="AB1025" s="27">
        <f t="shared" si="312"/>
        <v>0</v>
      </c>
      <c r="AC1025" s="71">
        <f t="shared" si="313"/>
        <v>-1.0658141036401503E-14</v>
      </c>
      <c r="AD1025" s="71">
        <f t="shared" si="314"/>
        <v>0</v>
      </c>
      <c r="AE1025" s="71">
        <f t="shared" si="315"/>
        <v>4.0000000000000036E-3</v>
      </c>
      <c r="AF1025" s="80" t="e">
        <f t="shared" si="316"/>
        <v>#DIV/0!</v>
      </c>
      <c r="AG1025" s="43" t="s">
        <v>2726</v>
      </c>
    </row>
    <row r="1026" spans="1:33">
      <c r="A1026" s="43" t="s">
        <v>3273</v>
      </c>
      <c r="B1026" s="19" t="s">
        <v>1749</v>
      </c>
      <c r="C1026" s="19" t="s">
        <v>3700</v>
      </c>
      <c r="D1026" s="19" t="s">
        <v>3701</v>
      </c>
      <c r="E1026" s="57" t="str">
        <f t="shared" si="305"/>
        <v>KG-ARI-1904-00125-03140/42698623</v>
      </c>
      <c r="F1026" s="19" t="s">
        <v>1751</v>
      </c>
      <c r="G1026" s="19" t="s">
        <v>1752</v>
      </c>
      <c r="H1026" s="45">
        <v>43584</v>
      </c>
      <c r="I1026" s="38">
        <v>3</v>
      </c>
      <c r="J1026" s="38">
        <v>18</v>
      </c>
      <c r="K1026" s="65">
        <f t="shared" si="306"/>
        <v>6</v>
      </c>
      <c r="L1026" s="46">
        <v>1.52</v>
      </c>
      <c r="M1026" s="66">
        <f t="shared" si="307"/>
        <v>4.5599999999999996</v>
      </c>
      <c r="N1026" s="38">
        <v>31</v>
      </c>
      <c r="O1026" s="38">
        <v>11.5</v>
      </c>
      <c r="P1026" s="38">
        <v>21</v>
      </c>
      <c r="Q1026" s="71">
        <f t="shared" si="308"/>
        <v>7.0000000000000001E-3</v>
      </c>
      <c r="R1026" s="65">
        <f t="shared" si="309"/>
        <v>0.02</v>
      </c>
      <c r="S1026" s="72">
        <f t="shared" si="310"/>
        <v>0.21333333333333332</v>
      </c>
      <c r="T1026" s="50">
        <v>3.84</v>
      </c>
      <c r="U1026" s="74" t="s">
        <v>3699</v>
      </c>
      <c r="V1026" s="27">
        <f>IF(E1026="","",SUMIF(OUTBOUND!$G:$G,WMS!E1026,OUTBOUND!$L:$L))</f>
        <v>0</v>
      </c>
      <c r="W1026" s="27">
        <f>IF(E1026="","",SUMIF(OUTBOUND!$G:$G,WMS!E1026,OUTBOUND!$M:$M))</f>
        <v>0</v>
      </c>
      <c r="X1026" s="71">
        <f>IF(E1026="","",SUMIF(OUTBOUND!$G:$G,WMS!E1026,OUTBOUND!$O:$O))</f>
        <v>0</v>
      </c>
      <c r="Y1026" s="71">
        <f>IF(E1026="","",SUMIF(OUTBOUND!$G:$G,WMS!E1026,OUTBOUND!$AC:$AC))</f>
        <v>0</v>
      </c>
      <c r="Z1026" s="71">
        <f>IF(E1026="","",SUMIF(OUTBOUND!$G:$G,WMS!E1026,OUTBOUND!$P:$P))</f>
        <v>0</v>
      </c>
      <c r="AA1026" s="27">
        <f t="shared" si="311"/>
        <v>3</v>
      </c>
      <c r="AB1026" s="27">
        <f t="shared" si="312"/>
        <v>18</v>
      </c>
      <c r="AC1026" s="71">
        <f t="shared" si="313"/>
        <v>4.5599999999999996</v>
      </c>
      <c r="AD1026" s="71">
        <f t="shared" si="314"/>
        <v>3.84</v>
      </c>
      <c r="AE1026" s="71">
        <f t="shared" si="315"/>
        <v>0.02</v>
      </c>
      <c r="AF1026" s="80" t="b">
        <f t="shared" si="316"/>
        <v>1</v>
      </c>
    </row>
    <row r="1027" spans="1:33">
      <c r="A1027" s="43" t="s">
        <v>3273</v>
      </c>
      <c r="B1027" s="19" t="s">
        <v>1749</v>
      </c>
      <c r="C1027" s="19" t="s">
        <v>3700</v>
      </c>
      <c r="D1027" s="19" t="s">
        <v>3702</v>
      </c>
      <c r="E1027" s="57" t="str">
        <f t="shared" si="305"/>
        <v>KG-ARI-1904-00125-03140/42701750</v>
      </c>
      <c r="F1027" s="19" t="s">
        <v>1751</v>
      </c>
      <c r="G1027" s="19" t="s">
        <v>1754</v>
      </c>
      <c r="H1027" s="45">
        <v>43584</v>
      </c>
      <c r="I1027" s="38">
        <v>1</v>
      </c>
      <c r="J1027" s="38">
        <v>40</v>
      </c>
      <c r="K1027" s="65">
        <f t="shared" si="306"/>
        <v>40</v>
      </c>
      <c r="L1027" s="46">
        <v>3.9</v>
      </c>
      <c r="M1027" s="66">
        <f t="shared" si="307"/>
        <v>3.9</v>
      </c>
      <c r="N1027" s="38">
        <v>44</v>
      </c>
      <c r="O1027" s="38">
        <v>27</v>
      </c>
      <c r="P1027" s="38">
        <v>34</v>
      </c>
      <c r="Q1027" s="71">
        <f t="shared" si="308"/>
        <v>0.04</v>
      </c>
      <c r="R1027" s="65">
        <f t="shared" si="309"/>
        <v>0.04</v>
      </c>
      <c r="S1027" s="72">
        <f t="shared" si="310"/>
        <v>6.0199999999999997E-2</v>
      </c>
      <c r="T1027" s="50">
        <v>2.4079999999999999</v>
      </c>
      <c r="U1027" s="74" t="s">
        <v>3699</v>
      </c>
      <c r="V1027" s="27">
        <f>IF(E1027="","",SUMIF(OUTBOUND!$G:$G,WMS!E1027,OUTBOUND!$L:$L))</f>
        <v>0</v>
      </c>
      <c r="W1027" s="27">
        <f>IF(E1027="","",SUMIF(OUTBOUND!$G:$G,WMS!E1027,OUTBOUND!$M:$M))</f>
        <v>0</v>
      </c>
      <c r="X1027" s="71">
        <f>IF(E1027="","",SUMIF(OUTBOUND!$G:$G,WMS!E1027,OUTBOUND!$O:$O))</f>
        <v>0</v>
      </c>
      <c r="Y1027" s="71">
        <f>IF(E1027="","",SUMIF(OUTBOUND!$G:$G,WMS!E1027,OUTBOUND!$AC:$AC))</f>
        <v>0</v>
      </c>
      <c r="Z1027" s="71">
        <f>IF(E1027="","",SUMIF(OUTBOUND!$G:$G,WMS!E1027,OUTBOUND!$P:$P))</f>
        <v>0</v>
      </c>
      <c r="AA1027" s="27">
        <f t="shared" si="311"/>
        <v>1</v>
      </c>
      <c r="AB1027" s="27">
        <f t="shared" si="312"/>
        <v>40</v>
      </c>
      <c r="AC1027" s="71">
        <f t="shared" si="313"/>
        <v>3.9</v>
      </c>
      <c r="AD1027" s="71">
        <f t="shared" si="314"/>
        <v>2.4079999999999999</v>
      </c>
      <c r="AE1027" s="71">
        <f t="shared" si="315"/>
        <v>0.04</v>
      </c>
      <c r="AF1027" s="80" t="b">
        <f t="shared" si="316"/>
        <v>1</v>
      </c>
    </row>
    <row r="1028" spans="1:33">
      <c r="A1028" s="43" t="s">
        <v>3273</v>
      </c>
      <c r="B1028" s="19" t="s">
        <v>1749</v>
      </c>
      <c r="C1028" s="19" t="s">
        <v>3700</v>
      </c>
      <c r="D1028" s="19" t="s">
        <v>3703</v>
      </c>
      <c r="E1028" s="57" t="str">
        <f t="shared" si="305"/>
        <v>KG-ARI-1904-00125-03140/42698630</v>
      </c>
      <c r="F1028" s="19" t="s">
        <v>1751</v>
      </c>
      <c r="G1028" s="19" t="s">
        <v>1756</v>
      </c>
      <c r="H1028" s="45">
        <v>43584</v>
      </c>
      <c r="I1028" s="38">
        <v>3</v>
      </c>
      <c r="J1028" s="38">
        <v>18</v>
      </c>
      <c r="K1028" s="65">
        <f t="shared" si="306"/>
        <v>6</v>
      </c>
      <c r="L1028" s="46">
        <v>3.7</v>
      </c>
      <c r="M1028" s="66">
        <f t="shared" si="307"/>
        <v>11.1</v>
      </c>
      <c r="N1028" s="38">
        <v>54</v>
      </c>
      <c r="O1028" s="38">
        <v>28</v>
      </c>
      <c r="P1028" s="38">
        <v>24.5</v>
      </c>
      <c r="Q1028" s="71">
        <f t="shared" si="308"/>
        <v>3.6999999999999998E-2</v>
      </c>
      <c r="R1028" s="65">
        <f t="shared" si="309"/>
        <v>0.11</v>
      </c>
      <c r="S1028" s="72">
        <f t="shared" si="310"/>
        <v>0.41333333333333333</v>
      </c>
      <c r="T1028" s="50">
        <v>7.44</v>
      </c>
      <c r="U1028" s="74" t="s">
        <v>3699</v>
      </c>
      <c r="V1028" s="27">
        <f>IF(E1028="","",SUMIF(OUTBOUND!$G:$G,WMS!E1028,OUTBOUND!$L:$L))</f>
        <v>0</v>
      </c>
      <c r="W1028" s="27">
        <f>IF(E1028="","",SUMIF(OUTBOUND!$G:$G,WMS!E1028,OUTBOUND!$M:$M))</f>
        <v>0</v>
      </c>
      <c r="X1028" s="71">
        <f>IF(E1028="","",SUMIF(OUTBOUND!$G:$G,WMS!E1028,OUTBOUND!$O:$O))</f>
        <v>0</v>
      </c>
      <c r="Y1028" s="71">
        <f>IF(E1028="","",SUMIF(OUTBOUND!$G:$G,WMS!E1028,OUTBOUND!$AC:$AC))</f>
        <v>0</v>
      </c>
      <c r="Z1028" s="71">
        <f>IF(E1028="","",SUMIF(OUTBOUND!$G:$G,WMS!E1028,OUTBOUND!$P:$P))</f>
        <v>0</v>
      </c>
      <c r="AA1028" s="27">
        <f t="shared" si="311"/>
        <v>3</v>
      </c>
      <c r="AB1028" s="27">
        <f t="shared" si="312"/>
        <v>18</v>
      </c>
      <c r="AC1028" s="71">
        <f t="shared" si="313"/>
        <v>11.1</v>
      </c>
      <c r="AD1028" s="71">
        <f t="shared" si="314"/>
        <v>7.44</v>
      </c>
      <c r="AE1028" s="71">
        <f t="shared" si="315"/>
        <v>0.11</v>
      </c>
      <c r="AF1028" s="80" t="b">
        <f t="shared" si="316"/>
        <v>1</v>
      </c>
    </row>
    <row r="1029" spans="1:33">
      <c r="A1029" s="43" t="s">
        <v>3273</v>
      </c>
      <c r="B1029" s="19" t="s">
        <v>1749</v>
      </c>
      <c r="C1029" s="19" t="s">
        <v>3700</v>
      </c>
      <c r="D1029" s="19" t="s">
        <v>3704</v>
      </c>
      <c r="E1029" s="57" t="str">
        <f t="shared" si="305"/>
        <v>KG-ARI-1904-00125-03140/42698647</v>
      </c>
      <c r="F1029" s="19" t="s">
        <v>1751</v>
      </c>
      <c r="G1029" s="19" t="s">
        <v>1758</v>
      </c>
      <c r="H1029" s="45">
        <v>43584</v>
      </c>
      <c r="I1029" s="38">
        <v>3</v>
      </c>
      <c r="J1029" s="38">
        <v>18</v>
      </c>
      <c r="K1029" s="65">
        <f t="shared" si="306"/>
        <v>6</v>
      </c>
      <c r="L1029" s="46">
        <v>2.97</v>
      </c>
      <c r="M1029" s="66">
        <f t="shared" si="307"/>
        <v>8.91</v>
      </c>
      <c r="N1029" s="38">
        <v>40</v>
      </c>
      <c r="O1029" s="38">
        <v>26.3</v>
      </c>
      <c r="P1029" s="38">
        <v>20</v>
      </c>
      <c r="Q1029" s="71">
        <f t="shared" si="308"/>
        <v>2.1000000000000001E-2</v>
      </c>
      <c r="R1029" s="65">
        <f t="shared" si="309"/>
        <v>0.06</v>
      </c>
      <c r="S1029" s="72">
        <f t="shared" si="310"/>
        <v>0.32950000000000002</v>
      </c>
      <c r="T1029" s="50">
        <v>5.931</v>
      </c>
      <c r="U1029" s="74" t="s">
        <v>3699</v>
      </c>
      <c r="V1029" s="27">
        <f>IF(E1029="","",SUMIF(OUTBOUND!$G:$G,WMS!E1029,OUTBOUND!$L:$L))</f>
        <v>0</v>
      </c>
      <c r="W1029" s="27">
        <f>IF(E1029="","",SUMIF(OUTBOUND!$G:$G,WMS!E1029,OUTBOUND!$M:$M))</f>
        <v>0</v>
      </c>
      <c r="X1029" s="71">
        <f>IF(E1029="","",SUMIF(OUTBOUND!$G:$G,WMS!E1029,OUTBOUND!$O:$O))</f>
        <v>0</v>
      </c>
      <c r="Y1029" s="71">
        <f>IF(E1029="","",SUMIF(OUTBOUND!$G:$G,WMS!E1029,OUTBOUND!$AC:$AC))</f>
        <v>0</v>
      </c>
      <c r="Z1029" s="71">
        <f>IF(E1029="","",SUMIF(OUTBOUND!$G:$G,WMS!E1029,OUTBOUND!$P:$P))</f>
        <v>0</v>
      </c>
      <c r="AA1029" s="27">
        <f t="shared" si="311"/>
        <v>3</v>
      </c>
      <c r="AB1029" s="27">
        <f t="shared" si="312"/>
        <v>18</v>
      </c>
      <c r="AC1029" s="71">
        <f t="shared" si="313"/>
        <v>8.91</v>
      </c>
      <c r="AD1029" s="71">
        <f t="shared" si="314"/>
        <v>5.931</v>
      </c>
      <c r="AE1029" s="71">
        <f t="shared" si="315"/>
        <v>0.06</v>
      </c>
      <c r="AF1029" s="80" t="b">
        <f t="shared" si="316"/>
        <v>1</v>
      </c>
    </row>
    <row r="1030" spans="1:33">
      <c r="A1030" s="43" t="s">
        <v>3273</v>
      </c>
      <c r="B1030" s="19" t="s">
        <v>1749</v>
      </c>
      <c r="C1030" s="19" t="s">
        <v>3705</v>
      </c>
      <c r="D1030" s="19" t="s">
        <v>3706</v>
      </c>
      <c r="E1030" s="57" t="str">
        <f t="shared" si="305"/>
        <v>KG-ARI-1904-00124-03139/42599043</v>
      </c>
      <c r="F1030" s="19" t="s">
        <v>1751</v>
      </c>
      <c r="G1030" s="19" t="s">
        <v>1760</v>
      </c>
      <c r="H1030" s="45">
        <v>43584</v>
      </c>
      <c r="I1030" s="38">
        <v>21</v>
      </c>
      <c r="J1030" s="38">
        <v>126</v>
      </c>
      <c r="K1030" s="65">
        <f t="shared" si="306"/>
        <v>6</v>
      </c>
      <c r="L1030" s="46">
        <v>1.7</v>
      </c>
      <c r="M1030" s="66">
        <f t="shared" si="307"/>
        <v>35.700000000000003</v>
      </c>
      <c r="N1030" s="38">
        <v>33</v>
      </c>
      <c r="O1030" s="38">
        <v>22</v>
      </c>
      <c r="P1030" s="38">
        <v>24.5</v>
      </c>
      <c r="Q1030" s="71">
        <f t="shared" si="308"/>
        <v>1.7999999999999999E-2</v>
      </c>
      <c r="R1030" s="65">
        <f t="shared" si="309"/>
        <v>0.37</v>
      </c>
      <c r="S1030" s="72">
        <f t="shared" si="310"/>
        <v>0.17266666666666666</v>
      </c>
      <c r="T1030" s="50">
        <v>21.756</v>
      </c>
      <c r="U1030" s="74" t="s">
        <v>3699</v>
      </c>
      <c r="V1030" s="27">
        <f>IF(E1030="","",SUMIF(OUTBOUND!$G:$G,WMS!E1030,OUTBOUND!$L:$L))</f>
        <v>0</v>
      </c>
      <c r="W1030" s="27">
        <f>IF(E1030="","",SUMIF(OUTBOUND!$G:$G,WMS!E1030,OUTBOUND!$M:$M))</f>
        <v>0</v>
      </c>
      <c r="X1030" s="71">
        <f>IF(E1030="","",SUMIF(OUTBOUND!$G:$G,WMS!E1030,OUTBOUND!$O:$O))</f>
        <v>0</v>
      </c>
      <c r="Y1030" s="71">
        <f>IF(E1030="","",SUMIF(OUTBOUND!$G:$G,WMS!E1030,OUTBOUND!$AC:$AC))</f>
        <v>0</v>
      </c>
      <c r="Z1030" s="71">
        <f>IF(E1030="","",SUMIF(OUTBOUND!$G:$G,WMS!E1030,OUTBOUND!$P:$P))</f>
        <v>0</v>
      </c>
      <c r="AA1030" s="27">
        <f t="shared" si="311"/>
        <v>21</v>
      </c>
      <c r="AB1030" s="27">
        <f t="shared" si="312"/>
        <v>126</v>
      </c>
      <c r="AC1030" s="71">
        <f t="shared" si="313"/>
        <v>35.700000000000003</v>
      </c>
      <c r="AD1030" s="71">
        <f t="shared" si="314"/>
        <v>21.756</v>
      </c>
      <c r="AE1030" s="71">
        <f t="shared" si="315"/>
        <v>0.37</v>
      </c>
      <c r="AF1030" s="80" t="b">
        <f t="shared" si="316"/>
        <v>1</v>
      </c>
    </row>
    <row r="1031" spans="1:33">
      <c r="A1031" s="43" t="s">
        <v>3227</v>
      </c>
      <c r="B1031" s="19" t="s">
        <v>1761</v>
      </c>
      <c r="C1031" s="19" t="s">
        <v>3707</v>
      </c>
      <c r="D1031" s="19" t="s">
        <v>3708</v>
      </c>
      <c r="E1031" s="57" t="str">
        <f t="shared" si="305"/>
        <v>KG-ARI-1904-00124-03127/42589389</v>
      </c>
      <c r="F1031" s="19" t="s">
        <v>1763</v>
      </c>
      <c r="G1031" s="19" t="s">
        <v>1764</v>
      </c>
      <c r="H1031" s="45">
        <v>43584</v>
      </c>
      <c r="I1031" s="38">
        <v>8</v>
      </c>
      <c r="J1031" s="38">
        <v>128</v>
      </c>
      <c r="K1031" s="65">
        <f t="shared" si="306"/>
        <v>16</v>
      </c>
      <c r="L1031" s="46">
        <v>2.625</v>
      </c>
      <c r="M1031" s="66">
        <f t="shared" si="307"/>
        <v>21</v>
      </c>
      <c r="N1031" s="38">
        <v>51</v>
      </c>
      <c r="O1031" s="38">
        <v>51</v>
      </c>
      <c r="P1031" s="38">
        <v>32</v>
      </c>
      <c r="Q1031" s="71">
        <f t="shared" si="308"/>
        <v>8.3000000000000004E-2</v>
      </c>
      <c r="R1031" s="65">
        <f t="shared" si="309"/>
        <v>0.67</v>
      </c>
      <c r="S1031" s="72">
        <f t="shared" si="310"/>
        <v>7.8125E-2</v>
      </c>
      <c r="T1031" s="50">
        <v>10</v>
      </c>
      <c r="U1031" s="74" t="s">
        <v>3699</v>
      </c>
      <c r="V1031" s="27">
        <f>IF(E1031="","",SUMIF(OUTBOUND!$G:$G,WMS!E1031,OUTBOUND!$L:$L))</f>
        <v>0</v>
      </c>
      <c r="W1031" s="27">
        <f>IF(E1031="","",SUMIF(OUTBOUND!$G:$G,WMS!E1031,OUTBOUND!$M:$M))</f>
        <v>0</v>
      </c>
      <c r="X1031" s="71">
        <f>IF(E1031="","",SUMIF(OUTBOUND!$G:$G,WMS!E1031,OUTBOUND!$O:$O))</f>
        <v>0</v>
      </c>
      <c r="Y1031" s="71">
        <f>IF(E1031="","",SUMIF(OUTBOUND!$G:$G,WMS!E1031,OUTBOUND!$AC:$AC))</f>
        <v>0</v>
      </c>
      <c r="Z1031" s="71">
        <f>IF(E1031="","",SUMIF(OUTBOUND!$G:$G,WMS!E1031,OUTBOUND!$P:$P))</f>
        <v>0</v>
      </c>
      <c r="AA1031" s="27">
        <f t="shared" si="311"/>
        <v>8</v>
      </c>
      <c r="AB1031" s="27">
        <f t="shared" si="312"/>
        <v>128</v>
      </c>
      <c r="AC1031" s="71">
        <f t="shared" si="313"/>
        <v>21</v>
      </c>
      <c r="AD1031" s="71">
        <f t="shared" si="314"/>
        <v>10</v>
      </c>
      <c r="AE1031" s="71">
        <f t="shared" si="315"/>
        <v>0.67</v>
      </c>
      <c r="AF1031" s="80" t="b">
        <f t="shared" si="316"/>
        <v>1</v>
      </c>
    </row>
    <row r="1032" spans="1:33">
      <c r="A1032" s="43" t="s">
        <v>3227</v>
      </c>
      <c r="B1032" s="19" t="s">
        <v>1761</v>
      </c>
      <c r="C1032" s="19" t="s">
        <v>3707</v>
      </c>
      <c r="D1032" s="19" t="s">
        <v>3709</v>
      </c>
      <c r="E1032" s="57" t="str">
        <f t="shared" si="305"/>
        <v>KG-ARI-1904-00124-03127/42558415</v>
      </c>
      <c r="F1032" s="19" t="s">
        <v>1763</v>
      </c>
      <c r="G1032" s="19" t="s">
        <v>1765</v>
      </c>
      <c r="H1032" s="45">
        <v>43584</v>
      </c>
      <c r="I1032" s="38">
        <v>3</v>
      </c>
      <c r="J1032" s="38">
        <v>60</v>
      </c>
      <c r="K1032" s="65">
        <f t="shared" si="306"/>
        <v>20</v>
      </c>
      <c r="L1032" s="46">
        <v>1.6666666666666701</v>
      </c>
      <c r="M1032" s="66">
        <f t="shared" si="307"/>
        <v>5</v>
      </c>
      <c r="N1032" s="38">
        <v>106</v>
      </c>
      <c r="O1032" s="38">
        <v>38</v>
      </c>
      <c r="P1032" s="38">
        <v>10</v>
      </c>
      <c r="Q1032" s="71">
        <f t="shared" si="308"/>
        <v>0.04</v>
      </c>
      <c r="R1032" s="65">
        <f t="shared" si="309"/>
        <v>0.12</v>
      </c>
      <c r="S1032" s="72">
        <f t="shared" si="310"/>
        <v>0.05</v>
      </c>
      <c r="T1032" s="50">
        <v>3</v>
      </c>
      <c r="U1032" s="74" t="s">
        <v>3710</v>
      </c>
      <c r="V1032" s="27">
        <f>IF(E1032="","",SUMIF(OUTBOUND!$G:$G,WMS!E1032,OUTBOUND!$L:$L))</f>
        <v>0</v>
      </c>
      <c r="W1032" s="27">
        <f>IF(E1032="","",SUMIF(OUTBOUND!$G:$G,WMS!E1032,OUTBOUND!$M:$M))</f>
        <v>0</v>
      </c>
      <c r="X1032" s="71">
        <f>IF(E1032="","",SUMIF(OUTBOUND!$G:$G,WMS!E1032,OUTBOUND!$O:$O))</f>
        <v>0</v>
      </c>
      <c r="Y1032" s="71">
        <f>IF(E1032="","",SUMIF(OUTBOUND!$G:$G,WMS!E1032,OUTBOUND!$AC:$AC))</f>
        <v>0</v>
      </c>
      <c r="Z1032" s="71">
        <f>IF(E1032="","",SUMIF(OUTBOUND!$G:$G,WMS!E1032,OUTBOUND!$P:$P))</f>
        <v>0</v>
      </c>
      <c r="AA1032" s="27">
        <f t="shared" si="311"/>
        <v>3</v>
      </c>
      <c r="AB1032" s="27">
        <f t="shared" si="312"/>
        <v>60</v>
      </c>
      <c r="AC1032" s="71">
        <f t="shared" si="313"/>
        <v>5</v>
      </c>
      <c r="AD1032" s="71">
        <f t="shared" si="314"/>
        <v>3</v>
      </c>
      <c r="AE1032" s="71">
        <f t="shared" si="315"/>
        <v>0.12</v>
      </c>
      <c r="AF1032" s="80" t="b">
        <f t="shared" si="316"/>
        <v>1</v>
      </c>
    </row>
    <row r="1033" spans="1:33">
      <c r="A1033" s="43" t="s">
        <v>3227</v>
      </c>
      <c r="B1033" s="19" t="s">
        <v>1761</v>
      </c>
      <c r="C1033" s="19" t="s">
        <v>3707</v>
      </c>
      <c r="D1033" s="19" t="s">
        <v>3711</v>
      </c>
      <c r="E1033" s="57" t="str">
        <f t="shared" si="305"/>
        <v>KG-ARI-1904-00124-03127/42111313</v>
      </c>
      <c r="F1033" s="19" t="s">
        <v>1763</v>
      </c>
      <c r="G1033" s="19" t="s">
        <v>1766</v>
      </c>
      <c r="H1033" s="45">
        <v>43584</v>
      </c>
      <c r="I1033" s="38">
        <v>2</v>
      </c>
      <c r="J1033" s="38">
        <v>40</v>
      </c>
      <c r="K1033" s="65">
        <f t="shared" si="306"/>
        <v>20</v>
      </c>
      <c r="L1033" s="46">
        <v>2.5</v>
      </c>
      <c r="M1033" s="66">
        <f t="shared" si="307"/>
        <v>5</v>
      </c>
      <c r="N1033" s="38">
        <v>85</v>
      </c>
      <c r="O1033" s="38">
        <v>38</v>
      </c>
      <c r="P1033" s="38">
        <v>13</v>
      </c>
      <c r="Q1033" s="71">
        <f t="shared" si="308"/>
        <v>4.2000000000000003E-2</v>
      </c>
      <c r="R1033" s="65">
        <f t="shared" si="309"/>
        <v>0.08</v>
      </c>
      <c r="S1033" s="72">
        <f t="shared" si="310"/>
        <v>7.4999999999999997E-2</v>
      </c>
      <c r="T1033" s="50">
        <v>3</v>
      </c>
      <c r="U1033" s="74" t="s">
        <v>3697</v>
      </c>
      <c r="V1033" s="27">
        <f>IF(E1033="","",SUMIF(OUTBOUND!$G:$G,WMS!E1033,OUTBOUND!$L:$L))</f>
        <v>1</v>
      </c>
      <c r="W1033" s="27">
        <f>IF(E1033="","",SUMIF(OUTBOUND!$G:$G,WMS!E1033,OUTBOUND!$M:$M))</f>
        <v>20</v>
      </c>
      <c r="X1033" s="71">
        <f>IF(E1033="","",SUMIF(OUTBOUND!$G:$G,WMS!E1033,OUTBOUND!$O:$O))</f>
        <v>2.5</v>
      </c>
      <c r="Y1033" s="71">
        <f>IF(E1033="","",SUMIF(OUTBOUND!$G:$G,WMS!E1033,OUTBOUND!$AC:$AC))</f>
        <v>1.5</v>
      </c>
      <c r="Z1033" s="71">
        <f>IF(E1033="","",SUMIF(OUTBOUND!$G:$G,WMS!E1033,OUTBOUND!$P:$P))</f>
        <v>4.2000000000000003E-2</v>
      </c>
      <c r="AA1033" s="27">
        <f t="shared" si="311"/>
        <v>1</v>
      </c>
      <c r="AB1033" s="27">
        <f t="shared" si="312"/>
        <v>20</v>
      </c>
      <c r="AC1033" s="71">
        <f t="shared" si="313"/>
        <v>2.5</v>
      </c>
      <c r="AD1033" s="71">
        <f t="shared" si="314"/>
        <v>1.5</v>
      </c>
      <c r="AE1033" s="71">
        <f t="shared" si="315"/>
        <v>3.7999999999999999E-2</v>
      </c>
      <c r="AF1033" s="80" t="b">
        <f t="shared" si="316"/>
        <v>1</v>
      </c>
    </row>
    <row r="1034" spans="1:33">
      <c r="A1034" s="84" t="s">
        <v>3227</v>
      </c>
      <c r="B1034" s="83" t="s">
        <v>1761</v>
      </c>
      <c r="C1034" s="83" t="s">
        <v>3712</v>
      </c>
      <c r="D1034" s="83" t="s">
        <v>3713</v>
      </c>
      <c r="E1034" s="57" t="str">
        <f t="shared" si="305"/>
        <v>KG-ARI-1904-00125-03121/42742838</v>
      </c>
      <c r="F1034" s="19" t="s">
        <v>1763</v>
      </c>
      <c r="G1034" s="19" t="s">
        <v>1765</v>
      </c>
      <c r="H1034" s="45">
        <v>43584</v>
      </c>
      <c r="I1034" s="38">
        <v>5</v>
      </c>
      <c r="J1034" s="38">
        <v>50</v>
      </c>
      <c r="K1034" s="65">
        <f t="shared" si="306"/>
        <v>10</v>
      </c>
      <c r="L1034" s="46">
        <v>1.6</v>
      </c>
      <c r="M1034" s="66">
        <f t="shared" si="307"/>
        <v>8</v>
      </c>
      <c r="N1034" s="38">
        <v>92</v>
      </c>
      <c r="O1034" s="38">
        <v>32</v>
      </c>
      <c r="P1034" s="38">
        <v>11</v>
      </c>
      <c r="Q1034" s="71">
        <f t="shared" si="308"/>
        <v>3.2000000000000001E-2</v>
      </c>
      <c r="R1034" s="65">
        <f t="shared" si="309"/>
        <v>0.16</v>
      </c>
      <c r="S1034" s="72">
        <f t="shared" si="310"/>
        <v>0.1</v>
      </c>
      <c r="T1034" s="50">
        <v>5</v>
      </c>
      <c r="U1034" s="74" t="s">
        <v>3697</v>
      </c>
      <c r="V1034" s="27">
        <f>IF(E1034="","",SUMIF(OUTBOUND!$G:$G,WMS!E1034,OUTBOUND!$L:$L))</f>
        <v>5</v>
      </c>
      <c r="W1034" s="27">
        <f>IF(E1034="","",SUMIF(OUTBOUND!$G:$G,WMS!E1034,OUTBOUND!$M:$M))</f>
        <v>50</v>
      </c>
      <c r="X1034" s="71">
        <f>IF(E1034="","",SUMIF(OUTBOUND!$G:$G,WMS!E1034,OUTBOUND!$O:$O))</f>
        <v>8</v>
      </c>
      <c r="Y1034" s="71">
        <f>IF(E1034="","",SUMIF(OUTBOUND!$G:$G,WMS!E1034,OUTBOUND!$AC:$AC))</f>
        <v>5</v>
      </c>
      <c r="Z1034" s="71">
        <f>IF(E1034="","",SUMIF(OUTBOUND!$G:$G,WMS!E1034,OUTBOUND!$P:$P))</f>
        <v>0.16</v>
      </c>
      <c r="AA1034" s="27">
        <f t="shared" si="311"/>
        <v>0</v>
      </c>
      <c r="AB1034" s="27">
        <f t="shared" si="312"/>
        <v>0</v>
      </c>
      <c r="AC1034" s="71">
        <f t="shared" si="313"/>
        <v>0</v>
      </c>
      <c r="AD1034" s="71">
        <f t="shared" si="314"/>
        <v>0</v>
      </c>
      <c r="AE1034" s="71">
        <f t="shared" si="315"/>
        <v>0</v>
      </c>
      <c r="AF1034" s="80" t="e">
        <f t="shared" si="316"/>
        <v>#DIV/0!</v>
      </c>
      <c r="AG1034" s="60" t="s">
        <v>2726</v>
      </c>
    </row>
    <row r="1035" spans="1:33">
      <c r="A1035" s="43" t="s">
        <v>3202</v>
      </c>
      <c r="B1035" s="19" t="s">
        <v>1767</v>
      </c>
      <c r="C1035" s="19" t="s">
        <v>3714</v>
      </c>
      <c r="D1035" s="19">
        <v>42287643</v>
      </c>
      <c r="E1035" s="57" t="str">
        <f t="shared" si="305"/>
        <v>KG-ARI-1904-00124-03303/42287643</v>
      </c>
      <c r="F1035" s="19" t="s">
        <v>1769</v>
      </c>
      <c r="G1035" s="19" t="s">
        <v>1770</v>
      </c>
      <c r="H1035" s="45">
        <v>43584</v>
      </c>
      <c r="I1035" s="38">
        <v>23</v>
      </c>
      <c r="J1035" s="38">
        <v>138</v>
      </c>
      <c r="K1035" s="65">
        <f t="shared" si="306"/>
        <v>6</v>
      </c>
      <c r="L1035" s="46">
        <v>1.82</v>
      </c>
      <c r="M1035" s="66">
        <f t="shared" si="307"/>
        <v>41.86</v>
      </c>
      <c r="N1035" s="38">
        <v>32</v>
      </c>
      <c r="O1035" s="38">
        <v>24.5</v>
      </c>
      <c r="P1035" s="38">
        <v>16.5</v>
      </c>
      <c r="Q1035" s="71">
        <f t="shared" si="308"/>
        <v>1.2999999999999999E-2</v>
      </c>
      <c r="R1035" s="65">
        <f t="shared" si="309"/>
        <v>0.3</v>
      </c>
      <c r="S1035" s="72">
        <f t="shared" si="310"/>
        <v>0.30333333333333334</v>
      </c>
      <c r="T1035" s="50">
        <v>41.86</v>
      </c>
      <c r="U1035" s="74" t="s">
        <v>3697</v>
      </c>
      <c r="V1035" s="27">
        <f>IF(E1035="","",SUMIF(OUTBOUND!$G:$G,WMS!E1035,OUTBOUND!$L:$L))</f>
        <v>12</v>
      </c>
      <c r="W1035" s="27">
        <f>IF(E1035="","",SUMIF(OUTBOUND!$G:$G,WMS!E1035,OUTBOUND!$M:$M))</f>
        <v>72</v>
      </c>
      <c r="X1035" s="71">
        <f>IF(E1035="","",SUMIF(OUTBOUND!$G:$G,WMS!E1035,OUTBOUND!$O:$O))</f>
        <v>21.84</v>
      </c>
      <c r="Y1035" s="71">
        <f>IF(E1035="","",SUMIF(OUTBOUND!$G:$G,WMS!E1035,OUTBOUND!$AC:$AC))</f>
        <v>21.84</v>
      </c>
      <c r="Z1035" s="71">
        <f>IF(E1035="","",SUMIF(OUTBOUND!$G:$G,WMS!E1035,OUTBOUND!$P:$P))</f>
        <v>0.156</v>
      </c>
      <c r="AA1035" s="27">
        <f t="shared" si="311"/>
        <v>11</v>
      </c>
      <c r="AB1035" s="27">
        <f t="shared" si="312"/>
        <v>66</v>
      </c>
      <c r="AC1035" s="71">
        <f t="shared" si="313"/>
        <v>20.02</v>
      </c>
      <c r="AD1035" s="71">
        <f t="shared" si="314"/>
        <v>20.02</v>
      </c>
      <c r="AE1035" s="71">
        <f t="shared" si="315"/>
        <v>0.14399999999999999</v>
      </c>
      <c r="AF1035" s="80" t="b">
        <f t="shared" si="316"/>
        <v>1</v>
      </c>
    </row>
    <row r="1036" spans="1:33">
      <c r="A1036" s="43" t="s">
        <v>3202</v>
      </c>
      <c r="B1036" s="19" t="s">
        <v>1767</v>
      </c>
      <c r="C1036" s="19" t="s">
        <v>3714</v>
      </c>
      <c r="D1036" s="19">
        <v>42609889</v>
      </c>
      <c r="E1036" s="57" t="str">
        <f t="shared" si="305"/>
        <v>KG-ARI-1904-00124-03303/42609889</v>
      </c>
      <c r="F1036" s="19" t="s">
        <v>1769</v>
      </c>
      <c r="G1036" s="19" t="s">
        <v>1772</v>
      </c>
      <c r="H1036" s="45">
        <v>43584</v>
      </c>
      <c r="I1036" s="38">
        <v>9</v>
      </c>
      <c r="J1036" s="38">
        <v>54</v>
      </c>
      <c r="K1036" s="65">
        <f t="shared" si="306"/>
        <v>6</v>
      </c>
      <c r="L1036" s="46">
        <v>0.9</v>
      </c>
      <c r="M1036" s="66">
        <f t="shared" si="307"/>
        <v>8.1</v>
      </c>
      <c r="N1036" s="38">
        <v>20</v>
      </c>
      <c r="O1036" s="38">
        <v>18</v>
      </c>
      <c r="P1036" s="38">
        <v>16.5</v>
      </c>
      <c r="Q1036" s="71">
        <f t="shared" si="308"/>
        <v>6.0000000000000001E-3</v>
      </c>
      <c r="R1036" s="65">
        <f t="shared" si="309"/>
        <v>0.05</v>
      </c>
      <c r="S1036" s="72">
        <f t="shared" si="310"/>
        <v>0.15</v>
      </c>
      <c r="T1036" s="50">
        <v>8.1</v>
      </c>
      <c r="U1036" s="74" t="s">
        <v>3715</v>
      </c>
      <c r="V1036" s="27">
        <f>IF(E1036="","",SUMIF(OUTBOUND!$G:$G,WMS!E1036,OUTBOUND!$L:$L))</f>
        <v>0</v>
      </c>
      <c r="W1036" s="27">
        <f>IF(E1036="","",SUMIF(OUTBOUND!$G:$G,WMS!E1036,OUTBOUND!$M:$M))</f>
        <v>0</v>
      </c>
      <c r="X1036" s="71">
        <f>IF(E1036="","",SUMIF(OUTBOUND!$G:$G,WMS!E1036,OUTBOUND!$O:$O))</f>
        <v>0</v>
      </c>
      <c r="Y1036" s="71">
        <f>IF(E1036="","",SUMIF(OUTBOUND!$G:$G,WMS!E1036,OUTBOUND!$AC:$AC))</f>
        <v>0</v>
      </c>
      <c r="Z1036" s="71">
        <f>IF(E1036="","",SUMIF(OUTBOUND!$G:$G,WMS!E1036,OUTBOUND!$P:$P))</f>
        <v>0</v>
      </c>
      <c r="AA1036" s="27">
        <f t="shared" si="311"/>
        <v>9</v>
      </c>
      <c r="AB1036" s="27">
        <f t="shared" si="312"/>
        <v>54</v>
      </c>
      <c r="AC1036" s="71">
        <f t="shared" si="313"/>
        <v>8.1</v>
      </c>
      <c r="AD1036" s="71">
        <f t="shared" si="314"/>
        <v>8.1</v>
      </c>
      <c r="AE1036" s="71">
        <f t="shared" si="315"/>
        <v>0.05</v>
      </c>
      <c r="AF1036" s="80" t="b">
        <f t="shared" si="316"/>
        <v>1</v>
      </c>
    </row>
    <row r="1037" spans="1:33">
      <c r="A1037" s="43" t="s">
        <v>3202</v>
      </c>
      <c r="B1037" s="19" t="s">
        <v>1767</v>
      </c>
      <c r="C1037" s="19" t="s">
        <v>3714</v>
      </c>
      <c r="D1037" s="19">
        <v>42609902</v>
      </c>
      <c r="E1037" s="57" t="str">
        <f t="shared" si="305"/>
        <v>KG-ARI-1904-00124-03303/42609902</v>
      </c>
      <c r="F1037" s="19" t="s">
        <v>1769</v>
      </c>
      <c r="G1037" s="19" t="s">
        <v>1774</v>
      </c>
      <c r="H1037" s="45">
        <v>43584</v>
      </c>
      <c r="I1037" s="38">
        <v>7</v>
      </c>
      <c r="J1037" s="38">
        <v>42</v>
      </c>
      <c r="K1037" s="65">
        <f t="shared" si="306"/>
        <v>6</v>
      </c>
      <c r="L1037" s="46">
        <v>0.51</v>
      </c>
      <c r="M1037" s="66">
        <f t="shared" si="307"/>
        <v>3.57</v>
      </c>
      <c r="N1037" s="38">
        <v>20</v>
      </c>
      <c r="O1037" s="38">
        <v>18</v>
      </c>
      <c r="P1037" s="38">
        <v>16.5</v>
      </c>
      <c r="Q1037" s="71">
        <f t="shared" si="308"/>
        <v>6.0000000000000001E-3</v>
      </c>
      <c r="R1037" s="65">
        <f t="shared" si="309"/>
        <v>0.04</v>
      </c>
      <c r="S1037" s="72">
        <f t="shared" si="310"/>
        <v>8.4999999999999992E-2</v>
      </c>
      <c r="T1037" s="50">
        <v>3.57</v>
      </c>
      <c r="U1037" s="74" t="s">
        <v>3715</v>
      </c>
      <c r="V1037" s="27">
        <f>IF(E1037="","",SUMIF(OUTBOUND!$G:$G,WMS!E1037,OUTBOUND!$L:$L))</f>
        <v>0</v>
      </c>
      <c r="W1037" s="27">
        <f>IF(E1037="","",SUMIF(OUTBOUND!$G:$G,WMS!E1037,OUTBOUND!$M:$M))</f>
        <v>0</v>
      </c>
      <c r="X1037" s="71">
        <f>IF(E1037="","",SUMIF(OUTBOUND!$G:$G,WMS!E1037,OUTBOUND!$O:$O))</f>
        <v>0</v>
      </c>
      <c r="Y1037" s="71">
        <f>IF(E1037="","",SUMIF(OUTBOUND!$G:$G,WMS!E1037,OUTBOUND!$AC:$AC))</f>
        <v>0</v>
      </c>
      <c r="Z1037" s="71">
        <f>IF(E1037="","",SUMIF(OUTBOUND!$G:$G,WMS!E1037,OUTBOUND!$P:$P))</f>
        <v>0</v>
      </c>
      <c r="AA1037" s="27">
        <f t="shared" si="311"/>
        <v>7</v>
      </c>
      <c r="AB1037" s="27">
        <f t="shared" si="312"/>
        <v>42</v>
      </c>
      <c r="AC1037" s="71">
        <f t="shared" si="313"/>
        <v>3.57</v>
      </c>
      <c r="AD1037" s="71">
        <f t="shared" si="314"/>
        <v>3.57</v>
      </c>
      <c r="AE1037" s="71">
        <f t="shared" si="315"/>
        <v>0.04</v>
      </c>
      <c r="AF1037" s="80" t="b">
        <f t="shared" si="316"/>
        <v>1</v>
      </c>
    </row>
    <row r="1038" spans="1:33">
      <c r="A1038" s="84" t="s">
        <v>3202</v>
      </c>
      <c r="B1038" s="83" t="s">
        <v>1767</v>
      </c>
      <c r="C1038" s="83" t="s">
        <v>3714</v>
      </c>
      <c r="D1038" s="83">
        <v>42613497</v>
      </c>
      <c r="E1038" s="57" t="str">
        <f t="shared" si="305"/>
        <v>KG-ARI-1904-00124-03303/42613497</v>
      </c>
      <c r="F1038" s="19" t="s">
        <v>1769</v>
      </c>
      <c r="G1038" s="19" t="s">
        <v>1776</v>
      </c>
      <c r="H1038" s="45">
        <v>43584</v>
      </c>
      <c r="I1038" s="38">
        <v>9</v>
      </c>
      <c r="J1038" s="38">
        <v>54</v>
      </c>
      <c r="K1038" s="65">
        <f t="shared" si="306"/>
        <v>6</v>
      </c>
      <c r="L1038" s="46">
        <v>0.77</v>
      </c>
      <c r="M1038" s="66">
        <f t="shared" si="307"/>
        <v>6.93</v>
      </c>
      <c r="N1038" s="38">
        <v>22</v>
      </c>
      <c r="O1038" s="38">
        <v>20</v>
      </c>
      <c r="P1038" s="38">
        <v>16.5</v>
      </c>
      <c r="Q1038" s="71">
        <f t="shared" si="308"/>
        <v>7.0000000000000001E-3</v>
      </c>
      <c r="R1038" s="65">
        <f t="shared" si="309"/>
        <v>7.0000000000000007E-2</v>
      </c>
      <c r="S1038" s="72">
        <f t="shared" si="310"/>
        <v>0.12833333333333333</v>
      </c>
      <c r="T1038" s="50">
        <v>6.93</v>
      </c>
      <c r="U1038" s="74" t="s">
        <v>3715</v>
      </c>
      <c r="V1038" s="27">
        <f>IF(E1038="","",SUMIF(OUTBOUND!$G:$G,WMS!E1038,OUTBOUND!$L:$L))</f>
        <v>9</v>
      </c>
      <c r="W1038" s="27">
        <f>IF(E1038="","",SUMIF(OUTBOUND!$G:$G,WMS!E1038,OUTBOUND!$M:$M))</f>
        <v>54</v>
      </c>
      <c r="X1038" s="71">
        <f>IF(E1038="","",SUMIF(OUTBOUND!$G:$G,WMS!E1038,OUTBOUND!$O:$O))</f>
        <v>6.93</v>
      </c>
      <c r="Y1038" s="71">
        <f>IF(E1038="","",SUMIF(OUTBOUND!$G:$G,WMS!E1038,OUTBOUND!$AC:$AC))</f>
        <v>6.93</v>
      </c>
      <c r="Z1038" s="71">
        <f>IF(E1038="","",SUMIF(OUTBOUND!$G:$G,WMS!E1038,OUTBOUND!$P:$P))</f>
        <v>6.3E-2</v>
      </c>
      <c r="AA1038" s="27">
        <f t="shared" si="311"/>
        <v>0</v>
      </c>
      <c r="AB1038" s="27">
        <f t="shared" si="312"/>
        <v>0</v>
      </c>
      <c r="AC1038" s="71">
        <f t="shared" si="313"/>
        <v>0</v>
      </c>
      <c r="AD1038" s="71">
        <f t="shared" si="314"/>
        <v>0</v>
      </c>
      <c r="AE1038" s="71">
        <f t="shared" si="315"/>
        <v>7.0000000000000062E-3</v>
      </c>
      <c r="AF1038" s="80" t="e">
        <f t="shared" si="316"/>
        <v>#DIV/0!</v>
      </c>
      <c r="AG1038" s="43" t="s">
        <v>2726</v>
      </c>
    </row>
    <row r="1039" spans="1:33">
      <c r="A1039" s="43" t="s">
        <v>3202</v>
      </c>
      <c r="B1039" s="19" t="s">
        <v>1767</v>
      </c>
      <c r="C1039" s="19" t="s">
        <v>3716</v>
      </c>
      <c r="D1039" s="19">
        <v>42687535</v>
      </c>
      <c r="E1039" s="57" t="str">
        <f t="shared" si="305"/>
        <v>KG-ARI-1904-00125-03304/42687535</v>
      </c>
      <c r="F1039" s="19" t="s">
        <v>1769</v>
      </c>
      <c r="G1039" s="19" t="s">
        <v>1778</v>
      </c>
      <c r="H1039" s="45">
        <v>43584</v>
      </c>
      <c r="I1039" s="38">
        <v>3</v>
      </c>
      <c r="J1039" s="38">
        <v>18</v>
      </c>
      <c r="K1039" s="65">
        <f t="shared" si="306"/>
        <v>6</v>
      </c>
      <c r="L1039" s="46">
        <v>0.61</v>
      </c>
      <c r="M1039" s="66">
        <f t="shared" si="307"/>
        <v>1.83</v>
      </c>
      <c r="N1039" s="38">
        <v>32</v>
      </c>
      <c r="O1039" s="38">
        <v>18</v>
      </c>
      <c r="P1039" s="38">
        <v>17</v>
      </c>
      <c r="Q1039" s="71">
        <f t="shared" si="308"/>
        <v>0.01</v>
      </c>
      <c r="R1039" s="65">
        <f t="shared" si="309"/>
        <v>0.03</v>
      </c>
      <c r="S1039" s="72">
        <f t="shared" si="310"/>
        <v>0.10166666666666667</v>
      </c>
      <c r="T1039" s="50">
        <v>1.83</v>
      </c>
      <c r="U1039" s="74" t="s">
        <v>3697</v>
      </c>
      <c r="V1039" s="27">
        <f>IF(E1039="","",SUMIF(OUTBOUND!$G:$G,WMS!E1039,OUTBOUND!$L:$L))</f>
        <v>0</v>
      </c>
      <c r="W1039" s="27">
        <f>IF(E1039="","",SUMIF(OUTBOUND!$G:$G,WMS!E1039,OUTBOUND!$M:$M))</f>
        <v>0</v>
      </c>
      <c r="X1039" s="71">
        <f>IF(E1039="","",SUMIF(OUTBOUND!$G:$G,WMS!E1039,OUTBOUND!$O:$O))</f>
        <v>0</v>
      </c>
      <c r="Y1039" s="71">
        <f>IF(E1039="","",SUMIF(OUTBOUND!$G:$G,WMS!E1039,OUTBOUND!$AC:$AC))</f>
        <v>0</v>
      </c>
      <c r="Z1039" s="71">
        <f>IF(E1039="","",SUMIF(OUTBOUND!$G:$G,WMS!E1039,OUTBOUND!$P:$P))</f>
        <v>0</v>
      </c>
      <c r="AA1039" s="27">
        <f t="shared" si="311"/>
        <v>3</v>
      </c>
      <c r="AB1039" s="27">
        <f t="shared" si="312"/>
        <v>18</v>
      </c>
      <c r="AC1039" s="71">
        <f t="shared" si="313"/>
        <v>1.83</v>
      </c>
      <c r="AD1039" s="71">
        <f t="shared" si="314"/>
        <v>1.83</v>
      </c>
      <c r="AE1039" s="71">
        <f t="shared" si="315"/>
        <v>0.03</v>
      </c>
      <c r="AF1039" s="80" t="b">
        <f t="shared" si="316"/>
        <v>1</v>
      </c>
    </row>
    <row r="1040" spans="1:33">
      <c r="A1040" s="43" t="s">
        <v>3202</v>
      </c>
      <c r="B1040" s="19" t="s">
        <v>1767</v>
      </c>
      <c r="C1040" s="19" t="s">
        <v>3716</v>
      </c>
      <c r="D1040" s="19">
        <v>42674054</v>
      </c>
      <c r="E1040" s="57" t="str">
        <f t="shared" si="305"/>
        <v>KG-ARI-1904-00125-03304/42674054</v>
      </c>
      <c r="F1040" s="19" t="s">
        <v>1769</v>
      </c>
      <c r="G1040" s="19" t="s">
        <v>1780</v>
      </c>
      <c r="H1040" s="45">
        <v>43584</v>
      </c>
      <c r="I1040" s="38">
        <v>3</v>
      </c>
      <c r="J1040" s="38">
        <v>12</v>
      </c>
      <c r="K1040" s="65">
        <f t="shared" si="306"/>
        <v>4</v>
      </c>
      <c r="L1040" s="46">
        <v>3</v>
      </c>
      <c r="M1040" s="66">
        <f t="shared" si="307"/>
        <v>9</v>
      </c>
      <c r="N1040" s="38">
        <v>34</v>
      </c>
      <c r="O1040" s="38">
        <v>26</v>
      </c>
      <c r="P1040" s="38">
        <v>28</v>
      </c>
      <c r="Q1040" s="71">
        <f t="shared" si="308"/>
        <v>2.5000000000000001E-2</v>
      </c>
      <c r="R1040" s="65">
        <f t="shared" si="309"/>
        <v>7.0000000000000007E-2</v>
      </c>
      <c r="S1040" s="72">
        <f t="shared" si="310"/>
        <v>0.75</v>
      </c>
      <c r="T1040" s="50">
        <v>9</v>
      </c>
      <c r="U1040" s="74" t="s">
        <v>3697</v>
      </c>
      <c r="V1040" s="27">
        <f>IF(E1040="","",SUMIF(OUTBOUND!$G:$G,WMS!E1040,OUTBOUND!$L:$L))</f>
        <v>0</v>
      </c>
      <c r="W1040" s="27">
        <f>IF(E1040="","",SUMIF(OUTBOUND!$G:$G,WMS!E1040,OUTBOUND!$M:$M))</f>
        <v>0</v>
      </c>
      <c r="X1040" s="71">
        <f>IF(E1040="","",SUMIF(OUTBOUND!$G:$G,WMS!E1040,OUTBOUND!$O:$O))</f>
        <v>0</v>
      </c>
      <c r="Y1040" s="71">
        <f>IF(E1040="","",SUMIF(OUTBOUND!$G:$G,WMS!E1040,OUTBOUND!$AC:$AC))</f>
        <v>0</v>
      </c>
      <c r="Z1040" s="71">
        <f>IF(E1040="","",SUMIF(OUTBOUND!$G:$G,WMS!E1040,OUTBOUND!$P:$P))</f>
        <v>0</v>
      </c>
      <c r="AA1040" s="27">
        <f t="shared" si="311"/>
        <v>3</v>
      </c>
      <c r="AB1040" s="27">
        <f t="shared" si="312"/>
        <v>12</v>
      </c>
      <c r="AC1040" s="71">
        <f t="shared" si="313"/>
        <v>9</v>
      </c>
      <c r="AD1040" s="71">
        <f t="shared" si="314"/>
        <v>9</v>
      </c>
      <c r="AE1040" s="71">
        <f t="shared" si="315"/>
        <v>7.0000000000000007E-2</v>
      </c>
      <c r="AF1040" s="80" t="b">
        <f t="shared" si="316"/>
        <v>1</v>
      </c>
    </row>
    <row r="1041" spans="1:33">
      <c r="A1041" s="84" t="s">
        <v>3202</v>
      </c>
      <c r="B1041" s="83" t="s">
        <v>1767</v>
      </c>
      <c r="C1041" s="83" t="s">
        <v>3716</v>
      </c>
      <c r="D1041" s="83">
        <v>42690504</v>
      </c>
      <c r="E1041" s="57" t="str">
        <f t="shared" si="305"/>
        <v>KG-ARI-1904-00125-03304/42690504</v>
      </c>
      <c r="F1041" s="19" t="s">
        <v>1769</v>
      </c>
      <c r="G1041" s="19" t="s">
        <v>1782</v>
      </c>
      <c r="H1041" s="45">
        <v>43584</v>
      </c>
      <c r="I1041" s="38">
        <v>3</v>
      </c>
      <c r="J1041" s="38">
        <v>18</v>
      </c>
      <c r="K1041" s="65">
        <f t="shared" si="306"/>
        <v>6</v>
      </c>
      <c r="L1041" s="46">
        <v>4.45</v>
      </c>
      <c r="M1041" s="66">
        <f t="shared" si="307"/>
        <v>13.35</v>
      </c>
      <c r="N1041" s="38">
        <v>45</v>
      </c>
      <c r="O1041" s="38">
        <v>23</v>
      </c>
      <c r="P1041" s="38">
        <v>35</v>
      </c>
      <c r="Q1041" s="71">
        <f t="shared" si="308"/>
        <v>3.5999999999999997E-2</v>
      </c>
      <c r="R1041" s="65">
        <f t="shared" si="309"/>
        <v>0.11</v>
      </c>
      <c r="S1041" s="72">
        <f t="shared" si="310"/>
        <v>0.7416666666666667</v>
      </c>
      <c r="T1041" s="50">
        <v>13.35</v>
      </c>
      <c r="U1041" s="74" t="s">
        <v>3697</v>
      </c>
      <c r="V1041" s="27">
        <f>IF(E1041="","",SUMIF(OUTBOUND!$G:$G,WMS!E1041,OUTBOUND!$L:$L))</f>
        <v>3</v>
      </c>
      <c r="W1041" s="27">
        <f>IF(E1041="","",SUMIF(OUTBOUND!$G:$G,WMS!E1041,OUTBOUND!$M:$M))</f>
        <v>18</v>
      </c>
      <c r="X1041" s="71">
        <f>IF(E1041="","",SUMIF(OUTBOUND!$G:$G,WMS!E1041,OUTBOUND!$O:$O))</f>
        <v>13.350000000000001</v>
      </c>
      <c r="Y1041" s="71">
        <f>IF(E1041="","",SUMIF(OUTBOUND!$G:$G,WMS!E1041,OUTBOUND!$AC:$AC))</f>
        <v>13.350000000000001</v>
      </c>
      <c r="Z1041" s="71">
        <f>IF(E1041="","",SUMIF(OUTBOUND!$G:$G,WMS!E1041,OUTBOUND!$P:$P))</f>
        <v>0.10799999999999998</v>
      </c>
      <c r="AA1041" s="27">
        <f t="shared" si="311"/>
        <v>0</v>
      </c>
      <c r="AB1041" s="27">
        <f t="shared" si="312"/>
        <v>0</v>
      </c>
      <c r="AC1041" s="71">
        <f t="shared" si="313"/>
        <v>-1.7763568394002505E-15</v>
      </c>
      <c r="AD1041" s="71">
        <f t="shared" si="314"/>
        <v>-1.7763568394002505E-15</v>
      </c>
      <c r="AE1041" s="71">
        <f t="shared" si="315"/>
        <v>2.0000000000000157E-3</v>
      </c>
      <c r="AF1041" s="80" t="e">
        <f t="shared" si="316"/>
        <v>#DIV/0!</v>
      </c>
      <c r="AG1041" s="60" t="s">
        <v>2726</v>
      </c>
    </row>
    <row r="1042" spans="1:33">
      <c r="A1042" s="43" t="s">
        <v>3402</v>
      </c>
      <c r="B1042" s="19" t="s">
        <v>1784</v>
      </c>
      <c r="C1042" s="19" t="s">
        <v>3717</v>
      </c>
      <c r="D1042" s="19" t="s">
        <v>3718</v>
      </c>
      <c r="E1042" s="57" t="str">
        <f t="shared" si="305"/>
        <v>KG-ARI-1904-00125-03069/42601869</v>
      </c>
      <c r="F1042" s="19" t="s">
        <v>1786</v>
      </c>
      <c r="G1042" s="19" t="s">
        <v>1787</v>
      </c>
      <c r="H1042" s="45">
        <v>43584</v>
      </c>
      <c r="I1042" s="38">
        <v>3</v>
      </c>
      <c r="J1042" s="38">
        <v>24</v>
      </c>
      <c r="K1042" s="65">
        <f t="shared" si="306"/>
        <v>8</v>
      </c>
      <c r="L1042" s="46">
        <v>1</v>
      </c>
      <c r="M1042" s="66">
        <f t="shared" si="307"/>
        <v>3</v>
      </c>
      <c r="N1042" s="38">
        <v>26</v>
      </c>
      <c r="O1042" s="38">
        <v>23</v>
      </c>
      <c r="P1042" s="38">
        <v>17</v>
      </c>
      <c r="Q1042" s="71">
        <f t="shared" si="308"/>
        <v>0.01</v>
      </c>
      <c r="R1042" s="65">
        <f t="shared" si="309"/>
        <v>0.03</v>
      </c>
      <c r="S1042" s="72">
        <f t="shared" si="310"/>
        <v>4.1666666666666664E-2</v>
      </c>
      <c r="T1042" s="50">
        <v>1</v>
      </c>
      <c r="U1042" s="74" t="s">
        <v>3710</v>
      </c>
      <c r="V1042" s="27">
        <f>IF(E1042="","",SUMIF(OUTBOUND!$G:$G,WMS!E1042,OUTBOUND!$L:$L))</f>
        <v>0</v>
      </c>
      <c r="W1042" s="27">
        <f>IF(E1042="","",SUMIF(OUTBOUND!$G:$G,WMS!E1042,OUTBOUND!$M:$M))</f>
        <v>0</v>
      </c>
      <c r="X1042" s="71">
        <f>IF(E1042="","",SUMIF(OUTBOUND!$G:$G,WMS!E1042,OUTBOUND!$O:$O))</f>
        <v>0</v>
      </c>
      <c r="Y1042" s="71">
        <f>IF(E1042="","",SUMIF(OUTBOUND!$G:$G,WMS!E1042,OUTBOUND!$AC:$AC))</f>
        <v>0</v>
      </c>
      <c r="Z1042" s="71">
        <f>IF(E1042="","",SUMIF(OUTBOUND!$G:$G,WMS!E1042,OUTBOUND!$P:$P))</f>
        <v>0</v>
      </c>
      <c r="AA1042" s="27">
        <f t="shared" si="311"/>
        <v>3</v>
      </c>
      <c r="AB1042" s="27">
        <f t="shared" si="312"/>
        <v>24</v>
      </c>
      <c r="AC1042" s="71">
        <f t="shared" si="313"/>
        <v>3</v>
      </c>
      <c r="AD1042" s="71">
        <f t="shared" si="314"/>
        <v>1</v>
      </c>
      <c r="AE1042" s="71">
        <f t="shared" si="315"/>
        <v>0.03</v>
      </c>
      <c r="AF1042" s="80" t="b">
        <f t="shared" si="316"/>
        <v>1</v>
      </c>
    </row>
    <row r="1043" spans="1:33">
      <c r="A1043" s="43" t="s">
        <v>3402</v>
      </c>
      <c r="B1043" s="19" t="s">
        <v>1784</v>
      </c>
      <c r="C1043" s="19" t="s">
        <v>3717</v>
      </c>
      <c r="D1043" s="19" t="s">
        <v>3719</v>
      </c>
      <c r="E1043" s="57" t="str">
        <f t="shared" si="305"/>
        <v>KG-ARI-1904-00125-03069/42634515</v>
      </c>
      <c r="F1043" s="19" t="s">
        <v>1786</v>
      </c>
      <c r="G1043" s="19" t="s">
        <v>1789</v>
      </c>
      <c r="H1043" s="45">
        <v>43584</v>
      </c>
      <c r="I1043" s="38">
        <v>3</v>
      </c>
      <c r="J1043" s="38">
        <v>18</v>
      </c>
      <c r="K1043" s="65">
        <f t="shared" si="306"/>
        <v>6</v>
      </c>
      <c r="L1043" s="46">
        <v>5</v>
      </c>
      <c r="M1043" s="66">
        <f t="shared" si="307"/>
        <v>15</v>
      </c>
      <c r="N1043" s="38">
        <v>59</v>
      </c>
      <c r="O1043" s="38">
        <v>47</v>
      </c>
      <c r="P1043" s="38">
        <v>33</v>
      </c>
      <c r="Q1043" s="71">
        <f t="shared" si="308"/>
        <v>9.1999999999999998E-2</v>
      </c>
      <c r="R1043" s="65">
        <f t="shared" si="309"/>
        <v>0.27</v>
      </c>
      <c r="S1043" s="72">
        <f t="shared" si="310"/>
        <v>0.33333333333333331</v>
      </c>
      <c r="T1043" s="50">
        <v>6</v>
      </c>
      <c r="U1043" s="74" t="s">
        <v>3720</v>
      </c>
      <c r="V1043" s="27">
        <f>IF(E1043="","",SUMIF(OUTBOUND!$G:$G,WMS!E1043,OUTBOUND!$L:$L))</f>
        <v>0</v>
      </c>
      <c r="W1043" s="27">
        <f>IF(E1043="","",SUMIF(OUTBOUND!$G:$G,WMS!E1043,OUTBOUND!$M:$M))</f>
        <v>0</v>
      </c>
      <c r="X1043" s="71">
        <f>IF(E1043="","",SUMIF(OUTBOUND!$G:$G,WMS!E1043,OUTBOUND!$O:$O))</f>
        <v>0</v>
      </c>
      <c r="Y1043" s="71">
        <f>IF(E1043="","",SUMIF(OUTBOUND!$G:$G,WMS!E1043,OUTBOUND!$AC:$AC))</f>
        <v>0</v>
      </c>
      <c r="Z1043" s="71">
        <f>IF(E1043="","",SUMIF(OUTBOUND!$G:$G,WMS!E1043,OUTBOUND!$P:$P))</f>
        <v>0</v>
      </c>
      <c r="AA1043" s="27">
        <f t="shared" si="311"/>
        <v>3</v>
      </c>
      <c r="AB1043" s="27">
        <f t="shared" si="312"/>
        <v>18</v>
      </c>
      <c r="AC1043" s="71">
        <f t="shared" si="313"/>
        <v>15</v>
      </c>
      <c r="AD1043" s="71">
        <f t="shared" si="314"/>
        <v>6</v>
      </c>
      <c r="AE1043" s="71">
        <f t="shared" si="315"/>
        <v>0.27</v>
      </c>
      <c r="AF1043" s="80" t="b">
        <f t="shared" si="316"/>
        <v>1</v>
      </c>
    </row>
    <row r="1044" spans="1:33">
      <c r="A1044" s="43" t="s">
        <v>3227</v>
      </c>
      <c r="B1044" s="19" t="s">
        <v>1791</v>
      </c>
      <c r="C1044" s="19" t="s">
        <v>3721</v>
      </c>
      <c r="D1044" s="19">
        <v>42568612</v>
      </c>
      <c r="E1044" s="57" t="str">
        <f t="shared" si="305"/>
        <v>KG-ARI-1904-00125-03144/42568612</v>
      </c>
      <c r="F1044" s="19" t="s">
        <v>1793</v>
      </c>
      <c r="G1044" s="19" t="s">
        <v>1794</v>
      </c>
      <c r="H1044" s="45">
        <v>43584</v>
      </c>
      <c r="I1044" s="38">
        <v>5</v>
      </c>
      <c r="J1044" s="38">
        <v>60</v>
      </c>
      <c r="K1044" s="65">
        <f t="shared" si="306"/>
        <v>12</v>
      </c>
      <c r="L1044" s="46">
        <v>0.68</v>
      </c>
      <c r="M1044" s="66">
        <f t="shared" si="307"/>
        <v>3.4</v>
      </c>
      <c r="N1044" s="38">
        <v>21</v>
      </c>
      <c r="O1044" s="38">
        <v>20</v>
      </c>
      <c r="P1044" s="38">
        <v>19.3</v>
      </c>
      <c r="Q1044" s="71">
        <f t="shared" si="308"/>
        <v>8.0000000000000002E-3</v>
      </c>
      <c r="R1044" s="65">
        <f t="shared" si="309"/>
        <v>0.04</v>
      </c>
      <c r="S1044" s="72">
        <f t="shared" si="310"/>
        <v>0.04</v>
      </c>
      <c r="T1044" s="50">
        <v>2.4</v>
      </c>
      <c r="U1044" s="74" t="s">
        <v>3715</v>
      </c>
      <c r="V1044" s="27">
        <f>IF(E1044="","",SUMIF(OUTBOUND!$G:$G,WMS!E1044,OUTBOUND!$L:$L))</f>
        <v>4</v>
      </c>
      <c r="W1044" s="27">
        <f>IF(E1044="","",SUMIF(OUTBOUND!$G:$G,WMS!E1044,OUTBOUND!$M:$M))</f>
        <v>48</v>
      </c>
      <c r="X1044" s="71">
        <f>IF(E1044="","",SUMIF(OUTBOUND!$G:$G,WMS!E1044,OUTBOUND!$O:$O))</f>
        <v>2.72</v>
      </c>
      <c r="Y1044" s="71">
        <f>IF(E1044="","",SUMIF(OUTBOUND!$G:$G,WMS!E1044,OUTBOUND!$AC:$AC))</f>
        <v>1.92</v>
      </c>
      <c r="Z1044" s="71">
        <f>IF(E1044="","",SUMIF(OUTBOUND!$G:$G,WMS!E1044,OUTBOUND!$P:$P))</f>
        <v>3.2000000000000001E-2</v>
      </c>
      <c r="AA1044" s="27">
        <f t="shared" si="311"/>
        <v>1</v>
      </c>
      <c r="AB1044" s="27">
        <f t="shared" si="312"/>
        <v>12</v>
      </c>
      <c r="AC1044" s="71">
        <f t="shared" si="313"/>
        <v>0.67999999999999972</v>
      </c>
      <c r="AD1044" s="71">
        <f t="shared" si="314"/>
        <v>0.48</v>
      </c>
      <c r="AE1044" s="71">
        <f t="shared" si="315"/>
        <v>8.0000000000000002E-3</v>
      </c>
      <c r="AF1044" s="80" t="b">
        <f t="shared" si="316"/>
        <v>1</v>
      </c>
    </row>
    <row r="1045" spans="1:33">
      <c r="A1045" s="43" t="s">
        <v>3227</v>
      </c>
      <c r="B1045" s="19" t="s">
        <v>1791</v>
      </c>
      <c r="C1045" s="19" t="s">
        <v>3721</v>
      </c>
      <c r="D1045" s="19">
        <v>42636021</v>
      </c>
      <c r="E1045" s="57" t="str">
        <f>IF(D1045="","",C1045&amp;"/"&amp;D1045)</f>
        <v>KG-ARI-1904-00125-03144/42636021</v>
      </c>
      <c r="F1045" s="19" t="s">
        <v>1793</v>
      </c>
      <c r="G1045" s="19" t="s">
        <v>1795</v>
      </c>
      <c r="H1045" s="45">
        <v>43584</v>
      </c>
      <c r="I1045" s="38">
        <v>10</v>
      </c>
      <c r="J1045" s="38">
        <v>60</v>
      </c>
      <c r="K1045" s="65">
        <f t="shared" si="306"/>
        <v>6</v>
      </c>
      <c r="L1045" s="46">
        <v>2.14</v>
      </c>
      <c r="M1045" s="66">
        <f t="shared" si="307"/>
        <v>21.4</v>
      </c>
      <c r="N1045" s="38">
        <v>60</v>
      </c>
      <c r="O1045" s="38">
        <v>25</v>
      </c>
      <c r="P1045" s="38">
        <v>30</v>
      </c>
      <c r="Q1045" s="71">
        <f t="shared" si="308"/>
        <v>4.4999999999999998E-2</v>
      </c>
      <c r="R1045" s="65">
        <f t="shared" si="309"/>
        <v>0.45</v>
      </c>
      <c r="S1045" s="72">
        <f t="shared" si="310"/>
        <v>0.26500000000000001</v>
      </c>
      <c r="T1045" s="50">
        <v>15.9</v>
      </c>
      <c r="U1045" s="74" t="s">
        <v>3697</v>
      </c>
      <c r="V1045" s="27">
        <f>IF(E1045="","",SUMIF(OUTBOUND!$G:$G,WMS!E1045,OUTBOUND!$L:$L))</f>
        <v>7</v>
      </c>
      <c r="W1045" s="27">
        <f>IF(E1045="","",SUMIF(OUTBOUND!$G:$G,WMS!E1045,OUTBOUND!$M:$M))</f>
        <v>42</v>
      </c>
      <c r="X1045" s="71">
        <f>IF(E1045="","",SUMIF(OUTBOUND!$G:$G,WMS!E1045,OUTBOUND!$O:$O))</f>
        <v>14.98</v>
      </c>
      <c r="Y1045" s="71">
        <f>IF(E1045="","",SUMIF(OUTBOUND!$G:$G,WMS!E1045,OUTBOUND!$AC:$AC))</f>
        <v>11.13</v>
      </c>
      <c r="Z1045" s="71">
        <f>IF(E1045="","",SUMIF(OUTBOUND!$G:$G,WMS!E1045,OUTBOUND!$P:$P))</f>
        <v>0.315</v>
      </c>
      <c r="AA1045" s="27">
        <f t="shared" si="311"/>
        <v>3</v>
      </c>
      <c r="AB1045" s="27">
        <f t="shared" si="312"/>
        <v>18</v>
      </c>
      <c r="AC1045" s="71">
        <f t="shared" si="313"/>
        <v>6.4199999999999982</v>
      </c>
      <c r="AD1045" s="71">
        <f t="shared" si="314"/>
        <v>4.7699999999999996</v>
      </c>
      <c r="AE1045" s="71">
        <f t="shared" si="315"/>
        <v>0.13500000000000001</v>
      </c>
      <c r="AF1045" s="80" t="b">
        <f t="shared" si="316"/>
        <v>1</v>
      </c>
    </row>
    <row r="1046" spans="1:33">
      <c r="A1046" s="43" t="s">
        <v>3227</v>
      </c>
      <c r="B1046" s="19" t="s">
        <v>1796</v>
      </c>
      <c r="C1046" s="19" t="s">
        <v>3722</v>
      </c>
      <c r="D1046" s="19" t="s">
        <v>3723</v>
      </c>
      <c r="E1046" s="57" t="str">
        <f>IF(D1046="","",C1046&amp;"/"&amp;D1046)</f>
        <v>KG-ARI-1904-00124-03347/42296263</v>
      </c>
      <c r="F1046" s="19" t="s">
        <v>1798</v>
      </c>
      <c r="G1046" s="19" t="s">
        <v>1799</v>
      </c>
      <c r="H1046" s="45">
        <v>43584</v>
      </c>
      <c r="I1046" s="38">
        <v>68</v>
      </c>
      <c r="J1046" s="38">
        <v>408</v>
      </c>
      <c r="K1046" s="65">
        <f>IF(J1046="","",J1046/I1046)</f>
        <v>6</v>
      </c>
      <c r="L1046" s="46">
        <v>0.62</v>
      </c>
      <c r="M1046" s="66">
        <f>IF(L1046="","",ROUND(I1046*L1046,3))</f>
        <v>42.16</v>
      </c>
      <c r="N1046" s="38">
        <v>55</v>
      </c>
      <c r="O1046" s="38">
        <v>23</v>
      </c>
      <c r="P1046" s="38">
        <v>13.5</v>
      </c>
      <c r="Q1046" s="71">
        <f>IF(P1046="","",ROUND(N1046*O1046*P1046/1000000,3))</f>
        <v>1.7000000000000001E-2</v>
      </c>
      <c r="R1046" s="65">
        <f>IF(Q1046="","",ROUND(N1046*O1046*P1046/1000000*I1046,2))</f>
        <v>1.1599999999999999</v>
      </c>
      <c r="S1046" s="72">
        <f>IF(T1046="","",T1046/J1046)</f>
        <v>4.9999999999999996E-2</v>
      </c>
      <c r="T1046" s="50">
        <v>20.399999999999999</v>
      </c>
      <c r="U1046" s="74" t="s">
        <v>3715</v>
      </c>
      <c r="V1046" s="27">
        <f>IF(E1046="","",SUMIF(OUTBOUND!$G:$G,WMS!E1046,OUTBOUND!$L:$L))</f>
        <v>0</v>
      </c>
      <c r="W1046" s="27">
        <f>IF(E1046="","",SUMIF(OUTBOUND!$G:$G,WMS!E1046,OUTBOUND!$M:$M))</f>
        <v>0</v>
      </c>
      <c r="X1046" s="71">
        <f>IF(E1046="","",SUMIF(OUTBOUND!$G:$G,WMS!E1046,OUTBOUND!$O:$O))</f>
        <v>0</v>
      </c>
      <c r="Y1046" s="71">
        <f>IF(E1046="","",SUMIF(OUTBOUND!$G:$G,WMS!E1046,OUTBOUND!$AC:$AC))</f>
        <v>0</v>
      </c>
      <c r="Z1046" s="71">
        <f>IF(E1046="","",SUMIF(OUTBOUND!$G:$G,WMS!E1046,OUTBOUND!$P:$P))</f>
        <v>0</v>
      </c>
      <c r="AA1046" s="27">
        <f>IF(I1046="","",I1046-V1046)</f>
        <v>68</v>
      </c>
      <c r="AB1046" s="27">
        <f>IF(J1046="","",J1046-W1046)</f>
        <v>408</v>
      </c>
      <c r="AC1046" s="71">
        <f>IF(M1046="","",M1046-X1046)</f>
        <v>42.16</v>
      </c>
      <c r="AD1046" s="71">
        <f>IF(T1046="","",T1046-Y1046)</f>
        <v>20.399999999999999</v>
      </c>
      <c r="AE1046" s="71">
        <f>IF(R1046="","",R1046-Z1046)</f>
        <v>1.1599999999999999</v>
      </c>
      <c r="AF1046" s="80" t="b">
        <f>IF(AB1046="","",EXACT(K1046,AB1046/AA1046))</f>
        <v>1</v>
      </c>
    </row>
    <row r="1047" spans="1:33">
      <c r="A1047" s="43" t="s">
        <v>3227</v>
      </c>
      <c r="B1047" s="19" t="s">
        <v>1801</v>
      </c>
      <c r="C1047" s="19" t="s">
        <v>3724</v>
      </c>
      <c r="D1047" s="19">
        <v>42609766</v>
      </c>
      <c r="E1047" s="57" t="str">
        <f t="shared" ref="E1047:E1097" si="317">IF(D1047="","",C1047&amp;"/"&amp;D1047)</f>
        <v>KG-ARI-1904-00124-03048/42609766</v>
      </c>
      <c r="F1047" s="19" t="s">
        <v>1803</v>
      </c>
      <c r="G1047" s="19" t="s">
        <v>1804</v>
      </c>
      <c r="H1047" s="45">
        <v>43584</v>
      </c>
      <c r="I1047" s="38">
        <v>2</v>
      </c>
      <c r="J1047" s="38">
        <v>28</v>
      </c>
      <c r="K1047" s="65">
        <f t="shared" ref="K1047:K1097" si="318">IF(J1047="","",J1047/I1047)</f>
        <v>14</v>
      </c>
      <c r="L1047" s="46">
        <v>2.8</v>
      </c>
      <c r="M1047" s="66">
        <f t="shared" ref="M1047:M1097" si="319">IF(L1047="","",ROUND(I1047*L1047,3))</f>
        <v>5.6</v>
      </c>
      <c r="N1047" s="38">
        <v>32.299999999999997</v>
      </c>
      <c r="O1047" s="38">
        <v>32.799999999999997</v>
      </c>
      <c r="P1047" s="38">
        <v>9.9</v>
      </c>
      <c r="Q1047" s="71">
        <f t="shared" ref="Q1047:Q1097" si="320">IF(P1047="","",ROUND(N1047*O1047*P1047/1000000,3))</f>
        <v>0.01</v>
      </c>
      <c r="R1047" s="65">
        <f t="shared" ref="R1047:R1097" si="321">IF(Q1047="","",ROUND(N1047*O1047*P1047/1000000*I1047,2))</f>
        <v>0.02</v>
      </c>
      <c r="S1047" s="72">
        <f t="shared" ref="S1047:S1097" si="322">IF(T1047="","",T1047/J1047)</f>
        <v>0.18071428571428569</v>
      </c>
      <c r="T1047" s="50">
        <v>5.0599999999999996</v>
      </c>
      <c r="U1047" s="74" t="s">
        <v>3694</v>
      </c>
      <c r="V1047" s="27">
        <f>IF(E1047="","",SUMIF(OUTBOUND!$G:$G,WMS!E1047,OUTBOUND!$L:$L))</f>
        <v>0</v>
      </c>
      <c r="W1047" s="27">
        <f>IF(E1047="","",SUMIF(OUTBOUND!$G:$G,WMS!E1047,OUTBOUND!$M:$M))</f>
        <v>0</v>
      </c>
      <c r="X1047" s="71">
        <f>IF(E1047="","",SUMIF(OUTBOUND!$G:$G,WMS!E1047,OUTBOUND!$O:$O))</f>
        <v>0</v>
      </c>
      <c r="Y1047" s="71">
        <f>IF(E1047="","",SUMIF(OUTBOUND!$G:$G,WMS!E1047,OUTBOUND!$AC:$AC))</f>
        <v>0</v>
      </c>
      <c r="Z1047" s="71">
        <f>IF(E1047="","",SUMIF(OUTBOUND!$G:$G,WMS!E1047,OUTBOUND!$P:$P))</f>
        <v>0</v>
      </c>
      <c r="AA1047" s="27">
        <f t="shared" ref="AA1047:AA1097" si="323">IF(I1047="","",I1047-V1047)</f>
        <v>2</v>
      </c>
      <c r="AB1047" s="27">
        <f t="shared" ref="AB1047:AB1097" si="324">IF(J1047="","",J1047-W1047)</f>
        <v>28</v>
      </c>
      <c r="AC1047" s="71">
        <f t="shared" ref="AC1047:AC1097" si="325">IF(M1047="","",M1047-X1047)</f>
        <v>5.6</v>
      </c>
      <c r="AD1047" s="71">
        <f t="shared" ref="AD1047:AD1097" si="326">IF(T1047="","",T1047-Y1047)</f>
        <v>5.0599999999999996</v>
      </c>
      <c r="AE1047" s="71">
        <f t="shared" ref="AE1047:AE1097" si="327">IF(R1047="","",R1047-Z1047)</f>
        <v>0.02</v>
      </c>
      <c r="AF1047" s="80" t="b">
        <f t="shared" ref="AF1047:AF1097" si="328">IF(AB1047="","",EXACT(K1047,AB1047/AA1047))</f>
        <v>1</v>
      </c>
    </row>
    <row r="1048" spans="1:33">
      <c r="A1048" s="84" t="s">
        <v>3227</v>
      </c>
      <c r="B1048" s="83" t="s">
        <v>1801</v>
      </c>
      <c r="C1048" s="83" t="s">
        <v>3725</v>
      </c>
      <c r="D1048" s="83">
        <v>42687474</v>
      </c>
      <c r="E1048" s="57" t="str">
        <f t="shared" si="317"/>
        <v>KG-ARI-1904-00125-03046/42687474</v>
      </c>
      <c r="F1048" s="19" t="s">
        <v>1803</v>
      </c>
      <c r="G1048" s="19" t="s">
        <v>1805</v>
      </c>
      <c r="H1048" s="45">
        <v>43584</v>
      </c>
      <c r="I1048" s="38">
        <v>3</v>
      </c>
      <c r="J1048" s="38">
        <v>36</v>
      </c>
      <c r="K1048" s="65">
        <f t="shared" si="318"/>
        <v>12</v>
      </c>
      <c r="L1048" s="46">
        <v>0.83</v>
      </c>
      <c r="M1048" s="66">
        <f t="shared" si="319"/>
        <v>2.4900000000000002</v>
      </c>
      <c r="N1048" s="38">
        <v>31</v>
      </c>
      <c r="O1048" s="38">
        <v>20.5</v>
      </c>
      <c r="P1048" s="38">
        <v>21.5</v>
      </c>
      <c r="Q1048" s="71">
        <f t="shared" si="320"/>
        <v>1.4E-2</v>
      </c>
      <c r="R1048" s="65">
        <f t="shared" si="321"/>
        <v>0.04</v>
      </c>
      <c r="S1048" s="72">
        <f t="shared" si="322"/>
        <v>5.5E-2</v>
      </c>
      <c r="T1048" s="50">
        <v>1.98</v>
      </c>
      <c r="U1048" s="74" t="s">
        <v>3694</v>
      </c>
      <c r="V1048" s="27">
        <f>IF(E1048="","",SUMIF(OUTBOUND!$G:$G,WMS!E1048,OUTBOUND!$L:$L))</f>
        <v>3</v>
      </c>
      <c r="W1048" s="27">
        <f>IF(E1048="","",SUMIF(OUTBOUND!$G:$G,WMS!E1048,OUTBOUND!$M:$M))</f>
        <v>36</v>
      </c>
      <c r="X1048" s="71">
        <f>IF(E1048="","",SUMIF(OUTBOUND!$G:$G,WMS!E1048,OUTBOUND!$O:$O))</f>
        <v>2.4899999999999998</v>
      </c>
      <c r="Y1048" s="71">
        <f>IF(E1048="","",SUMIF(OUTBOUND!$G:$G,WMS!E1048,OUTBOUND!$AC:$AC))</f>
        <v>1.98</v>
      </c>
      <c r="Z1048" s="71">
        <f>IF(E1048="","",SUMIF(OUTBOUND!$G:$G,WMS!E1048,OUTBOUND!$P:$P))</f>
        <v>4.2000000000000003E-2</v>
      </c>
      <c r="AA1048" s="27">
        <f t="shared" si="323"/>
        <v>0</v>
      </c>
      <c r="AB1048" s="27">
        <f t="shared" si="324"/>
        <v>0</v>
      </c>
      <c r="AC1048" s="71">
        <f t="shared" si="325"/>
        <v>4.4408920985006262E-16</v>
      </c>
      <c r="AD1048" s="71">
        <f t="shared" si="326"/>
        <v>0</v>
      </c>
      <c r="AE1048" s="71">
        <f t="shared" si="327"/>
        <v>-2.0000000000000018E-3</v>
      </c>
      <c r="AF1048" s="80" t="e">
        <f t="shared" si="328"/>
        <v>#DIV/0!</v>
      </c>
      <c r="AG1048" s="60" t="s">
        <v>2726</v>
      </c>
    </row>
    <row r="1049" spans="1:33">
      <c r="A1049" s="43" t="s">
        <v>3227</v>
      </c>
      <c r="B1049" s="19" t="s">
        <v>1801</v>
      </c>
      <c r="C1049" s="19" t="s">
        <v>3725</v>
      </c>
      <c r="D1049" s="19">
        <v>42715849</v>
      </c>
      <c r="E1049" s="57" t="str">
        <f t="shared" si="317"/>
        <v>KG-ARI-1904-00125-03046/42715849</v>
      </c>
      <c r="F1049" s="19" t="s">
        <v>1803</v>
      </c>
      <c r="G1049" s="19" t="s">
        <v>1807</v>
      </c>
      <c r="H1049" s="45">
        <v>43584</v>
      </c>
      <c r="I1049" s="38">
        <v>3</v>
      </c>
      <c r="J1049" s="38">
        <v>36</v>
      </c>
      <c r="K1049" s="65">
        <f t="shared" si="318"/>
        <v>12</v>
      </c>
      <c r="L1049" s="46">
        <v>0.96</v>
      </c>
      <c r="M1049" s="66">
        <f t="shared" si="319"/>
        <v>2.88</v>
      </c>
      <c r="N1049" s="38">
        <v>24.5</v>
      </c>
      <c r="O1049" s="38">
        <v>16.5</v>
      </c>
      <c r="P1049" s="38">
        <v>9.5</v>
      </c>
      <c r="Q1049" s="71">
        <f t="shared" si="320"/>
        <v>4.0000000000000001E-3</v>
      </c>
      <c r="R1049" s="65">
        <f t="shared" si="321"/>
        <v>0.01</v>
      </c>
      <c r="S1049" s="72">
        <f t="shared" si="322"/>
        <v>7.4166666666666659E-2</v>
      </c>
      <c r="T1049" s="50">
        <v>2.67</v>
      </c>
      <c r="U1049" s="74" t="s">
        <v>3694</v>
      </c>
      <c r="V1049" s="27">
        <f>IF(E1049="","",SUMIF(OUTBOUND!$G:$G,WMS!E1049,OUTBOUND!$L:$L))</f>
        <v>2</v>
      </c>
      <c r="W1049" s="27">
        <f>IF(E1049="","",SUMIF(OUTBOUND!$G:$G,WMS!E1049,OUTBOUND!$M:$M))</f>
        <v>24</v>
      </c>
      <c r="X1049" s="71">
        <f>IF(E1049="","",SUMIF(OUTBOUND!$G:$G,WMS!E1049,OUTBOUND!$O:$O))</f>
        <v>1.92</v>
      </c>
      <c r="Y1049" s="71">
        <f>IF(E1049="","",SUMIF(OUTBOUND!$G:$G,WMS!E1049,OUTBOUND!$AC:$AC))</f>
        <v>1.7799999999999998</v>
      </c>
      <c r="Z1049" s="71">
        <f>IF(E1049="","",SUMIF(OUTBOUND!$G:$G,WMS!E1049,OUTBOUND!$P:$P))</f>
        <v>8.0000000000000002E-3</v>
      </c>
      <c r="AA1049" s="27">
        <f t="shared" si="323"/>
        <v>1</v>
      </c>
      <c r="AB1049" s="27">
        <f t="shared" si="324"/>
        <v>12</v>
      </c>
      <c r="AC1049" s="71">
        <f t="shared" si="325"/>
        <v>0.96</v>
      </c>
      <c r="AD1049" s="71">
        <f t="shared" si="326"/>
        <v>0.89000000000000012</v>
      </c>
      <c r="AE1049" s="71">
        <f t="shared" si="327"/>
        <v>2E-3</v>
      </c>
      <c r="AF1049" s="80" t="b">
        <f t="shared" si="328"/>
        <v>1</v>
      </c>
    </row>
    <row r="1050" spans="1:33">
      <c r="A1050" s="43" t="s">
        <v>3227</v>
      </c>
      <c r="B1050" s="19" t="s">
        <v>1801</v>
      </c>
      <c r="C1050" s="19" t="s">
        <v>3725</v>
      </c>
      <c r="D1050" s="19">
        <v>42715856</v>
      </c>
      <c r="E1050" s="57" t="str">
        <f t="shared" si="317"/>
        <v>KG-ARI-1904-00125-03046/42715856</v>
      </c>
      <c r="F1050" s="19" t="s">
        <v>1803</v>
      </c>
      <c r="G1050" s="19" t="s">
        <v>1807</v>
      </c>
      <c r="H1050" s="45">
        <v>43584</v>
      </c>
      <c r="I1050" s="38">
        <v>3</v>
      </c>
      <c r="J1050" s="38">
        <v>36</v>
      </c>
      <c r="K1050" s="65">
        <f t="shared" si="318"/>
        <v>12</v>
      </c>
      <c r="L1050" s="46">
        <v>0.96</v>
      </c>
      <c r="M1050" s="66">
        <f t="shared" si="319"/>
        <v>2.88</v>
      </c>
      <c r="N1050" s="38">
        <v>24.5</v>
      </c>
      <c r="O1050" s="38">
        <v>16.5</v>
      </c>
      <c r="P1050" s="38">
        <v>9.5</v>
      </c>
      <c r="Q1050" s="71">
        <f t="shared" si="320"/>
        <v>4.0000000000000001E-3</v>
      </c>
      <c r="R1050" s="65">
        <f t="shared" si="321"/>
        <v>0.01</v>
      </c>
      <c r="S1050" s="72">
        <f t="shared" si="322"/>
        <v>7.4166666666666659E-2</v>
      </c>
      <c r="T1050" s="50">
        <v>2.67</v>
      </c>
      <c r="U1050" s="74" t="s">
        <v>3694</v>
      </c>
      <c r="V1050" s="27">
        <f>IF(E1050="","",SUMIF(OUTBOUND!$G:$G,WMS!E1050,OUTBOUND!$L:$L))</f>
        <v>2</v>
      </c>
      <c r="W1050" s="27">
        <f>IF(E1050="","",SUMIF(OUTBOUND!$G:$G,WMS!E1050,OUTBOUND!$M:$M))</f>
        <v>24</v>
      </c>
      <c r="X1050" s="71">
        <f>IF(E1050="","",SUMIF(OUTBOUND!$G:$G,WMS!E1050,OUTBOUND!$O:$O))</f>
        <v>1.92</v>
      </c>
      <c r="Y1050" s="71">
        <f>IF(E1050="","",SUMIF(OUTBOUND!$G:$G,WMS!E1050,OUTBOUND!$AC:$AC))</f>
        <v>1.7799999999999998</v>
      </c>
      <c r="Z1050" s="71">
        <f>IF(E1050="","",SUMIF(OUTBOUND!$G:$G,WMS!E1050,OUTBOUND!$P:$P))</f>
        <v>8.0000000000000002E-3</v>
      </c>
      <c r="AA1050" s="27">
        <f t="shared" si="323"/>
        <v>1</v>
      </c>
      <c r="AB1050" s="27">
        <f t="shared" si="324"/>
        <v>12</v>
      </c>
      <c r="AC1050" s="71">
        <f t="shared" si="325"/>
        <v>0.96</v>
      </c>
      <c r="AD1050" s="71">
        <f t="shared" si="326"/>
        <v>0.89000000000000012</v>
      </c>
      <c r="AE1050" s="71">
        <f t="shared" si="327"/>
        <v>2E-3</v>
      </c>
      <c r="AF1050" s="80" t="b">
        <f t="shared" si="328"/>
        <v>1</v>
      </c>
    </row>
    <row r="1051" spans="1:33">
      <c r="A1051" s="43" t="s">
        <v>3227</v>
      </c>
      <c r="B1051" s="19" t="s">
        <v>1808</v>
      </c>
      <c r="C1051" s="19" t="s">
        <v>3726</v>
      </c>
      <c r="D1051" s="19" t="s">
        <v>3727</v>
      </c>
      <c r="E1051" s="57" t="str">
        <f t="shared" si="317"/>
        <v>KG-ARI-1904-00124-03117/42566137</v>
      </c>
      <c r="F1051" s="19" t="s">
        <v>1810</v>
      </c>
      <c r="G1051" s="19" t="s">
        <v>1811</v>
      </c>
      <c r="H1051" s="45">
        <v>43584</v>
      </c>
      <c r="I1051" s="38">
        <v>21</v>
      </c>
      <c r="J1051" s="38">
        <v>504</v>
      </c>
      <c r="K1051" s="65">
        <f t="shared" si="318"/>
        <v>24</v>
      </c>
      <c r="L1051" s="46">
        <v>2.21</v>
      </c>
      <c r="M1051" s="66">
        <f t="shared" si="319"/>
        <v>46.41</v>
      </c>
      <c r="N1051" s="38">
        <v>23.2</v>
      </c>
      <c r="O1051" s="38">
        <v>38.200000000000003</v>
      </c>
      <c r="P1051" s="38">
        <v>19.5</v>
      </c>
      <c r="Q1051" s="71">
        <f t="shared" si="320"/>
        <v>1.7000000000000001E-2</v>
      </c>
      <c r="R1051" s="65">
        <f t="shared" si="321"/>
        <v>0.36</v>
      </c>
      <c r="S1051" s="72">
        <f t="shared" si="322"/>
        <v>7.4999999999999997E-2</v>
      </c>
      <c r="T1051" s="50">
        <v>37.799999999999997</v>
      </c>
      <c r="U1051" s="74" t="s">
        <v>3694</v>
      </c>
      <c r="V1051" s="27">
        <f>IF(E1051="","",SUMIF(OUTBOUND!$G:$G,WMS!E1051,OUTBOUND!$L:$L))</f>
        <v>4</v>
      </c>
      <c r="W1051" s="27">
        <f>IF(E1051="","",SUMIF(OUTBOUND!$G:$G,WMS!E1051,OUTBOUND!$M:$M))</f>
        <v>96</v>
      </c>
      <c r="X1051" s="71">
        <f>IF(E1051="","",SUMIF(OUTBOUND!$G:$G,WMS!E1051,OUTBOUND!$O:$O))</f>
        <v>8.84</v>
      </c>
      <c r="Y1051" s="71">
        <f>IF(E1051="","",SUMIF(OUTBOUND!$G:$G,WMS!E1051,OUTBOUND!$AC:$AC))</f>
        <v>7.1999999999999993</v>
      </c>
      <c r="Z1051" s="71">
        <f>IF(E1051="","",SUMIF(OUTBOUND!$G:$G,WMS!E1051,OUTBOUND!$P:$P))</f>
        <v>6.8000000000000005E-2</v>
      </c>
      <c r="AA1051" s="27">
        <f t="shared" si="323"/>
        <v>17</v>
      </c>
      <c r="AB1051" s="27">
        <f t="shared" si="324"/>
        <v>408</v>
      </c>
      <c r="AC1051" s="71">
        <f t="shared" si="325"/>
        <v>37.569999999999993</v>
      </c>
      <c r="AD1051" s="71">
        <f t="shared" si="326"/>
        <v>30.599999999999998</v>
      </c>
      <c r="AE1051" s="71">
        <f t="shared" si="327"/>
        <v>0.29199999999999998</v>
      </c>
      <c r="AF1051" s="80" t="b">
        <f t="shared" si="328"/>
        <v>1</v>
      </c>
    </row>
    <row r="1052" spans="1:33">
      <c r="A1052" s="43" t="s">
        <v>3227</v>
      </c>
      <c r="B1052" s="19" t="s">
        <v>1808</v>
      </c>
      <c r="C1052" s="19" t="s">
        <v>3726</v>
      </c>
      <c r="D1052" s="19" t="s">
        <v>3389</v>
      </c>
      <c r="E1052" s="57" t="str">
        <f t="shared" si="317"/>
        <v>KG-ARI-1904-00124-03117/42269700</v>
      </c>
      <c r="F1052" s="19" t="s">
        <v>1810</v>
      </c>
      <c r="G1052" s="19" t="s">
        <v>1813</v>
      </c>
      <c r="H1052" s="45">
        <v>43584</v>
      </c>
      <c r="I1052" s="38">
        <v>13</v>
      </c>
      <c r="J1052" s="38">
        <v>312</v>
      </c>
      <c r="K1052" s="65">
        <f t="shared" si="318"/>
        <v>24</v>
      </c>
      <c r="L1052" s="46">
        <v>1</v>
      </c>
      <c r="M1052" s="66">
        <f t="shared" si="319"/>
        <v>13</v>
      </c>
      <c r="N1052" s="38">
        <v>19</v>
      </c>
      <c r="O1052" s="38">
        <v>18</v>
      </c>
      <c r="P1052" s="38">
        <v>29</v>
      </c>
      <c r="Q1052" s="71">
        <f t="shared" si="320"/>
        <v>0.01</v>
      </c>
      <c r="R1052" s="65">
        <f t="shared" si="321"/>
        <v>0.13</v>
      </c>
      <c r="S1052" s="72">
        <f t="shared" si="322"/>
        <v>0.03</v>
      </c>
      <c r="T1052" s="50">
        <v>9.36</v>
      </c>
      <c r="U1052" s="74" t="s">
        <v>3694</v>
      </c>
      <c r="V1052" s="27">
        <f>IF(E1052="","",SUMIF(OUTBOUND!$G:$G,WMS!E1052,OUTBOUND!$L:$L))</f>
        <v>8</v>
      </c>
      <c r="W1052" s="27">
        <f>IF(E1052="","",SUMIF(OUTBOUND!$G:$G,WMS!E1052,OUTBOUND!$M:$M))</f>
        <v>192</v>
      </c>
      <c r="X1052" s="71">
        <f>IF(E1052="","",SUMIF(OUTBOUND!$G:$G,WMS!E1052,OUTBOUND!$O:$O))</f>
        <v>8</v>
      </c>
      <c r="Y1052" s="71">
        <f>IF(E1052="","",SUMIF(OUTBOUND!$G:$G,WMS!E1052,OUTBOUND!$AC:$AC))</f>
        <v>5.76</v>
      </c>
      <c r="Z1052" s="71">
        <f>IF(E1052="","",SUMIF(OUTBOUND!$G:$G,WMS!E1052,OUTBOUND!$P:$P))</f>
        <v>0.08</v>
      </c>
      <c r="AA1052" s="27">
        <f t="shared" si="323"/>
        <v>5</v>
      </c>
      <c r="AB1052" s="27">
        <f t="shared" si="324"/>
        <v>120</v>
      </c>
      <c r="AC1052" s="71">
        <f t="shared" si="325"/>
        <v>5</v>
      </c>
      <c r="AD1052" s="71">
        <f t="shared" si="326"/>
        <v>3.5999999999999996</v>
      </c>
      <c r="AE1052" s="71">
        <f t="shared" si="327"/>
        <v>0.05</v>
      </c>
      <c r="AF1052" s="80" t="b">
        <f t="shared" si="328"/>
        <v>1</v>
      </c>
    </row>
    <row r="1053" spans="1:33">
      <c r="A1053" s="43" t="s">
        <v>3227</v>
      </c>
      <c r="B1053" s="19" t="s">
        <v>1808</v>
      </c>
      <c r="C1053" s="19" t="s">
        <v>3726</v>
      </c>
      <c r="D1053" s="19" t="s">
        <v>3728</v>
      </c>
      <c r="E1053" s="57" t="str">
        <f t="shared" si="317"/>
        <v>KG-ARI-1904-00124-03117/42635895</v>
      </c>
      <c r="F1053" s="19" t="s">
        <v>1810</v>
      </c>
      <c r="G1053" s="19" t="s">
        <v>1814</v>
      </c>
      <c r="H1053" s="45">
        <v>43584</v>
      </c>
      <c r="I1053" s="38">
        <v>7</v>
      </c>
      <c r="J1053" s="38">
        <v>168</v>
      </c>
      <c r="K1053" s="65">
        <f t="shared" si="318"/>
        <v>24</v>
      </c>
      <c r="L1053" s="46">
        <v>1.2</v>
      </c>
      <c r="M1053" s="66">
        <f t="shared" si="319"/>
        <v>8.4</v>
      </c>
      <c r="N1053" s="38">
        <v>28</v>
      </c>
      <c r="O1053" s="38">
        <v>22.5</v>
      </c>
      <c r="P1053" s="38">
        <v>19.5</v>
      </c>
      <c r="Q1053" s="71">
        <f t="shared" si="320"/>
        <v>1.2E-2</v>
      </c>
      <c r="R1053" s="65">
        <f t="shared" si="321"/>
        <v>0.09</v>
      </c>
      <c r="S1053" s="72">
        <f t="shared" si="322"/>
        <v>3.4999999999999996E-2</v>
      </c>
      <c r="T1053" s="50">
        <v>5.88</v>
      </c>
      <c r="U1053" s="74" t="s">
        <v>3694</v>
      </c>
      <c r="V1053" s="27">
        <f>IF(E1053="","",SUMIF(OUTBOUND!$G:$G,WMS!E1053,OUTBOUND!$L:$L))</f>
        <v>3</v>
      </c>
      <c r="W1053" s="27">
        <f>IF(E1053="","",SUMIF(OUTBOUND!$G:$G,WMS!E1053,OUTBOUND!$M:$M))</f>
        <v>72</v>
      </c>
      <c r="X1053" s="71">
        <f>IF(E1053="","",SUMIF(OUTBOUND!$G:$G,WMS!E1053,OUTBOUND!$O:$O))</f>
        <v>3.5999999999999996</v>
      </c>
      <c r="Y1053" s="71">
        <f>IF(E1053="","",SUMIF(OUTBOUND!$G:$G,WMS!E1053,OUTBOUND!$AC:$AC))</f>
        <v>2.5199999999999996</v>
      </c>
      <c r="Z1053" s="71">
        <f>IF(E1053="","",SUMIF(OUTBOUND!$G:$G,WMS!E1053,OUTBOUND!$P:$P))</f>
        <v>3.6000000000000004E-2</v>
      </c>
      <c r="AA1053" s="27">
        <f t="shared" si="323"/>
        <v>4</v>
      </c>
      <c r="AB1053" s="27">
        <f t="shared" si="324"/>
        <v>96</v>
      </c>
      <c r="AC1053" s="71">
        <f t="shared" si="325"/>
        <v>4.8000000000000007</v>
      </c>
      <c r="AD1053" s="71">
        <f t="shared" si="326"/>
        <v>3.3600000000000003</v>
      </c>
      <c r="AE1053" s="71">
        <f t="shared" si="327"/>
        <v>5.3999999999999992E-2</v>
      </c>
      <c r="AF1053" s="80" t="b">
        <f t="shared" si="328"/>
        <v>1</v>
      </c>
    </row>
    <row r="1054" spans="1:33">
      <c r="A1054" s="43" t="s">
        <v>3227</v>
      </c>
      <c r="B1054" s="19" t="s">
        <v>1808</v>
      </c>
      <c r="C1054" s="19" t="s">
        <v>3726</v>
      </c>
      <c r="D1054" s="19" t="s">
        <v>3729</v>
      </c>
      <c r="E1054" s="57" t="str">
        <f t="shared" si="317"/>
        <v>KG-ARI-1904-00124-03117/42566144</v>
      </c>
      <c r="F1054" s="19" t="s">
        <v>1810</v>
      </c>
      <c r="G1054" s="19" t="s">
        <v>1816</v>
      </c>
      <c r="H1054" s="45">
        <v>43584</v>
      </c>
      <c r="I1054" s="38">
        <v>26</v>
      </c>
      <c r="J1054" s="38">
        <v>624</v>
      </c>
      <c r="K1054" s="65">
        <f t="shared" si="318"/>
        <v>24</v>
      </c>
      <c r="L1054" s="46">
        <v>2.27</v>
      </c>
      <c r="M1054" s="66">
        <f t="shared" si="319"/>
        <v>59.02</v>
      </c>
      <c r="N1054" s="38">
        <v>37.5</v>
      </c>
      <c r="O1054" s="38">
        <v>18.5</v>
      </c>
      <c r="P1054" s="38">
        <v>17.5</v>
      </c>
      <c r="Q1054" s="71">
        <f t="shared" si="320"/>
        <v>1.2E-2</v>
      </c>
      <c r="R1054" s="65">
        <f t="shared" si="321"/>
        <v>0.32</v>
      </c>
      <c r="S1054" s="72">
        <f t="shared" si="322"/>
        <v>7.4999999999999997E-2</v>
      </c>
      <c r="T1054" s="50">
        <v>46.8</v>
      </c>
      <c r="U1054" s="74" t="s">
        <v>3694</v>
      </c>
      <c r="V1054" s="27">
        <f>IF(E1054="","",SUMIF(OUTBOUND!$G:$G,WMS!E1054,OUTBOUND!$L:$L))</f>
        <v>20</v>
      </c>
      <c r="W1054" s="27">
        <f>IF(E1054="","",SUMIF(OUTBOUND!$G:$G,WMS!E1054,OUTBOUND!$M:$M))</f>
        <v>480</v>
      </c>
      <c r="X1054" s="71">
        <f>IF(E1054="","",SUMIF(OUTBOUND!$G:$G,WMS!E1054,OUTBOUND!$O:$O))</f>
        <v>45.4</v>
      </c>
      <c r="Y1054" s="71">
        <f>IF(E1054="","",SUMIF(OUTBOUND!$G:$G,WMS!E1054,OUTBOUND!$AC:$AC))</f>
        <v>36</v>
      </c>
      <c r="Z1054" s="71">
        <f>IF(E1054="","",SUMIF(OUTBOUND!$G:$G,WMS!E1054,OUTBOUND!$P:$P))</f>
        <v>0.24</v>
      </c>
      <c r="AA1054" s="27">
        <f t="shared" si="323"/>
        <v>6</v>
      </c>
      <c r="AB1054" s="27">
        <f t="shared" si="324"/>
        <v>144</v>
      </c>
      <c r="AC1054" s="71">
        <f t="shared" si="325"/>
        <v>13.620000000000005</v>
      </c>
      <c r="AD1054" s="71">
        <f t="shared" si="326"/>
        <v>10.799999999999997</v>
      </c>
      <c r="AE1054" s="71">
        <f t="shared" si="327"/>
        <v>8.0000000000000016E-2</v>
      </c>
      <c r="AF1054" s="80" t="b">
        <f t="shared" si="328"/>
        <v>1</v>
      </c>
    </row>
    <row r="1055" spans="1:33">
      <c r="A1055" s="43" t="s">
        <v>3227</v>
      </c>
      <c r="B1055" s="19" t="s">
        <v>1808</v>
      </c>
      <c r="C1055" s="19" t="s">
        <v>3726</v>
      </c>
      <c r="D1055" s="19" t="s">
        <v>3730</v>
      </c>
      <c r="E1055" s="57" t="str">
        <f t="shared" si="317"/>
        <v>KG-ARI-1904-00124-03117/41533253</v>
      </c>
      <c r="F1055" s="19" t="s">
        <v>1810</v>
      </c>
      <c r="G1055" s="19" t="s">
        <v>1818</v>
      </c>
      <c r="H1055" s="45">
        <v>43584</v>
      </c>
      <c r="I1055" s="38">
        <v>22</v>
      </c>
      <c r="J1055" s="38">
        <v>528</v>
      </c>
      <c r="K1055" s="65">
        <f t="shared" si="318"/>
        <v>24</v>
      </c>
      <c r="L1055" s="46">
        <v>2.85</v>
      </c>
      <c r="M1055" s="66">
        <f t="shared" si="319"/>
        <v>62.7</v>
      </c>
      <c r="N1055" s="38">
        <v>44.5</v>
      </c>
      <c r="O1055" s="38">
        <v>24</v>
      </c>
      <c r="P1055" s="38">
        <v>18</v>
      </c>
      <c r="Q1055" s="71">
        <f t="shared" si="320"/>
        <v>1.9E-2</v>
      </c>
      <c r="R1055" s="65">
        <f t="shared" si="321"/>
        <v>0.42</v>
      </c>
      <c r="S1055" s="72">
        <f t="shared" si="322"/>
        <v>0.10583333333333333</v>
      </c>
      <c r="T1055" s="50">
        <v>55.88</v>
      </c>
      <c r="U1055" s="74" t="s">
        <v>3694</v>
      </c>
      <c r="V1055" s="27">
        <f>IF(E1055="","",SUMIF(OUTBOUND!$G:$G,WMS!E1055,OUTBOUND!$L:$L))</f>
        <v>7</v>
      </c>
      <c r="W1055" s="27">
        <f>IF(E1055="","",SUMIF(OUTBOUND!$G:$G,WMS!E1055,OUTBOUND!$M:$M))</f>
        <v>168</v>
      </c>
      <c r="X1055" s="71">
        <f>IF(E1055="","",SUMIF(OUTBOUND!$G:$G,WMS!E1055,OUTBOUND!$O:$O))</f>
        <v>19.95</v>
      </c>
      <c r="Y1055" s="71">
        <f>IF(E1055="","",SUMIF(OUTBOUND!$G:$G,WMS!E1055,OUTBOUND!$AC:$AC))</f>
        <v>17.78</v>
      </c>
      <c r="Z1055" s="71">
        <f>IF(E1055="","",SUMIF(OUTBOUND!$G:$G,WMS!E1055,OUTBOUND!$P:$P))</f>
        <v>0.13300000000000001</v>
      </c>
      <c r="AA1055" s="27">
        <f t="shared" si="323"/>
        <v>15</v>
      </c>
      <c r="AB1055" s="27">
        <f t="shared" si="324"/>
        <v>360</v>
      </c>
      <c r="AC1055" s="71">
        <f t="shared" si="325"/>
        <v>42.75</v>
      </c>
      <c r="AD1055" s="71">
        <f t="shared" si="326"/>
        <v>38.1</v>
      </c>
      <c r="AE1055" s="71">
        <f t="shared" si="327"/>
        <v>0.28699999999999998</v>
      </c>
      <c r="AF1055" s="80" t="b">
        <f t="shared" si="328"/>
        <v>1</v>
      </c>
    </row>
    <row r="1056" spans="1:33">
      <c r="A1056" s="84" t="s">
        <v>3227</v>
      </c>
      <c r="B1056" s="83" t="s">
        <v>1820</v>
      </c>
      <c r="C1056" s="83" t="s">
        <v>3731</v>
      </c>
      <c r="D1056" s="83" t="s">
        <v>3732</v>
      </c>
      <c r="E1056" s="57" t="str">
        <f t="shared" si="317"/>
        <v>KG-ARI-1904-00124-03192/42186922</v>
      </c>
      <c r="F1056" s="19" t="s">
        <v>1822</v>
      </c>
      <c r="G1056" s="20" t="s">
        <v>1823</v>
      </c>
      <c r="H1056" s="45">
        <v>43584</v>
      </c>
      <c r="I1056" s="38">
        <v>14</v>
      </c>
      <c r="J1056" s="38">
        <v>56</v>
      </c>
      <c r="K1056" s="65">
        <f t="shared" si="318"/>
        <v>4</v>
      </c>
      <c r="L1056" s="46">
        <v>3.4</v>
      </c>
      <c r="M1056" s="66">
        <f t="shared" si="319"/>
        <v>47.6</v>
      </c>
      <c r="N1056" s="38">
        <v>56</v>
      </c>
      <c r="O1056" s="38">
        <v>26</v>
      </c>
      <c r="P1056" s="38">
        <v>38</v>
      </c>
      <c r="Q1056" s="71">
        <f t="shared" si="320"/>
        <v>5.5E-2</v>
      </c>
      <c r="R1056" s="65">
        <f t="shared" si="321"/>
        <v>0.77</v>
      </c>
      <c r="S1056" s="72">
        <f t="shared" si="322"/>
        <v>0.70000000000000007</v>
      </c>
      <c r="T1056" s="50">
        <v>39.200000000000003</v>
      </c>
      <c r="U1056" s="74" t="s">
        <v>3142</v>
      </c>
      <c r="V1056" s="27">
        <f>IF(E1056="","",SUMIF(OUTBOUND!$G:$G,WMS!E1056,OUTBOUND!$L:$L))</f>
        <v>14</v>
      </c>
      <c r="W1056" s="27">
        <f>IF(E1056="","",SUMIF(OUTBOUND!$G:$G,WMS!E1056,OUTBOUND!$M:$M))</f>
        <v>56</v>
      </c>
      <c r="X1056" s="71">
        <f>IF(E1056="","",SUMIF(OUTBOUND!$G:$G,WMS!E1056,OUTBOUND!$O:$O))</f>
        <v>47.6</v>
      </c>
      <c r="Y1056" s="71">
        <f>IF(E1056="","",SUMIF(OUTBOUND!$G:$G,WMS!E1056,OUTBOUND!$AC:$AC))</f>
        <v>39.200000000000003</v>
      </c>
      <c r="Z1056" s="71">
        <f>IF(E1056="","",SUMIF(OUTBOUND!$G:$G,WMS!E1056,OUTBOUND!$P:$P))</f>
        <v>0.77</v>
      </c>
      <c r="AA1056" s="27">
        <f t="shared" si="323"/>
        <v>0</v>
      </c>
      <c r="AB1056" s="27">
        <f t="shared" si="324"/>
        <v>0</v>
      </c>
      <c r="AC1056" s="71">
        <f t="shared" si="325"/>
        <v>0</v>
      </c>
      <c r="AD1056" s="71">
        <f t="shared" si="326"/>
        <v>0</v>
      </c>
      <c r="AE1056" s="71">
        <f t="shared" si="327"/>
        <v>0</v>
      </c>
      <c r="AF1056" s="80" t="e">
        <f t="shared" si="328"/>
        <v>#DIV/0!</v>
      </c>
      <c r="AG1056" s="43" t="s">
        <v>2726</v>
      </c>
    </row>
    <row r="1057" spans="1:33">
      <c r="A1057" s="84" t="s">
        <v>3227</v>
      </c>
      <c r="B1057" s="83" t="s">
        <v>1820</v>
      </c>
      <c r="C1057" s="83" t="s">
        <v>3733</v>
      </c>
      <c r="D1057" s="83" t="s">
        <v>3732</v>
      </c>
      <c r="E1057" s="57" t="str">
        <f t="shared" si="317"/>
        <v>KG-ARI-1906-00152-03402/42186922</v>
      </c>
      <c r="F1057" s="19" t="s">
        <v>1822</v>
      </c>
      <c r="G1057" s="20" t="s">
        <v>1823</v>
      </c>
      <c r="H1057" s="45">
        <v>43584</v>
      </c>
      <c r="I1057" s="38">
        <v>7</v>
      </c>
      <c r="J1057" s="38">
        <v>28</v>
      </c>
      <c r="K1057" s="65">
        <f t="shared" si="318"/>
        <v>4</v>
      </c>
      <c r="L1057" s="46">
        <v>3.4</v>
      </c>
      <c r="M1057" s="66">
        <f t="shared" si="319"/>
        <v>23.8</v>
      </c>
      <c r="N1057" s="38">
        <v>56</v>
      </c>
      <c r="O1057" s="38">
        <v>26</v>
      </c>
      <c r="P1057" s="38">
        <v>38</v>
      </c>
      <c r="Q1057" s="71">
        <f t="shared" si="320"/>
        <v>5.5E-2</v>
      </c>
      <c r="R1057" s="65">
        <f t="shared" si="321"/>
        <v>0.39</v>
      </c>
      <c r="S1057" s="72">
        <f t="shared" si="322"/>
        <v>0.70000000000000007</v>
      </c>
      <c r="T1057" s="50">
        <v>19.600000000000001</v>
      </c>
      <c r="U1057" s="74" t="s">
        <v>3142</v>
      </c>
      <c r="V1057" s="27">
        <f>IF(E1057="","",SUMIF(OUTBOUND!$G:$G,WMS!E1057,OUTBOUND!$L:$L))</f>
        <v>7</v>
      </c>
      <c r="W1057" s="27">
        <f>IF(E1057="","",SUMIF(OUTBOUND!$G:$G,WMS!E1057,OUTBOUND!$M:$M))</f>
        <v>28</v>
      </c>
      <c r="X1057" s="71">
        <f>IF(E1057="","",SUMIF(OUTBOUND!$G:$G,WMS!E1057,OUTBOUND!$O:$O))</f>
        <v>23.8</v>
      </c>
      <c r="Y1057" s="71">
        <f>IF(E1057="","",SUMIF(OUTBOUND!$G:$G,WMS!E1057,OUTBOUND!$AC:$AC))</f>
        <v>19.600000000000001</v>
      </c>
      <c r="Z1057" s="71">
        <f>IF(E1057="","",SUMIF(OUTBOUND!$G:$G,WMS!E1057,OUTBOUND!$P:$P))</f>
        <v>0.38500000000000001</v>
      </c>
      <c r="AA1057" s="27">
        <f t="shared" si="323"/>
        <v>0</v>
      </c>
      <c r="AB1057" s="27">
        <f t="shared" si="324"/>
        <v>0</v>
      </c>
      <c r="AC1057" s="71">
        <f t="shared" si="325"/>
        <v>0</v>
      </c>
      <c r="AD1057" s="71">
        <f t="shared" si="326"/>
        <v>0</v>
      </c>
      <c r="AE1057" s="71">
        <f t="shared" si="327"/>
        <v>5.0000000000000044E-3</v>
      </c>
      <c r="AF1057" s="80" t="e">
        <f t="shared" si="328"/>
        <v>#DIV/0!</v>
      </c>
      <c r="AG1057" s="43" t="s">
        <v>2726</v>
      </c>
    </row>
    <row r="1058" spans="1:33">
      <c r="A1058" s="84" t="s">
        <v>3227</v>
      </c>
      <c r="B1058" s="83" t="s">
        <v>1820</v>
      </c>
      <c r="C1058" s="83" t="s">
        <v>3731</v>
      </c>
      <c r="D1058" s="83" t="s">
        <v>3734</v>
      </c>
      <c r="E1058" s="57" t="str">
        <f t="shared" si="317"/>
        <v>KG-ARI-1904-00124-03192/42186946</v>
      </c>
      <c r="F1058" s="19" t="s">
        <v>1822</v>
      </c>
      <c r="G1058" s="20" t="s">
        <v>1824</v>
      </c>
      <c r="H1058" s="45">
        <v>43584</v>
      </c>
      <c r="I1058" s="38">
        <v>23</v>
      </c>
      <c r="J1058" s="38">
        <v>92</v>
      </c>
      <c r="K1058" s="65">
        <f t="shared" si="318"/>
        <v>4</v>
      </c>
      <c r="L1058" s="46">
        <v>3</v>
      </c>
      <c r="M1058" s="66">
        <f t="shared" si="319"/>
        <v>69</v>
      </c>
      <c r="N1058" s="38">
        <v>44</v>
      </c>
      <c r="O1058" s="38">
        <v>29</v>
      </c>
      <c r="P1058" s="38">
        <v>40</v>
      </c>
      <c r="Q1058" s="71">
        <f t="shared" si="320"/>
        <v>5.0999999999999997E-2</v>
      </c>
      <c r="R1058" s="65">
        <f t="shared" si="321"/>
        <v>1.17</v>
      </c>
      <c r="S1058" s="72">
        <f t="shared" si="322"/>
        <v>0.625</v>
      </c>
      <c r="T1058" s="50">
        <v>57.5</v>
      </c>
      <c r="U1058" s="74" t="s">
        <v>3059</v>
      </c>
      <c r="V1058" s="27">
        <f>IF(E1058="","",SUMIF(OUTBOUND!$G:$G,WMS!E1058,OUTBOUND!$L:$L))</f>
        <v>23</v>
      </c>
      <c r="W1058" s="27">
        <f>IF(E1058="","",SUMIF(OUTBOUND!$G:$G,WMS!E1058,OUTBOUND!$M:$M))</f>
        <v>92</v>
      </c>
      <c r="X1058" s="71">
        <f>IF(E1058="","",SUMIF(OUTBOUND!$G:$G,WMS!E1058,OUTBOUND!$O:$O))</f>
        <v>69</v>
      </c>
      <c r="Y1058" s="71">
        <f>IF(E1058="","",SUMIF(OUTBOUND!$G:$G,WMS!E1058,OUTBOUND!$AC:$AC))</f>
        <v>57.5</v>
      </c>
      <c r="Z1058" s="71">
        <f>IF(E1058="","",SUMIF(OUTBOUND!$G:$G,WMS!E1058,OUTBOUND!$P:$P))</f>
        <v>1.1729999999999998</v>
      </c>
      <c r="AA1058" s="27">
        <f t="shared" si="323"/>
        <v>0</v>
      </c>
      <c r="AB1058" s="27">
        <f t="shared" si="324"/>
        <v>0</v>
      </c>
      <c r="AC1058" s="71">
        <f t="shared" si="325"/>
        <v>0</v>
      </c>
      <c r="AD1058" s="71">
        <f t="shared" si="326"/>
        <v>0</v>
      </c>
      <c r="AE1058" s="71">
        <f t="shared" si="327"/>
        <v>-2.9999999999998916E-3</v>
      </c>
      <c r="AF1058" s="80" t="e">
        <f t="shared" si="328"/>
        <v>#DIV/0!</v>
      </c>
      <c r="AG1058" s="43" t="s">
        <v>2726</v>
      </c>
    </row>
    <row r="1059" spans="1:33">
      <c r="A1059" s="84" t="s">
        <v>3227</v>
      </c>
      <c r="B1059" s="83" t="s">
        <v>1820</v>
      </c>
      <c r="C1059" s="83" t="s">
        <v>3731</v>
      </c>
      <c r="D1059" s="83">
        <v>42087717</v>
      </c>
      <c r="E1059" s="57" t="str">
        <f t="shared" si="317"/>
        <v>KG-ARI-1904-00124-03192/42087717</v>
      </c>
      <c r="F1059" s="19" t="s">
        <v>1822</v>
      </c>
      <c r="G1059" s="20" t="s">
        <v>1825</v>
      </c>
      <c r="H1059" s="45">
        <v>43584</v>
      </c>
      <c r="I1059" s="38">
        <v>39</v>
      </c>
      <c r="J1059" s="38">
        <v>234</v>
      </c>
      <c r="K1059" s="65">
        <f t="shared" si="318"/>
        <v>6</v>
      </c>
      <c r="L1059" s="46">
        <v>3.8</v>
      </c>
      <c r="M1059" s="66">
        <f t="shared" si="319"/>
        <v>148.19999999999999</v>
      </c>
      <c r="N1059" s="38">
        <v>40</v>
      </c>
      <c r="O1059" s="38">
        <v>29</v>
      </c>
      <c r="P1059" s="38">
        <v>25</v>
      </c>
      <c r="Q1059" s="71">
        <f t="shared" si="320"/>
        <v>2.9000000000000001E-2</v>
      </c>
      <c r="R1059" s="65">
        <f t="shared" si="321"/>
        <v>1.1299999999999999</v>
      </c>
      <c r="S1059" s="72">
        <f t="shared" si="322"/>
        <v>0.54999999999999993</v>
      </c>
      <c r="T1059" s="50">
        <v>128.69999999999999</v>
      </c>
      <c r="U1059" s="74" t="s">
        <v>3059</v>
      </c>
      <c r="V1059" s="27">
        <f>IF(E1059="","",SUMIF(OUTBOUND!$G:$G,WMS!E1059,OUTBOUND!$L:$L))</f>
        <v>39</v>
      </c>
      <c r="W1059" s="27">
        <f>IF(E1059="","",SUMIF(OUTBOUND!$G:$G,WMS!E1059,OUTBOUND!$M:$M))</f>
        <v>234</v>
      </c>
      <c r="X1059" s="71">
        <f>IF(E1059="","",SUMIF(OUTBOUND!$G:$G,WMS!E1059,OUTBOUND!$O:$O))</f>
        <v>148.19999999999999</v>
      </c>
      <c r="Y1059" s="71">
        <f>IF(E1059="","",SUMIF(OUTBOUND!$G:$G,WMS!E1059,OUTBOUND!$AC:$AC))</f>
        <v>128.69999999999999</v>
      </c>
      <c r="Z1059" s="71">
        <f>IF(E1059="","",SUMIF(OUTBOUND!$G:$G,WMS!E1059,OUTBOUND!$P:$P))</f>
        <v>1.131</v>
      </c>
      <c r="AA1059" s="27">
        <f t="shared" si="323"/>
        <v>0</v>
      </c>
      <c r="AB1059" s="27">
        <f t="shared" si="324"/>
        <v>0</v>
      </c>
      <c r="AC1059" s="71">
        <f t="shared" si="325"/>
        <v>0</v>
      </c>
      <c r="AD1059" s="71">
        <f t="shared" si="326"/>
        <v>0</v>
      </c>
      <c r="AE1059" s="71">
        <f t="shared" si="327"/>
        <v>-1.0000000000001119E-3</v>
      </c>
      <c r="AF1059" s="80" t="e">
        <f t="shared" si="328"/>
        <v>#DIV/0!</v>
      </c>
      <c r="AG1059" s="43" t="s">
        <v>2726</v>
      </c>
    </row>
    <row r="1060" spans="1:33">
      <c r="A1060" s="84" t="s">
        <v>3227</v>
      </c>
      <c r="B1060" s="83" t="s">
        <v>1820</v>
      </c>
      <c r="C1060" s="83" t="s">
        <v>3731</v>
      </c>
      <c r="D1060" s="83">
        <v>42634430</v>
      </c>
      <c r="E1060" s="57" t="str">
        <f t="shared" si="317"/>
        <v>KG-ARI-1904-00124-03192/42634430</v>
      </c>
      <c r="F1060" s="19" t="s">
        <v>1822</v>
      </c>
      <c r="G1060" s="20" t="s">
        <v>1826</v>
      </c>
      <c r="H1060" s="45">
        <v>43584</v>
      </c>
      <c r="I1060" s="38">
        <v>10</v>
      </c>
      <c r="J1060" s="38">
        <v>80</v>
      </c>
      <c r="K1060" s="65">
        <f t="shared" si="318"/>
        <v>8</v>
      </c>
      <c r="L1060" s="46">
        <v>2.75</v>
      </c>
      <c r="M1060" s="66">
        <f t="shared" si="319"/>
        <v>27.5</v>
      </c>
      <c r="N1060" s="38">
        <v>34</v>
      </c>
      <c r="O1060" s="38">
        <v>27</v>
      </c>
      <c r="P1060" s="38">
        <v>27.5</v>
      </c>
      <c r="Q1060" s="71">
        <f t="shared" si="320"/>
        <v>2.5000000000000001E-2</v>
      </c>
      <c r="R1060" s="65">
        <f t="shared" si="321"/>
        <v>0.25</v>
      </c>
      <c r="S1060" s="72">
        <f t="shared" si="322"/>
        <v>0.29625000000000001</v>
      </c>
      <c r="T1060" s="50">
        <v>23.7</v>
      </c>
      <c r="U1060" s="74" t="s">
        <v>2901</v>
      </c>
      <c r="V1060" s="27">
        <f>IF(E1060="","",SUMIF(OUTBOUND!$G:$G,WMS!E1060,OUTBOUND!$L:$L))</f>
        <v>10</v>
      </c>
      <c r="W1060" s="27">
        <f>IF(E1060="","",SUMIF(OUTBOUND!$G:$G,WMS!E1060,OUTBOUND!$M:$M))</f>
        <v>80</v>
      </c>
      <c r="X1060" s="71">
        <f>IF(E1060="","",SUMIF(OUTBOUND!$G:$G,WMS!E1060,OUTBOUND!$O:$O))</f>
        <v>27.5</v>
      </c>
      <c r="Y1060" s="71">
        <f>IF(E1060="","",SUMIF(OUTBOUND!$G:$G,WMS!E1060,OUTBOUND!$AC:$AC))</f>
        <v>23.700000000000003</v>
      </c>
      <c r="Z1060" s="71">
        <f>IF(E1060="","",SUMIF(OUTBOUND!$G:$G,WMS!E1060,OUTBOUND!$P:$P))</f>
        <v>0.25</v>
      </c>
      <c r="AA1060" s="27">
        <f t="shared" si="323"/>
        <v>0</v>
      </c>
      <c r="AB1060" s="27">
        <f t="shared" si="324"/>
        <v>0</v>
      </c>
      <c r="AC1060" s="71">
        <f t="shared" si="325"/>
        <v>0</v>
      </c>
      <c r="AD1060" s="71">
        <f t="shared" si="326"/>
        <v>-3.5527136788005009E-15</v>
      </c>
      <c r="AE1060" s="71">
        <f t="shared" si="327"/>
        <v>0</v>
      </c>
      <c r="AF1060" s="80" t="e">
        <f t="shared" si="328"/>
        <v>#DIV/0!</v>
      </c>
      <c r="AG1060" s="43" t="s">
        <v>2726</v>
      </c>
    </row>
    <row r="1061" spans="1:33">
      <c r="A1061" s="43" t="s">
        <v>3227</v>
      </c>
      <c r="B1061" s="19" t="s">
        <v>1820</v>
      </c>
      <c r="C1061" s="19" t="s">
        <v>3735</v>
      </c>
      <c r="D1061" s="19">
        <v>42184935</v>
      </c>
      <c r="E1061" s="57" t="str">
        <f t="shared" si="317"/>
        <v>KG-ARI-1904-00125-03193/42184935</v>
      </c>
      <c r="F1061" s="19" t="s">
        <v>1822</v>
      </c>
      <c r="G1061" s="20" t="s">
        <v>1828</v>
      </c>
      <c r="H1061" s="45">
        <v>43584</v>
      </c>
      <c r="I1061" s="38">
        <v>5</v>
      </c>
      <c r="J1061" s="38">
        <v>10</v>
      </c>
      <c r="K1061" s="65">
        <f t="shared" si="318"/>
        <v>2</v>
      </c>
      <c r="L1061" s="46">
        <v>6</v>
      </c>
      <c r="M1061" s="66">
        <f t="shared" si="319"/>
        <v>30</v>
      </c>
      <c r="N1061" s="38">
        <v>48</v>
      </c>
      <c r="O1061" s="38">
        <v>40</v>
      </c>
      <c r="P1061" s="38">
        <v>52</v>
      </c>
      <c r="Q1061" s="71">
        <f t="shared" si="320"/>
        <v>0.1</v>
      </c>
      <c r="R1061" s="65">
        <f t="shared" si="321"/>
        <v>0.5</v>
      </c>
      <c r="S1061" s="72">
        <f t="shared" si="322"/>
        <v>2.75</v>
      </c>
      <c r="T1061" s="50">
        <v>27.5</v>
      </c>
      <c r="U1061" s="74" t="s">
        <v>3694</v>
      </c>
      <c r="V1061" s="27">
        <f>IF(E1061="","",SUMIF(OUTBOUND!$G:$G,WMS!E1061,OUTBOUND!$L:$L))</f>
        <v>0</v>
      </c>
      <c r="W1061" s="27">
        <f>IF(E1061="","",SUMIF(OUTBOUND!$G:$G,WMS!E1061,OUTBOUND!$M:$M))</f>
        <v>0</v>
      </c>
      <c r="X1061" s="71">
        <f>IF(E1061="","",SUMIF(OUTBOUND!$G:$G,WMS!E1061,OUTBOUND!$O:$O))</f>
        <v>0</v>
      </c>
      <c r="Y1061" s="71">
        <f>IF(E1061="","",SUMIF(OUTBOUND!$G:$G,WMS!E1061,OUTBOUND!$AC:$AC))</f>
        <v>0</v>
      </c>
      <c r="Z1061" s="71">
        <f>IF(E1061="","",SUMIF(OUTBOUND!$G:$G,WMS!E1061,OUTBOUND!$P:$P))</f>
        <v>0</v>
      </c>
      <c r="AA1061" s="27">
        <f t="shared" si="323"/>
        <v>5</v>
      </c>
      <c r="AB1061" s="27">
        <f t="shared" si="324"/>
        <v>10</v>
      </c>
      <c r="AC1061" s="71">
        <f t="shared" si="325"/>
        <v>30</v>
      </c>
      <c r="AD1061" s="71">
        <f t="shared" si="326"/>
        <v>27.5</v>
      </c>
      <c r="AE1061" s="71">
        <f t="shared" si="327"/>
        <v>0.5</v>
      </c>
      <c r="AF1061" s="80" t="b">
        <f t="shared" si="328"/>
        <v>1</v>
      </c>
    </row>
    <row r="1062" spans="1:33">
      <c r="A1062" s="43" t="s">
        <v>3227</v>
      </c>
      <c r="B1062" s="19" t="s">
        <v>1820</v>
      </c>
      <c r="C1062" s="19" t="s">
        <v>3735</v>
      </c>
      <c r="D1062" s="19">
        <v>42690078</v>
      </c>
      <c r="E1062" s="57" t="str">
        <f t="shared" si="317"/>
        <v>KG-ARI-1904-00125-03193/42690078</v>
      </c>
      <c r="F1062" s="19" t="s">
        <v>1822</v>
      </c>
      <c r="G1062" s="20" t="s">
        <v>1830</v>
      </c>
      <c r="H1062" s="45">
        <v>43584</v>
      </c>
      <c r="I1062" s="38">
        <v>3</v>
      </c>
      <c r="J1062" s="38">
        <v>18</v>
      </c>
      <c r="K1062" s="65">
        <f t="shared" si="318"/>
        <v>6</v>
      </c>
      <c r="L1062" s="46">
        <v>1.9</v>
      </c>
      <c r="M1062" s="66">
        <f t="shared" si="319"/>
        <v>5.7</v>
      </c>
      <c r="N1062" s="38">
        <v>34</v>
      </c>
      <c r="O1062" s="38">
        <v>21</v>
      </c>
      <c r="P1062" s="38">
        <v>24</v>
      </c>
      <c r="Q1062" s="71">
        <f t="shared" si="320"/>
        <v>1.7000000000000001E-2</v>
      </c>
      <c r="R1062" s="65">
        <f t="shared" si="321"/>
        <v>0.05</v>
      </c>
      <c r="S1062" s="72">
        <f t="shared" si="322"/>
        <v>0.26666666666666666</v>
      </c>
      <c r="T1062" s="50">
        <v>4.8</v>
      </c>
      <c r="U1062" s="74" t="s">
        <v>3736</v>
      </c>
      <c r="V1062" s="27">
        <f>IF(E1062="","",SUMIF(OUTBOUND!$G:$G,WMS!E1062,OUTBOUND!$L:$L))</f>
        <v>0</v>
      </c>
      <c r="W1062" s="27">
        <f>IF(E1062="","",SUMIF(OUTBOUND!$G:$G,WMS!E1062,OUTBOUND!$M:$M))</f>
        <v>0</v>
      </c>
      <c r="X1062" s="71">
        <f>IF(E1062="","",SUMIF(OUTBOUND!$G:$G,WMS!E1062,OUTBOUND!$O:$O))</f>
        <v>0</v>
      </c>
      <c r="Y1062" s="71">
        <f>IF(E1062="","",SUMIF(OUTBOUND!$G:$G,WMS!E1062,OUTBOUND!$AC:$AC))</f>
        <v>0</v>
      </c>
      <c r="Z1062" s="71">
        <f>IF(E1062="","",SUMIF(OUTBOUND!$G:$G,WMS!E1062,OUTBOUND!$P:$P))</f>
        <v>0</v>
      </c>
      <c r="AA1062" s="27">
        <f t="shared" si="323"/>
        <v>3</v>
      </c>
      <c r="AB1062" s="27">
        <f t="shared" si="324"/>
        <v>18</v>
      </c>
      <c r="AC1062" s="71">
        <f t="shared" si="325"/>
        <v>5.7</v>
      </c>
      <c r="AD1062" s="71">
        <f t="shared" si="326"/>
        <v>4.8</v>
      </c>
      <c r="AE1062" s="71">
        <f t="shared" si="327"/>
        <v>0.05</v>
      </c>
      <c r="AF1062" s="80" t="b">
        <f t="shared" si="328"/>
        <v>1</v>
      </c>
    </row>
    <row r="1063" spans="1:33">
      <c r="A1063" s="43" t="s">
        <v>3227</v>
      </c>
      <c r="B1063" s="19" t="s">
        <v>1820</v>
      </c>
      <c r="C1063" s="19" t="s">
        <v>3735</v>
      </c>
      <c r="D1063" s="19">
        <v>42690092</v>
      </c>
      <c r="E1063" s="57" t="str">
        <f t="shared" si="317"/>
        <v>KG-ARI-1904-00125-03193/42690092</v>
      </c>
      <c r="F1063" s="19" t="s">
        <v>1822</v>
      </c>
      <c r="G1063" s="20" t="s">
        <v>1830</v>
      </c>
      <c r="H1063" s="45">
        <v>43584</v>
      </c>
      <c r="I1063" s="38">
        <v>3</v>
      </c>
      <c r="J1063" s="38">
        <v>12</v>
      </c>
      <c r="K1063" s="65">
        <f t="shared" si="318"/>
        <v>4</v>
      </c>
      <c r="L1063" s="46">
        <v>4</v>
      </c>
      <c r="M1063" s="66">
        <f t="shared" si="319"/>
        <v>12</v>
      </c>
      <c r="N1063" s="38">
        <v>36</v>
      </c>
      <c r="O1063" s="38">
        <v>34</v>
      </c>
      <c r="P1063" s="38">
        <v>32</v>
      </c>
      <c r="Q1063" s="71">
        <f t="shared" si="320"/>
        <v>3.9E-2</v>
      </c>
      <c r="R1063" s="65">
        <f t="shared" si="321"/>
        <v>0.12</v>
      </c>
      <c r="S1063" s="72">
        <f t="shared" si="322"/>
        <v>0.85</v>
      </c>
      <c r="T1063" s="50">
        <v>10.199999999999999</v>
      </c>
      <c r="U1063" s="74" t="s">
        <v>3710</v>
      </c>
      <c r="V1063" s="27">
        <f>IF(E1063="","",SUMIF(OUTBOUND!$G:$G,WMS!E1063,OUTBOUND!$L:$L))</f>
        <v>0</v>
      </c>
      <c r="W1063" s="27">
        <f>IF(E1063="","",SUMIF(OUTBOUND!$G:$G,WMS!E1063,OUTBOUND!$M:$M))</f>
        <v>0</v>
      </c>
      <c r="X1063" s="71">
        <f>IF(E1063="","",SUMIF(OUTBOUND!$G:$G,WMS!E1063,OUTBOUND!$O:$O))</f>
        <v>0</v>
      </c>
      <c r="Y1063" s="71">
        <f>IF(E1063="","",SUMIF(OUTBOUND!$G:$G,WMS!E1063,OUTBOUND!$AC:$AC))</f>
        <v>0</v>
      </c>
      <c r="Z1063" s="71">
        <f>IF(E1063="","",SUMIF(OUTBOUND!$G:$G,WMS!E1063,OUTBOUND!$P:$P))</f>
        <v>0</v>
      </c>
      <c r="AA1063" s="27">
        <f t="shared" si="323"/>
        <v>3</v>
      </c>
      <c r="AB1063" s="27">
        <f t="shared" si="324"/>
        <v>12</v>
      </c>
      <c r="AC1063" s="71">
        <f t="shared" si="325"/>
        <v>12</v>
      </c>
      <c r="AD1063" s="71">
        <f t="shared" si="326"/>
        <v>10.199999999999999</v>
      </c>
      <c r="AE1063" s="71">
        <f t="shared" si="327"/>
        <v>0.12</v>
      </c>
      <c r="AF1063" s="80" t="b">
        <f t="shared" si="328"/>
        <v>1</v>
      </c>
    </row>
    <row r="1064" spans="1:33">
      <c r="A1064" s="84" t="s">
        <v>3227</v>
      </c>
      <c r="B1064" s="83" t="s">
        <v>1820</v>
      </c>
      <c r="C1064" s="83" t="s">
        <v>3731</v>
      </c>
      <c r="D1064" s="83">
        <v>42563655</v>
      </c>
      <c r="E1064" s="57" t="str">
        <f t="shared" si="317"/>
        <v>KG-ARI-1904-00124-03192/42563655</v>
      </c>
      <c r="F1064" s="19" t="s">
        <v>1822</v>
      </c>
      <c r="G1064" s="20" t="s">
        <v>1832</v>
      </c>
      <c r="H1064" s="45">
        <v>43584</v>
      </c>
      <c r="I1064" s="38">
        <v>3</v>
      </c>
      <c r="J1064" s="38">
        <v>36</v>
      </c>
      <c r="K1064" s="65">
        <f t="shared" si="318"/>
        <v>12</v>
      </c>
      <c r="L1064" s="46">
        <v>1.5</v>
      </c>
      <c r="M1064" s="66">
        <f t="shared" si="319"/>
        <v>4.5</v>
      </c>
      <c r="N1064" s="38">
        <v>32</v>
      </c>
      <c r="O1064" s="38">
        <v>27</v>
      </c>
      <c r="P1064" s="38">
        <v>9.5</v>
      </c>
      <c r="Q1064" s="71">
        <f t="shared" si="320"/>
        <v>8.0000000000000002E-3</v>
      </c>
      <c r="R1064" s="65">
        <f t="shared" si="321"/>
        <v>0.02</v>
      </c>
      <c r="S1064" s="72">
        <f t="shared" si="322"/>
        <v>0.1</v>
      </c>
      <c r="T1064" s="50">
        <v>3.6</v>
      </c>
      <c r="U1064" s="74" t="s">
        <v>3737</v>
      </c>
      <c r="V1064" s="27">
        <f>IF(E1064="","",SUMIF(OUTBOUND!$G:$G,WMS!E1064,OUTBOUND!$L:$L))</f>
        <v>3</v>
      </c>
      <c r="W1064" s="27">
        <f>IF(E1064="","",SUMIF(OUTBOUND!$G:$G,WMS!E1064,OUTBOUND!$M:$M))</f>
        <v>36</v>
      </c>
      <c r="X1064" s="71">
        <f>IF(E1064="","",SUMIF(OUTBOUND!$G:$G,WMS!E1064,OUTBOUND!$O:$O))</f>
        <v>4.5</v>
      </c>
      <c r="Y1064" s="71">
        <f>IF(E1064="","",SUMIF(OUTBOUND!$G:$G,WMS!E1064,OUTBOUND!$AC:$AC))</f>
        <v>3.6</v>
      </c>
      <c r="Z1064" s="71">
        <f>IF(E1064="","",SUMIF(OUTBOUND!$G:$G,WMS!E1064,OUTBOUND!$P:$P))</f>
        <v>2.4E-2</v>
      </c>
      <c r="AA1064" s="27">
        <f t="shared" si="323"/>
        <v>0</v>
      </c>
      <c r="AB1064" s="27">
        <f t="shared" si="324"/>
        <v>0</v>
      </c>
      <c r="AC1064" s="71">
        <f t="shared" si="325"/>
        <v>0</v>
      </c>
      <c r="AD1064" s="71">
        <f t="shared" si="326"/>
        <v>0</v>
      </c>
      <c r="AE1064" s="71">
        <f t="shared" si="327"/>
        <v>-4.0000000000000001E-3</v>
      </c>
      <c r="AF1064" s="80" t="e">
        <f t="shared" si="328"/>
        <v>#DIV/0!</v>
      </c>
      <c r="AG1064" s="43" t="s">
        <v>2726</v>
      </c>
    </row>
    <row r="1065" spans="1:33">
      <c r="A1065" s="84" t="s">
        <v>3227</v>
      </c>
      <c r="B1065" s="83" t="s">
        <v>1820</v>
      </c>
      <c r="C1065" s="83" t="s">
        <v>3733</v>
      </c>
      <c r="D1065" s="83">
        <v>42563655</v>
      </c>
      <c r="E1065" s="57" t="str">
        <f t="shared" si="317"/>
        <v>KG-ARI-1906-00152-03402/42563655</v>
      </c>
      <c r="F1065" s="19" t="s">
        <v>1822</v>
      </c>
      <c r="G1065" s="20" t="s">
        <v>1832</v>
      </c>
      <c r="H1065" s="45">
        <v>43584</v>
      </c>
      <c r="I1065" s="38">
        <v>3</v>
      </c>
      <c r="J1065" s="38">
        <v>36</v>
      </c>
      <c r="K1065" s="65">
        <f t="shared" si="318"/>
        <v>12</v>
      </c>
      <c r="L1065" s="46">
        <v>1.5</v>
      </c>
      <c r="M1065" s="66">
        <f t="shared" si="319"/>
        <v>4.5</v>
      </c>
      <c r="N1065" s="38">
        <v>32</v>
      </c>
      <c r="O1065" s="38">
        <v>27</v>
      </c>
      <c r="P1065" s="38">
        <v>9.5</v>
      </c>
      <c r="Q1065" s="71">
        <f t="shared" si="320"/>
        <v>8.0000000000000002E-3</v>
      </c>
      <c r="R1065" s="65">
        <f t="shared" si="321"/>
        <v>0.02</v>
      </c>
      <c r="S1065" s="72">
        <f t="shared" si="322"/>
        <v>0.1</v>
      </c>
      <c r="T1065" s="50">
        <v>3.6</v>
      </c>
      <c r="U1065" s="74" t="s">
        <v>3210</v>
      </c>
      <c r="V1065" s="27">
        <f>IF(E1065="","",SUMIF(OUTBOUND!$G:$G,WMS!E1065,OUTBOUND!$L:$L))</f>
        <v>3</v>
      </c>
      <c r="W1065" s="27">
        <f>IF(E1065="","",SUMIF(OUTBOUND!$G:$G,WMS!E1065,OUTBOUND!$M:$M))</f>
        <v>36</v>
      </c>
      <c r="X1065" s="71">
        <f>IF(E1065="","",SUMIF(OUTBOUND!$G:$G,WMS!E1065,OUTBOUND!$O:$O))</f>
        <v>4.5</v>
      </c>
      <c r="Y1065" s="71">
        <f>IF(E1065="","",SUMIF(OUTBOUND!$G:$G,WMS!E1065,OUTBOUND!$AC:$AC))</f>
        <v>3.6</v>
      </c>
      <c r="Z1065" s="71">
        <f>IF(E1065="","",SUMIF(OUTBOUND!$G:$G,WMS!E1065,OUTBOUND!$P:$P))</f>
        <v>2.4E-2</v>
      </c>
      <c r="AA1065" s="27">
        <f t="shared" si="323"/>
        <v>0</v>
      </c>
      <c r="AB1065" s="27">
        <f t="shared" si="324"/>
        <v>0</v>
      </c>
      <c r="AC1065" s="71">
        <f t="shared" si="325"/>
        <v>0</v>
      </c>
      <c r="AD1065" s="71">
        <f t="shared" si="326"/>
        <v>0</v>
      </c>
      <c r="AE1065" s="71">
        <f t="shared" si="327"/>
        <v>-4.0000000000000001E-3</v>
      </c>
      <c r="AF1065" s="80" t="e">
        <f t="shared" si="328"/>
        <v>#DIV/0!</v>
      </c>
      <c r="AG1065" s="43" t="s">
        <v>2726</v>
      </c>
    </row>
    <row r="1066" spans="1:33">
      <c r="A1066" s="43" t="s">
        <v>3227</v>
      </c>
      <c r="B1066" s="19" t="s">
        <v>1820</v>
      </c>
      <c r="C1066" s="19" t="s">
        <v>3735</v>
      </c>
      <c r="D1066" s="19">
        <v>42720508</v>
      </c>
      <c r="E1066" s="57" t="str">
        <f t="shared" si="317"/>
        <v>KG-ARI-1904-00125-03193/42720508</v>
      </c>
      <c r="F1066" s="19" t="s">
        <v>1822</v>
      </c>
      <c r="G1066" s="20" t="s">
        <v>1833</v>
      </c>
      <c r="H1066" s="45">
        <v>43584</v>
      </c>
      <c r="I1066" s="38">
        <v>3</v>
      </c>
      <c r="J1066" s="38">
        <v>12</v>
      </c>
      <c r="K1066" s="65">
        <f t="shared" si="318"/>
        <v>4</v>
      </c>
      <c r="L1066" s="46">
        <v>0.9</v>
      </c>
      <c r="M1066" s="66">
        <f t="shared" si="319"/>
        <v>2.7</v>
      </c>
      <c r="N1066" s="38">
        <v>40</v>
      </c>
      <c r="O1066" s="38">
        <v>25</v>
      </c>
      <c r="P1066" s="38">
        <v>17</v>
      </c>
      <c r="Q1066" s="71">
        <f t="shared" si="320"/>
        <v>1.7000000000000001E-2</v>
      </c>
      <c r="R1066" s="65">
        <f t="shared" si="321"/>
        <v>0.05</v>
      </c>
      <c r="S1066" s="72">
        <f t="shared" si="322"/>
        <v>0.15</v>
      </c>
      <c r="T1066" s="50">
        <v>1.8</v>
      </c>
      <c r="U1066" s="74" t="s">
        <v>3736</v>
      </c>
      <c r="V1066" s="27">
        <f>IF(E1066="","",SUMIF(OUTBOUND!$G:$G,WMS!E1066,OUTBOUND!$L:$L))</f>
        <v>0</v>
      </c>
      <c r="W1066" s="27">
        <f>IF(E1066="","",SUMIF(OUTBOUND!$G:$G,WMS!E1066,OUTBOUND!$M:$M))</f>
        <v>0</v>
      </c>
      <c r="X1066" s="71">
        <f>IF(E1066="","",SUMIF(OUTBOUND!$G:$G,WMS!E1066,OUTBOUND!$O:$O))</f>
        <v>0</v>
      </c>
      <c r="Y1066" s="71">
        <f>IF(E1066="","",SUMIF(OUTBOUND!$G:$G,WMS!E1066,OUTBOUND!$AC:$AC))</f>
        <v>0</v>
      </c>
      <c r="Z1066" s="71">
        <f>IF(E1066="","",SUMIF(OUTBOUND!$G:$G,WMS!E1066,OUTBOUND!$P:$P))</f>
        <v>0</v>
      </c>
      <c r="AA1066" s="27">
        <f t="shared" si="323"/>
        <v>3</v>
      </c>
      <c r="AB1066" s="27">
        <f t="shared" si="324"/>
        <v>12</v>
      </c>
      <c r="AC1066" s="71">
        <f t="shared" si="325"/>
        <v>2.7</v>
      </c>
      <c r="AD1066" s="71">
        <f t="shared" si="326"/>
        <v>1.8</v>
      </c>
      <c r="AE1066" s="71">
        <f t="shared" si="327"/>
        <v>0.05</v>
      </c>
      <c r="AF1066" s="80" t="b">
        <f t="shared" si="328"/>
        <v>1</v>
      </c>
    </row>
    <row r="1067" spans="1:33">
      <c r="A1067" s="43" t="s">
        <v>3227</v>
      </c>
      <c r="B1067" s="19" t="s">
        <v>1820</v>
      </c>
      <c r="C1067" s="19" t="s">
        <v>3735</v>
      </c>
      <c r="D1067" s="19" t="s">
        <v>3738</v>
      </c>
      <c r="E1067" s="57" t="str">
        <f t="shared" si="317"/>
        <v>KG-ARI-1904-00125-03193/42728139</v>
      </c>
      <c r="F1067" s="19" t="s">
        <v>1822</v>
      </c>
      <c r="G1067" s="20" t="s">
        <v>1834</v>
      </c>
      <c r="H1067" s="45">
        <v>43584</v>
      </c>
      <c r="I1067" s="38">
        <v>3</v>
      </c>
      <c r="J1067" s="38">
        <v>12</v>
      </c>
      <c r="K1067" s="65">
        <f t="shared" si="318"/>
        <v>4</v>
      </c>
      <c r="L1067" s="46">
        <v>0.8</v>
      </c>
      <c r="M1067" s="66">
        <f t="shared" si="319"/>
        <v>2.4</v>
      </c>
      <c r="N1067" s="38">
        <v>40</v>
      </c>
      <c r="O1067" s="38">
        <v>25</v>
      </c>
      <c r="P1067" s="38">
        <v>17</v>
      </c>
      <c r="Q1067" s="71">
        <f t="shared" si="320"/>
        <v>1.7000000000000001E-2</v>
      </c>
      <c r="R1067" s="65">
        <f t="shared" si="321"/>
        <v>0.05</v>
      </c>
      <c r="S1067" s="72">
        <f t="shared" si="322"/>
        <v>0.125</v>
      </c>
      <c r="T1067" s="50">
        <v>1.5</v>
      </c>
      <c r="U1067" s="74" t="s">
        <v>3736</v>
      </c>
      <c r="V1067" s="27">
        <f>IF(E1067="","",SUMIF(OUTBOUND!$G:$G,WMS!E1067,OUTBOUND!$L:$L))</f>
        <v>0</v>
      </c>
      <c r="W1067" s="27">
        <f>IF(E1067="","",SUMIF(OUTBOUND!$G:$G,WMS!E1067,OUTBOUND!$M:$M))</f>
        <v>0</v>
      </c>
      <c r="X1067" s="71">
        <f>IF(E1067="","",SUMIF(OUTBOUND!$G:$G,WMS!E1067,OUTBOUND!$O:$O))</f>
        <v>0</v>
      </c>
      <c r="Y1067" s="71">
        <f>IF(E1067="","",SUMIF(OUTBOUND!$G:$G,WMS!E1067,OUTBOUND!$AC:$AC))</f>
        <v>0</v>
      </c>
      <c r="Z1067" s="71">
        <f>IF(E1067="","",SUMIF(OUTBOUND!$G:$G,WMS!E1067,OUTBOUND!$P:$P))</f>
        <v>0</v>
      </c>
      <c r="AA1067" s="27">
        <f t="shared" si="323"/>
        <v>3</v>
      </c>
      <c r="AB1067" s="27">
        <f t="shared" si="324"/>
        <v>12</v>
      </c>
      <c r="AC1067" s="71">
        <f t="shared" si="325"/>
        <v>2.4</v>
      </c>
      <c r="AD1067" s="71">
        <f t="shared" si="326"/>
        <v>1.5</v>
      </c>
      <c r="AE1067" s="71">
        <f t="shared" si="327"/>
        <v>0.05</v>
      </c>
      <c r="AF1067" s="80" t="b">
        <f t="shared" si="328"/>
        <v>1</v>
      </c>
    </row>
    <row r="1068" spans="1:33">
      <c r="A1068" s="43" t="s">
        <v>3227</v>
      </c>
      <c r="B1068" s="19" t="s">
        <v>1820</v>
      </c>
      <c r="C1068" s="19" t="s">
        <v>3735</v>
      </c>
      <c r="D1068" s="19">
        <v>42269915</v>
      </c>
      <c r="E1068" s="57" t="str">
        <f t="shared" si="317"/>
        <v>KG-ARI-1904-00125-03193/42269915</v>
      </c>
      <c r="F1068" s="19" t="s">
        <v>1822</v>
      </c>
      <c r="G1068" s="20" t="s">
        <v>1836</v>
      </c>
      <c r="H1068" s="45">
        <v>43584</v>
      </c>
      <c r="I1068" s="38">
        <v>3</v>
      </c>
      <c r="J1068" s="38">
        <v>24</v>
      </c>
      <c r="K1068" s="65">
        <f t="shared" si="318"/>
        <v>8</v>
      </c>
      <c r="L1068" s="46">
        <v>1.4</v>
      </c>
      <c r="M1068" s="66">
        <f t="shared" si="319"/>
        <v>4.2</v>
      </c>
      <c r="N1068" s="38">
        <v>43</v>
      </c>
      <c r="O1068" s="38">
        <v>21</v>
      </c>
      <c r="P1068" s="38">
        <v>21</v>
      </c>
      <c r="Q1068" s="71">
        <f t="shared" si="320"/>
        <v>1.9E-2</v>
      </c>
      <c r="R1068" s="65">
        <f t="shared" si="321"/>
        <v>0.06</v>
      </c>
      <c r="S1068" s="72">
        <f t="shared" si="322"/>
        <v>0.125</v>
      </c>
      <c r="T1068" s="50">
        <v>3</v>
      </c>
      <c r="U1068" s="74" t="s">
        <v>3736</v>
      </c>
      <c r="V1068" s="27">
        <f>IF(E1068="","",SUMIF(OUTBOUND!$G:$G,WMS!E1068,OUTBOUND!$L:$L))</f>
        <v>0</v>
      </c>
      <c r="W1068" s="27">
        <f>IF(E1068="","",SUMIF(OUTBOUND!$G:$G,WMS!E1068,OUTBOUND!$M:$M))</f>
        <v>0</v>
      </c>
      <c r="X1068" s="71">
        <f>IF(E1068="","",SUMIF(OUTBOUND!$G:$G,WMS!E1068,OUTBOUND!$O:$O))</f>
        <v>0</v>
      </c>
      <c r="Y1068" s="71">
        <f>IF(E1068="","",SUMIF(OUTBOUND!$G:$G,WMS!E1068,OUTBOUND!$AC:$AC))</f>
        <v>0</v>
      </c>
      <c r="Z1068" s="71">
        <f>IF(E1068="","",SUMIF(OUTBOUND!$G:$G,WMS!E1068,OUTBOUND!$P:$P))</f>
        <v>0</v>
      </c>
      <c r="AA1068" s="27">
        <f t="shared" si="323"/>
        <v>3</v>
      </c>
      <c r="AB1068" s="27">
        <f t="shared" si="324"/>
        <v>24</v>
      </c>
      <c r="AC1068" s="71">
        <f t="shared" si="325"/>
        <v>4.2</v>
      </c>
      <c r="AD1068" s="71">
        <f t="shared" si="326"/>
        <v>3</v>
      </c>
      <c r="AE1068" s="71">
        <f t="shared" si="327"/>
        <v>0.06</v>
      </c>
      <c r="AF1068" s="80" t="b">
        <f t="shared" si="328"/>
        <v>1</v>
      </c>
    </row>
    <row r="1069" spans="1:33">
      <c r="A1069" s="43" t="s">
        <v>3227</v>
      </c>
      <c r="B1069" s="19" t="s">
        <v>1820</v>
      </c>
      <c r="C1069" s="19" t="s">
        <v>3735</v>
      </c>
      <c r="D1069" s="19">
        <v>42750598</v>
      </c>
      <c r="E1069" s="57" t="str">
        <f t="shared" si="317"/>
        <v>KG-ARI-1904-00125-03193/42750598</v>
      </c>
      <c r="F1069" s="19" t="s">
        <v>1822</v>
      </c>
      <c r="G1069" s="20" t="s">
        <v>1837</v>
      </c>
      <c r="H1069" s="45">
        <v>43584</v>
      </c>
      <c r="I1069" s="38">
        <v>3</v>
      </c>
      <c r="J1069" s="38">
        <v>24</v>
      </c>
      <c r="K1069" s="65">
        <f t="shared" si="318"/>
        <v>8</v>
      </c>
      <c r="L1069" s="46">
        <v>3.2</v>
      </c>
      <c r="M1069" s="66">
        <f t="shared" si="319"/>
        <v>9.6</v>
      </c>
      <c r="N1069" s="38">
        <v>47.5</v>
      </c>
      <c r="O1069" s="38">
        <v>26.5</v>
      </c>
      <c r="P1069" s="38">
        <v>27</v>
      </c>
      <c r="Q1069" s="71">
        <f t="shared" si="320"/>
        <v>3.4000000000000002E-2</v>
      </c>
      <c r="R1069" s="65">
        <f t="shared" si="321"/>
        <v>0.1</v>
      </c>
      <c r="S1069" s="72">
        <f t="shared" si="322"/>
        <v>0.33749999999999997</v>
      </c>
      <c r="T1069" s="50">
        <v>8.1</v>
      </c>
      <c r="U1069" s="74" t="s">
        <v>3736</v>
      </c>
      <c r="V1069" s="27">
        <f>IF(E1069="","",SUMIF(OUTBOUND!$G:$G,WMS!E1069,OUTBOUND!$L:$L))</f>
        <v>0</v>
      </c>
      <c r="W1069" s="27">
        <f>IF(E1069="","",SUMIF(OUTBOUND!$G:$G,WMS!E1069,OUTBOUND!$M:$M))</f>
        <v>0</v>
      </c>
      <c r="X1069" s="71">
        <f>IF(E1069="","",SUMIF(OUTBOUND!$G:$G,WMS!E1069,OUTBOUND!$O:$O))</f>
        <v>0</v>
      </c>
      <c r="Y1069" s="71">
        <f>IF(E1069="","",SUMIF(OUTBOUND!$G:$G,WMS!E1069,OUTBOUND!$AC:$AC))</f>
        <v>0</v>
      </c>
      <c r="Z1069" s="71">
        <f>IF(E1069="","",SUMIF(OUTBOUND!$G:$G,WMS!E1069,OUTBOUND!$P:$P))</f>
        <v>0</v>
      </c>
      <c r="AA1069" s="27">
        <f t="shared" si="323"/>
        <v>3</v>
      </c>
      <c r="AB1069" s="27">
        <f t="shared" si="324"/>
        <v>24</v>
      </c>
      <c r="AC1069" s="71">
        <f t="shared" si="325"/>
        <v>9.6</v>
      </c>
      <c r="AD1069" s="71">
        <f t="shared" si="326"/>
        <v>8.1</v>
      </c>
      <c r="AE1069" s="71">
        <f t="shared" si="327"/>
        <v>0.1</v>
      </c>
      <c r="AF1069" s="80" t="b">
        <f t="shared" si="328"/>
        <v>1</v>
      </c>
    </row>
    <row r="1070" spans="1:33">
      <c r="A1070" s="43" t="s">
        <v>3227</v>
      </c>
      <c r="B1070" s="19" t="s">
        <v>1820</v>
      </c>
      <c r="C1070" s="19" t="s">
        <v>3735</v>
      </c>
      <c r="D1070" s="19">
        <v>42705840</v>
      </c>
      <c r="E1070" s="57" t="str">
        <f t="shared" si="317"/>
        <v>KG-ARI-1904-00125-03193/42705840</v>
      </c>
      <c r="F1070" s="19" t="s">
        <v>1822</v>
      </c>
      <c r="G1070" s="20" t="s">
        <v>1839</v>
      </c>
      <c r="H1070" s="45">
        <v>43584</v>
      </c>
      <c r="I1070" s="38">
        <v>3</v>
      </c>
      <c r="J1070" s="38">
        <v>18</v>
      </c>
      <c r="K1070" s="65">
        <f t="shared" si="318"/>
        <v>6</v>
      </c>
      <c r="L1070" s="46">
        <v>2.2999999999999998</v>
      </c>
      <c r="M1070" s="66">
        <f t="shared" si="319"/>
        <v>6.9</v>
      </c>
      <c r="N1070" s="38">
        <v>39.5</v>
      </c>
      <c r="O1070" s="38">
        <v>26.5</v>
      </c>
      <c r="P1070" s="38">
        <v>33</v>
      </c>
      <c r="Q1070" s="71">
        <f t="shared" si="320"/>
        <v>3.5000000000000003E-2</v>
      </c>
      <c r="R1070" s="65">
        <f t="shared" si="321"/>
        <v>0.1</v>
      </c>
      <c r="S1070" s="72">
        <f t="shared" si="322"/>
        <v>0.30000000000000004</v>
      </c>
      <c r="T1070" s="50">
        <v>5.4</v>
      </c>
      <c r="U1070" s="74" t="s">
        <v>3710</v>
      </c>
      <c r="V1070" s="27">
        <f>IF(E1070="","",SUMIF(OUTBOUND!$G:$G,WMS!E1070,OUTBOUND!$L:$L))</f>
        <v>0</v>
      </c>
      <c r="W1070" s="27">
        <f>IF(E1070="","",SUMIF(OUTBOUND!$G:$G,WMS!E1070,OUTBOUND!$M:$M))</f>
        <v>0</v>
      </c>
      <c r="X1070" s="71">
        <f>IF(E1070="","",SUMIF(OUTBOUND!$G:$G,WMS!E1070,OUTBOUND!$O:$O))</f>
        <v>0</v>
      </c>
      <c r="Y1070" s="71">
        <f>IF(E1070="","",SUMIF(OUTBOUND!$G:$G,WMS!E1070,OUTBOUND!$AC:$AC))</f>
        <v>0</v>
      </c>
      <c r="Z1070" s="71">
        <f>IF(E1070="","",SUMIF(OUTBOUND!$G:$G,WMS!E1070,OUTBOUND!$P:$P))</f>
        <v>0</v>
      </c>
      <c r="AA1070" s="27">
        <f t="shared" si="323"/>
        <v>3</v>
      </c>
      <c r="AB1070" s="27">
        <f t="shared" si="324"/>
        <v>18</v>
      </c>
      <c r="AC1070" s="71">
        <f t="shared" si="325"/>
        <v>6.9</v>
      </c>
      <c r="AD1070" s="71">
        <f t="shared" si="326"/>
        <v>5.4</v>
      </c>
      <c r="AE1070" s="71">
        <f t="shared" si="327"/>
        <v>0.1</v>
      </c>
      <c r="AF1070" s="80" t="b">
        <f t="shared" si="328"/>
        <v>1</v>
      </c>
    </row>
    <row r="1071" spans="1:33">
      <c r="A1071" s="90" t="s">
        <v>3230</v>
      </c>
      <c r="B1071" s="91" t="s">
        <v>1288</v>
      </c>
      <c r="C1071" s="91" t="s">
        <v>3455</v>
      </c>
      <c r="D1071" s="91" t="s">
        <v>3739</v>
      </c>
      <c r="E1071" s="57" t="str">
        <f t="shared" si="317"/>
        <v>KG-ARI-1903-00107-02476/42444701Z</v>
      </c>
      <c r="F1071" s="19" t="s">
        <v>1842</v>
      </c>
      <c r="G1071" s="19" t="s">
        <v>1843</v>
      </c>
      <c r="H1071" s="45">
        <v>43584</v>
      </c>
      <c r="I1071" s="38">
        <v>10</v>
      </c>
      <c r="J1071" s="38">
        <v>20</v>
      </c>
      <c r="K1071" s="65">
        <f t="shared" si="318"/>
        <v>2</v>
      </c>
      <c r="L1071" s="46">
        <v>12.5</v>
      </c>
      <c r="M1071" s="66">
        <f t="shared" si="319"/>
        <v>125</v>
      </c>
      <c r="N1071" s="38">
        <v>162.5</v>
      </c>
      <c r="O1071" s="38">
        <v>11.5</v>
      </c>
      <c r="P1071" s="38">
        <v>45</v>
      </c>
      <c r="Q1071" s="71">
        <f t="shared" si="320"/>
        <v>8.4000000000000005E-2</v>
      </c>
      <c r="R1071" s="65">
        <f t="shared" si="321"/>
        <v>0.84</v>
      </c>
      <c r="S1071" s="72">
        <f t="shared" si="322"/>
        <v>5.8</v>
      </c>
      <c r="T1071" s="50">
        <v>116</v>
      </c>
      <c r="U1071" s="74" t="s">
        <v>3348</v>
      </c>
      <c r="V1071" s="27">
        <f>IF(E1071="","",SUMIF(OUTBOUND!$G:$G,WMS!E1071,OUTBOUND!$L:$L))</f>
        <v>0</v>
      </c>
      <c r="W1071" s="27">
        <f>IF(E1071="","",SUMIF(OUTBOUND!$G:$G,WMS!E1071,OUTBOUND!$M:$M))</f>
        <v>0</v>
      </c>
      <c r="X1071" s="71">
        <f>IF(E1071="","",SUMIF(OUTBOUND!$G:$G,WMS!E1071,OUTBOUND!$O:$O))</f>
        <v>0</v>
      </c>
      <c r="Y1071" s="71">
        <f>IF(E1071="","",SUMIF(OUTBOUND!$G:$G,WMS!E1071,OUTBOUND!$AC:$AC))</f>
        <v>0</v>
      </c>
      <c r="Z1071" s="71">
        <f>IF(E1071="","",SUMIF(OUTBOUND!$G:$G,WMS!E1071,OUTBOUND!$P:$P))</f>
        <v>0</v>
      </c>
      <c r="AA1071" s="27">
        <f t="shared" si="323"/>
        <v>10</v>
      </c>
      <c r="AB1071" s="27">
        <f t="shared" si="324"/>
        <v>20</v>
      </c>
      <c r="AC1071" s="71">
        <f t="shared" si="325"/>
        <v>125</v>
      </c>
      <c r="AD1071" s="71">
        <f t="shared" si="326"/>
        <v>116</v>
      </c>
      <c r="AE1071" s="71">
        <f t="shared" si="327"/>
        <v>0.84</v>
      </c>
      <c r="AF1071" s="80" t="b">
        <f t="shared" si="328"/>
        <v>1</v>
      </c>
    </row>
    <row r="1072" spans="1:33">
      <c r="A1072" s="90" t="s">
        <v>3230</v>
      </c>
      <c r="B1072" s="91" t="s">
        <v>1288</v>
      </c>
      <c r="C1072" s="91" t="s">
        <v>3455</v>
      </c>
      <c r="D1072" s="91" t="s">
        <v>3740</v>
      </c>
      <c r="E1072" s="57" t="str">
        <f t="shared" si="317"/>
        <v>KG-ARI-1903-00107-02476/38973253Z</v>
      </c>
      <c r="F1072" s="19" t="s">
        <v>1845</v>
      </c>
      <c r="G1072" s="19" t="s">
        <v>1846</v>
      </c>
      <c r="H1072" s="45">
        <v>43584</v>
      </c>
      <c r="I1072" s="38">
        <v>13</v>
      </c>
      <c r="J1072" s="38">
        <v>52</v>
      </c>
      <c r="K1072" s="65">
        <f t="shared" si="318"/>
        <v>4</v>
      </c>
      <c r="L1072" s="46">
        <v>18</v>
      </c>
      <c r="M1072" s="66">
        <f t="shared" si="319"/>
        <v>234</v>
      </c>
      <c r="N1072" s="38">
        <v>73</v>
      </c>
      <c r="O1072" s="38">
        <v>26</v>
      </c>
      <c r="P1072" s="38">
        <v>73.5</v>
      </c>
      <c r="Q1072" s="71">
        <f t="shared" si="320"/>
        <v>0.14000000000000001</v>
      </c>
      <c r="R1072" s="65">
        <f t="shared" si="321"/>
        <v>1.81</v>
      </c>
      <c r="S1072" s="72">
        <f t="shared" si="322"/>
        <v>4.3</v>
      </c>
      <c r="T1072" s="50">
        <v>223.6</v>
      </c>
      <c r="U1072" s="74" t="s">
        <v>3374</v>
      </c>
      <c r="V1072" s="27">
        <f>IF(E1072="","",SUMIF(OUTBOUND!$G:$G,WMS!E1072,OUTBOUND!$L:$L))</f>
        <v>0</v>
      </c>
      <c r="W1072" s="27">
        <f>IF(E1072="","",SUMIF(OUTBOUND!$G:$G,WMS!E1072,OUTBOUND!$M:$M))</f>
        <v>0</v>
      </c>
      <c r="X1072" s="71">
        <f>IF(E1072="","",SUMIF(OUTBOUND!$G:$G,WMS!E1072,OUTBOUND!$O:$O))</f>
        <v>0</v>
      </c>
      <c r="Y1072" s="71">
        <f>IF(E1072="","",SUMIF(OUTBOUND!$G:$G,WMS!E1072,OUTBOUND!$AC:$AC))</f>
        <v>0</v>
      </c>
      <c r="Z1072" s="71">
        <f>IF(E1072="","",SUMIF(OUTBOUND!$G:$G,WMS!E1072,OUTBOUND!$P:$P))</f>
        <v>0</v>
      </c>
      <c r="AA1072" s="27">
        <f t="shared" si="323"/>
        <v>13</v>
      </c>
      <c r="AB1072" s="27">
        <f t="shared" si="324"/>
        <v>52</v>
      </c>
      <c r="AC1072" s="71">
        <f t="shared" si="325"/>
        <v>234</v>
      </c>
      <c r="AD1072" s="71">
        <f t="shared" si="326"/>
        <v>223.6</v>
      </c>
      <c r="AE1072" s="71">
        <f t="shared" si="327"/>
        <v>1.81</v>
      </c>
      <c r="AF1072" s="80" t="b">
        <f t="shared" si="328"/>
        <v>1</v>
      </c>
    </row>
    <row r="1073" spans="1:33">
      <c r="A1073" s="43" t="s">
        <v>3230</v>
      </c>
      <c r="B1073" s="19" t="s">
        <v>1847</v>
      </c>
      <c r="C1073" s="19" t="s">
        <v>3741</v>
      </c>
      <c r="D1073" s="19">
        <v>41872352</v>
      </c>
      <c r="E1073" s="57" t="str">
        <f t="shared" si="317"/>
        <v>KG-ARI-1904-00124-03249/41872352</v>
      </c>
      <c r="F1073" s="19" t="s">
        <v>1849</v>
      </c>
      <c r="G1073" s="19" t="s">
        <v>1850</v>
      </c>
      <c r="H1073" s="45">
        <v>43584</v>
      </c>
      <c r="I1073" s="38">
        <v>4</v>
      </c>
      <c r="J1073" s="38">
        <v>32</v>
      </c>
      <c r="K1073" s="65">
        <f t="shared" si="318"/>
        <v>8</v>
      </c>
      <c r="L1073" s="46">
        <v>2</v>
      </c>
      <c r="M1073" s="66">
        <f t="shared" si="319"/>
        <v>8</v>
      </c>
      <c r="N1073" s="38">
        <v>34</v>
      </c>
      <c r="O1073" s="38">
        <v>18</v>
      </c>
      <c r="P1073" s="38">
        <v>15</v>
      </c>
      <c r="Q1073" s="71">
        <f t="shared" si="320"/>
        <v>8.9999999999999993E-3</v>
      </c>
      <c r="R1073" s="65">
        <f t="shared" si="321"/>
        <v>0.04</v>
      </c>
      <c r="S1073" s="72">
        <f t="shared" si="322"/>
        <v>0.17499999999999999</v>
      </c>
      <c r="T1073" s="50">
        <v>5.6</v>
      </c>
      <c r="U1073" s="74" t="s">
        <v>3742</v>
      </c>
      <c r="V1073" s="27">
        <f>IF(E1073="","",SUMIF(OUTBOUND!$G:$G,WMS!E1073,OUTBOUND!$L:$L))</f>
        <v>0</v>
      </c>
      <c r="W1073" s="27">
        <f>IF(E1073="","",SUMIF(OUTBOUND!$G:$G,WMS!E1073,OUTBOUND!$M:$M))</f>
        <v>0</v>
      </c>
      <c r="X1073" s="71">
        <f>IF(E1073="","",SUMIF(OUTBOUND!$G:$G,WMS!E1073,OUTBOUND!$O:$O))</f>
        <v>0</v>
      </c>
      <c r="Y1073" s="71">
        <f>IF(E1073="","",SUMIF(OUTBOUND!$G:$G,WMS!E1073,OUTBOUND!$AC:$AC))</f>
        <v>0</v>
      </c>
      <c r="Z1073" s="71">
        <f>IF(E1073="","",SUMIF(OUTBOUND!$G:$G,WMS!E1073,OUTBOUND!$P:$P))</f>
        <v>0</v>
      </c>
      <c r="AA1073" s="27">
        <f t="shared" si="323"/>
        <v>4</v>
      </c>
      <c r="AB1073" s="27">
        <f t="shared" si="324"/>
        <v>32</v>
      </c>
      <c r="AC1073" s="71">
        <f t="shared" si="325"/>
        <v>8</v>
      </c>
      <c r="AD1073" s="71">
        <f t="shared" si="326"/>
        <v>5.6</v>
      </c>
      <c r="AE1073" s="71">
        <f t="shared" si="327"/>
        <v>0.04</v>
      </c>
      <c r="AF1073" s="80" t="b">
        <f t="shared" si="328"/>
        <v>1</v>
      </c>
    </row>
    <row r="1074" spans="1:33">
      <c r="A1074" s="84" t="s">
        <v>3230</v>
      </c>
      <c r="B1074" s="83" t="s">
        <v>1847</v>
      </c>
      <c r="C1074" s="83" t="s">
        <v>3741</v>
      </c>
      <c r="D1074" s="83">
        <v>42566014</v>
      </c>
      <c r="E1074" s="57" t="str">
        <f t="shared" si="317"/>
        <v>KG-ARI-1904-00124-03249/42566014</v>
      </c>
      <c r="F1074" s="19" t="s">
        <v>1849</v>
      </c>
      <c r="G1074" s="19" t="s">
        <v>1851</v>
      </c>
      <c r="H1074" s="45">
        <v>43584</v>
      </c>
      <c r="I1074" s="38">
        <v>39</v>
      </c>
      <c r="J1074" s="38">
        <v>234</v>
      </c>
      <c r="K1074" s="65">
        <f t="shared" si="318"/>
        <v>6</v>
      </c>
      <c r="L1074" s="46">
        <v>3.05</v>
      </c>
      <c r="M1074" s="66">
        <f t="shared" si="319"/>
        <v>118.95</v>
      </c>
      <c r="N1074" s="38">
        <v>38</v>
      </c>
      <c r="O1074" s="38">
        <v>19.5</v>
      </c>
      <c r="P1074" s="38">
        <v>21</v>
      </c>
      <c r="Q1074" s="71">
        <f t="shared" si="320"/>
        <v>1.6E-2</v>
      </c>
      <c r="R1074" s="65">
        <f t="shared" si="321"/>
        <v>0.61</v>
      </c>
      <c r="S1074" s="72">
        <f t="shared" si="322"/>
        <v>0.46333333333333332</v>
      </c>
      <c r="T1074" s="50">
        <v>108.42</v>
      </c>
      <c r="U1074" s="74" t="s">
        <v>3742</v>
      </c>
      <c r="V1074" s="27">
        <f>IF(E1074="","",SUMIF(OUTBOUND!$G:$G,WMS!E1074,OUTBOUND!$L:$L))</f>
        <v>39</v>
      </c>
      <c r="W1074" s="27">
        <f>IF(E1074="","",SUMIF(OUTBOUND!$G:$G,WMS!E1074,OUTBOUND!$M:$M))</f>
        <v>234</v>
      </c>
      <c r="X1074" s="71">
        <f>IF(E1074="","",SUMIF(OUTBOUND!$G:$G,WMS!E1074,OUTBOUND!$O:$O))</f>
        <v>118.94999999999999</v>
      </c>
      <c r="Y1074" s="71">
        <f>IF(E1074="","",SUMIF(OUTBOUND!$G:$G,WMS!E1074,OUTBOUND!$AC:$AC))</f>
        <v>108.42</v>
      </c>
      <c r="Z1074" s="71">
        <f>IF(E1074="","",SUMIF(OUTBOUND!$G:$G,WMS!E1074,OUTBOUND!$P:$P))</f>
        <v>0.624</v>
      </c>
      <c r="AA1074" s="27">
        <f t="shared" si="323"/>
        <v>0</v>
      </c>
      <c r="AB1074" s="27">
        <f t="shared" si="324"/>
        <v>0</v>
      </c>
      <c r="AC1074" s="71">
        <f t="shared" si="325"/>
        <v>1.4210854715202004E-14</v>
      </c>
      <c r="AD1074" s="71">
        <f t="shared" si="326"/>
        <v>0</v>
      </c>
      <c r="AE1074" s="71">
        <f t="shared" si="327"/>
        <v>-1.4000000000000012E-2</v>
      </c>
      <c r="AF1074" s="80" t="e">
        <f t="shared" si="328"/>
        <v>#DIV/0!</v>
      </c>
      <c r="AG1074" s="60" t="s">
        <v>2726</v>
      </c>
    </row>
    <row r="1075" spans="1:33">
      <c r="A1075" s="43" t="s">
        <v>3227</v>
      </c>
      <c r="B1075" s="19" t="s">
        <v>1852</v>
      </c>
      <c r="C1075" s="19" t="s">
        <v>3743</v>
      </c>
      <c r="D1075" s="19">
        <v>42444572</v>
      </c>
      <c r="E1075" s="57" t="str">
        <f t="shared" si="317"/>
        <v>KG-ARI-1904-00125-03132/42444572</v>
      </c>
      <c r="F1075" s="19" t="s">
        <v>1854</v>
      </c>
      <c r="G1075" s="19" t="s">
        <v>1855</v>
      </c>
      <c r="H1075" s="45">
        <v>43585</v>
      </c>
      <c r="I1075" s="38">
        <v>22</v>
      </c>
      <c r="J1075" s="38">
        <v>88</v>
      </c>
      <c r="K1075" s="65">
        <f t="shared" si="318"/>
        <v>4</v>
      </c>
      <c r="L1075" s="46">
        <v>5.9</v>
      </c>
      <c r="M1075" s="66">
        <f t="shared" si="319"/>
        <v>129.80000000000001</v>
      </c>
      <c r="N1075" s="38">
        <v>40.5</v>
      </c>
      <c r="O1075" s="38">
        <v>40.5</v>
      </c>
      <c r="P1075" s="38">
        <v>76.5</v>
      </c>
      <c r="Q1075" s="71">
        <f t="shared" si="320"/>
        <v>0.125</v>
      </c>
      <c r="R1075" s="65">
        <f t="shared" si="321"/>
        <v>2.76</v>
      </c>
      <c r="S1075" s="72">
        <f t="shared" si="322"/>
        <v>1.2450000000000001</v>
      </c>
      <c r="T1075" s="50">
        <v>109.56</v>
      </c>
      <c r="U1075" s="74" t="s">
        <v>3509</v>
      </c>
      <c r="V1075" s="27">
        <f>IF(E1075="","",SUMIF(OUTBOUND!$G:$G,WMS!E1075,OUTBOUND!$L:$L))</f>
        <v>16</v>
      </c>
      <c r="W1075" s="27">
        <f>IF(E1075="","",SUMIF(OUTBOUND!$G:$G,WMS!E1075,OUTBOUND!$M:$M))</f>
        <v>64</v>
      </c>
      <c r="X1075" s="71">
        <f>IF(E1075="","",SUMIF(OUTBOUND!$G:$G,WMS!E1075,OUTBOUND!$O:$O))</f>
        <v>94.4</v>
      </c>
      <c r="Y1075" s="71">
        <f>IF(E1075="","",SUMIF(OUTBOUND!$G:$G,WMS!E1075,OUTBOUND!$AC:$AC))</f>
        <v>79.680000000000007</v>
      </c>
      <c r="Z1075" s="71">
        <f>IF(E1075="","",SUMIF(OUTBOUND!$G:$G,WMS!E1075,OUTBOUND!$P:$P))</f>
        <v>2</v>
      </c>
      <c r="AA1075" s="27">
        <f t="shared" si="323"/>
        <v>6</v>
      </c>
      <c r="AB1075" s="27">
        <f t="shared" si="324"/>
        <v>24</v>
      </c>
      <c r="AC1075" s="71">
        <f t="shared" si="325"/>
        <v>35.400000000000006</v>
      </c>
      <c r="AD1075" s="71">
        <f t="shared" si="326"/>
        <v>29.879999999999995</v>
      </c>
      <c r="AE1075" s="71">
        <f t="shared" si="327"/>
        <v>0.75999999999999979</v>
      </c>
      <c r="AF1075" s="80" t="b">
        <f t="shared" si="328"/>
        <v>1</v>
      </c>
    </row>
    <row r="1076" spans="1:33">
      <c r="A1076" s="84" t="s">
        <v>3227</v>
      </c>
      <c r="B1076" s="83" t="s">
        <v>1852</v>
      </c>
      <c r="C1076" s="83" t="s">
        <v>3744</v>
      </c>
      <c r="D1076" s="83" t="s">
        <v>2766</v>
      </c>
      <c r="E1076" s="57" t="str">
        <f t="shared" si="317"/>
        <v>KG-ARI-1904-00124-03133/42496984A</v>
      </c>
      <c r="F1076" s="19" t="s">
        <v>1854</v>
      </c>
      <c r="G1076" s="19" t="s">
        <v>1856</v>
      </c>
      <c r="H1076" s="45">
        <v>43585</v>
      </c>
      <c r="I1076" s="38">
        <v>15</v>
      </c>
      <c r="J1076" s="38">
        <v>60</v>
      </c>
      <c r="K1076" s="65">
        <f t="shared" si="318"/>
        <v>4</v>
      </c>
      <c r="L1076" s="46">
        <v>7.85</v>
      </c>
      <c r="M1076" s="66">
        <f t="shared" si="319"/>
        <v>117.75</v>
      </c>
      <c r="N1076" s="38">
        <v>40</v>
      </c>
      <c r="O1076" s="38">
        <v>34</v>
      </c>
      <c r="P1076" s="38">
        <v>51.5</v>
      </c>
      <c r="Q1076" s="71">
        <f t="shared" si="320"/>
        <v>7.0000000000000007E-2</v>
      </c>
      <c r="R1076" s="65">
        <f t="shared" si="321"/>
        <v>1.05</v>
      </c>
      <c r="S1076" s="72">
        <f t="shared" si="322"/>
        <v>1.2450000000000001</v>
      </c>
      <c r="T1076" s="50">
        <v>74.7</v>
      </c>
      <c r="U1076" s="74" t="s">
        <v>3686</v>
      </c>
      <c r="V1076" s="27">
        <f>IF(E1076="","",SUMIF(OUTBOUND!$G:$G,WMS!E1076,OUTBOUND!$L:$L))</f>
        <v>15</v>
      </c>
      <c r="W1076" s="27">
        <f>IF(E1076="","",SUMIF(OUTBOUND!$G:$G,WMS!E1076,OUTBOUND!$M:$M))</f>
        <v>60</v>
      </c>
      <c r="X1076" s="71">
        <f>IF(E1076="","",SUMIF(OUTBOUND!$G:$G,WMS!E1076,OUTBOUND!$O:$O))</f>
        <v>117.74999999999999</v>
      </c>
      <c r="Y1076" s="71">
        <f>IF(E1076="","",SUMIF(OUTBOUND!$G:$G,WMS!E1076,OUTBOUND!$AC:$AC))</f>
        <v>74.7</v>
      </c>
      <c r="Z1076" s="71">
        <f>IF(E1076="","",SUMIF(OUTBOUND!$G:$G,WMS!E1076,OUTBOUND!$P:$P))</f>
        <v>1.05</v>
      </c>
      <c r="AA1076" s="27">
        <f t="shared" si="323"/>
        <v>0</v>
      </c>
      <c r="AB1076" s="27">
        <f t="shared" si="324"/>
        <v>0</v>
      </c>
      <c r="AC1076" s="71">
        <f t="shared" si="325"/>
        <v>1.4210854715202004E-14</v>
      </c>
      <c r="AD1076" s="71">
        <f t="shared" si="326"/>
        <v>0</v>
      </c>
      <c r="AE1076" s="71">
        <f t="shared" si="327"/>
        <v>0</v>
      </c>
      <c r="AF1076" s="80" t="e">
        <f t="shared" si="328"/>
        <v>#DIV/0!</v>
      </c>
      <c r="AG1076" s="43" t="s">
        <v>2726</v>
      </c>
    </row>
    <row r="1077" spans="1:33">
      <c r="A1077" s="84" t="s">
        <v>3227</v>
      </c>
      <c r="B1077" s="83" t="s">
        <v>1852</v>
      </c>
      <c r="C1077" s="83" t="s">
        <v>3744</v>
      </c>
      <c r="D1077" s="83" t="s">
        <v>2768</v>
      </c>
      <c r="E1077" s="57" t="str">
        <f t="shared" si="317"/>
        <v>KG-ARI-1904-00124-03133/42496984B</v>
      </c>
      <c r="F1077" s="19" t="s">
        <v>1854</v>
      </c>
      <c r="G1077" s="19" t="s">
        <v>1857</v>
      </c>
      <c r="H1077" s="45">
        <v>43585</v>
      </c>
      <c r="J1077" s="38">
        <v>60</v>
      </c>
      <c r="K1077" s="65" t="e">
        <f t="shared" si="318"/>
        <v>#DIV/0!</v>
      </c>
      <c r="L1077" s="46">
        <v>7.85</v>
      </c>
      <c r="M1077" s="66">
        <f t="shared" si="319"/>
        <v>0</v>
      </c>
      <c r="N1077" s="38">
        <v>40</v>
      </c>
      <c r="O1077" s="38">
        <v>34</v>
      </c>
      <c r="P1077" s="38">
        <v>51.5</v>
      </c>
      <c r="Q1077" s="71">
        <f t="shared" si="320"/>
        <v>7.0000000000000007E-2</v>
      </c>
      <c r="R1077" s="65">
        <f t="shared" si="321"/>
        <v>0</v>
      </c>
      <c r="S1077" s="72">
        <f t="shared" si="322"/>
        <v>0.315</v>
      </c>
      <c r="T1077" s="50">
        <v>18.899999999999999</v>
      </c>
      <c r="U1077" s="74" t="s">
        <v>3686</v>
      </c>
      <c r="V1077" s="27">
        <f>IF(E1077="","",SUMIF(OUTBOUND!$G:$G,WMS!E1077,OUTBOUND!$L:$L))</f>
        <v>0</v>
      </c>
      <c r="W1077" s="27">
        <f>IF(E1077="","",SUMIF(OUTBOUND!$G:$G,WMS!E1077,OUTBOUND!$M:$M))</f>
        <v>60</v>
      </c>
      <c r="X1077" s="71">
        <f>IF(E1077="","",SUMIF(OUTBOUND!$G:$G,WMS!E1077,OUTBOUND!$O:$O))</f>
        <v>0</v>
      </c>
      <c r="Y1077" s="71">
        <f>IF(E1077="","",SUMIF(OUTBOUND!$G:$G,WMS!E1077,OUTBOUND!$AC:$AC))</f>
        <v>18.900000000000002</v>
      </c>
      <c r="Z1077" s="71">
        <f>IF(E1077="","",SUMIF(OUTBOUND!$G:$G,WMS!E1077,OUTBOUND!$P:$P))</f>
        <v>0</v>
      </c>
      <c r="AA1077" s="27" t="str">
        <f t="shared" si="323"/>
        <v/>
      </c>
      <c r="AB1077" s="27">
        <f t="shared" si="324"/>
        <v>0</v>
      </c>
      <c r="AC1077" s="71">
        <f t="shared" si="325"/>
        <v>0</v>
      </c>
      <c r="AD1077" s="71">
        <f t="shared" si="326"/>
        <v>-3.5527136788005009E-15</v>
      </c>
      <c r="AE1077" s="71">
        <f t="shared" si="327"/>
        <v>0</v>
      </c>
      <c r="AF1077" s="80" t="e">
        <f t="shared" si="328"/>
        <v>#DIV/0!</v>
      </c>
      <c r="AG1077" s="43" t="s">
        <v>2726</v>
      </c>
    </row>
    <row r="1078" spans="1:33">
      <c r="A1078" s="43" t="s">
        <v>3227</v>
      </c>
      <c r="B1078" s="19" t="s">
        <v>1852</v>
      </c>
      <c r="C1078" s="19" t="s">
        <v>3744</v>
      </c>
      <c r="D1078" s="19">
        <v>42115946</v>
      </c>
      <c r="E1078" s="57" t="str">
        <f t="shared" si="317"/>
        <v>KG-ARI-1904-00124-03133/42115946</v>
      </c>
      <c r="F1078" s="19" t="s">
        <v>1854</v>
      </c>
      <c r="G1078" s="19" t="s">
        <v>1858</v>
      </c>
      <c r="H1078" s="45">
        <v>43585</v>
      </c>
      <c r="I1078" s="38">
        <v>24</v>
      </c>
      <c r="J1078" s="38">
        <v>144</v>
      </c>
      <c r="K1078" s="65">
        <f t="shared" si="318"/>
        <v>6</v>
      </c>
      <c r="L1078" s="46">
        <v>3.25</v>
      </c>
      <c r="M1078" s="66">
        <f t="shared" si="319"/>
        <v>78</v>
      </c>
      <c r="N1078" s="38">
        <v>36</v>
      </c>
      <c r="O1078" s="38">
        <v>18</v>
      </c>
      <c r="P1078" s="38">
        <v>38</v>
      </c>
      <c r="Q1078" s="71">
        <f t="shared" si="320"/>
        <v>2.5000000000000001E-2</v>
      </c>
      <c r="R1078" s="65">
        <f t="shared" si="321"/>
        <v>0.59</v>
      </c>
      <c r="S1078" s="72">
        <f t="shared" si="322"/>
        <v>0.45999999999999996</v>
      </c>
      <c r="T1078" s="50">
        <v>66.239999999999995</v>
      </c>
      <c r="U1078" s="74" t="s">
        <v>3745</v>
      </c>
      <c r="V1078" s="27">
        <f>IF(E1078="","",SUMIF(OUTBOUND!$G:$G,WMS!E1078,OUTBOUND!$L:$L))</f>
        <v>15</v>
      </c>
      <c r="W1078" s="27">
        <f>IF(E1078="","",SUMIF(OUTBOUND!$G:$G,WMS!E1078,OUTBOUND!$M:$M))</f>
        <v>90</v>
      </c>
      <c r="X1078" s="71">
        <f>IF(E1078="","",SUMIF(OUTBOUND!$G:$G,WMS!E1078,OUTBOUND!$O:$O))</f>
        <v>48.75</v>
      </c>
      <c r="Y1078" s="71">
        <f>IF(E1078="","",SUMIF(OUTBOUND!$G:$G,WMS!E1078,OUTBOUND!$AC:$AC))</f>
        <v>41.4</v>
      </c>
      <c r="Z1078" s="71">
        <f>IF(E1078="","",SUMIF(OUTBOUND!$G:$G,WMS!E1078,OUTBOUND!$P:$P))</f>
        <v>0.37500000000000006</v>
      </c>
      <c r="AA1078" s="27">
        <f t="shared" si="323"/>
        <v>9</v>
      </c>
      <c r="AB1078" s="27">
        <f t="shared" si="324"/>
        <v>54</v>
      </c>
      <c r="AC1078" s="71">
        <f t="shared" si="325"/>
        <v>29.25</v>
      </c>
      <c r="AD1078" s="71">
        <f t="shared" si="326"/>
        <v>24.839999999999996</v>
      </c>
      <c r="AE1078" s="71">
        <f t="shared" si="327"/>
        <v>0.21499999999999991</v>
      </c>
      <c r="AF1078" s="80" t="b">
        <f t="shared" si="328"/>
        <v>1</v>
      </c>
    </row>
    <row r="1079" spans="1:33">
      <c r="A1079" s="43" t="s">
        <v>3227</v>
      </c>
      <c r="B1079" s="19" t="s">
        <v>1852</v>
      </c>
      <c r="C1079" s="19" t="s">
        <v>3744</v>
      </c>
      <c r="D1079" s="19">
        <v>42115953</v>
      </c>
      <c r="E1079" s="57" t="str">
        <f t="shared" si="317"/>
        <v>KG-ARI-1904-00124-03133/42115953</v>
      </c>
      <c r="F1079" s="19" t="s">
        <v>1854</v>
      </c>
      <c r="G1079" s="19" t="s">
        <v>1858</v>
      </c>
      <c r="H1079" s="45">
        <v>43585</v>
      </c>
      <c r="I1079" s="38">
        <v>25</v>
      </c>
      <c r="J1079" s="38">
        <v>150</v>
      </c>
      <c r="K1079" s="65">
        <f t="shared" si="318"/>
        <v>6</v>
      </c>
      <c r="L1079" s="46">
        <v>4.5999999999999996</v>
      </c>
      <c r="M1079" s="66">
        <f t="shared" si="319"/>
        <v>115</v>
      </c>
      <c r="N1079" s="38">
        <v>42</v>
      </c>
      <c r="O1079" s="38">
        <v>27.5</v>
      </c>
      <c r="P1079" s="38">
        <v>42.5</v>
      </c>
      <c r="Q1079" s="71">
        <f t="shared" si="320"/>
        <v>4.9000000000000002E-2</v>
      </c>
      <c r="R1079" s="65">
        <f t="shared" si="321"/>
        <v>1.23</v>
      </c>
      <c r="S1079" s="72">
        <f t="shared" si="322"/>
        <v>0.66666666666666663</v>
      </c>
      <c r="T1079" s="50">
        <v>100</v>
      </c>
      <c r="U1079" s="74" t="s">
        <v>3745</v>
      </c>
      <c r="V1079" s="27">
        <f>IF(E1079="","",SUMIF(OUTBOUND!$G:$G,WMS!E1079,OUTBOUND!$L:$L))</f>
        <v>19</v>
      </c>
      <c r="W1079" s="27">
        <f>IF(E1079="","",SUMIF(OUTBOUND!$G:$G,WMS!E1079,OUTBOUND!$M:$M))</f>
        <v>114</v>
      </c>
      <c r="X1079" s="71">
        <f>IF(E1079="","",SUMIF(OUTBOUND!$G:$G,WMS!E1079,OUTBOUND!$O:$O))</f>
        <v>87.399999999999991</v>
      </c>
      <c r="Y1079" s="71">
        <f>IF(E1079="","",SUMIF(OUTBOUND!$G:$G,WMS!E1079,OUTBOUND!$AC:$AC))</f>
        <v>76</v>
      </c>
      <c r="Z1079" s="71">
        <f>IF(E1079="","",SUMIF(OUTBOUND!$G:$G,WMS!E1079,OUTBOUND!$P:$P))</f>
        <v>0.93100000000000005</v>
      </c>
      <c r="AA1079" s="27">
        <f t="shared" si="323"/>
        <v>6</v>
      </c>
      <c r="AB1079" s="27">
        <f t="shared" si="324"/>
        <v>36</v>
      </c>
      <c r="AC1079" s="71">
        <f t="shared" si="325"/>
        <v>27.600000000000009</v>
      </c>
      <c r="AD1079" s="71">
        <f t="shared" si="326"/>
        <v>24</v>
      </c>
      <c r="AE1079" s="71">
        <f t="shared" si="327"/>
        <v>0.29899999999999993</v>
      </c>
      <c r="AF1079" s="80" t="b">
        <f t="shared" si="328"/>
        <v>1</v>
      </c>
    </row>
    <row r="1080" spans="1:33">
      <c r="A1080" s="43" t="s">
        <v>3227</v>
      </c>
      <c r="B1080" s="19" t="s">
        <v>1852</v>
      </c>
      <c r="C1080" s="19" t="s">
        <v>3744</v>
      </c>
      <c r="D1080" s="19">
        <v>42115991</v>
      </c>
      <c r="E1080" s="57" t="str">
        <f t="shared" si="317"/>
        <v>KG-ARI-1904-00124-03133/42115991</v>
      </c>
      <c r="F1080" s="19" t="s">
        <v>1854</v>
      </c>
      <c r="G1080" s="19" t="s">
        <v>1858</v>
      </c>
      <c r="H1080" s="45">
        <v>43585</v>
      </c>
      <c r="I1080" s="38">
        <v>8</v>
      </c>
      <c r="J1080" s="38">
        <v>48</v>
      </c>
      <c r="K1080" s="65">
        <f t="shared" si="318"/>
        <v>6</v>
      </c>
      <c r="L1080" s="46">
        <v>4.8499999999999996</v>
      </c>
      <c r="M1080" s="66">
        <f t="shared" si="319"/>
        <v>38.799999999999997</v>
      </c>
      <c r="N1080" s="38">
        <v>47</v>
      </c>
      <c r="O1080" s="38">
        <v>22</v>
      </c>
      <c r="P1080" s="38">
        <v>24.5</v>
      </c>
      <c r="Q1080" s="71">
        <f t="shared" si="320"/>
        <v>2.5000000000000001E-2</v>
      </c>
      <c r="R1080" s="65">
        <f t="shared" si="321"/>
        <v>0.2</v>
      </c>
      <c r="S1080" s="72">
        <f t="shared" si="322"/>
        <v>0.73</v>
      </c>
      <c r="T1080" s="50">
        <v>35.04</v>
      </c>
      <c r="U1080" s="74" t="s">
        <v>3745</v>
      </c>
      <c r="V1080" s="27">
        <f>IF(E1080="","",SUMIF(OUTBOUND!$G:$G,WMS!E1080,OUTBOUND!$L:$L))</f>
        <v>1</v>
      </c>
      <c r="W1080" s="27">
        <f>IF(E1080="","",SUMIF(OUTBOUND!$G:$G,WMS!E1080,OUTBOUND!$M:$M))</f>
        <v>6</v>
      </c>
      <c r="X1080" s="71">
        <f>IF(E1080="","",SUMIF(OUTBOUND!$G:$G,WMS!E1080,OUTBOUND!$O:$O))</f>
        <v>4.8499999999999996</v>
      </c>
      <c r="Y1080" s="71">
        <f>IF(E1080="","",SUMIF(OUTBOUND!$G:$G,WMS!E1080,OUTBOUND!$AC:$AC))</f>
        <v>4.38</v>
      </c>
      <c r="Z1080" s="71">
        <f>IF(E1080="","",SUMIF(OUTBOUND!$G:$G,WMS!E1080,OUTBOUND!$P:$P))</f>
        <v>2.5000000000000001E-2</v>
      </c>
      <c r="AA1080" s="27">
        <f t="shared" si="323"/>
        <v>7</v>
      </c>
      <c r="AB1080" s="27">
        <f t="shared" si="324"/>
        <v>42</v>
      </c>
      <c r="AC1080" s="71">
        <f t="shared" si="325"/>
        <v>33.949999999999996</v>
      </c>
      <c r="AD1080" s="71">
        <f t="shared" si="326"/>
        <v>30.66</v>
      </c>
      <c r="AE1080" s="71">
        <f t="shared" si="327"/>
        <v>0.17500000000000002</v>
      </c>
      <c r="AF1080" s="80" t="b">
        <f t="shared" si="328"/>
        <v>1</v>
      </c>
    </row>
    <row r="1081" spans="1:33">
      <c r="A1081" s="43" t="s">
        <v>3227</v>
      </c>
      <c r="B1081" s="19" t="s">
        <v>1852</v>
      </c>
      <c r="C1081" s="19" t="s">
        <v>3744</v>
      </c>
      <c r="D1081" s="19">
        <v>42498148</v>
      </c>
      <c r="E1081" s="57" t="str">
        <f t="shared" si="317"/>
        <v>KG-ARI-1904-00124-03133/42498148</v>
      </c>
      <c r="F1081" s="19" t="s">
        <v>1854</v>
      </c>
      <c r="G1081" s="19" t="s">
        <v>1858</v>
      </c>
      <c r="H1081" s="45">
        <v>43585</v>
      </c>
      <c r="I1081" s="38">
        <v>8</v>
      </c>
      <c r="J1081" s="38">
        <v>128</v>
      </c>
      <c r="K1081" s="65">
        <f t="shared" si="318"/>
        <v>16</v>
      </c>
      <c r="L1081" s="46">
        <v>2.4500000000000002</v>
      </c>
      <c r="M1081" s="66">
        <f t="shared" si="319"/>
        <v>19.600000000000001</v>
      </c>
      <c r="N1081" s="38">
        <v>40</v>
      </c>
      <c r="O1081" s="38">
        <v>28</v>
      </c>
      <c r="P1081" s="38">
        <v>25.5</v>
      </c>
      <c r="Q1081" s="71">
        <f t="shared" si="320"/>
        <v>2.9000000000000001E-2</v>
      </c>
      <c r="R1081" s="65">
        <f t="shared" si="321"/>
        <v>0.23</v>
      </c>
      <c r="S1081" s="72">
        <f t="shared" si="322"/>
        <v>0.109375</v>
      </c>
      <c r="T1081" s="50">
        <v>14</v>
      </c>
      <c r="U1081" s="74" t="s">
        <v>3390</v>
      </c>
      <c r="V1081" s="27">
        <f>IF(E1081="","",SUMIF(OUTBOUND!$G:$G,WMS!E1081,OUTBOUND!$L:$L))</f>
        <v>6</v>
      </c>
      <c r="W1081" s="27">
        <f>IF(E1081="","",SUMIF(OUTBOUND!$G:$G,WMS!E1081,OUTBOUND!$M:$M))</f>
        <v>96</v>
      </c>
      <c r="X1081" s="71">
        <f>IF(E1081="","",SUMIF(OUTBOUND!$G:$G,WMS!E1081,OUTBOUND!$O:$O))</f>
        <v>14.700000000000001</v>
      </c>
      <c r="Y1081" s="71">
        <f>IF(E1081="","",SUMIF(OUTBOUND!$G:$G,WMS!E1081,OUTBOUND!$AC:$AC))</f>
        <v>10.5</v>
      </c>
      <c r="Z1081" s="71">
        <f>IF(E1081="","",SUMIF(OUTBOUND!$G:$G,WMS!E1081,OUTBOUND!$P:$P))</f>
        <v>0.17400000000000002</v>
      </c>
      <c r="AA1081" s="27">
        <f t="shared" si="323"/>
        <v>2</v>
      </c>
      <c r="AB1081" s="27">
        <f t="shared" si="324"/>
        <v>32</v>
      </c>
      <c r="AC1081" s="71">
        <f t="shared" si="325"/>
        <v>4.9000000000000004</v>
      </c>
      <c r="AD1081" s="71">
        <f t="shared" si="326"/>
        <v>3.5</v>
      </c>
      <c r="AE1081" s="71">
        <f t="shared" si="327"/>
        <v>5.5999999999999994E-2</v>
      </c>
      <c r="AF1081" s="80" t="b">
        <f t="shared" si="328"/>
        <v>1</v>
      </c>
    </row>
    <row r="1082" spans="1:33">
      <c r="A1082" s="43" t="s">
        <v>3227</v>
      </c>
      <c r="B1082" s="19" t="s">
        <v>1852</v>
      </c>
      <c r="C1082" s="19" t="s">
        <v>3744</v>
      </c>
      <c r="D1082" s="19">
        <v>42115519</v>
      </c>
      <c r="E1082" s="57" t="str">
        <f t="shared" si="317"/>
        <v>KG-ARI-1904-00124-03133/42115519</v>
      </c>
      <c r="F1082" s="19" t="s">
        <v>1854</v>
      </c>
      <c r="G1082" s="19" t="s">
        <v>1858</v>
      </c>
      <c r="H1082" s="45">
        <v>43585</v>
      </c>
      <c r="I1082" s="38">
        <v>12</v>
      </c>
      <c r="J1082" s="38">
        <v>384</v>
      </c>
      <c r="K1082" s="65">
        <f t="shared" si="318"/>
        <v>32</v>
      </c>
      <c r="L1082" s="46">
        <v>4.3</v>
      </c>
      <c r="M1082" s="66">
        <f t="shared" si="319"/>
        <v>51.6</v>
      </c>
      <c r="N1082" s="38">
        <v>39</v>
      </c>
      <c r="O1082" s="38">
        <v>38</v>
      </c>
      <c r="P1082" s="38">
        <v>25</v>
      </c>
      <c r="Q1082" s="71">
        <f t="shared" si="320"/>
        <v>3.6999999999999998E-2</v>
      </c>
      <c r="R1082" s="65">
        <f t="shared" si="321"/>
        <v>0.44</v>
      </c>
      <c r="S1082" s="72">
        <f t="shared" si="322"/>
        <v>6.8749999999999992E-2</v>
      </c>
      <c r="T1082" s="50">
        <v>26.4</v>
      </c>
      <c r="U1082" s="74" t="s">
        <v>3390</v>
      </c>
      <c r="V1082" s="27">
        <f>IF(E1082="","",SUMIF(OUTBOUND!$G:$G,WMS!E1082,OUTBOUND!$L:$L))</f>
        <v>10</v>
      </c>
      <c r="W1082" s="27">
        <f>IF(E1082="","",SUMIF(OUTBOUND!$G:$G,WMS!E1082,OUTBOUND!$M:$M))</f>
        <v>320</v>
      </c>
      <c r="X1082" s="71">
        <f>IF(E1082="","",SUMIF(OUTBOUND!$G:$G,WMS!E1082,OUTBOUND!$O:$O))</f>
        <v>43</v>
      </c>
      <c r="Y1082" s="71">
        <f>IF(E1082="","",SUMIF(OUTBOUND!$G:$G,WMS!E1082,OUTBOUND!$AC:$AC))</f>
        <v>21.999999999999996</v>
      </c>
      <c r="Z1082" s="71">
        <f>IF(E1082="","",SUMIF(OUTBOUND!$G:$G,WMS!E1082,OUTBOUND!$P:$P))</f>
        <v>0.36999999999999994</v>
      </c>
      <c r="AA1082" s="27">
        <f t="shared" si="323"/>
        <v>2</v>
      </c>
      <c r="AB1082" s="27">
        <f t="shared" si="324"/>
        <v>64</v>
      </c>
      <c r="AC1082" s="71">
        <f t="shared" si="325"/>
        <v>8.6000000000000014</v>
      </c>
      <c r="AD1082" s="71">
        <f t="shared" si="326"/>
        <v>4.4000000000000021</v>
      </c>
      <c r="AE1082" s="71">
        <f t="shared" si="327"/>
        <v>7.0000000000000062E-2</v>
      </c>
      <c r="AF1082" s="80" t="b">
        <f t="shared" si="328"/>
        <v>1</v>
      </c>
    </row>
    <row r="1083" spans="1:33">
      <c r="A1083" s="81" t="s">
        <v>3227</v>
      </c>
      <c r="B1083" s="21" t="s">
        <v>1852</v>
      </c>
      <c r="C1083" s="21" t="s">
        <v>3744</v>
      </c>
      <c r="D1083" s="21">
        <v>42570929</v>
      </c>
      <c r="E1083" s="57" t="str">
        <f t="shared" si="317"/>
        <v>KG-ARI-1904-00124-03133/42570929</v>
      </c>
      <c r="F1083" s="19" t="s">
        <v>1854</v>
      </c>
      <c r="G1083" s="19" t="s">
        <v>1859</v>
      </c>
      <c r="H1083" s="45">
        <v>43585</v>
      </c>
      <c r="I1083" s="38">
        <v>21</v>
      </c>
      <c r="J1083" s="38">
        <v>84</v>
      </c>
      <c r="K1083" s="65">
        <f t="shared" si="318"/>
        <v>4</v>
      </c>
      <c r="L1083" s="46">
        <v>8.1999999999999993</v>
      </c>
      <c r="M1083" s="66">
        <f t="shared" si="319"/>
        <v>172.2</v>
      </c>
      <c r="N1083" s="38">
        <v>44</v>
      </c>
      <c r="O1083" s="38">
        <v>32.5</v>
      </c>
      <c r="P1083" s="38">
        <v>55.5</v>
      </c>
      <c r="Q1083" s="71">
        <f t="shared" si="320"/>
        <v>7.9000000000000001E-2</v>
      </c>
      <c r="R1083" s="65">
        <f t="shared" si="321"/>
        <v>1.67</v>
      </c>
      <c r="S1083" s="72">
        <f t="shared" si="322"/>
        <v>1.865</v>
      </c>
      <c r="T1083" s="50">
        <v>156.66</v>
      </c>
      <c r="U1083" s="74" t="s">
        <v>3746</v>
      </c>
      <c r="V1083" s="27">
        <f>IF(E1083="","",SUMIF(OUTBOUND!$G:$G,WMS!E1083,OUTBOUND!$L:$L))</f>
        <v>16</v>
      </c>
      <c r="W1083" s="27">
        <f>IF(E1083="","",SUMIF(OUTBOUND!$G:$G,WMS!E1083,OUTBOUND!$M:$M))</f>
        <v>64</v>
      </c>
      <c r="X1083" s="71">
        <f>IF(E1083="","",SUMIF(OUTBOUND!$G:$G,WMS!E1083,OUTBOUND!$O:$O))</f>
        <v>131.19999999999999</v>
      </c>
      <c r="Y1083" s="71">
        <f>IF(E1083="","",SUMIF(OUTBOUND!$G:$G,WMS!E1083,OUTBOUND!$AC:$AC))</f>
        <v>119.36</v>
      </c>
      <c r="Z1083" s="71">
        <f>IF(E1083="","",SUMIF(OUTBOUND!$G:$G,WMS!E1083,OUTBOUND!$P:$P))</f>
        <v>1.264</v>
      </c>
      <c r="AA1083" s="27">
        <f t="shared" si="323"/>
        <v>5</v>
      </c>
      <c r="AB1083" s="27">
        <f t="shared" si="324"/>
        <v>20</v>
      </c>
      <c r="AC1083" s="71">
        <f t="shared" si="325"/>
        <v>41</v>
      </c>
      <c r="AD1083" s="71">
        <f t="shared" si="326"/>
        <v>37.299999999999997</v>
      </c>
      <c r="AE1083" s="71">
        <f t="shared" si="327"/>
        <v>0.40599999999999992</v>
      </c>
      <c r="AF1083" s="80" t="b">
        <f t="shared" si="328"/>
        <v>1</v>
      </c>
    </row>
    <row r="1084" spans="1:33">
      <c r="A1084" s="81" t="s">
        <v>3227</v>
      </c>
      <c r="B1084" s="21" t="s">
        <v>1852</v>
      </c>
      <c r="C1084" s="21" t="s">
        <v>3744</v>
      </c>
      <c r="D1084" s="21">
        <v>42635154</v>
      </c>
      <c r="E1084" s="57" t="str">
        <f t="shared" si="317"/>
        <v>KG-ARI-1904-00124-03133/42635154</v>
      </c>
      <c r="F1084" s="19" t="s">
        <v>1854</v>
      </c>
      <c r="G1084" s="19" t="s">
        <v>1861</v>
      </c>
      <c r="H1084" s="45">
        <v>43585</v>
      </c>
      <c r="I1084" s="38">
        <v>35</v>
      </c>
      <c r="J1084" s="38">
        <v>210</v>
      </c>
      <c r="K1084" s="65">
        <f t="shared" si="318"/>
        <v>6</v>
      </c>
      <c r="L1084" s="46">
        <v>1.85</v>
      </c>
      <c r="M1084" s="66">
        <f t="shared" si="319"/>
        <v>64.75</v>
      </c>
      <c r="N1084" s="38">
        <v>27</v>
      </c>
      <c r="O1084" s="38">
        <v>18.5</v>
      </c>
      <c r="P1084" s="38">
        <v>18</v>
      </c>
      <c r="Q1084" s="71">
        <f t="shared" si="320"/>
        <v>8.9999999999999993E-3</v>
      </c>
      <c r="R1084" s="65">
        <f t="shared" si="321"/>
        <v>0.31</v>
      </c>
      <c r="S1084" s="72">
        <f t="shared" si="322"/>
        <v>0.24500000000000002</v>
      </c>
      <c r="T1084" s="50">
        <v>51.45</v>
      </c>
      <c r="U1084" s="74" t="s">
        <v>3390</v>
      </c>
      <c r="V1084" s="27">
        <f>IF(E1084="","",SUMIF(OUTBOUND!$G:$G,WMS!E1084,OUTBOUND!$L:$L))</f>
        <v>24</v>
      </c>
      <c r="W1084" s="27">
        <f>IF(E1084="","",SUMIF(OUTBOUND!$G:$G,WMS!E1084,OUTBOUND!$M:$M))</f>
        <v>144</v>
      </c>
      <c r="X1084" s="71">
        <f>IF(E1084="","",SUMIF(OUTBOUND!$G:$G,WMS!E1084,OUTBOUND!$O:$O))</f>
        <v>44.4</v>
      </c>
      <c r="Y1084" s="71">
        <f>IF(E1084="","",SUMIF(OUTBOUND!$G:$G,WMS!E1084,OUTBOUND!$AC:$AC))</f>
        <v>35.28</v>
      </c>
      <c r="Z1084" s="71">
        <f>IF(E1084="","",SUMIF(OUTBOUND!$G:$G,WMS!E1084,OUTBOUND!$P:$P))</f>
        <v>0.216</v>
      </c>
      <c r="AA1084" s="27">
        <f t="shared" si="323"/>
        <v>11</v>
      </c>
      <c r="AB1084" s="27">
        <f t="shared" si="324"/>
        <v>66</v>
      </c>
      <c r="AC1084" s="71">
        <f t="shared" si="325"/>
        <v>20.350000000000001</v>
      </c>
      <c r="AD1084" s="71">
        <f t="shared" si="326"/>
        <v>16.170000000000002</v>
      </c>
      <c r="AE1084" s="71">
        <f t="shared" si="327"/>
        <v>9.4E-2</v>
      </c>
      <c r="AF1084" s="80" t="b">
        <f t="shared" si="328"/>
        <v>1</v>
      </c>
    </row>
    <row r="1085" spans="1:33">
      <c r="A1085" s="43" t="s">
        <v>3227</v>
      </c>
      <c r="B1085" s="19" t="s">
        <v>1852</v>
      </c>
      <c r="C1085" s="19" t="s">
        <v>3744</v>
      </c>
      <c r="D1085" s="19">
        <v>42338796</v>
      </c>
      <c r="E1085" s="57" t="str">
        <f t="shared" si="317"/>
        <v>KG-ARI-1904-00124-03133/42338796</v>
      </c>
      <c r="F1085" s="19" t="s">
        <v>1854</v>
      </c>
      <c r="G1085" s="19" t="s">
        <v>1863</v>
      </c>
      <c r="H1085" s="45">
        <v>43585</v>
      </c>
      <c r="I1085" s="38">
        <v>15</v>
      </c>
      <c r="J1085" s="38">
        <v>180</v>
      </c>
      <c r="K1085" s="65">
        <f t="shared" si="318"/>
        <v>12</v>
      </c>
      <c r="L1085" s="46">
        <v>1.75</v>
      </c>
      <c r="M1085" s="66">
        <f t="shared" si="319"/>
        <v>26.25</v>
      </c>
      <c r="N1085" s="38">
        <v>27.5</v>
      </c>
      <c r="O1085" s="38">
        <v>15</v>
      </c>
      <c r="P1085" s="38">
        <v>26</v>
      </c>
      <c r="Q1085" s="71">
        <f t="shared" si="320"/>
        <v>1.0999999999999999E-2</v>
      </c>
      <c r="R1085" s="65">
        <f t="shared" si="321"/>
        <v>0.16</v>
      </c>
      <c r="S1085" s="72">
        <f t="shared" si="322"/>
        <v>0.15333333333333335</v>
      </c>
      <c r="T1085" s="50">
        <v>27.6</v>
      </c>
      <c r="U1085" s="74" t="s">
        <v>3509</v>
      </c>
      <c r="V1085" s="27">
        <f>IF(E1085="","",SUMIF(OUTBOUND!$G:$G,WMS!E1085,OUTBOUND!$L:$L))</f>
        <v>1</v>
      </c>
      <c r="W1085" s="27">
        <f>IF(E1085="","",SUMIF(OUTBOUND!$G:$G,WMS!E1085,OUTBOUND!$M:$M))</f>
        <v>12</v>
      </c>
      <c r="X1085" s="71">
        <f>IF(E1085="","",SUMIF(OUTBOUND!$G:$G,WMS!E1085,OUTBOUND!$O:$O))</f>
        <v>1.75</v>
      </c>
      <c r="Y1085" s="71">
        <f>IF(E1085="","",SUMIF(OUTBOUND!$G:$G,WMS!E1085,OUTBOUND!$AC:$AC))</f>
        <v>1.8400000000000003</v>
      </c>
      <c r="Z1085" s="71">
        <f>IF(E1085="","",SUMIF(OUTBOUND!$G:$G,WMS!E1085,OUTBOUND!$P:$P))</f>
        <v>1.0999999999999999E-2</v>
      </c>
      <c r="AA1085" s="27">
        <f t="shared" si="323"/>
        <v>14</v>
      </c>
      <c r="AB1085" s="27">
        <f t="shared" si="324"/>
        <v>168</v>
      </c>
      <c r="AC1085" s="71">
        <f t="shared" si="325"/>
        <v>24.5</v>
      </c>
      <c r="AD1085" s="71">
        <f t="shared" si="326"/>
        <v>25.76</v>
      </c>
      <c r="AE1085" s="71">
        <f t="shared" si="327"/>
        <v>0.14899999999999999</v>
      </c>
      <c r="AF1085" s="80" t="b">
        <f t="shared" si="328"/>
        <v>1</v>
      </c>
    </row>
    <row r="1086" spans="1:33">
      <c r="A1086" s="85" t="s">
        <v>3227</v>
      </c>
      <c r="B1086" s="36" t="s">
        <v>1852</v>
      </c>
      <c r="C1086" s="36" t="s">
        <v>3744</v>
      </c>
      <c r="D1086" s="36" t="s">
        <v>3399</v>
      </c>
      <c r="E1086" s="57" t="str">
        <f t="shared" si="317"/>
        <v>KG-ARI-1904-00124-03133/42115427A</v>
      </c>
      <c r="F1086" s="19" t="s">
        <v>1854</v>
      </c>
      <c r="G1086" s="19" t="s">
        <v>1856</v>
      </c>
      <c r="H1086" s="45">
        <v>43585</v>
      </c>
      <c r="I1086" s="38">
        <v>21</v>
      </c>
      <c r="J1086" s="38">
        <v>84</v>
      </c>
      <c r="K1086" s="65">
        <f t="shared" si="318"/>
        <v>4</v>
      </c>
      <c r="L1086" s="46">
        <v>10.55</v>
      </c>
      <c r="M1086" s="66">
        <f t="shared" si="319"/>
        <v>221.55</v>
      </c>
      <c r="N1086" s="38">
        <v>66</v>
      </c>
      <c r="O1086" s="38">
        <v>41.5</v>
      </c>
      <c r="P1086" s="38">
        <v>51.5</v>
      </c>
      <c r="Q1086" s="71">
        <f t="shared" si="320"/>
        <v>0.14099999999999999</v>
      </c>
      <c r="R1086" s="65">
        <f t="shared" si="321"/>
        <v>2.96</v>
      </c>
      <c r="S1086" s="72">
        <f t="shared" si="322"/>
        <v>1.4275</v>
      </c>
      <c r="T1086" s="50">
        <v>119.91</v>
      </c>
      <c r="U1086" s="74" t="s">
        <v>3690</v>
      </c>
      <c r="V1086" s="27">
        <f>IF(E1086="","",SUMIF(OUTBOUND!$G:$G,WMS!E1086,OUTBOUND!$L:$L))</f>
        <v>20</v>
      </c>
      <c r="W1086" s="27">
        <f>IF(E1086="","",SUMIF(OUTBOUND!$G:$G,WMS!E1086,OUTBOUND!$M:$M))</f>
        <v>80</v>
      </c>
      <c r="X1086" s="71">
        <f>IF(E1086="","",SUMIF(OUTBOUND!$G:$G,WMS!E1086,OUTBOUND!$O:$O))</f>
        <v>211</v>
      </c>
      <c r="Y1086" s="71">
        <f>IF(E1086="","",SUMIF(OUTBOUND!$G:$G,WMS!E1086,OUTBOUND!$AC:$AC))</f>
        <v>114.19999999999999</v>
      </c>
      <c r="Z1086" s="71">
        <f>IF(E1086="","",SUMIF(OUTBOUND!$G:$G,WMS!E1086,OUTBOUND!$P:$P))</f>
        <v>2.8199999999999994</v>
      </c>
      <c r="AA1086" s="27">
        <f t="shared" si="323"/>
        <v>1</v>
      </c>
      <c r="AB1086" s="27">
        <f t="shared" si="324"/>
        <v>4</v>
      </c>
      <c r="AC1086" s="71">
        <f t="shared" si="325"/>
        <v>10.550000000000011</v>
      </c>
      <c r="AD1086" s="71">
        <f t="shared" si="326"/>
        <v>5.710000000000008</v>
      </c>
      <c r="AE1086" s="71">
        <f t="shared" si="327"/>
        <v>0.14000000000000057</v>
      </c>
      <c r="AF1086" s="80" t="b">
        <f t="shared" si="328"/>
        <v>1</v>
      </c>
    </row>
    <row r="1087" spans="1:33">
      <c r="A1087" s="85" t="s">
        <v>3227</v>
      </c>
      <c r="B1087" s="36" t="s">
        <v>1852</v>
      </c>
      <c r="C1087" s="36" t="s">
        <v>3744</v>
      </c>
      <c r="D1087" s="36" t="s">
        <v>3400</v>
      </c>
      <c r="E1087" s="57" t="str">
        <f t="shared" si="317"/>
        <v>KG-ARI-1904-00124-03133/42115427B</v>
      </c>
      <c r="F1087" s="19" t="s">
        <v>1854</v>
      </c>
      <c r="G1087" s="19" t="s">
        <v>1857</v>
      </c>
      <c r="H1087" s="45">
        <v>43585</v>
      </c>
      <c r="J1087" s="38">
        <v>84</v>
      </c>
      <c r="K1087" s="65" t="e">
        <f t="shared" si="318"/>
        <v>#DIV/0!</v>
      </c>
      <c r="L1087" s="46">
        <v>10.55</v>
      </c>
      <c r="M1087" s="66">
        <f t="shared" si="319"/>
        <v>0</v>
      </c>
      <c r="N1087" s="38">
        <v>66</v>
      </c>
      <c r="O1087" s="38">
        <v>41.5</v>
      </c>
      <c r="P1087" s="38">
        <v>51.5</v>
      </c>
      <c r="Q1087" s="71">
        <f t="shared" si="320"/>
        <v>0.14099999999999999</v>
      </c>
      <c r="R1087" s="65">
        <f t="shared" si="321"/>
        <v>0</v>
      </c>
      <c r="S1087" s="72">
        <f t="shared" si="322"/>
        <v>0.83499999999999996</v>
      </c>
      <c r="T1087" s="50">
        <v>70.14</v>
      </c>
      <c r="U1087" s="74" t="s">
        <v>3690</v>
      </c>
      <c r="V1087" s="27">
        <f>IF(E1087="","",SUMIF(OUTBOUND!$G:$G,WMS!E1087,OUTBOUND!$L:$L))</f>
        <v>0</v>
      </c>
      <c r="W1087" s="27">
        <f>IF(E1087="","",SUMIF(OUTBOUND!$G:$G,WMS!E1087,OUTBOUND!$M:$M))</f>
        <v>80</v>
      </c>
      <c r="X1087" s="71">
        <f>IF(E1087="","",SUMIF(OUTBOUND!$G:$G,WMS!E1087,OUTBOUND!$O:$O))</f>
        <v>0</v>
      </c>
      <c r="Y1087" s="71">
        <f>IF(E1087="","",SUMIF(OUTBOUND!$G:$G,WMS!E1087,OUTBOUND!$AC:$AC))</f>
        <v>66.8</v>
      </c>
      <c r="Z1087" s="71">
        <f>IF(E1087="","",SUMIF(OUTBOUND!$G:$G,WMS!E1087,OUTBOUND!$P:$P))</f>
        <v>0</v>
      </c>
      <c r="AA1087" s="27" t="str">
        <f t="shared" si="323"/>
        <v/>
      </c>
      <c r="AB1087" s="27">
        <f t="shared" si="324"/>
        <v>4</v>
      </c>
      <c r="AC1087" s="71">
        <f t="shared" si="325"/>
        <v>0</v>
      </c>
      <c r="AD1087" s="71">
        <f t="shared" si="326"/>
        <v>3.3400000000000034</v>
      </c>
      <c r="AE1087" s="71">
        <f t="shared" si="327"/>
        <v>0</v>
      </c>
      <c r="AF1087" s="80" t="e">
        <f t="shared" si="328"/>
        <v>#DIV/0!</v>
      </c>
    </row>
    <row r="1088" spans="1:33">
      <c r="A1088" s="43" t="s">
        <v>3227</v>
      </c>
      <c r="B1088" s="19" t="s">
        <v>1852</v>
      </c>
      <c r="C1088" s="19" t="s">
        <v>3744</v>
      </c>
      <c r="D1088" s="19">
        <v>42621447</v>
      </c>
      <c r="E1088" s="57" t="str">
        <f t="shared" si="317"/>
        <v>KG-ARI-1904-00124-03133/42621447</v>
      </c>
      <c r="F1088" s="19" t="s">
        <v>1854</v>
      </c>
      <c r="G1088" s="20" t="s">
        <v>1865</v>
      </c>
      <c r="H1088" s="45">
        <v>43585</v>
      </c>
      <c r="I1088" s="38">
        <v>9</v>
      </c>
      <c r="J1088" s="38">
        <v>72</v>
      </c>
      <c r="K1088" s="65">
        <f t="shared" si="318"/>
        <v>8</v>
      </c>
      <c r="L1088" s="46">
        <v>4.8499999999999996</v>
      </c>
      <c r="M1088" s="66">
        <f t="shared" si="319"/>
        <v>43.65</v>
      </c>
      <c r="N1088" s="38">
        <v>39</v>
      </c>
      <c r="O1088" s="38">
        <v>27</v>
      </c>
      <c r="P1088" s="38">
        <v>42</v>
      </c>
      <c r="Q1088" s="71">
        <f t="shared" si="320"/>
        <v>4.3999999999999997E-2</v>
      </c>
      <c r="R1088" s="65">
        <f t="shared" si="321"/>
        <v>0.4</v>
      </c>
      <c r="S1088" s="72">
        <f t="shared" si="322"/>
        <v>0.5625</v>
      </c>
      <c r="T1088" s="50">
        <v>40.5</v>
      </c>
      <c r="U1088" s="74" t="s">
        <v>3390</v>
      </c>
      <c r="V1088" s="27">
        <f>IF(E1088="","",SUMIF(OUTBOUND!$G:$G,WMS!E1088,OUTBOUND!$L:$L))</f>
        <v>0</v>
      </c>
      <c r="W1088" s="27">
        <f>IF(E1088="","",SUMIF(OUTBOUND!$G:$G,WMS!E1088,OUTBOUND!$M:$M))</f>
        <v>0</v>
      </c>
      <c r="X1088" s="71">
        <f>IF(E1088="","",SUMIF(OUTBOUND!$G:$G,WMS!E1088,OUTBOUND!$O:$O))</f>
        <v>0</v>
      </c>
      <c r="Y1088" s="71">
        <f>IF(E1088="","",SUMIF(OUTBOUND!$G:$G,WMS!E1088,OUTBOUND!$AC:$AC))</f>
        <v>0</v>
      </c>
      <c r="Z1088" s="71">
        <f>IF(E1088="","",SUMIF(OUTBOUND!$G:$G,WMS!E1088,OUTBOUND!$P:$P))</f>
        <v>0</v>
      </c>
      <c r="AA1088" s="27">
        <f t="shared" si="323"/>
        <v>9</v>
      </c>
      <c r="AB1088" s="27">
        <f t="shared" si="324"/>
        <v>72</v>
      </c>
      <c r="AC1088" s="71">
        <f t="shared" si="325"/>
        <v>43.65</v>
      </c>
      <c r="AD1088" s="71">
        <f t="shared" si="326"/>
        <v>40.5</v>
      </c>
      <c r="AE1088" s="71">
        <f t="shared" si="327"/>
        <v>0.4</v>
      </c>
      <c r="AF1088" s="80" t="b">
        <f t="shared" si="328"/>
        <v>1</v>
      </c>
    </row>
    <row r="1089" spans="1:33">
      <c r="A1089" s="43" t="s">
        <v>3345</v>
      </c>
      <c r="B1089" s="19" t="s">
        <v>1866</v>
      </c>
      <c r="C1089" s="19" t="s">
        <v>3747</v>
      </c>
      <c r="D1089" s="19" t="s">
        <v>3748</v>
      </c>
      <c r="E1089" s="57" t="str">
        <f t="shared" si="317"/>
        <v>KG-ARI-1904-00125-03253/42417330</v>
      </c>
      <c r="F1089" s="19" t="s">
        <v>1868</v>
      </c>
      <c r="G1089" s="19" t="s">
        <v>1869</v>
      </c>
      <c r="H1089" s="45">
        <v>43593</v>
      </c>
      <c r="I1089" s="38">
        <v>30</v>
      </c>
      <c r="J1089" s="38">
        <v>120</v>
      </c>
      <c r="K1089" s="65">
        <f t="shared" si="318"/>
        <v>4</v>
      </c>
      <c r="L1089" s="46">
        <v>4.2666666666666702</v>
      </c>
      <c r="M1089" s="66">
        <f t="shared" si="319"/>
        <v>128</v>
      </c>
      <c r="N1089" s="38">
        <v>67.31</v>
      </c>
      <c r="O1089" s="38">
        <v>27.622499999999999</v>
      </c>
      <c r="P1089" s="38">
        <v>42.545000000000002</v>
      </c>
      <c r="Q1089" s="71">
        <f t="shared" si="320"/>
        <v>7.9000000000000001E-2</v>
      </c>
      <c r="R1089" s="65">
        <f t="shared" si="321"/>
        <v>2.37</v>
      </c>
      <c r="S1089" s="72">
        <f t="shared" si="322"/>
        <v>0.44016666666666665</v>
      </c>
      <c r="T1089" s="50">
        <v>52.82</v>
      </c>
      <c r="U1089" s="74" t="s">
        <v>3059</v>
      </c>
      <c r="V1089" s="27">
        <f>IF(E1089="","",SUMIF(OUTBOUND!$G:$G,WMS!E1089,OUTBOUND!$L:$L))</f>
        <v>0</v>
      </c>
      <c r="W1089" s="27">
        <f>IF(E1089="","",SUMIF(OUTBOUND!$G:$G,WMS!E1089,OUTBOUND!$M:$M))</f>
        <v>0</v>
      </c>
      <c r="X1089" s="71">
        <f>IF(E1089="","",SUMIF(OUTBOUND!$G:$G,WMS!E1089,OUTBOUND!$O:$O))</f>
        <v>0</v>
      </c>
      <c r="Y1089" s="71">
        <f>IF(E1089="","",SUMIF(OUTBOUND!$G:$G,WMS!E1089,OUTBOUND!$AC:$AC))</f>
        <v>0</v>
      </c>
      <c r="Z1089" s="71">
        <f>IF(E1089="","",SUMIF(OUTBOUND!$G:$G,WMS!E1089,OUTBOUND!$P:$P))</f>
        <v>0</v>
      </c>
      <c r="AA1089" s="27">
        <f t="shared" si="323"/>
        <v>30</v>
      </c>
      <c r="AB1089" s="27">
        <f t="shared" si="324"/>
        <v>120</v>
      </c>
      <c r="AC1089" s="71">
        <f t="shared" si="325"/>
        <v>128</v>
      </c>
      <c r="AD1089" s="71">
        <f t="shared" si="326"/>
        <v>52.82</v>
      </c>
      <c r="AE1089" s="71">
        <f t="shared" si="327"/>
        <v>2.37</v>
      </c>
      <c r="AF1089" s="80" t="b">
        <f t="shared" si="328"/>
        <v>1</v>
      </c>
    </row>
    <row r="1090" spans="1:33">
      <c r="A1090" s="43" t="s">
        <v>3345</v>
      </c>
      <c r="B1090" s="19" t="s">
        <v>1866</v>
      </c>
      <c r="C1090" s="19" t="s">
        <v>3747</v>
      </c>
      <c r="D1090" s="19" t="s">
        <v>3749</v>
      </c>
      <c r="E1090" s="57" t="str">
        <f t="shared" si="317"/>
        <v>KG-ARI-1904-00125-03253/42696018</v>
      </c>
      <c r="F1090" s="19" t="s">
        <v>1868</v>
      </c>
      <c r="G1090" s="19" t="s">
        <v>1870</v>
      </c>
      <c r="H1090" s="45">
        <v>43593</v>
      </c>
      <c r="I1090" s="38">
        <v>20</v>
      </c>
      <c r="J1090" s="38">
        <v>120</v>
      </c>
      <c r="K1090" s="65">
        <f t="shared" si="318"/>
        <v>6</v>
      </c>
      <c r="L1090" s="46">
        <v>2.25</v>
      </c>
      <c r="M1090" s="66">
        <f t="shared" si="319"/>
        <v>45</v>
      </c>
      <c r="N1090" s="38">
        <v>39.369999999999997</v>
      </c>
      <c r="O1090" s="38">
        <v>29.844999999999999</v>
      </c>
      <c r="P1090" s="38">
        <v>27.622499999999999</v>
      </c>
      <c r="Q1090" s="71">
        <f t="shared" si="320"/>
        <v>3.2000000000000001E-2</v>
      </c>
      <c r="R1090" s="65">
        <f t="shared" si="321"/>
        <v>0.65</v>
      </c>
      <c r="S1090" s="72">
        <f t="shared" si="322"/>
        <v>0.20091666666666666</v>
      </c>
      <c r="T1090" s="50">
        <v>24.11</v>
      </c>
      <c r="U1090" s="74" t="s">
        <v>3750</v>
      </c>
      <c r="V1090" s="27">
        <f>IF(E1090="","",SUMIF(OUTBOUND!$G:$G,WMS!E1090,OUTBOUND!$L:$L))</f>
        <v>0</v>
      </c>
      <c r="W1090" s="27">
        <f>IF(E1090="","",SUMIF(OUTBOUND!$G:$G,WMS!E1090,OUTBOUND!$M:$M))</f>
        <v>0</v>
      </c>
      <c r="X1090" s="71">
        <f>IF(E1090="","",SUMIF(OUTBOUND!$G:$G,WMS!E1090,OUTBOUND!$O:$O))</f>
        <v>0</v>
      </c>
      <c r="Y1090" s="71">
        <f>IF(E1090="","",SUMIF(OUTBOUND!$G:$G,WMS!E1090,OUTBOUND!$AC:$AC))</f>
        <v>0</v>
      </c>
      <c r="Z1090" s="71">
        <f>IF(E1090="","",SUMIF(OUTBOUND!$G:$G,WMS!E1090,OUTBOUND!$P:$P))</f>
        <v>0</v>
      </c>
      <c r="AA1090" s="27">
        <f t="shared" si="323"/>
        <v>20</v>
      </c>
      <c r="AB1090" s="27">
        <f t="shared" si="324"/>
        <v>120</v>
      </c>
      <c r="AC1090" s="71">
        <f t="shared" si="325"/>
        <v>45</v>
      </c>
      <c r="AD1090" s="71">
        <f t="shared" si="326"/>
        <v>24.11</v>
      </c>
      <c r="AE1090" s="71">
        <f t="shared" si="327"/>
        <v>0.65</v>
      </c>
      <c r="AF1090" s="80" t="b">
        <f t="shared" si="328"/>
        <v>1</v>
      </c>
    </row>
    <row r="1091" spans="1:33">
      <c r="A1091" s="43" t="s">
        <v>3227</v>
      </c>
      <c r="B1091" s="19" t="s">
        <v>1871</v>
      </c>
      <c r="C1091" s="19" t="s">
        <v>3751</v>
      </c>
      <c r="D1091" s="19">
        <v>42701477</v>
      </c>
      <c r="E1091" s="57" t="str">
        <f t="shared" si="317"/>
        <v>KG-ARI-1904-00125-03068/42701477</v>
      </c>
      <c r="F1091" s="19" t="s">
        <v>1873</v>
      </c>
      <c r="G1091" s="19" t="s">
        <v>1874</v>
      </c>
      <c r="H1091" s="45">
        <v>43593</v>
      </c>
      <c r="I1091" s="38">
        <v>3</v>
      </c>
      <c r="J1091" s="38">
        <v>24</v>
      </c>
      <c r="K1091" s="65">
        <f t="shared" si="318"/>
        <v>8</v>
      </c>
      <c r="L1091" s="46">
        <v>1.5</v>
      </c>
      <c r="M1091" s="66">
        <f t="shared" si="319"/>
        <v>4.5</v>
      </c>
      <c r="N1091" s="38">
        <v>36.83</v>
      </c>
      <c r="O1091" s="38">
        <v>25.4</v>
      </c>
      <c r="P1091" s="38">
        <v>13.97</v>
      </c>
      <c r="Q1091" s="71">
        <f t="shared" si="320"/>
        <v>1.2999999999999999E-2</v>
      </c>
      <c r="R1091" s="65">
        <f t="shared" si="321"/>
        <v>0.04</v>
      </c>
      <c r="S1091" s="72">
        <f t="shared" si="322"/>
        <v>2.2500000000000003E-2</v>
      </c>
      <c r="T1091" s="50">
        <v>0.54</v>
      </c>
      <c r="U1091" s="74" t="s">
        <v>3752</v>
      </c>
      <c r="V1091" s="27">
        <f>IF(E1091="","",SUMIF(OUTBOUND!$G:$G,WMS!E1091,OUTBOUND!$L:$L))</f>
        <v>0</v>
      </c>
      <c r="W1091" s="27">
        <f>IF(E1091="","",SUMIF(OUTBOUND!$G:$G,WMS!E1091,OUTBOUND!$M:$M))</f>
        <v>0</v>
      </c>
      <c r="X1091" s="71">
        <f>IF(E1091="","",SUMIF(OUTBOUND!$G:$G,WMS!E1091,OUTBOUND!$O:$O))</f>
        <v>0</v>
      </c>
      <c r="Y1091" s="71">
        <f>IF(E1091="","",SUMIF(OUTBOUND!$G:$G,WMS!E1091,OUTBOUND!$AC:$AC))</f>
        <v>0</v>
      </c>
      <c r="Z1091" s="71">
        <f>IF(E1091="","",SUMIF(OUTBOUND!$G:$G,WMS!E1091,OUTBOUND!$P:$P))</f>
        <v>0</v>
      </c>
      <c r="AA1091" s="27">
        <f t="shared" si="323"/>
        <v>3</v>
      </c>
      <c r="AB1091" s="27">
        <f t="shared" si="324"/>
        <v>24</v>
      </c>
      <c r="AC1091" s="71">
        <f t="shared" si="325"/>
        <v>4.5</v>
      </c>
      <c r="AD1091" s="71">
        <f t="shared" si="326"/>
        <v>0.54</v>
      </c>
      <c r="AE1091" s="71">
        <f t="shared" si="327"/>
        <v>0.04</v>
      </c>
      <c r="AF1091" s="80" t="b">
        <f t="shared" si="328"/>
        <v>1</v>
      </c>
    </row>
    <row r="1092" spans="1:33">
      <c r="A1092" s="43" t="s">
        <v>3227</v>
      </c>
      <c r="B1092" s="19" t="s">
        <v>1871</v>
      </c>
      <c r="C1092" s="19" t="s">
        <v>3751</v>
      </c>
      <c r="D1092" s="19">
        <v>42701460</v>
      </c>
      <c r="E1092" s="57" t="str">
        <f t="shared" si="317"/>
        <v>KG-ARI-1904-00125-03068/42701460</v>
      </c>
      <c r="F1092" s="19" t="s">
        <v>1873</v>
      </c>
      <c r="G1092" s="19" t="s">
        <v>1874</v>
      </c>
      <c r="H1092" s="45">
        <v>43593</v>
      </c>
      <c r="I1092" s="38">
        <v>3</v>
      </c>
      <c r="J1092" s="38">
        <v>24</v>
      </c>
      <c r="K1092" s="65">
        <f t="shared" si="318"/>
        <v>8</v>
      </c>
      <c r="L1092" s="46">
        <v>1.4</v>
      </c>
      <c r="M1092" s="66">
        <f t="shared" si="319"/>
        <v>4.2</v>
      </c>
      <c r="N1092" s="38">
        <v>36.83</v>
      </c>
      <c r="O1092" s="38">
        <v>25.4</v>
      </c>
      <c r="P1092" s="38">
        <v>13.97</v>
      </c>
      <c r="Q1092" s="71">
        <f t="shared" si="320"/>
        <v>1.2999999999999999E-2</v>
      </c>
      <c r="R1092" s="65">
        <f t="shared" si="321"/>
        <v>0.04</v>
      </c>
      <c r="S1092" s="72">
        <f t="shared" si="322"/>
        <v>0.02</v>
      </c>
      <c r="T1092" s="50">
        <v>0.48</v>
      </c>
      <c r="U1092" s="74" t="s">
        <v>3752</v>
      </c>
      <c r="V1092" s="27">
        <f>IF(E1092="","",SUMIF(OUTBOUND!$G:$G,WMS!E1092,OUTBOUND!$L:$L))</f>
        <v>0</v>
      </c>
      <c r="W1092" s="27">
        <f>IF(E1092="","",SUMIF(OUTBOUND!$G:$G,WMS!E1092,OUTBOUND!$M:$M))</f>
        <v>0</v>
      </c>
      <c r="X1092" s="71">
        <f>IF(E1092="","",SUMIF(OUTBOUND!$G:$G,WMS!E1092,OUTBOUND!$O:$O))</f>
        <v>0</v>
      </c>
      <c r="Y1092" s="71">
        <f>IF(E1092="","",SUMIF(OUTBOUND!$G:$G,WMS!E1092,OUTBOUND!$AC:$AC))</f>
        <v>0</v>
      </c>
      <c r="Z1092" s="71">
        <f>IF(E1092="","",SUMIF(OUTBOUND!$G:$G,WMS!E1092,OUTBOUND!$P:$P))</f>
        <v>0</v>
      </c>
      <c r="AA1092" s="27">
        <f t="shared" si="323"/>
        <v>3</v>
      </c>
      <c r="AB1092" s="27">
        <f t="shared" si="324"/>
        <v>24</v>
      </c>
      <c r="AC1092" s="71">
        <f t="shared" si="325"/>
        <v>4.2</v>
      </c>
      <c r="AD1092" s="71">
        <f t="shared" si="326"/>
        <v>0.48</v>
      </c>
      <c r="AE1092" s="71">
        <f t="shared" si="327"/>
        <v>0.04</v>
      </c>
      <c r="AF1092" s="80" t="b">
        <f t="shared" si="328"/>
        <v>1</v>
      </c>
    </row>
    <row r="1093" spans="1:33">
      <c r="A1093" s="84" t="s">
        <v>3227</v>
      </c>
      <c r="B1093" s="83" t="s">
        <v>1871</v>
      </c>
      <c r="C1093" s="83" t="s">
        <v>3753</v>
      </c>
      <c r="D1093" s="83">
        <v>42282488</v>
      </c>
      <c r="E1093" s="57" t="str">
        <f t="shared" si="317"/>
        <v>KG-ARI-1904-00124-03067/42282488</v>
      </c>
      <c r="F1093" s="19" t="s">
        <v>1873</v>
      </c>
      <c r="G1093" s="19" t="s">
        <v>1876</v>
      </c>
      <c r="H1093" s="45">
        <v>43593</v>
      </c>
      <c r="I1093" s="38">
        <v>3</v>
      </c>
      <c r="J1093" s="38">
        <v>36</v>
      </c>
      <c r="K1093" s="65">
        <f t="shared" si="318"/>
        <v>12</v>
      </c>
      <c r="L1093" s="46">
        <v>1.8</v>
      </c>
      <c r="M1093" s="66">
        <f t="shared" si="319"/>
        <v>5.4</v>
      </c>
      <c r="N1093" s="38">
        <v>40.64</v>
      </c>
      <c r="O1093" s="38">
        <v>26.67</v>
      </c>
      <c r="P1093" s="38">
        <v>15.88</v>
      </c>
      <c r="Q1093" s="71">
        <f t="shared" si="320"/>
        <v>1.7000000000000001E-2</v>
      </c>
      <c r="R1093" s="65">
        <f t="shared" si="321"/>
        <v>0.05</v>
      </c>
      <c r="S1093" s="72">
        <f t="shared" si="322"/>
        <v>0.105</v>
      </c>
      <c r="T1093" s="50">
        <v>3.78</v>
      </c>
      <c r="U1093" s="74" t="s">
        <v>2734</v>
      </c>
      <c r="V1093" s="27">
        <f>IF(E1093="","",SUMIF(OUTBOUND!$G:$G,WMS!E1093,OUTBOUND!$L:$L))</f>
        <v>3</v>
      </c>
      <c r="W1093" s="27">
        <f>IF(E1093="","",SUMIF(OUTBOUND!$G:$G,WMS!E1093,OUTBOUND!$M:$M))</f>
        <v>36</v>
      </c>
      <c r="X1093" s="71">
        <f>IF(E1093="","",SUMIF(OUTBOUND!$G:$G,WMS!E1093,OUTBOUND!$O:$O))</f>
        <v>5.4</v>
      </c>
      <c r="Y1093" s="71">
        <f>IF(E1093="","",SUMIF(OUTBOUND!$G:$G,WMS!E1093,OUTBOUND!$AC:$AC))</f>
        <v>3.78</v>
      </c>
      <c r="Z1093" s="71">
        <f>IF(E1093="","",SUMIF(OUTBOUND!$G:$G,WMS!E1093,OUTBOUND!$P:$P))</f>
        <v>5.1000000000000004E-2</v>
      </c>
      <c r="AA1093" s="27">
        <f t="shared" si="323"/>
        <v>0</v>
      </c>
      <c r="AB1093" s="27">
        <f t="shared" si="324"/>
        <v>0</v>
      </c>
      <c r="AC1093" s="71">
        <f t="shared" si="325"/>
        <v>0</v>
      </c>
      <c r="AD1093" s="71">
        <f t="shared" si="326"/>
        <v>0</v>
      </c>
      <c r="AE1093" s="71">
        <f t="shared" si="327"/>
        <v>-1.0000000000000009E-3</v>
      </c>
      <c r="AF1093" s="80" t="e">
        <f t="shared" si="328"/>
        <v>#DIV/0!</v>
      </c>
      <c r="AG1093" s="43" t="s">
        <v>2726</v>
      </c>
    </row>
    <row r="1094" spans="1:33">
      <c r="A1094" s="84" t="s">
        <v>3227</v>
      </c>
      <c r="B1094" s="83" t="s">
        <v>1871</v>
      </c>
      <c r="C1094" s="83" t="s">
        <v>3753</v>
      </c>
      <c r="D1094" s="83">
        <v>41834190</v>
      </c>
      <c r="E1094" s="57" t="str">
        <f t="shared" si="317"/>
        <v>KG-ARI-1904-00124-03067/41834190</v>
      </c>
      <c r="F1094" s="19" t="s">
        <v>1873</v>
      </c>
      <c r="G1094" s="19" t="s">
        <v>1877</v>
      </c>
      <c r="H1094" s="45">
        <v>43593</v>
      </c>
      <c r="I1094" s="38">
        <v>27</v>
      </c>
      <c r="J1094" s="38">
        <v>162</v>
      </c>
      <c r="K1094" s="65">
        <f t="shared" si="318"/>
        <v>6</v>
      </c>
      <c r="L1094" s="46">
        <v>5.5</v>
      </c>
      <c r="M1094" s="66">
        <f t="shared" si="319"/>
        <v>148.5</v>
      </c>
      <c r="N1094" s="38">
        <v>64.45</v>
      </c>
      <c r="O1094" s="38">
        <v>32.39</v>
      </c>
      <c r="P1094" s="38">
        <v>29.84</v>
      </c>
      <c r="Q1094" s="71">
        <f t="shared" si="320"/>
        <v>6.2E-2</v>
      </c>
      <c r="R1094" s="65">
        <f t="shared" si="321"/>
        <v>1.68</v>
      </c>
      <c r="S1094" s="72">
        <f t="shared" si="322"/>
        <v>0.64</v>
      </c>
      <c r="T1094" s="50">
        <v>103.68</v>
      </c>
      <c r="U1094" s="74" t="s">
        <v>3754</v>
      </c>
      <c r="V1094" s="27">
        <f>IF(E1094="","",SUMIF(OUTBOUND!$G:$G,WMS!E1094,OUTBOUND!$L:$L))</f>
        <v>27</v>
      </c>
      <c r="W1094" s="27">
        <f>IF(E1094="","",SUMIF(OUTBOUND!$G:$G,WMS!E1094,OUTBOUND!$M:$M))</f>
        <v>162</v>
      </c>
      <c r="X1094" s="71">
        <f>IF(E1094="","",SUMIF(OUTBOUND!$G:$G,WMS!E1094,OUTBOUND!$O:$O))</f>
        <v>148.5</v>
      </c>
      <c r="Y1094" s="71">
        <f>IF(E1094="","",SUMIF(OUTBOUND!$G:$G,WMS!E1094,OUTBOUND!$AC:$AC))</f>
        <v>103.68</v>
      </c>
      <c r="Z1094" s="71">
        <f>IF(E1094="","",SUMIF(OUTBOUND!$G:$G,WMS!E1094,OUTBOUND!$P:$P))</f>
        <v>1.6739999999999999</v>
      </c>
      <c r="AA1094" s="27">
        <f t="shared" si="323"/>
        <v>0</v>
      </c>
      <c r="AB1094" s="27">
        <f t="shared" si="324"/>
        <v>0</v>
      </c>
      <c r="AC1094" s="71">
        <f t="shared" si="325"/>
        <v>0</v>
      </c>
      <c r="AD1094" s="71">
        <f t="shared" si="326"/>
        <v>0</v>
      </c>
      <c r="AE1094" s="71">
        <f t="shared" si="327"/>
        <v>6.0000000000000053E-3</v>
      </c>
      <c r="AF1094" s="80" t="e">
        <f t="shared" si="328"/>
        <v>#DIV/0!</v>
      </c>
      <c r="AG1094" s="43" t="s">
        <v>2726</v>
      </c>
    </row>
    <row r="1095" spans="1:33">
      <c r="A1095" s="84" t="s">
        <v>3227</v>
      </c>
      <c r="B1095" s="83" t="s">
        <v>1871</v>
      </c>
      <c r="C1095" s="83" t="s">
        <v>3753</v>
      </c>
      <c r="D1095" s="83">
        <v>42108139</v>
      </c>
      <c r="E1095" s="57" t="str">
        <f t="shared" si="317"/>
        <v>KG-ARI-1904-00124-03067/42108139</v>
      </c>
      <c r="F1095" s="19" t="s">
        <v>1873</v>
      </c>
      <c r="G1095" s="19" t="s">
        <v>1878</v>
      </c>
      <c r="H1095" s="45">
        <v>43593</v>
      </c>
      <c r="I1095" s="38">
        <v>12</v>
      </c>
      <c r="J1095" s="38">
        <v>72</v>
      </c>
      <c r="K1095" s="65">
        <f t="shared" si="318"/>
        <v>6</v>
      </c>
      <c r="L1095" s="46">
        <v>2.6</v>
      </c>
      <c r="M1095" s="66">
        <f t="shared" si="319"/>
        <v>31.2</v>
      </c>
      <c r="N1095" s="38">
        <v>45.72</v>
      </c>
      <c r="O1095" s="38">
        <v>31.75</v>
      </c>
      <c r="P1095" s="38">
        <v>20.32</v>
      </c>
      <c r="Q1095" s="71">
        <f t="shared" si="320"/>
        <v>2.9000000000000001E-2</v>
      </c>
      <c r="R1095" s="65">
        <f t="shared" si="321"/>
        <v>0.35</v>
      </c>
      <c r="S1095" s="72">
        <f t="shared" si="322"/>
        <v>0.35</v>
      </c>
      <c r="T1095" s="50">
        <v>25.2</v>
      </c>
      <c r="U1095" s="74" t="s">
        <v>2734</v>
      </c>
      <c r="V1095" s="27">
        <f>IF(E1095="","",SUMIF(OUTBOUND!$G:$G,WMS!E1095,OUTBOUND!$L:$L))</f>
        <v>12</v>
      </c>
      <c r="W1095" s="27">
        <f>IF(E1095="","",SUMIF(OUTBOUND!$G:$G,WMS!E1095,OUTBOUND!$M:$M))</f>
        <v>72</v>
      </c>
      <c r="X1095" s="71">
        <f>IF(E1095="","",SUMIF(OUTBOUND!$G:$G,WMS!E1095,OUTBOUND!$O:$O))</f>
        <v>31.200000000000003</v>
      </c>
      <c r="Y1095" s="71">
        <f>IF(E1095="","",SUMIF(OUTBOUND!$G:$G,WMS!E1095,OUTBOUND!$AC:$AC))</f>
        <v>25.2</v>
      </c>
      <c r="Z1095" s="71">
        <f>IF(E1095="","",SUMIF(OUTBOUND!$G:$G,WMS!E1095,OUTBOUND!$P:$P))</f>
        <v>0.34800000000000003</v>
      </c>
      <c r="AA1095" s="27">
        <f t="shared" si="323"/>
        <v>0</v>
      </c>
      <c r="AB1095" s="27">
        <f t="shared" si="324"/>
        <v>0</v>
      </c>
      <c r="AC1095" s="71">
        <f t="shared" si="325"/>
        <v>-3.5527136788005009E-15</v>
      </c>
      <c r="AD1095" s="71">
        <f t="shared" si="326"/>
        <v>0</v>
      </c>
      <c r="AE1095" s="71">
        <f t="shared" si="327"/>
        <v>1.9999999999999463E-3</v>
      </c>
      <c r="AF1095" s="80" t="e">
        <f t="shared" si="328"/>
        <v>#DIV/0!</v>
      </c>
      <c r="AG1095" s="43" t="s">
        <v>2726</v>
      </c>
    </row>
    <row r="1096" spans="1:33">
      <c r="A1096" s="84" t="s">
        <v>3227</v>
      </c>
      <c r="B1096" s="83" t="s">
        <v>1871</v>
      </c>
      <c r="C1096" s="83" t="s">
        <v>3755</v>
      </c>
      <c r="D1096" s="83">
        <v>42556138</v>
      </c>
      <c r="E1096" s="57" t="str">
        <f t="shared" si="317"/>
        <v>KG-ARI-1906-00152-03421/42556138</v>
      </c>
      <c r="F1096" s="19" t="s">
        <v>1873</v>
      </c>
      <c r="G1096" s="19" t="s">
        <v>1880</v>
      </c>
      <c r="H1096" s="45">
        <v>43593</v>
      </c>
      <c r="I1096" s="38">
        <v>32</v>
      </c>
      <c r="J1096" s="38">
        <v>64</v>
      </c>
      <c r="K1096" s="65">
        <f t="shared" si="318"/>
        <v>2</v>
      </c>
      <c r="L1096" s="46">
        <v>5.2</v>
      </c>
      <c r="M1096" s="66">
        <f t="shared" si="319"/>
        <v>166.4</v>
      </c>
      <c r="N1096" s="38">
        <v>55.88</v>
      </c>
      <c r="O1096" s="38">
        <v>47.31</v>
      </c>
      <c r="P1096" s="38">
        <v>36.83</v>
      </c>
      <c r="Q1096" s="71">
        <f t="shared" si="320"/>
        <v>9.7000000000000003E-2</v>
      </c>
      <c r="R1096" s="65">
        <f t="shared" si="321"/>
        <v>3.12</v>
      </c>
      <c r="S1096" s="72">
        <f t="shared" si="322"/>
        <v>1.4</v>
      </c>
      <c r="T1096" s="50">
        <v>89.6</v>
      </c>
      <c r="U1096" s="74" t="s">
        <v>3059</v>
      </c>
      <c r="V1096" s="27">
        <f>IF(E1096="","",SUMIF(OUTBOUND!$G:$G,WMS!E1096,OUTBOUND!$L:$L))</f>
        <v>32</v>
      </c>
      <c r="W1096" s="27">
        <f>IF(E1096="","",SUMIF(OUTBOUND!$G:$G,WMS!E1096,OUTBOUND!$M:$M))</f>
        <v>64</v>
      </c>
      <c r="X1096" s="71">
        <f>IF(E1096="","",SUMIF(OUTBOUND!$G:$G,WMS!E1096,OUTBOUND!$O:$O))</f>
        <v>166.4</v>
      </c>
      <c r="Y1096" s="71">
        <f>IF(E1096="","",SUMIF(OUTBOUND!$G:$G,WMS!E1096,OUTBOUND!$AC:$AC))</f>
        <v>89.6</v>
      </c>
      <c r="Z1096" s="71">
        <f>IF(E1096="","",SUMIF(OUTBOUND!$G:$G,WMS!E1096,OUTBOUND!$P:$P))</f>
        <v>3.1040000000000001</v>
      </c>
      <c r="AA1096" s="27">
        <f t="shared" si="323"/>
        <v>0</v>
      </c>
      <c r="AB1096" s="27">
        <f t="shared" si="324"/>
        <v>0</v>
      </c>
      <c r="AC1096" s="71">
        <f t="shared" si="325"/>
        <v>0</v>
      </c>
      <c r="AD1096" s="71">
        <f t="shared" si="326"/>
        <v>0</v>
      </c>
      <c r="AE1096" s="71">
        <f t="shared" si="327"/>
        <v>1.6000000000000014E-2</v>
      </c>
      <c r="AF1096" s="80" t="e">
        <f t="shared" si="328"/>
        <v>#DIV/0!</v>
      </c>
      <c r="AG1096" s="43" t="s">
        <v>2726</v>
      </c>
    </row>
    <row r="1097" spans="1:33">
      <c r="A1097" s="43" t="s">
        <v>3227</v>
      </c>
      <c r="B1097" s="19" t="s">
        <v>1871</v>
      </c>
      <c r="C1097" s="19" t="s">
        <v>3751</v>
      </c>
      <c r="D1097" s="19">
        <v>42719052</v>
      </c>
      <c r="E1097" s="57" t="str">
        <f t="shared" si="317"/>
        <v>KG-ARI-1904-00125-03068/42719052</v>
      </c>
      <c r="F1097" s="19" t="s">
        <v>1882</v>
      </c>
      <c r="G1097" s="19" t="s">
        <v>1883</v>
      </c>
      <c r="H1097" s="45">
        <v>43593</v>
      </c>
      <c r="I1097" s="38">
        <v>3</v>
      </c>
      <c r="J1097" s="38">
        <v>36</v>
      </c>
      <c r="K1097" s="65">
        <f t="shared" si="318"/>
        <v>12</v>
      </c>
      <c r="L1097" s="46">
        <v>1.1000000000000001</v>
      </c>
      <c r="M1097" s="66">
        <f t="shared" si="319"/>
        <v>3.3</v>
      </c>
      <c r="N1097" s="38">
        <v>31.75</v>
      </c>
      <c r="O1097" s="38">
        <v>21.59</v>
      </c>
      <c r="P1097" s="38">
        <v>7.62</v>
      </c>
      <c r="Q1097" s="71">
        <f t="shared" si="320"/>
        <v>5.0000000000000001E-3</v>
      </c>
      <c r="R1097" s="65">
        <f t="shared" si="321"/>
        <v>0.02</v>
      </c>
      <c r="S1097" s="72">
        <f t="shared" si="322"/>
        <v>6.25E-2</v>
      </c>
      <c r="T1097" s="50">
        <v>2.25</v>
      </c>
      <c r="U1097" s="74" t="s">
        <v>3752</v>
      </c>
      <c r="V1097" s="27">
        <f>IF(E1097="","",SUMIF(OUTBOUND!$G:$G,WMS!E1097,OUTBOUND!$L:$L))</f>
        <v>0</v>
      </c>
      <c r="W1097" s="27">
        <f>IF(E1097="","",SUMIF(OUTBOUND!$G:$G,WMS!E1097,OUTBOUND!$M:$M))</f>
        <v>0</v>
      </c>
      <c r="X1097" s="71">
        <f>IF(E1097="","",SUMIF(OUTBOUND!$G:$G,WMS!E1097,OUTBOUND!$O:$O))</f>
        <v>0</v>
      </c>
      <c r="Y1097" s="71">
        <f>IF(E1097="","",SUMIF(OUTBOUND!$G:$G,WMS!E1097,OUTBOUND!$AC:$AC))</f>
        <v>0</v>
      </c>
      <c r="Z1097" s="71">
        <f>IF(E1097="","",SUMIF(OUTBOUND!$G:$G,WMS!E1097,OUTBOUND!$P:$P))</f>
        <v>0</v>
      </c>
      <c r="AA1097" s="27">
        <f t="shared" si="323"/>
        <v>3</v>
      </c>
      <c r="AB1097" s="27">
        <f t="shared" si="324"/>
        <v>36</v>
      </c>
      <c r="AC1097" s="71">
        <f t="shared" si="325"/>
        <v>3.3</v>
      </c>
      <c r="AD1097" s="71">
        <f t="shared" si="326"/>
        <v>2.25</v>
      </c>
      <c r="AE1097" s="71">
        <f t="shared" si="327"/>
        <v>0.02</v>
      </c>
      <c r="AF1097" s="80" t="b">
        <f t="shared" si="328"/>
        <v>1</v>
      </c>
    </row>
    <row r="1098" spans="1:33">
      <c r="A1098" s="43" t="s">
        <v>3227</v>
      </c>
      <c r="B1098" s="19" t="s">
        <v>1885</v>
      </c>
      <c r="C1098" s="19" t="s">
        <v>3756</v>
      </c>
      <c r="D1098" s="19">
        <v>42718628</v>
      </c>
      <c r="E1098" s="57" t="str">
        <f t="shared" ref="E1098:E1150" si="329">IF(D1098="","",C1098&amp;"/"&amp;D1098)</f>
        <v>KG-ARI-1904-00125-03122/42718628</v>
      </c>
      <c r="F1098" s="19" t="s">
        <v>1887</v>
      </c>
      <c r="G1098" s="19" t="s">
        <v>1888</v>
      </c>
      <c r="H1098" s="45">
        <v>43593</v>
      </c>
      <c r="I1098" s="38">
        <v>14</v>
      </c>
      <c r="J1098" s="38">
        <v>28</v>
      </c>
      <c r="K1098" s="65">
        <f t="shared" ref="K1098:K1150" si="330">IF(J1098="","",J1098/I1098)</f>
        <v>2</v>
      </c>
      <c r="L1098" s="46">
        <v>9</v>
      </c>
      <c r="M1098" s="66">
        <f t="shared" ref="M1098:M1150" si="331">IF(L1098="","",ROUND(I1098*L1098,3))</f>
        <v>126</v>
      </c>
      <c r="N1098" s="38">
        <v>26.5</v>
      </c>
      <c r="O1098" s="38">
        <v>16.5</v>
      </c>
      <c r="P1098" s="38">
        <v>70</v>
      </c>
      <c r="Q1098" s="71">
        <f t="shared" ref="Q1098:Q1150" si="332">IF(P1098="","",ROUND(N1098*O1098*P1098/1000000,3))</f>
        <v>3.1E-2</v>
      </c>
      <c r="R1098" s="65">
        <f t="shared" ref="R1098:R1150" si="333">IF(Q1098="","",ROUND(N1098*O1098*P1098/1000000*I1098,2))</f>
        <v>0.43</v>
      </c>
      <c r="S1098" s="72">
        <f t="shared" ref="S1098:S1150" si="334">IF(T1098="","",T1098/J1098)</f>
        <v>3.9</v>
      </c>
      <c r="T1098" s="50">
        <v>109.2</v>
      </c>
      <c r="U1098" s="74" t="s">
        <v>3750</v>
      </c>
      <c r="V1098" s="27">
        <f>IF(E1098="","",SUMIF(OUTBOUND!$G:$G,WMS!E1098,OUTBOUND!$L:$L))</f>
        <v>10</v>
      </c>
      <c r="W1098" s="27">
        <f>IF(E1098="","",SUMIF(OUTBOUND!$G:$G,WMS!E1098,OUTBOUND!$M:$M))</f>
        <v>20</v>
      </c>
      <c r="X1098" s="71">
        <f>IF(E1098="","",SUMIF(OUTBOUND!$G:$G,WMS!E1098,OUTBOUND!$O:$O))</f>
        <v>90</v>
      </c>
      <c r="Y1098" s="71">
        <f>IF(E1098="","",SUMIF(OUTBOUND!$G:$G,WMS!E1098,OUTBOUND!$AC:$AC))</f>
        <v>78</v>
      </c>
      <c r="Z1098" s="71">
        <f>IF(E1098="","",SUMIF(OUTBOUND!$G:$G,WMS!E1098,OUTBOUND!$P:$P))</f>
        <v>0.31</v>
      </c>
      <c r="AA1098" s="27">
        <f t="shared" ref="AA1098:AA1150" si="335">IF(I1098="","",I1098-V1098)</f>
        <v>4</v>
      </c>
      <c r="AB1098" s="27">
        <f t="shared" ref="AB1098:AB1150" si="336">IF(J1098="","",J1098-W1098)</f>
        <v>8</v>
      </c>
      <c r="AC1098" s="71">
        <f t="shared" ref="AC1098:AC1150" si="337">IF(M1098="","",M1098-X1098)</f>
        <v>36</v>
      </c>
      <c r="AD1098" s="71">
        <f t="shared" ref="AD1098:AD1150" si="338">IF(T1098="","",T1098-Y1098)</f>
        <v>31.200000000000003</v>
      </c>
      <c r="AE1098" s="71">
        <f t="shared" ref="AE1098:AE1150" si="339">IF(R1098="","",R1098-Z1098)</f>
        <v>0.12</v>
      </c>
      <c r="AF1098" s="80" t="b">
        <f t="shared" ref="AF1098:AF1150" si="340">IF(AB1098="","",EXACT(K1098,AB1098/AA1098))</f>
        <v>1</v>
      </c>
    </row>
    <row r="1099" spans="1:33">
      <c r="A1099" s="43" t="s">
        <v>3227</v>
      </c>
      <c r="B1099" s="19" t="s">
        <v>1889</v>
      </c>
      <c r="C1099" s="19" t="s">
        <v>3757</v>
      </c>
      <c r="D1099" s="19">
        <v>42298298</v>
      </c>
      <c r="E1099" s="57" t="str">
        <f t="shared" si="329"/>
        <v>KG-ARI-1904-00124-03234/42298298</v>
      </c>
      <c r="F1099" s="19" t="s">
        <v>1891</v>
      </c>
      <c r="G1099" s="19" t="s">
        <v>1892</v>
      </c>
      <c r="H1099" s="45">
        <v>43593</v>
      </c>
      <c r="I1099" s="38">
        <v>22</v>
      </c>
      <c r="J1099" s="38">
        <v>264</v>
      </c>
      <c r="K1099" s="65">
        <f t="shared" si="330"/>
        <v>12</v>
      </c>
      <c r="L1099" s="46">
        <v>2.5299999999999998</v>
      </c>
      <c r="M1099" s="66">
        <f t="shared" si="331"/>
        <v>55.66</v>
      </c>
      <c r="N1099" s="38">
        <v>35.5</v>
      </c>
      <c r="O1099" s="38">
        <v>16</v>
      </c>
      <c r="P1099" s="38">
        <v>19.5</v>
      </c>
      <c r="Q1099" s="71">
        <f t="shared" si="332"/>
        <v>1.0999999999999999E-2</v>
      </c>
      <c r="R1099" s="65">
        <f t="shared" si="333"/>
        <v>0.24</v>
      </c>
      <c r="S1099" s="72">
        <f t="shared" si="334"/>
        <v>0.19166666666666668</v>
      </c>
      <c r="T1099" s="50">
        <v>50.6</v>
      </c>
      <c r="U1099" s="74" t="s">
        <v>3750</v>
      </c>
      <c r="V1099" s="27">
        <f>IF(E1099="","",SUMIF(OUTBOUND!$G:$G,WMS!E1099,OUTBOUND!$L:$L))</f>
        <v>0</v>
      </c>
      <c r="W1099" s="27">
        <f>IF(E1099="","",SUMIF(OUTBOUND!$G:$G,WMS!E1099,OUTBOUND!$M:$M))</f>
        <v>0</v>
      </c>
      <c r="X1099" s="71">
        <f>IF(E1099="","",SUMIF(OUTBOUND!$G:$G,WMS!E1099,OUTBOUND!$O:$O))</f>
        <v>0</v>
      </c>
      <c r="Y1099" s="71">
        <f>IF(E1099="","",SUMIF(OUTBOUND!$G:$G,WMS!E1099,OUTBOUND!$AC:$AC))</f>
        <v>0</v>
      </c>
      <c r="Z1099" s="71">
        <f>IF(E1099="","",SUMIF(OUTBOUND!$G:$G,WMS!E1099,OUTBOUND!$P:$P))</f>
        <v>0</v>
      </c>
      <c r="AA1099" s="27">
        <f t="shared" si="335"/>
        <v>22</v>
      </c>
      <c r="AB1099" s="27">
        <f t="shared" si="336"/>
        <v>264</v>
      </c>
      <c r="AC1099" s="71">
        <f t="shared" si="337"/>
        <v>55.66</v>
      </c>
      <c r="AD1099" s="71">
        <f t="shared" si="338"/>
        <v>50.6</v>
      </c>
      <c r="AE1099" s="71">
        <f t="shared" si="339"/>
        <v>0.24</v>
      </c>
      <c r="AF1099" s="80" t="b">
        <f t="shared" si="340"/>
        <v>1</v>
      </c>
    </row>
    <row r="1100" spans="1:33">
      <c r="A1100" s="43" t="s">
        <v>3646</v>
      </c>
      <c r="B1100" s="19" t="s">
        <v>1893</v>
      </c>
      <c r="C1100" s="19" t="s">
        <v>3758</v>
      </c>
      <c r="D1100" s="19">
        <v>42616450</v>
      </c>
      <c r="E1100" s="57" t="str">
        <f t="shared" si="329"/>
        <v>KG-ARI-1904-00124-03145/42616450</v>
      </c>
      <c r="F1100" s="19" t="s">
        <v>1895</v>
      </c>
      <c r="G1100" s="19" t="s">
        <v>1896</v>
      </c>
      <c r="H1100" s="45">
        <v>43593</v>
      </c>
      <c r="I1100" s="38">
        <v>14</v>
      </c>
      <c r="J1100" s="38">
        <v>84</v>
      </c>
      <c r="K1100" s="65">
        <f t="shared" si="330"/>
        <v>6</v>
      </c>
      <c r="L1100" s="46">
        <v>2</v>
      </c>
      <c r="M1100" s="66">
        <f t="shared" si="331"/>
        <v>28</v>
      </c>
      <c r="N1100" s="38">
        <v>22.2</v>
      </c>
      <c r="O1100" s="38">
        <v>18.7</v>
      </c>
      <c r="P1100" s="38">
        <v>15</v>
      </c>
      <c r="Q1100" s="71">
        <f t="shared" si="332"/>
        <v>6.0000000000000001E-3</v>
      </c>
      <c r="R1100" s="65">
        <f t="shared" si="333"/>
        <v>0.09</v>
      </c>
      <c r="S1100" s="72">
        <f t="shared" si="334"/>
        <v>0.23333333333333334</v>
      </c>
      <c r="T1100" s="50">
        <v>19.600000000000001</v>
      </c>
      <c r="U1100" s="74" t="s">
        <v>3750</v>
      </c>
      <c r="V1100" s="27">
        <f>IF(E1100="","",SUMIF(OUTBOUND!$G:$G,WMS!E1100,OUTBOUND!$L:$L))</f>
        <v>11</v>
      </c>
      <c r="W1100" s="27">
        <f>IF(E1100="","",SUMIF(OUTBOUND!$G:$G,WMS!E1100,OUTBOUND!$M:$M))</f>
        <v>66</v>
      </c>
      <c r="X1100" s="71">
        <f>IF(E1100="","",SUMIF(OUTBOUND!$G:$G,WMS!E1100,OUTBOUND!$O:$O))</f>
        <v>22</v>
      </c>
      <c r="Y1100" s="71">
        <f>IF(E1100="","",SUMIF(OUTBOUND!$G:$G,WMS!E1100,OUTBOUND!$AC:$AC))</f>
        <v>15.4</v>
      </c>
      <c r="Z1100" s="71">
        <f>IF(E1100="","",SUMIF(OUTBOUND!$G:$G,WMS!E1100,OUTBOUND!$P:$P))</f>
        <v>6.6000000000000003E-2</v>
      </c>
      <c r="AA1100" s="27">
        <f t="shared" si="335"/>
        <v>3</v>
      </c>
      <c r="AB1100" s="27">
        <f t="shared" si="336"/>
        <v>18</v>
      </c>
      <c r="AC1100" s="71">
        <f t="shared" si="337"/>
        <v>6</v>
      </c>
      <c r="AD1100" s="71">
        <f t="shared" si="338"/>
        <v>4.2000000000000011</v>
      </c>
      <c r="AE1100" s="71">
        <f t="shared" si="339"/>
        <v>2.3999999999999994E-2</v>
      </c>
      <c r="AF1100" s="80" t="b">
        <f t="shared" si="340"/>
        <v>1</v>
      </c>
    </row>
    <row r="1101" spans="1:33">
      <c r="A1101" s="43" t="s">
        <v>3227</v>
      </c>
      <c r="B1101" s="19" t="s">
        <v>1897</v>
      </c>
      <c r="C1101" s="19" t="s">
        <v>3759</v>
      </c>
      <c r="D1101" s="19">
        <v>42341796</v>
      </c>
      <c r="E1101" s="57" t="str">
        <f t="shared" si="329"/>
        <v>KG-ROB-1905-00146-03231/42341796</v>
      </c>
      <c r="F1101" s="19" t="s">
        <v>1899</v>
      </c>
      <c r="G1101" s="19" t="s">
        <v>1900</v>
      </c>
      <c r="H1101" s="45">
        <v>43599</v>
      </c>
      <c r="I1101" s="38">
        <v>630</v>
      </c>
      <c r="J1101" s="38">
        <v>1890</v>
      </c>
      <c r="K1101" s="65">
        <f t="shared" si="330"/>
        <v>3</v>
      </c>
      <c r="L1101" s="46">
        <v>7.15</v>
      </c>
      <c r="M1101" s="66">
        <f t="shared" si="331"/>
        <v>4504.5</v>
      </c>
      <c r="N1101" s="38">
        <v>45</v>
      </c>
      <c r="O1101" s="38">
        <v>36</v>
      </c>
      <c r="P1101" s="38">
        <v>59</v>
      </c>
      <c r="Q1101" s="71">
        <f t="shared" si="332"/>
        <v>9.6000000000000002E-2</v>
      </c>
      <c r="R1101" s="65">
        <f t="shared" si="333"/>
        <v>60.22</v>
      </c>
      <c r="S1101" s="72">
        <f t="shared" si="334"/>
        <v>1.7</v>
      </c>
      <c r="T1101" s="50">
        <v>3213</v>
      </c>
      <c r="U1101" s="74" t="s">
        <v>3760</v>
      </c>
      <c r="V1101" s="27">
        <f>IF(E1101="","",SUMIF(OUTBOUND!$G:$G,WMS!E1101,OUTBOUND!$L:$L))</f>
        <v>0</v>
      </c>
      <c r="W1101" s="27">
        <f>IF(E1101="","",SUMIF(OUTBOUND!$G:$G,WMS!E1101,OUTBOUND!$M:$M))</f>
        <v>0</v>
      </c>
      <c r="X1101" s="71">
        <f>IF(E1101="","",SUMIF(OUTBOUND!$G:$G,WMS!E1101,OUTBOUND!$O:$O))</f>
        <v>0</v>
      </c>
      <c r="Y1101" s="71">
        <f>IF(E1101="","",SUMIF(OUTBOUND!$G:$G,WMS!E1101,OUTBOUND!$AC:$AC))</f>
        <v>0</v>
      </c>
      <c r="Z1101" s="71">
        <f>IF(E1101="","",SUMIF(OUTBOUND!$G:$G,WMS!E1101,OUTBOUND!$P:$P))</f>
        <v>0</v>
      </c>
      <c r="AA1101" s="27">
        <f t="shared" si="335"/>
        <v>630</v>
      </c>
      <c r="AB1101" s="27">
        <f t="shared" si="336"/>
        <v>1890</v>
      </c>
      <c r="AC1101" s="71">
        <f t="shared" si="337"/>
        <v>4504.5</v>
      </c>
      <c r="AD1101" s="71">
        <f t="shared" si="338"/>
        <v>3213</v>
      </c>
      <c r="AE1101" s="71">
        <f t="shared" si="339"/>
        <v>60.22</v>
      </c>
      <c r="AF1101" s="80" t="b">
        <f t="shared" si="340"/>
        <v>1</v>
      </c>
    </row>
    <row r="1102" spans="1:33">
      <c r="A1102" s="43" t="s">
        <v>3227</v>
      </c>
      <c r="B1102" s="19" t="s">
        <v>1897</v>
      </c>
      <c r="C1102" s="19" t="s">
        <v>3761</v>
      </c>
      <c r="D1102" s="19" t="s">
        <v>3399</v>
      </c>
      <c r="E1102" s="57" t="str">
        <f t="shared" si="329"/>
        <v>KG-ROB-1906-00133-03210/42115427A</v>
      </c>
      <c r="F1102" s="20" t="s">
        <v>1902</v>
      </c>
      <c r="G1102" s="20" t="s">
        <v>1903</v>
      </c>
      <c r="H1102" s="45">
        <v>43599</v>
      </c>
      <c r="I1102" s="38">
        <v>260</v>
      </c>
      <c r="J1102" s="38">
        <v>1040</v>
      </c>
      <c r="K1102" s="65">
        <f t="shared" si="330"/>
        <v>4</v>
      </c>
      <c r="L1102" s="46">
        <v>10.55</v>
      </c>
      <c r="M1102" s="66">
        <f t="shared" si="331"/>
        <v>2743</v>
      </c>
      <c r="N1102" s="38">
        <v>66</v>
      </c>
      <c r="O1102" s="38">
        <v>42</v>
      </c>
      <c r="P1102" s="38">
        <v>51.5</v>
      </c>
      <c r="Q1102" s="71">
        <f t="shared" si="332"/>
        <v>0.14299999999999999</v>
      </c>
      <c r="R1102" s="65">
        <f t="shared" si="333"/>
        <v>37.119999999999997</v>
      </c>
      <c r="S1102" s="72">
        <f t="shared" si="334"/>
        <v>1.4275</v>
      </c>
      <c r="T1102" s="50">
        <v>1484.6</v>
      </c>
      <c r="U1102" s="74" t="s">
        <v>2719</v>
      </c>
      <c r="V1102" s="27">
        <f>IF(E1102="","",SUMIF(OUTBOUND!$G:$G,WMS!E1102,OUTBOUND!$L:$L))</f>
        <v>0</v>
      </c>
      <c r="W1102" s="27">
        <f>IF(E1102="","",SUMIF(OUTBOUND!$G:$G,WMS!E1102,OUTBOUND!$M:$M))</f>
        <v>0</v>
      </c>
      <c r="X1102" s="71">
        <f>IF(E1102="","",SUMIF(OUTBOUND!$G:$G,WMS!E1102,OUTBOUND!$O:$O))</f>
        <v>0</v>
      </c>
      <c r="Y1102" s="71">
        <f>IF(E1102="","",SUMIF(OUTBOUND!$G:$G,WMS!E1102,OUTBOUND!$AC:$AC))</f>
        <v>0</v>
      </c>
      <c r="Z1102" s="71">
        <f>IF(E1102="","",SUMIF(OUTBOUND!$G:$G,WMS!E1102,OUTBOUND!$P:$P))</f>
        <v>0</v>
      </c>
      <c r="AA1102" s="27">
        <f t="shared" si="335"/>
        <v>260</v>
      </c>
      <c r="AB1102" s="27">
        <f t="shared" si="336"/>
        <v>1040</v>
      </c>
      <c r="AC1102" s="71">
        <f t="shared" si="337"/>
        <v>2743</v>
      </c>
      <c r="AD1102" s="71">
        <f t="shared" si="338"/>
        <v>1484.6</v>
      </c>
      <c r="AE1102" s="71">
        <f t="shared" si="339"/>
        <v>37.119999999999997</v>
      </c>
      <c r="AF1102" s="80" t="b">
        <f t="shared" si="340"/>
        <v>1</v>
      </c>
    </row>
    <row r="1103" spans="1:33">
      <c r="A1103" s="43" t="s">
        <v>3227</v>
      </c>
      <c r="B1103" s="19" t="s">
        <v>1897</v>
      </c>
      <c r="C1103" s="19" t="s">
        <v>3761</v>
      </c>
      <c r="D1103" s="19" t="s">
        <v>3400</v>
      </c>
      <c r="E1103" s="57" t="str">
        <f t="shared" si="329"/>
        <v>KG-ROB-1906-00133-03210/42115427B</v>
      </c>
      <c r="F1103" s="20" t="s">
        <v>1902</v>
      </c>
      <c r="G1103" s="20" t="s">
        <v>1904</v>
      </c>
      <c r="H1103" s="45">
        <v>43599</v>
      </c>
      <c r="J1103" s="38">
        <v>1040</v>
      </c>
      <c r="K1103" s="65" t="e">
        <f t="shared" si="330"/>
        <v>#DIV/0!</v>
      </c>
      <c r="L1103" s="46">
        <v>10.55</v>
      </c>
      <c r="M1103" s="66">
        <f t="shared" si="331"/>
        <v>0</v>
      </c>
      <c r="N1103" s="38">
        <v>66</v>
      </c>
      <c r="O1103" s="38">
        <v>42</v>
      </c>
      <c r="P1103" s="38">
        <v>51.5</v>
      </c>
      <c r="Q1103" s="71">
        <f t="shared" si="332"/>
        <v>0.14299999999999999</v>
      </c>
      <c r="R1103" s="65">
        <f t="shared" si="333"/>
        <v>0</v>
      </c>
      <c r="S1103" s="72">
        <f t="shared" si="334"/>
        <v>0.83499999999999996</v>
      </c>
      <c r="T1103" s="50">
        <v>868.4</v>
      </c>
      <c r="U1103" s="74" t="s">
        <v>2719</v>
      </c>
      <c r="V1103" s="27">
        <f>IF(E1103="","",SUMIF(OUTBOUND!$G:$G,WMS!E1103,OUTBOUND!$L:$L))</f>
        <v>0</v>
      </c>
      <c r="W1103" s="27">
        <f>IF(E1103="","",SUMIF(OUTBOUND!$G:$G,WMS!E1103,OUTBOUND!$M:$M))</f>
        <v>0</v>
      </c>
      <c r="X1103" s="71">
        <f>IF(E1103="","",SUMIF(OUTBOUND!$G:$G,WMS!E1103,OUTBOUND!$O:$O))</f>
        <v>0</v>
      </c>
      <c r="Y1103" s="71">
        <f>IF(E1103="","",SUMIF(OUTBOUND!$G:$G,WMS!E1103,OUTBOUND!$AC:$AC))</f>
        <v>0</v>
      </c>
      <c r="Z1103" s="71">
        <f>IF(E1103="","",SUMIF(OUTBOUND!$G:$G,WMS!E1103,OUTBOUND!$P:$P))</f>
        <v>0</v>
      </c>
      <c r="AA1103" s="27" t="str">
        <f t="shared" si="335"/>
        <v/>
      </c>
      <c r="AB1103" s="27">
        <f t="shared" si="336"/>
        <v>1040</v>
      </c>
      <c r="AC1103" s="71">
        <f t="shared" si="337"/>
        <v>0</v>
      </c>
      <c r="AD1103" s="71">
        <f t="shared" si="338"/>
        <v>868.4</v>
      </c>
      <c r="AE1103" s="71">
        <f t="shared" si="339"/>
        <v>0</v>
      </c>
      <c r="AF1103" s="80" t="e">
        <f t="shared" si="340"/>
        <v>#DIV/0!</v>
      </c>
    </row>
    <row r="1104" spans="1:33">
      <c r="A1104" s="43" t="s">
        <v>3227</v>
      </c>
      <c r="B1104" s="19" t="s">
        <v>1897</v>
      </c>
      <c r="C1104" s="19" t="s">
        <v>3762</v>
      </c>
      <c r="D1104" s="19">
        <v>42342670</v>
      </c>
      <c r="E1104" s="57" t="str">
        <f t="shared" si="329"/>
        <v>KG-ROB-1908-00136-03207/42342670</v>
      </c>
      <c r="F1104" s="20" t="s">
        <v>1902</v>
      </c>
      <c r="G1104" s="20" t="s">
        <v>1905</v>
      </c>
      <c r="H1104" s="45">
        <v>43599</v>
      </c>
      <c r="I1104" s="38">
        <v>63</v>
      </c>
      <c r="J1104" s="38">
        <v>504</v>
      </c>
      <c r="K1104" s="65">
        <f t="shared" si="330"/>
        <v>8</v>
      </c>
      <c r="L1104" s="46">
        <v>3.25</v>
      </c>
      <c r="M1104" s="66">
        <f t="shared" si="331"/>
        <v>204.75</v>
      </c>
      <c r="N1104" s="38">
        <v>73</v>
      </c>
      <c r="O1104" s="38">
        <v>28.5</v>
      </c>
      <c r="P1104" s="38">
        <v>5.5</v>
      </c>
      <c r="Q1104" s="71">
        <f t="shared" si="332"/>
        <v>1.0999999999999999E-2</v>
      </c>
      <c r="R1104" s="65">
        <f t="shared" si="333"/>
        <v>0.72</v>
      </c>
      <c r="S1104" s="72">
        <f t="shared" si="334"/>
        <v>0.375</v>
      </c>
      <c r="T1104" s="50">
        <v>189</v>
      </c>
      <c r="U1104" s="74" t="s">
        <v>3763</v>
      </c>
      <c r="V1104" s="27">
        <f>IF(E1104="","",SUMIF(OUTBOUND!$G:$G,WMS!E1104,OUTBOUND!$L:$L))</f>
        <v>0</v>
      </c>
      <c r="W1104" s="27">
        <f>IF(E1104="","",SUMIF(OUTBOUND!$G:$G,WMS!E1104,OUTBOUND!$M:$M))</f>
        <v>0</v>
      </c>
      <c r="X1104" s="71">
        <f>IF(E1104="","",SUMIF(OUTBOUND!$G:$G,WMS!E1104,OUTBOUND!$O:$O))</f>
        <v>0</v>
      </c>
      <c r="Y1104" s="71">
        <f>IF(E1104="","",SUMIF(OUTBOUND!$G:$G,WMS!E1104,OUTBOUND!$AC:$AC))</f>
        <v>0</v>
      </c>
      <c r="Z1104" s="71">
        <f>IF(E1104="","",SUMIF(OUTBOUND!$G:$G,WMS!E1104,OUTBOUND!$P:$P))</f>
        <v>0</v>
      </c>
      <c r="AA1104" s="27">
        <f t="shared" si="335"/>
        <v>63</v>
      </c>
      <c r="AB1104" s="27">
        <f t="shared" si="336"/>
        <v>504</v>
      </c>
      <c r="AC1104" s="71">
        <f t="shared" si="337"/>
        <v>204.75</v>
      </c>
      <c r="AD1104" s="71">
        <f t="shared" si="338"/>
        <v>189</v>
      </c>
      <c r="AE1104" s="71">
        <f t="shared" si="339"/>
        <v>0.72</v>
      </c>
      <c r="AF1104" s="80" t="b">
        <f t="shared" si="340"/>
        <v>1</v>
      </c>
    </row>
    <row r="1105" spans="1:33">
      <c r="A1105" s="43" t="s">
        <v>3227</v>
      </c>
      <c r="B1105" s="19" t="s">
        <v>1897</v>
      </c>
      <c r="C1105" s="19" t="s">
        <v>3764</v>
      </c>
      <c r="D1105" s="19">
        <v>42342687</v>
      </c>
      <c r="E1105" s="57" t="str">
        <f t="shared" si="329"/>
        <v>KG-ROB-1908-00135-03208/42342687</v>
      </c>
      <c r="F1105" s="20" t="s">
        <v>1902</v>
      </c>
      <c r="G1105" s="20" t="s">
        <v>1906</v>
      </c>
      <c r="H1105" s="45">
        <v>43599</v>
      </c>
      <c r="I1105" s="38">
        <v>71</v>
      </c>
      <c r="J1105" s="38">
        <v>568</v>
      </c>
      <c r="K1105" s="65">
        <f t="shared" si="330"/>
        <v>8</v>
      </c>
      <c r="L1105" s="46">
        <v>6.1</v>
      </c>
      <c r="M1105" s="66">
        <f t="shared" si="331"/>
        <v>433.1</v>
      </c>
      <c r="N1105" s="38">
        <v>73</v>
      </c>
      <c r="O1105" s="38">
        <v>46</v>
      </c>
      <c r="P1105" s="38">
        <v>5</v>
      </c>
      <c r="Q1105" s="71">
        <f t="shared" si="332"/>
        <v>1.7000000000000001E-2</v>
      </c>
      <c r="R1105" s="65">
        <f t="shared" si="333"/>
        <v>1.19</v>
      </c>
      <c r="S1105" s="72">
        <f t="shared" si="334"/>
        <v>0.69499999999999995</v>
      </c>
      <c r="T1105" s="50">
        <v>394.76</v>
      </c>
      <c r="U1105" s="74" t="s">
        <v>3765</v>
      </c>
      <c r="V1105" s="27">
        <f>IF(E1105="","",SUMIF(OUTBOUND!$G:$G,WMS!E1105,OUTBOUND!$L:$L))</f>
        <v>0</v>
      </c>
      <c r="W1105" s="27">
        <f>IF(E1105="","",SUMIF(OUTBOUND!$G:$G,WMS!E1105,OUTBOUND!$M:$M))</f>
        <v>0</v>
      </c>
      <c r="X1105" s="71">
        <f>IF(E1105="","",SUMIF(OUTBOUND!$G:$G,WMS!E1105,OUTBOUND!$O:$O))</f>
        <v>0</v>
      </c>
      <c r="Y1105" s="71">
        <f>IF(E1105="","",SUMIF(OUTBOUND!$G:$G,WMS!E1105,OUTBOUND!$AC:$AC))</f>
        <v>0</v>
      </c>
      <c r="Z1105" s="71">
        <f>IF(E1105="","",SUMIF(OUTBOUND!$G:$G,WMS!E1105,OUTBOUND!$P:$P))</f>
        <v>0</v>
      </c>
      <c r="AA1105" s="27">
        <f t="shared" si="335"/>
        <v>71</v>
      </c>
      <c r="AB1105" s="27">
        <f t="shared" si="336"/>
        <v>568</v>
      </c>
      <c r="AC1105" s="71">
        <f t="shared" si="337"/>
        <v>433.1</v>
      </c>
      <c r="AD1105" s="71">
        <f t="shared" si="338"/>
        <v>394.76</v>
      </c>
      <c r="AE1105" s="71">
        <f t="shared" si="339"/>
        <v>1.19</v>
      </c>
      <c r="AF1105" s="80" t="b">
        <f t="shared" si="340"/>
        <v>1</v>
      </c>
    </row>
    <row r="1106" spans="1:33">
      <c r="A1106" s="43" t="s">
        <v>3227</v>
      </c>
      <c r="B1106" s="19" t="s">
        <v>1897</v>
      </c>
      <c r="C1106" s="19" t="s">
        <v>3766</v>
      </c>
      <c r="D1106" s="19">
        <v>42343028</v>
      </c>
      <c r="E1106" s="57" t="str">
        <f t="shared" si="329"/>
        <v>KG-ROB-1907-00134-03209/42343028</v>
      </c>
      <c r="F1106" s="20" t="s">
        <v>1902</v>
      </c>
      <c r="G1106" s="20" t="s">
        <v>1907</v>
      </c>
      <c r="H1106" s="45">
        <v>43599</v>
      </c>
      <c r="I1106" s="38">
        <v>75</v>
      </c>
      <c r="J1106" s="38">
        <v>300</v>
      </c>
      <c r="K1106" s="65">
        <f t="shared" si="330"/>
        <v>4</v>
      </c>
      <c r="L1106" s="46">
        <v>6.6</v>
      </c>
      <c r="M1106" s="66">
        <f t="shared" si="331"/>
        <v>495</v>
      </c>
      <c r="N1106" s="38">
        <v>62.5</v>
      </c>
      <c r="O1106" s="38">
        <v>49</v>
      </c>
      <c r="P1106" s="38">
        <v>18</v>
      </c>
      <c r="Q1106" s="71">
        <f t="shared" si="332"/>
        <v>5.5E-2</v>
      </c>
      <c r="R1106" s="65">
        <f t="shared" si="333"/>
        <v>4.13</v>
      </c>
      <c r="S1106" s="72">
        <f t="shared" si="334"/>
        <v>1.4750000000000001</v>
      </c>
      <c r="T1106" s="50">
        <v>442.5</v>
      </c>
      <c r="U1106" s="74" t="s">
        <v>3281</v>
      </c>
      <c r="V1106" s="27">
        <f>IF(E1106="","",SUMIF(OUTBOUND!$G:$G,WMS!E1106,OUTBOUND!$L:$L))</f>
        <v>0</v>
      </c>
      <c r="W1106" s="27">
        <f>IF(E1106="","",SUMIF(OUTBOUND!$G:$G,WMS!E1106,OUTBOUND!$M:$M))</f>
        <v>0</v>
      </c>
      <c r="X1106" s="71">
        <f>IF(E1106="","",SUMIF(OUTBOUND!$G:$G,WMS!E1106,OUTBOUND!$O:$O))</f>
        <v>0</v>
      </c>
      <c r="Y1106" s="71">
        <f>IF(E1106="","",SUMIF(OUTBOUND!$G:$G,WMS!E1106,OUTBOUND!$AC:$AC))</f>
        <v>0</v>
      </c>
      <c r="Z1106" s="71">
        <f>IF(E1106="","",SUMIF(OUTBOUND!$G:$G,WMS!E1106,OUTBOUND!$P:$P))</f>
        <v>0</v>
      </c>
      <c r="AA1106" s="27">
        <f t="shared" si="335"/>
        <v>75</v>
      </c>
      <c r="AB1106" s="27">
        <f t="shared" si="336"/>
        <v>300</v>
      </c>
      <c r="AC1106" s="71">
        <f t="shared" si="337"/>
        <v>495</v>
      </c>
      <c r="AD1106" s="71">
        <f t="shared" si="338"/>
        <v>442.5</v>
      </c>
      <c r="AE1106" s="71">
        <f t="shared" si="339"/>
        <v>4.13</v>
      </c>
      <c r="AF1106" s="80" t="b">
        <f t="shared" si="340"/>
        <v>1</v>
      </c>
    </row>
    <row r="1107" spans="1:33">
      <c r="A1107" s="43" t="s">
        <v>3227</v>
      </c>
      <c r="B1107" s="19" t="s">
        <v>1897</v>
      </c>
      <c r="C1107" s="19" t="s">
        <v>3761</v>
      </c>
      <c r="D1107" s="19">
        <v>42343042</v>
      </c>
      <c r="E1107" s="57" t="str">
        <f t="shared" si="329"/>
        <v>KG-ROB-1906-00133-03210/42343042</v>
      </c>
      <c r="F1107" s="20" t="s">
        <v>1902</v>
      </c>
      <c r="G1107" s="20" t="s">
        <v>1908</v>
      </c>
      <c r="H1107" s="45">
        <v>43599</v>
      </c>
      <c r="I1107" s="38">
        <v>100</v>
      </c>
      <c r="J1107" s="38">
        <v>400</v>
      </c>
      <c r="K1107" s="65">
        <f t="shared" si="330"/>
        <v>4</v>
      </c>
      <c r="L1107" s="46">
        <v>9.0500000000000007</v>
      </c>
      <c r="M1107" s="66">
        <f t="shared" si="331"/>
        <v>905</v>
      </c>
      <c r="N1107" s="38">
        <v>92</v>
      </c>
      <c r="O1107" s="38">
        <v>48</v>
      </c>
      <c r="P1107" s="38">
        <v>17.5</v>
      </c>
      <c r="Q1107" s="71">
        <f t="shared" si="332"/>
        <v>7.6999999999999999E-2</v>
      </c>
      <c r="R1107" s="65">
        <f t="shared" si="333"/>
        <v>7.73</v>
      </c>
      <c r="S1107" s="72">
        <f t="shared" si="334"/>
        <v>2</v>
      </c>
      <c r="T1107" s="50">
        <v>800</v>
      </c>
      <c r="U1107" s="74" t="s">
        <v>3767</v>
      </c>
      <c r="V1107" s="27">
        <f>IF(E1107="","",SUMIF(OUTBOUND!$G:$G,WMS!E1107,OUTBOUND!$L:$L))</f>
        <v>0</v>
      </c>
      <c r="W1107" s="27">
        <f>IF(E1107="","",SUMIF(OUTBOUND!$G:$G,WMS!E1107,OUTBOUND!$M:$M))</f>
        <v>0</v>
      </c>
      <c r="X1107" s="71">
        <f>IF(E1107="","",SUMIF(OUTBOUND!$G:$G,WMS!E1107,OUTBOUND!$O:$O))</f>
        <v>0</v>
      </c>
      <c r="Y1107" s="71">
        <f>IF(E1107="","",SUMIF(OUTBOUND!$G:$G,WMS!E1107,OUTBOUND!$AC:$AC))</f>
        <v>0</v>
      </c>
      <c r="Z1107" s="71">
        <f>IF(E1107="","",SUMIF(OUTBOUND!$G:$G,WMS!E1107,OUTBOUND!$P:$P))</f>
        <v>0</v>
      </c>
      <c r="AA1107" s="27">
        <f t="shared" si="335"/>
        <v>100</v>
      </c>
      <c r="AB1107" s="27">
        <f t="shared" si="336"/>
        <v>400</v>
      </c>
      <c r="AC1107" s="71">
        <f t="shared" si="337"/>
        <v>905</v>
      </c>
      <c r="AD1107" s="71">
        <f t="shared" si="338"/>
        <v>800</v>
      </c>
      <c r="AE1107" s="71">
        <f t="shared" si="339"/>
        <v>7.73</v>
      </c>
      <c r="AF1107" s="80" t="b">
        <f t="shared" si="340"/>
        <v>1</v>
      </c>
    </row>
    <row r="1108" spans="1:33">
      <c r="A1108" s="43" t="s">
        <v>3227</v>
      </c>
      <c r="B1108" s="19" t="s">
        <v>1897</v>
      </c>
      <c r="C1108" s="19" t="s">
        <v>3762</v>
      </c>
      <c r="D1108" s="19">
        <v>42272434</v>
      </c>
      <c r="E1108" s="57" t="str">
        <f t="shared" si="329"/>
        <v>KG-ROB-1908-00136-03207/42272434</v>
      </c>
      <c r="F1108" s="20" t="s">
        <v>1902</v>
      </c>
      <c r="G1108" s="20" t="s">
        <v>1909</v>
      </c>
      <c r="H1108" s="45">
        <v>43599</v>
      </c>
      <c r="I1108" s="38">
        <v>75</v>
      </c>
      <c r="J1108" s="38">
        <v>300</v>
      </c>
      <c r="K1108" s="65">
        <f t="shared" si="330"/>
        <v>4</v>
      </c>
      <c r="L1108" s="46">
        <v>6.8</v>
      </c>
      <c r="M1108" s="66">
        <f t="shared" si="331"/>
        <v>510</v>
      </c>
      <c r="N1108" s="38">
        <v>60</v>
      </c>
      <c r="O1108" s="38">
        <v>28</v>
      </c>
      <c r="P1108" s="38">
        <v>38</v>
      </c>
      <c r="Q1108" s="71">
        <f t="shared" si="332"/>
        <v>6.4000000000000001E-2</v>
      </c>
      <c r="R1108" s="65">
        <f t="shared" si="333"/>
        <v>4.79</v>
      </c>
      <c r="S1108" s="72">
        <f t="shared" si="334"/>
        <v>1.25</v>
      </c>
      <c r="T1108" s="50">
        <v>375</v>
      </c>
      <c r="U1108" s="74" t="s">
        <v>3768</v>
      </c>
      <c r="V1108" s="27">
        <f>IF(E1108="","",SUMIF(OUTBOUND!$G:$G,WMS!E1108,OUTBOUND!$L:$L))</f>
        <v>0</v>
      </c>
      <c r="W1108" s="27">
        <f>IF(E1108="","",SUMIF(OUTBOUND!$G:$G,WMS!E1108,OUTBOUND!$M:$M))</f>
        <v>0</v>
      </c>
      <c r="X1108" s="71">
        <f>IF(E1108="","",SUMIF(OUTBOUND!$G:$G,WMS!E1108,OUTBOUND!$O:$O))</f>
        <v>0</v>
      </c>
      <c r="Y1108" s="71">
        <f>IF(E1108="","",SUMIF(OUTBOUND!$G:$G,WMS!E1108,OUTBOUND!$AC:$AC))</f>
        <v>0</v>
      </c>
      <c r="Z1108" s="71">
        <f>IF(E1108="","",SUMIF(OUTBOUND!$G:$G,WMS!E1108,OUTBOUND!$P:$P))</f>
        <v>0</v>
      </c>
      <c r="AA1108" s="27">
        <f t="shared" si="335"/>
        <v>75</v>
      </c>
      <c r="AB1108" s="27">
        <f t="shared" si="336"/>
        <v>300</v>
      </c>
      <c r="AC1108" s="71">
        <f t="shared" si="337"/>
        <v>510</v>
      </c>
      <c r="AD1108" s="71">
        <f t="shared" si="338"/>
        <v>375</v>
      </c>
      <c r="AE1108" s="71">
        <f t="shared" si="339"/>
        <v>4.79</v>
      </c>
      <c r="AF1108" s="80" t="b">
        <f t="shared" si="340"/>
        <v>1</v>
      </c>
    </row>
    <row r="1109" spans="1:33">
      <c r="A1109" s="43" t="s">
        <v>3227</v>
      </c>
      <c r="B1109" s="19" t="s">
        <v>1897</v>
      </c>
      <c r="C1109" s="19" t="s">
        <v>3762</v>
      </c>
      <c r="D1109" s="19">
        <v>42115991</v>
      </c>
      <c r="E1109" s="57" t="str">
        <f t="shared" si="329"/>
        <v>KG-ROB-1908-00136-03207/42115991</v>
      </c>
      <c r="F1109" s="19" t="s">
        <v>1911</v>
      </c>
      <c r="G1109" s="19" t="s">
        <v>1912</v>
      </c>
      <c r="H1109" s="45">
        <v>43599</v>
      </c>
      <c r="I1109" s="38">
        <v>84</v>
      </c>
      <c r="J1109" s="38">
        <v>504</v>
      </c>
      <c r="K1109" s="65">
        <f t="shared" si="330"/>
        <v>6</v>
      </c>
      <c r="L1109" s="46">
        <v>4.8499999999999996</v>
      </c>
      <c r="M1109" s="66">
        <f t="shared" si="331"/>
        <v>407.4</v>
      </c>
      <c r="N1109" s="38">
        <v>47</v>
      </c>
      <c r="O1109" s="38">
        <v>22.5</v>
      </c>
      <c r="P1109" s="38">
        <v>25</v>
      </c>
      <c r="Q1109" s="71">
        <f t="shared" si="332"/>
        <v>2.5999999999999999E-2</v>
      </c>
      <c r="R1109" s="65">
        <f t="shared" si="333"/>
        <v>2.2200000000000002</v>
      </c>
      <c r="S1109" s="72">
        <f t="shared" si="334"/>
        <v>0.73</v>
      </c>
      <c r="T1109" s="50">
        <v>367.92</v>
      </c>
      <c r="U1109" s="74" t="s">
        <v>2966</v>
      </c>
      <c r="V1109" s="27">
        <f>IF(E1109="","",SUMIF(OUTBOUND!$G:$G,WMS!E1109,OUTBOUND!$L:$L))</f>
        <v>0</v>
      </c>
      <c r="W1109" s="27">
        <f>IF(E1109="","",SUMIF(OUTBOUND!$G:$G,WMS!E1109,OUTBOUND!$M:$M))</f>
        <v>0</v>
      </c>
      <c r="X1109" s="71">
        <f>IF(E1109="","",SUMIF(OUTBOUND!$G:$G,WMS!E1109,OUTBOUND!$O:$O))</f>
        <v>0</v>
      </c>
      <c r="Y1109" s="71">
        <f>IF(E1109="","",SUMIF(OUTBOUND!$G:$G,WMS!E1109,OUTBOUND!$AC:$AC))</f>
        <v>0</v>
      </c>
      <c r="Z1109" s="71">
        <f>IF(E1109="","",SUMIF(OUTBOUND!$G:$G,WMS!E1109,OUTBOUND!$P:$P))</f>
        <v>0</v>
      </c>
      <c r="AA1109" s="27">
        <f t="shared" si="335"/>
        <v>84</v>
      </c>
      <c r="AB1109" s="27">
        <f t="shared" si="336"/>
        <v>504</v>
      </c>
      <c r="AC1109" s="71">
        <f t="shared" si="337"/>
        <v>407.4</v>
      </c>
      <c r="AD1109" s="71">
        <f t="shared" si="338"/>
        <v>367.92</v>
      </c>
      <c r="AE1109" s="71">
        <f t="shared" si="339"/>
        <v>2.2200000000000002</v>
      </c>
      <c r="AF1109" s="80" t="b">
        <f t="shared" si="340"/>
        <v>1</v>
      </c>
    </row>
    <row r="1110" spans="1:33">
      <c r="A1110" s="84" t="s">
        <v>3227</v>
      </c>
      <c r="B1110" s="83" t="s">
        <v>1897</v>
      </c>
      <c r="C1110" s="83" t="s">
        <v>3769</v>
      </c>
      <c r="D1110" s="83">
        <v>42448662</v>
      </c>
      <c r="E1110" s="57" t="str">
        <f t="shared" si="329"/>
        <v>KG-ROB-1905-00132-03211/42448662</v>
      </c>
      <c r="F1110" s="19" t="s">
        <v>1911</v>
      </c>
      <c r="G1110" s="19" t="s">
        <v>1913</v>
      </c>
      <c r="H1110" s="45">
        <v>43599</v>
      </c>
      <c r="I1110" s="38">
        <v>167</v>
      </c>
      <c r="J1110" s="38">
        <v>501</v>
      </c>
      <c r="K1110" s="65">
        <f t="shared" si="330"/>
        <v>3</v>
      </c>
      <c r="L1110" s="46">
        <v>6</v>
      </c>
      <c r="M1110" s="66">
        <f t="shared" si="331"/>
        <v>1002</v>
      </c>
      <c r="N1110" s="38">
        <v>73</v>
      </c>
      <c r="O1110" s="38">
        <v>38</v>
      </c>
      <c r="P1110" s="38">
        <v>28.5</v>
      </c>
      <c r="Q1110" s="71">
        <f t="shared" si="332"/>
        <v>7.9000000000000001E-2</v>
      </c>
      <c r="R1110" s="65">
        <f t="shared" si="333"/>
        <v>13.2</v>
      </c>
      <c r="S1110" s="72">
        <f t="shared" si="334"/>
        <v>1.8766666666666667</v>
      </c>
      <c r="T1110" s="50">
        <v>940.21</v>
      </c>
      <c r="U1110" s="74" t="s">
        <v>2719</v>
      </c>
      <c r="V1110" s="27">
        <f>IF(E1110="","",SUMIF(OUTBOUND!$G:$G,WMS!E1110,OUTBOUND!$L:$L))</f>
        <v>167</v>
      </c>
      <c r="W1110" s="27">
        <f>IF(E1110="","",SUMIF(OUTBOUND!$G:$G,WMS!E1110,OUTBOUND!$M:$M))</f>
        <v>501</v>
      </c>
      <c r="X1110" s="71">
        <f>IF(E1110="","",SUMIF(OUTBOUND!$G:$G,WMS!E1110,OUTBOUND!$O:$O))</f>
        <v>1002</v>
      </c>
      <c r="Y1110" s="71">
        <f>IF(E1110="","",SUMIF(OUTBOUND!$G:$G,WMS!E1110,OUTBOUND!$AC:$AC))</f>
        <v>940.21</v>
      </c>
      <c r="Z1110" s="71">
        <f>IF(E1110="","",SUMIF(OUTBOUND!$G:$G,WMS!E1110,OUTBOUND!$P:$P))</f>
        <v>13.193</v>
      </c>
      <c r="AA1110" s="27">
        <f t="shared" si="335"/>
        <v>0</v>
      </c>
      <c r="AB1110" s="27">
        <f t="shared" si="336"/>
        <v>0</v>
      </c>
      <c r="AC1110" s="71">
        <f t="shared" si="337"/>
        <v>0</v>
      </c>
      <c r="AD1110" s="71">
        <f t="shared" si="338"/>
        <v>0</v>
      </c>
      <c r="AE1110" s="71">
        <f t="shared" si="339"/>
        <v>6.9999999999996732E-3</v>
      </c>
      <c r="AF1110" s="80" t="e">
        <f t="shared" si="340"/>
        <v>#DIV/0!</v>
      </c>
      <c r="AG1110" s="60" t="s">
        <v>2726</v>
      </c>
    </row>
    <row r="1111" spans="1:33">
      <c r="A1111" s="43" t="s">
        <v>3227</v>
      </c>
      <c r="B1111" s="19" t="s">
        <v>1897</v>
      </c>
      <c r="C1111" s="19" t="s">
        <v>3766</v>
      </c>
      <c r="D1111" s="19">
        <v>42688440</v>
      </c>
      <c r="E1111" s="57" t="str">
        <f t="shared" si="329"/>
        <v>KG-ROB-1907-00134-03209/42688440</v>
      </c>
      <c r="F1111" s="19" t="s">
        <v>1911</v>
      </c>
      <c r="G1111" s="19" t="s">
        <v>1914</v>
      </c>
      <c r="H1111" s="45">
        <v>43599</v>
      </c>
      <c r="I1111" s="38">
        <v>32</v>
      </c>
      <c r="J1111" s="38">
        <v>384</v>
      </c>
      <c r="K1111" s="65">
        <f t="shared" si="330"/>
        <v>12</v>
      </c>
      <c r="L1111" s="46">
        <v>5.9</v>
      </c>
      <c r="M1111" s="66">
        <f t="shared" si="331"/>
        <v>188.8</v>
      </c>
      <c r="N1111" s="38">
        <v>31.5</v>
      </c>
      <c r="O1111" s="38">
        <v>31.5</v>
      </c>
      <c r="P1111" s="38">
        <v>17</v>
      </c>
      <c r="Q1111" s="71">
        <f t="shared" si="332"/>
        <v>1.7000000000000001E-2</v>
      </c>
      <c r="R1111" s="65">
        <f t="shared" si="333"/>
        <v>0.54</v>
      </c>
      <c r="S1111" s="72">
        <f t="shared" si="334"/>
        <v>0.42499999999999999</v>
      </c>
      <c r="T1111" s="50">
        <v>163.19999999999999</v>
      </c>
      <c r="U1111" s="76" t="s">
        <v>2728</v>
      </c>
      <c r="V1111" s="27">
        <f>IF(E1111="","",SUMIF(OUTBOUND!$G:$G,WMS!E1111,OUTBOUND!$L:$L))</f>
        <v>0</v>
      </c>
      <c r="W1111" s="27">
        <f>IF(E1111="","",SUMIF(OUTBOUND!$G:$G,WMS!E1111,OUTBOUND!$M:$M))</f>
        <v>0</v>
      </c>
      <c r="X1111" s="71">
        <f>IF(E1111="","",SUMIF(OUTBOUND!$G:$G,WMS!E1111,OUTBOUND!$O:$O))</f>
        <v>0</v>
      </c>
      <c r="Y1111" s="71">
        <f>IF(E1111="","",SUMIF(OUTBOUND!$G:$G,WMS!E1111,OUTBOUND!$AC:$AC))</f>
        <v>0</v>
      </c>
      <c r="Z1111" s="71">
        <f>IF(E1111="","",SUMIF(OUTBOUND!$G:$G,WMS!E1111,OUTBOUND!$P:$P))</f>
        <v>0</v>
      </c>
      <c r="AA1111" s="27">
        <f t="shared" si="335"/>
        <v>32</v>
      </c>
      <c r="AB1111" s="27">
        <f t="shared" si="336"/>
        <v>384</v>
      </c>
      <c r="AC1111" s="71">
        <f t="shared" si="337"/>
        <v>188.8</v>
      </c>
      <c r="AD1111" s="71">
        <f t="shared" si="338"/>
        <v>163.19999999999999</v>
      </c>
      <c r="AE1111" s="71">
        <f t="shared" si="339"/>
        <v>0.54</v>
      </c>
      <c r="AF1111" s="80" t="b">
        <f t="shared" si="340"/>
        <v>1</v>
      </c>
    </row>
    <row r="1112" spans="1:33">
      <c r="A1112" s="43" t="s">
        <v>3227</v>
      </c>
      <c r="B1112" s="19" t="s">
        <v>1897</v>
      </c>
      <c r="C1112" s="19" t="s">
        <v>3769</v>
      </c>
      <c r="D1112" s="19" t="s">
        <v>3770</v>
      </c>
      <c r="E1112" s="57" t="str">
        <f t="shared" si="329"/>
        <v>KG-ROB-1905-00132-03211/42688440</v>
      </c>
      <c r="F1112" s="19" t="s">
        <v>1911</v>
      </c>
      <c r="G1112" s="19" t="s">
        <v>1914</v>
      </c>
      <c r="H1112" s="45">
        <v>43599</v>
      </c>
      <c r="I1112" s="38">
        <v>48</v>
      </c>
      <c r="J1112" s="38">
        <v>576</v>
      </c>
      <c r="K1112" s="65">
        <f t="shared" si="330"/>
        <v>12</v>
      </c>
      <c r="L1112" s="46">
        <v>5.9</v>
      </c>
      <c r="M1112" s="66">
        <f t="shared" si="331"/>
        <v>283.2</v>
      </c>
      <c r="N1112" s="38">
        <v>31.5</v>
      </c>
      <c r="O1112" s="38">
        <v>31.5</v>
      </c>
      <c r="P1112" s="38">
        <v>17</v>
      </c>
      <c r="Q1112" s="71">
        <f t="shared" si="332"/>
        <v>1.7000000000000001E-2</v>
      </c>
      <c r="R1112" s="65">
        <f t="shared" si="333"/>
        <v>0.81</v>
      </c>
      <c r="S1112" s="72">
        <f t="shared" si="334"/>
        <v>0.42500000000000004</v>
      </c>
      <c r="T1112" s="50">
        <v>244.8</v>
      </c>
      <c r="U1112" s="76" t="s">
        <v>2728</v>
      </c>
      <c r="V1112" s="27">
        <f>IF(E1112="","",SUMIF(OUTBOUND!$G:$G,WMS!E1112,OUTBOUND!$L:$L))</f>
        <v>0</v>
      </c>
      <c r="W1112" s="27">
        <f>IF(E1112="","",SUMIF(OUTBOUND!$G:$G,WMS!E1112,OUTBOUND!$M:$M))</f>
        <v>0</v>
      </c>
      <c r="X1112" s="71">
        <f>IF(E1112="","",SUMIF(OUTBOUND!$G:$G,WMS!E1112,OUTBOUND!$O:$O))</f>
        <v>0</v>
      </c>
      <c r="Y1112" s="71">
        <f>IF(E1112="","",SUMIF(OUTBOUND!$G:$G,WMS!E1112,OUTBOUND!$AC:$AC))</f>
        <v>0</v>
      </c>
      <c r="Z1112" s="71">
        <f>IF(E1112="","",SUMIF(OUTBOUND!$G:$G,WMS!E1112,OUTBOUND!$P:$P))</f>
        <v>0</v>
      </c>
      <c r="AA1112" s="27">
        <f t="shared" si="335"/>
        <v>48</v>
      </c>
      <c r="AB1112" s="27">
        <f t="shared" si="336"/>
        <v>576</v>
      </c>
      <c r="AC1112" s="71">
        <f t="shared" si="337"/>
        <v>283.2</v>
      </c>
      <c r="AD1112" s="71">
        <f t="shared" si="338"/>
        <v>244.8</v>
      </c>
      <c r="AE1112" s="71">
        <f t="shared" si="339"/>
        <v>0.81</v>
      </c>
      <c r="AF1112" s="80" t="b">
        <f t="shared" si="340"/>
        <v>1</v>
      </c>
    </row>
    <row r="1113" spans="1:33">
      <c r="A1113" s="84" t="s">
        <v>3227</v>
      </c>
      <c r="B1113" s="83" t="s">
        <v>1897</v>
      </c>
      <c r="C1113" s="83" t="s">
        <v>3761</v>
      </c>
      <c r="D1113" s="83">
        <v>42688440</v>
      </c>
      <c r="E1113" s="57" t="str">
        <f t="shared" si="329"/>
        <v>KG-ROB-1906-00133-03210/42688440</v>
      </c>
      <c r="F1113" s="19" t="s">
        <v>1911</v>
      </c>
      <c r="G1113" s="19" t="s">
        <v>1914</v>
      </c>
      <c r="H1113" s="45">
        <v>43599</v>
      </c>
      <c r="I1113" s="38">
        <v>48</v>
      </c>
      <c r="J1113" s="38">
        <v>576</v>
      </c>
      <c r="K1113" s="65">
        <f t="shared" si="330"/>
        <v>12</v>
      </c>
      <c r="L1113" s="46">
        <v>5.9</v>
      </c>
      <c r="M1113" s="66">
        <f t="shared" si="331"/>
        <v>283.2</v>
      </c>
      <c r="N1113" s="38">
        <v>31.5</v>
      </c>
      <c r="O1113" s="38">
        <v>31.5</v>
      </c>
      <c r="P1113" s="38">
        <v>17</v>
      </c>
      <c r="Q1113" s="71">
        <f t="shared" si="332"/>
        <v>1.7000000000000001E-2</v>
      </c>
      <c r="R1113" s="65">
        <f t="shared" si="333"/>
        <v>0.81</v>
      </c>
      <c r="S1113" s="72">
        <f t="shared" si="334"/>
        <v>0.42500000000000004</v>
      </c>
      <c r="T1113" s="50">
        <v>244.8</v>
      </c>
      <c r="U1113" s="74" t="s">
        <v>3771</v>
      </c>
      <c r="V1113" s="27">
        <f>IF(E1113="","",SUMIF(OUTBOUND!$G:$G,WMS!E1113,OUTBOUND!$L:$L))</f>
        <v>48</v>
      </c>
      <c r="W1113" s="27">
        <f>IF(E1113="","",SUMIF(OUTBOUND!$G:$G,WMS!E1113,OUTBOUND!$M:$M))</f>
        <v>576</v>
      </c>
      <c r="X1113" s="71">
        <f>IF(E1113="","",SUMIF(OUTBOUND!$G:$G,WMS!E1113,OUTBOUND!$O:$O))</f>
        <v>283.20000000000005</v>
      </c>
      <c r="Y1113" s="71">
        <f>IF(E1113="","",SUMIF(OUTBOUND!$G:$G,WMS!E1113,OUTBOUND!$AC:$AC))</f>
        <v>244.8</v>
      </c>
      <c r="Z1113" s="71">
        <f>IF(E1113="","",SUMIF(OUTBOUND!$G:$G,WMS!E1113,OUTBOUND!$P:$P))</f>
        <v>0.81600000000000006</v>
      </c>
      <c r="AA1113" s="27">
        <f t="shared" si="335"/>
        <v>0</v>
      </c>
      <c r="AB1113" s="27">
        <f t="shared" si="336"/>
        <v>0</v>
      </c>
      <c r="AC1113" s="71">
        <f t="shared" si="337"/>
        <v>-5.6843418860808015E-14</v>
      </c>
      <c r="AD1113" s="71">
        <f t="shared" si="338"/>
        <v>0</v>
      </c>
      <c r="AE1113" s="71">
        <f t="shared" si="339"/>
        <v>-6.0000000000000053E-3</v>
      </c>
      <c r="AF1113" s="80" t="e">
        <f t="shared" si="340"/>
        <v>#DIV/0!</v>
      </c>
      <c r="AG1113" s="60" t="s">
        <v>2726</v>
      </c>
    </row>
    <row r="1114" spans="1:33">
      <c r="A1114" s="43" t="s">
        <v>3227</v>
      </c>
      <c r="B1114" s="19" t="s">
        <v>1897</v>
      </c>
      <c r="C1114" s="19" t="s">
        <v>3769</v>
      </c>
      <c r="D1114" s="19">
        <v>42342472</v>
      </c>
      <c r="E1114" s="57" t="str">
        <f t="shared" si="329"/>
        <v>KG-ROB-1905-00132-03211/42342472</v>
      </c>
      <c r="F1114" s="19" t="s">
        <v>1911</v>
      </c>
      <c r="G1114" s="19" t="s">
        <v>1915</v>
      </c>
      <c r="H1114" s="45">
        <v>43599</v>
      </c>
      <c r="I1114" s="38">
        <v>102</v>
      </c>
      <c r="J1114" s="38">
        <v>408</v>
      </c>
      <c r="K1114" s="65">
        <f t="shared" si="330"/>
        <v>4</v>
      </c>
      <c r="L1114" s="46">
        <v>8.1999999999999993</v>
      </c>
      <c r="M1114" s="66">
        <f t="shared" si="331"/>
        <v>836.4</v>
      </c>
      <c r="N1114" s="38">
        <v>44</v>
      </c>
      <c r="O1114" s="38">
        <v>31</v>
      </c>
      <c r="P1114" s="38">
        <v>44</v>
      </c>
      <c r="Q1114" s="71">
        <f t="shared" si="332"/>
        <v>0.06</v>
      </c>
      <c r="R1114" s="65">
        <f t="shared" si="333"/>
        <v>6.12</v>
      </c>
      <c r="S1114" s="72">
        <f t="shared" si="334"/>
        <v>1.7</v>
      </c>
      <c r="T1114" s="50">
        <v>693.6</v>
      </c>
      <c r="U1114" s="74" t="s">
        <v>2719</v>
      </c>
      <c r="V1114" s="27">
        <f>IF(E1114="","",SUMIF(OUTBOUND!$G:$G,WMS!E1114,OUTBOUND!$L:$L))</f>
        <v>51</v>
      </c>
      <c r="W1114" s="27">
        <f>IF(E1114="","",SUMIF(OUTBOUND!$G:$G,WMS!E1114,OUTBOUND!$M:$M))</f>
        <v>204</v>
      </c>
      <c r="X1114" s="71">
        <f>IF(E1114="","",SUMIF(OUTBOUND!$G:$G,WMS!E1114,OUTBOUND!$O:$O))</f>
        <v>418.2</v>
      </c>
      <c r="Y1114" s="71">
        <f>IF(E1114="","",SUMIF(OUTBOUND!$G:$G,WMS!E1114,OUTBOUND!$AC:$AC))</f>
        <v>346.8</v>
      </c>
      <c r="Z1114" s="71">
        <f>IF(E1114="","",SUMIF(OUTBOUND!$G:$G,WMS!E1114,OUTBOUND!$P:$P))</f>
        <v>3.06</v>
      </c>
      <c r="AA1114" s="27">
        <f t="shared" si="335"/>
        <v>51</v>
      </c>
      <c r="AB1114" s="27">
        <f t="shared" si="336"/>
        <v>204</v>
      </c>
      <c r="AC1114" s="71">
        <f t="shared" si="337"/>
        <v>418.2</v>
      </c>
      <c r="AD1114" s="71">
        <f t="shared" si="338"/>
        <v>346.8</v>
      </c>
      <c r="AE1114" s="71">
        <f t="shared" si="339"/>
        <v>3.06</v>
      </c>
      <c r="AF1114" s="80" t="b">
        <f t="shared" si="340"/>
        <v>1</v>
      </c>
    </row>
    <row r="1115" spans="1:33">
      <c r="A1115" s="43" t="s">
        <v>3227</v>
      </c>
      <c r="B1115" s="19" t="s">
        <v>1897</v>
      </c>
      <c r="C1115" s="19" t="s">
        <v>3759</v>
      </c>
      <c r="D1115" s="19">
        <v>42341796</v>
      </c>
      <c r="E1115" s="57" t="str">
        <f t="shared" si="329"/>
        <v>KG-ROB-1905-00146-03231/42341796</v>
      </c>
      <c r="F1115" s="19" t="s">
        <v>1911</v>
      </c>
      <c r="G1115" s="19" t="s">
        <v>1916</v>
      </c>
      <c r="H1115" s="45">
        <v>43599</v>
      </c>
      <c r="I1115" s="38">
        <v>59</v>
      </c>
      <c r="J1115" s="38">
        <v>177</v>
      </c>
      <c r="K1115" s="65">
        <f t="shared" si="330"/>
        <v>3</v>
      </c>
      <c r="L1115" s="46">
        <v>7.2</v>
      </c>
      <c r="M1115" s="66">
        <f t="shared" si="331"/>
        <v>424.8</v>
      </c>
      <c r="N1115" s="38">
        <v>45</v>
      </c>
      <c r="O1115" s="38">
        <v>36</v>
      </c>
      <c r="P1115" s="38">
        <v>59</v>
      </c>
      <c r="Q1115" s="71">
        <f t="shared" si="332"/>
        <v>9.6000000000000002E-2</v>
      </c>
      <c r="R1115" s="65">
        <f t="shared" si="333"/>
        <v>5.64</v>
      </c>
      <c r="S1115" s="72">
        <f t="shared" si="334"/>
        <v>1.7</v>
      </c>
      <c r="T1115" s="50">
        <v>300.89999999999998</v>
      </c>
      <c r="U1115" s="74" t="s">
        <v>2719</v>
      </c>
      <c r="V1115" s="27">
        <f>IF(E1115="","",SUMIF(OUTBOUND!$G:$G,WMS!E1115,OUTBOUND!$L:$L))</f>
        <v>0</v>
      </c>
      <c r="W1115" s="27">
        <f>IF(E1115="","",SUMIF(OUTBOUND!$G:$G,WMS!E1115,OUTBOUND!$M:$M))</f>
        <v>0</v>
      </c>
      <c r="X1115" s="71">
        <f>IF(E1115="","",SUMIF(OUTBOUND!$G:$G,WMS!E1115,OUTBOUND!$O:$O))</f>
        <v>0</v>
      </c>
      <c r="Y1115" s="71">
        <f>IF(E1115="","",SUMIF(OUTBOUND!$G:$G,WMS!E1115,OUTBOUND!$AC:$AC))</f>
        <v>0</v>
      </c>
      <c r="Z1115" s="71">
        <f>IF(E1115="","",SUMIF(OUTBOUND!$G:$G,WMS!E1115,OUTBOUND!$P:$P))</f>
        <v>0</v>
      </c>
      <c r="AA1115" s="27">
        <f t="shared" si="335"/>
        <v>59</v>
      </c>
      <c r="AB1115" s="27">
        <f t="shared" si="336"/>
        <v>177</v>
      </c>
      <c r="AC1115" s="71">
        <f t="shared" si="337"/>
        <v>424.8</v>
      </c>
      <c r="AD1115" s="71">
        <f t="shared" si="338"/>
        <v>300.89999999999998</v>
      </c>
      <c r="AE1115" s="71">
        <f t="shared" si="339"/>
        <v>5.64</v>
      </c>
      <c r="AF1115" s="80" t="b">
        <f t="shared" si="340"/>
        <v>1</v>
      </c>
    </row>
    <row r="1116" spans="1:33">
      <c r="A1116" s="85" t="s">
        <v>3227</v>
      </c>
      <c r="B1116" s="36" t="s">
        <v>1897</v>
      </c>
      <c r="C1116" s="36" t="s">
        <v>3764</v>
      </c>
      <c r="D1116" s="36" t="s">
        <v>2766</v>
      </c>
      <c r="E1116" s="57" t="str">
        <f t="shared" si="329"/>
        <v>KG-ROB-1908-00135-03208/42496984A</v>
      </c>
      <c r="F1116" s="19" t="s">
        <v>1911</v>
      </c>
      <c r="G1116" s="19" t="s">
        <v>1917</v>
      </c>
      <c r="H1116" s="45">
        <v>43599</v>
      </c>
      <c r="I1116" s="38">
        <v>408</v>
      </c>
      <c r="J1116" s="38">
        <v>1632</v>
      </c>
      <c r="K1116" s="65">
        <f t="shared" si="330"/>
        <v>4</v>
      </c>
      <c r="L1116" s="46">
        <v>7.85</v>
      </c>
      <c r="M1116" s="66">
        <f t="shared" si="331"/>
        <v>3202.8</v>
      </c>
      <c r="N1116" s="38">
        <v>40.5</v>
      </c>
      <c r="O1116" s="38">
        <v>34.5</v>
      </c>
      <c r="P1116" s="38">
        <v>51</v>
      </c>
      <c r="Q1116" s="71">
        <f t="shared" si="332"/>
        <v>7.0999999999999994E-2</v>
      </c>
      <c r="R1116" s="65">
        <f t="shared" si="333"/>
        <v>29.07</v>
      </c>
      <c r="S1116" s="72">
        <f t="shared" si="334"/>
        <v>1.2449999999999999</v>
      </c>
      <c r="T1116" s="50">
        <v>2031.84</v>
      </c>
      <c r="U1116" s="74" t="s">
        <v>3760</v>
      </c>
      <c r="V1116" s="27">
        <f>IF(E1116="","",SUMIF(OUTBOUND!$G:$G,WMS!E1116,OUTBOUND!$L:$L))</f>
        <v>0</v>
      </c>
      <c r="W1116" s="27">
        <f>IF(E1116="","",SUMIF(OUTBOUND!$G:$G,WMS!E1116,OUTBOUND!$M:$M))</f>
        <v>0</v>
      </c>
      <c r="X1116" s="71">
        <f>IF(E1116="","",SUMIF(OUTBOUND!$G:$G,WMS!E1116,OUTBOUND!$O:$O))</f>
        <v>0</v>
      </c>
      <c r="Y1116" s="71">
        <f>IF(E1116="","",SUMIF(OUTBOUND!$G:$G,WMS!E1116,OUTBOUND!$AC:$AC))</f>
        <v>0</v>
      </c>
      <c r="Z1116" s="71">
        <f>IF(E1116="","",SUMIF(OUTBOUND!$G:$G,WMS!E1116,OUTBOUND!$P:$P))</f>
        <v>0</v>
      </c>
      <c r="AA1116" s="27">
        <f t="shared" si="335"/>
        <v>408</v>
      </c>
      <c r="AB1116" s="27">
        <f t="shared" si="336"/>
        <v>1632</v>
      </c>
      <c r="AC1116" s="71">
        <f t="shared" si="337"/>
        <v>3202.8</v>
      </c>
      <c r="AD1116" s="71">
        <f t="shared" si="338"/>
        <v>2031.84</v>
      </c>
      <c r="AE1116" s="71">
        <f t="shared" si="339"/>
        <v>29.07</v>
      </c>
      <c r="AF1116" s="80" t="b">
        <f t="shared" si="340"/>
        <v>1</v>
      </c>
    </row>
    <row r="1117" spans="1:33">
      <c r="A1117" s="85" t="s">
        <v>3227</v>
      </c>
      <c r="B1117" s="36" t="s">
        <v>1897</v>
      </c>
      <c r="C1117" s="36" t="s">
        <v>3764</v>
      </c>
      <c r="D1117" s="36" t="s">
        <v>2768</v>
      </c>
      <c r="E1117" s="57" t="str">
        <f t="shared" si="329"/>
        <v>KG-ROB-1908-00135-03208/42496984B</v>
      </c>
      <c r="F1117" s="19" t="s">
        <v>1911</v>
      </c>
      <c r="G1117" s="19" t="s">
        <v>1918</v>
      </c>
      <c r="H1117" s="45">
        <v>43599</v>
      </c>
      <c r="J1117" s="38">
        <v>1632</v>
      </c>
      <c r="K1117" s="65" t="e">
        <f t="shared" si="330"/>
        <v>#DIV/0!</v>
      </c>
      <c r="L1117" s="46">
        <v>7.85</v>
      </c>
      <c r="M1117" s="66">
        <f t="shared" si="331"/>
        <v>0</v>
      </c>
      <c r="N1117" s="38">
        <v>40.5</v>
      </c>
      <c r="O1117" s="38">
        <v>34.5</v>
      </c>
      <c r="P1117" s="38">
        <v>51</v>
      </c>
      <c r="Q1117" s="71">
        <f t="shared" si="332"/>
        <v>7.0999999999999994E-2</v>
      </c>
      <c r="R1117" s="65">
        <f t="shared" si="333"/>
        <v>0</v>
      </c>
      <c r="S1117" s="72">
        <f t="shared" si="334"/>
        <v>0.315</v>
      </c>
      <c r="T1117" s="50">
        <v>514.08000000000004</v>
      </c>
      <c r="U1117" s="74" t="s">
        <v>3760</v>
      </c>
      <c r="V1117" s="27">
        <f>IF(E1117="","",SUMIF(OUTBOUND!$G:$G,WMS!E1117,OUTBOUND!$L:$L))</f>
        <v>0</v>
      </c>
      <c r="W1117" s="27">
        <f>IF(E1117="","",SUMIF(OUTBOUND!$G:$G,WMS!E1117,OUTBOUND!$M:$M))</f>
        <v>0</v>
      </c>
      <c r="X1117" s="71">
        <f>IF(E1117="","",SUMIF(OUTBOUND!$G:$G,WMS!E1117,OUTBOUND!$O:$O))</f>
        <v>0</v>
      </c>
      <c r="Y1117" s="71">
        <f>IF(E1117="","",SUMIF(OUTBOUND!$G:$G,WMS!E1117,OUTBOUND!$AC:$AC))</f>
        <v>0</v>
      </c>
      <c r="Z1117" s="71">
        <f>IF(E1117="","",SUMIF(OUTBOUND!$G:$G,WMS!E1117,OUTBOUND!$P:$P))</f>
        <v>0</v>
      </c>
      <c r="AA1117" s="27" t="str">
        <f t="shared" si="335"/>
        <v/>
      </c>
      <c r="AB1117" s="27">
        <f t="shared" si="336"/>
        <v>1632</v>
      </c>
      <c r="AC1117" s="71">
        <f t="shared" si="337"/>
        <v>0</v>
      </c>
      <c r="AD1117" s="71">
        <f t="shared" si="338"/>
        <v>514.08000000000004</v>
      </c>
      <c r="AE1117" s="71">
        <f t="shared" si="339"/>
        <v>0</v>
      </c>
      <c r="AF1117" s="80" t="e">
        <f t="shared" si="340"/>
        <v>#DIV/0!</v>
      </c>
    </row>
    <row r="1118" spans="1:33">
      <c r="A1118" s="43" t="s">
        <v>3227</v>
      </c>
      <c r="B1118" s="19" t="s">
        <v>1897</v>
      </c>
      <c r="C1118" s="19" t="s">
        <v>3769</v>
      </c>
      <c r="D1118" s="19">
        <v>42635154</v>
      </c>
      <c r="E1118" s="57" t="str">
        <f t="shared" si="329"/>
        <v>KG-ROB-1905-00132-03211/42635154</v>
      </c>
      <c r="F1118" s="20" t="s">
        <v>1920</v>
      </c>
      <c r="G1118" s="20" t="s">
        <v>1921</v>
      </c>
      <c r="H1118" s="45">
        <v>43599</v>
      </c>
      <c r="I1118" s="38">
        <v>96</v>
      </c>
      <c r="J1118" s="38">
        <v>576</v>
      </c>
      <c r="K1118" s="65">
        <f t="shared" si="330"/>
        <v>6</v>
      </c>
      <c r="L1118" s="46">
        <v>1.8</v>
      </c>
      <c r="M1118" s="66">
        <f t="shared" si="331"/>
        <v>172.8</v>
      </c>
      <c r="N1118" s="38">
        <v>27.5</v>
      </c>
      <c r="O1118" s="38">
        <v>19.5</v>
      </c>
      <c r="P1118" s="38">
        <v>18.5</v>
      </c>
      <c r="Q1118" s="71">
        <f t="shared" si="332"/>
        <v>0.01</v>
      </c>
      <c r="R1118" s="65">
        <f t="shared" si="333"/>
        <v>0.95</v>
      </c>
      <c r="S1118" s="72">
        <f t="shared" si="334"/>
        <v>0.245</v>
      </c>
      <c r="T1118" s="50">
        <v>141.12</v>
      </c>
      <c r="U1118" s="74" t="s">
        <v>2725</v>
      </c>
      <c r="V1118" s="27">
        <f>IF(E1118="","",SUMIF(OUTBOUND!$G:$G,WMS!E1118,OUTBOUND!$L:$L))</f>
        <v>0</v>
      </c>
      <c r="W1118" s="27">
        <f>IF(E1118="","",SUMIF(OUTBOUND!$G:$G,WMS!E1118,OUTBOUND!$M:$M))</f>
        <v>0</v>
      </c>
      <c r="X1118" s="71">
        <f>IF(E1118="","",SUMIF(OUTBOUND!$G:$G,WMS!E1118,OUTBOUND!$O:$O))</f>
        <v>0</v>
      </c>
      <c r="Y1118" s="71">
        <f>IF(E1118="","",SUMIF(OUTBOUND!$G:$G,WMS!E1118,OUTBOUND!$AC:$AC))</f>
        <v>0</v>
      </c>
      <c r="Z1118" s="71">
        <f>IF(E1118="","",SUMIF(OUTBOUND!$G:$G,WMS!E1118,OUTBOUND!$P:$P))</f>
        <v>0</v>
      </c>
      <c r="AA1118" s="27">
        <f t="shared" si="335"/>
        <v>96</v>
      </c>
      <c r="AB1118" s="27">
        <f t="shared" si="336"/>
        <v>576</v>
      </c>
      <c r="AC1118" s="71">
        <f t="shared" si="337"/>
        <v>172.8</v>
      </c>
      <c r="AD1118" s="71">
        <f t="shared" si="338"/>
        <v>141.12</v>
      </c>
      <c r="AE1118" s="71">
        <f t="shared" si="339"/>
        <v>0.95</v>
      </c>
      <c r="AF1118" s="80" t="b">
        <f t="shared" si="340"/>
        <v>1</v>
      </c>
    </row>
    <row r="1119" spans="1:33">
      <c r="A1119" s="84" t="s">
        <v>3227</v>
      </c>
      <c r="B1119" s="83" t="s">
        <v>1897</v>
      </c>
      <c r="C1119" s="83" t="s">
        <v>3761</v>
      </c>
      <c r="D1119" s="83">
        <v>42635154</v>
      </c>
      <c r="E1119" s="57" t="str">
        <f t="shared" si="329"/>
        <v>KG-ROB-1906-00133-03210/42635154</v>
      </c>
      <c r="F1119" s="20" t="s">
        <v>1920</v>
      </c>
      <c r="G1119" s="20" t="s">
        <v>1921</v>
      </c>
      <c r="H1119" s="45">
        <v>43599</v>
      </c>
      <c r="I1119" s="38">
        <v>96</v>
      </c>
      <c r="J1119" s="38">
        <v>576</v>
      </c>
      <c r="K1119" s="65">
        <f t="shared" si="330"/>
        <v>6</v>
      </c>
      <c r="L1119" s="46">
        <v>1.8</v>
      </c>
      <c r="M1119" s="66">
        <f t="shared" si="331"/>
        <v>172.8</v>
      </c>
      <c r="N1119" s="38">
        <v>27.5</v>
      </c>
      <c r="O1119" s="38">
        <v>19.5</v>
      </c>
      <c r="P1119" s="38">
        <v>18.5</v>
      </c>
      <c r="Q1119" s="71">
        <f t="shared" si="332"/>
        <v>0.01</v>
      </c>
      <c r="R1119" s="65">
        <f t="shared" si="333"/>
        <v>0.95</v>
      </c>
      <c r="S1119" s="72">
        <f t="shared" si="334"/>
        <v>0.245</v>
      </c>
      <c r="T1119" s="50">
        <v>141.12</v>
      </c>
      <c r="U1119" s="74" t="s">
        <v>2725</v>
      </c>
      <c r="V1119" s="27">
        <f>IF(E1119="","",SUMIF(OUTBOUND!$G:$G,WMS!E1119,OUTBOUND!$L:$L))</f>
        <v>96</v>
      </c>
      <c r="W1119" s="27">
        <f>IF(E1119="","",SUMIF(OUTBOUND!$G:$G,WMS!E1119,OUTBOUND!$M:$M))</f>
        <v>576</v>
      </c>
      <c r="X1119" s="71">
        <f>IF(E1119="","",SUMIF(OUTBOUND!$G:$G,WMS!E1119,OUTBOUND!$O:$O))</f>
        <v>172.8</v>
      </c>
      <c r="Y1119" s="71">
        <f>IF(E1119="","",SUMIF(OUTBOUND!$G:$G,WMS!E1119,OUTBOUND!$AC:$AC))</f>
        <v>141.12</v>
      </c>
      <c r="Z1119" s="71">
        <f>IF(E1119="","",SUMIF(OUTBOUND!$G:$G,WMS!E1119,OUTBOUND!$P:$P))</f>
        <v>0.96</v>
      </c>
      <c r="AA1119" s="27">
        <f t="shared" si="335"/>
        <v>0</v>
      </c>
      <c r="AB1119" s="27">
        <f t="shared" si="336"/>
        <v>0</v>
      </c>
      <c r="AC1119" s="71">
        <f t="shared" si="337"/>
        <v>0</v>
      </c>
      <c r="AD1119" s="71">
        <f t="shared" si="338"/>
        <v>0</v>
      </c>
      <c r="AE1119" s="71">
        <f t="shared" si="339"/>
        <v>-1.0000000000000009E-2</v>
      </c>
      <c r="AF1119" s="80" t="e">
        <f t="shared" si="340"/>
        <v>#DIV/0!</v>
      </c>
      <c r="AG1119" s="60" t="s">
        <v>2726</v>
      </c>
    </row>
    <row r="1120" spans="1:33">
      <c r="A1120" s="43" t="s">
        <v>3227</v>
      </c>
      <c r="B1120" s="19" t="s">
        <v>1897</v>
      </c>
      <c r="C1120" s="19" t="s">
        <v>3766</v>
      </c>
      <c r="D1120" s="19">
        <v>42635154</v>
      </c>
      <c r="E1120" s="57" t="str">
        <f t="shared" si="329"/>
        <v>KG-ROB-1907-00134-03209/42635154</v>
      </c>
      <c r="F1120" s="20" t="s">
        <v>1920</v>
      </c>
      <c r="G1120" s="20" t="s">
        <v>1921</v>
      </c>
      <c r="H1120" s="45">
        <v>43599</v>
      </c>
      <c r="I1120" s="38">
        <v>64</v>
      </c>
      <c r="J1120" s="38">
        <v>384</v>
      </c>
      <c r="K1120" s="65">
        <f t="shared" si="330"/>
        <v>6</v>
      </c>
      <c r="L1120" s="46">
        <v>1.8</v>
      </c>
      <c r="M1120" s="66">
        <f t="shared" si="331"/>
        <v>115.2</v>
      </c>
      <c r="N1120" s="38">
        <v>27.5</v>
      </c>
      <c r="O1120" s="38">
        <v>19.5</v>
      </c>
      <c r="P1120" s="38">
        <v>18.5</v>
      </c>
      <c r="Q1120" s="71">
        <f t="shared" si="332"/>
        <v>0.01</v>
      </c>
      <c r="R1120" s="65">
        <f t="shared" si="333"/>
        <v>0.63</v>
      </c>
      <c r="S1120" s="72">
        <f t="shared" si="334"/>
        <v>0.245</v>
      </c>
      <c r="T1120" s="50">
        <v>94.08</v>
      </c>
      <c r="U1120" s="74" t="s">
        <v>2725</v>
      </c>
      <c r="V1120" s="27">
        <f>IF(E1120="","",SUMIF(OUTBOUND!$G:$G,WMS!E1120,OUTBOUND!$L:$L))</f>
        <v>0</v>
      </c>
      <c r="W1120" s="27">
        <f>IF(E1120="","",SUMIF(OUTBOUND!$G:$G,WMS!E1120,OUTBOUND!$M:$M))</f>
        <v>0</v>
      </c>
      <c r="X1120" s="71">
        <f>IF(E1120="","",SUMIF(OUTBOUND!$G:$G,WMS!E1120,OUTBOUND!$O:$O))</f>
        <v>0</v>
      </c>
      <c r="Y1120" s="71">
        <f>IF(E1120="","",SUMIF(OUTBOUND!$G:$G,WMS!E1120,OUTBOUND!$AC:$AC))</f>
        <v>0</v>
      </c>
      <c r="Z1120" s="71">
        <f>IF(E1120="","",SUMIF(OUTBOUND!$G:$G,WMS!E1120,OUTBOUND!$P:$P))</f>
        <v>0</v>
      </c>
      <c r="AA1120" s="27">
        <f t="shared" si="335"/>
        <v>64</v>
      </c>
      <c r="AB1120" s="27">
        <f t="shared" si="336"/>
        <v>384</v>
      </c>
      <c r="AC1120" s="71">
        <f t="shared" si="337"/>
        <v>115.2</v>
      </c>
      <c r="AD1120" s="71">
        <f t="shared" si="338"/>
        <v>94.08</v>
      </c>
      <c r="AE1120" s="71">
        <f t="shared" si="339"/>
        <v>0.63</v>
      </c>
      <c r="AF1120" s="80" t="b">
        <f t="shared" si="340"/>
        <v>1</v>
      </c>
    </row>
    <row r="1121" spans="1:33">
      <c r="A1121" s="43" t="s">
        <v>3227</v>
      </c>
      <c r="B1121" s="19" t="s">
        <v>1897</v>
      </c>
      <c r="C1121" s="19" t="s">
        <v>3764</v>
      </c>
      <c r="D1121" s="19">
        <v>42115519</v>
      </c>
      <c r="E1121" s="57" t="str">
        <f t="shared" si="329"/>
        <v>KG-ROB-1908-00135-03208/42115519</v>
      </c>
      <c r="F1121" s="20" t="s">
        <v>1920</v>
      </c>
      <c r="G1121" s="19" t="s">
        <v>1922</v>
      </c>
      <c r="H1121" s="45">
        <v>43599</v>
      </c>
      <c r="I1121" s="38">
        <v>45</v>
      </c>
      <c r="J1121" s="38">
        <v>1440</v>
      </c>
      <c r="K1121" s="65">
        <f t="shared" si="330"/>
        <v>32</v>
      </c>
      <c r="L1121" s="46">
        <v>4.45</v>
      </c>
      <c r="M1121" s="66">
        <f t="shared" si="331"/>
        <v>200.25</v>
      </c>
      <c r="N1121" s="38">
        <v>39</v>
      </c>
      <c r="O1121" s="38">
        <v>38</v>
      </c>
      <c r="P1121" s="38">
        <v>25</v>
      </c>
      <c r="Q1121" s="71">
        <f t="shared" si="332"/>
        <v>3.6999999999999998E-2</v>
      </c>
      <c r="R1121" s="65">
        <f t="shared" si="333"/>
        <v>1.67</v>
      </c>
      <c r="S1121" s="72">
        <f t="shared" si="334"/>
        <v>6.8750000000000006E-2</v>
      </c>
      <c r="T1121" s="50">
        <v>99</v>
      </c>
      <c r="U1121" s="74" t="s">
        <v>3491</v>
      </c>
      <c r="V1121" s="27">
        <f>IF(E1121="","",SUMIF(OUTBOUND!$G:$G,WMS!E1121,OUTBOUND!$L:$L))</f>
        <v>0</v>
      </c>
      <c r="W1121" s="27">
        <f>IF(E1121="","",SUMIF(OUTBOUND!$G:$G,WMS!E1121,OUTBOUND!$M:$M))</f>
        <v>0</v>
      </c>
      <c r="X1121" s="71">
        <f>IF(E1121="","",SUMIF(OUTBOUND!$G:$G,WMS!E1121,OUTBOUND!$O:$O))</f>
        <v>0</v>
      </c>
      <c r="Y1121" s="71">
        <f>IF(E1121="","",SUMIF(OUTBOUND!$G:$G,WMS!E1121,OUTBOUND!$AC:$AC))</f>
        <v>0</v>
      </c>
      <c r="Z1121" s="71">
        <f>IF(E1121="","",SUMIF(OUTBOUND!$G:$G,WMS!E1121,OUTBOUND!$P:$P))</f>
        <v>0</v>
      </c>
      <c r="AA1121" s="27">
        <f t="shared" si="335"/>
        <v>45</v>
      </c>
      <c r="AB1121" s="27">
        <f t="shared" si="336"/>
        <v>1440</v>
      </c>
      <c r="AC1121" s="71">
        <f t="shared" si="337"/>
        <v>200.25</v>
      </c>
      <c r="AD1121" s="71">
        <f t="shared" si="338"/>
        <v>99</v>
      </c>
      <c r="AE1121" s="71">
        <f t="shared" si="339"/>
        <v>1.67</v>
      </c>
      <c r="AF1121" s="80" t="b">
        <f t="shared" si="340"/>
        <v>1</v>
      </c>
    </row>
    <row r="1122" spans="1:33">
      <c r="A1122" s="43" t="s">
        <v>3227</v>
      </c>
      <c r="B1122" s="19" t="s">
        <v>1897</v>
      </c>
      <c r="C1122" s="19" t="s">
        <v>3769</v>
      </c>
      <c r="D1122" s="19">
        <v>42718000</v>
      </c>
      <c r="E1122" s="57" t="str">
        <f t="shared" si="329"/>
        <v>KG-ROB-1905-00132-03211/42718000</v>
      </c>
      <c r="F1122" s="20" t="s">
        <v>1920</v>
      </c>
      <c r="G1122" s="19" t="s">
        <v>1923</v>
      </c>
      <c r="H1122" s="45">
        <v>43599</v>
      </c>
      <c r="I1122" s="38">
        <v>82</v>
      </c>
      <c r="J1122" s="38">
        <v>492</v>
      </c>
      <c r="K1122" s="65">
        <f t="shared" si="330"/>
        <v>6</v>
      </c>
      <c r="L1122" s="46">
        <v>5.2</v>
      </c>
      <c r="M1122" s="66">
        <f t="shared" si="331"/>
        <v>426.4</v>
      </c>
      <c r="N1122" s="38">
        <v>41.5</v>
      </c>
      <c r="O1122" s="38">
        <v>32.5</v>
      </c>
      <c r="P1122" s="38">
        <v>47.5</v>
      </c>
      <c r="Q1122" s="71">
        <f t="shared" si="332"/>
        <v>6.4000000000000001E-2</v>
      </c>
      <c r="R1122" s="65">
        <f t="shared" si="333"/>
        <v>5.25</v>
      </c>
      <c r="S1122" s="72">
        <f t="shared" si="334"/>
        <v>0.73333333333333339</v>
      </c>
      <c r="T1122" s="50">
        <v>360.8</v>
      </c>
      <c r="U1122" s="74" t="s">
        <v>3428</v>
      </c>
      <c r="V1122" s="27">
        <f>IF(E1122="","",SUMIF(OUTBOUND!$G:$G,WMS!E1122,OUTBOUND!$L:$L))</f>
        <v>48</v>
      </c>
      <c r="W1122" s="27">
        <f>IF(E1122="","",SUMIF(OUTBOUND!$G:$G,WMS!E1122,OUTBOUND!$M:$M))</f>
        <v>288</v>
      </c>
      <c r="X1122" s="71">
        <f>IF(E1122="","",SUMIF(OUTBOUND!$G:$G,WMS!E1122,OUTBOUND!$O:$O))</f>
        <v>249.60000000000002</v>
      </c>
      <c r="Y1122" s="71">
        <f>IF(E1122="","",SUMIF(OUTBOUND!$G:$G,WMS!E1122,OUTBOUND!$AC:$AC))</f>
        <v>211.20000000000002</v>
      </c>
      <c r="Z1122" s="71">
        <f>IF(E1122="","",SUMIF(OUTBOUND!$G:$G,WMS!E1122,OUTBOUND!$P:$P))</f>
        <v>3.0720000000000001</v>
      </c>
      <c r="AA1122" s="27">
        <f t="shared" si="335"/>
        <v>34</v>
      </c>
      <c r="AB1122" s="27">
        <f t="shared" si="336"/>
        <v>204</v>
      </c>
      <c r="AC1122" s="71">
        <f t="shared" si="337"/>
        <v>176.79999999999995</v>
      </c>
      <c r="AD1122" s="71">
        <f t="shared" si="338"/>
        <v>149.6</v>
      </c>
      <c r="AE1122" s="71">
        <f t="shared" si="339"/>
        <v>2.1779999999999999</v>
      </c>
      <c r="AF1122" s="80" t="b">
        <f t="shared" si="340"/>
        <v>1</v>
      </c>
    </row>
    <row r="1123" spans="1:33">
      <c r="A1123" s="85" t="s">
        <v>3227</v>
      </c>
      <c r="B1123" s="36" t="s">
        <v>1897</v>
      </c>
      <c r="C1123" s="36" t="s">
        <v>3764</v>
      </c>
      <c r="D1123" s="36" t="s">
        <v>3772</v>
      </c>
      <c r="E1123" s="57" t="str">
        <f t="shared" si="329"/>
        <v>KG-ROB-1908-00135-03208/42496984C</v>
      </c>
      <c r="F1123" s="20" t="s">
        <v>1920</v>
      </c>
      <c r="G1123" s="19" t="s">
        <v>1924</v>
      </c>
      <c r="H1123" s="45">
        <v>43599</v>
      </c>
      <c r="I1123" s="38">
        <v>414</v>
      </c>
      <c r="J1123" s="38">
        <v>1656</v>
      </c>
      <c r="K1123" s="65">
        <f t="shared" si="330"/>
        <v>4</v>
      </c>
      <c r="L1123" s="46">
        <v>7.9</v>
      </c>
      <c r="M1123" s="66">
        <f t="shared" si="331"/>
        <v>3270.6</v>
      </c>
      <c r="N1123" s="38">
        <v>40.5</v>
      </c>
      <c r="O1123" s="38">
        <v>34.5</v>
      </c>
      <c r="P1123" s="38">
        <v>51</v>
      </c>
      <c r="Q1123" s="71">
        <f t="shared" si="332"/>
        <v>7.0999999999999994E-2</v>
      </c>
      <c r="R1123" s="65">
        <f t="shared" si="333"/>
        <v>29.5</v>
      </c>
      <c r="S1123" s="72">
        <f t="shared" si="334"/>
        <v>1.2449999999999999</v>
      </c>
      <c r="T1123" s="50">
        <v>2061.7199999999998</v>
      </c>
      <c r="U1123" s="74" t="s">
        <v>3760</v>
      </c>
      <c r="V1123" s="27">
        <f>IF(E1123="","",SUMIF(OUTBOUND!$G:$G,WMS!E1123,OUTBOUND!$L:$L))</f>
        <v>0</v>
      </c>
      <c r="W1123" s="27">
        <f>IF(E1123="","",SUMIF(OUTBOUND!$G:$G,WMS!E1123,OUTBOUND!$M:$M))</f>
        <v>0</v>
      </c>
      <c r="X1123" s="71">
        <f>IF(E1123="","",SUMIF(OUTBOUND!$G:$G,WMS!E1123,OUTBOUND!$O:$O))</f>
        <v>0</v>
      </c>
      <c r="Y1123" s="71">
        <f>IF(E1123="","",SUMIF(OUTBOUND!$G:$G,WMS!E1123,OUTBOUND!$AC:$AC))</f>
        <v>0</v>
      </c>
      <c r="Z1123" s="71">
        <f>IF(E1123="","",SUMIF(OUTBOUND!$G:$G,WMS!E1123,OUTBOUND!$P:$P))</f>
        <v>0</v>
      </c>
      <c r="AA1123" s="27">
        <f t="shared" si="335"/>
        <v>414</v>
      </c>
      <c r="AB1123" s="27">
        <f t="shared" si="336"/>
        <v>1656</v>
      </c>
      <c r="AC1123" s="71">
        <f t="shared" si="337"/>
        <v>3270.6</v>
      </c>
      <c r="AD1123" s="71">
        <f t="shared" si="338"/>
        <v>2061.7199999999998</v>
      </c>
      <c r="AE1123" s="71">
        <f t="shared" si="339"/>
        <v>29.5</v>
      </c>
      <c r="AF1123" s="80" t="b">
        <f t="shared" si="340"/>
        <v>1</v>
      </c>
    </row>
    <row r="1124" spans="1:33">
      <c r="A1124" s="85" t="s">
        <v>3227</v>
      </c>
      <c r="B1124" s="36" t="s">
        <v>1897</v>
      </c>
      <c r="C1124" s="36" t="s">
        <v>3764</v>
      </c>
      <c r="D1124" s="36" t="s">
        <v>3773</v>
      </c>
      <c r="E1124" s="57" t="str">
        <f t="shared" si="329"/>
        <v>KG-ROB-1908-00135-03208/42496984D</v>
      </c>
      <c r="F1124" s="20" t="s">
        <v>1920</v>
      </c>
      <c r="G1124" s="19" t="s">
        <v>1925</v>
      </c>
      <c r="H1124" s="45">
        <v>43599</v>
      </c>
      <c r="J1124" s="38">
        <v>1656</v>
      </c>
      <c r="K1124" s="65" t="e">
        <f t="shared" si="330"/>
        <v>#DIV/0!</v>
      </c>
      <c r="L1124" s="46">
        <v>7.9</v>
      </c>
      <c r="M1124" s="66">
        <f t="shared" si="331"/>
        <v>0</v>
      </c>
      <c r="N1124" s="38">
        <v>40.5</v>
      </c>
      <c r="O1124" s="38">
        <v>34.5</v>
      </c>
      <c r="P1124" s="38">
        <v>51</v>
      </c>
      <c r="Q1124" s="71">
        <f t="shared" si="332"/>
        <v>7.0999999999999994E-2</v>
      </c>
      <c r="R1124" s="65">
        <f t="shared" si="333"/>
        <v>0</v>
      </c>
      <c r="S1124" s="72">
        <f t="shared" si="334"/>
        <v>0.315</v>
      </c>
      <c r="T1124" s="50">
        <v>521.64</v>
      </c>
      <c r="U1124" s="74" t="s">
        <v>3760</v>
      </c>
      <c r="V1124" s="27">
        <f>IF(E1124="","",SUMIF(OUTBOUND!$G:$G,WMS!E1124,OUTBOUND!$L:$L))</f>
        <v>0</v>
      </c>
      <c r="W1124" s="27">
        <f>IF(E1124="","",SUMIF(OUTBOUND!$G:$G,WMS!E1124,OUTBOUND!$M:$M))</f>
        <v>0</v>
      </c>
      <c r="X1124" s="71">
        <f>IF(E1124="","",SUMIF(OUTBOUND!$G:$G,WMS!E1124,OUTBOUND!$O:$O))</f>
        <v>0</v>
      </c>
      <c r="Y1124" s="71">
        <f>IF(E1124="","",SUMIF(OUTBOUND!$G:$G,WMS!E1124,OUTBOUND!$AC:$AC))</f>
        <v>0</v>
      </c>
      <c r="Z1124" s="71">
        <f>IF(E1124="","",SUMIF(OUTBOUND!$G:$G,WMS!E1124,OUTBOUND!$P:$P))</f>
        <v>0</v>
      </c>
      <c r="AA1124" s="27" t="str">
        <f t="shared" si="335"/>
        <v/>
      </c>
      <c r="AB1124" s="27">
        <f t="shared" si="336"/>
        <v>1656</v>
      </c>
      <c r="AC1124" s="71">
        <f t="shared" si="337"/>
        <v>0</v>
      </c>
      <c r="AD1124" s="71">
        <f t="shared" si="338"/>
        <v>521.64</v>
      </c>
      <c r="AE1124" s="71">
        <f t="shared" si="339"/>
        <v>0</v>
      </c>
      <c r="AF1124" s="80" t="e">
        <f t="shared" si="340"/>
        <v>#DIV/0!</v>
      </c>
    </row>
    <row r="1125" spans="1:33">
      <c r="A1125" s="84" t="s">
        <v>3227</v>
      </c>
      <c r="B1125" s="83" t="s">
        <v>1926</v>
      </c>
      <c r="C1125" s="83" t="s">
        <v>3774</v>
      </c>
      <c r="D1125" s="83">
        <v>41904534</v>
      </c>
      <c r="E1125" s="57" t="str">
        <f t="shared" si="329"/>
        <v>KG-ROB-1905-00132-03168/41904534</v>
      </c>
      <c r="F1125" s="20" t="s">
        <v>1928</v>
      </c>
      <c r="G1125" s="19" t="s">
        <v>1929</v>
      </c>
      <c r="H1125" s="45">
        <v>43600</v>
      </c>
      <c r="I1125" s="38">
        <v>166</v>
      </c>
      <c r="J1125" s="38">
        <v>31872</v>
      </c>
      <c r="K1125" s="65">
        <f t="shared" si="330"/>
        <v>192</v>
      </c>
      <c r="L1125" s="46">
        <v>5.5</v>
      </c>
      <c r="M1125" s="66">
        <f t="shared" si="331"/>
        <v>913</v>
      </c>
      <c r="N1125" s="38">
        <v>25.5</v>
      </c>
      <c r="O1125" s="38">
        <v>20.5</v>
      </c>
      <c r="P1125" s="38">
        <v>24</v>
      </c>
      <c r="Q1125" s="71">
        <f t="shared" si="332"/>
        <v>1.2999999999999999E-2</v>
      </c>
      <c r="R1125" s="65">
        <f t="shared" si="333"/>
        <v>2.08</v>
      </c>
      <c r="S1125" s="72">
        <f t="shared" si="334"/>
        <v>2.6041666666666668E-2</v>
      </c>
      <c r="T1125" s="50">
        <v>830</v>
      </c>
      <c r="U1125" s="74" t="s">
        <v>3775</v>
      </c>
      <c r="V1125" s="27">
        <f>IF(E1125="","",SUMIF(OUTBOUND!$G:$G,WMS!E1125,OUTBOUND!$L:$L))</f>
        <v>166</v>
      </c>
      <c r="W1125" s="27">
        <f>IF(E1125="","",SUMIF(OUTBOUND!$G:$G,WMS!E1125,OUTBOUND!$M:$M))</f>
        <v>31872</v>
      </c>
      <c r="X1125" s="71">
        <f>IF(E1125="","",SUMIF(OUTBOUND!$G:$G,WMS!E1125,OUTBOUND!$O:$O))</f>
        <v>913</v>
      </c>
      <c r="Y1125" s="71">
        <f>IF(E1125="","",SUMIF(OUTBOUND!$G:$G,WMS!E1125,OUTBOUND!$AC:$AC))</f>
        <v>830</v>
      </c>
      <c r="Z1125" s="71">
        <f>IF(E1125="","",SUMIF(OUTBOUND!$G:$G,WMS!E1125,OUTBOUND!$P:$P))</f>
        <v>2.1579999999999999</v>
      </c>
      <c r="AA1125" s="27">
        <f t="shared" si="335"/>
        <v>0</v>
      </c>
      <c r="AB1125" s="27">
        <f t="shared" si="336"/>
        <v>0</v>
      </c>
      <c r="AC1125" s="71">
        <f t="shared" si="337"/>
        <v>0</v>
      </c>
      <c r="AD1125" s="71">
        <f t="shared" si="338"/>
        <v>0</v>
      </c>
      <c r="AE1125" s="71">
        <f t="shared" si="339"/>
        <v>-7.7999999999999847E-2</v>
      </c>
      <c r="AF1125" s="80" t="e">
        <f t="shared" si="340"/>
        <v>#DIV/0!</v>
      </c>
      <c r="AG1125" s="43" t="s">
        <v>2726</v>
      </c>
    </row>
    <row r="1126" spans="1:33">
      <c r="A1126" s="84" t="s">
        <v>3227</v>
      </c>
      <c r="B1126" s="83" t="s">
        <v>1926</v>
      </c>
      <c r="C1126" s="83" t="s">
        <v>3774</v>
      </c>
      <c r="D1126" s="83">
        <v>42477259</v>
      </c>
      <c r="E1126" s="57" t="str">
        <f t="shared" si="329"/>
        <v>KG-ROB-1905-00132-03168/42477259</v>
      </c>
      <c r="F1126" s="20" t="s">
        <v>1928</v>
      </c>
      <c r="G1126" s="20" t="s">
        <v>1931</v>
      </c>
      <c r="H1126" s="45">
        <v>43600</v>
      </c>
      <c r="I1126" s="38">
        <v>36</v>
      </c>
      <c r="J1126" s="38">
        <v>2592</v>
      </c>
      <c r="K1126" s="65">
        <f t="shared" si="330"/>
        <v>72</v>
      </c>
      <c r="L1126" s="46">
        <v>3.65</v>
      </c>
      <c r="M1126" s="66">
        <f t="shared" si="331"/>
        <v>131.4</v>
      </c>
      <c r="N1126" s="38">
        <v>24.5</v>
      </c>
      <c r="O1126" s="38">
        <v>23.5</v>
      </c>
      <c r="P1126" s="38">
        <v>21</v>
      </c>
      <c r="Q1126" s="71">
        <f t="shared" si="332"/>
        <v>1.2E-2</v>
      </c>
      <c r="R1126" s="65">
        <f t="shared" si="333"/>
        <v>0.44</v>
      </c>
      <c r="S1126" s="72">
        <f t="shared" si="334"/>
        <v>4.3055555555555555E-2</v>
      </c>
      <c r="T1126" s="50">
        <v>111.6</v>
      </c>
      <c r="U1126" s="74" t="s">
        <v>2725</v>
      </c>
      <c r="V1126" s="27">
        <f>IF(E1126="","",SUMIF(OUTBOUND!$G:$G,WMS!E1126,OUTBOUND!$L:$L))</f>
        <v>36</v>
      </c>
      <c r="W1126" s="27">
        <f>IF(E1126="","",SUMIF(OUTBOUND!$G:$G,WMS!E1126,OUTBOUND!$M:$M))</f>
        <v>2592</v>
      </c>
      <c r="X1126" s="71">
        <f>IF(E1126="","",SUMIF(OUTBOUND!$G:$G,WMS!E1126,OUTBOUND!$O:$O))</f>
        <v>131.4</v>
      </c>
      <c r="Y1126" s="71">
        <f>IF(E1126="","",SUMIF(OUTBOUND!$G:$G,WMS!E1126,OUTBOUND!$AC:$AC))</f>
        <v>111.6</v>
      </c>
      <c r="Z1126" s="71">
        <f>IF(E1126="","",SUMIF(OUTBOUND!$G:$G,WMS!E1126,OUTBOUND!$P:$P))</f>
        <v>0.432</v>
      </c>
      <c r="AA1126" s="27">
        <f t="shared" si="335"/>
        <v>0</v>
      </c>
      <c r="AB1126" s="27">
        <f t="shared" si="336"/>
        <v>0</v>
      </c>
      <c r="AC1126" s="71">
        <f t="shared" si="337"/>
        <v>0</v>
      </c>
      <c r="AD1126" s="71">
        <f t="shared" si="338"/>
        <v>0</v>
      </c>
      <c r="AE1126" s="71">
        <f t="shared" si="339"/>
        <v>8.0000000000000071E-3</v>
      </c>
      <c r="AF1126" s="80" t="e">
        <f t="shared" si="340"/>
        <v>#DIV/0!</v>
      </c>
      <c r="AG1126" s="43" t="s">
        <v>2726</v>
      </c>
    </row>
    <row r="1127" spans="1:33">
      <c r="A1127" s="43" t="s">
        <v>3227</v>
      </c>
      <c r="B1127" s="19" t="s">
        <v>1926</v>
      </c>
      <c r="C1127" s="19" t="s">
        <v>3774</v>
      </c>
      <c r="D1127" s="19">
        <v>41904558</v>
      </c>
      <c r="E1127" s="57" t="str">
        <f t="shared" si="329"/>
        <v>KG-ROB-1905-00132-03168/41904558</v>
      </c>
      <c r="F1127" s="20" t="s">
        <v>1928</v>
      </c>
      <c r="G1127" s="19" t="s">
        <v>1929</v>
      </c>
      <c r="H1127" s="45">
        <v>43600</v>
      </c>
      <c r="I1127" s="38">
        <v>500</v>
      </c>
      <c r="J1127" s="38">
        <v>90000</v>
      </c>
      <c r="K1127" s="65">
        <f t="shared" si="330"/>
        <v>180</v>
      </c>
      <c r="L1127" s="46">
        <v>7.05</v>
      </c>
      <c r="M1127" s="66">
        <f t="shared" si="331"/>
        <v>3525</v>
      </c>
      <c r="N1127" s="38">
        <v>38.5</v>
      </c>
      <c r="O1127" s="38">
        <v>28.5</v>
      </c>
      <c r="P1127" s="38">
        <v>27</v>
      </c>
      <c r="Q1127" s="71">
        <f t="shared" si="332"/>
        <v>0.03</v>
      </c>
      <c r="R1127" s="65">
        <f t="shared" si="333"/>
        <v>14.81</v>
      </c>
      <c r="S1127" s="72">
        <f t="shared" si="334"/>
        <v>3.6388888888888887E-2</v>
      </c>
      <c r="T1127" s="50">
        <v>3275</v>
      </c>
      <c r="U1127" s="74" t="s">
        <v>2725</v>
      </c>
      <c r="V1127" s="27">
        <f>IF(E1127="","",SUMIF(OUTBOUND!$G:$G,WMS!E1127,OUTBOUND!$L:$L))</f>
        <v>167</v>
      </c>
      <c r="W1127" s="27">
        <f>IF(E1127="","",SUMIF(OUTBOUND!$G:$G,WMS!E1127,OUTBOUND!$M:$M))</f>
        <v>30060</v>
      </c>
      <c r="X1127" s="71">
        <f>IF(E1127="","",SUMIF(OUTBOUND!$G:$G,WMS!E1127,OUTBOUND!$O:$O))</f>
        <v>1177.3499999999999</v>
      </c>
      <c r="Y1127" s="71">
        <f>IF(E1127="","",SUMIF(OUTBOUND!$G:$G,WMS!E1127,OUTBOUND!$AC:$AC))</f>
        <v>1093.8499999999999</v>
      </c>
      <c r="Z1127" s="71">
        <f>IF(E1127="","",SUMIF(OUTBOUND!$G:$G,WMS!E1127,OUTBOUND!$P:$P))</f>
        <v>5.01</v>
      </c>
      <c r="AA1127" s="27">
        <f t="shared" si="335"/>
        <v>333</v>
      </c>
      <c r="AB1127" s="27">
        <f t="shared" si="336"/>
        <v>59940</v>
      </c>
      <c r="AC1127" s="71">
        <f t="shared" si="337"/>
        <v>2347.65</v>
      </c>
      <c r="AD1127" s="71">
        <f t="shared" si="338"/>
        <v>2181.15</v>
      </c>
      <c r="AE1127" s="71">
        <f t="shared" si="339"/>
        <v>9.8000000000000007</v>
      </c>
      <c r="AF1127" s="80" t="b">
        <f t="shared" si="340"/>
        <v>1</v>
      </c>
    </row>
    <row r="1128" spans="1:33">
      <c r="A1128" s="43" t="s">
        <v>3227</v>
      </c>
      <c r="B1128" s="19" t="s">
        <v>1926</v>
      </c>
      <c r="C1128" s="19" t="s">
        <v>3774</v>
      </c>
      <c r="D1128" s="19">
        <v>42713319</v>
      </c>
      <c r="E1128" s="57" t="str">
        <f t="shared" si="329"/>
        <v>KG-ROB-1905-00132-03168/42713319</v>
      </c>
      <c r="F1128" s="20" t="s">
        <v>1928</v>
      </c>
      <c r="G1128" s="20" t="s">
        <v>1930</v>
      </c>
      <c r="H1128" s="45">
        <v>43600</v>
      </c>
      <c r="I1128" s="38">
        <v>97</v>
      </c>
      <c r="J1128" s="38">
        <v>12416</v>
      </c>
      <c r="K1128" s="65">
        <f t="shared" si="330"/>
        <v>128</v>
      </c>
      <c r="L1128" s="46">
        <v>7</v>
      </c>
      <c r="M1128" s="66">
        <f t="shared" si="331"/>
        <v>679</v>
      </c>
      <c r="N1128" s="38">
        <v>33</v>
      </c>
      <c r="O1128" s="38">
        <v>31</v>
      </c>
      <c r="P1128" s="38">
        <v>27</v>
      </c>
      <c r="Q1128" s="71">
        <f t="shared" si="332"/>
        <v>2.8000000000000001E-2</v>
      </c>
      <c r="R1128" s="65">
        <f t="shared" si="333"/>
        <v>2.68</v>
      </c>
      <c r="S1128" s="72">
        <f t="shared" si="334"/>
        <v>5.1953124999999996E-2</v>
      </c>
      <c r="T1128" s="50">
        <v>645.04999999999995</v>
      </c>
      <c r="U1128" s="74" t="s">
        <v>2725</v>
      </c>
      <c r="V1128" s="27">
        <f>IF(E1128="","",SUMIF(OUTBOUND!$G:$G,WMS!E1128,OUTBOUND!$L:$L))</f>
        <v>36</v>
      </c>
      <c r="W1128" s="27">
        <f>IF(E1128="","",SUMIF(OUTBOUND!$G:$G,WMS!E1128,OUTBOUND!$M:$M))</f>
        <v>4608</v>
      </c>
      <c r="X1128" s="71">
        <f>IF(E1128="","",SUMIF(OUTBOUND!$G:$G,WMS!E1128,OUTBOUND!$O:$O))</f>
        <v>252</v>
      </c>
      <c r="Y1128" s="71">
        <f>IF(E1128="","",SUMIF(OUTBOUND!$G:$G,WMS!E1128,OUTBOUND!$AC:$AC))</f>
        <v>239.39999999999998</v>
      </c>
      <c r="Z1128" s="71">
        <f>IF(E1128="","",SUMIF(OUTBOUND!$G:$G,WMS!E1128,OUTBOUND!$P:$P))</f>
        <v>1.008</v>
      </c>
      <c r="AA1128" s="27">
        <f t="shared" si="335"/>
        <v>61</v>
      </c>
      <c r="AB1128" s="27">
        <f t="shared" si="336"/>
        <v>7808</v>
      </c>
      <c r="AC1128" s="71">
        <f t="shared" si="337"/>
        <v>427</v>
      </c>
      <c r="AD1128" s="71">
        <f t="shared" si="338"/>
        <v>405.65</v>
      </c>
      <c r="AE1128" s="71">
        <f t="shared" si="339"/>
        <v>1.6720000000000002</v>
      </c>
      <c r="AF1128" s="80" t="b">
        <f t="shared" si="340"/>
        <v>1</v>
      </c>
    </row>
    <row r="1129" spans="1:33">
      <c r="A1129" s="84" t="s">
        <v>3227</v>
      </c>
      <c r="B1129" s="83" t="s">
        <v>1926</v>
      </c>
      <c r="C1129" s="83" t="s">
        <v>3776</v>
      </c>
      <c r="D1129" s="83">
        <v>42632535</v>
      </c>
      <c r="E1129" s="57" t="str">
        <f t="shared" si="329"/>
        <v>KG-ROB-1905-00092-02920/42632535</v>
      </c>
      <c r="F1129" s="20" t="s">
        <v>1928</v>
      </c>
      <c r="G1129" s="20" t="s">
        <v>1930</v>
      </c>
      <c r="H1129" s="45">
        <v>43600</v>
      </c>
      <c r="I1129" s="38">
        <v>63</v>
      </c>
      <c r="J1129" s="38">
        <v>8064</v>
      </c>
      <c r="K1129" s="65">
        <f t="shared" si="330"/>
        <v>128</v>
      </c>
      <c r="L1129" s="46">
        <v>7.4</v>
      </c>
      <c r="M1129" s="66">
        <f t="shared" si="331"/>
        <v>466.2</v>
      </c>
      <c r="N1129" s="38">
        <v>33</v>
      </c>
      <c r="O1129" s="38">
        <v>30.5</v>
      </c>
      <c r="P1129" s="38">
        <v>27.5</v>
      </c>
      <c r="Q1129" s="71">
        <f t="shared" si="332"/>
        <v>2.8000000000000001E-2</v>
      </c>
      <c r="R1129" s="65">
        <f t="shared" si="333"/>
        <v>1.74</v>
      </c>
      <c r="S1129" s="72">
        <f t="shared" si="334"/>
        <v>5.2734375E-2</v>
      </c>
      <c r="T1129" s="50">
        <v>425.25</v>
      </c>
      <c r="U1129" s="74" t="s">
        <v>3775</v>
      </c>
      <c r="V1129" s="27">
        <f>IF(E1129="","",SUMIF(OUTBOUND!$G:$G,WMS!E1129,OUTBOUND!$L:$L))</f>
        <v>63</v>
      </c>
      <c r="W1129" s="27">
        <f>IF(E1129="","",SUMIF(OUTBOUND!$G:$G,WMS!E1129,OUTBOUND!$M:$M))</f>
        <v>8064</v>
      </c>
      <c r="X1129" s="71">
        <f>IF(E1129="","",SUMIF(OUTBOUND!$G:$G,WMS!E1129,OUTBOUND!$O:$O))</f>
        <v>466.20000000000005</v>
      </c>
      <c r="Y1129" s="71">
        <f>IF(E1129="","",SUMIF(OUTBOUND!$G:$G,WMS!E1129,OUTBOUND!$AC:$AC))</f>
        <v>425.25</v>
      </c>
      <c r="Z1129" s="71">
        <f>IF(E1129="","",SUMIF(OUTBOUND!$G:$G,WMS!E1129,OUTBOUND!$P:$P))</f>
        <v>1.764</v>
      </c>
      <c r="AA1129" s="27">
        <f t="shared" si="335"/>
        <v>0</v>
      </c>
      <c r="AB1129" s="27">
        <f t="shared" si="336"/>
        <v>0</v>
      </c>
      <c r="AC1129" s="71">
        <f t="shared" si="337"/>
        <v>-5.6843418860808015E-14</v>
      </c>
      <c r="AD1129" s="71">
        <f t="shared" si="338"/>
        <v>0</v>
      </c>
      <c r="AE1129" s="71">
        <f t="shared" si="339"/>
        <v>-2.4000000000000021E-2</v>
      </c>
      <c r="AF1129" s="80" t="e">
        <f t="shared" si="340"/>
        <v>#DIV/0!</v>
      </c>
      <c r="AG1129" s="60" t="s">
        <v>2726</v>
      </c>
    </row>
    <row r="1130" spans="1:33">
      <c r="A1130" s="84" t="s">
        <v>3227</v>
      </c>
      <c r="B1130" s="83" t="s">
        <v>1926</v>
      </c>
      <c r="C1130" s="83" t="s">
        <v>3776</v>
      </c>
      <c r="D1130" s="83">
        <v>42632597</v>
      </c>
      <c r="E1130" s="57" t="str">
        <f t="shared" si="329"/>
        <v>KG-ROB-1905-00092-02920/42632597</v>
      </c>
      <c r="F1130" s="20" t="s">
        <v>1928</v>
      </c>
      <c r="G1130" s="20" t="s">
        <v>1930</v>
      </c>
      <c r="H1130" s="45">
        <v>43600</v>
      </c>
      <c r="I1130" s="38">
        <v>63</v>
      </c>
      <c r="J1130" s="38">
        <v>8064</v>
      </c>
      <c r="K1130" s="65">
        <f t="shared" si="330"/>
        <v>128</v>
      </c>
      <c r="L1130" s="46">
        <v>7.55</v>
      </c>
      <c r="M1130" s="66">
        <f t="shared" si="331"/>
        <v>475.65</v>
      </c>
      <c r="N1130" s="38">
        <v>33</v>
      </c>
      <c r="O1130" s="38">
        <v>30.5</v>
      </c>
      <c r="P1130" s="38">
        <v>27.5</v>
      </c>
      <c r="Q1130" s="71">
        <f t="shared" si="332"/>
        <v>2.8000000000000001E-2</v>
      </c>
      <c r="R1130" s="65">
        <f t="shared" si="333"/>
        <v>1.74</v>
      </c>
      <c r="S1130" s="72">
        <f t="shared" si="334"/>
        <v>5.4375E-2</v>
      </c>
      <c r="T1130" s="50">
        <v>438.48</v>
      </c>
      <c r="U1130" s="74" t="s">
        <v>3775</v>
      </c>
      <c r="V1130" s="27">
        <f>IF(E1130="","",SUMIF(OUTBOUND!$G:$G,WMS!E1130,OUTBOUND!$L:$L))</f>
        <v>63</v>
      </c>
      <c r="W1130" s="27">
        <f>IF(E1130="","",SUMIF(OUTBOUND!$G:$G,WMS!E1130,OUTBOUND!$M:$M))</f>
        <v>8064</v>
      </c>
      <c r="X1130" s="71">
        <f>IF(E1130="","",SUMIF(OUTBOUND!$G:$G,WMS!E1130,OUTBOUND!$O:$O))</f>
        <v>475.65</v>
      </c>
      <c r="Y1130" s="71">
        <f>IF(E1130="","",SUMIF(OUTBOUND!$G:$G,WMS!E1130,OUTBOUND!$AC:$AC))</f>
        <v>438.48</v>
      </c>
      <c r="Z1130" s="71">
        <f>IF(E1130="","",SUMIF(OUTBOUND!$G:$G,WMS!E1130,OUTBOUND!$P:$P))</f>
        <v>1.764</v>
      </c>
      <c r="AA1130" s="27">
        <f t="shared" si="335"/>
        <v>0</v>
      </c>
      <c r="AB1130" s="27">
        <f t="shared" si="336"/>
        <v>0</v>
      </c>
      <c r="AC1130" s="71">
        <f t="shared" si="337"/>
        <v>0</v>
      </c>
      <c r="AD1130" s="71">
        <f t="shared" si="338"/>
        <v>0</v>
      </c>
      <c r="AE1130" s="71">
        <f t="shared" si="339"/>
        <v>-2.4000000000000021E-2</v>
      </c>
      <c r="AF1130" s="80" t="e">
        <f t="shared" si="340"/>
        <v>#DIV/0!</v>
      </c>
      <c r="AG1130" s="60" t="s">
        <v>2726</v>
      </c>
    </row>
    <row r="1131" spans="1:33">
      <c r="A1131" s="43" t="s">
        <v>3227</v>
      </c>
      <c r="B1131" s="19" t="s">
        <v>1926</v>
      </c>
      <c r="C1131" s="19" t="s">
        <v>3777</v>
      </c>
      <c r="D1131" s="19">
        <v>41904565</v>
      </c>
      <c r="E1131" s="57" t="str">
        <f t="shared" si="329"/>
        <v>KG-ROB-1905-00121-03116/41904565</v>
      </c>
      <c r="F1131" s="20" t="s">
        <v>1928</v>
      </c>
      <c r="G1131" s="19" t="s">
        <v>1929</v>
      </c>
      <c r="H1131" s="45">
        <v>43600</v>
      </c>
      <c r="I1131" s="38">
        <v>500</v>
      </c>
      <c r="J1131" s="38">
        <v>144000</v>
      </c>
      <c r="K1131" s="65">
        <f t="shared" si="330"/>
        <v>288</v>
      </c>
      <c r="L1131" s="46">
        <v>7.75</v>
      </c>
      <c r="M1131" s="66">
        <f t="shared" si="331"/>
        <v>3875</v>
      </c>
      <c r="N1131" s="38">
        <v>34.5</v>
      </c>
      <c r="O1131" s="38">
        <v>25</v>
      </c>
      <c r="P1131" s="38">
        <v>28</v>
      </c>
      <c r="Q1131" s="71">
        <f t="shared" si="332"/>
        <v>2.4E-2</v>
      </c>
      <c r="R1131" s="65">
        <f t="shared" si="333"/>
        <v>12.08</v>
      </c>
      <c r="S1131" s="72">
        <f t="shared" si="334"/>
        <v>2.5694444444444443E-2</v>
      </c>
      <c r="T1131" s="50">
        <v>3700</v>
      </c>
      <c r="U1131" s="74" t="s">
        <v>2725</v>
      </c>
      <c r="V1131" s="27">
        <f>IF(E1131="","",SUMIF(OUTBOUND!$G:$G,WMS!E1131,OUTBOUND!$L:$L))</f>
        <v>0</v>
      </c>
      <c r="W1131" s="27">
        <f>IF(E1131="","",SUMIF(OUTBOUND!$G:$G,WMS!E1131,OUTBOUND!$M:$M))</f>
        <v>0</v>
      </c>
      <c r="X1131" s="71">
        <f>IF(E1131="","",SUMIF(OUTBOUND!$G:$G,WMS!E1131,OUTBOUND!$O:$O))</f>
        <v>0</v>
      </c>
      <c r="Y1131" s="71">
        <f>IF(E1131="","",SUMIF(OUTBOUND!$G:$G,WMS!E1131,OUTBOUND!$AC:$AC))</f>
        <v>0</v>
      </c>
      <c r="Z1131" s="71">
        <f>IF(E1131="","",SUMIF(OUTBOUND!$G:$G,WMS!E1131,OUTBOUND!$P:$P))</f>
        <v>0</v>
      </c>
      <c r="AA1131" s="27">
        <f t="shared" si="335"/>
        <v>500</v>
      </c>
      <c r="AB1131" s="27">
        <f t="shared" si="336"/>
        <v>144000</v>
      </c>
      <c r="AC1131" s="71">
        <f t="shared" si="337"/>
        <v>3875</v>
      </c>
      <c r="AD1131" s="71">
        <f t="shared" si="338"/>
        <v>3700</v>
      </c>
      <c r="AE1131" s="71">
        <f t="shared" si="339"/>
        <v>12.08</v>
      </c>
      <c r="AF1131" s="80" t="b">
        <f t="shared" si="340"/>
        <v>1</v>
      </c>
    </row>
    <row r="1132" spans="1:33">
      <c r="A1132" s="43" t="s">
        <v>3227</v>
      </c>
      <c r="B1132" s="19" t="s">
        <v>1926</v>
      </c>
      <c r="C1132" s="19" t="s">
        <v>3777</v>
      </c>
      <c r="D1132" s="19">
        <v>41904558</v>
      </c>
      <c r="E1132" s="57" t="str">
        <f t="shared" si="329"/>
        <v>KG-ROB-1905-00121-03116/41904558</v>
      </c>
      <c r="F1132" s="20" t="s">
        <v>1928</v>
      </c>
      <c r="G1132" s="19" t="s">
        <v>1929</v>
      </c>
      <c r="H1132" s="45">
        <v>43600</v>
      </c>
      <c r="I1132" s="38">
        <v>591</v>
      </c>
      <c r="J1132" s="38">
        <v>106380</v>
      </c>
      <c r="K1132" s="65">
        <f t="shared" si="330"/>
        <v>180</v>
      </c>
      <c r="L1132" s="46">
        <v>7.05</v>
      </c>
      <c r="M1132" s="66">
        <f t="shared" si="331"/>
        <v>4166.55</v>
      </c>
      <c r="N1132" s="38">
        <v>38</v>
      </c>
      <c r="O1132" s="38">
        <v>28.5</v>
      </c>
      <c r="P1132" s="38">
        <v>26.5</v>
      </c>
      <c r="Q1132" s="71">
        <f t="shared" si="332"/>
        <v>2.9000000000000001E-2</v>
      </c>
      <c r="R1132" s="65">
        <f t="shared" si="333"/>
        <v>16.96</v>
      </c>
      <c r="S1132" s="72">
        <f t="shared" si="334"/>
        <v>3.6388888888888887E-2</v>
      </c>
      <c r="T1132" s="50">
        <v>3871.05</v>
      </c>
      <c r="U1132" s="74" t="s">
        <v>2725</v>
      </c>
      <c r="V1132" s="27">
        <f>IF(E1132="","",SUMIF(OUTBOUND!$G:$G,WMS!E1132,OUTBOUND!$L:$L))</f>
        <v>500</v>
      </c>
      <c r="W1132" s="27">
        <f>IF(E1132="","",SUMIF(OUTBOUND!$G:$G,WMS!E1132,OUTBOUND!$M:$M))</f>
        <v>90000</v>
      </c>
      <c r="X1132" s="71">
        <f>IF(E1132="","",SUMIF(OUTBOUND!$G:$G,WMS!E1132,OUTBOUND!$O:$O))</f>
        <v>3525</v>
      </c>
      <c r="Y1132" s="71">
        <f>IF(E1132="","",SUMIF(OUTBOUND!$G:$G,WMS!E1132,OUTBOUND!$AC:$AC))</f>
        <v>3275</v>
      </c>
      <c r="Z1132" s="71">
        <f>IF(E1132="","",SUMIF(OUTBOUND!$G:$G,WMS!E1132,OUTBOUND!$P:$P))</f>
        <v>14.5</v>
      </c>
      <c r="AA1132" s="27">
        <f t="shared" si="335"/>
        <v>91</v>
      </c>
      <c r="AB1132" s="27">
        <f t="shared" si="336"/>
        <v>16380</v>
      </c>
      <c r="AC1132" s="71">
        <f t="shared" si="337"/>
        <v>641.55000000000018</v>
      </c>
      <c r="AD1132" s="71">
        <f t="shared" si="338"/>
        <v>596.05000000000018</v>
      </c>
      <c r="AE1132" s="71">
        <f t="shared" si="339"/>
        <v>2.4600000000000009</v>
      </c>
      <c r="AF1132" s="80" t="b">
        <f t="shared" si="340"/>
        <v>1</v>
      </c>
    </row>
    <row r="1133" spans="1:33">
      <c r="A1133" s="85" t="s">
        <v>3227</v>
      </c>
      <c r="B1133" s="36" t="s">
        <v>1932</v>
      </c>
      <c r="C1133" s="36" t="s">
        <v>3778</v>
      </c>
      <c r="D1133" s="36" t="s">
        <v>3779</v>
      </c>
      <c r="E1133" s="57" t="str">
        <f t="shared" si="329"/>
        <v>KG-ROB-1905-00132-03175/41140055A</v>
      </c>
      <c r="F1133" s="19" t="s">
        <v>1934</v>
      </c>
      <c r="G1133" s="19" t="s">
        <v>1935</v>
      </c>
      <c r="H1133" s="45">
        <v>43600</v>
      </c>
      <c r="I1133" s="38">
        <v>250</v>
      </c>
      <c r="J1133" s="38">
        <v>2000</v>
      </c>
      <c r="K1133" s="65">
        <f t="shared" si="330"/>
        <v>8</v>
      </c>
      <c r="L1133" s="46">
        <v>8.5</v>
      </c>
      <c r="M1133" s="66">
        <f t="shared" si="331"/>
        <v>2125</v>
      </c>
      <c r="N1133" s="38">
        <v>36</v>
      </c>
      <c r="O1133" s="38">
        <v>34.5</v>
      </c>
      <c r="P1133" s="38">
        <v>35.5</v>
      </c>
      <c r="Q1133" s="71">
        <f t="shared" si="332"/>
        <v>4.3999999999999997E-2</v>
      </c>
      <c r="R1133" s="65">
        <f t="shared" si="333"/>
        <v>11.02</v>
      </c>
      <c r="S1133" s="72">
        <f t="shared" si="334"/>
        <v>0.46875</v>
      </c>
      <c r="T1133" s="50">
        <v>937.5</v>
      </c>
      <c r="U1133" s="74" t="s">
        <v>2719</v>
      </c>
      <c r="V1133" s="27">
        <f>IF(E1133="","",SUMIF(OUTBOUND!$G:$G,WMS!E1133,OUTBOUND!$L:$L))</f>
        <v>0</v>
      </c>
      <c r="W1133" s="27">
        <f>IF(E1133="","",SUMIF(OUTBOUND!$G:$G,WMS!E1133,OUTBOUND!$M:$M))</f>
        <v>0</v>
      </c>
      <c r="X1133" s="71">
        <f>IF(E1133="","",SUMIF(OUTBOUND!$G:$G,WMS!E1133,OUTBOUND!$O:$O))</f>
        <v>0</v>
      </c>
      <c r="Y1133" s="71">
        <f>IF(E1133="","",SUMIF(OUTBOUND!$G:$G,WMS!E1133,OUTBOUND!$AC:$AC))</f>
        <v>0</v>
      </c>
      <c r="Z1133" s="71">
        <f>IF(E1133="","",SUMIF(OUTBOUND!$G:$G,WMS!E1133,OUTBOUND!$P:$P))</f>
        <v>0</v>
      </c>
      <c r="AA1133" s="27">
        <f t="shared" si="335"/>
        <v>250</v>
      </c>
      <c r="AB1133" s="27">
        <f t="shared" si="336"/>
        <v>2000</v>
      </c>
      <c r="AC1133" s="71">
        <f t="shared" si="337"/>
        <v>2125</v>
      </c>
      <c r="AD1133" s="71">
        <f t="shared" si="338"/>
        <v>937.5</v>
      </c>
      <c r="AE1133" s="71">
        <f t="shared" si="339"/>
        <v>11.02</v>
      </c>
      <c r="AF1133" s="80" t="b">
        <f t="shared" si="340"/>
        <v>1</v>
      </c>
    </row>
    <row r="1134" spans="1:33">
      <c r="A1134" s="85" t="s">
        <v>3227</v>
      </c>
      <c r="B1134" s="36" t="s">
        <v>1932</v>
      </c>
      <c r="C1134" s="36" t="s">
        <v>3778</v>
      </c>
      <c r="D1134" s="36" t="s">
        <v>3780</v>
      </c>
      <c r="E1134" s="57" t="str">
        <f t="shared" si="329"/>
        <v>KG-ROB-1905-00132-03175/41140055B</v>
      </c>
      <c r="F1134" s="19" t="s">
        <v>1934</v>
      </c>
      <c r="G1134" s="19" t="s">
        <v>1936</v>
      </c>
      <c r="H1134" s="45">
        <v>43600</v>
      </c>
      <c r="J1134" s="38">
        <v>2000</v>
      </c>
      <c r="K1134" s="65" t="e">
        <f t="shared" si="330"/>
        <v>#DIV/0!</v>
      </c>
      <c r="L1134" s="46">
        <v>8.5</v>
      </c>
      <c r="M1134" s="66">
        <f t="shared" si="331"/>
        <v>0</v>
      </c>
      <c r="N1134" s="38">
        <v>36</v>
      </c>
      <c r="O1134" s="38">
        <v>34.5</v>
      </c>
      <c r="P1134" s="38">
        <v>35.5</v>
      </c>
      <c r="Q1134" s="71">
        <f t="shared" si="332"/>
        <v>4.3999999999999997E-2</v>
      </c>
      <c r="R1134" s="65">
        <f t="shared" si="333"/>
        <v>0</v>
      </c>
      <c r="S1134" s="72">
        <f t="shared" si="334"/>
        <v>0.375</v>
      </c>
      <c r="T1134" s="50">
        <v>750</v>
      </c>
      <c r="U1134" s="74" t="s">
        <v>2719</v>
      </c>
      <c r="V1134" s="27">
        <f>IF(E1134="","",SUMIF(OUTBOUND!$G:$G,WMS!E1134,OUTBOUND!$L:$L))</f>
        <v>0</v>
      </c>
      <c r="W1134" s="27">
        <f>IF(E1134="","",SUMIF(OUTBOUND!$G:$G,WMS!E1134,OUTBOUND!$M:$M))</f>
        <v>0</v>
      </c>
      <c r="X1134" s="71">
        <f>IF(E1134="","",SUMIF(OUTBOUND!$G:$G,WMS!E1134,OUTBOUND!$O:$O))</f>
        <v>0</v>
      </c>
      <c r="Y1134" s="71">
        <f>IF(E1134="","",SUMIF(OUTBOUND!$G:$G,WMS!E1134,OUTBOUND!$AC:$AC))</f>
        <v>0</v>
      </c>
      <c r="Z1134" s="71">
        <f>IF(E1134="","",SUMIF(OUTBOUND!$G:$G,WMS!E1134,OUTBOUND!$P:$P))</f>
        <v>0</v>
      </c>
      <c r="AA1134" s="27" t="str">
        <f t="shared" si="335"/>
        <v/>
      </c>
      <c r="AB1134" s="27">
        <f t="shared" si="336"/>
        <v>2000</v>
      </c>
      <c r="AC1134" s="71">
        <f t="shared" si="337"/>
        <v>0</v>
      </c>
      <c r="AD1134" s="71">
        <f t="shared" si="338"/>
        <v>750</v>
      </c>
      <c r="AE1134" s="71">
        <f t="shared" si="339"/>
        <v>0</v>
      </c>
      <c r="AF1134" s="80" t="e">
        <f t="shared" si="340"/>
        <v>#DIV/0!</v>
      </c>
    </row>
    <row r="1135" spans="1:33">
      <c r="A1135" s="84" t="s">
        <v>3227</v>
      </c>
      <c r="B1135" s="83" t="s">
        <v>1932</v>
      </c>
      <c r="C1135" s="83" t="s">
        <v>3778</v>
      </c>
      <c r="D1135" s="83">
        <v>41527283</v>
      </c>
      <c r="E1135" s="57" t="str">
        <f t="shared" si="329"/>
        <v>KG-ROB-1905-00132-03175/41527283</v>
      </c>
      <c r="F1135" s="19" t="s">
        <v>1934</v>
      </c>
      <c r="G1135" s="19" t="s">
        <v>1938</v>
      </c>
      <c r="H1135" s="45">
        <v>43600</v>
      </c>
      <c r="I1135" s="38">
        <v>63</v>
      </c>
      <c r="J1135" s="38">
        <v>1008</v>
      </c>
      <c r="K1135" s="65">
        <f t="shared" si="330"/>
        <v>16</v>
      </c>
      <c r="L1135" s="46">
        <v>2.4</v>
      </c>
      <c r="M1135" s="66">
        <f t="shared" si="331"/>
        <v>151.19999999999999</v>
      </c>
      <c r="N1135" s="38">
        <v>40.5</v>
      </c>
      <c r="O1135" s="38">
        <v>24.5</v>
      </c>
      <c r="P1135" s="38">
        <v>28.5</v>
      </c>
      <c r="Q1135" s="71">
        <f t="shared" si="332"/>
        <v>2.8000000000000001E-2</v>
      </c>
      <c r="R1135" s="65">
        <f t="shared" si="333"/>
        <v>1.78</v>
      </c>
      <c r="S1135" s="72">
        <f t="shared" si="334"/>
        <v>0.11687500000000001</v>
      </c>
      <c r="T1135" s="50">
        <v>117.81</v>
      </c>
      <c r="U1135" s="74" t="s">
        <v>2719</v>
      </c>
      <c r="V1135" s="27">
        <f>IF(E1135="","",SUMIF(OUTBOUND!$G:$G,WMS!E1135,OUTBOUND!$L:$L))</f>
        <v>63</v>
      </c>
      <c r="W1135" s="27">
        <f>IF(E1135="","",SUMIF(OUTBOUND!$G:$G,WMS!E1135,OUTBOUND!$M:$M))</f>
        <v>1008</v>
      </c>
      <c r="X1135" s="71">
        <f>IF(E1135="","",SUMIF(OUTBOUND!$G:$G,WMS!E1135,OUTBOUND!$O:$O))</f>
        <v>151.19999999999999</v>
      </c>
      <c r="Y1135" s="71">
        <f>IF(E1135="","",SUMIF(OUTBOUND!$G:$G,WMS!E1135,OUTBOUND!$AC:$AC))</f>
        <v>117.81</v>
      </c>
      <c r="Z1135" s="71">
        <f>IF(E1135="","",SUMIF(OUTBOUND!$G:$G,WMS!E1135,OUTBOUND!$P:$P))</f>
        <v>1.764</v>
      </c>
      <c r="AA1135" s="27">
        <f t="shared" si="335"/>
        <v>0</v>
      </c>
      <c r="AB1135" s="27">
        <f t="shared" si="336"/>
        <v>0</v>
      </c>
      <c r="AC1135" s="71">
        <f t="shared" si="337"/>
        <v>0</v>
      </c>
      <c r="AD1135" s="71">
        <f t="shared" si="338"/>
        <v>0</v>
      </c>
      <c r="AE1135" s="71">
        <f t="shared" si="339"/>
        <v>1.6000000000000014E-2</v>
      </c>
      <c r="AF1135" s="80" t="e">
        <f t="shared" si="340"/>
        <v>#DIV/0!</v>
      </c>
      <c r="AG1135" s="43" t="s">
        <v>2726</v>
      </c>
    </row>
    <row r="1136" spans="1:33">
      <c r="A1136" s="43" t="s">
        <v>3227</v>
      </c>
      <c r="B1136" s="19" t="s">
        <v>1932</v>
      </c>
      <c r="C1136" s="19" t="s">
        <v>3778</v>
      </c>
      <c r="D1136" s="19">
        <v>41872352</v>
      </c>
      <c r="E1136" s="57" t="str">
        <f t="shared" si="329"/>
        <v>KG-ROB-1905-00132-03175/41872352</v>
      </c>
      <c r="F1136" s="19" t="s">
        <v>1934</v>
      </c>
      <c r="G1136" s="19" t="s">
        <v>1940</v>
      </c>
      <c r="H1136" s="45">
        <v>43600</v>
      </c>
      <c r="I1136" s="38">
        <v>188</v>
      </c>
      <c r="J1136" s="38">
        <v>1504</v>
      </c>
      <c r="K1136" s="65">
        <f t="shared" si="330"/>
        <v>8</v>
      </c>
      <c r="L1136" s="46">
        <v>2.0499999999999998</v>
      </c>
      <c r="M1136" s="66">
        <f t="shared" si="331"/>
        <v>385.4</v>
      </c>
      <c r="N1136" s="38">
        <v>34</v>
      </c>
      <c r="O1136" s="38">
        <v>18</v>
      </c>
      <c r="P1136" s="38">
        <v>15</v>
      </c>
      <c r="Q1136" s="71">
        <f t="shared" si="332"/>
        <v>8.9999999999999993E-3</v>
      </c>
      <c r="R1136" s="65">
        <f t="shared" si="333"/>
        <v>1.73</v>
      </c>
      <c r="S1136" s="72">
        <f t="shared" si="334"/>
        <v>0.23</v>
      </c>
      <c r="T1136" s="50">
        <v>345.92</v>
      </c>
      <c r="U1136" s="74" t="s">
        <v>2719</v>
      </c>
      <c r="V1136" s="27">
        <f>IF(E1136="","",SUMIF(OUTBOUND!$G:$G,WMS!E1136,OUTBOUND!$L:$L))</f>
        <v>0</v>
      </c>
      <c r="W1136" s="27">
        <f>IF(E1136="","",SUMIF(OUTBOUND!$G:$G,WMS!E1136,OUTBOUND!$M:$M))</f>
        <v>0</v>
      </c>
      <c r="X1136" s="71">
        <f>IF(E1136="","",SUMIF(OUTBOUND!$G:$G,WMS!E1136,OUTBOUND!$O:$O))</f>
        <v>0</v>
      </c>
      <c r="Y1136" s="71">
        <f>IF(E1136="","",SUMIF(OUTBOUND!$G:$G,WMS!E1136,OUTBOUND!$AC:$AC))</f>
        <v>0</v>
      </c>
      <c r="Z1136" s="71">
        <f>IF(E1136="","",SUMIF(OUTBOUND!$G:$G,WMS!E1136,OUTBOUND!$P:$P))</f>
        <v>0</v>
      </c>
      <c r="AA1136" s="27">
        <f t="shared" si="335"/>
        <v>188</v>
      </c>
      <c r="AB1136" s="27">
        <f t="shared" si="336"/>
        <v>1504</v>
      </c>
      <c r="AC1136" s="71">
        <f t="shared" si="337"/>
        <v>385.4</v>
      </c>
      <c r="AD1136" s="71">
        <f t="shared" si="338"/>
        <v>345.92</v>
      </c>
      <c r="AE1136" s="71">
        <f t="shared" si="339"/>
        <v>1.73</v>
      </c>
      <c r="AF1136" s="80" t="b">
        <f t="shared" si="340"/>
        <v>1</v>
      </c>
    </row>
    <row r="1137" spans="1:33">
      <c r="A1137" s="84" t="s">
        <v>3227</v>
      </c>
      <c r="B1137" s="83" t="s">
        <v>1932</v>
      </c>
      <c r="C1137" s="83" t="s">
        <v>3781</v>
      </c>
      <c r="D1137" s="83">
        <v>41872352</v>
      </c>
      <c r="E1137" s="57" t="str">
        <f t="shared" si="329"/>
        <v>KG-ROB-1905-00121-03027/41872352</v>
      </c>
      <c r="F1137" s="19" t="s">
        <v>1934</v>
      </c>
      <c r="G1137" s="19" t="s">
        <v>1941</v>
      </c>
      <c r="H1137" s="45">
        <v>43600</v>
      </c>
      <c r="I1137" s="38">
        <v>188</v>
      </c>
      <c r="J1137" s="38">
        <v>1504</v>
      </c>
      <c r="K1137" s="65">
        <f t="shared" si="330"/>
        <v>8</v>
      </c>
      <c r="L1137" s="46">
        <v>2.0499999999999998</v>
      </c>
      <c r="M1137" s="66">
        <f t="shared" si="331"/>
        <v>385.4</v>
      </c>
      <c r="N1137" s="38">
        <v>34</v>
      </c>
      <c r="O1137" s="38">
        <v>18</v>
      </c>
      <c r="P1137" s="38">
        <v>15</v>
      </c>
      <c r="Q1137" s="71">
        <f t="shared" si="332"/>
        <v>8.9999999999999993E-3</v>
      </c>
      <c r="R1137" s="65">
        <f t="shared" si="333"/>
        <v>1.73</v>
      </c>
      <c r="S1137" s="72">
        <f t="shared" si="334"/>
        <v>0.23</v>
      </c>
      <c r="T1137" s="50">
        <v>345.92</v>
      </c>
      <c r="U1137" s="74" t="s">
        <v>3359</v>
      </c>
      <c r="V1137" s="27">
        <f>IF(E1137="","",SUMIF(OUTBOUND!$G:$G,WMS!E1137,OUTBOUND!$L:$L))</f>
        <v>188</v>
      </c>
      <c r="W1137" s="27">
        <f>IF(E1137="","",SUMIF(OUTBOUND!$G:$G,WMS!E1137,OUTBOUND!$M:$M))</f>
        <v>1504</v>
      </c>
      <c r="X1137" s="71">
        <f>IF(E1137="","",SUMIF(OUTBOUND!$G:$G,WMS!E1137,OUTBOUND!$O:$O))</f>
        <v>385.4</v>
      </c>
      <c r="Y1137" s="71">
        <f>IF(E1137="","",SUMIF(OUTBOUND!$G:$G,WMS!E1137,OUTBOUND!$AC:$AC))</f>
        <v>345.92</v>
      </c>
      <c r="Z1137" s="71">
        <f>IF(E1137="","",SUMIF(OUTBOUND!$G:$G,WMS!E1137,OUTBOUND!$P:$P))</f>
        <v>1.6919999999999999</v>
      </c>
      <c r="AA1137" s="27">
        <f t="shared" si="335"/>
        <v>0</v>
      </c>
      <c r="AB1137" s="27">
        <f t="shared" si="336"/>
        <v>0</v>
      </c>
      <c r="AC1137" s="71">
        <f t="shared" si="337"/>
        <v>0</v>
      </c>
      <c r="AD1137" s="71">
        <f t="shared" si="338"/>
        <v>0</v>
      </c>
      <c r="AE1137" s="71">
        <f t="shared" si="339"/>
        <v>3.8000000000000034E-2</v>
      </c>
      <c r="AF1137" s="80" t="e">
        <f t="shared" si="340"/>
        <v>#DIV/0!</v>
      </c>
      <c r="AG1137" s="43" t="s">
        <v>2726</v>
      </c>
    </row>
    <row r="1138" spans="1:33">
      <c r="A1138" s="84" t="s">
        <v>3227</v>
      </c>
      <c r="B1138" s="83" t="s">
        <v>1942</v>
      </c>
      <c r="C1138" s="83" t="s">
        <v>3782</v>
      </c>
      <c r="D1138" s="83">
        <v>42433095</v>
      </c>
      <c r="E1138" s="57" t="str">
        <f t="shared" si="329"/>
        <v>KG-ARI-1904-00124-03365/42433095</v>
      </c>
      <c r="F1138" s="20" t="s">
        <v>1944</v>
      </c>
      <c r="G1138" s="20" t="s">
        <v>1945</v>
      </c>
      <c r="H1138" s="45">
        <v>43601</v>
      </c>
      <c r="I1138" s="38">
        <v>20</v>
      </c>
      <c r="J1138" s="38">
        <v>40</v>
      </c>
      <c r="K1138" s="65">
        <f t="shared" si="330"/>
        <v>2</v>
      </c>
      <c r="L1138" s="46">
        <v>8.1999999999999993</v>
      </c>
      <c r="M1138" s="66">
        <f t="shared" si="331"/>
        <v>164</v>
      </c>
      <c r="N1138" s="38">
        <v>61.5</v>
      </c>
      <c r="O1138" s="38">
        <v>32</v>
      </c>
      <c r="P1138" s="38">
        <v>64</v>
      </c>
      <c r="Q1138" s="71">
        <f t="shared" si="332"/>
        <v>0.126</v>
      </c>
      <c r="R1138" s="65">
        <f t="shared" si="333"/>
        <v>2.52</v>
      </c>
      <c r="S1138" s="72">
        <f t="shared" si="334"/>
        <v>2.9249999999999998</v>
      </c>
      <c r="T1138" s="50">
        <v>117</v>
      </c>
      <c r="U1138" s="74" t="s">
        <v>3685</v>
      </c>
      <c r="V1138" s="27">
        <f>IF(E1138="","",SUMIF(OUTBOUND!$G:$G,WMS!E1138,OUTBOUND!$L:$L))</f>
        <v>20</v>
      </c>
      <c r="W1138" s="27">
        <f>IF(E1138="","",SUMIF(OUTBOUND!$G:$G,WMS!E1138,OUTBOUND!$M:$M))</f>
        <v>40</v>
      </c>
      <c r="X1138" s="71">
        <f>IF(E1138="","",SUMIF(OUTBOUND!$G:$G,WMS!E1138,OUTBOUND!$O:$O))</f>
        <v>164</v>
      </c>
      <c r="Y1138" s="71">
        <f>IF(E1138="","",SUMIF(OUTBOUND!$G:$G,WMS!E1138,OUTBOUND!$AC:$AC))</f>
        <v>117</v>
      </c>
      <c r="Z1138" s="71">
        <f>IF(E1138="","",SUMIF(OUTBOUND!$G:$G,WMS!E1138,OUTBOUND!$P:$P))</f>
        <v>2.5199999999999996</v>
      </c>
      <c r="AA1138" s="27">
        <f t="shared" si="335"/>
        <v>0</v>
      </c>
      <c r="AB1138" s="27">
        <f t="shared" si="336"/>
        <v>0</v>
      </c>
      <c r="AC1138" s="71">
        <f t="shared" si="337"/>
        <v>0</v>
      </c>
      <c r="AD1138" s="71">
        <f t="shared" si="338"/>
        <v>0</v>
      </c>
      <c r="AE1138" s="71">
        <f t="shared" si="339"/>
        <v>4.4408920985006262E-16</v>
      </c>
      <c r="AF1138" s="80" t="e">
        <f t="shared" si="340"/>
        <v>#DIV/0!</v>
      </c>
      <c r="AG1138" s="43" t="s">
        <v>2726</v>
      </c>
    </row>
    <row r="1139" spans="1:33">
      <c r="A1139" s="43" t="s">
        <v>3227</v>
      </c>
      <c r="B1139" s="19" t="s">
        <v>1942</v>
      </c>
      <c r="C1139" s="19" t="s">
        <v>3782</v>
      </c>
      <c r="D1139" s="19">
        <v>42433057</v>
      </c>
      <c r="E1139" s="57" t="str">
        <f t="shared" si="329"/>
        <v>KG-ARI-1904-00124-03365/42433057</v>
      </c>
      <c r="F1139" s="20" t="s">
        <v>1944</v>
      </c>
      <c r="G1139" s="20" t="s">
        <v>1946</v>
      </c>
      <c r="H1139" s="45">
        <v>43601</v>
      </c>
      <c r="I1139" s="38">
        <v>15</v>
      </c>
      <c r="J1139" s="38">
        <v>90</v>
      </c>
      <c r="K1139" s="65">
        <f t="shared" si="330"/>
        <v>6</v>
      </c>
      <c r="L1139" s="46">
        <v>7.3</v>
      </c>
      <c r="M1139" s="66">
        <f t="shared" si="331"/>
        <v>109.5</v>
      </c>
      <c r="N1139" s="38">
        <v>64.5</v>
      </c>
      <c r="O1139" s="38">
        <v>46</v>
      </c>
      <c r="P1139" s="38">
        <v>30</v>
      </c>
      <c r="Q1139" s="71">
        <f t="shared" si="332"/>
        <v>8.8999999999999996E-2</v>
      </c>
      <c r="R1139" s="65">
        <f t="shared" si="333"/>
        <v>1.34</v>
      </c>
      <c r="S1139" s="72">
        <f t="shared" si="334"/>
        <v>0.8</v>
      </c>
      <c r="T1139" s="50">
        <v>72</v>
      </c>
      <c r="U1139" s="74" t="s">
        <v>3685</v>
      </c>
      <c r="V1139" s="27">
        <f>IF(E1139="","",SUMIF(OUTBOUND!$G:$G,WMS!E1139,OUTBOUND!$L:$L))</f>
        <v>12</v>
      </c>
      <c r="W1139" s="27">
        <f>IF(E1139="","",SUMIF(OUTBOUND!$G:$G,WMS!E1139,OUTBOUND!$M:$M))</f>
        <v>72</v>
      </c>
      <c r="X1139" s="71">
        <f>IF(E1139="","",SUMIF(OUTBOUND!$G:$G,WMS!E1139,OUTBOUND!$O:$O))</f>
        <v>87.6</v>
      </c>
      <c r="Y1139" s="71">
        <f>IF(E1139="","",SUMIF(OUTBOUND!$G:$G,WMS!E1139,OUTBOUND!$AC:$AC))</f>
        <v>57.6</v>
      </c>
      <c r="Z1139" s="71">
        <f>IF(E1139="","",SUMIF(OUTBOUND!$G:$G,WMS!E1139,OUTBOUND!$P:$P))</f>
        <v>1.0680000000000001</v>
      </c>
      <c r="AA1139" s="27">
        <f t="shared" si="335"/>
        <v>3</v>
      </c>
      <c r="AB1139" s="27">
        <f t="shared" si="336"/>
        <v>18</v>
      </c>
      <c r="AC1139" s="71">
        <f t="shared" si="337"/>
        <v>21.900000000000006</v>
      </c>
      <c r="AD1139" s="71">
        <f t="shared" si="338"/>
        <v>14.399999999999999</v>
      </c>
      <c r="AE1139" s="71">
        <f t="shared" si="339"/>
        <v>0.27200000000000002</v>
      </c>
      <c r="AF1139" s="80" t="b">
        <f t="shared" si="340"/>
        <v>1</v>
      </c>
    </row>
    <row r="1140" spans="1:33">
      <c r="A1140" s="43" t="s">
        <v>3227</v>
      </c>
      <c r="B1140" s="19" t="s">
        <v>1942</v>
      </c>
      <c r="C1140" s="19" t="s">
        <v>3782</v>
      </c>
      <c r="D1140" s="19">
        <v>41872321</v>
      </c>
      <c r="E1140" s="57" t="str">
        <f t="shared" si="329"/>
        <v>KG-ARI-1904-00124-03365/41872321</v>
      </c>
      <c r="F1140" s="20" t="s">
        <v>1944</v>
      </c>
      <c r="G1140" s="20" t="s">
        <v>1947</v>
      </c>
      <c r="H1140" s="45">
        <v>43601</v>
      </c>
      <c r="I1140" s="38">
        <v>20</v>
      </c>
      <c r="J1140" s="38">
        <v>80</v>
      </c>
      <c r="K1140" s="65">
        <f t="shared" si="330"/>
        <v>4</v>
      </c>
      <c r="L1140" s="46">
        <v>3.8</v>
      </c>
      <c r="M1140" s="66">
        <f t="shared" si="331"/>
        <v>76</v>
      </c>
      <c r="N1140" s="38">
        <v>45.5</v>
      </c>
      <c r="O1140" s="38">
        <v>24</v>
      </c>
      <c r="P1140" s="38">
        <v>64</v>
      </c>
      <c r="Q1140" s="71">
        <f t="shared" si="332"/>
        <v>7.0000000000000007E-2</v>
      </c>
      <c r="R1140" s="65">
        <f t="shared" si="333"/>
        <v>1.4</v>
      </c>
      <c r="S1140" s="72">
        <f t="shared" si="334"/>
        <v>0.6</v>
      </c>
      <c r="T1140" s="50">
        <v>48</v>
      </c>
      <c r="U1140" s="74" t="s">
        <v>3685</v>
      </c>
      <c r="V1140" s="27">
        <f>IF(E1140="","",SUMIF(OUTBOUND!$G:$G,WMS!E1140,OUTBOUND!$L:$L))</f>
        <v>9</v>
      </c>
      <c r="W1140" s="27">
        <f>IF(E1140="","",SUMIF(OUTBOUND!$G:$G,WMS!E1140,OUTBOUND!$M:$M))</f>
        <v>36</v>
      </c>
      <c r="X1140" s="71">
        <f>IF(E1140="","",SUMIF(OUTBOUND!$G:$G,WMS!E1140,OUTBOUND!$O:$O))</f>
        <v>34.199999999999996</v>
      </c>
      <c r="Y1140" s="71">
        <f>IF(E1140="","",SUMIF(OUTBOUND!$G:$G,WMS!E1140,OUTBOUND!$AC:$AC))</f>
        <v>21.599999999999998</v>
      </c>
      <c r="Z1140" s="71">
        <f>IF(E1140="","",SUMIF(OUTBOUND!$G:$G,WMS!E1140,OUTBOUND!$P:$P))</f>
        <v>0.63000000000000012</v>
      </c>
      <c r="AA1140" s="27">
        <f t="shared" si="335"/>
        <v>11</v>
      </c>
      <c r="AB1140" s="27">
        <f t="shared" si="336"/>
        <v>44</v>
      </c>
      <c r="AC1140" s="71">
        <f t="shared" si="337"/>
        <v>41.800000000000004</v>
      </c>
      <c r="AD1140" s="71">
        <f t="shared" si="338"/>
        <v>26.400000000000002</v>
      </c>
      <c r="AE1140" s="71">
        <f t="shared" si="339"/>
        <v>0.7699999999999998</v>
      </c>
      <c r="AF1140" s="80" t="b">
        <f t="shared" si="340"/>
        <v>1</v>
      </c>
    </row>
    <row r="1141" spans="1:33">
      <c r="A1141" s="84" t="s">
        <v>3227</v>
      </c>
      <c r="B1141" s="83" t="s">
        <v>1942</v>
      </c>
      <c r="C1141" s="83" t="s">
        <v>3782</v>
      </c>
      <c r="D1141" s="83">
        <v>41872215</v>
      </c>
      <c r="E1141" s="57" t="str">
        <f t="shared" si="329"/>
        <v>KG-ARI-1904-00124-03365/41872215</v>
      </c>
      <c r="F1141" s="20" t="s">
        <v>1944</v>
      </c>
      <c r="G1141" s="20" t="s">
        <v>1948</v>
      </c>
      <c r="H1141" s="45">
        <v>43601</v>
      </c>
      <c r="I1141" s="38">
        <v>8</v>
      </c>
      <c r="J1141" s="38">
        <v>48</v>
      </c>
      <c r="K1141" s="65">
        <f t="shared" si="330"/>
        <v>6</v>
      </c>
      <c r="L1141" s="46">
        <v>2.8</v>
      </c>
      <c r="M1141" s="66">
        <f t="shared" si="331"/>
        <v>22.4</v>
      </c>
      <c r="N1141" s="38">
        <v>45.5</v>
      </c>
      <c r="O1141" s="38">
        <v>23.5</v>
      </c>
      <c r="P1141" s="38">
        <v>24.5</v>
      </c>
      <c r="Q1141" s="71">
        <f t="shared" si="332"/>
        <v>2.5999999999999999E-2</v>
      </c>
      <c r="R1141" s="65">
        <f t="shared" si="333"/>
        <v>0.21</v>
      </c>
      <c r="S1141" s="72">
        <f t="shared" si="334"/>
        <v>0.32</v>
      </c>
      <c r="T1141" s="50">
        <v>15.36</v>
      </c>
      <c r="U1141" s="74" t="s">
        <v>3685</v>
      </c>
      <c r="V1141" s="27">
        <f>IF(E1141="","",SUMIF(OUTBOUND!$G:$G,WMS!E1141,OUTBOUND!$L:$L))</f>
        <v>8</v>
      </c>
      <c r="W1141" s="27">
        <f>IF(E1141="","",SUMIF(OUTBOUND!$G:$G,WMS!E1141,OUTBOUND!$M:$M))</f>
        <v>48</v>
      </c>
      <c r="X1141" s="71">
        <f>IF(E1141="","",SUMIF(OUTBOUND!$G:$G,WMS!E1141,OUTBOUND!$O:$O))</f>
        <v>22.4</v>
      </c>
      <c r="Y1141" s="71">
        <f>IF(E1141="","",SUMIF(OUTBOUND!$G:$G,WMS!E1141,OUTBOUND!$AC:$AC))</f>
        <v>15.36</v>
      </c>
      <c r="Z1141" s="71">
        <f>IF(E1141="","",SUMIF(OUTBOUND!$G:$G,WMS!E1141,OUTBOUND!$P:$P))</f>
        <v>0.20799999999999999</v>
      </c>
      <c r="AA1141" s="27">
        <f t="shared" si="335"/>
        <v>0</v>
      </c>
      <c r="AB1141" s="27">
        <f t="shared" si="336"/>
        <v>0</v>
      </c>
      <c r="AC1141" s="71">
        <f t="shared" si="337"/>
        <v>0</v>
      </c>
      <c r="AD1141" s="71">
        <f t="shared" si="338"/>
        <v>0</v>
      </c>
      <c r="AE1141" s="71">
        <f t="shared" si="339"/>
        <v>2.0000000000000018E-3</v>
      </c>
      <c r="AF1141" s="80" t="e">
        <f t="shared" si="340"/>
        <v>#DIV/0!</v>
      </c>
      <c r="AG1141" s="43" t="s">
        <v>2726</v>
      </c>
    </row>
    <row r="1142" spans="1:33">
      <c r="A1142" s="84" t="s">
        <v>3227</v>
      </c>
      <c r="B1142" s="83" t="s">
        <v>1942</v>
      </c>
      <c r="C1142" s="83" t="s">
        <v>3783</v>
      </c>
      <c r="D1142" s="83">
        <v>41719718</v>
      </c>
      <c r="E1142" s="57" t="str">
        <f t="shared" si="329"/>
        <v>KG-ARI-1906-00152-03404/41719718</v>
      </c>
      <c r="F1142" s="19" t="s">
        <v>1950</v>
      </c>
      <c r="G1142" s="19" t="s">
        <v>1951</v>
      </c>
      <c r="H1142" s="45">
        <v>43601</v>
      </c>
      <c r="I1142" s="38">
        <v>13</v>
      </c>
      <c r="J1142" s="38">
        <v>104</v>
      </c>
      <c r="K1142" s="65">
        <f t="shared" si="330"/>
        <v>8</v>
      </c>
      <c r="L1142" s="46">
        <v>5.4</v>
      </c>
      <c r="M1142" s="66">
        <f t="shared" si="331"/>
        <v>70.2</v>
      </c>
      <c r="N1142" s="38">
        <v>34</v>
      </c>
      <c r="O1142" s="38">
        <v>18.5</v>
      </c>
      <c r="P1142" s="38">
        <v>19</v>
      </c>
      <c r="Q1142" s="71">
        <f t="shared" si="332"/>
        <v>1.2E-2</v>
      </c>
      <c r="R1142" s="65">
        <f t="shared" si="333"/>
        <v>0.16</v>
      </c>
      <c r="S1142" s="72">
        <f t="shared" si="334"/>
        <v>0.6</v>
      </c>
      <c r="T1142" s="50">
        <v>62.4</v>
      </c>
      <c r="U1142" s="74" t="s">
        <v>3685</v>
      </c>
      <c r="V1142" s="27">
        <f>IF(E1142="","",SUMIF(OUTBOUND!$G:$G,WMS!E1142,OUTBOUND!$L:$L))</f>
        <v>13</v>
      </c>
      <c r="W1142" s="27">
        <f>IF(E1142="","",SUMIF(OUTBOUND!$G:$G,WMS!E1142,OUTBOUND!$M:$M))</f>
        <v>104</v>
      </c>
      <c r="X1142" s="71">
        <f>IF(E1142="","",SUMIF(OUTBOUND!$G:$G,WMS!E1142,OUTBOUND!$O:$O))</f>
        <v>70.2</v>
      </c>
      <c r="Y1142" s="71">
        <f>IF(E1142="","",SUMIF(OUTBOUND!$G:$G,WMS!E1142,OUTBOUND!$AC:$AC))</f>
        <v>62.4</v>
      </c>
      <c r="Z1142" s="71">
        <f>IF(E1142="","",SUMIF(OUTBOUND!$G:$G,WMS!E1142,OUTBOUND!$P:$P))</f>
        <v>0.156</v>
      </c>
      <c r="AA1142" s="27">
        <f t="shared" si="335"/>
        <v>0</v>
      </c>
      <c r="AB1142" s="27">
        <f t="shared" si="336"/>
        <v>0</v>
      </c>
      <c r="AC1142" s="71">
        <f t="shared" si="337"/>
        <v>0</v>
      </c>
      <c r="AD1142" s="71">
        <f t="shared" si="338"/>
        <v>0</v>
      </c>
      <c r="AE1142" s="71">
        <f t="shared" si="339"/>
        <v>4.0000000000000036E-3</v>
      </c>
      <c r="AF1142" s="80" t="e">
        <f t="shared" si="340"/>
        <v>#DIV/0!</v>
      </c>
      <c r="AG1142" s="60" t="s">
        <v>2726</v>
      </c>
    </row>
    <row r="1143" spans="1:33">
      <c r="A1143" s="43" t="s">
        <v>3227</v>
      </c>
      <c r="B1143" s="19" t="s">
        <v>1942</v>
      </c>
      <c r="C1143" s="19" t="s">
        <v>3782</v>
      </c>
      <c r="D1143" s="19">
        <v>41719718</v>
      </c>
      <c r="E1143" s="57" t="str">
        <f t="shared" si="329"/>
        <v>KG-ARI-1904-00124-03365/41719718</v>
      </c>
      <c r="F1143" s="19" t="s">
        <v>1950</v>
      </c>
      <c r="G1143" s="19" t="s">
        <v>1952</v>
      </c>
      <c r="H1143" s="45">
        <v>43601</v>
      </c>
      <c r="I1143" s="38">
        <v>30</v>
      </c>
      <c r="J1143" s="38">
        <v>240</v>
      </c>
      <c r="K1143" s="65">
        <f t="shared" si="330"/>
        <v>8</v>
      </c>
      <c r="L1143" s="46">
        <v>5.55</v>
      </c>
      <c r="M1143" s="66">
        <f t="shared" si="331"/>
        <v>166.5</v>
      </c>
      <c r="N1143" s="38">
        <v>34</v>
      </c>
      <c r="O1143" s="38">
        <v>18.5</v>
      </c>
      <c r="P1143" s="38">
        <v>19.5</v>
      </c>
      <c r="Q1143" s="71">
        <f t="shared" si="332"/>
        <v>1.2E-2</v>
      </c>
      <c r="R1143" s="65">
        <f t="shared" si="333"/>
        <v>0.37</v>
      </c>
      <c r="S1143" s="72">
        <f t="shared" si="334"/>
        <v>0.6</v>
      </c>
      <c r="T1143" s="50">
        <v>144</v>
      </c>
      <c r="U1143" s="74" t="s">
        <v>3685</v>
      </c>
      <c r="V1143" s="27">
        <f>IF(E1143="","",SUMIF(OUTBOUND!$G:$G,WMS!E1143,OUTBOUND!$L:$L))</f>
        <v>28</v>
      </c>
      <c r="W1143" s="27">
        <f>IF(E1143="","",SUMIF(OUTBOUND!$G:$G,WMS!E1143,OUTBOUND!$M:$M))</f>
        <v>224</v>
      </c>
      <c r="X1143" s="71">
        <f>IF(E1143="","",SUMIF(OUTBOUND!$G:$G,WMS!E1143,OUTBOUND!$O:$O))</f>
        <v>155.39999999999998</v>
      </c>
      <c r="Y1143" s="71">
        <f>IF(E1143="","",SUMIF(OUTBOUND!$G:$G,WMS!E1143,OUTBOUND!$AC:$AC))</f>
        <v>134.4</v>
      </c>
      <c r="Z1143" s="71">
        <f>IF(E1143="","",SUMIF(OUTBOUND!$G:$G,WMS!E1143,OUTBOUND!$P:$P))</f>
        <v>0.33599999999999997</v>
      </c>
      <c r="AA1143" s="27">
        <f t="shared" si="335"/>
        <v>2</v>
      </c>
      <c r="AB1143" s="27">
        <f t="shared" si="336"/>
        <v>16</v>
      </c>
      <c r="AC1143" s="71">
        <f t="shared" si="337"/>
        <v>11.100000000000023</v>
      </c>
      <c r="AD1143" s="71">
        <f t="shared" si="338"/>
        <v>9.5999999999999943</v>
      </c>
      <c r="AE1143" s="71">
        <f t="shared" si="339"/>
        <v>3.400000000000003E-2</v>
      </c>
      <c r="AF1143" s="80" t="b">
        <f t="shared" si="340"/>
        <v>1</v>
      </c>
    </row>
    <row r="1144" spans="1:33">
      <c r="A1144" s="84" t="s">
        <v>3227</v>
      </c>
      <c r="B1144" s="83" t="s">
        <v>1942</v>
      </c>
      <c r="C1144" s="83" t="s">
        <v>3782</v>
      </c>
      <c r="D1144" s="83">
        <v>42620068</v>
      </c>
      <c r="E1144" s="57" t="str">
        <f t="shared" si="329"/>
        <v>KG-ARI-1904-00124-03365/42620068</v>
      </c>
      <c r="F1144" s="19" t="s">
        <v>1950</v>
      </c>
      <c r="G1144" s="19" t="s">
        <v>1953</v>
      </c>
      <c r="H1144" s="45">
        <v>43601</v>
      </c>
      <c r="I1144" s="38">
        <v>16</v>
      </c>
      <c r="J1144" s="38">
        <v>64</v>
      </c>
      <c r="K1144" s="65">
        <f t="shared" si="330"/>
        <v>4</v>
      </c>
      <c r="L1144" s="46">
        <v>3.9</v>
      </c>
      <c r="M1144" s="66">
        <f t="shared" si="331"/>
        <v>62.4</v>
      </c>
      <c r="N1144" s="38">
        <v>36.5</v>
      </c>
      <c r="O1144" s="38">
        <v>21.5</v>
      </c>
      <c r="P1144" s="38">
        <v>37</v>
      </c>
      <c r="Q1144" s="71">
        <f t="shared" si="332"/>
        <v>2.9000000000000001E-2</v>
      </c>
      <c r="R1144" s="65">
        <f t="shared" si="333"/>
        <v>0.46</v>
      </c>
      <c r="S1144" s="72">
        <f t="shared" si="334"/>
        <v>0.73</v>
      </c>
      <c r="T1144" s="50">
        <v>46.72</v>
      </c>
      <c r="U1144" s="74" t="s">
        <v>3685</v>
      </c>
      <c r="V1144" s="27">
        <f>IF(E1144="","",SUMIF(OUTBOUND!$G:$G,WMS!E1144,OUTBOUND!$L:$L))</f>
        <v>16</v>
      </c>
      <c r="W1144" s="27">
        <f>IF(E1144="","",SUMIF(OUTBOUND!$G:$G,WMS!E1144,OUTBOUND!$M:$M))</f>
        <v>64</v>
      </c>
      <c r="X1144" s="71">
        <f>IF(E1144="","",SUMIF(OUTBOUND!$G:$G,WMS!E1144,OUTBOUND!$O:$O))</f>
        <v>62.4</v>
      </c>
      <c r="Y1144" s="71">
        <f>IF(E1144="","",SUMIF(OUTBOUND!$G:$G,WMS!E1144,OUTBOUND!$AC:$AC))</f>
        <v>46.72</v>
      </c>
      <c r="Z1144" s="71">
        <f>IF(E1144="","",SUMIF(OUTBOUND!$G:$G,WMS!E1144,OUTBOUND!$P:$P))</f>
        <v>0.46400000000000002</v>
      </c>
      <c r="AA1144" s="27">
        <f t="shared" si="335"/>
        <v>0</v>
      </c>
      <c r="AB1144" s="27">
        <f t="shared" si="336"/>
        <v>0</v>
      </c>
      <c r="AC1144" s="71">
        <f t="shared" si="337"/>
        <v>0</v>
      </c>
      <c r="AD1144" s="71">
        <f t="shared" si="338"/>
        <v>0</v>
      </c>
      <c r="AE1144" s="71">
        <f t="shared" si="339"/>
        <v>-4.0000000000000036E-3</v>
      </c>
      <c r="AF1144" s="80" t="e">
        <f t="shared" si="340"/>
        <v>#DIV/0!</v>
      </c>
      <c r="AG1144" s="60" t="s">
        <v>2726</v>
      </c>
    </row>
    <row r="1145" spans="1:33">
      <c r="A1145" s="84" t="s">
        <v>3227</v>
      </c>
      <c r="B1145" s="83" t="s">
        <v>1942</v>
      </c>
      <c r="C1145" s="83" t="s">
        <v>3784</v>
      </c>
      <c r="D1145" s="83">
        <v>42709732</v>
      </c>
      <c r="E1145" s="57" t="str">
        <f t="shared" si="329"/>
        <v>KG-ARI-1904-00125-03364/42709732</v>
      </c>
      <c r="F1145" s="19" t="s">
        <v>1950</v>
      </c>
      <c r="G1145" s="19" t="s">
        <v>1954</v>
      </c>
      <c r="H1145" s="45">
        <v>43601</v>
      </c>
      <c r="I1145" s="38">
        <v>3</v>
      </c>
      <c r="J1145" s="38">
        <v>18</v>
      </c>
      <c r="K1145" s="65">
        <f t="shared" si="330"/>
        <v>6</v>
      </c>
      <c r="L1145" s="46">
        <v>9.8000000000000007</v>
      </c>
      <c r="M1145" s="66">
        <f t="shared" si="331"/>
        <v>29.4</v>
      </c>
      <c r="N1145" s="38">
        <v>61</v>
      </c>
      <c r="O1145" s="38">
        <v>31</v>
      </c>
      <c r="P1145" s="38">
        <v>60</v>
      </c>
      <c r="Q1145" s="71">
        <f t="shared" si="332"/>
        <v>0.113</v>
      </c>
      <c r="R1145" s="65">
        <f t="shared" si="333"/>
        <v>0.34</v>
      </c>
      <c r="S1145" s="72">
        <f t="shared" si="334"/>
        <v>1.4500000000000002</v>
      </c>
      <c r="T1145" s="50">
        <v>26.1</v>
      </c>
      <c r="U1145" s="74" t="s">
        <v>3685</v>
      </c>
      <c r="V1145" s="27">
        <f>IF(E1145="","",SUMIF(OUTBOUND!$G:$G,WMS!E1145,OUTBOUND!$L:$L))</f>
        <v>3</v>
      </c>
      <c r="W1145" s="27">
        <f>IF(E1145="","",SUMIF(OUTBOUND!$G:$G,WMS!E1145,OUTBOUND!$M:$M))</f>
        <v>18</v>
      </c>
      <c r="X1145" s="71">
        <f>IF(E1145="","",SUMIF(OUTBOUND!$G:$G,WMS!E1145,OUTBOUND!$O:$O))</f>
        <v>29.400000000000002</v>
      </c>
      <c r="Y1145" s="71">
        <f>IF(E1145="","",SUMIF(OUTBOUND!$G:$G,WMS!E1145,OUTBOUND!$AC:$AC))</f>
        <v>26.1</v>
      </c>
      <c r="Z1145" s="71">
        <f>IF(E1145="","",SUMIF(OUTBOUND!$G:$G,WMS!E1145,OUTBOUND!$P:$P))</f>
        <v>0.33900000000000002</v>
      </c>
      <c r="AA1145" s="27">
        <f t="shared" si="335"/>
        <v>0</v>
      </c>
      <c r="AB1145" s="27">
        <f t="shared" si="336"/>
        <v>0</v>
      </c>
      <c r="AC1145" s="71">
        <f t="shared" si="337"/>
        <v>-3.5527136788005009E-15</v>
      </c>
      <c r="AD1145" s="71">
        <f t="shared" si="338"/>
        <v>0</v>
      </c>
      <c r="AE1145" s="71">
        <f t="shared" si="339"/>
        <v>1.0000000000000009E-3</v>
      </c>
      <c r="AF1145" s="80" t="e">
        <f t="shared" si="340"/>
        <v>#DIV/0!</v>
      </c>
      <c r="AG1145" s="60" t="s">
        <v>2726</v>
      </c>
    </row>
    <row r="1146" spans="1:33">
      <c r="A1146" s="84" t="s">
        <v>3227</v>
      </c>
      <c r="B1146" s="83" t="s">
        <v>1942</v>
      </c>
      <c r="C1146" s="83" t="s">
        <v>3784</v>
      </c>
      <c r="D1146" s="83">
        <v>42709749</v>
      </c>
      <c r="E1146" s="57" t="str">
        <f t="shared" si="329"/>
        <v>KG-ARI-1904-00125-03364/42709749</v>
      </c>
      <c r="F1146" s="19" t="s">
        <v>1950</v>
      </c>
      <c r="G1146" s="19" t="s">
        <v>1955</v>
      </c>
      <c r="H1146" s="45">
        <v>43601</v>
      </c>
      <c r="I1146" s="38">
        <v>3</v>
      </c>
      <c r="J1146" s="38">
        <v>18</v>
      </c>
      <c r="K1146" s="65">
        <f t="shared" si="330"/>
        <v>6</v>
      </c>
      <c r="L1146" s="46">
        <v>5.4</v>
      </c>
      <c r="M1146" s="66">
        <f t="shared" si="331"/>
        <v>16.2</v>
      </c>
      <c r="N1146" s="38">
        <v>46</v>
      </c>
      <c r="O1146" s="38">
        <v>24</v>
      </c>
      <c r="P1146" s="38">
        <v>39</v>
      </c>
      <c r="Q1146" s="71">
        <f t="shared" si="332"/>
        <v>4.2999999999999997E-2</v>
      </c>
      <c r="R1146" s="65">
        <f t="shared" si="333"/>
        <v>0.13</v>
      </c>
      <c r="S1146" s="72">
        <f t="shared" si="334"/>
        <v>0.78333333333333333</v>
      </c>
      <c r="T1146" s="50">
        <v>14.1</v>
      </c>
      <c r="U1146" s="74" t="s">
        <v>3685</v>
      </c>
      <c r="V1146" s="27">
        <f>IF(E1146="","",SUMIF(OUTBOUND!$G:$G,WMS!E1146,OUTBOUND!$L:$L))</f>
        <v>3</v>
      </c>
      <c r="W1146" s="27">
        <f>IF(E1146="","",SUMIF(OUTBOUND!$G:$G,WMS!E1146,OUTBOUND!$M:$M))</f>
        <v>18</v>
      </c>
      <c r="X1146" s="71">
        <f>IF(E1146="","",SUMIF(OUTBOUND!$G:$G,WMS!E1146,OUTBOUND!$O:$O))</f>
        <v>16.200000000000003</v>
      </c>
      <c r="Y1146" s="71">
        <f>IF(E1146="","",SUMIF(OUTBOUND!$G:$G,WMS!E1146,OUTBOUND!$AC:$AC))</f>
        <v>14.100000000000001</v>
      </c>
      <c r="Z1146" s="71">
        <f>IF(E1146="","",SUMIF(OUTBOUND!$G:$G,WMS!E1146,OUTBOUND!$P:$P))</f>
        <v>0.129</v>
      </c>
      <c r="AA1146" s="27">
        <f t="shared" si="335"/>
        <v>0</v>
      </c>
      <c r="AB1146" s="27">
        <f t="shared" si="336"/>
        <v>0</v>
      </c>
      <c r="AC1146" s="71">
        <f t="shared" si="337"/>
        <v>-3.5527136788005009E-15</v>
      </c>
      <c r="AD1146" s="71">
        <f t="shared" si="338"/>
        <v>-1.7763568394002505E-15</v>
      </c>
      <c r="AE1146" s="71">
        <f t="shared" si="339"/>
        <v>1.0000000000000009E-3</v>
      </c>
      <c r="AF1146" s="80" t="e">
        <f t="shared" si="340"/>
        <v>#DIV/0!</v>
      </c>
      <c r="AG1146" s="60" t="s">
        <v>2726</v>
      </c>
    </row>
    <row r="1147" spans="1:33">
      <c r="A1147" s="84" t="s">
        <v>3227</v>
      </c>
      <c r="B1147" s="83" t="s">
        <v>1942</v>
      </c>
      <c r="C1147" s="83" t="s">
        <v>3784</v>
      </c>
      <c r="D1147" s="83">
        <v>42709756</v>
      </c>
      <c r="E1147" s="57" t="str">
        <f t="shared" si="329"/>
        <v>KG-ARI-1904-00125-03364/42709756</v>
      </c>
      <c r="F1147" s="19" t="s">
        <v>1950</v>
      </c>
      <c r="G1147" s="19" t="s">
        <v>1956</v>
      </c>
      <c r="H1147" s="45">
        <v>43601</v>
      </c>
      <c r="I1147" s="38">
        <v>3</v>
      </c>
      <c r="J1147" s="38">
        <v>18</v>
      </c>
      <c r="K1147" s="65">
        <f t="shared" si="330"/>
        <v>6</v>
      </c>
      <c r="L1147" s="46">
        <v>2.2000000000000002</v>
      </c>
      <c r="M1147" s="66">
        <f t="shared" si="331"/>
        <v>6.6</v>
      </c>
      <c r="N1147" s="38">
        <v>29</v>
      </c>
      <c r="O1147" s="38">
        <v>16</v>
      </c>
      <c r="P1147" s="38">
        <v>38</v>
      </c>
      <c r="Q1147" s="71">
        <f t="shared" si="332"/>
        <v>1.7999999999999999E-2</v>
      </c>
      <c r="R1147" s="65">
        <f t="shared" si="333"/>
        <v>0.05</v>
      </c>
      <c r="S1147" s="72">
        <f t="shared" si="334"/>
        <v>0.33</v>
      </c>
      <c r="T1147" s="50">
        <v>5.94</v>
      </c>
      <c r="U1147" s="74" t="s">
        <v>3685</v>
      </c>
      <c r="V1147" s="27">
        <f>IF(E1147="","",SUMIF(OUTBOUND!$G:$G,WMS!E1147,OUTBOUND!$L:$L))</f>
        <v>3</v>
      </c>
      <c r="W1147" s="27">
        <f>IF(E1147="","",SUMIF(OUTBOUND!$G:$G,WMS!E1147,OUTBOUND!$M:$M))</f>
        <v>18</v>
      </c>
      <c r="X1147" s="71">
        <f>IF(E1147="","",SUMIF(OUTBOUND!$G:$G,WMS!E1147,OUTBOUND!$O:$O))</f>
        <v>6.6000000000000005</v>
      </c>
      <c r="Y1147" s="71">
        <f>IF(E1147="","",SUMIF(OUTBOUND!$G:$G,WMS!E1147,OUTBOUND!$AC:$AC))</f>
        <v>5.9399999999999995</v>
      </c>
      <c r="Z1147" s="71">
        <f>IF(E1147="","",SUMIF(OUTBOUND!$G:$G,WMS!E1147,OUTBOUND!$P:$P))</f>
        <v>5.3999999999999992E-2</v>
      </c>
      <c r="AA1147" s="27">
        <f t="shared" si="335"/>
        <v>0</v>
      </c>
      <c r="AB1147" s="27">
        <f t="shared" si="336"/>
        <v>0</v>
      </c>
      <c r="AC1147" s="71">
        <f t="shared" si="337"/>
        <v>-8.8817841970012523E-16</v>
      </c>
      <c r="AD1147" s="71">
        <f t="shared" si="338"/>
        <v>8.8817841970012523E-16</v>
      </c>
      <c r="AE1147" s="71">
        <f t="shared" si="339"/>
        <v>-3.9999999999999897E-3</v>
      </c>
      <c r="AF1147" s="80" t="e">
        <f t="shared" si="340"/>
        <v>#DIV/0!</v>
      </c>
      <c r="AG1147" s="60" t="s">
        <v>2726</v>
      </c>
    </row>
    <row r="1148" spans="1:33">
      <c r="A1148" s="84" t="s">
        <v>3227</v>
      </c>
      <c r="B1148" s="83" t="s">
        <v>1942</v>
      </c>
      <c r="C1148" s="83" t="s">
        <v>3783</v>
      </c>
      <c r="D1148" s="83">
        <v>42497172</v>
      </c>
      <c r="E1148" s="57" t="str">
        <f t="shared" si="329"/>
        <v>KG-ARI-1906-00152-03404/42497172</v>
      </c>
      <c r="F1148" s="19" t="s">
        <v>1950</v>
      </c>
      <c r="G1148" s="19" t="s">
        <v>1957</v>
      </c>
      <c r="H1148" s="45">
        <v>43601</v>
      </c>
      <c r="I1148" s="38">
        <v>26</v>
      </c>
      <c r="J1148" s="38">
        <v>78</v>
      </c>
      <c r="K1148" s="65">
        <f t="shared" si="330"/>
        <v>3</v>
      </c>
      <c r="L1148" s="46">
        <v>4.0999999999999996</v>
      </c>
      <c r="M1148" s="66">
        <f t="shared" si="331"/>
        <v>106.6</v>
      </c>
      <c r="N1148" s="38">
        <v>60</v>
      </c>
      <c r="O1148" s="38">
        <v>33</v>
      </c>
      <c r="P1148" s="38">
        <v>22</v>
      </c>
      <c r="Q1148" s="71">
        <f t="shared" si="332"/>
        <v>4.3999999999999997E-2</v>
      </c>
      <c r="R1148" s="65">
        <f t="shared" si="333"/>
        <v>1.1299999999999999</v>
      </c>
      <c r="S1148" s="72">
        <f t="shared" si="334"/>
        <v>1.05</v>
      </c>
      <c r="T1148" s="50">
        <v>81.900000000000006</v>
      </c>
      <c r="U1148" s="74" t="s">
        <v>3685</v>
      </c>
      <c r="V1148" s="27">
        <f>IF(E1148="","",SUMIF(OUTBOUND!$G:$G,WMS!E1148,OUTBOUND!$L:$L))</f>
        <v>26</v>
      </c>
      <c r="W1148" s="27">
        <f>IF(E1148="","",SUMIF(OUTBOUND!$G:$G,WMS!E1148,OUTBOUND!$M:$M))</f>
        <v>78</v>
      </c>
      <c r="X1148" s="71">
        <f>IF(E1148="","",SUMIF(OUTBOUND!$G:$G,WMS!E1148,OUTBOUND!$O:$O))</f>
        <v>106.6</v>
      </c>
      <c r="Y1148" s="71">
        <f>IF(E1148="","",SUMIF(OUTBOUND!$G:$G,WMS!E1148,OUTBOUND!$AC:$AC))</f>
        <v>81.900000000000006</v>
      </c>
      <c r="Z1148" s="71">
        <f>IF(E1148="","",SUMIF(OUTBOUND!$G:$G,WMS!E1148,OUTBOUND!$P:$P))</f>
        <v>1.1439999999999999</v>
      </c>
      <c r="AA1148" s="27">
        <f t="shared" si="335"/>
        <v>0</v>
      </c>
      <c r="AB1148" s="27">
        <f t="shared" si="336"/>
        <v>0</v>
      </c>
      <c r="AC1148" s="71">
        <f t="shared" si="337"/>
        <v>0</v>
      </c>
      <c r="AD1148" s="71">
        <f t="shared" si="338"/>
        <v>0</v>
      </c>
      <c r="AE1148" s="71">
        <f t="shared" si="339"/>
        <v>-1.4000000000000012E-2</v>
      </c>
      <c r="AF1148" s="80" t="e">
        <f t="shared" si="340"/>
        <v>#DIV/0!</v>
      </c>
      <c r="AG1148" s="60" t="s">
        <v>2726</v>
      </c>
    </row>
    <row r="1149" spans="1:33">
      <c r="A1149" s="43" t="s">
        <v>3227</v>
      </c>
      <c r="B1149" s="19" t="s">
        <v>1958</v>
      </c>
      <c r="C1149" s="19" t="s">
        <v>3783</v>
      </c>
      <c r="D1149" s="19">
        <v>41420751</v>
      </c>
      <c r="E1149" s="57" t="str">
        <f t="shared" si="329"/>
        <v>KG-ARI-1906-00152-03404/41420751</v>
      </c>
      <c r="F1149" s="19" t="s">
        <v>1960</v>
      </c>
      <c r="G1149" s="19" t="s">
        <v>1961</v>
      </c>
      <c r="H1149" s="45">
        <v>43601</v>
      </c>
      <c r="I1149" s="38">
        <v>23</v>
      </c>
      <c r="J1149" s="38">
        <v>138</v>
      </c>
      <c r="K1149" s="65">
        <f t="shared" si="330"/>
        <v>6</v>
      </c>
      <c r="L1149" s="46">
        <v>3.95</v>
      </c>
      <c r="M1149" s="66">
        <f t="shared" si="331"/>
        <v>90.85</v>
      </c>
      <c r="N1149" s="38">
        <v>43.5</v>
      </c>
      <c r="O1149" s="38">
        <v>21</v>
      </c>
      <c r="P1149" s="38">
        <v>36.5</v>
      </c>
      <c r="Q1149" s="71">
        <f t="shared" si="332"/>
        <v>3.3000000000000002E-2</v>
      </c>
      <c r="R1149" s="65">
        <f t="shared" si="333"/>
        <v>0.77</v>
      </c>
      <c r="S1149" s="72">
        <f t="shared" si="334"/>
        <v>0.58000000000000007</v>
      </c>
      <c r="T1149" s="50">
        <v>80.040000000000006</v>
      </c>
      <c r="U1149" s="74" t="s">
        <v>3685</v>
      </c>
      <c r="V1149" s="27">
        <f>IF(E1149="","",SUMIF(OUTBOUND!$G:$G,WMS!E1149,OUTBOUND!$L:$L))</f>
        <v>0</v>
      </c>
      <c r="W1149" s="27">
        <f>IF(E1149="","",SUMIF(OUTBOUND!$G:$G,WMS!E1149,OUTBOUND!$M:$M))</f>
        <v>0</v>
      </c>
      <c r="X1149" s="71">
        <f>IF(E1149="","",SUMIF(OUTBOUND!$G:$G,WMS!E1149,OUTBOUND!$O:$O))</f>
        <v>0</v>
      </c>
      <c r="Y1149" s="71">
        <f>IF(E1149="","",SUMIF(OUTBOUND!$G:$G,WMS!E1149,OUTBOUND!$AC:$AC))</f>
        <v>0</v>
      </c>
      <c r="Z1149" s="71">
        <f>IF(E1149="","",SUMIF(OUTBOUND!$G:$G,WMS!E1149,OUTBOUND!$P:$P))</f>
        <v>0</v>
      </c>
      <c r="AA1149" s="27">
        <f t="shared" si="335"/>
        <v>23</v>
      </c>
      <c r="AB1149" s="27">
        <f t="shared" si="336"/>
        <v>138</v>
      </c>
      <c r="AC1149" s="71">
        <f t="shared" si="337"/>
        <v>90.85</v>
      </c>
      <c r="AD1149" s="71">
        <f t="shared" si="338"/>
        <v>80.040000000000006</v>
      </c>
      <c r="AE1149" s="71">
        <f t="shared" si="339"/>
        <v>0.77</v>
      </c>
      <c r="AF1149" s="80" t="b">
        <f t="shared" si="340"/>
        <v>1</v>
      </c>
    </row>
    <row r="1150" spans="1:33">
      <c r="A1150" s="43" t="s">
        <v>3227</v>
      </c>
      <c r="B1150" s="19" t="s">
        <v>1958</v>
      </c>
      <c r="C1150" s="19" t="s">
        <v>3782</v>
      </c>
      <c r="D1150" s="19">
        <v>41420751</v>
      </c>
      <c r="E1150" s="57" t="str">
        <f t="shared" si="329"/>
        <v>KG-ARI-1904-00124-03365/41420751</v>
      </c>
      <c r="F1150" s="19" t="s">
        <v>1960</v>
      </c>
      <c r="G1150" s="19" t="s">
        <v>1963</v>
      </c>
      <c r="H1150" s="45">
        <v>43601</v>
      </c>
      <c r="I1150" s="38">
        <v>46</v>
      </c>
      <c r="J1150" s="38">
        <v>276</v>
      </c>
      <c r="K1150" s="65">
        <f t="shared" si="330"/>
        <v>6</v>
      </c>
      <c r="L1150" s="46">
        <v>3.95</v>
      </c>
      <c r="M1150" s="66">
        <f t="shared" si="331"/>
        <v>181.7</v>
      </c>
      <c r="N1150" s="38">
        <v>43.5</v>
      </c>
      <c r="O1150" s="38">
        <v>21</v>
      </c>
      <c r="P1150" s="38">
        <v>36.5</v>
      </c>
      <c r="Q1150" s="71">
        <f t="shared" si="332"/>
        <v>3.3000000000000002E-2</v>
      </c>
      <c r="R1150" s="65">
        <f t="shared" si="333"/>
        <v>1.53</v>
      </c>
      <c r="S1150" s="72">
        <f t="shared" si="334"/>
        <v>0.58000000000000007</v>
      </c>
      <c r="T1150" s="50">
        <v>160.08000000000001</v>
      </c>
      <c r="U1150" s="74" t="s">
        <v>3685</v>
      </c>
      <c r="V1150" s="27">
        <f>IF(E1150="","",SUMIF(OUTBOUND!$G:$G,WMS!E1150,OUTBOUND!$L:$L))</f>
        <v>20</v>
      </c>
      <c r="W1150" s="27">
        <f>IF(E1150="","",SUMIF(OUTBOUND!$G:$G,WMS!E1150,OUTBOUND!$M:$M))</f>
        <v>120</v>
      </c>
      <c r="X1150" s="71">
        <f>IF(E1150="","",SUMIF(OUTBOUND!$G:$G,WMS!E1150,OUTBOUND!$O:$O))</f>
        <v>79</v>
      </c>
      <c r="Y1150" s="71">
        <f>IF(E1150="","",SUMIF(OUTBOUND!$G:$G,WMS!E1150,OUTBOUND!$AC:$AC))</f>
        <v>69.600000000000009</v>
      </c>
      <c r="Z1150" s="71">
        <f>IF(E1150="","",SUMIF(OUTBOUND!$G:$G,WMS!E1150,OUTBOUND!$P:$P))</f>
        <v>0.66</v>
      </c>
      <c r="AA1150" s="27">
        <f t="shared" si="335"/>
        <v>26</v>
      </c>
      <c r="AB1150" s="27">
        <f t="shared" si="336"/>
        <v>156</v>
      </c>
      <c r="AC1150" s="71">
        <f t="shared" si="337"/>
        <v>102.69999999999999</v>
      </c>
      <c r="AD1150" s="71">
        <f t="shared" si="338"/>
        <v>90.48</v>
      </c>
      <c r="AE1150" s="71">
        <f t="shared" si="339"/>
        <v>0.87</v>
      </c>
      <c r="AF1150" s="80" t="b">
        <f t="shared" si="340"/>
        <v>1</v>
      </c>
    </row>
    <row r="1151" spans="1:33">
      <c r="A1151" s="43" t="s">
        <v>3227</v>
      </c>
      <c r="B1151" s="19" t="s">
        <v>1958</v>
      </c>
      <c r="C1151" s="19" t="s">
        <v>3784</v>
      </c>
      <c r="D1151" s="19">
        <v>42279075</v>
      </c>
      <c r="E1151" s="57" t="str">
        <f t="shared" ref="E1151:E1178" si="341">IF(D1151="","",C1151&amp;"/"&amp;D1151)</f>
        <v>KG-ARI-1904-00125-03364/42279075</v>
      </c>
      <c r="F1151" s="19" t="s">
        <v>1960</v>
      </c>
      <c r="G1151" s="19" t="s">
        <v>1964</v>
      </c>
      <c r="H1151" s="45">
        <v>43601</v>
      </c>
      <c r="I1151" s="38">
        <v>14</v>
      </c>
      <c r="J1151" s="38">
        <v>84</v>
      </c>
      <c r="K1151" s="65">
        <f t="shared" ref="K1151:K1184" si="342">IF(J1151="","",J1151/I1151)</f>
        <v>6</v>
      </c>
      <c r="L1151" s="46">
        <v>8.8000000000000007</v>
      </c>
      <c r="M1151" s="66">
        <f t="shared" ref="M1151:M1184" si="343">IF(L1151="","",ROUND(I1151*L1151,3))</f>
        <v>123.2</v>
      </c>
      <c r="N1151" s="38">
        <v>65</v>
      </c>
      <c r="O1151" s="38">
        <v>28</v>
      </c>
      <c r="P1151" s="38">
        <v>75</v>
      </c>
      <c r="Q1151" s="71">
        <f t="shared" ref="Q1151:Q1184" si="344">IF(P1151="","",ROUND(N1151*O1151*P1151/1000000,3))</f>
        <v>0.13700000000000001</v>
      </c>
      <c r="R1151" s="65">
        <f t="shared" ref="R1151:R1184" si="345">IF(Q1151="","",ROUND(N1151*O1151*P1151/1000000*I1151,2))</f>
        <v>1.91</v>
      </c>
      <c r="S1151" s="72">
        <f t="shared" ref="S1151:S1184" si="346">IF(T1151="","",T1151/J1151)</f>
        <v>1.2749999999999999</v>
      </c>
      <c r="T1151" s="50">
        <v>107.1</v>
      </c>
      <c r="U1151" s="74" t="s">
        <v>3685</v>
      </c>
      <c r="V1151" s="27">
        <f>IF(E1151="","",SUMIF(OUTBOUND!$G:$G,WMS!E1151,OUTBOUND!$L:$L))</f>
        <v>11</v>
      </c>
      <c r="W1151" s="27">
        <f>IF(E1151="","",SUMIF(OUTBOUND!$G:$G,WMS!E1151,OUTBOUND!$M:$M))</f>
        <v>66</v>
      </c>
      <c r="X1151" s="71">
        <f>IF(E1151="","",SUMIF(OUTBOUND!$G:$G,WMS!E1151,OUTBOUND!$O:$O))</f>
        <v>96.8</v>
      </c>
      <c r="Y1151" s="71">
        <f>IF(E1151="","",SUMIF(OUTBOUND!$G:$G,WMS!E1151,OUTBOUND!$AC:$AC))</f>
        <v>84.15</v>
      </c>
      <c r="Z1151" s="71">
        <f>IF(E1151="","",SUMIF(OUTBOUND!$G:$G,WMS!E1151,OUTBOUND!$P:$P))</f>
        <v>1.5070000000000001</v>
      </c>
      <c r="AA1151" s="27">
        <f t="shared" ref="AA1151:AA1184" si="347">IF(I1151="","",I1151-V1151)</f>
        <v>3</v>
      </c>
      <c r="AB1151" s="27">
        <f t="shared" ref="AB1151:AB1184" si="348">IF(J1151="","",J1151-W1151)</f>
        <v>18</v>
      </c>
      <c r="AC1151" s="71">
        <f t="shared" ref="AC1151:AC1184" si="349">IF(M1151="","",M1151-X1151)</f>
        <v>26.400000000000006</v>
      </c>
      <c r="AD1151" s="71">
        <f t="shared" ref="AD1151:AD1184" si="350">IF(T1151="","",T1151-Y1151)</f>
        <v>22.949999999999989</v>
      </c>
      <c r="AE1151" s="71">
        <f t="shared" ref="AE1151:AE1184" si="351">IF(R1151="","",R1151-Z1151)</f>
        <v>0.4029999999999998</v>
      </c>
      <c r="AF1151" s="80" t="b">
        <f t="shared" ref="AF1151:AF1184" si="352">IF(AB1151="","",EXACT(K1151,AB1151/AA1151))</f>
        <v>1</v>
      </c>
    </row>
    <row r="1152" spans="1:33">
      <c r="A1152" s="84" t="s">
        <v>3227</v>
      </c>
      <c r="B1152" s="83" t="s">
        <v>1966</v>
      </c>
      <c r="C1152" s="83" t="s">
        <v>3785</v>
      </c>
      <c r="D1152" s="83">
        <v>42349006</v>
      </c>
      <c r="E1152" s="57" t="str">
        <f t="shared" si="341"/>
        <v>KG-ROB-1905-00121-03251/42349006</v>
      </c>
      <c r="F1152" s="19" t="s">
        <v>1968</v>
      </c>
      <c r="G1152" s="19" t="s">
        <v>1969</v>
      </c>
      <c r="H1152" s="45">
        <v>43601</v>
      </c>
      <c r="I1152" s="38">
        <v>250</v>
      </c>
      <c r="J1152" s="38">
        <v>1500</v>
      </c>
      <c r="K1152" s="65">
        <f t="shared" si="342"/>
        <v>6</v>
      </c>
      <c r="L1152" s="46">
        <v>12.7</v>
      </c>
      <c r="M1152" s="66">
        <f t="shared" si="343"/>
        <v>3175</v>
      </c>
      <c r="N1152" s="38">
        <v>72.5</v>
      </c>
      <c r="O1152" s="38">
        <v>39.5</v>
      </c>
      <c r="P1152" s="38">
        <v>19</v>
      </c>
      <c r="Q1152" s="71">
        <f t="shared" si="344"/>
        <v>5.3999999999999999E-2</v>
      </c>
      <c r="R1152" s="65">
        <f t="shared" si="345"/>
        <v>13.6</v>
      </c>
      <c r="S1152" s="72">
        <f t="shared" si="346"/>
        <v>1.6533333333333333</v>
      </c>
      <c r="T1152" s="50">
        <v>2480</v>
      </c>
      <c r="U1152" s="74" t="s">
        <v>3685</v>
      </c>
      <c r="V1152" s="27">
        <f>IF(E1152="","",SUMIF(OUTBOUND!$G:$G,WMS!E1152,OUTBOUND!$L:$L))</f>
        <v>250</v>
      </c>
      <c r="W1152" s="27">
        <f>IF(E1152="","",SUMIF(OUTBOUND!$G:$G,WMS!E1152,OUTBOUND!$M:$M))</f>
        <v>1500</v>
      </c>
      <c r="X1152" s="71">
        <f>IF(E1152="","",SUMIF(OUTBOUND!$G:$G,WMS!E1152,OUTBOUND!$O:$O))</f>
        <v>3175</v>
      </c>
      <c r="Y1152" s="71">
        <f>IF(E1152="","",SUMIF(OUTBOUND!$G:$G,WMS!E1152,OUTBOUND!$AC:$AC))</f>
        <v>2480</v>
      </c>
      <c r="Z1152" s="71">
        <f>IF(E1152="","",SUMIF(OUTBOUND!$G:$G,WMS!E1152,OUTBOUND!$P:$P))</f>
        <v>13.5</v>
      </c>
      <c r="AA1152" s="27">
        <f t="shared" si="347"/>
        <v>0</v>
      </c>
      <c r="AB1152" s="27">
        <f t="shared" si="348"/>
        <v>0</v>
      </c>
      <c r="AC1152" s="71">
        <f t="shared" si="349"/>
        <v>0</v>
      </c>
      <c r="AD1152" s="71">
        <f t="shared" si="350"/>
        <v>0</v>
      </c>
      <c r="AE1152" s="71">
        <f t="shared" si="351"/>
        <v>9.9999999999999645E-2</v>
      </c>
      <c r="AF1152" s="80" t="e">
        <f t="shared" si="352"/>
        <v>#DIV/0!</v>
      </c>
      <c r="AG1152" s="60" t="s">
        <v>2726</v>
      </c>
    </row>
    <row r="1153" spans="1:33">
      <c r="A1153" s="84" t="s">
        <v>3227</v>
      </c>
      <c r="B1153" s="83" t="s">
        <v>1966</v>
      </c>
      <c r="C1153" s="83" t="s">
        <v>3785</v>
      </c>
      <c r="D1153" s="83">
        <v>41718292</v>
      </c>
      <c r="E1153" s="57" t="str">
        <f t="shared" si="341"/>
        <v>KG-ROB-1905-00121-03251/41718292</v>
      </c>
      <c r="F1153" s="19" t="s">
        <v>1968</v>
      </c>
      <c r="G1153" s="19" t="s">
        <v>1971</v>
      </c>
      <c r="H1153" s="45">
        <v>43601</v>
      </c>
      <c r="I1153" s="38">
        <v>250</v>
      </c>
      <c r="J1153" s="38">
        <v>1500</v>
      </c>
      <c r="K1153" s="65">
        <f t="shared" si="342"/>
        <v>6</v>
      </c>
      <c r="L1153" s="46">
        <v>11.45</v>
      </c>
      <c r="M1153" s="66">
        <f t="shared" si="343"/>
        <v>2862.5</v>
      </c>
      <c r="N1153" s="38">
        <v>92.5</v>
      </c>
      <c r="O1153" s="38">
        <v>17.5</v>
      </c>
      <c r="P1153" s="38">
        <v>33.5</v>
      </c>
      <c r="Q1153" s="71">
        <f t="shared" si="344"/>
        <v>5.3999999999999999E-2</v>
      </c>
      <c r="R1153" s="65">
        <f t="shared" si="345"/>
        <v>13.56</v>
      </c>
      <c r="S1153" s="72">
        <f t="shared" si="346"/>
        <v>1.6216666666666666</v>
      </c>
      <c r="T1153" s="50">
        <v>2432.5</v>
      </c>
      <c r="U1153" s="74" t="s">
        <v>3685</v>
      </c>
      <c r="V1153" s="27">
        <f>IF(E1153="","",SUMIF(OUTBOUND!$G:$G,WMS!E1153,OUTBOUND!$L:$L))</f>
        <v>250</v>
      </c>
      <c r="W1153" s="27">
        <f>IF(E1153="","",SUMIF(OUTBOUND!$G:$G,WMS!E1153,OUTBOUND!$M:$M))</f>
        <v>1500</v>
      </c>
      <c r="X1153" s="71">
        <f>IF(E1153="","",SUMIF(OUTBOUND!$G:$G,WMS!E1153,OUTBOUND!$O:$O))</f>
        <v>2862.5</v>
      </c>
      <c r="Y1153" s="71">
        <f>IF(E1153="","",SUMIF(OUTBOUND!$G:$G,WMS!E1153,OUTBOUND!$AC:$AC))</f>
        <v>2432.5</v>
      </c>
      <c r="Z1153" s="71">
        <f>IF(E1153="","",SUMIF(OUTBOUND!$G:$G,WMS!E1153,OUTBOUND!$P:$P))</f>
        <v>13.5</v>
      </c>
      <c r="AA1153" s="27">
        <f t="shared" si="347"/>
        <v>0</v>
      </c>
      <c r="AB1153" s="27">
        <f t="shared" si="348"/>
        <v>0</v>
      </c>
      <c r="AC1153" s="71">
        <f t="shared" si="349"/>
        <v>0</v>
      </c>
      <c r="AD1153" s="71">
        <f t="shared" si="350"/>
        <v>0</v>
      </c>
      <c r="AE1153" s="71">
        <f t="shared" si="351"/>
        <v>6.0000000000000497E-2</v>
      </c>
      <c r="AF1153" s="80" t="e">
        <f t="shared" si="352"/>
        <v>#DIV/0!</v>
      </c>
      <c r="AG1153" s="43" t="s">
        <v>2726</v>
      </c>
    </row>
    <row r="1154" spans="1:33">
      <c r="A1154" s="84" t="s">
        <v>3227</v>
      </c>
      <c r="B1154" s="83" t="s">
        <v>1966</v>
      </c>
      <c r="C1154" s="83" t="s">
        <v>3786</v>
      </c>
      <c r="D1154" s="83">
        <v>42644477</v>
      </c>
      <c r="E1154" s="57" t="str">
        <f t="shared" si="341"/>
        <v>KG-ROB-1905-00132-03244/42644477</v>
      </c>
      <c r="F1154" s="19" t="s">
        <v>1968</v>
      </c>
      <c r="G1154" s="19" t="s">
        <v>1972</v>
      </c>
      <c r="H1154" s="45">
        <v>43601</v>
      </c>
      <c r="I1154" s="38">
        <v>96</v>
      </c>
      <c r="J1154" s="38">
        <v>576</v>
      </c>
      <c r="K1154" s="65">
        <f t="shared" si="342"/>
        <v>6</v>
      </c>
      <c r="L1154" s="46">
        <v>3.25</v>
      </c>
      <c r="M1154" s="66">
        <f t="shared" si="343"/>
        <v>312</v>
      </c>
      <c r="N1154" s="38">
        <v>30.5</v>
      </c>
      <c r="O1154" s="38">
        <v>21.5</v>
      </c>
      <c r="P1154" s="38">
        <v>42</v>
      </c>
      <c r="Q1154" s="71">
        <f t="shared" si="344"/>
        <v>2.8000000000000001E-2</v>
      </c>
      <c r="R1154" s="65">
        <f t="shared" si="345"/>
        <v>2.64</v>
      </c>
      <c r="S1154" s="72">
        <f t="shared" si="346"/>
        <v>0.41666666666666669</v>
      </c>
      <c r="T1154" s="50">
        <v>240</v>
      </c>
      <c r="U1154" s="74" t="s">
        <v>3685</v>
      </c>
      <c r="V1154" s="27">
        <f>IF(E1154="","",SUMIF(OUTBOUND!$G:$G,WMS!E1154,OUTBOUND!$L:$L))</f>
        <v>96</v>
      </c>
      <c r="W1154" s="27">
        <f>IF(E1154="","",SUMIF(OUTBOUND!$G:$G,WMS!E1154,OUTBOUND!$M:$M))</f>
        <v>576</v>
      </c>
      <c r="X1154" s="71">
        <f>IF(E1154="","",SUMIF(OUTBOUND!$G:$G,WMS!E1154,OUTBOUND!$O:$O))</f>
        <v>312</v>
      </c>
      <c r="Y1154" s="71">
        <f>IF(E1154="","",SUMIF(OUTBOUND!$G:$G,WMS!E1154,OUTBOUND!$AC:$AC))</f>
        <v>240</v>
      </c>
      <c r="Z1154" s="71">
        <f>IF(E1154="","",SUMIF(OUTBOUND!$G:$G,WMS!E1154,OUTBOUND!$P:$P))</f>
        <v>2.6880000000000002</v>
      </c>
      <c r="AA1154" s="27">
        <f t="shared" si="347"/>
        <v>0</v>
      </c>
      <c r="AB1154" s="27">
        <f t="shared" si="348"/>
        <v>0</v>
      </c>
      <c r="AC1154" s="71">
        <f t="shared" si="349"/>
        <v>0</v>
      </c>
      <c r="AD1154" s="71">
        <f t="shared" si="350"/>
        <v>0</v>
      </c>
      <c r="AE1154" s="71">
        <f t="shared" si="351"/>
        <v>-4.8000000000000043E-2</v>
      </c>
      <c r="AF1154" s="80" t="e">
        <f t="shared" si="352"/>
        <v>#DIV/0!</v>
      </c>
      <c r="AG1154" s="60" t="s">
        <v>2726</v>
      </c>
    </row>
    <row r="1155" spans="1:33">
      <c r="A1155" s="84" t="s">
        <v>3227</v>
      </c>
      <c r="B1155" s="83" t="s">
        <v>1966</v>
      </c>
      <c r="C1155" s="83" t="s">
        <v>3786</v>
      </c>
      <c r="D1155" s="83">
        <v>42643494</v>
      </c>
      <c r="E1155" s="57" t="str">
        <f t="shared" si="341"/>
        <v>KG-ROB-1905-00132-03244/42643494</v>
      </c>
      <c r="F1155" s="19" t="s">
        <v>1968</v>
      </c>
      <c r="G1155" s="19" t="s">
        <v>1973</v>
      </c>
      <c r="H1155" s="45">
        <v>43601</v>
      </c>
      <c r="I1155" s="38">
        <v>96</v>
      </c>
      <c r="J1155" s="38">
        <v>576</v>
      </c>
      <c r="K1155" s="65">
        <f t="shared" si="342"/>
        <v>6</v>
      </c>
      <c r="L1155" s="46">
        <v>3.1</v>
      </c>
      <c r="M1155" s="66">
        <f t="shared" si="343"/>
        <v>297.60000000000002</v>
      </c>
      <c r="N1155" s="38">
        <v>23</v>
      </c>
      <c r="O1155" s="38">
        <v>23</v>
      </c>
      <c r="P1155" s="38">
        <v>37</v>
      </c>
      <c r="Q1155" s="71">
        <f t="shared" si="344"/>
        <v>0.02</v>
      </c>
      <c r="R1155" s="65">
        <f t="shared" si="345"/>
        <v>1.88</v>
      </c>
      <c r="S1155" s="72">
        <f t="shared" si="346"/>
        <v>0.42500000000000004</v>
      </c>
      <c r="T1155" s="50">
        <v>244.8</v>
      </c>
      <c r="U1155" s="74" t="s">
        <v>3685</v>
      </c>
      <c r="V1155" s="27">
        <f>IF(E1155="","",SUMIF(OUTBOUND!$G:$G,WMS!E1155,OUTBOUND!$L:$L))</f>
        <v>96</v>
      </c>
      <c r="W1155" s="27">
        <f>IF(E1155="","",SUMIF(OUTBOUND!$G:$G,WMS!E1155,OUTBOUND!$M:$M))</f>
        <v>576</v>
      </c>
      <c r="X1155" s="71">
        <f>IF(E1155="","",SUMIF(OUTBOUND!$G:$G,WMS!E1155,OUTBOUND!$O:$O))</f>
        <v>297.60000000000002</v>
      </c>
      <c r="Y1155" s="71">
        <f>IF(E1155="","",SUMIF(OUTBOUND!$G:$G,WMS!E1155,OUTBOUND!$AC:$AC))</f>
        <v>244.8</v>
      </c>
      <c r="Z1155" s="71">
        <f>IF(E1155="","",SUMIF(OUTBOUND!$G:$G,WMS!E1155,OUTBOUND!$P:$P))</f>
        <v>1.92</v>
      </c>
      <c r="AA1155" s="27">
        <f t="shared" si="347"/>
        <v>0</v>
      </c>
      <c r="AB1155" s="27">
        <f t="shared" si="348"/>
        <v>0</v>
      </c>
      <c r="AC1155" s="71">
        <f t="shared" si="349"/>
        <v>0</v>
      </c>
      <c r="AD1155" s="71">
        <f t="shared" si="350"/>
        <v>0</v>
      </c>
      <c r="AE1155" s="71">
        <f t="shared" si="351"/>
        <v>-4.0000000000000036E-2</v>
      </c>
      <c r="AF1155" s="80" t="e">
        <f t="shared" si="352"/>
        <v>#DIV/0!</v>
      </c>
      <c r="AG1155" s="60" t="s">
        <v>2726</v>
      </c>
    </row>
    <row r="1156" spans="1:33">
      <c r="A1156" s="43" t="s">
        <v>3227</v>
      </c>
      <c r="B1156" s="19" t="s">
        <v>1966</v>
      </c>
      <c r="C1156" s="19" t="s">
        <v>3786</v>
      </c>
      <c r="D1156" s="19">
        <v>41718292</v>
      </c>
      <c r="E1156" s="57" t="str">
        <f t="shared" si="341"/>
        <v>KG-ROB-1905-00132-03244/41718292</v>
      </c>
      <c r="F1156" s="19" t="s">
        <v>1968</v>
      </c>
      <c r="G1156" s="19" t="s">
        <v>1974</v>
      </c>
      <c r="H1156" s="45">
        <v>43601</v>
      </c>
      <c r="I1156" s="38">
        <v>250</v>
      </c>
      <c r="J1156" s="38">
        <v>1500</v>
      </c>
      <c r="K1156" s="65">
        <f t="shared" si="342"/>
        <v>6</v>
      </c>
      <c r="L1156" s="46">
        <v>11.45</v>
      </c>
      <c r="M1156" s="66">
        <f t="shared" si="343"/>
        <v>2862.5</v>
      </c>
      <c r="N1156" s="38">
        <v>92.5</v>
      </c>
      <c r="O1156" s="38">
        <v>17.5</v>
      </c>
      <c r="P1156" s="38">
        <v>33.5</v>
      </c>
      <c r="Q1156" s="71">
        <f t="shared" si="344"/>
        <v>5.3999999999999999E-2</v>
      </c>
      <c r="R1156" s="65">
        <f t="shared" si="345"/>
        <v>13.56</v>
      </c>
      <c r="S1156" s="72">
        <f t="shared" si="346"/>
        <v>1.6216666666666666</v>
      </c>
      <c r="T1156" s="50">
        <v>2432.5</v>
      </c>
      <c r="U1156" s="74" t="s">
        <v>3685</v>
      </c>
      <c r="V1156" s="27">
        <f>IF(E1156="","",SUMIF(OUTBOUND!$G:$G,WMS!E1156,OUTBOUND!$L:$L))</f>
        <v>0</v>
      </c>
      <c r="W1156" s="27">
        <f>IF(E1156="","",SUMIF(OUTBOUND!$G:$G,WMS!E1156,OUTBOUND!$M:$M))</f>
        <v>0</v>
      </c>
      <c r="X1156" s="71">
        <f>IF(E1156="","",SUMIF(OUTBOUND!$G:$G,WMS!E1156,OUTBOUND!$O:$O))</f>
        <v>0</v>
      </c>
      <c r="Y1156" s="71">
        <f>IF(E1156="","",SUMIF(OUTBOUND!$G:$G,WMS!E1156,OUTBOUND!$AC:$AC))</f>
        <v>0</v>
      </c>
      <c r="Z1156" s="71">
        <f>IF(E1156="","",SUMIF(OUTBOUND!$G:$G,WMS!E1156,OUTBOUND!$P:$P))</f>
        <v>0</v>
      </c>
      <c r="AA1156" s="27">
        <f t="shared" si="347"/>
        <v>250</v>
      </c>
      <c r="AB1156" s="27">
        <f t="shared" si="348"/>
        <v>1500</v>
      </c>
      <c r="AC1156" s="71">
        <f t="shared" si="349"/>
        <v>2862.5</v>
      </c>
      <c r="AD1156" s="71">
        <f t="shared" si="350"/>
        <v>2432.5</v>
      </c>
      <c r="AE1156" s="71">
        <f t="shared" si="351"/>
        <v>13.56</v>
      </c>
      <c r="AF1156" s="80" t="b">
        <f t="shared" si="352"/>
        <v>1</v>
      </c>
    </row>
    <row r="1157" spans="1:33">
      <c r="A1157" s="84" t="s">
        <v>3227</v>
      </c>
      <c r="B1157" s="83" t="s">
        <v>1966</v>
      </c>
      <c r="C1157" s="83" t="s">
        <v>3786</v>
      </c>
      <c r="D1157" s="83">
        <v>41309919</v>
      </c>
      <c r="E1157" s="57" t="str">
        <f t="shared" si="341"/>
        <v>KG-ROB-1905-00132-03244/41309919</v>
      </c>
      <c r="F1157" s="19" t="s">
        <v>1968</v>
      </c>
      <c r="G1157" s="19" t="s">
        <v>1975</v>
      </c>
      <c r="H1157" s="45">
        <v>43601</v>
      </c>
      <c r="I1157" s="38">
        <v>89</v>
      </c>
      <c r="J1157" s="38">
        <v>1068</v>
      </c>
      <c r="K1157" s="65">
        <f t="shared" si="342"/>
        <v>12</v>
      </c>
      <c r="L1157" s="46">
        <v>5.2</v>
      </c>
      <c r="M1157" s="66">
        <f t="shared" si="343"/>
        <v>462.8</v>
      </c>
      <c r="N1157" s="38">
        <v>50</v>
      </c>
      <c r="O1157" s="38">
        <v>45.5</v>
      </c>
      <c r="P1157" s="38">
        <v>22.5</v>
      </c>
      <c r="Q1157" s="71">
        <f t="shared" si="344"/>
        <v>5.0999999999999997E-2</v>
      </c>
      <c r="R1157" s="65">
        <f t="shared" si="345"/>
        <v>4.5599999999999996</v>
      </c>
      <c r="S1157" s="72">
        <f t="shared" si="346"/>
        <v>0.35833333333333334</v>
      </c>
      <c r="T1157" s="50">
        <v>382.7</v>
      </c>
      <c r="U1157" s="74" t="s">
        <v>3685</v>
      </c>
      <c r="V1157" s="27">
        <f>IF(E1157="","",SUMIF(OUTBOUND!$G:$G,WMS!E1157,OUTBOUND!$L:$L))</f>
        <v>89</v>
      </c>
      <c r="W1157" s="27">
        <f>IF(E1157="","",SUMIF(OUTBOUND!$G:$G,WMS!E1157,OUTBOUND!$M:$M))</f>
        <v>1068</v>
      </c>
      <c r="X1157" s="71">
        <f>IF(E1157="","",SUMIF(OUTBOUND!$G:$G,WMS!E1157,OUTBOUND!$O:$O))</f>
        <v>462.8</v>
      </c>
      <c r="Y1157" s="71">
        <f>IF(E1157="","",SUMIF(OUTBOUND!$G:$G,WMS!E1157,OUTBOUND!$AC:$AC))</f>
        <v>382.7</v>
      </c>
      <c r="Z1157" s="71">
        <f>IF(E1157="","",SUMIF(OUTBOUND!$G:$G,WMS!E1157,OUTBOUND!$P:$P))</f>
        <v>4.5389999999999997</v>
      </c>
      <c r="AA1157" s="27">
        <f t="shared" si="347"/>
        <v>0</v>
      </c>
      <c r="AB1157" s="27">
        <f t="shared" si="348"/>
        <v>0</v>
      </c>
      <c r="AC1157" s="71">
        <f t="shared" si="349"/>
        <v>0</v>
      </c>
      <c r="AD1157" s="71">
        <f t="shared" si="350"/>
        <v>0</v>
      </c>
      <c r="AE1157" s="71">
        <f t="shared" si="351"/>
        <v>2.0999999999999908E-2</v>
      </c>
      <c r="AF1157" s="80" t="e">
        <f t="shared" si="352"/>
        <v>#DIV/0!</v>
      </c>
      <c r="AG1157" s="60" t="s">
        <v>2726</v>
      </c>
    </row>
    <row r="1158" spans="1:33">
      <c r="A1158" s="84" t="s">
        <v>3227</v>
      </c>
      <c r="B1158" s="83" t="s">
        <v>1977</v>
      </c>
      <c r="C1158" s="83" t="s">
        <v>3787</v>
      </c>
      <c r="D1158" s="83">
        <v>41401576</v>
      </c>
      <c r="E1158" s="57" t="str">
        <f t="shared" si="341"/>
        <v>KG-ROB-1905-00132-03390/41401576</v>
      </c>
      <c r="F1158" s="20" t="s">
        <v>1979</v>
      </c>
      <c r="G1158" s="20" t="s">
        <v>1980</v>
      </c>
      <c r="H1158" s="45">
        <v>43602</v>
      </c>
      <c r="I1158" s="38">
        <v>50</v>
      </c>
      <c r="J1158" s="38">
        <v>600</v>
      </c>
      <c r="K1158" s="65">
        <f t="shared" si="342"/>
        <v>12</v>
      </c>
      <c r="L1158" s="46">
        <v>2.2999999999999998</v>
      </c>
      <c r="M1158" s="66">
        <f t="shared" si="343"/>
        <v>115</v>
      </c>
      <c r="N1158" s="38">
        <v>39</v>
      </c>
      <c r="O1158" s="38">
        <v>26.5</v>
      </c>
      <c r="P1158" s="38">
        <v>43</v>
      </c>
      <c r="Q1158" s="71">
        <f t="shared" si="344"/>
        <v>4.3999999999999997E-2</v>
      </c>
      <c r="R1158" s="65">
        <f t="shared" si="345"/>
        <v>2.2200000000000002</v>
      </c>
      <c r="S1158" s="72">
        <f t="shared" si="346"/>
        <v>0.15</v>
      </c>
      <c r="T1158" s="50">
        <v>90</v>
      </c>
      <c r="U1158" s="74" t="s">
        <v>3685</v>
      </c>
      <c r="V1158" s="27">
        <f>IF(E1158="","",SUMIF(OUTBOUND!$G:$G,WMS!E1158,OUTBOUND!$L:$L))</f>
        <v>50</v>
      </c>
      <c r="W1158" s="27">
        <f>IF(E1158="","",SUMIF(OUTBOUND!$G:$G,WMS!E1158,OUTBOUND!$M:$M))</f>
        <v>600</v>
      </c>
      <c r="X1158" s="71">
        <f>IF(E1158="","",SUMIF(OUTBOUND!$G:$G,WMS!E1158,OUTBOUND!$O:$O))</f>
        <v>114.99999999999999</v>
      </c>
      <c r="Y1158" s="71">
        <f>IF(E1158="","",SUMIF(OUTBOUND!$G:$G,WMS!E1158,OUTBOUND!$AC:$AC))</f>
        <v>90</v>
      </c>
      <c r="Z1158" s="71">
        <f>IF(E1158="","",SUMIF(OUTBOUND!$G:$G,WMS!E1158,OUTBOUND!$P:$P))</f>
        <v>2.1999999999999997</v>
      </c>
      <c r="AA1158" s="27">
        <f t="shared" si="347"/>
        <v>0</v>
      </c>
      <c r="AB1158" s="27">
        <f t="shared" si="348"/>
        <v>0</v>
      </c>
      <c r="AC1158" s="71">
        <f t="shared" si="349"/>
        <v>1.4210854715202004E-14</v>
      </c>
      <c r="AD1158" s="71">
        <f t="shared" si="350"/>
        <v>0</v>
      </c>
      <c r="AE1158" s="71">
        <f t="shared" si="351"/>
        <v>2.0000000000000462E-2</v>
      </c>
      <c r="AF1158" s="80" t="e">
        <f t="shared" si="352"/>
        <v>#DIV/0!</v>
      </c>
      <c r="AG1158" s="60" t="s">
        <v>2726</v>
      </c>
    </row>
    <row r="1159" spans="1:33">
      <c r="A1159" s="84" t="s">
        <v>3227</v>
      </c>
      <c r="B1159" s="83" t="s">
        <v>1977</v>
      </c>
      <c r="C1159" s="83" t="s">
        <v>3787</v>
      </c>
      <c r="D1159" s="83">
        <v>41401439</v>
      </c>
      <c r="E1159" s="57" t="str">
        <f t="shared" si="341"/>
        <v>KG-ROB-1905-00132-03390/41401439</v>
      </c>
      <c r="F1159" s="20" t="s">
        <v>1979</v>
      </c>
      <c r="G1159" s="20" t="s">
        <v>1980</v>
      </c>
      <c r="H1159" s="45">
        <v>43602</v>
      </c>
      <c r="I1159" s="38">
        <v>84</v>
      </c>
      <c r="J1159" s="38">
        <v>1008</v>
      </c>
      <c r="K1159" s="65">
        <f t="shared" si="342"/>
        <v>12</v>
      </c>
      <c r="L1159" s="46">
        <v>3.15</v>
      </c>
      <c r="M1159" s="66">
        <f t="shared" si="343"/>
        <v>264.60000000000002</v>
      </c>
      <c r="N1159" s="38">
        <v>45</v>
      </c>
      <c r="O1159" s="38">
        <v>31</v>
      </c>
      <c r="P1159" s="38">
        <v>25</v>
      </c>
      <c r="Q1159" s="71">
        <f t="shared" si="344"/>
        <v>3.5000000000000003E-2</v>
      </c>
      <c r="R1159" s="65">
        <f t="shared" si="345"/>
        <v>2.93</v>
      </c>
      <c r="S1159" s="72">
        <f t="shared" si="346"/>
        <v>0.2251984126984127</v>
      </c>
      <c r="T1159" s="50">
        <v>227</v>
      </c>
      <c r="U1159" s="74" t="s">
        <v>3685</v>
      </c>
      <c r="V1159" s="27">
        <f>IF(E1159="","",SUMIF(OUTBOUND!$G:$G,WMS!E1159,OUTBOUND!$L:$L))</f>
        <v>84</v>
      </c>
      <c r="W1159" s="27">
        <f>IF(E1159="","",SUMIF(OUTBOUND!$G:$G,WMS!E1159,OUTBOUND!$M:$M))</f>
        <v>1008</v>
      </c>
      <c r="X1159" s="71">
        <f>IF(E1159="","",SUMIF(OUTBOUND!$G:$G,WMS!E1159,OUTBOUND!$O:$O))</f>
        <v>264.59999999999997</v>
      </c>
      <c r="Y1159" s="71">
        <f>IF(E1159="","",SUMIF(OUTBOUND!$G:$G,WMS!E1159,OUTBOUND!$AC:$AC))</f>
        <v>227</v>
      </c>
      <c r="Z1159" s="71">
        <f>IF(E1159="","",SUMIF(OUTBOUND!$G:$G,WMS!E1159,OUTBOUND!$P:$P))</f>
        <v>2.9400000000000004</v>
      </c>
      <c r="AA1159" s="27">
        <f t="shared" si="347"/>
        <v>0</v>
      </c>
      <c r="AB1159" s="27">
        <f t="shared" si="348"/>
        <v>0</v>
      </c>
      <c r="AC1159" s="71">
        <f t="shared" si="349"/>
        <v>5.6843418860808015E-14</v>
      </c>
      <c r="AD1159" s="71">
        <f t="shared" si="350"/>
        <v>0</v>
      </c>
      <c r="AE1159" s="71">
        <f t="shared" si="351"/>
        <v>-1.0000000000000231E-2</v>
      </c>
      <c r="AF1159" s="80" t="e">
        <f t="shared" si="352"/>
        <v>#DIV/0!</v>
      </c>
      <c r="AG1159" s="60" t="s">
        <v>2726</v>
      </c>
    </row>
    <row r="1160" spans="1:33">
      <c r="A1160" s="84" t="s">
        <v>3227</v>
      </c>
      <c r="B1160" s="83" t="s">
        <v>1977</v>
      </c>
      <c r="C1160" s="83" t="s">
        <v>3787</v>
      </c>
      <c r="D1160" s="83">
        <v>42565406</v>
      </c>
      <c r="E1160" s="57" t="str">
        <f t="shared" si="341"/>
        <v>KG-ROB-1905-00132-03390/42565406</v>
      </c>
      <c r="F1160" s="20" t="s">
        <v>1979</v>
      </c>
      <c r="G1160" s="20" t="s">
        <v>1981</v>
      </c>
      <c r="H1160" s="45">
        <v>43602</v>
      </c>
      <c r="I1160" s="38">
        <v>24</v>
      </c>
      <c r="J1160" s="38">
        <v>864</v>
      </c>
      <c r="K1160" s="65">
        <f t="shared" si="342"/>
        <v>36</v>
      </c>
      <c r="L1160" s="46">
        <v>4.25</v>
      </c>
      <c r="M1160" s="66">
        <f t="shared" si="343"/>
        <v>102</v>
      </c>
      <c r="N1160" s="38">
        <v>29.5</v>
      </c>
      <c r="O1160" s="38">
        <v>29</v>
      </c>
      <c r="P1160" s="38">
        <v>27</v>
      </c>
      <c r="Q1160" s="71">
        <f t="shared" si="344"/>
        <v>2.3E-2</v>
      </c>
      <c r="R1160" s="65">
        <f t="shared" si="345"/>
        <v>0.55000000000000004</v>
      </c>
      <c r="S1160" s="72">
        <f t="shared" si="346"/>
        <v>9.4907407407407413E-2</v>
      </c>
      <c r="T1160" s="50">
        <v>82</v>
      </c>
      <c r="U1160" s="74" t="s">
        <v>3685</v>
      </c>
      <c r="V1160" s="27">
        <f>IF(E1160="","",SUMIF(OUTBOUND!$G:$G,WMS!E1160,OUTBOUND!$L:$L))</f>
        <v>24</v>
      </c>
      <c r="W1160" s="27">
        <f>IF(E1160="","",SUMIF(OUTBOUND!$G:$G,WMS!E1160,OUTBOUND!$M:$M))</f>
        <v>864</v>
      </c>
      <c r="X1160" s="71">
        <f>IF(E1160="","",SUMIF(OUTBOUND!$G:$G,WMS!E1160,OUTBOUND!$O:$O))</f>
        <v>102</v>
      </c>
      <c r="Y1160" s="71">
        <f>IF(E1160="","",SUMIF(OUTBOUND!$G:$G,WMS!E1160,OUTBOUND!$AC:$AC))</f>
        <v>82</v>
      </c>
      <c r="Z1160" s="71">
        <f>IF(E1160="","",SUMIF(OUTBOUND!$G:$G,WMS!E1160,OUTBOUND!$P:$P))</f>
        <v>0.55200000000000005</v>
      </c>
      <c r="AA1160" s="27">
        <f t="shared" si="347"/>
        <v>0</v>
      </c>
      <c r="AB1160" s="27">
        <f t="shared" si="348"/>
        <v>0</v>
      </c>
      <c r="AC1160" s="71">
        <f t="shared" si="349"/>
        <v>0</v>
      </c>
      <c r="AD1160" s="71">
        <f t="shared" si="350"/>
        <v>0</v>
      </c>
      <c r="AE1160" s="71">
        <f t="shared" si="351"/>
        <v>-2.0000000000000018E-3</v>
      </c>
      <c r="AF1160" s="80" t="e">
        <f t="shared" si="352"/>
        <v>#DIV/0!</v>
      </c>
      <c r="AG1160" s="60" t="s">
        <v>2726</v>
      </c>
    </row>
    <row r="1161" spans="1:33">
      <c r="A1161" s="84" t="s">
        <v>3227</v>
      </c>
      <c r="B1161" s="83" t="s">
        <v>1977</v>
      </c>
      <c r="C1161" s="83" t="s">
        <v>3787</v>
      </c>
      <c r="D1161" s="83">
        <v>41808283</v>
      </c>
      <c r="E1161" s="57" t="str">
        <f t="shared" si="341"/>
        <v>KG-ROB-1905-00132-03390/41808283</v>
      </c>
      <c r="F1161" s="20" t="s">
        <v>1979</v>
      </c>
      <c r="G1161" s="20" t="s">
        <v>1982</v>
      </c>
      <c r="H1161" s="45">
        <v>43602</v>
      </c>
      <c r="I1161" s="38">
        <v>242</v>
      </c>
      <c r="J1161" s="38">
        <v>726</v>
      </c>
      <c r="K1161" s="65">
        <f t="shared" si="342"/>
        <v>3</v>
      </c>
      <c r="L1161" s="46">
        <v>5.75</v>
      </c>
      <c r="M1161" s="66">
        <f t="shared" si="343"/>
        <v>1391.5</v>
      </c>
      <c r="N1161" s="38">
        <v>71</v>
      </c>
      <c r="O1161" s="38">
        <v>41</v>
      </c>
      <c r="P1161" s="38">
        <v>54</v>
      </c>
      <c r="Q1161" s="71">
        <f t="shared" si="344"/>
        <v>0.157</v>
      </c>
      <c r="R1161" s="65">
        <f t="shared" si="345"/>
        <v>38.04</v>
      </c>
      <c r="S1161" s="72">
        <f t="shared" si="346"/>
        <v>1.5661157024793388</v>
      </c>
      <c r="T1161" s="50">
        <v>1137</v>
      </c>
      <c r="U1161" s="74" t="s">
        <v>3685</v>
      </c>
      <c r="V1161" s="27">
        <f>IF(E1161="","",SUMIF(OUTBOUND!$G:$G,WMS!E1161,OUTBOUND!$L:$L))</f>
        <v>242</v>
      </c>
      <c r="W1161" s="27">
        <f>IF(E1161="","",SUMIF(OUTBOUND!$G:$G,WMS!E1161,OUTBOUND!$M:$M))</f>
        <v>726</v>
      </c>
      <c r="X1161" s="71">
        <f>IF(E1161="","",SUMIF(OUTBOUND!$G:$G,WMS!E1161,OUTBOUND!$O:$O))</f>
        <v>1391.5</v>
      </c>
      <c r="Y1161" s="71">
        <f>IF(E1161="","",SUMIF(OUTBOUND!$G:$G,WMS!E1161,OUTBOUND!$AC:$AC))</f>
        <v>1137</v>
      </c>
      <c r="Z1161" s="71">
        <f>IF(E1161="","",SUMIF(OUTBOUND!$G:$G,WMS!E1161,OUTBOUND!$P:$P))</f>
        <v>37.994</v>
      </c>
      <c r="AA1161" s="27">
        <f t="shared" si="347"/>
        <v>0</v>
      </c>
      <c r="AB1161" s="27">
        <f t="shared" si="348"/>
        <v>0</v>
      </c>
      <c r="AC1161" s="71">
        <f t="shared" si="349"/>
        <v>0</v>
      </c>
      <c r="AD1161" s="71">
        <f t="shared" si="350"/>
        <v>0</v>
      </c>
      <c r="AE1161" s="71">
        <f t="shared" si="351"/>
        <v>4.5999999999999375E-2</v>
      </c>
      <c r="AF1161" s="80" t="e">
        <f t="shared" si="352"/>
        <v>#DIV/0!</v>
      </c>
      <c r="AG1161" s="60" t="s">
        <v>2726</v>
      </c>
    </row>
    <row r="1162" spans="1:33">
      <c r="A1162" s="43" t="s">
        <v>3227</v>
      </c>
      <c r="B1162" s="19" t="s">
        <v>1977</v>
      </c>
      <c r="C1162" s="19" t="s">
        <v>3787</v>
      </c>
      <c r="D1162" s="19">
        <v>41305171</v>
      </c>
      <c r="E1162" s="57" t="str">
        <f t="shared" si="341"/>
        <v>KG-ROB-1905-00132-03390/41305171</v>
      </c>
      <c r="F1162" s="20" t="s">
        <v>1979</v>
      </c>
      <c r="G1162" s="20" t="s">
        <v>1982</v>
      </c>
      <c r="H1162" s="45">
        <v>43602</v>
      </c>
      <c r="I1162" s="38">
        <v>45</v>
      </c>
      <c r="J1162" s="38">
        <v>540</v>
      </c>
      <c r="K1162" s="65">
        <f t="shared" si="342"/>
        <v>12</v>
      </c>
      <c r="L1162" s="46">
        <v>3.55</v>
      </c>
      <c r="M1162" s="66">
        <f t="shared" si="343"/>
        <v>159.75</v>
      </c>
      <c r="N1162" s="38">
        <v>34</v>
      </c>
      <c r="O1162" s="38">
        <v>18.5</v>
      </c>
      <c r="P1162" s="38">
        <v>63</v>
      </c>
      <c r="Q1162" s="71">
        <f t="shared" si="344"/>
        <v>0.04</v>
      </c>
      <c r="R1162" s="65">
        <f t="shared" si="345"/>
        <v>1.78</v>
      </c>
      <c r="S1162" s="72">
        <f t="shared" si="346"/>
        <v>0.25</v>
      </c>
      <c r="T1162" s="50">
        <v>135</v>
      </c>
      <c r="U1162" s="74" t="s">
        <v>3685</v>
      </c>
      <c r="V1162" s="27">
        <f>IF(E1162="","",SUMIF(OUTBOUND!$G:$G,WMS!E1162,OUTBOUND!$L:$L))</f>
        <v>42</v>
      </c>
      <c r="W1162" s="27">
        <f>IF(E1162="","",SUMIF(OUTBOUND!$G:$G,WMS!E1162,OUTBOUND!$M:$M))</f>
        <v>504</v>
      </c>
      <c r="X1162" s="71">
        <f>IF(E1162="","",SUMIF(OUTBOUND!$G:$G,WMS!E1162,OUTBOUND!$O:$O))</f>
        <v>149.1</v>
      </c>
      <c r="Y1162" s="71">
        <f>IF(E1162="","",SUMIF(OUTBOUND!$G:$G,WMS!E1162,OUTBOUND!$AC:$AC))</f>
        <v>126</v>
      </c>
      <c r="Z1162" s="71">
        <f>IF(E1162="","",SUMIF(OUTBOUND!$G:$G,WMS!E1162,OUTBOUND!$P:$P))</f>
        <v>1.68</v>
      </c>
      <c r="AA1162" s="27">
        <f t="shared" si="347"/>
        <v>3</v>
      </c>
      <c r="AB1162" s="27">
        <f t="shared" si="348"/>
        <v>36</v>
      </c>
      <c r="AC1162" s="71">
        <f t="shared" si="349"/>
        <v>10.650000000000006</v>
      </c>
      <c r="AD1162" s="71">
        <f t="shared" si="350"/>
        <v>9</v>
      </c>
      <c r="AE1162" s="71">
        <f t="shared" si="351"/>
        <v>0.10000000000000009</v>
      </c>
      <c r="AF1162" s="80" t="b">
        <f t="shared" si="352"/>
        <v>1</v>
      </c>
    </row>
    <row r="1163" spans="1:33">
      <c r="A1163" s="43" t="s">
        <v>3227</v>
      </c>
      <c r="B1163" s="19" t="s">
        <v>1977</v>
      </c>
      <c r="C1163" s="19" t="s">
        <v>3788</v>
      </c>
      <c r="D1163" s="19">
        <v>41401552</v>
      </c>
      <c r="E1163" s="57" t="str">
        <f t="shared" si="341"/>
        <v>KG-ROB-1906-00133-03391/41401552</v>
      </c>
      <c r="F1163" s="20" t="s">
        <v>1979</v>
      </c>
      <c r="G1163" s="20" t="s">
        <v>1980</v>
      </c>
      <c r="H1163" s="45">
        <v>43602</v>
      </c>
      <c r="I1163" s="38">
        <v>57</v>
      </c>
      <c r="J1163" s="38">
        <v>684</v>
      </c>
      <c r="K1163" s="65">
        <f t="shared" si="342"/>
        <v>12</v>
      </c>
      <c r="L1163" s="46">
        <v>2.35</v>
      </c>
      <c r="M1163" s="66">
        <f t="shared" si="343"/>
        <v>133.94999999999999</v>
      </c>
      <c r="N1163" s="38">
        <v>43</v>
      </c>
      <c r="O1163" s="38">
        <v>23.5</v>
      </c>
      <c r="P1163" s="38">
        <v>48.5</v>
      </c>
      <c r="Q1163" s="71">
        <f t="shared" si="344"/>
        <v>4.9000000000000002E-2</v>
      </c>
      <c r="R1163" s="65">
        <f t="shared" si="345"/>
        <v>2.79</v>
      </c>
      <c r="S1163" s="72">
        <f t="shared" si="346"/>
        <v>0.15058479532163743</v>
      </c>
      <c r="T1163" s="50">
        <v>103</v>
      </c>
      <c r="U1163" s="74" t="s">
        <v>3685</v>
      </c>
      <c r="V1163" s="27">
        <f>IF(E1163="","",SUMIF(OUTBOUND!$G:$G,WMS!E1163,OUTBOUND!$L:$L))</f>
        <v>0</v>
      </c>
      <c r="W1163" s="27">
        <f>IF(E1163="","",SUMIF(OUTBOUND!$G:$G,WMS!E1163,OUTBOUND!$M:$M))</f>
        <v>0</v>
      </c>
      <c r="X1163" s="71">
        <f>IF(E1163="","",SUMIF(OUTBOUND!$G:$G,WMS!E1163,OUTBOUND!$O:$O))</f>
        <v>0</v>
      </c>
      <c r="Y1163" s="71">
        <f>IF(E1163="","",SUMIF(OUTBOUND!$G:$G,WMS!E1163,OUTBOUND!$AC:$AC))</f>
        <v>0</v>
      </c>
      <c r="Z1163" s="71">
        <f>IF(E1163="","",SUMIF(OUTBOUND!$G:$G,WMS!E1163,OUTBOUND!$P:$P))</f>
        <v>0</v>
      </c>
      <c r="AA1163" s="27">
        <f t="shared" si="347"/>
        <v>57</v>
      </c>
      <c r="AB1163" s="27">
        <f t="shared" si="348"/>
        <v>684</v>
      </c>
      <c r="AC1163" s="71">
        <f t="shared" si="349"/>
        <v>133.94999999999999</v>
      </c>
      <c r="AD1163" s="71">
        <f t="shared" si="350"/>
        <v>103</v>
      </c>
      <c r="AE1163" s="71">
        <f t="shared" si="351"/>
        <v>2.79</v>
      </c>
      <c r="AF1163" s="80" t="b">
        <f t="shared" si="352"/>
        <v>1</v>
      </c>
    </row>
    <row r="1164" spans="1:33">
      <c r="A1164" s="43" t="s">
        <v>3227</v>
      </c>
      <c r="B1164" s="19" t="s">
        <v>1977</v>
      </c>
      <c r="C1164" s="19" t="s">
        <v>3788</v>
      </c>
      <c r="D1164" s="19">
        <v>41401460</v>
      </c>
      <c r="E1164" s="57" t="str">
        <f t="shared" si="341"/>
        <v>KG-ROB-1906-00133-03391/41401460</v>
      </c>
      <c r="F1164" s="20" t="s">
        <v>1979</v>
      </c>
      <c r="G1164" s="20" t="s">
        <v>1980</v>
      </c>
      <c r="H1164" s="45">
        <v>43602</v>
      </c>
      <c r="I1164" s="38">
        <v>50</v>
      </c>
      <c r="J1164" s="38">
        <v>800</v>
      </c>
      <c r="K1164" s="65">
        <f t="shared" si="342"/>
        <v>16</v>
      </c>
      <c r="L1164" s="46">
        <v>3.1</v>
      </c>
      <c r="M1164" s="66">
        <f t="shared" si="343"/>
        <v>155</v>
      </c>
      <c r="N1164" s="38">
        <v>29</v>
      </c>
      <c r="O1164" s="38">
        <v>24</v>
      </c>
      <c r="P1164" s="38">
        <v>45</v>
      </c>
      <c r="Q1164" s="71">
        <f t="shared" si="344"/>
        <v>3.1E-2</v>
      </c>
      <c r="R1164" s="65">
        <f t="shared" si="345"/>
        <v>1.57</v>
      </c>
      <c r="S1164" s="72">
        <f t="shared" si="346"/>
        <v>0.17125000000000001</v>
      </c>
      <c r="T1164" s="50">
        <v>137</v>
      </c>
      <c r="U1164" s="74" t="s">
        <v>3685</v>
      </c>
      <c r="V1164" s="27">
        <f>IF(E1164="","",SUMIF(OUTBOUND!$G:$G,WMS!E1164,OUTBOUND!$L:$L))</f>
        <v>0</v>
      </c>
      <c r="W1164" s="27">
        <f>IF(E1164="","",SUMIF(OUTBOUND!$G:$G,WMS!E1164,OUTBOUND!$M:$M))</f>
        <v>0</v>
      </c>
      <c r="X1164" s="71">
        <f>IF(E1164="","",SUMIF(OUTBOUND!$G:$G,WMS!E1164,OUTBOUND!$O:$O))</f>
        <v>0</v>
      </c>
      <c r="Y1164" s="71">
        <f>IF(E1164="","",SUMIF(OUTBOUND!$G:$G,WMS!E1164,OUTBOUND!$AC:$AC))</f>
        <v>0</v>
      </c>
      <c r="Z1164" s="71">
        <f>IF(E1164="","",SUMIF(OUTBOUND!$G:$G,WMS!E1164,OUTBOUND!$P:$P))</f>
        <v>0</v>
      </c>
      <c r="AA1164" s="27">
        <f t="shared" si="347"/>
        <v>50</v>
      </c>
      <c r="AB1164" s="27">
        <f t="shared" si="348"/>
        <v>800</v>
      </c>
      <c r="AC1164" s="71">
        <f t="shared" si="349"/>
        <v>155</v>
      </c>
      <c r="AD1164" s="71">
        <f t="shared" si="350"/>
        <v>137</v>
      </c>
      <c r="AE1164" s="71">
        <f t="shared" si="351"/>
        <v>1.57</v>
      </c>
      <c r="AF1164" s="80" t="b">
        <f t="shared" si="352"/>
        <v>1</v>
      </c>
    </row>
    <row r="1165" spans="1:33">
      <c r="A1165" s="43" t="s">
        <v>3227</v>
      </c>
      <c r="B1165" s="19" t="s">
        <v>1977</v>
      </c>
      <c r="C1165" s="19" t="s">
        <v>3788</v>
      </c>
      <c r="D1165" s="19">
        <v>41401514</v>
      </c>
      <c r="E1165" s="57" t="str">
        <f t="shared" si="341"/>
        <v>KG-ROB-1906-00133-03391/41401514</v>
      </c>
      <c r="F1165" s="20" t="s">
        <v>1979</v>
      </c>
      <c r="G1165" s="20" t="s">
        <v>1980</v>
      </c>
      <c r="H1165" s="45">
        <v>43602</v>
      </c>
      <c r="I1165" s="38">
        <v>101</v>
      </c>
      <c r="J1165" s="38">
        <v>1212</v>
      </c>
      <c r="K1165" s="65">
        <f t="shared" si="342"/>
        <v>12</v>
      </c>
      <c r="L1165" s="46">
        <v>1.6</v>
      </c>
      <c r="M1165" s="66">
        <f t="shared" si="343"/>
        <v>161.6</v>
      </c>
      <c r="N1165" s="38">
        <v>23</v>
      </c>
      <c r="O1165" s="38">
        <v>22.5</v>
      </c>
      <c r="P1165" s="38">
        <v>29</v>
      </c>
      <c r="Q1165" s="71">
        <f t="shared" si="344"/>
        <v>1.4999999999999999E-2</v>
      </c>
      <c r="R1165" s="65">
        <f t="shared" si="345"/>
        <v>1.52</v>
      </c>
      <c r="S1165" s="72">
        <f t="shared" si="346"/>
        <v>9.5709570957095716E-2</v>
      </c>
      <c r="T1165" s="50">
        <v>116</v>
      </c>
      <c r="U1165" s="74" t="s">
        <v>3685</v>
      </c>
      <c r="V1165" s="27">
        <f>IF(E1165="","",SUMIF(OUTBOUND!$G:$G,WMS!E1165,OUTBOUND!$L:$L))</f>
        <v>0</v>
      </c>
      <c r="W1165" s="27">
        <f>IF(E1165="","",SUMIF(OUTBOUND!$G:$G,WMS!E1165,OUTBOUND!$M:$M))</f>
        <v>0</v>
      </c>
      <c r="X1165" s="71">
        <f>IF(E1165="","",SUMIF(OUTBOUND!$G:$G,WMS!E1165,OUTBOUND!$O:$O))</f>
        <v>0</v>
      </c>
      <c r="Y1165" s="71">
        <f>IF(E1165="","",SUMIF(OUTBOUND!$G:$G,WMS!E1165,OUTBOUND!$AC:$AC))</f>
        <v>0</v>
      </c>
      <c r="Z1165" s="71">
        <f>IF(E1165="","",SUMIF(OUTBOUND!$G:$G,WMS!E1165,OUTBOUND!$P:$P))</f>
        <v>0</v>
      </c>
      <c r="AA1165" s="27">
        <f t="shared" si="347"/>
        <v>101</v>
      </c>
      <c r="AB1165" s="27">
        <f t="shared" si="348"/>
        <v>1212</v>
      </c>
      <c r="AC1165" s="71">
        <f t="shared" si="349"/>
        <v>161.6</v>
      </c>
      <c r="AD1165" s="71">
        <f t="shared" si="350"/>
        <v>116</v>
      </c>
      <c r="AE1165" s="71">
        <f t="shared" si="351"/>
        <v>1.52</v>
      </c>
      <c r="AF1165" s="80" t="b">
        <f t="shared" si="352"/>
        <v>1</v>
      </c>
    </row>
    <row r="1166" spans="1:33">
      <c r="A1166" s="84" t="s">
        <v>3227</v>
      </c>
      <c r="B1166" s="83" t="s">
        <v>1977</v>
      </c>
      <c r="C1166" s="83" t="s">
        <v>3788</v>
      </c>
      <c r="D1166" s="83">
        <v>41617403</v>
      </c>
      <c r="E1166" s="57" t="str">
        <f t="shared" si="341"/>
        <v>KG-ROB-1906-00133-03391/41617403</v>
      </c>
      <c r="F1166" s="20" t="s">
        <v>1979</v>
      </c>
      <c r="G1166" s="20" t="s">
        <v>1983</v>
      </c>
      <c r="H1166" s="45">
        <v>43602</v>
      </c>
      <c r="I1166" s="38">
        <v>32</v>
      </c>
      <c r="J1166" s="38">
        <v>512</v>
      </c>
      <c r="K1166" s="65">
        <f t="shared" si="342"/>
        <v>16</v>
      </c>
      <c r="L1166" s="46">
        <v>6.2</v>
      </c>
      <c r="M1166" s="66">
        <f t="shared" si="343"/>
        <v>198.4</v>
      </c>
      <c r="N1166" s="38">
        <v>36.5</v>
      </c>
      <c r="O1166" s="38">
        <v>13</v>
      </c>
      <c r="P1166" s="38">
        <v>47</v>
      </c>
      <c r="Q1166" s="71">
        <f t="shared" si="344"/>
        <v>2.1999999999999999E-2</v>
      </c>
      <c r="R1166" s="65">
        <f t="shared" si="345"/>
        <v>0.71</v>
      </c>
      <c r="S1166" s="72">
        <f t="shared" si="346"/>
        <v>0.35546875</v>
      </c>
      <c r="T1166" s="50">
        <v>182</v>
      </c>
      <c r="U1166" s="74" t="s">
        <v>3685</v>
      </c>
      <c r="V1166" s="27">
        <f>IF(E1166="","",SUMIF(OUTBOUND!$G:$G,WMS!E1166,OUTBOUND!$L:$L))</f>
        <v>32</v>
      </c>
      <c r="W1166" s="27">
        <f>IF(E1166="","",SUMIF(OUTBOUND!$G:$G,WMS!E1166,OUTBOUND!$M:$M))</f>
        <v>512</v>
      </c>
      <c r="X1166" s="71">
        <f>IF(E1166="","",SUMIF(OUTBOUND!$G:$G,WMS!E1166,OUTBOUND!$O:$O))</f>
        <v>198.4</v>
      </c>
      <c r="Y1166" s="71">
        <f>IF(E1166="","",SUMIF(OUTBOUND!$G:$G,WMS!E1166,OUTBOUND!$AC:$AC))</f>
        <v>182</v>
      </c>
      <c r="Z1166" s="71">
        <f>IF(E1166="","",SUMIF(OUTBOUND!$G:$G,WMS!E1166,OUTBOUND!$P:$P))</f>
        <v>0.70399999999999996</v>
      </c>
      <c r="AA1166" s="27">
        <f t="shared" si="347"/>
        <v>0</v>
      </c>
      <c r="AB1166" s="27">
        <f t="shared" si="348"/>
        <v>0</v>
      </c>
      <c r="AC1166" s="71">
        <f t="shared" si="349"/>
        <v>0</v>
      </c>
      <c r="AD1166" s="71">
        <f t="shared" si="350"/>
        <v>0</v>
      </c>
      <c r="AE1166" s="71">
        <f t="shared" si="351"/>
        <v>6.0000000000000053E-3</v>
      </c>
      <c r="AF1166" s="80" t="e">
        <f t="shared" si="352"/>
        <v>#DIV/0!</v>
      </c>
      <c r="AG1166" s="43" t="s">
        <v>2726</v>
      </c>
    </row>
    <row r="1167" spans="1:33">
      <c r="A1167" s="43" t="s">
        <v>3227</v>
      </c>
      <c r="B1167" s="19" t="s">
        <v>1977</v>
      </c>
      <c r="C1167" s="19" t="s">
        <v>3789</v>
      </c>
      <c r="D1167" s="19">
        <v>42565406</v>
      </c>
      <c r="E1167" s="57" t="str">
        <f t="shared" si="341"/>
        <v>KG-ROB-1907-00134-03392/42565406</v>
      </c>
      <c r="F1167" s="20" t="s">
        <v>1979</v>
      </c>
      <c r="G1167" s="20" t="s">
        <v>1981</v>
      </c>
      <c r="H1167" s="45">
        <v>43602</v>
      </c>
      <c r="I1167" s="38">
        <v>16</v>
      </c>
      <c r="J1167" s="38">
        <v>576</v>
      </c>
      <c r="K1167" s="65">
        <f t="shared" si="342"/>
        <v>36</v>
      </c>
      <c r="L1167" s="46">
        <v>4.25</v>
      </c>
      <c r="M1167" s="66">
        <f t="shared" si="343"/>
        <v>68</v>
      </c>
      <c r="N1167" s="38">
        <v>29.5</v>
      </c>
      <c r="O1167" s="38">
        <v>29</v>
      </c>
      <c r="P1167" s="38">
        <v>27</v>
      </c>
      <c r="Q1167" s="71">
        <f t="shared" si="344"/>
        <v>2.3E-2</v>
      </c>
      <c r="R1167" s="65">
        <f t="shared" si="345"/>
        <v>0.37</v>
      </c>
      <c r="S1167" s="72">
        <f t="shared" si="346"/>
        <v>9.375E-2</v>
      </c>
      <c r="T1167" s="50">
        <v>54</v>
      </c>
      <c r="U1167" s="74" t="s">
        <v>3685</v>
      </c>
      <c r="V1167" s="27">
        <f>IF(E1167="","",SUMIF(OUTBOUND!$G:$G,WMS!E1167,OUTBOUND!$L:$L))</f>
        <v>0</v>
      </c>
      <c r="W1167" s="27">
        <f>IF(E1167="","",SUMIF(OUTBOUND!$G:$G,WMS!E1167,OUTBOUND!$M:$M))</f>
        <v>0</v>
      </c>
      <c r="X1167" s="71">
        <f>IF(E1167="","",SUMIF(OUTBOUND!$G:$G,WMS!E1167,OUTBOUND!$O:$O))</f>
        <v>0</v>
      </c>
      <c r="Y1167" s="71">
        <f>IF(E1167="","",SUMIF(OUTBOUND!$G:$G,WMS!E1167,OUTBOUND!$AC:$AC))</f>
        <v>0</v>
      </c>
      <c r="Z1167" s="71">
        <f>IF(E1167="","",SUMIF(OUTBOUND!$G:$G,WMS!E1167,OUTBOUND!$P:$P))</f>
        <v>0</v>
      </c>
      <c r="AA1167" s="27">
        <f t="shared" si="347"/>
        <v>16</v>
      </c>
      <c r="AB1167" s="27">
        <f t="shared" si="348"/>
        <v>576</v>
      </c>
      <c r="AC1167" s="71">
        <f t="shared" si="349"/>
        <v>68</v>
      </c>
      <c r="AD1167" s="71">
        <f t="shared" si="350"/>
        <v>54</v>
      </c>
      <c r="AE1167" s="71">
        <f t="shared" si="351"/>
        <v>0.37</v>
      </c>
      <c r="AF1167" s="80" t="b">
        <f t="shared" si="352"/>
        <v>1</v>
      </c>
    </row>
    <row r="1168" spans="1:33">
      <c r="A1168" s="43" t="s">
        <v>3227</v>
      </c>
      <c r="B1168" s="19" t="s">
        <v>1977</v>
      </c>
      <c r="C1168" s="19" t="s">
        <v>3790</v>
      </c>
      <c r="D1168" s="19">
        <v>41521328</v>
      </c>
      <c r="E1168" s="57" t="str">
        <f t="shared" si="341"/>
        <v>KG-ROB-1908-00135-03393/41521328</v>
      </c>
      <c r="F1168" s="20" t="s">
        <v>1979</v>
      </c>
      <c r="G1168" s="20" t="s">
        <v>1980</v>
      </c>
      <c r="H1168" s="45">
        <v>43602</v>
      </c>
      <c r="I1168" s="38">
        <v>38</v>
      </c>
      <c r="J1168" s="38">
        <v>304</v>
      </c>
      <c r="K1168" s="65">
        <f t="shared" si="342"/>
        <v>8</v>
      </c>
      <c r="L1168" s="46">
        <v>3.35</v>
      </c>
      <c r="M1168" s="66">
        <f t="shared" si="343"/>
        <v>127.3</v>
      </c>
      <c r="N1168" s="38">
        <v>46</v>
      </c>
      <c r="O1168" s="38">
        <v>32.5</v>
      </c>
      <c r="P1168" s="38">
        <v>47</v>
      </c>
      <c r="Q1168" s="71">
        <f t="shared" si="344"/>
        <v>7.0000000000000007E-2</v>
      </c>
      <c r="R1168" s="65">
        <f t="shared" si="345"/>
        <v>2.67</v>
      </c>
      <c r="S1168" s="72">
        <f t="shared" si="346"/>
        <v>0.34868421052631576</v>
      </c>
      <c r="T1168" s="50">
        <v>106</v>
      </c>
      <c r="U1168" s="74" t="s">
        <v>3685</v>
      </c>
      <c r="V1168" s="27">
        <f>IF(E1168="","",SUMIF(OUTBOUND!$G:$G,WMS!E1168,OUTBOUND!$L:$L))</f>
        <v>0</v>
      </c>
      <c r="W1168" s="27">
        <f>IF(E1168="","",SUMIF(OUTBOUND!$G:$G,WMS!E1168,OUTBOUND!$M:$M))</f>
        <v>0</v>
      </c>
      <c r="X1168" s="71">
        <f>IF(E1168="","",SUMIF(OUTBOUND!$G:$G,WMS!E1168,OUTBOUND!$O:$O))</f>
        <v>0</v>
      </c>
      <c r="Y1168" s="71">
        <f>IF(E1168="","",SUMIF(OUTBOUND!$G:$G,WMS!E1168,OUTBOUND!$AC:$AC))</f>
        <v>0</v>
      </c>
      <c r="Z1168" s="71">
        <f>IF(E1168="","",SUMIF(OUTBOUND!$G:$G,WMS!E1168,OUTBOUND!$P:$P))</f>
        <v>0</v>
      </c>
      <c r="AA1168" s="27">
        <f t="shared" si="347"/>
        <v>38</v>
      </c>
      <c r="AB1168" s="27">
        <f t="shared" si="348"/>
        <v>304</v>
      </c>
      <c r="AC1168" s="71">
        <f t="shared" si="349"/>
        <v>127.3</v>
      </c>
      <c r="AD1168" s="71">
        <f t="shared" si="350"/>
        <v>106</v>
      </c>
      <c r="AE1168" s="71">
        <f t="shared" si="351"/>
        <v>2.67</v>
      </c>
      <c r="AF1168" s="80" t="b">
        <f t="shared" si="352"/>
        <v>1</v>
      </c>
    </row>
    <row r="1169" spans="1:33">
      <c r="A1169" s="43" t="s">
        <v>3227</v>
      </c>
      <c r="B1169" s="19" t="s">
        <v>1977</v>
      </c>
      <c r="C1169" s="19" t="s">
        <v>3791</v>
      </c>
      <c r="D1169" s="19">
        <v>41401439</v>
      </c>
      <c r="E1169" s="57" t="str">
        <f t="shared" si="341"/>
        <v>KG-ROB-1905-00132-03394/41401439</v>
      </c>
      <c r="F1169" s="20" t="s">
        <v>1979</v>
      </c>
      <c r="G1169" s="20" t="s">
        <v>1980</v>
      </c>
      <c r="H1169" s="45">
        <v>43602</v>
      </c>
      <c r="I1169" s="38">
        <v>108</v>
      </c>
      <c r="J1169" s="38">
        <v>1296</v>
      </c>
      <c r="K1169" s="65">
        <f t="shared" si="342"/>
        <v>12</v>
      </c>
      <c r="L1169" s="46">
        <v>3.15</v>
      </c>
      <c r="M1169" s="66">
        <f t="shared" si="343"/>
        <v>340.2</v>
      </c>
      <c r="N1169" s="38">
        <v>45</v>
      </c>
      <c r="O1169" s="38">
        <v>31</v>
      </c>
      <c r="P1169" s="38">
        <v>24.5</v>
      </c>
      <c r="Q1169" s="71">
        <f t="shared" si="344"/>
        <v>3.4000000000000002E-2</v>
      </c>
      <c r="R1169" s="65">
        <f t="shared" si="345"/>
        <v>3.69</v>
      </c>
      <c r="S1169" s="72">
        <f t="shared" si="346"/>
        <v>0.22530864197530864</v>
      </c>
      <c r="T1169" s="50">
        <v>292</v>
      </c>
      <c r="U1169" s="74" t="s">
        <v>3685</v>
      </c>
      <c r="V1169" s="27">
        <f>IF(E1169="","",SUMIF(OUTBOUND!$G:$G,WMS!E1169,OUTBOUND!$L:$L))</f>
        <v>0</v>
      </c>
      <c r="W1169" s="27">
        <f>IF(E1169="","",SUMIF(OUTBOUND!$G:$G,WMS!E1169,OUTBOUND!$M:$M))</f>
        <v>0</v>
      </c>
      <c r="X1169" s="71">
        <f>IF(E1169="","",SUMIF(OUTBOUND!$G:$G,WMS!E1169,OUTBOUND!$O:$O))</f>
        <v>0</v>
      </c>
      <c r="Y1169" s="71">
        <f>IF(E1169="","",SUMIF(OUTBOUND!$G:$G,WMS!E1169,OUTBOUND!$AC:$AC))</f>
        <v>0</v>
      </c>
      <c r="Z1169" s="71">
        <f>IF(E1169="","",SUMIF(OUTBOUND!$G:$G,WMS!E1169,OUTBOUND!$P:$P))</f>
        <v>0</v>
      </c>
      <c r="AA1169" s="27">
        <f t="shared" si="347"/>
        <v>108</v>
      </c>
      <c r="AB1169" s="27">
        <f t="shared" si="348"/>
        <v>1296</v>
      </c>
      <c r="AC1169" s="71">
        <f t="shared" si="349"/>
        <v>340.2</v>
      </c>
      <c r="AD1169" s="71">
        <f t="shared" si="350"/>
        <v>292</v>
      </c>
      <c r="AE1169" s="71">
        <f t="shared" si="351"/>
        <v>3.69</v>
      </c>
      <c r="AF1169" s="80" t="b">
        <f t="shared" si="352"/>
        <v>1</v>
      </c>
    </row>
    <row r="1170" spans="1:33">
      <c r="A1170" s="84" t="s">
        <v>3227</v>
      </c>
      <c r="B1170" s="83" t="s">
        <v>1984</v>
      </c>
      <c r="C1170" s="83" t="s">
        <v>3792</v>
      </c>
      <c r="D1170" s="83" t="s">
        <v>3793</v>
      </c>
      <c r="E1170" s="57" t="str">
        <f t="shared" si="341"/>
        <v>KG-ROB-1905-00132-03216/42708797</v>
      </c>
      <c r="F1170" s="19" t="s">
        <v>1986</v>
      </c>
      <c r="G1170" s="20" t="s">
        <v>1987</v>
      </c>
      <c r="H1170" s="45">
        <v>43605</v>
      </c>
      <c r="I1170" s="38">
        <v>40</v>
      </c>
      <c r="J1170" s="38">
        <v>240</v>
      </c>
      <c r="K1170" s="65">
        <f t="shared" si="342"/>
        <v>6</v>
      </c>
      <c r="L1170" s="46">
        <v>3.75</v>
      </c>
      <c r="M1170" s="66">
        <f t="shared" si="343"/>
        <v>150</v>
      </c>
      <c r="N1170" s="38">
        <v>37.5</v>
      </c>
      <c r="O1170" s="38">
        <v>26.5</v>
      </c>
      <c r="P1170" s="38">
        <v>27.5</v>
      </c>
      <c r="Q1170" s="71">
        <f t="shared" si="344"/>
        <v>2.7E-2</v>
      </c>
      <c r="R1170" s="65">
        <f t="shared" si="345"/>
        <v>1.0900000000000001</v>
      </c>
      <c r="S1170" s="72">
        <f t="shared" si="346"/>
        <v>0.6166666666666667</v>
      </c>
      <c r="T1170" s="50">
        <v>148</v>
      </c>
      <c r="U1170" s="51" t="s">
        <v>3794</v>
      </c>
      <c r="V1170" s="27">
        <f>IF(E1170="","",SUMIF(OUTBOUND!$G:$G,WMS!E1170,OUTBOUND!$L:$L))</f>
        <v>40</v>
      </c>
      <c r="W1170" s="27">
        <f>IF(E1170="","",SUMIF(OUTBOUND!$G:$G,WMS!E1170,OUTBOUND!$M:$M))</f>
        <v>240</v>
      </c>
      <c r="X1170" s="71">
        <f>IF(E1170="","",SUMIF(OUTBOUND!$G:$G,WMS!E1170,OUTBOUND!$O:$O))</f>
        <v>150</v>
      </c>
      <c r="Y1170" s="71">
        <f>IF(E1170="","",SUMIF(OUTBOUND!$G:$G,WMS!E1170,OUTBOUND!$AC:$AC))</f>
        <v>148</v>
      </c>
      <c r="Z1170" s="71">
        <f>IF(E1170="","",SUMIF(OUTBOUND!$G:$G,WMS!E1170,OUTBOUND!$P:$P))</f>
        <v>1.08</v>
      </c>
      <c r="AA1170" s="27">
        <f t="shared" si="347"/>
        <v>0</v>
      </c>
      <c r="AB1170" s="27">
        <f t="shared" si="348"/>
        <v>0</v>
      </c>
      <c r="AC1170" s="71">
        <f t="shared" si="349"/>
        <v>0</v>
      </c>
      <c r="AD1170" s="71">
        <f t="shared" si="350"/>
        <v>0</v>
      </c>
      <c r="AE1170" s="71">
        <f t="shared" si="351"/>
        <v>1.0000000000000009E-2</v>
      </c>
      <c r="AF1170" s="80" t="e">
        <f t="shared" si="352"/>
        <v>#DIV/0!</v>
      </c>
      <c r="AG1170" s="60" t="s">
        <v>2726</v>
      </c>
    </row>
    <row r="1171" spans="1:33">
      <c r="A1171" s="84" t="s">
        <v>3227</v>
      </c>
      <c r="B1171" s="83" t="s">
        <v>1984</v>
      </c>
      <c r="C1171" s="83" t="s">
        <v>3792</v>
      </c>
      <c r="D1171" s="83" t="s">
        <v>3795</v>
      </c>
      <c r="E1171" s="57" t="str">
        <f t="shared" si="341"/>
        <v>KG-ROB-1905-00132-03216/42554882</v>
      </c>
      <c r="F1171" s="19" t="s">
        <v>1986</v>
      </c>
      <c r="G1171" s="20" t="s">
        <v>1987</v>
      </c>
      <c r="H1171" s="45">
        <v>43605</v>
      </c>
      <c r="I1171" s="38">
        <v>60</v>
      </c>
      <c r="J1171" s="38">
        <v>240</v>
      </c>
      <c r="K1171" s="65">
        <f t="shared" si="342"/>
        <v>4</v>
      </c>
      <c r="L1171" s="46">
        <v>4.1500000000000004</v>
      </c>
      <c r="M1171" s="66">
        <f t="shared" si="343"/>
        <v>249</v>
      </c>
      <c r="N1171" s="38">
        <v>33.5</v>
      </c>
      <c r="O1171" s="38">
        <v>33.5</v>
      </c>
      <c r="P1171" s="38">
        <v>60.5</v>
      </c>
      <c r="Q1171" s="71">
        <f t="shared" si="344"/>
        <v>6.8000000000000005E-2</v>
      </c>
      <c r="R1171" s="65">
        <f t="shared" si="345"/>
        <v>4.07</v>
      </c>
      <c r="S1171" s="72">
        <f t="shared" si="346"/>
        <v>0.92500000000000004</v>
      </c>
      <c r="T1171" s="50">
        <v>222</v>
      </c>
      <c r="U1171" s="51" t="s">
        <v>3794</v>
      </c>
      <c r="V1171" s="27">
        <f>IF(E1171="","",SUMIF(OUTBOUND!$G:$G,WMS!E1171,OUTBOUND!$L:$L))</f>
        <v>60</v>
      </c>
      <c r="W1171" s="27">
        <f>IF(E1171="","",SUMIF(OUTBOUND!$G:$G,WMS!E1171,OUTBOUND!$M:$M))</f>
        <v>240</v>
      </c>
      <c r="X1171" s="71">
        <f>IF(E1171="","",SUMIF(OUTBOUND!$G:$G,WMS!E1171,OUTBOUND!$O:$O))</f>
        <v>249.00000000000003</v>
      </c>
      <c r="Y1171" s="71">
        <f>IF(E1171="","",SUMIF(OUTBOUND!$G:$G,WMS!E1171,OUTBOUND!$AC:$AC))</f>
        <v>222</v>
      </c>
      <c r="Z1171" s="71">
        <f>IF(E1171="","",SUMIF(OUTBOUND!$G:$G,WMS!E1171,OUTBOUND!$P:$P))</f>
        <v>4.08</v>
      </c>
      <c r="AA1171" s="27">
        <f t="shared" si="347"/>
        <v>0</v>
      </c>
      <c r="AB1171" s="27">
        <f t="shared" si="348"/>
        <v>0</v>
      </c>
      <c r="AC1171" s="71">
        <f t="shared" si="349"/>
        <v>-2.8421709430404007E-14</v>
      </c>
      <c r="AD1171" s="71">
        <f t="shared" si="350"/>
        <v>0</v>
      </c>
      <c r="AE1171" s="71">
        <f t="shared" si="351"/>
        <v>-9.9999999999997868E-3</v>
      </c>
      <c r="AF1171" s="80" t="e">
        <f t="shared" si="352"/>
        <v>#DIV/0!</v>
      </c>
      <c r="AG1171" s="60" t="s">
        <v>2726</v>
      </c>
    </row>
    <row r="1172" spans="1:33">
      <c r="A1172" s="84" t="s">
        <v>3227</v>
      </c>
      <c r="B1172" s="83" t="s">
        <v>1984</v>
      </c>
      <c r="C1172" s="83" t="s">
        <v>3792</v>
      </c>
      <c r="D1172" s="83" t="s">
        <v>3796</v>
      </c>
      <c r="E1172" s="57" t="str">
        <f t="shared" si="341"/>
        <v>KG-ROB-1905-00132-03216/42705963</v>
      </c>
      <c r="F1172" s="19" t="s">
        <v>1986</v>
      </c>
      <c r="G1172" s="20" t="s">
        <v>1987</v>
      </c>
      <c r="H1172" s="45">
        <v>43605</v>
      </c>
      <c r="I1172" s="38">
        <v>60</v>
      </c>
      <c r="J1172" s="38">
        <v>240</v>
      </c>
      <c r="K1172" s="65">
        <f t="shared" si="342"/>
        <v>4</v>
      </c>
      <c r="L1172" s="46">
        <v>2.6</v>
      </c>
      <c r="M1172" s="66">
        <f t="shared" si="343"/>
        <v>156</v>
      </c>
      <c r="N1172" s="38">
        <v>39</v>
      </c>
      <c r="O1172" s="38">
        <v>38.5</v>
      </c>
      <c r="P1172" s="38">
        <v>35</v>
      </c>
      <c r="Q1172" s="71">
        <f t="shared" si="344"/>
        <v>5.2999999999999999E-2</v>
      </c>
      <c r="R1172" s="65">
        <f t="shared" si="345"/>
        <v>3.15</v>
      </c>
      <c r="S1172" s="72">
        <f t="shared" si="346"/>
        <v>0.92500000000000004</v>
      </c>
      <c r="T1172" s="50">
        <v>222</v>
      </c>
      <c r="U1172" s="51" t="s">
        <v>3794</v>
      </c>
      <c r="V1172" s="27">
        <f>IF(E1172="","",SUMIF(OUTBOUND!$G:$G,WMS!E1172,OUTBOUND!$L:$L))</f>
        <v>60</v>
      </c>
      <c r="W1172" s="27">
        <f>IF(E1172="","",SUMIF(OUTBOUND!$G:$G,WMS!E1172,OUTBOUND!$M:$M))</f>
        <v>240</v>
      </c>
      <c r="X1172" s="71">
        <f>IF(E1172="","",SUMIF(OUTBOUND!$G:$G,WMS!E1172,OUTBOUND!$O:$O))</f>
        <v>156</v>
      </c>
      <c r="Y1172" s="71">
        <f>IF(E1172="","",SUMIF(OUTBOUND!$G:$G,WMS!E1172,OUTBOUND!$AC:$AC))</f>
        <v>222</v>
      </c>
      <c r="Z1172" s="71">
        <f>IF(E1172="","",SUMIF(OUTBOUND!$G:$G,WMS!E1172,OUTBOUND!$P:$P))</f>
        <v>3.1799999999999997</v>
      </c>
      <c r="AA1172" s="27">
        <f t="shared" si="347"/>
        <v>0</v>
      </c>
      <c r="AB1172" s="27">
        <f t="shared" si="348"/>
        <v>0</v>
      </c>
      <c r="AC1172" s="71">
        <f t="shared" si="349"/>
        <v>0</v>
      </c>
      <c r="AD1172" s="71">
        <f t="shared" si="350"/>
        <v>0</v>
      </c>
      <c r="AE1172" s="71">
        <f t="shared" si="351"/>
        <v>-2.9999999999999805E-2</v>
      </c>
      <c r="AF1172" s="80" t="e">
        <f t="shared" si="352"/>
        <v>#DIV/0!</v>
      </c>
      <c r="AG1172" s="60" t="s">
        <v>2726</v>
      </c>
    </row>
    <row r="1173" spans="1:33">
      <c r="A1173" s="43" t="s">
        <v>3227</v>
      </c>
      <c r="B1173" s="19" t="s">
        <v>1984</v>
      </c>
      <c r="C1173" s="19" t="s">
        <v>3792</v>
      </c>
      <c r="D1173" s="19" t="s">
        <v>3797</v>
      </c>
      <c r="E1173" s="57" t="str">
        <f t="shared" si="341"/>
        <v>KG-ROB-1905-00132-03216/42683650</v>
      </c>
      <c r="F1173" s="19" t="s">
        <v>1986</v>
      </c>
      <c r="G1173" s="20" t="s">
        <v>1989</v>
      </c>
      <c r="H1173" s="45">
        <v>43605</v>
      </c>
      <c r="I1173" s="38">
        <v>29</v>
      </c>
      <c r="J1173" s="38">
        <v>435</v>
      </c>
      <c r="K1173" s="65">
        <f t="shared" si="342"/>
        <v>15</v>
      </c>
      <c r="L1173" s="46">
        <v>1.45</v>
      </c>
      <c r="M1173" s="66">
        <f t="shared" si="343"/>
        <v>42.05</v>
      </c>
      <c r="N1173" s="38">
        <v>81.5</v>
      </c>
      <c r="O1173" s="38">
        <v>39.5</v>
      </c>
      <c r="P1173" s="38">
        <v>13</v>
      </c>
      <c r="Q1173" s="71">
        <f t="shared" si="344"/>
        <v>4.2000000000000003E-2</v>
      </c>
      <c r="R1173" s="65">
        <f t="shared" si="345"/>
        <v>1.21</v>
      </c>
      <c r="S1173" s="72">
        <f t="shared" si="346"/>
        <v>5.2873563218390804E-2</v>
      </c>
      <c r="T1173" s="50">
        <v>23</v>
      </c>
      <c r="U1173" s="51" t="s">
        <v>2859</v>
      </c>
      <c r="V1173" s="27">
        <f>IF(E1173="","",SUMIF(OUTBOUND!$G:$G,WMS!E1173,OUTBOUND!$L:$L))</f>
        <v>15</v>
      </c>
      <c r="W1173" s="27">
        <f>IF(E1173="","",SUMIF(OUTBOUND!$G:$G,WMS!E1173,OUTBOUND!$M:$M))</f>
        <v>225</v>
      </c>
      <c r="X1173" s="71">
        <f>IF(E1173="","",SUMIF(OUTBOUND!$G:$G,WMS!E1173,OUTBOUND!$O:$O))</f>
        <v>21.75</v>
      </c>
      <c r="Y1173" s="71">
        <f>IF(E1173="","",SUMIF(OUTBOUND!$G:$G,WMS!E1173,OUTBOUND!$AC:$AC))</f>
        <v>11.896551724137931</v>
      </c>
      <c r="Z1173" s="71">
        <f>IF(E1173="","",SUMIF(OUTBOUND!$G:$G,WMS!E1173,OUTBOUND!$P:$P))</f>
        <v>0.63</v>
      </c>
      <c r="AA1173" s="27">
        <f t="shared" si="347"/>
        <v>14</v>
      </c>
      <c r="AB1173" s="27">
        <f t="shared" si="348"/>
        <v>210</v>
      </c>
      <c r="AC1173" s="71">
        <f t="shared" si="349"/>
        <v>20.299999999999997</v>
      </c>
      <c r="AD1173" s="71">
        <f t="shared" si="350"/>
        <v>11.103448275862069</v>
      </c>
      <c r="AE1173" s="71">
        <f t="shared" si="351"/>
        <v>0.57999999999999996</v>
      </c>
      <c r="AF1173" s="80" t="b">
        <f t="shared" si="352"/>
        <v>1</v>
      </c>
    </row>
    <row r="1174" spans="1:33">
      <c r="A1174" s="84" t="s">
        <v>3227</v>
      </c>
      <c r="B1174" s="83" t="s">
        <v>1984</v>
      </c>
      <c r="C1174" s="83" t="s">
        <v>3792</v>
      </c>
      <c r="D1174" s="83" t="s">
        <v>3798</v>
      </c>
      <c r="E1174" s="57" t="str">
        <f t="shared" si="341"/>
        <v>KG-ROB-1905-00132-03216/42694823</v>
      </c>
      <c r="F1174" s="19" t="s">
        <v>1986</v>
      </c>
      <c r="G1174" s="20" t="s">
        <v>1990</v>
      </c>
      <c r="H1174" s="45">
        <v>43605</v>
      </c>
      <c r="I1174" s="38">
        <v>17</v>
      </c>
      <c r="J1174" s="38">
        <v>204</v>
      </c>
      <c r="K1174" s="65">
        <f t="shared" si="342"/>
        <v>12</v>
      </c>
      <c r="L1174" s="46">
        <v>1.1000000000000001</v>
      </c>
      <c r="M1174" s="66">
        <f t="shared" si="343"/>
        <v>18.7</v>
      </c>
      <c r="N1174" s="38">
        <v>107</v>
      </c>
      <c r="O1174" s="38">
        <v>18.5</v>
      </c>
      <c r="P1174" s="38">
        <v>12</v>
      </c>
      <c r="Q1174" s="71">
        <f t="shared" si="344"/>
        <v>2.4E-2</v>
      </c>
      <c r="R1174" s="65">
        <f t="shared" si="345"/>
        <v>0.4</v>
      </c>
      <c r="S1174" s="72">
        <f t="shared" si="346"/>
        <v>5.8823529411764705E-2</v>
      </c>
      <c r="T1174" s="50">
        <v>12</v>
      </c>
      <c r="U1174" s="51" t="s">
        <v>3794</v>
      </c>
      <c r="V1174" s="27">
        <f>IF(E1174="","",SUMIF(OUTBOUND!$G:$G,WMS!E1174,OUTBOUND!$L:$L))</f>
        <v>17</v>
      </c>
      <c r="W1174" s="27">
        <f>IF(E1174="","",SUMIF(OUTBOUND!$G:$G,WMS!E1174,OUTBOUND!$M:$M))</f>
        <v>204</v>
      </c>
      <c r="X1174" s="71">
        <f>IF(E1174="","",SUMIF(OUTBOUND!$G:$G,WMS!E1174,OUTBOUND!$O:$O))</f>
        <v>18.700000000000003</v>
      </c>
      <c r="Y1174" s="71">
        <f>IF(E1174="","",SUMIF(OUTBOUND!$G:$G,WMS!E1174,OUTBOUND!$AC:$AC))</f>
        <v>12</v>
      </c>
      <c r="Z1174" s="71">
        <f>IF(E1174="","",SUMIF(OUTBOUND!$G:$G,WMS!E1174,OUTBOUND!$P:$P))</f>
        <v>0.40800000000000003</v>
      </c>
      <c r="AA1174" s="27">
        <f t="shared" si="347"/>
        <v>0</v>
      </c>
      <c r="AB1174" s="27">
        <f t="shared" si="348"/>
        <v>0</v>
      </c>
      <c r="AC1174" s="71">
        <f t="shared" si="349"/>
        <v>-3.5527136788005009E-15</v>
      </c>
      <c r="AD1174" s="71">
        <f t="shared" si="350"/>
        <v>0</v>
      </c>
      <c r="AE1174" s="71">
        <f t="shared" si="351"/>
        <v>-8.0000000000000071E-3</v>
      </c>
      <c r="AF1174" s="80" t="e">
        <f t="shared" si="352"/>
        <v>#DIV/0!</v>
      </c>
      <c r="AG1174" s="60" t="s">
        <v>2726</v>
      </c>
    </row>
    <row r="1175" spans="1:33">
      <c r="A1175" s="84" t="s">
        <v>3227</v>
      </c>
      <c r="B1175" s="83" t="s">
        <v>1984</v>
      </c>
      <c r="C1175" s="83" t="s">
        <v>3792</v>
      </c>
      <c r="D1175" s="83" t="s">
        <v>3799</v>
      </c>
      <c r="E1175" s="57" t="str">
        <f t="shared" si="341"/>
        <v>KG-ROB-1905-00132-03216/42694854</v>
      </c>
      <c r="F1175" s="19" t="s">
        <v>1986</v>
      </c>
      <c r="G1175" s="20" t="s">
        <v>1988</v>
      </c>
      <c r="H1175" s="45">
        <v>43605</v>
      </c>
      <c r="I1175" s="38">
        <v>50</v>
      </c>
      <c r="J1175" s="38">
        <v>200</v>
      </c>
      <c r="K1175" s="65">
        <f t="shared" si="342"/>
        <v>4</v>
      </c>
      <c r="L1175" s="46">
        <v>5.65</v>
      </c>
      <c r="M1175" s="66">
        <f t="shared" si="343"/>
        <v>282.5</v>
      </c>
      <c r="N1175" s="38">
        <v>40.5</v>
      </c>
      <c r="O1175" s="38">
        <v>40.5</v>
      </c>
      <c r="P1175" s="38">
        <v>56.5</v>
      </c>
      <c r="Q1175" s="71">
        <f t="shared" si="344"/>
        <v>9.2999999999999999E-2</v>
      </c>
      <c r="R1175" s="65">
        <f t="shared" si="345"/>
        <v>4.63</v>
      </c>
      <c r="S1175" s="72">
        <f t="shared" si="346"/>
        <v>0.92500000000000004</v>
      </c>
      <c r="T1175" s="50">
        <v>185</v>
      </c>
      <c r="U1175" s="51" t="s">
        <v>3794</v>
      </c>
      <c r="V1175" s="27">
        <f>IF(E1175="","",SUMIF(OUTBOUND!$G:$G,WMS!E1175,OUTBOUND!$L:$L))</f>
        <v>50</v>
      </c>
      <c r="W1175" s="27">
        <f>IF(E1175="","",SUMIF(OUTBOUND!$G:$G,WMS!E1175,OUTBOUND!$M:$M))</f>
        <v>200</v>
      </c>
      <c r="X1175" s="71">
        <f>IF(E1175="","",SUMIF(OUTBOUND!$G:$G,WMS!E1175,OUTBOUND!$O:$O))</f>
        <v>282.5</v>
      </c>
      <c r="Y1175" s="71">
        <f>IF(E1175="","",SUMIF(OUTBOUND!$G:$G,WMS!E1175,OUTBOUND!$AC:$AC))</f>
        <v>185</v>
      </c>
      <c r="Z1175" s="71">
        <f>IF(E1175="","",SUMIF(OUTBOUND!$G:$G,WMS!E1175,OUTBOUND!$P:$P))</f>
        <v>4.6500000000000004</v>
      </c>
      <c r="AA1175" s="27">
        <f t="shared" si="347"/>
        <v>0</v>
      </c>
      <c r="AB1175" s="27">
        <f t="shared" si="348"/>
        <v>0</v>
      </c>
      <c r="AC1175" s="71">
        <f t="shared" si="349"/>
        <v>0</v>
      </c>
      <c r="AD1175" s="71">
        <f t="shared" si="350"/>
        <v>0</v>
      </c>
      <c r="AE1175" s="71">
        <f t="shared" si="351"/>
        <v>-2.0000000000000462E-2</v>
      </c>
      <c r="AF1175" s="80" t="e">
        <f t="shared" si="352"/>
        <v>#DIV/0!</v>
      </c>
      <c r="AG1175" s="60" t="s">
        <v>2726</v>
      </c>
    </row>
    <row r="1176" spans="1:33">
      <c r="A1176" s="43" t="s">
        <v>3227</v>
      </c>
      <c r="B1176" s="19" t="s">
        <v>1984</v>
      </c>
      <c r="C1176" s="19" t="s">
        <v>3792</v>
      </c>
      <c r="D1176" s="19" t="s">
        <v>3800</v>
      </c>
      <c r="E1176" s="57" t="str">
        <f t="shared" si="341"/>
        <v>KG-ROB-1905-00132-03216/42683155</v>
      </c>
      <c r="F1176" s="19" t="s">
        <v>1986</v>
      </c>
      <c r="G1176" s="20" t="s">
        <v>1989</v>
      </c>
      <c r="H1176" s="45">
        <v>43605</v>
      </c>
      <c r="I1176" s="38">
        <v>29</v>
      </c>
      <c r="J1176" s="38">
        <v>435</v>
      </c>
      <c r="K1176" s="65">
        <f t="shared" si="342"/>
        <v>15</v>
      </c>
      <c r="L1176" s="46">
        <v>1.45</v>
      </c>
      <c r="M1176" s="66">
        <f t="shared" si="343"/>
        <v>42.05</v>
      </c>
      <c r="N1176" s="38">
        <v>81.5</v>
      </c>
      <c r="O1176" s="38">
        <v>39.5</v>
      </c>
      <c r="P1176" s="38">
        <v>13</v>
      </c>
      <c r="Q1176" s="71">
        <f t="shared" si="344"/>
        <v>4.2000000000000003E-2</v>
      </c>
      <c r="R1176" s="65">
        <f t="shared" si="345"/>
        <v>1.21</v>
      </c>
      <c r="S1176" s="72">
        <f t="shared" si="346"/>
        <v>5.2873563218390804E-2</v>
      </c>
      <c r="T1176" s="50">
        <v>23</v>
      </c>
      <c r="U1176" s="51" t="s">
        <v>3794</v>
      </c>
      <c r="V1176" s="27">
        <f>IF(E1176="","",SUMIF(OUTBOUND!$G:$G,WMS!E1176,OUTBOUND!$L:$L))</f>
        <v>15</v>
      </c>
      <c r="W1176" s="27">
        <f>IF(E1176="","",SUMIF(OUTBOUND!$G:$G,WMS!E1176,OUTBOUND!$M:$M))</f>
        <v>225</v>
      </c>
      <c r="X1176" s="71">
        <f>IF(E1176="","",SUMIF(OUTBOUND!$G:$G,WMS!E1176,OUTBOUND!$O:$O))</f>
        <v>21.75</v>
      </c>
      <c r="Y1176" s="71">
        <f>IF(E1176="","",SUMIF(OUTBOUND!$G:$G,WMS!E1176,OUTBOUND!$AC:$AC))</f>
        <v>11.896551724137931</v>
      </c>
      <c r="Z1176" s="71">
        <f>IF(E1176="","",SUMIF(OUTBOUND!$G:$G,WMS!E1176,OUTBOUND!$P:$P))</f>
        <v>0.63</v>
      </c>
      <c r="AA1176" s="27">
        <f t="shared" si="347"/>
        <v>14</v>
      </c>
      <c r="AB1176" s="27">
        <f t="shared" si="348"/>
        <v>210</v>
      </c>
      <c r="AC1176" s="71">
        <f t="shared" si="349"/>
        <v>20.299999999999997</v>
      </c>
      <c r="AD1176" s="71">
        <f t="shared" si="350"/>
        <v>11.103448275862069</v>
      </c>
      <c r="AE1176" s="71">
        <f t="shared" si="351"/>
        <v>0.57999999999999996</v>
      </c>
      <c r="AF1176" s="80" t="b">
        <f t="shared" si="352"/>
        <v>1</v>
      </c>
    </row>
    <row r="1177" spans="1:33">
      <c r="A1177" s="84" t="s">
        <v>3227</v>
      </c>
      <c r="B1177" s="83" t="s">
        <v>1991</v>
      </c>
      <c r="C1177" s="83" t="s">
        <v>3801</v>
      </c>
      <c r="D1177" s="83" t="s">
        <v>3802</v>
      </c>
      <c r="E1177" s="57" t="str">
        <f t="shared" si="341"/>
        <v>KG-ROB-1905-00132-03188/42056591</v>
      </c>
      <c r="F1177" s="19" t="s">
        <v>1993</v>
      </c>
      <c r="G1177" s="19" t="s">
        <v>1994</v>
      </c>
      <c r="H1177" s="45">
        <v>43606</v>
      </c>
      <c r="I1177" s="38">
        <v>84</v>
      </c>
      <c r="J1177" s="38">
        <v>504</v>
      </c>
      <c r="K1177" s="65">
        <f t="shared" si="342"/>
        <v>6</v>
      </c>
      <c r="L1177" s="46">
        <v>2.2999999999999998</v>
      </c>
      <c r="M1177" s="66">
        <f t="shared" si="343"/>
        <v>193.2</v>
      </c>
      <c r="N1177" s="38">
        <v>47</v>
      </c>
      <c r="O1177" s="38">
        <v>19</v>
      </c>
      <c r="P1177" s="38">
        <v>25</v>
      </c>
      <c r="Q1177" s="71">
        <f t="shared" si="344"/>
        <v>2.1999999999999999E-2</v>
      </c>
      <c r="R1177" s="65">
        <f t="shared" si="345"/>
        <v>1.88</v>
      </c>
      <c r="S1177" s="72">
        <f t="shared" si="346"/>
        <v>0.33333333333333331</v>
      </c>
      <c r="T1177" s="50">
        <v>168</v>
      </c>
      <c r="U1177" s="51" t="s">
        <v>3059</v>
      </c>
      <c r="V1177" s="27">
        <f>IF(E1177="","",SUMIF(OUTBOUND!$G:$G,WMS!E1177,OUTBOUND!$L:$L))</f>
        <v>84</v>
      </c>
      <c r="W1177" s="27">
        <f>IF(E1177="","",SUMIF(OUTBOUND!$G:$G,WMS!E1177,OUTBOUND!$M:$M))</f>
        <v>504</v>
      </c>
      <c r="X1177" s="71">
        <f>IF(E1177="","",SUMIF(OUTBOUND!$G:$G,WMS!E1177,OUTBOUND!$O:$O))</f>
        <v>193.2</v>
      </c>
      <c r="Y1177" s="71">
        <f>IF(E1177="","",SUMIF(OUTBOUND!$G:$G,WMS!E1177,OUTBOUND!$AC:$AC))</f>
        <v>168</v>
      </c>
      <c r="Z1177" s="71">
        <f>IF(E1177="","",SUMIF(OUTBOUND!$G:$G,WMS!E1177,OUTBOUND!$P:$P))</f>
        <v>1.8479999999999999</v>
      </c>
      <c r="AA1177" s="27">
        <f t="shared" si="347"/>
        <v>0</v>
      </c>
      <c r="AB1177" s="27">
        <f t="shared" si="348"/>
        <v>0</v>
      </c>
      <c r="AC1177" s="71">
        <f t="shared" si="349"/>
        <v>0</v>
      </c>
      <c r="AD1177" s="71">
        <f t="shared" si="350"/>
        <v>0</v>
      </c>
      <c r="AE1177" s="71">
        <f t="shared" si="351"/>
        <v>3.2000000000000028E-2</v>
      </c>
      <c r="AF1177" s="80" t="e">
        <f t="shared" si="352"/>
        <v>#DIV/0!</v>
      </c>
      <c r="AG1177" s="60" t="s">
        <v>2726</v>
      </c>
    </row>
    <row r="1178" spans="1:33">
      <c r="A1178" s="43" t="s">
        <v>3227</v>
      </c>
      <c r="B1178" s="19" t="s">
        <v>1991</v>
      </c>
      <c r="C1178" s="19" t="s">
        <v>3803</v>
      </c>
      <c r="D1178" s="19" t="s">
        <v>3802</v>
      </c>
      <c r="E1178" s="57" t="str">
        <f t="shared" si="341"/>
        <v>KG-ROB-1906-00133-03189/42056591</v>
      </c>
      <c r="F1178" s="19" t="s">
        <v>1993</v>
      </c>
      <c r="G1178" s="19" t="s">
        <v>1994</v>
      </c>
      <c r="H1178" s="45">
        <v>43606</v>
      </c>
      <c r="I1178" s="38">
        <v>84</v>
      </c>
      <c r="J1178" s="38">
        <v>504</v>
      </c>
      <c r="K1178" s="65">
        <f t="shared" si="342"/>
        <v>6</v>
      </c>
      <c r="L1178" s="46">
        <v>2.2999999999999998</v>
      </c>
      <c r="M1178" s="66">
        <f t="shared" si="343"/>
        <v>193.2</v>
      </c>
      <c r="N1178" s="38">
        <v>47</v>
      </c>
      <c r="O1178" s="38">
        <v>19</v>
      </c>
      <c r="P1178" s="38">
        <v>25</v>
      </c>
      <c r="Q1178" s="71">
        <f t="shared" si="344"/>
        <v>2.1999999999999999E-2</v>
      </c>
      <c r="R1178" s="65">
        <f t="shared" si="345"/>
        <v>1.88</v>
      </c>
      <c r="S1178" s="72">
        <f t="shared" si="346"/>
        <v>0.33333333333333331</v>
      </c>
      <c r="T1178" s="50">
        <v>168</v>
      </c>
      <c r="U1178" s="51" t="s">
        <v>3059</v>
      </c>
      <c r="V1178" s="27">
        <f>IF(E1178="","",SUMIF(OUTBOUND!$G:$G,WMS!E1178,OUTBOUND!$L:$L))</f>
        <v>0</v>
      </c>
      <c r="W1178" s="27">
        <f>IF(E1178="","",SUMIF(OUTBOUND!$G:$G,WMS!E1178,OUTBOUND!$M:$M))</f>
        <v>0</v>
      </c>
      <c r="X1178" s="71">
        <f>IF(E1178="","",SUMIF(OUTBOUND!$G:$G,WMS!E1178,OUTBOUND!$O:$O))</f>
        <v>0</v>
      </c>
      <c r="Y1178" s="71">
        <f>IF(E1178="","",SUMIF(OUTBOUND!$G:$G,WMS!E1178,OUTBOUND!$AC:$AC))</f>
        <v>0</v>
      </c>
      <c r="Z1178" s="71">
        <f>IF(E1178="","",SUMIF(OUTBOUND!$G:$G,WMS!E1178,OUTBOUND!$P:$P))</f>
        <v>0</v>
      </c>
      <c r="AA1178" s="27">
        <f t="shared" si="347"/>
        <v>84</v>
      </c>
      <c r="AB1178" s="27">
        <f t="shared" si="348"/>
        <v>504</v>
      </c>
      <c r="AC1178" s="71">
        <f t="shared" si="349"/>
        <v>193.2</v>
      </c>
      <c r="AD1178" s="71">
        <f t="shared" si="350"/>
        <v>168</v>
      </c>
      <c r="AE1178" s="71">
        <f t="shared" si="351"/>
        <v>1.88</v>
      </c>
      <c r="AF1178" s="80" t="b">
        <f t="shared" si="352"/>
        <v>1</v>
      </c>
    </row>
    <row r="1179" spans="1:33">
      <c r="A1179" s="84" t="s">
        <v>3227</v>
      </c>
      <c r="B1179" s="83" t="s">
        <v>1996</v>
      </c>
      <c r="C1179" s="83" t="s">
        <v>3804</v>
      </c>
      <c r="D1179" s="83" t="s">
        <v>3805</v>
      </c>
      <c r="E1179" s="57" t="str">
        <f t="shared" ref="E1179:E1241" si="353">IF(D1179="","",C1179&amp;"/"&amp;D1179)</f>
        <v>KG-ARI-1906-00152-03525/42273431</v>
      </c>
      <c r="F1179" s="19" t="s">
        <v>1998</v>
      </c>
      <c r="G1179" s="19" t="s">
        <v>1999</v>
      </c>
      <c r="H1179" s="45">
        <v>43606</v>
      </c>
      <c r="I1179" s="38">
        <v>13</v>
      </c>
      <c r="J1179" s="38">
        <v>52</v>
      </c>
      <c r="K1179" s="65">
        <f t="shared" si="342"/>
        <v>4</v>
      </c>
      <c r="L1179" s="46">
        <v>1.32</v>
      </c>
      <c r="M1179" s="66">
        <f t="shared" si="343"/>
        <v>17.16</v>
      </c>
      <c r="N1179" s="38">
        <v>32.5</v>
      </c>
      <c r="O1179" s="38">
        <v>22.5</v>
      </c>
      <c r="P1179" s="38">
        <v>26.5</v>
      </c>
      <c r="Q1179" s="71">
        <f t="shared" si="344"/>
        <v>1.9E-2</v>
      </c>
      <c r="R1179" s="65">
        <f t="shared" si="345"/>
        <v>0.25</v>
      </c>
      <c r="S1179" s="72">
        <f t="shared" si="346"/>
        <v>0.255</v>
      </c>
      <c r="T1179" s="50">
        <v>13.26</v>
      </c>
      <c r="U1179" s="51" t="s">
        <v>2859</v>
      </c>
      <c r="V1179" s="27">
        <f>IF(E1179="","",SUMIF(OUTBOUND!$G:$G,WMS!E1179,OUTBOUND!$L:$L))</f>
        <v>13</v>
      </c>
      <c r="W1179" s="27">
        <f>IF(E1179="","",SUMIF(OUTBOUND!$G:$G,WMS!E1179,OUTBOUND!$M:$M))</f>
        <v>52</v>
      </c>
      <c r="X1179" s="71">
        <f>IF(E1179="","",SUMIF(OUTBOUND!$G:$G,WMS!E1179,OUTBOUND!$O:$O))</f>
        <v>17.16</v>
      </c>
      <c r="Y1179" s="71">
        <f>IF(E1179="","",SUMIF(OUTBOUND!$G:$G,WMS!E1179,OUTBOUND!$AC:$AC))</f>
        <v>13.26</v>
      </c>
      <c r="Z1179" s="71">
        <f>IF(E1179="","",SUMIF(OUTBOUND!$G:$G,WMS!E1179,OUTBOUND!$P:$P))</f>
        <v>0.247</v>
      </c>
      <c r="AA1179" s="27">
        <f t="shared" si="347"/>
        <v>0</v>
      </c>
      <c r="AB1179" s="27">
        <f t="shared" si="348"/>
        <v>0</v>
      </c>
      <c r="AC1179" s="71">
        <f t="shared" si="349"/>
        <v>0</v>
      </c>
      <c r="AD1179" s="71">
        <f t="shared" si="350"/>
        <v>0</v>
      </c>
      <c r="AE1179" s="71">
        <f t="shared" si="351"/>
        <v>3.0000000000000027E-3</v>
      </c>
      <c r="AF1179" s="80" t="e">
        <f t="shared" si="352"/>
        <v>#DIV/0!</v>
      </c>
      <c r="AG1179" s="43" t="s">
        <v>2726</v>
      </c>
    </row>
    <row r="1180" spans="1:33">
      <c r="A1180" s="84" t="s">
        <v>3227</v>
      </c>
      <c r="B1180" s="83" t="s">
        <v>2001</v>
      </c>
      <c r="C1180" s="83" t="s">
        <v>3806</v>
      </c>
      <c r="D1180" s="83">
        <v>42616597</v>
      </c>
      <c r="E1180" s="57" t="str">
        <f t="shared" si="353"/>
        <v>KG-ROB-1905-00132-03170/42616597</v>
      </c>
      <c r="F1180" s="19" t="s">
        <v>2003</v>
      </c>
      <c r="G1180" s="19" t="s">
        <v>2004</v>
      </c>
      <c r="H1180" s="45">
        <v>43606</v>
      </c>
      <c r="I1180" s="38">
        <v>120</v>
      </c>
      <c r="J1180" s="38">
        <v>720</v>
      </c>
      <c r="K1180" s="65">
        <f t="shared" si="342"/>
        <v>6</v>
      </c>
      <c r="L1180" s="46">
        <v>5.0999999999999996</v>
      </c>
      <c r="M1180" s="66">
        <f t="shared" si="343"/>
        <v>612</v>
      </c>
      <c r="N1180" s="38">
        <v>29</v>
      </c>
      <c r="O1180" s="38">
        <v>23.5</v>
      </c>
      <c r="P1180" s="38">
        <v>23</v>
      </c>
      <c r="Q1180" s="71">
        <f t="shared" si="344"/>
        <v>1.6E-2</v>
      </c>
      <c r="R1180" s="65">
        <f t="shared" si="345"/>
        <v>1.88</v>
      </c>
      <c r="S1180" s="72">
        <f t="shared" si="346"/>
        <v>0.6333333333333333</v>
      </c>
      <c r="T1180" s="50">
        <v>456</v>
      </c>
      <c r="U1180" s="51" t="s">
        <v>3807</v>
      </c>
      <c r="V1180" s="27">
        <f>IF(E1180="","",SUMIF(OUTBOUND!$G:$G,WMS!E1180,OUTBOUND!$L:$L))</f>
        <v>120</v>
      </c>
      <c r="W1180" s="27">
        <f>IF(E1180="","",SUMIF(OUTBOUND!$G:$G,WMS!E1180,OUTBOUND!$M:$M))</f>
        <v>720</v>
      </c>
      <c r="X1180" s="71">
        <f>IF(E1180="","",SUMIF(OUTBOUND!$G:$G,WMS!E1180,OUTBOUND!$O:$O))</f>
        <v>612</v>
      </c>
      <c r="Y1180" s="71">
        <f>IF(E1180="","",SUMIF(OUTBOUND!$G:$G,WMS!E1180,OUTBOUND!$AC:$AC))</f>
        <v>456</v>
      </c>
      <c r="Z1180" s="71">
        <f>IF(E1180="","",SUMIF(OUTBOUND!$G:$G,WMS!E1180,OUTBOUND!$P:$P))</f>
        <v>1.92</v>
      </c>
      <c r="AA1180" s="27">
        <f t="shared" si="347"/>
        <v>0</v>
      </c>
      <c r="AB1180" s="27">
        <f t="shared" si="348"/>
        <v>0</v>
      </c>
      <c r="AC1180" s="71">
        <f t="shared" si="349"/>
        <v>0</v>
      </c>
      <c r="AD1180" s="71">
        <f t="shared" si="350"/>
        <v>0</v>
      </c>
      <c r="AE1180" s="71">
        <f t="shared" si="351"/>
        <v>-4.0000000000000036E-2</v>
      </c>
      <c r="AF1180" s="80" t="e">
        <f t="shared" si="352"/>
        <v>#DIV/0!</v>
      </c>
      <c r="AG1180" s="60" t="s">
        <v>2726</v>
      </c>
    </row>
    <row r="1181" spans="1:33">
      <c r="A1181" s="84" t="s">
        <v>3227</v>
      </c>
      <c r="B1181" s="83" t="s">
        <v>2001</v>
      </c>
      <c r="C1181" s="83" t="s">
        <v>3806</v>
      </c>
      <c r="D1181" s="83">
        <v>42431763</v>
      </c>
      <c r="E1181" s="57" t="str">
        <f t="shared" si="353"/>
        <v>KG-ROB-1905-00132-03170/42431763</v>
      </c>
      <c r="F1181" s="19" t="s">
        <v>2003</v>
      </c>
      <c r="G1181" s="19" t="s">
        <v>2005</v>
      </c>
      <c r="H1181" s="45">
        <v>43606</v>
      </c>
      <c r="I1181" s="38">
        <v>120</v>
      </c>
      <c r="J1181" s="38">
        <v>720</v>
      </c>
      <c r="K1181" s="65">
        <f t="shared" si="342"/>
        <v>6</v>
      </c>
      <c r="L1181" s="46">
        <v>4.5999999999999996</v>
      </c>
      <c r="M1181" s="66">
        <f t="shared" si="343"/>
        <v>552</v>
      </c>
      <c r="N1181" s="38">
        <v>29.8</v>
      </c>
      <c r="O1181" s="38">
        <v>23.5</v>
      </c>
      <c r="P1181" s="38">
        <v>24.5</v>
      </c>
      <c r="Q1181" s="71">
        <f t="shared" si="344"/>
        <v>1.7000000000000001E-2</v>
      </c>
      <c r="R1181" s="65">
        <f t="shared" si="345"/>
        <v>2.06</v>
      </c>
      <c r="S1181" s="72">
        <f t="shared" si="346"/>
        <v>0.51666666666666672</v>
      </c>
      <c r="T1181" s="50">
        <v>372</v>
      </c>
      <c r="U1181" s="51" t="s">
        <v>3059</v>
      </c>
      <c r="V1181" s="27">
        <f>IF(E1181="","",SUMIF(OUTBOUND!$G:$G,WMS!E1181,OUTBOUND!$L:$L))</f>
        <v>120</v>
      </c>
      <c r="W1181" s="27">
        <f>IF(E1181="","",SUMIF(OUTBOUND!$G:$G,WMS!E1181,OUTBOUND!$M:$M))</f>
        <v>720</v>
      </c>
      <c r="X1181" s="71">
        <f>IF(E1181="","",SUMIF(OUTBOUND!$G:$G,WMS!E1181,OUTBOUND!$O:$O))</f>
        <v>552</v>
      </c>
      <c r="Y1181" s="71">
        <f>IF(E1181="","",SUMIF(OUTBOUND!$G:$G,WMS!E1181,OUTBOUND!$AC:$AC))</f>
        <v>372.00000000000006</v>
      </c>
      <c r="Z1181" s="71">
        <f>IF(E1181="","",SUMIF(OUTBOUND!$G:$G,WMS!E1181,OUTBOUND!$P:$P))</f>
        <v>2.04</v>
      </c>
      <c r="AA1181" s="27">
        <f t="shared" si="347"/>
        <v>0</v>
      </c>
      <c r="AB1181" s="27">
        <f t="shared" si="348"/>
        <v>0</v>
      </c>
      <c r="AC1181" s="71">
        <f t="shared" si="349"/>
        <v>0</v>
      </c>
      <c r="AD1181" s="71">
        <f t="shared" si="350"/>
        <v>-5.6843418860808015E-14</v>
      </c>
      <c r="AE1181" s="71">
        <f t="shared" si="351"/>
        <v>2.0000000000000018E-2</v>
      </c>
      <c r="AF1181" s="80" t="e">
        <f t="shared" si="352"/>
        <v>#DIV/0!</v>
      </c>
      <c r="AG1181" s="60" t="s">
        <v>2726</v>
      </c>
    </row>
    <row r="1182" spans="1:33">
      <c r="A1182" s="84" t="s">
        <v>3227</v>
      </c>
      <c r="B1182" s="83" t="s">
        <v>2001</v>
      </c>
      <c r="C1182" s="83" t="s">
        <v>3806</v>
      </c>
      <c r="D1182" s="83">
        <v>42616450</v>
      </c>
      <c r="E1182" s="57" t="str">
        <f t="shared" si="353"/>
        <v>KG-ROB-1905-00132-03170/42616450</v>
      </c>
      <c r="F1182" s="19" t="s">
        <v>2003</v>
      </c>
      <c r="G1182" s="19" t="s">
        <v>2006</v>
      </c>
      <c r="H1182" s="45">
        <v>43606</v>
      </c>
      <c r="I1182" s="38">
        <v>120</v>
      </c>
      <c r="J1182" s="38">
        <v>720</v>
      </c>
      <c r="K1182" s="65">
        <f t="shared" si="342"/>
        <v>6</v>
      </c>
      <c r="L1182" s="46">
        <v>2</v>
      </c>
      <c r="M1182" s="66">
        <f t="shared" si="343"/>
        <v>240</v>
      </c>
      <c r="N1182" s="38">
        <v>22.2</v>
      </c>
      <c r="O1182" s="38">
        <v>18.7</v>
      </c>
      <c r="P1182" s="38">
        <v>15</v>
      </c>
      <c r="Q1182" s="71">
        <f t="shared" si="344"/>
        <v>6.0000000000000001E-3</v>
      </c>
      <c r="R1182" s="65">
        <f t="shared" si="345"/>
        <v>0.75</v>
      </c>
      <c r="S1182" s="72">
        <f t="shared" si="346"/>
        <v>0.23333333333333334</v>
      </c>
      <c r="T1182" s="50">
        <v>168</v>
      </c>
      <c r="U1182" s="51" t="s">
        <v>3808</v>
      </c>
      <c r="V1182" s="27">
        <f>IF(E1182="","",SUMIF(OUTBOUND!$G:$G,WMS!E1182,OUTBOUND!$L:$L))</f>
        <v>120</v>
      </c>
      <c r="W1182" s="27">
        <f>IF(E1182="","",SUMIF(OUTBOUND!$G:$G,WMS!E1182,OUTBOUND!$M:$M))</f>
        <v>720</v>
      </c>
      <c r="X1182" s="71">
        <f>IF(E1182="","",SUMIF(OUTBOUND!$G:$G,WMS!E1182,OUTBOUND!$O:$O))</f>
        <v>240</v>
      </c>
      <c r="Y1182" s="71">
        <f>IF(E1182="","",SUMIF(OUTBOUND!$G:$G,WMS!E1182,OUTBOUND!$AC:$AC))</f>
        <v>168</v>
      </c>
      <c r="Z1182" s="71">
        <f>IF(E1182="","",SUMIF(OUTBOUND!$G:$G,WMS!E1182,OUTBOUND!$P:$P))</f>
        <v>0.72</v>
      </c>
      <c r="AA1182" s="27">
        <f t="shared" si="347"/>
        <v>0</v>
      </c>
      <c r="AB1182" s="27">
        <f t="shared" si="348"/>
        <v>0</v>
      </c>
      <c r="AC1182" s="71">
        <f t="shared" si="349"/>
        <v>0</v>
      </c>
      <c r="AD1182" s="71">
        <f t="shared" si="350"/>
        <v>0</v>
      </c>
      <c r="AE1182" s="71">
        <f t="shared" si="351"/>
        <v>3.0000000000000027E-2</v>
      </c>
      <c r="AF1182" s="80" t="e">
        <f t="shared" si="352"/>
        <v>#DIV/0!</v>
      </c>
      <c r="AG1182" s="60" t="s">
        <v>2726</v>
      </c>
    </row>
    <row r="1183" spans="1:33">
      <c r="A1183" s="43" t="s">
        <v>3227</v>
      </c>
      <c r="B1183" s="19" t="s">
        <v>2001</v>
      </c>
      <c r="C1183" s="19" t="s">
        <v>3806</v>
      </c>
      <c r="D1183" s="19">
        <v>42431770</v>
      </c>
      <c r="E1183" s="57" t="str">
        <f t="shared" si="353"/>
        <v>KG-ROB-1905-00132-03170/42431770</v>
      </c>
      <c r="F1183" s="19" t="s">
        <v>2003</v>
      </c>
      <c r="G1183" s="19" t="s">
        <v>2007</v>
      </c>
      <c r="H1183" s="45">
        <v>43606</v>
      </c>
      <c r="I1183" s="38">
        <v>84</v>
      </c>
      <c r="J1183" s="38">
        <v>504</v>
      </c>
      <c r="K1183" s="65">
        <f t="shared" si="342"/>
        <v>6</v>
      </c>
      <c r="L1183" s="46">
        <v>4.5</v>
      </c>
      <c r="M1183" s="66">
        <f t="shared" si="343"/>
        <v>378</v>
      </c>
      <c r="N1183" s="38">
        <v>30</v>
      </c>
      <c r="O1183" s="38">
        <v>22.5</v>
      </c>
      <c r="P1183" s="38">
        <v>25</v>
      </c>
      <c r="Q1183" s="71">
        <f t="shared" si="344"/>
        <v>1.7000000000000001E-2</v>
      </c>
      <c r="R1183" s="65">
        <f t="shared" si="345"/>
        <v>1.42</v>
      </c>
      <c r="S1183" s="72">
        <f t="shared" si="346"/>
        <v>0.53333333333333333</v>
      </c>
      <c r="T1183" s="50">
        <v>268.8</v>
      </c>
      <c r="U1183" s="51" t="s">
        <v>3809</v>
      </c>
      <c r="V1183" s="27">
        <f>IF(E1183="","",SUMIF(OUTBOUND!$G:$G,WMS!E1183,OUTBOUND!$L:$L))</f>
        <v>67</v>
      </c>
      <c r="W1183" s="27">
        <f>IF(E1183="","",SUMIF(OUTBOUND!$G:$G,WMS!E1183,OUTBOUND!$M:$M))</f>
        <v>402</v>
      </c>
      <c r="X1183" s="71">
        <f>IF(E1183="","",SUMIF(OUTBOUND!$G:$G,WMS!E1183,OUTBOUND!$O:$O))</f>
        <v>301.5</v>
      </c>
      <c r="Y1183" s="71">
        <f>IF(E1183="","",SUMIF(OUTBOUND!$G:$G,WMS!E1183,OUTBOUND!$AC:$AC))</f>
        <v>214.4</v>
      </c>
      <c r="Z1183" s="71">
        <f>IF(E1183="","",SUMIF(OUTBOUND!$G:$G,WMS!E1183,OUTBOUND!$P:$P))</f>
        <v>1.139</v>
      </c>
      <c r="AA1183" s="27">
        <f t="shared" si="347"/>
        <v>17</v>
      </c>
      <c r="AB1183" s="27">
        <f t="shared" si="348"/>
        <v>102</v>
      </c>
      <c r="AC1183" s="71">
        <f t="shared" si="349"/>
        <v>76.5</v>
      </c>
      <c r="AD1183" s="71">
        <f t="shared" si="350"/>
        <v>54.400000000000006</v>
      </c>
      <c r="AE1183" s="71">
        <f t="shared" si="351"/>
        <v>0.28099999999999992</v>
      </c>
      <c r="AF1183" s="80" t="b">
        <f t="shared" si="352"/>
        <v>1</v>
      </c>
    </row>
    <row r="1184" spans="1:33">
      <c r="A1184" s="84" t="s">
        <v>3227</v>
      </c>
      <c r="B1184" s="83" t="s">
        <v>2008</v>
      </c>
      <c r="C1184" s="83" t="s">
        <v>3810</v>
      </c>
      <c r="D1184" s="83">
        <v>42562924</v>
      </c>
      <c r="E1184" s="57" t="str">
        <f t="shared" si="353"/>
        <v>KG-ARI-1906-00152-03661/42562924</v>
      </c>
      <c r="F1184" s="19" t="s">
        <v>2010</v>
      </c>
      <c r="G1184" s="19" t="s">
        <v>2011</v>
      </c>
      <c r="H1184" s="45">
        <v>43606</v>
      </c>
      <c r="I1184" s="38">
        <v>12</v>
      </c>
      <c r="J1184" s="38">
        <v>48</v>
      </c>
      <c r="K1184" s="65">
        <f t="shared" si="342"/>
        <v>4</v>
      </c>
      <c r="L1184" s="46">
        <v>5.54</v>
      </c>
      <c r="M1184" s="66">
        <f t="shared" si="343"/>
        <v>66.48</v>
      </c>
      <c r="N1184" s="38">
        <v>55</v>
      </c>
      <c r="O1184" s="38">
        <v>23</v>
      </c>
      <c r="P1184" s="38">
        <v>13.5</v>
      </c>
      <c r="Q1184" s="71">
        <f t="shared" si="344"/>
        <v>1.7000000000000001E-2</v>
      </c>
      <c r="R1184" s="65">
        <f t="shared" si="345"/>
        <v>0.2</v>
      </c>
      <c r="S1184" s="72">
        <f t="shared" si="346"/>
        <v>1.175</v>
      </c>
      <c r="T1184" s="50">
        <v>56.4</v>
      </c>
      <c r="U1184" s="51" t="s">
        <v>2859</v>
      </c>
      <c r="V1184" s="27">
        <f>IF(E1184="","",SUMIF(OUTBOUND!$G:$G,WMS!E1184,OUTBOUND!$L:$L))</f>
        <v>12</v>
      </c>
      <c r="W1184" s="27">
        <f>IF(E1184="","",SUMIF(OUTBOUND!$G:$G,WMS!E1184,OUTBOUND!$M:$M))</f>
        <v>48</v>
      </c>
      <c r="X1184" s="71">
        <f>IF(E1184="","",SUMIF(OUTBOUND!$G:$G,WMS!E1184,OUTBOUND!$O:$O))</f>
        <v>66.48</v>
      </c>
      <c r="Y1184" s="71">
        <f>IF(E1184="","",SUMIF(OUTBOUND!$G:$G,WMS!E1184,OUTBOUND!$AC:$AC))</f>
        <v>56.400000000000006</v>
      </c>
      <c r="Z1184" s="71">
        <f>IF(E1184="","",SUMIF(OUTBOUND!$G:$G,WMS!E1184,OUTBOUND!$P:$P))</f>
        <v>0.20400000000000001</v>
      </c>
      <c r="AA1184" s="27">
        <f t="shared" si="347"/>
        <v>0</v>
      </c>
      <c r="AB1184" s="27">
        <f t="shared" si="348"/>
        <v>0</v>
      </c>
      <c r="AC1184" s="71">
        <f t="shared" si="349"/>
        <v>0</v>
      </c>
      <c r="AD1184" s="71">
        <f t="shared" si="350"/>
        <v>-7.1054273576010019E-15</v>
      </c>
      <c r="AE1184" s="71">
        <f t="shared" si="351"/>
        <v>-4.0000000000000036E-3</v>
      </c>
      <c r="AF1184" s="80" t="e">
        <f t="shared" si="352"/>
        <v>#DIV/0!</v>
      </c>
      <c r="AG1184" s="43" t="s">
        <v>2726</v>
      </c>
    </row>
    <row r="1185" spans="1:33">
      <c r="A1185" s="43" t="s">
        <v>3227</v>
      </c>
      <c r="B1185" s="19" t="s">
        <v>2008</v>
      </c>
      <c r="C1185" s="19" t="s">
        <v>3810</v>
      </c>
      <c r="D1185" s="19" t="s">
        <v>3723</v>
      </c>
      <c r="E1185" s="57" t="str">
        <f t="shared" si="353"/>
        <v>KG-ARI-1906-00152-03661/42296263</v>
      </c>
      <c r="F1185" s="19" t="s">
        <v>2010</v>
      </c>
      <c r="G1185" s="19" t="s">
        <v>2013</v>
      </c>
      <c r="H1185" s="45">
        <v>43606</v>
      </c>
      <c r="I1185" s="38">
        <v>19</v>
      </c>
      <c r="J1185" s="38">
        <v>114</v>
      </c>
      <c r="K1185" s="65">
        <f t="shared" ref="K1185:K1241" si="354">IF(J1185="","",J1185/I1185)</f>
        <v>6</v>
      </c>
      <c r="L1185" s="46">
        <v>0.62</v>
      </c>
      <c r="M1185" s="66">
        <f t="shared" ref="M1185:M1241" si="355">IF(L1185="","",ROUND(I1185*L1185,3))</f>
        <v>11.78</v>
      </c>
      <c r="N1185" s="38">
        <v>55</v>
      </c>
      <c r="O1185" s="38">
        <v>23</v>
      </c>
      <c r="P1185" s="38">
        <v>13.5</v>
      </c>
      <c r="Q1185" s="71">
        <f t="shared" ref="Q1185:Q1241" si="356">IF(P1185="","",ROUND(N1185*O1185*P1185/1000000,3))</f>
        <v>1.7000000000000001E-2</v>
      </c>
      <c r="R1185" s="65">
        <f t="shared" ref="R1185:R1241" si="357">IF(Q1185="","",ROUND(N1185*O1185*P1185/1000000*I1185,2))</f>
        <v>0.32</v>
      </c>
      <c r="S1185" s="72">
        <f t="shared" ref="S1185:S1241" si="358">IF(T1185="","",T1185/J1185)</f>
        <v>0.05</v>
      </c>
      <c r="T1185" s="50">
        <v>5.7</v>
      </c>
      <c r="U1185" s="51" t="s">
        <v>2849</v>
      </c>
      <c r="V1185" s="27">
        <f>IF(E1185="","",SUMIF(OUTBOUND!$G:$G,WMS!E1185,OUTBOUND!$L:$L))</f>
        <v>0</v>
      </c>
      <c r="W1185" s="27">
        <f>IF(E1185="","",SUMIF(OUTBOUND!$G:$G,WMS!E1185,OUTBOUND!$M:$M))</f>
        <v>0</v>
      </c>
      <c r="X1185" s="71">
        <f>IF(E1185="","",SUMIF(OUTBOUND!$G:$G,WMS!E1185,OUTBOUND!$O:$O))</f>
        <v>0</v>
      </c>
      <c r="Y1185" s="71">
        <f>IF(E1185="","",SUMIF(OUTBOUND!$G:$G,WMS!E1185,OUTBOUND!$AC:$AC))</f>
        <v>0</v>
      </c>
      <c r="Z1185" s="71">
        <f>IF(E1185="","",SUMIF(OUTBOUND!$G:$G,WMS!E1185,OUTBOUND!$P:$P))</f>
        <v>0</v>
      </c>
      <c r="AA1185" s="27">
        <f t="shared" ref="AA1185:AA1241" si="359">IF(I1185="","",I1185-V1185)</f>
        <v>19</v>
      </c>
      <c r="AB1185" s="27">
        <f t="shared" ref="AB1185:AB1241" si="360">IF(J1185="","",J1185-W1185)</f>
        <v>114</v>
      </c>
      <c r="AC1185" s="71">
        <f t="shared" ref="AC1185:AC1241" si="361">IF(M1185="","",M1185-X1185)</f>
        <v>11.78</v>
      </c>
      <c r="AD1185" s="71">
        <f t="shared" ref="AD1185:AD1241" si="362">IF(T1185="","",T1185-Y1185)</f>
        <v>5.7</v>
      </c>
      <c r="AE1185" s="71">
        <f t="shared" ref="AE1185:AE1241" si="363">IF(R1185="","",R1185-Z1185)</f>
        <v>0.32</v>
      </c>
      <c r="AF1185" s="80" t="b">
        <f t="shared" ref="AF1185:AF1241" si="364">IF(AB1185="","",EXACT(K1185,AB1185/AA1185))</f>
        <v>1</v>
      </c>
    </row>
    <row r="1186" spans="1:33">
      <c r="A1186" s="84" t="s">
        <v>3227</v>
      </c>
      <c r="B1186" s="83" t="s">
        <v>2014</v>
      </c>
      <c r="C1186" s="83" t="s">
        <v>3811</v>
      </c>
      <c r="D1186" s="83" t="s">
        <v>3812</v>
      </c>
      <c r="E1186" s="57" t="str">
        <f t="shared" si="353"/>
        <v>KG-ARI-1906-00152-03396/42494102</v>
      </c>
      <c r="F1186" s="19" t="s">
        <v>2016</v>
      </c>
      <c r="G1186" s="19" t="s">
        <v>2017</v>
      </c>
      <c r="H1186" s="45">
        <v>43606</v>
      </c>
      <c r="I1186" s="38">
        <v>21</v>
      </c>
      <c r="J1186" s="38">
        <v>84</v>
      </c>
      <c r="K1186" s="65">
        <f t="shared" si="354"/>
        <v>4</v>
      </c>
      <c r="L1186" s="46">
        <v>9.4</v>
      </c>
      <c r="M1186" s="66">
        <f t="shared" si="355"/>
        <v>197.4</v>
      </c>
      <c r="N1186" s="38">
        <v>41.5</v>
      </c>
      <c r="O1186" s="38">
        <v>37</v>
      </c>
      <c r="P1186" s="38">
        <v>36.5</v>
      </c>
      <c r="Q1186" s="71">
        <f t="shared" si="356"/>
        <v>5.6000000000000001E-2</v>
      </c>
      <c r="R1186" s="65">
        <f t="shared" si="357"/>
        <v>1.18</v>
      </c>
      <c r="S1186" s="72">
        <f t="shared" si="358"/>
        <v>1.875</v>
      </c>
      <c r="T1186" s="50">
        <v>157.5</v>
      </c>
      <c r="U1186" s="51" t="s">
        <v>3813</v>
      </c>
      <c r="V1186" s="27">
        <f>IF(E1186="","",SUMIF(OUTBOUND!$G:$G,WMS!E1186,OUTBOUND!$L:$L))</f>
        <v>21</v>
      </c>
      <c r="W1186" s="27">
        <f>IF(E1186="","",SUMIF(OUTBOUND!$G:$G,WMS!E1186,OUTBOUND!$M:$M))</f>
        <v>84</v>
      </c>
      <c r="X1186" s="71">
        <f>IF(E1186="","",SUMIF(OUTBOUND!$G:$G,WMS!E1186,OUTBOUND!$O:$O))</f>
        <v>197.4</v>
      </c>
      <c r="Y1186" s="71">
        <f>IF(E1186="","",SUMIF(OUTBOUND!$G:$G,WMS!E1186,OUTBOUND!$AC:$AC))</f>
        <v>157.5</v>
      </c>
      <c r="Z1186" s="71">
        <f>IF(E1186="","",SUMIF(OUTBOUND!$G:$G,WMS!E1186,OUTBOUND!$P:$P))</f>
        <v>1.1759999999999999</v>
      </c>
      <c r="AA1186" s="27">
        <f t="shared" si="359"/>
        <v>0</v>
      </c>
      <c r="AB1186" s="27">
        <f t="shared" si="360"/>
        <v>0</v>
      </c>
      <c r="AC1186" s="71">
        <f t="shared" si="361"/>
        <v>0</v>
      </c>
      <c r="AD1186" s="71">
        <f t="shared" si="362"/>
        <v>0</v>
      </c>
      <c r="AE1186" s="71">
        <f t="shared" si="363"/>
        <v>4.0000000000000036E-3</v>
      </c>
      <c r="AF1186" s="80" t="e">
        <f t="shared" si="364"/>
        <v>#DIV/0!</v>
      </c>
      <c r="AG1186" s="60" t="s">
        <v>2726</v>
      </c>
    </row>
    <row r="1187" spans="1:33">
      <c r="A1187" s="84" t="s">
        <v>3227</v>
      </c>
      <c r="B1187" s="83" t="s">
        <v>2018</v>
      </c>
      <c r="C1187" s="83" t="s">
        <v>3814</v>
      </c>
      <c r="D1187" s="83" t="s">
        <v>3815</v>
      </c>
      <c r="E1187" s="57" t="str">
        <f t="shared" si="353"/>
        <v>KG-ROB-1905-00132-03338/42184843</v>
      </c>
      <c r="F1187" s="19" t="s">
        <v>2020</v>
      </c>
      <c r="G1187" s="19" t="s">
        <v>2021</v>
      </c>
      <c r="H1187" s="45">
        <v>43606</v>
      </c>
      <c r="I1187" s="38">
        <v>34</v>
      </c>
      <c r="J1187" s="38">
        <v>1020</v>
      </c>
      <c r="K1187" s="65">
        <f t="shared" si="354"/>
        <v>30</v>
      </c>
      <c r="L1187" s="46">
        <v>3.0588235294117601</v>
      </c>
      <c r="M1187" s="66">
        <f t="shared" si="355"/>
        <v>104</v>
      </c>
      <c r="N1187" s="38">
        <v>47</v>
      </c>
      <c r="O1187" s="38">
        <v>32</v>
      </c>
      <c r="P1187" s="38">
        <v>5</v>
      </c>
      <c r="Q1187" s="71">
        <f t="shared" si="356"/>
        <v>8.0000000000000002E-3</v>
      </c>
      <c r="R1187" s="65">
        <f t="shared" si="357"/>
        <v>0.26</v>
      </c>
      <c r="S1187" s="72">
        <f t="shared" si="358"/>
        <v>9.4117647058823528E-2</v>
      </c>
      <c r="T1187" s="50">
        <v>96</v>
      </c>
      <c r="U1187" s="51" t="s">
        <v>3816</v>
      </c>
      <c r="V1187" s="27">
        <f>IF(E1187="","",SUMIF(OUTBOUND!$G:$G,WMS!E1187,OUTBOUND!$L:$L))</f>
        <v>34</v>
      </c>
      <c r="W1187" s="27">
        <f>IF(E1187="","",SUMIF(OUTBOUND!$G:$G,WMS!E1187,OUTBOUND!$M:$M))</f>
        <v>1020</v>
      </c>
      <c r="X1187" s="71">
        <f>IF(E1187="","",SUMIF(OUTBOUND!$G:$G,WMS!E1187,OUTBOUND!$O:$O))</f>
        <v>103.99999999999984</v>
      </c>
      <c r="Y1187" s="71">
        <f>IF(E1187="","",SUMIF(OUTBOUND!$G:$G,WMS!E1187,OUTBOUND!$AC:$AC))</f>
        <v>96</v>
      </c>
      <c r="Z1187" s="71">
        <f>IF(E1187="","",SUMIF(OUTBOUND!$G:$G,WMS!E1187,OUTBOUND!$P:$P))</f>
        <v>0.27200000000000002</v>
      </c>
      <c r="AA1187" s="27">
        <f t="shared" si="359"/>
        <v>0</v>
      </c>
      <c r="AB1187" s="27">
        <f t="shared" si="360"/>
        <v>0</v>
      </c>
      <c r="AC1187" s="71">
        <f t="shared" si="361"/>
        <v>1.5631940186722204E-13</v>
      </c>
      <c r="AD1187" s="71">
        <f t="shared" si="362"/>
        <v>0</v>
      </c>
      <c r="AE1187" s="71">
        <f t="shared" si="363"/>
        <v>-1.2000000000000011E-2</v>
      </c>
      <c r="AF1187" s="80" t="e">
        <f t="shared" si="364"/>
        <v>#DIV/0!</v>
      </c>
      <c r="AG1187" s="60" t="s">
        <v>2726</v>
      </c>
    </row>
    <row r="1188" spans="1:33">
      <c r="A1188" s="43" t="s">
        <v>3227</v>
      </c>
      <c r="B1188" s="19" t="s">
        <v>2018</v>
      </c>
      <c r="C1188" s="19" t="s">
        <v>3814</v>
      </c>
      <c r="D1188" s="19" t="s">
        <v>3817</v>
      </c>
      <c r="E1188" s="57" t="str">
        <f t="shared" si="353"/>
        <v>KG-ROB-1905-00132-03338/42714972</v>
      </c>
      <c r="F1188" s="19" t="s">
        <v>2020</v>
      </c>
      <c r="G1188" s="19" t="s">
        <v>2023</v>
      </c>
      <c r="H1188" s="45">
        <v>43606</v>
      </c>
      <c r="I1188" s="38">
        <v>63</v>
      </c>
      <c r="J1188" s="38">
        <v>1512</v>
      </c>
      <c r="K1188" s="65">
        <f t="shared" si="354"/>
        <v>24</v>
      </c>
      <c r="L1188" s="46">
        <v>1.8730158730158699</v>
      </c>
      <c r="M1188" s="66">
        <f t="shared" si="355"/>
        <v>118</v>
      </c>
      <c r="N1188" s="38">
        <v>40</v>
      </c>
      <c r="O1188" s="38">
        <v>8</v>
      </c>
      <c r="P1188" s="38">
        <v>40</v>
      </c>
      <c r="Q1188" s="71">
        <f t="shared" si="356"/>
        <v>1.2999999999999999E-2</v>
      </c>
      <c r="R1188" s="65">
        <f t="shared" si="357"/>
        <v>0.81</v>
      </c>
      <c r="S1188" s="72">
        <f t="shared" si="358"/>
        <v>6.6137566137566134E-2</v>
      </c>
      <c r="T1188" s="50">
        <v>100</v>
      </c>
      <c r="U1188" s="51" t="s">
        <v>3818</v>
      </c>
      <c r="V1188" s="27">
        <f>IF(E1188="","",SUMIF(OUTBOUND!$G:$G,WMS!E1188,OUTBOUND!$L:$L))</f>
        <v>12</v>
      </c>
      <c r="W1188" s="27">
        <f>IF(E1188="","",SUMIF(OUTBOUND!$G:$G,WMS!E1188,OUTBOUND!$M:$M))</f>
        <v>288</v>
      </c>
      <c r="X1188" s="71">
        <f>IF(E1188="","",SUMIF(OUTBOUND!$G:$G,WMS!E1188,OUTBOUND!$O:$O))</f>
        <v>22.476190476190439</v>
      </c>
      <c r="Y1188" s="71">
        <f>IF(E1188="","",SUMIF(OUTBOUND!$G:$G,WMS!E1188,OUTBOUND!$AC:$AC))</f>
        <v>19.047619047619047</v>
      </c>
      <c r="Z1188" s="71">
        <f>IF(E1188="","",SUMIF(OUTBOUND!$G:$G,WMS!E1188,OUTBOUND!$P:$P))</f>
        <v>0.156</v>
      </c>
      <c r="AA1188" s="27">
        <f t="shared" si="359"/>
        <v>51</v>
      </c>
      <c r="AB1188" s="27">
        <f t="shared" si="360"/>
        <v>1224</v>
      </c>
      <c r="AC1188" s="71">
        <f t="shared" si="361"/>
        <v>95.523809523809561</v>
      </c>
      <c r="AD1188" s="71">
        <f t="shared" si="362"/>
        <v>80.952380952380949</v>
      </c>
      <c r="AE1188" s="71">
        <f t="shared" si="363"/>
        <v>0.65400000000000003</v>
      </c>
      <c r="AF1188" s="80" t="b">
        <f t="shared" si="364"/>
        <v>1</v>
      </c>
    </row>
    <row r="1189" spans="1:33">
      <c r="A1189" s="84" t="s">
        <v>3227</v>
      </c>
      <c r="B1189" s="83" t="s">
        <v>2018</v>
      </c>
      <c r="C1189" s="83" t="s">
        <v>3814</v>
      </c>
      <c r="D1189" s="83" t="s">
        <v>3819</v>
      </c>
      <c r="E1189" s="57" t="str">
        <f t="shared" si="353"/>
        <v>KG-ROB-1905-00132-03338/42184829</v>
      </c>
      <c r="F1189" s="19" t="s">
        <v>2020</v>
      </c>
      <c r="G1189" s="19" t="s">
        <v>2021</v>
      </c>
      <c r="H1189" s="45">
        <v>43606</v>
      </c>
      <c r="I1189" s="38">
        <v>50</v>
      </c>
      <c r="J1189" s="38">
        <v>1500</v>
      </c>
      <c r="K1189" s="65">
        <f t="shared" si="354"/>
        <v>30</v>
      </c>
      <c r="L1189" s="46">
        <v>3.08</v>
      </c>
      <c r="M1189" s="66">
        <f t="shared" si="355"/>
        <v>154</v>
      </c>
      <c r="N1189" s="38">
        <v>47</v>
      </c>
      <c r="O1189" s="38">
        <v>32</v>
      </c>
      <c r="P1189" s="38">
        <v>5</v>
      </c>
      <c r="Q1189" s="71">
        <f t="shared" si="356"/>
        <v>8.0000000000000002E-3</v>
      </c>
      <c r="R1189" s="65">
        <f t="shared" si="357"/>
        <v>0.38</v>
      </c>
      <c r="S1189" s="72">
        <f t="shared" si="358"/>
        <v>9.4E-2</v>
      </c>
      <c r="T1189" s="50">
        <v>141</v>
      </c>
      <c r="U1189" s="51" t="s">
        <v>3816</v>
      </c>
      <c r="V1189" s="27">
        <f>IF(E1189="","",SUMIF(OUTBOUND!$G:$G,WMS!E1189,OUTBOUND!$L:$L))</f>
        <v>50</v>
      </c>
      <c r="W1189" s="27">
        <f>IF(E1189="","",SUMIF(OUTBOUND!$G:$G,WMS!E1189,OUTBOUND!$M:$M))</f>
        <v>1500</v>
      </c>
      <c r="X1189" s="71">
        <f>IF(E1189="","",SUMIF(OUTBOUND!$G:$G,WMS!E1189,OUTBOUND!$O:$O))</f>
        <v>154</v>
      </c>
      <c r="Y1189" s="71">
        <f>IF(E1189="","",SUMIF(OUTBOUND!$G:$G,WMS!E1189,OUTBOUND!$AC:$AC))</f>
        <v>141</v>
      </c>
      <c r="Z1189" s="71">
        <f>IF(E1189="","",SUMIF(OUTBOUND!$G:$G,WMS!E1189,OUTBOUND!$P:$P))</f>
        <v>0.4</v>
      </c>
      <c r="AA1189" s="27">
        <f t="shared" si="359"/>
        <v>0</v>
      </c>
      <c r="AB1189" s="27">
        <f t="shared" si="360"/>
        <v>0</v>
      </c>
      <c r="AC1189" s="71">
        <f t="shared" si="361"/>
        <v>0</v>
      </c>
      <c r="AD1189" s="71">
        <f t="shared" si="362"/>
        <v>0</v>
      </c>
      <c r="AE1189" s="71">
        <f t="shared" si="363"/>
        <v>-2.0000000000000018E-2</v>
      </c>
      <c r="AF1189" s="80" t="e">
        <f t="shared" si="364"/>
        <v>#DIV/0!</v>
      </c>
      <c r="AG1189" s="60" t="s">
        <v>2726</v>
      </c>
    </row>
    <row r="1190" spans="1:33">
      <c r="A1190" s="43" t="s">
        <v>3227</v>
      </c>
      <c r="B1190" s="19" t="s">
        <v>2018</v>
      </c>
      <c r="C1190" s="19" t="s">
        <v>3814</v>
      </c>
      <c r="D1190" s="19" t="s">
        <v>3820</v>
      </c>
      <c r="E1190" s="57" t="str">
        <f t="shared" si="353"/>
        <v>KG-ROB-1905-00132-03338/42569930</v>
      </c>
      <c r="F1190" s="19" t="s">
        <v>2020</v>
      </c>
      <c r="G1190" s="19" t="s">
        <v>2021</v>
      </c>
      <c r="H1190" s="45">
        <v>43606</v>
      </c>
      <c r="I1190" s="38">
        <v>50</v>
      </c>
      <c r="J1190" s="38">
        <v>1500</v>
      </c>
      <c r="K1190" s="65">
        <f t="shared" si="354"/>
        <v>30</v>
      </c>
      <c r="L1190" s="46">
        <v>2.82</v>
      </c>
      <c r="M1190" s="66">
        <f t="shared" si="355"/>
        <v>141</v>
      </c>
      <c r="N1190" s="38">
        <v>47</v>
      </c>
      <c r="O1190" s="38">
        <v>33</v>
      </c>
      <c r="P1190" s="38">
        <v>5</v>
      </c>
      <c r="Q1190" s="71">
        <f t="shared" si="356"/>
        <v>8.0000000000000002E-3</v>
      </c>
      <c r="R1190" s="65">
        <f t="shared" si="357"/>
        <v>0.39</v>
      </c>
      <c r="S1190" s="72">
        <f t="shared" si="358"/>
        <v>7.8E-2</v>
      </c>
      <c r="T1190" s="50">
        <v>117</v>
      </c>
      <c r="U1190" s="51" t="s">
        <v>3816</v>
      </c>
      <c r="V1190" s="27">
        <f>IF(E1190="","",SUMIF(OUTBOUND!$G:$G,WMS!E1190,OUTBOUND!$L:$L))</f>
        <v>0</v>
      </c>
      <c r="W1190" s="27">
        <f>IF(E1190="","",SUMIF(OUTBOUND!$G:$G,WMS!E1190,OUTBOUND!$M:$M))</f>
        <v>0</v>
      </c>
      <c r="X1190" s="71">
        <f>IF(E1190="","",SUMIF(OUTBOUND!$G:$G,WMS!E1190,OUTBOUND!$O:$O))</f>
        <v>0</v>
      </c>
      <c r="Y1190" s="71">
        <f>IF(E1190="","",SUMIF(OUTBOUND!$G:$G,WMS!E1190,OUTBOUND!$AC:$AC))</f>
        <v>0</v>
      </c>
      <c r="Z1190" s="71">
        <f>IF(E1190="","",SUMIF(OUTBOUND!$G:$G,WMS!E1190,OUTBOUND!$P:$P))</f>
        <v>0</v>
      </c>
      <c r="AA1190" s="27">
        <f t="shared" si="359"/>
        <v>50</v>
      </c>
      <c r="AB1190" s="27">
        <f t="shared" si="360"/>
        <v>1500</v>
      </c>
      <c r="AC1190" s="71">
        <f t="shared" si="361"/>
        <v>141</v>
      </c>
      <c r="AD1190" s="71">
        <f t="shared" si="362"/>
        <v>117</v>
      </c>
      <c r="AE1190" s="71">
        <f t="shared" si="363"/>
        <v>0.39</v>
      </c>
      <c r="AF1190" s="80" t="b">
        <f t="shared" si="364"/>
        <v>1</v>
      </c>
    </row>
    <row r="1191" spans="1:33">
      <c r="A1191" s="43" t="s">
        <v>3227</v>
      </c>
      <c r="B1191" s="19" t="s">
        <v>2018</v>
      </c>
      <c r="C1191" s="19" t="s">
        <v>3814</v>
      </c>
      <c r="D1191" s="19" t="s">
        <v>3821</v>
      </c>
      <c r="E1191" s="57" t="str">
        <f t="shared" si="353"/>
        <v>KG-ROB-1905-00132-03338/42634560</v>
      </c>
      <c r="F1191" s="19" t="s">
        <v>2020</v>
      </c>
      <c r="G1191" s="19" t="s">
        <v>2023</v>
      </c>
      <c r="H1191" s="45">
        <v>43606</v>
      </c>
      <c r="I1191" s="38">
        <v>84</v>
      </c>
      <c r="J1191" s="38">
        <v>2016</v>
      </c>
      <c r="K1191" s="65">
        <f t="shared" si="354"/>
        <v>24</v>
      </c>
      <c r="L1191" s="46">
        <v>1.88095238095238</v>
      </c>
      <c r="M1191" s="66">
        <f t="shared" si="355"/>
        <v>158</v>
      </c>
      <c r="N1191" s="38">
        <v>40</v>
      </c>
      <c r="O1191" s="38">
        <v>8</v>
      </c>
      <c r="P1191" s="38">
        <v>40</v>
      </c>
      <c r="Q1191" s="71">
        <f t="shared" si="356"/>
        <v>1.2999999999999999E-2</v>
      </c>
      <c r="R1191" s="65">
        <f t="shared" si="357"/>
        <v>1.08</v>
      </c>
      <c r="S1191" s="72">
        <f t="shared" si="358"/>
        <v>6.6468253968253968E-2</v>
      </c>
      <c r="T1191" s="50">
        <v>134</v>
      </c>
      <c r="U1191" s="51" t="s">
        <v>3822</v>
      </c>
      <c r="V1191" s="27">
        <f>IF(E1191="","",SUMIF(OUTBOUND!$G:$G,WMS!E1191,OUTBOUND!$L:$L))</f>
        <v>9</v>
      </c>
      <c r="W1191" s="27">
        <f>IF(E1191="","",SUMIF(OUTBOUND!$G:$G,WMS!E1191,OUTBOUND!$M:$M))</f>
        <v>216</v>
      </c>
      <c r="X1191" s="71">
        <f>IF(E1191="","",SUMIF(OUTBOUND!$G:$G,WMS!E1191,OUTBOUND!$O:$O))</f>
        <v>16.92857142857142</v>
      </c>
      <c r="Y1191" s="71">
        <f>IF(E1191="","",SUMIF(OUTBOUND!$G:$G,WMS!E1191,OUTBOUND!$AC:$AC))</f>
        <v>14.357142857142858</v>
      </c>
      <c r="Z1191" s="71">
        <f>IF(E1191="","",SUMIF(OUTBOUND!$G:$G,WMS!E1191,OUTBOUND!$P:$P))</f>
        <v>0.11699999999999999</v>
      </c>
      <c r="AA1191" s="27">
        <f t="shared" si="359"/>
        <v>75</v>
      </c>
      <c r="AB1191" s="27">
        <f t="shared" si="360"/>
        <v>1800</v>
      </c>
      <c r="AC1191" s="71">
        <f t="shared" si="361"/>
        <v>141.07142857142858</v>
      </c>
      <c r="AD1191" s="71">
        <f t="shared" si="362"/>
        <v>119.64285714285714</v>
      </c>
      <c r="AE1191" s="71">
        <f t="shared" si="363"/>
        <v>0.96300000000000008</v>
      </c>
      <c r="AF1191" s="80" t="b">
        <f t="shared" si="364"/>
        <v>1</v>
      </c>
    </row>
    <row r="1192" spans="1:33">
      <c r="A1192" s="43" t="s">
        <v>3227</v>
      </c>
      <c r="B1192" s="19" t="s">
        <v>2018</v>
      </c>
      <c r="C1192" s="19" t="s">
        <v>3823</v>
      </c>
      <c r="D1192" s="19" t="s">
        <v>3824</v>
      </c>
      <c r="E1192" s="57" t="str">
        <f t="shared" si="353"/>
        <v>KG-ROB-1909-00137-03340/42118725</v>
      </c>
      <c r="F1192" s="19" t="s">
        <v>2020</v>
      </c>
      <c r="G1192" s="19" t="s">
        <v>2023</v>
      </c>
      <c r="H1192" s="45">
        <v>43606</v>
      </c>
      <c r="I1192" s="38">
        <v>63</v>
      </c>
      <c r="J1192" s="38">
        <v>1512</v>
      </c>
      <c r="K1192" s="65">
        <f t="shared" si="354"/>
        <v>24</v>
      </c>
      <c r="L1192" s="46">
        <v>1.92063492063492</v>
      </c>
      <c r="M1192" s="66">
        <f t="shared" si="355"/>
        <v>121</v>
      </c>
      <c r="N1192" s="38">
        <v>40</v>
      </c>
      <c r="O1192" s="38">
        <v>40</v>
      </c>
      <c r="P1192" s="38">
        <v>8</v>
      </c>
      <c r="Q1192" s="71">
        <f t="shared" si="356"/>
        <v>1.2999999999999999E-2</v>
      </c>
      <c r="R1192" s="65">
        <f t="shared" si="357"/>
        <v>0.81</v>
      </c>
      <c r="S1192" s="72">
        <f t="shared" si="358"/>
        <v>6.0185185185185182E-2</v>
      </c>
      <c r="T1192" s="50">
        <v>91</v>
      </c>
      <c r="U1192" s="51" t="s">
        <v>3818</v>
      </c>
      <c r="V1192" s="27">
        <f>IF(E1192="","",SUMIF(OUTBOUND!$G:$G,WMS!E1192,OUTBOUND!$L:$L))</f>
        <v>0</v>
      </c>
      <c r="W1192" s="27">
        <f>IF(E1192="","",SUMIF(OUTBOUND!$G:$G,WMS!E1192,OUTBOUND!$M:$M))</f>
        <v>0</v>
      </c>
      <c r="X1192" s="71">
        <f>IF(E1192="","",SUMIF(OUTBOUND!$G:$G,WMS!E1192,OUTBOUND!$O:$O))</f>
        <v>0</v>
      </c>
      <c r="Y1192" s="71">
        <f>IF(E1192="","",SUMIF(OUTBOUND!$G:$G,WMS!E1192,OUTBOUND!$AC:$AC))</f>
        <v>0</v>
      </c>
      <c r="Z1192" s="71">
        <f>IF(E1192="","",SUMIF(OUTBOUND!$G:$G,WMS!E1192,OUTBOUND!$P:$P))</f>
        <v>0</v>
      </c>
      <c r="AA1192" s="27">
        <f t="shared" si="359"/>
        <v>63</v>
      </c>
      <c r="AB1192" s="27">
        <f t="shared" si="360"/>
        <v>1512</v>
      </c>
      <c r="AC1192" s="71">
        <f t="shared" si="361"/>
        <v>121</v>
      </c>
      <c r="AD1192" s="71">
        <f t="shared" si="362"/>
        <v>91</v>
      </c>
      <c r="AE1192" s="71">
        <f t="shared" si="363"/>
        <v>0.81</v>
      </c>
      <c r="AF1192" s="80" t="b">
        <f t="shared" si="364"/>
        <v>1</v>
      </c>
    </row>
    <row r="1193" spans="1:33">
      <c r="A1193" s="43" t="s">
        <v>3227</v>
      </c>
      <c r="B1193" s="19" t="s">
        <v>2018</v>
      </c>
      <c r="C1193" s="19" t="s">
        <v>3825</v>
      </c>
      <c r="D1193" s="19" t="s">
        <v>3819</v>
      </c>
      <c r="E1193" s="57" t="str">
        <f t="shared" si="353"/>
        <v>KG-ROB-1906-00133-03339/42184829</v>
      </c>
      <c r="F1193" s="19" t="s">
        <v>2020</v>
      </c>
      <c r="G1193" s="19" t="s">
        <v>2021</v>
      </c>
      <c r="H1193" s="45">
        <v>43606</v>
      </c>
      <c r="I1193" s="38">
        <v>50</v>
      </c>
      <c r="J1193" s="38">
        <v>1500</v>
      </c>
      <c r="K1193" s="65">
        <f t="shared" si="354"/>
        <v>30</v>
      </c>
      <c r="L1193" s="46">
        <v>3.08</v>
      </c>
      <c r="M1193" s="66">
        <f t="shared" si="355"/>
        <v>154</v>
      </c>
      <c r="N1193" s="38">
        <v>47</v>
      </c>
      <c r="O1193" s="38">
        <v>32</v>
      </c>
      <c r="P1193" s="38">
        <v>5</v>
      </c>
      <c r="Q1193" s="71">
        <f t="shared" si="356"/>
        <v>8.0000000000000002E-3</v>
      </c>
      <c r="R1193" s="65">
        <f t="shared" si="357"/>
        <v>0.38</v>
      </c>
      <c r="S1193" s="72">
        <f t="shared" si="358"/>
        <v>9.4E-2</v>
      </c>
      <c r="T1193" s="50">
        <v>141</v>
      </c>
      <c r="U1193" s="51" t="s">
        <v>3826</v>
      </c>
      <c r="V1193" s="27">
        <f>IF(E1193="","",SUMIF(OUTBOUND!$G:$G,WMS!E1193,OUTBOUND!$L:$L))</f>
        <v>0</v>
      </c>
      <c r="W1193" s="27">
        <f>IF(E1193="","",SUMIF(OUTBOUND!$G:$G,WMS!E1193,OUTBOUND!$M:$M))</f>
        <v>0</v>
      </c>
      <c r="X1193" s="71">
        <f>IF(E1193="","",SUMIF(OUTBOUND!$G:$G,WMS!E1193,OUTBOUND!$O:$O))</f>
        <v>0</v>
      </c>
      <c r="Y1193" s="71">
        <f>IF(E1193="","",SUMIF(OUTBOUND!$G:$G,WMS!E1193,OUTBOUND!$AC:$AC))</f>
        <v>0</v>
      </c>
      <c r="Z1193" s="71">
        <f>IF(E1193="","",SUMIF(OUTBOUND!$G:$G,WMS!E1193,OUTBOUND!$P:$P))</f>
        <v>0</v>
      </c>
      <c r="AA1193" s="27">
        <f t="shared" si="359"/>
        <v>50</v>
      </c>
      <c r="AB1193" s="27">
        <f t="shared" si="360"/>
        <v>1500</v>
      </c>
      <c r="AC1193" s="71">
        <f t="shared" si="361"/>
        <v>154</v>
      </c>
      <c r="AD1193" s="71">
        <f t="shared" si="362"/>
        <v>141</v>
      </c>
      <c r="AE1193" s="71">
        <f t="shared" si="363"/>
        <v>0.38</v>
      </c>
      <c r="AF1193" s="80" t="b">
        <f t="shared" si="364"/>
        <v>1</v>
      </c>
    </row>
    <row r="1194" spans="1:33">
      <c r="A1194" s="43" t="s">
        <v>3227</v>
      </c>
      <c r="B1194" s="19" t="s">
        <v>2018</v>
      </c>
      <c r="C1194" s="19" t="s">
        <v>3825</v>
      </c>
      <c r="D1194" s="19" t="s">
        <v>3815</v>
      </c>
      <c r="E1194" s="57" t="str">
        <f t="shared" si="353"/>
        <v>KG-ROB-1906-00133-03339/42184843</v>
      </c>
      <c r="F1194" s="19" t="s">
        <v>2020</v>
      </c>
      <c r="G1194" s="19" t="s">
        <v>2021</v>
      </c>
      <c r="H1194" s="45">
        <v>43606</v>
      </c>
      <c r="I1194" s="38">
        <v>34</v>
      </c>
      <c r="J1194" s="38">
        <v>1020</v>
      </c>
      <c r="K1194" s="65">
        <f t="shared" si="354"/>
        <v>30</v>
      </c>
      <c r="L1194" s="46">
        <v>2.7941176470588198</v>
      </c>
      <c r="M1194" s="66">
        <f t="shared" si="355"/>
        <v>95</v>
      </c>
      <c r="N1194" s="38">
        <v>47</v>
      </c>
      <c r="O1194" s="38">
        <v>32</v>
      </c>
      <c r="P1194" s="38">
        <v>5</v>
      </c>
      <c r="Q1194" s="71">
        <f t="shared" si="356"/>
        <v>8.0000000000000002E-3</v>
      </c>
      <c r="R1194" s="65">
        <f t="shared" si="357"/>
        <v>0.26</v>
      </c>
      <c r="S1194" s="72">
        <f t="shared" si="358"/>
        <v>7.7450980392156865E-2</v>
      </c>
      <c r="T1194" s="50">
        <v>79</v>
      </c>
      <c r="U1194" s="51" t="s">
        <v>3826</v>
      </c>
      <c r="V1194" s="27">
        <f>IF(E1194="","",SUMIF(OUTBOUND!$G:$G,WMS!E1194,OUTBOUND!$L:$L))</f>
        <v>0</v>
      </c>
      <c r="W1194" s="27">
        <f>IF(E1194="","",SUMIF(OUTBOUND!$G:$G,WMS!E1194,OUTBOUND!$M:$M))</f>
        <v>0</v>
      </c>
      <c r="X1194" s="71">
        <f>IF(E1194="","",SUMIF(OUTBOUND!$G:$G,WMS!E1194,OUTBOUND!$O:$O))</f>
        <v>0</v>
      </c>
      <c r="Y1194" s="71">
        <f>IF(E1194="","",SUMIF(OUTBOUND!$G:$G,WMS!E1194,OUTBOUND!$AC:$AC))</f>
        <v>0</v>
      </c>
      <c r="Z1194" s="71">
        <f>IF(E1194="","",SUMIF(OUTBOUND!$G:$G,WMS!E1194,OUTBOUND!$P:$P))</f>
        <v>0</v>
      </c>
      <c r="AA1194" s="27">
        <f t="shared" si="359"/>
        <v>34</v>
      </c>
      <c r="AB1194" s="27">
        <f t="shared" si="360"/>
        <v>1020</v>
      </c>
      <c r="AC1194" s="71">
        <f t="shared" si="361"/>
        <v>95</v>
      </c>
      <c r="AD1194" s="71">
        <f t="shared" si="362"/>
        <v>79</v>
      </c>
      <c r="AE1194" s="71">
        <f t="shared" si="363"/>
        <v>0.26</v>
      </c>
      <c r="AF1194" s="80" t="b">
        <f t="shared" si="364"/>
        <v>1</v>
      </c>
    </row>
    <row r="1195" spans="1:33">
      <c r="A1195" s="43" t="s">
        <v>3227</v>
      </c>
      <c r="B1195" s="19" t="s">
        <v>2018</v>
      </c>
      <c r="C1195" s="19" t="s">
        <v>3827</v>
      </c>
      <c r="D1195" s="19" t="s">
        <v>3824</v>
      </c>
      <c r="E1195" s="57" t="str">
        <f t="shared" si="353"/>
        <v>KG-ROB-1907-00161-03491/42118725</v>
      </c>
      <c r="F1195" s="19" t="s">
        <v>2020</v>
      </c>
      <c r="G1195" s="19" t="s">
        <v>2023</v>
      </c>
      <c r="H1195" s="45">
        <v>43606</v>
      </c>
      <c r="I1195" s="38">
        <v>17</v>
      </c>
      <c r="J1195" s="38">
        <v>408</v>
      </c>
      <c r="K1195" s="65">
        <f t="shared" si="354"/>
        <v>24</v>
      </c>
      <c r="L1195" s="46">
        <v>1.9411764705882399</v>
      </c>
      <c r="M1195" s="66">
        <f t="shared" si="355"/>
        <v>33</v>
      </c>
      <c r="N1195" s="38">
        <v>40</v>
      </c>
      <c r="O1195" s="38">
        <v>8</v>
      </c>
      <c r="P1195" s="38">
        <v>40</v>
      </c>
      <c r="Q1195" s="71">
        <f t="shared" si="356"/>
        <v>1.2999999999999999E-2</v>
      </c>
      <c r="R1195" s="65">
        <f t="shared" si="357"/>
        <v>0.22</v>
      </c>
      <c r="S1195" s="72">
        <f t="shared" si="358"/>
        <v>5.8823529411764705E-2</v>
      </c>
      <c r="T1195" s="50">
        <v>24</v>
      </c>
      <c r="U1195" s="51" t="s">
        <v>3818</v>
      </c>
      <c r="V1195" s="27">
        <f>IF(E1195="","",SUMIF(OUTBOUND!$G:$G,WMS!E1195,OUTBOUND!$L:$L))</f>
        <v>0</v>
      </c>
      <c r="W1195" s="27">
        <f>IF(E1195="","",SUMIF(OUTBOUND!$G:$G,WMS!E1195,OUTBOUND!$M:$M))</f>
        <v>0</v>
      </c>
      <c r="X1195" s="71">
        <f>IF(E1195="","",SUMIF(OUTBOUND!$G:$G,WMS!E1195,OUTBOUND!$O:$O))</f>
        <v>0</v>
      </c>
      <c r="Y1195" s="71">
        <f>IF(E1195="","",SUMIF(OUTBOUND!$G:$G,WMS!E1195,OUTBOUND!$AC:$AC))</f>
        <v>0</v>
      </c>
      <c r="Z1195" s="71">
        <f>IF(E1195="","",SUMIF(OUTBOUND!$G:$G,WMS!E1195,OUTBOUND!$P:$P))</f>
        <v>0</v>
      </c>
      <c r="AA1195" s="27">
        <f t="shared" si="359"/>
        <v>17</v>
      </c>
      <c r="AB1195" s="27">
        <f t="shared" si="360"/>
        <v>408</v>
      </c>
      <c r="AC1195" s="71">
        <f t="shared" si="361"/>
        <v>33</v>
      </c>
      <c r="AD1195" s="71">
        <f t="shared" si="362"/>
        <v>24</v>
      </c>
      <c r="AE1195" s="71">
        <f t="shared" si="363"/>
        <v>0.22</v>
      </c>
      <c r="AF1195" s="80" t="b">
        <f t="shared" si="364"/>
        <v>1</v>
      </c>
    </row>
    <row r="1196" spans="1:33">
      <c r="A1196" s="84" t="s">
        <v>3227</v>
      </c>
      <c r="B1196" s="83" t="s">
        <v>2024</v>
      </c>
      <c r="C1196" s="83" t="s">
        <v>3828</v>
      </c>
      <c r="D1196" s="83" t="s">
        <v>3829</v>
      </c>
      <c r="E1196" s="57" t="str">
        <f t="shared" si="353"/>
        <v>KG-ROB-1905-00132-03206/42711803</v>
      </c>
      <c r="F1196" s="19" t="s">
        <v>2026</v>
      </c>
      <c r="G1196" s="19" t="s">
        <v>2027</v>
      </c>
      <c r="H1196" s="45">
        <v>43606</v>
      </c>
      <c r="I1196" s="38">
        <v>120</v>
      </c>
      <c r="J1196" s="38">
        <v>960</v>
      </c>
      <c r="K1196" s="65">
        <f t="shared" si="354"/>
        <v>8</v>
      </c>
      <c r="L1196" s="46">
        <v>1.1000000000000001</v>
      </c>
      <c r="M1196" s="66">
        <f t="shared" si="355"/>
        <v>132</v>
      </c>
      <c r="N1196" s="38">
        <v>42</v>
      </c>
      <c r="O1196" s="38">
        <v>13</v>
      </c>
      <c r="P1196" s="38">
        <v>11</v>
      </c>
      <c r="Q1196" s="71">
        <f t="shared" si="356"/>
        <v>6.0000000000000001E-3</v>
      </c>
      <c r="R1196" s="65">
        <f t="shared" si="357"/>
        <v>0.72</v>
      </c>
      <c r="S1196" s="72">
        <f t="shared" si="358"/>
        <v>0.11125</v>
      </c>
      <c r="T1196" s="50">
        <v>106.8</v>
      </c>
      <c r="U1196" s="51" t="s">
        <v>3830</v>
      </c>
      <c r="V1196" s="27">
        <f>IF(E1196="","",SUMIF(OUTBOUND!$G:$G,WMS!E1196,OUTBOUND!$L:$L))</f>
        <v>120</v>
      </c>
      <c r="W1196" s="27">
        <f>IF(E1196="","",SUMIF(OUTBOUND!$G:$G,WMS!E1196,OUTBOUND!$M:$M))</f>
        <v>960</v>
      </c>
      <c r="X1196" s="71">
        <f>IF(E1196="","",SUMIF(OUTBOUND!$G:$G,WMS!E1196,OUTBOUND!$O:$O))</f>
        <v>132</v>
      </c>
      <c r="Y1196" s="71">
        <f>IF(E1196="","",SUMIF(OUTBOUND!$G:$G,WMS!E1196,OUTBOUND!$AC:$AC))</f>
        <v>106.8</v>
      </c>
      <c r="Z1196" s="71">
        <f>IF(E1196="","",SUMIF(OUTBOUND!$G:$G,WMS!E1196,OUTBOUND!$P:$P))</f>
        <v>0.72</v>
      </c>
      <c r="AA1196" s="27">
        <f t="shared" si="359"/>
        <v>0</v>
      </c>
      <c r="AB1196" s="27">
        <f t="shared" si="360"/>
        <v>0</v>
      </c>
      <c r="AC1196" s="71">
        <f t="shared" si="361"/>
        <v>0</v>
      </c>
      <c r="AD1196" s="71">
        <f t="shared" si="362"/>
        <v>0</v>
      </c>
      <c r="AE1196" s="71">
        <f t="shared" si="363"/>
        <v>0</v>
      </c>
      <c r="AF1196" s="80" t="e">
        <f t="shared" si="364"/>
        <v>#DIV/0!</v>
      </c>
      <c r="AG1196" s="60" t="s">
        <v>2726</v>
      </c>
    </row>
    <row r="1197" spans="1:33">
      <c r="A1197" s="84" t="s">
        <v>3227</v>
      </c>
      <c r="B1197" s="83" t="s">
        <v>2024</v>
      </c>
      <c r="C1197" s="83" t="s">
        <v>3828</v>
      </c>
      <c r="D1197" s="83" t="s">
        <v>3831</v>
      </c>
      <c r="E1197" s="57" t="str">
        <f t="shared" si="353"/>
        <v>KG-ROB-1905-00132-03206/42712084</v>
      </c>
      <c r="F1197" s="19" t="s">
        <v>2026</v>
      </c>
      <c r="G1197" s="19" t="s">
        <v>2029</v>
      </c>
      <c r="H1197" s="45">
        <v>43606</v>
      </c>
      <c r="I1197" s="38">
        <v>60</v>
      </c>
      <c r="J1197" s="38">
        <v>480</v>
      </c>
      <c r="K1197" s="65">
        <f t="shared" si="354"/>
        <v>8</v>
      </c>
      <c r="L1197" s="46">
        <v>1.17</v>
      </c>
      <c r="M1197" s="66">
        <f t="shared" si="355"/>
        <v>70.2</v>
      </c>
      <c r="N1197" s="38">
        <v>37</v>
      </c>
      <c r="O1197" s="38">
        <v>10</v>
      </c>
      <c r="P1197" s="38">
        <v>8.5</v>
      </c>
      <c r="Q1197" s="71">
        <f t="shared" si="356"/>
        <v>3.0000000000000001E-3</v>
      </c>
      <c r="R1197" s="65">
        <f t="shared" si="357"/>
        <v>0.19</v>
      </c>
      <c r="S1197" s="72">
        <f t="shared" si="358"/>
        <v>0.125</v>
      </c>
      <c r="T1197" s="50">
        <v>60</v>
      </c>
      <c r="U1197" s="51" t="s">
        <v>3832</v>
      </c>
      <c r="V1197" s="27">
        <f>IF(E1197="","",SUMIF(OUTBOUND!$G:$G,WMS!E1197,OUTBOUND!$L:$L))</f>
        <v>60</v>
      </c>
      <c r="W1197" s="27">
        <f>IF(E1197="","",SUMIF(OUTBOUND!$G:$G,WMS!E1197,OUTBOUND!$M:$M))</f>
        <v>480</v>
      </c>
      <c r="X1197" s="71">
        <f>IF(E1197="","",SUMIF(OUTBOUND!$G:$G,WMS!E1197,OUTBOUND!$O:$O))</f>
        <v>70.199999999999989</v>
      </c>
      <c r="Y1197" s="71">
        <f>IF(E1197="","",SUMIF(OUTBOUND!$G:$G,WMS!E1197,OUTBOUND!$AC:$AC))</f>
        <v>60</v>
      </c>
      <c r="Z1197" s="71">
        <f>IF(E1197="","",SUMIF(OUTBOUND!$G:$G,WMS!E1197,OUTBOUND!$P:$P))</f>
        <v>0.18</v>
      </c>
      <c r="AA1197" s="27">
        <f t="shared" si="359"/>
        <v>0</v>
      </c>
      <c r="AB1197" s="27">
        <f t="shared" si="360"/>
        <v>0</v>
      </c>
      <c r="AC1197" s="71">
        <f t="shared" si="361"/>
        <v>1.4210854715202004E-14</v>
      </c>
      <c r="AD1197" s="71">
        <f t="shared" si="362"/>
        <v>0</v>
      </c>
      <c r="AE1197" s="71">
        <f t="shared" si="363"/>
        <v>1.0000000000000009E-2</v>
      </c>
      <c r="AF1197" s="80" t="e">
        <f t="shared" si="364"/>
        <v>#DIV/0!</v>
      </c>
      <c r="AG1197" s="60" t="s">
        <v>2726</v>
      </c>
    </row>
    <row r="1198" spans="1:33">
      <c r="A1198" s="84" t="s">
        <v>3227</v>
      </c>
      <c r="B1198" s="83" t="s">
        <v>2024</v>
      </c>
      <c r="C1198" s="83" t="s">
        <v>3828</v>
      </c>
      <c r="D1198" s="83" t="s">
        <v>3833</v>
      </c>
      <c r="E1198" s="57" t="str">
        <f t="shared" si="353"/>
        <v>KG-ROB-1905-00132-03206/42711889</v>
      </c>
      <c r="F1198" s="19" t="s">
        <v>2026</v>
      </c>
      <c r="G1198" s="19" t="s">
        <v>2031</v>
      </c>
      <c r="H1198" s="45">
        <v>43606</v>
      </c>
      <c r="I1198" s="38">
        <v>120</v>
      </c>
      <c r="J1198" s="38">
        <v>960</v>
      </c>
      <c r="K1198" s="65">
        <f t="shared" si="354"/>
        <v>8</v>
      </c>
      <c r="L1198" s="46">
        <v>1.05</v>
      </c>
      <c r="M1198" s="66">
        <f t="shared" si="355"/>
        <v>126</v>
      </c>
      <c r="N1198" s="38">
        <v>40</v>
      </c>
      <c r="O1198" s="38">
        <v>10.5</v>
      </c>
      <c r="P1198" s="38">
        <v>10</v>
      </c>
      <c r="Q1198" s="71">
        <f t="shared" si="356"/>
        <v>4.0000000000000001E-3</v>
      </c>
      <c r="R1198" s="65">
        <f t="shared" si="357"/>
        <v>0.5</v>
      </c>
      <c r="S1198" s="72">
        <f t="shared" si="358"/>
        <v>0.10875</v>
      </c>
      <c r="T1198" s="50">
        <v>104.4</v>
      </c>
      <c r="U1198" s="51" t="s">
        <v>3832</v>
      </c>
      <c r="V1198" s="27">
        <f>IF(E1198="","",SUMIF(OUTBOUND!$G:$G,WMS!E1198,OUTBOUND!$L:$L))</f>
        <v>120</v>
      </c>
      <c r="W1198" s="27">
        <f>IF(E1198="","",SUMIF(OUTBOUND!$G:$G,WMS!E1198,OUTBOUND!$M:$M))</f>
        <v>960</v>
      </c>
      <c r="X1198" s="71">
        <f>IF(E1198="","",SUMIF(OUTBOUND!$G:$G,WMS!E1198,OUTBOUND!$O:$O))</f>
        <v>126</v>
      </c>
      <c r="Y1198" s="71">
        <f>IF(E1198="","",SUMIF(OUTBOUND!$G:$G,WMS!E1198,OUTBOUND!$AC:$AC))</f>
        <v>104.4</v>
      </c>
      <c r="Z1198" s="71">
        <f>IF(E1198="","",SUMIF(OUTBOUND!$G:$G,WMS!E1198,OUTBOUND!$P:$P))</f>
        <v>0.48</v>
      </c>
      <c r="AA1198" s="27">
        <f t="shared" si="359"/>
        <v>0</v>
      </c>
      <c r="AB1198" s="27">
        <f t="shared" si="360"/>
        <v>0</v>
      </c>
      <c r="AC1198" s="71">
        <f t="shared" si="361"/>
        <v>0</v>
      </c>
      <c r="AD1198" s="71">
        <f t="shared" si="362"/>
        <v>0</v>
      </c>
      <c r="AE1198" s="71">
        <f t="shared" si="363"/>
        <v>2.0000000000000018E-2</v>
      </c>
      <c r="AF1198" s="80" t="e">
        <f t="shared" si="364"/>
        <v>#DIV/0!</v>
      </c>
      <c r="AG1198" s="60" t="s">
        <v>2726</v>
      </c>
    </row>
    <row r="1199" spans="1:33">
      <c r="A1199" s="84" t="s">
        <v>3227</v>
      </c>
      <c r="B1199" s="83" t="s">
        <v>2024</v>
      </c>
      <c r="C1199" s="83" t="s">
        <v>3828</v>
      </c>
      <c r="D1199" s="83" t="s">
        <v>3834</v>
      </c>
      <c r="E1199" s="57" t="str">
        <f t="shared" si="353"/>
        <v>KG-ROB-1905-00132-03206/42711896</v>
      </c>
      <c r="F1199" s="19" t="s">
        <v>2026</v>
      </c>
      <c r="G1199" s="19" t="s">
        <v>2033</v>
      </c>
      <c r="H1199" s="45">
        <v>43606</v>
      </c>
      <c r="I1199" s="38">
        <v>60</v>
      </c>
      <c r="J1199" s="38">
        <v>480</v>
      </c>
      <c r="K1199" s="65">
        <f t="shared" si="354"/>
        <v>8</v>
      </c>
      <c r="L1199" s="46">
        <v>0.95</v>
      </c>
      <c r="M1199" s="66">
        <f t="shared" si="355"/>
        <v>57</v>
      </c>
      <c r="N1199" s="38">
        <v>41</v>
      </c>
      <c r="O1199" s="38">
        <v>8</v>
      </c>
      <c r="P1199" s="38">
        <v>10.5</v>
      </c>
      <c r="Q1199" s="71">
        <f t="shared" si="356"/>
        <v>3.0000000000000001E-3</v>
      </c>
      <c r="R1199" s="65">
        <f t="shared" si="357"/>
        <v>0.21</v>
      </c>
      <c r="S1199" s="72">
        <f t="shared" si="358"/>
        <v>9.7499999999999989E-2</v>
      </c>
      <c r="T1199" s="50">
        <v>46.8</v>
      </c>
      <c r="U1199" s="51" t="s">
        <v>3830</v>
      </c>
      <c r="V1199" s="27">
        <f>IF(E1199="","",SUMIF(OUTBOUND!$G:$G,WMS!E1199,OUTBOUND!$L:$L))</f>
        <v>60</v>
      </c>
      <c r="W1199" s="27">
        <f>IF(E1199="","",SUMIF(OUTBOUND!$G:$G,WMS!E1199,OUTBOUND!$M:$M))</f>
        <v>480</v>
      </c>
      <c r="X1199" s="71">
        <f>IF(E1199="","",SUMIF(OUTBOUND!$G:$G,WMS!E1199,OUTBOUND!$O:$O))</f>
        <v>57</v>
      </c>
      <c r="Y1199" s="71">
        <f>IF(E1199="","",SUMIF(OUTBOUND!$G:$G,WMS!E1199,OUTBOUND!$AC:$AC))</f>
        <v>46.8</v>
      </c>
      <c r="Z1199" s="71">
        <f>IF(E1199="","",SUMIF(OUTBOUND!$G:$G,WMS!E1199,OUTBOUND!$P:$P))</f>
        <v>0.18</v>
      </c>
      <c r="AA1199" s="27">
        <f t="shared" si="359"/>
        <v>0</v>
      </c>
      <c r="AB1199" s="27">
        <f t="shared" si="360"/>
        <v>0</v>
      </c>
      <c r="AC1199" s="71">
        <f t="shared" si="361"/>
        <v>0</v>
      </c>
      <c r="AD1199" s="71">
        <f t="shared" si="362"/>
        <v>0</v>
      </c>
      <c r="AE1199" s="71">
        <f t="shared" si="363"/>
        <v>0.03</v>
      </c>
      <c r="AF1199" s="80" t="e">
        <f t="shared" si="364"/>
        <v>#DIV/0!</v>
      </c>
      <c r="AG1199" s="60" t="s">
        <v>2726</v>
      </c>
    </row>
    <row r="1200" spans="1:33">
      <c r="A1200" s="84" t="s">
        <v>3227</v>
      </c>
      <c r="B1200" s="83" t="s">
        <v>2024</v>
      </c>
      <c r="C1200" s="83" t="s">
        <v>3828</v>
      </c>
      <c r="D1200" s="83" t="s">
        <v>3835</v>
      </c>
      <c r="E1200" s="57" t="str">
        <f t="shared" si="353"/>
        <v>KG-ROB-1905-00132-03206/42711872</v>
      </c>
      <c r="F1200" s="19" t="s">
        <v>2026</v>
      </c>
      <c r="G1200" s="19" t="s">
        <v>2035</v>
      </c>
      <c r="H1200" s="45">
        <v>43606</v>
      </c>
      <c r="I1200" s="38">
        <v>60</v>
      </c>
      <c r="J1200" s="38">
        <v>480</v>
      </c>
      <c r="K1200" s="65">
        <f t="shared" si="354"/>
        <v>8</v>
      </c>
      <c r="L1200" s="46">
        <v>0.99</v>
      </c>
      <c r="M1200" s="66">
        <f t="shared" si="355"/>
        <v>59.4</v>
      </c>
      <c r="N1200" s="38">
        <v>41</v>
      </c>
      <c r="O1200" s="38">
        <v>8.5</v>
      </c>
      <c r="P1200" s="38">
        <v>10</v>
      </c>
      <c r="Q1200" s="71">
        <f t="shared" si="356"/>
        <v>3.0000000000000001E-3</v>
      </c>
      <c r="R1200" s="65">
        <f t="shared" si="357"/>
        <v>0.21</v>
      </c>
      <c r="S1200" s="72">
        <f t="shared" si="358"/>
        <v>0.10625</v>
      </c>
      <c r="T1200" s="50">
        <v>51</v>
      </c>
      <c r="U1200" s="51" t="s">
        <v>3832</v>
      </c>
      <c r="V1200" s="27">
        <f>IF(E1200="","",SUMIF(OUTBOUND!$G:$G,WMS!E1200,OUTBOUND!$L:$L))</f>
        <v>60</v>
      </c>
      <c r="W1200" s="27">
        <f>IF(E1200="","",SUMIF(OUTBOUND!$G:$G,WMS!E1200,OUTBOUND!$M:$M))</f>
        <v>480</v>
      </c>
      <c r="X1200" s="71">
        <f>IF(E1200="","",SUMIF(OUTBOUND!$G:$G,WMS!E1200,OUTBOUND!$O:$O))</f>
        <v>59.4</v>
      </c>
      <c r="Y1200" s="71">
        <f>IF(E1200="","",SUMIF(OUTBOUND!$G:$G,WMS!E1200,OUTBOUND!$AC:$AC))</f>
        <v>51</v>
      </c>
      <c r="Z1200" s="71">
        <f>IF(E1200="","",SUMIF(OUTBOUND!$G:$G,WMS!E1200,OUTBOUND!$P:$P))</f>
        <v>0.18</v>
      </c>
      <c r="AA1200" s="27">
        <f t="shared" si="359"/>
        <v>0</v>
      </c>
      <c r="AB1200" s="27">
        <f t="shared" si="360"/>
        <v>0</v>
      </c>
      <c r="AC1200" s="71">
        <f t="shared" si="361"/>
        <v>0</v>
      </c>
      <c r="AD1200" s="71">
        <f t="shared" si="362"/>
        <v>0</v>
      </c>
      <c r="AE1200" s="71">
        <f t="shared" si="363"/>
        <v>0.03</v>
      </c>
      <c r="AF1200" s="80" t="e">
        <f t="shared" si="364"/>
        <v>#DIV/0!</v>
      </c>
      <c r="AG1200" s="60" t="s">
        <v>2726</v>
      </c>
    </row>
    <row r="1201" spans="1:33">
      <c r="A1201" s="84" t="s">
        <v>3227</v>
      </c>
      <c r="B1201" s="83" t="s">
        <v>2037</v>
      </c>
      <c r="C1201" s="83" t="s">
        <v>3836</v>
      </c>
      <c r="D1201" s="83" t="s">
        <v>3837</v>
      </c>
      <c r="E1201" s="57" t="str">
        <f t="shared" si="353"/>
        <v>KG-ROB-1905-00092-02924/42485391</v>
      </c>
      <c r="F1201" s="19" t="s">
        <v>2039</v>
      </c>
      <c r="G1201" s="19" t="s">
        <v>2040</v>
      </c>
      <c r="H1201" s="45">
        <v>43606</v>
      </c>
      <c r="I1201" s="38">
        <v>44</v>
      </c>
      <c r="J1201" s="38">
        <v>704</v>
      </c>
      <c r="K1201" s="65">
        <f t="shared" si="354"/>
        <v>16</v>
      </c>
      <c r="L1201" s="46">
        <v>1.6</v>
      </c>
      <c r="M1201" s="66">
        <f t="shared" si="355"/>
        <v>70.400000000000006</v>
      </c>
      <c r="N1201" s="38">
        <v>31</v>
      </c>
      <c r="O1201" s="38">
        <v>23</v>
      </c>
      <c r="P1201" s="38">
        <v>26</v>
      </c>
      <c r="Q1201" s="71">
        <f t="shared" si="356"/>
        <v>1.9E-2</v>
      </c>
      <c r="R1201" s="65">
        <f t="shared" si="357"/>
        <v>0.82</v>
      </c>
      <c r="S1201" s="72">
        <f t="shared" si="358"/>
        <v>6.25E-2</v>
      </c>
      <c r="T1201" s="50">
        <v>44</v>
      </c>
      <c r="U1201" s="51" t="s">
        <v>3826</v>
      </c>
      <c r="V1201" s="27">
        <f>IF(E1201="","",SUMIF(OUTBOUND!$G:$G,WMS!E1201,OUTBOUND!$L:$L))</f>
        <v>44</v>
      </c>
      <c r="W1201" s="27">
        <f>IF(E1201="","",SUMIF(OUTBOUND!$G:$G,WMS!E1201,OUTBOUND!$M:$M))</f>
        <v>704</v>
      </c>
      <c r="X1201" s="71">
        <f>IF(E1201="","",SUMIF(OUTBOUND!$G:$G,WMS!E1201,OUTBOUND!$O:$O))</f>
        <v>70.400000000000006</v>
      </c>
      <c r="Y1201" s="71">
        <f>IF(E1201="","",SUMIF(OUTBOUND!$G:$G,WMS!E1201,OUTBOUND!$AC:$AC))</f>
        <v>44</v>
      </c>
      <c r="Z1201" s="71">
        <f>IF(E1201="","",SUMIF(OUTBOUND!$G:$G,WMS!E1201,OUTBOUND!$P:$P))</f>
        <v>0.83599999999999997</v>
      </c>
      <c r="AA1201" s="27">
        <f t="shared" si="359"/>
        <v>0</v>
      </c>
      <c r="AB1201" s="27">
        <f t="shared" si="360"/>
        <v>0</v>
      </c>
      <c r="AC1201" s="71">
        <f t="shared" si="361"/>
        <v>0</v>
      </c>
      <c r="AD1201" s="71">
        <f t="shared" si="362"/>
        <v>0</v>
      </c>
      <c r="AE1201" s="71">
        <f t="shared" si="363"/>
        <v>-1.6000000000000014E-2</v>
      </c>
      <c r="AF1201" s="80" t="e">
        <f t="shared" si="364"/>
        <v>#DIV/0!</v>
      </c>
      <c r="AG1201" s="43" t="s">
        <v>2726</v>
      </c>
    </row>
    <row r="1202" spans="1:33">
      <c r="A1202" s="84" t="s">
        <v>3227</v>
      </c>
      <c r="B1202" s="83" t="s">
        <v>2042</v>
      </c>
      <c r="C1202" s="83" t="s">
        <v>3838</v>
      </c>
      <c r="D1202" s="83" t="s">
        <v>3839</v>
      </c>
      <c r="E1202" s="57" t="str">
        <f t="shared" si="353"/>
        <v>KG-ARI-1904-00124-03165/42424437</v>
      </c>
      <c r="F1202" s="19" t="s">
        <v>2044</v>
      </c>
      <c r="G1202" s="19" t="s">
        <v>2045</v>
      </c>
      <c r="H1202" s="45">
        <v>43612</v>
      </c>
      <c r="I1202" s="38">
        <v>22</v>
      </c>
      <c r="J1202" s="38">
        <v>88</v>
      </c>
      <c r="K1202" s="65">
        <f t="shared" si="354"/>
        <v>4</v>
      </c>
      <c r="L1202" s="46">
        <v>2.9</v>
      </c>
      <c r="M1202" s="66">
        <f t="shared" si="355"/>
        <v>63.8</v>
      </c>
      <c r="N1202" s="38">
        <v>32</v>
      </c>
      <c r="O1202" s="38">
        <v>24</v>
      </c>
      <c r="P1202" s="38">
        <v>24.5</v>
      </c>
      <c r="Q1202" s="71">
        <f t="shared" si="356"/>
        <v>1.9E-2</v>
      </c>
      <c r="R1202" s="65">
        <f t="shared" si="357"/>
        <v>0.41</v>
      </c>
      <c r="S1202" s="72">
        <f t="shared" si="358"/>
        <v>0.60227272727272729</v>
      </c>
      <c r="T1202" s="50">
        <v>53</v>
      </c>
      <c r="U1202" s="51" t="s">
        <v>3840</v>
      </c>
      <c r="V1202" s="27">
        <f>IF(E1202="","",SUMIF(OUTBOUND!$G:$G,WMS!E1202,OUTBOUND!$L:$L))</f>
        <v>22</v>
      </c>
      <c r="W1202" s="27">
        <f>IF(E1202="","",SUMIF(OUTBOUND!$G:$G,WMS!E1202,OUTBOUND!$M:$M))</f>
        <v>88</v>
      </c>
      <c r="X1202" s="71">
        <f>IF(E1202="","",SUMIF(OUTBOUND!$G:$G,WMS!E1202,OUTBOUND!$O:$O))</f>
        <v>63.8</v>
      </c>
      <c r="Y1202" s="71">
        <f>IF(E1202="","",SUMIF(OUTBOUND!$G:$G,WMS!E1202,OUTBOUND!$AC:$AC))</f>
        <v>53</v>
      </c>
      <c r="Z1202" s="71">
        <f>IF(E1202="","",SUMIF(OUTBOUND!$G:$G,WMS!E1202,OUTBOUND!$P:$P))</f>
        <v>0.41799999999999998</v>
      </c>
      <c r="AA1202" s="27">
        <f t="shared" si="359"/>
        <v>0</v>
      </c>
      <c r="AB1202" s="27">
        <f t="shared" si="360"/>
        <v>0</v>
      </c>
      <c r="AC1202" s="71">
        <f t="shared" si="361"/>
        <v>0</v>
      </c>
      <c r="AD1202" s="71">
        <f t="shared" si="362"/>
        <v>0</v>
      </c>
      <c r="AE1202" s="71">
        <f t="shared" si="363"/>
        <v>-8.0000000000000071E-3</v>
      </c>
      <c r="AF1202" s="80" t="e">
        <f t="shared" si="364"/>
        <v>#DIV/0!</v>
      </c>
      <c r="AG1202" s="43" t="s">
        <v>2726</v>
      </c>
    </row>
    <row r="1203" spans="1:33">
      <c r="A1203" s="43" t="s">
        <v>3227</v>
      </c>
      <c r="B1203" s="19" t="s">
        <v>2042</v>
      </c>
      <c r="C1203" s="19" t="s">
        <v>3841</v>
      </c>
      <c r="D1203" s="19" t="s">
        <v>3842</v>
      </c>
      <c r="E1203" s="57" t="str">
        <f t="shared" si="353"/>
        <v>KG-ARI-1906-00152-03513/42720454</v>
      </c>
      <c r="F1203" s="19" t="s">
        <v>2044</v>
      </c>
      <c r="G1203" s="19" t="s">
        <v>2047</v>
      </c>
      <c r="H1203" s="45">
        <v>43612</v>
      </c>
      <c r="I1203" s="38">
        <v>11</v>
      </c>
      <c r="J1203" s="38">
        <v>33</v>
      </c>
      <c r="K1203" s="65">
        <f t="shared" si="354"/>
        <v>3</v>
      </c>
      <c r="L1203" s="46">
        <v>2.2000000000000002</v>
      </c>
      <c r="M1203" s="66">
        <f t="shared" si="355"/>
        <v>24.2</v>
      </c>
      <c r="N1203" s="38">
        <v>34.5</v>
      </c>
      <c r="O1203" s="38">
        <v>34.5</v>
      </c>
      <c r="P1203" s="38">
        <v>26</v>
      </c>
      <c r="Q1203" s="71">
        <f t="shared" si="356"/>
        <v>3.1E-2</v>
      </c>
      <c r="R1203" s="65">
        <f t="shared" si="357"/>
        <v>0.34</v>
      </c>
      <c r="S1203" s="72">
        <f t="shared" si="358"/>
        <v>0.21212121212121213</v>
      </c>
      <c r="T1203" s="50">
        <v>7</v>
      </c>
      <c r="U1203" s="51" t="s">
        <v>3840</v>
      </c>
      <c r="V1203" s="27">
        <f>IF(E1203="","",SUMIF(OUTBOUND!$G:$G,WMS!E1203,OUTBOUND!$L:$L))</f>
        <v>0</v>
      </c>
      <c r="W1203" s="27">
        <f>IF(E1203="","",SUMIF(OUTBOUND!$G:$G,WMS!E1203,OUTBOUND!$M:$M))</f>
        <v>0</v>
      </c>
      <c r="X1203" s="71">
        <f>IF(E1203="","",SUMIF(OUTBOUND!$G:$G,WMS!E1203,OUTBOUND!$O:$O))</f>
        <v>0</v>
      </c>
      <c r="Y1203" s="71">
        <f>IF(E1203="","",SUMIF(OUTBOUND!$G:$G,WMS!E1203,OUTBOUND!$AC:$AC))</f>
        <v>0</v>
      </c>
      <c r="Z1203" s="71">
        <f>IF(E1203="","",SUMIF(OUTBOUND!$G:$G,WMS!E1203,OUTBOUND!$P:$P))</f>
        <v>0</v>
      </c>
      <c r="AA1203" s="27">
        <f t="shared" si="359"/>
        <v>11</v>
      </c>
      <c r="AB1203" s="27">
        <f t="shared" si="360"/>
        <v>33</v>
      </c>
      <c r="AC1203" s="71">
        <f t="shared" si="361"/>
        <v>24.2</v>
      </c>
      <c r="AD1203" s="71">
        <f t="shared" si="362"/>
        <v>7</v>
      </c>
      <c r="AE1203" s="71">
        <f t="shared" si="363"/>
        <v>0.34</v>
      </c>
      <c r="AF1203" s="80" t="b">
        <f t="shared" si="364"/>
        <v>1</v>
      </c>
    </row>
    <row r="1204" spans="1:33">
      <c r="A1204" s="43" t="s">
        <v>3227</v>
      </c>
      <c r="B1204" s="19" t="s">
        <v>2042</v>
      </c>
      <c r="C1204" s="19" t="s">
        <v>3843</v>
      </c>
      <c r="D1204" s="19" t="s">
        <v>3844</v>
      </c>
      <c r="E1204" s="57" t="str">
        <f t="shared" si="353"/>
        <v>KG-ARI-1904-00125-03217/42726821</v>
      </c>
      <c r="F1204" s="19" t="s">
        <v>2044</v>
      </c>
      <c r="G1204" s="19" t="s">
        <v>2047</v>
      </c>
      <c r="H1204" s="45">
        <v>43612</v>
      </c>
      <c r="I1204" s="38">
        <v>3</v>
      </c>
      <c r="J1204" s="38">
        <v>12</v>
      </c>
      <c r="K1204" s="65">
        <f t="shared" si="354"/>
        <v>4</v>
      </c>
      <c r="L1204" s="46">
        <v>7.5</v>
      </c>
      <c r="M1204" s="66">
        <f t="shared" si="355"/>
        <v>22.5</v>
      </c>
      <c r="N1204" s="38">
        <v>38</v>
      </c>
      <c r="O1204" s="38">
        <v>26.5</v>
      </c>
      <c r="P1204" s="38">
        <v>41</v>
      </c>
      <c r="Q1204" s="71">
        <f t="shared" si="356"/>
        <v>4.1000000000000002E-2</v>
      </c>
      <c r="R1204" s="65">
        <f t="shared" si="357"/>
        <v>0.12</v>
      </c>
      <c r="S1204" s="72">
        <f t="shared" si="358"/>
        <v>1.25</v>
      </c>
      <c r="T1204" s="50">
        <v>15</v>
      </c>
      <c r="U1204" s="51" t="s">
        <v>3845</v>
      </c>
      <c r="V1204" s="27">
        <f>IF(E1204="","",SUMIF(OUTBOUND!$G:$G,WMS!E1204,OUTBOUND!$L:$L))</f>
        <v>0</v>
      </c>
      <c r="W1204" s="27">
        <f>IF(E1204="","",SUMIF(OUTBOUND!$G:$G,WMS!E1204,OUTBOUND!$M:$M))</f>
        <v>0</v>
      </c>
      <c r="X1204" s="71">
        <f>IF(E1204="","",SUMIF(OUTBOUND!$G:$G,WMS!E1204,OUTBOUND!$O:$O))</f>
        <v>0</v>
      </c>
      <c r="Y1204" s="71">
        <f>IF(E1204="","",SUMIF(OUTBOUND!$G:$G,WMS!E1204,OUTBOUND!$AC:$AC))</f>
        <v>0</v>
      </c>
      <c r="Z1204" s="71">
        <f>IF(E1204="","",SUMIF(OUTBOUND!$G:$G,WMS!E1204,OUTBOUND!$P:$P))</f>
        <v>0</v>
      </c>
      <c r="AA1204" s="27">
        <f t="shared" si="359"/>
        <v>3</v>
      </c>
      <c r="AB1204" s="27">
        <f t="shared" si="360"/>
        <v>12</v>
      </c>
      <c r="AC1204" s="71">
        <f t="shared" si="361"/>
        <v>22.5</v>
      </c>
      <c r="AD1204" s="71">
        <f t="shared" si="362"/>
        <v>15</v>
      </c>
      <c r="AE1204" s="71">
        <f t="shared" si="363"/>
        <v>0.12</v>
      </c>
      <c r="AF1204" s="80" t="b">
        <f t="shared" si="364"/>
        <v>1</v>
      </c>
    </row>
    <row r="1205" spans="1:33">
      <c r="A1205" s="43" t="s">
        <v>3227</v>
      </c>
      <c r="B1205" s="19" t="s">
        <v>2042</v>
      </c>
      <c r="C1205" s="19" t="s">
        <v>3843</v>
      </c>
      <c r="D1205" s="19" t="s">
        <v>3846</v>
      </c>
      <c r="E1205" s="57" t="str">
        <f t="shared" si="353"/>
        <v>KG-ARI-1904-00125-03217/42726937</v>
      </c>
      <c r="F1205" s="19" t="s">
        <v>2044</v>
      </c>
      <c r="G1205" s="19" t="s">
        <v>2049</v>
      </c>
      <c r="H1205" s="45">
        <v>43612</v>
      </c>
      <c r="I1205" s="38">
        <v>3</v>
      </c>
      <c r="J1205" s="38">
        <v>18</v>
      </c>
      <c r="K1205" s="65">
        <f t="shared" si="354"/>
        <v>6</v>
      </c>
      <c r="L1205" s="46">
        <v>3.4</v>
      </c>
      <c r="M1205" s="66">
        <f t="shared" si="355"/>
        <v>10.199999999999999</v>
      </c>
      <c r="N1205" s="38">
        <v>41</v>
      </c>
      <c r="O1205" s="38">
        <v>35.5</v>
      </c>
      <c r="P1205" s="38">
        <v>17.5</v>
      </c>
      <c r="Q1205" s="71">
        <f t="shared" si="356"/>
        <v>2.5000000000000001E-2</v>
      </c>
      <c r="R1205" s="65">
        <f t="shared" si="357"/>
        <v>0.08</v>
      </c>
      <c r="S1205" s="72">
        <f t="shared" si="358"/>
        <v>0.33333333333333331</v>
      </c>
      <c r="T1205" s="50">
        <v>6</v>
      </c>
      <c r="U1205" s="51" t="s">
        <v>3847</v>
      </c>
      <c r="V1205" s="27">
        <f>IF(E1205="","",SUMIF(OUTBOUND!$G:$G,WMS!E1205,OUTBOUND!$L:$L))</f>
        <v>0</v>
      </c>
      <c r="W1205" s="27">
        <f>IF(E1205="","",SUMIF(OUTBOUND!$G:$G,WMS!E1205,OUTBOUND!$M:$M))</f>
        <v>0</v>
      </c>
      <c r="X1205" s="71">
        <f>IF(E1205="","",SUMIF(OUTBOUND!$G:$G,WMS!E1205,OUTBOUND!$O:$O))</f>
        <v>0</v>
      </c>
      <c r="Y1205" s="71">
        <f>IF(E1205="","",SUMIF(OUTBOUND!$G:$G,WMS!E1205,OUTBOUND!$AC:$AC))</f>
        <v>0</v>
      </c>
      <c r="Z1205" s="71">
        <f>IF(E1205="","",SUMIF(OUTBOUND!$G:$G,WMS!E1205,OUTBOUND!$P:$P))</f>
        <v>0</v>
      </c>
      <c r="AA1205" s="27">
        <f t="shared" si="359"/>
        <v>3</v>
      </c>
      <c r="AB1205" s="27">
        <f t="shared" si="360"/>
        <v>18</v>
      </c>
      <c r="AC1205" s="71">
        <f t="shared" si="361"/>
        <v>10.199999999999999</v>
      </c>
      <c r="AD1205" s="71">
        <f t="shared" si="362"/>
        <v>6</v>
      </c>
      <c r="AE1205" s="71">
        <f t="shared" si="363"/>
        <v>0.08</v>
      </c>
      <c r="AF1205" s="80" t="b">
        <f t="shared" si="364"/>
        <v>1</v>
      </c>
    </row>
    <row r="1206" spans="1:33">
      <c r="A1206" s="43" t="s">
        <v>3227</v>
      </c>
      <c r="B1206" s="19" t="s">
        <v>2042</v>
      </c>
      <c r="C1206" s="19" t="s">
        <v>3843</v>
      </c>
      <c r="D1206" s="19" t="s">
        <v>3848</v>
      </c>
      <c r="E1206" s="57" t="str">
        <f t="shared" si="353"/>
        <v>KG-ARI-1904-00125-03217/42682783</v>
      </c>
      <c r="F1206" s="19" t="s">
        <v>2044</v>
      </c>
      <c r="G1206" s="19" t="s">
        <v>2051</v>
      </c>
      <c r="H1206" s="45">
        <v>43612</v>
      </c>
      <c r="I1206" s="38">
        <v>3</v>
      </c>
      <c r="J1206" s="38">
        <v>18</v>
      </c>
      <c r="K1206" s="65">
        <f t="shared" si="354"/>
        <v>6</v>
      </c>
      <c r="L1206" s="46">
        <v>2.2999999999999998</v>
      </c>
      <c r="M1206" s="66">
        <f t="shared" si="355"/>
        <v>6.9</v>
      </c>
      <c r="N1206" s="38">
        <v>32</v>
      </c>
      <c r="O1206" s="38">
        <v>22.5</v>
      </c>
      <c r="P1206" s="38">
        <v>16</v>
      </c>
      <c r="Q1206" s="71">
        <f t="shared" si="356"/>
        <v>1.2E-2</v>
      </c>
      <c r="R1206" s="65">
        <f t="shared" si="357"/>
        <v>0.03</v>
      </c>
      <c r="S1206" s="72">
        <f t="shared" si="358"/>
        <v>0.27777777777777779</v>
      </c>
      <c r="T1206" s="50">
        <v>5</v>
      </c>
      <c r="U1206" s="51" t="s">
        <v>3847</v>
      </c>
      <c r="V1206" s="27">
        <f>IF(E1206="","",SUMIF(OUTBOUND!$G:$G,WMS!E1206,OUTBOUND!$L:$L))</f>
        <v>0</v>
      </c>
      <c r="W1206" s="27">
        <f>IF(E1206="","",SUMIF(OUTBOUND!$G:$G,WMS!E1206,OUTBOUND!$M:$M))</f>
        <v>0</v>
      </c>
      <c r="X1206" s="71">
        <f>IF(E1206="","",SUMIF(OUTBOUND!$G:$G,WMS!E1206,OUTBOUND!$O:$O))</f>
        <v>0</v>
      </c>
      <c r="Y1206" s="71">
        <f>IF(E1206="","",SUMIF(OUTBOUND!$G:$G,WMS!E1206,OUTBOUND!$AC:$AC))</f>
        <v>0</v>
      </c>
      <c r="Z1206" s="71">
        <f>IF(E1206="","",SUMIF(OUTBOUND!$G:$G,WMS!E1206,OUTBOUND!$P:$P))</f>
        <v>0</v>
      </c>
      <c r="AA1206" s="27">
        <f t="shared" si="359"/>
        <v>3</v>
      </c>
      <c r="AB1206" s="27">
        <f t="shared" si="360"/>
        <v>18</v>
      </c>
      <c r="AC1206" s="71">
        <f t="shared" si="361"/>
        <v>6.9</v>
      </c>
      <c r="AD1206" s="71">
        <f t="shared" si="362"/>
        <v>5</v>
      </c>
      <c r="AE1206" s="71">
        <f t="shared" si="363"/>
        <v>0.03</v>
      </c>
      <c r="AF1206" s="80" t="b">
        <f t="shared" si="364"/>
        <v>1</v>
      </c>
    </row>
    <row r="1207" spans="1:33">
      <c r="A1207" s="43" t="s">
        <v>3227</v>
      </c>
      <c r="B1207" s="19" t="s">
        <v>2042</v>
      </c>
      <c r="C1207" s="19" t="s">
        <v>3843</v>
      </c>
      <c r="D1207" s="19" t="s">
        <v>3849</v>
      </c>
      <c r="E1207" s="57" t="str">
        <f t="shared" si="353"/>
        <v>KG-ARI-1904-00125-03217/42727217</v>
      </c>
      <c r="F1207" s="19" t="s">
        <v>2044</v>
      </c>
      <c r="G1207" s="19" t="s">
        <v>2053</v>
      </c>
      <c r="H1207" s="45">
        <v>43612</v>
      </c>
      <c r="I1207" s="38">
        <v>3</v>
      </c>
      <c r="J1207" s="38">
        <v>12</v>
      </c>
      <c r="K1207" s="65">
        <f t="shared" si="354"/>
        <v>4</v>
      </c>
      <c r="L1207" s="46">
        <v>9</v>
      </c>
      <c r="M1207" s="66">
        <f t="shared" si="355"/>
        <v>27</v>
      </c>
      <c r="N1207" s="38">
        <v>29</v>
      </c>
      <c r="O1207" s="38">
        <v>26</v>
      </c>
      <c r="P1207" s="38">
        <v>35.5</v>
      </c>
      <c r="Q1207" s="71">
        <f t="shared" si="356"/>
        <v>2.7E-2</v>
      </c>
      <c r="R1207" s="65">
        <f t="shared" si="357"/>
        <v>0.08</v>
      </c>
      <c r="S1207" s="72">
        <f t="shared" si="358"/>
        <v>1.5833333333333333</v>
      </c>
      <c r="T1207" s="50">
        <v>19</v>
      </c>
      <c r="U1207" s="51" t="s">
        <v>3847</v>
      </c>
      <c r="V1207" s="27">
        <f>IF(E1207="","",SUMIF(OUTBOUND!$G:$G,WMS!E1207,OUTBOUND!$L:$L))</f>
        <v>0</v>
      </c>
      <c r="W1207" s="27">
        <f>IF(E1207="","",SUMIF(OUTBOUND!$G:$G,WMS!E1207,OUTBOUND!$M:$M))</f>
        <v>0</v>
      </c>
      <c r="X1207" s="71">
        <f>IF(E1207="","",SUMIF(OUTBOUND!$G:$G,WMS!E1207,OUTBOUND!$O:$O))</f>
        <v>0</v>
      </c>
      <c r="Y1207" s="71">
        <f>IF(E1207="","",SUMIF(OUTBOUND!$G:$G,WMS!E1207,OUTBOUND!$AC:$AC))</f>
        <v>0</v>
      </c>
      <c r="Z1207" s="71">
        <f>IF(E1207="","",SUMIF(OUTBOUND!$G:$G,WMS!E1207,OUTBOUND!$P:$P))</f>
        <v>0</v>
      </c>
      <c r="AA1207" s="27">
        <f t="shared" si="359"/>
        <v>3</v>
      </c>
      <c r="AB1207" s="27">
        <f t="shared" si="360"/>
        <v>12</v>
      </c>
      <c r="AC1207" s="71">
        <f t="shared" si="361"/>
        <v>27</v>
      </c>
      <c r="AD1207" s="71">
        <f t="shared" si="362"/>
        <v>19</v>
      </c>
      <c r="AE1207" s="71">
        <f t="shared" si="363"/>
        <v>0.08</v>
      </c>
      <c r="AF1207" s="80" t="b">
        <f t="shared" si="364"/>
        <v>1</v>
      </c>
    </row>
    <row r="1208" spans="1:33">
      <c r="A1208" s="84" t="s">
        <v>3227</v>
      </c>
      <c r="B1208" s="83" t="s">
        <v>2042</v>
      </c>
      <c r="C1208" s="83" t="s">
        <v>3843</v>
      </c>
      <c r="D1208" s="83" t="s">
        <v>3850</v>
      </c>
      <c r="E1208" s="57" t="str">
        <f t="shared" si="353"/>
        <v>KG-ARI-1904-00125-03217/42720461</v>
      </c>
      <c r="F1208" s="19" t="s">
        <v>2044</v>
      </c>
      <c r="G1208" s="19" t="s">
        <v>2047</v>
      </c>
      <c r="H1208" s="45">
        <v>43612</v>
      </c>
      <c r="I1208" s="38">
        <v>3</v>
      </c>
      <c r="J1208" s="38">
        <v>9</v>
      </c>
      <c r="K1208" s="65">
        <f t="shared" si="354"/>
        <v>3</v>
      </c>
      <c r="L1208" s="46">
        <v>2.6</v>
      </c>
      <c r="M1208" s="66">
        <f t="shared" si="355"/>
        <v>7.8</v>
      </c>
      <c r="N1208" s="38">
        <v>31</v>
      </c>
      <c r="O1208" s="38">
        <v>30.5</v>
      </c>
      <c r="P1208" s="38">
        <v>23</v>
      </c>
      <c r="Q1208" s="71">
        <f t="shared" si="356"/>
        <v>2.1999999999999999E-2</v>
      </c>
      <c r="R1208" s="65">
        <f t="shared" si="357"/>
        <v>7.0000000000000007E-2</v>
      </c>
      <c r="S1208" s="72">
        <f t="shared" si="358"/>
        <v>0.55555555555555558</v>
      </c>
      <c r="T1208" s="50">
        <v>5</v>
      </c>
      <c r="U1208" s="51" t="s">
        <v>3847</v>
      </c>
      <c r="V1208" s="27">
        <f>IF(E1208="","",SUMIF(OUTBOUND!$G:$G,WMS!E1208,OUTBOUND!$L:$L))</f>
        <v>3</v>
      </c>
      <c r="W1208" s="27">
        <f>IF(E1208="","",SUMIF(OUTBOUND!$G:$G,WMS!E1208,OUTBOUND!$M:$M))</f>
        <v>9</v>
      </c>
      <c r="X1208" s="71">
        <f>IF(E1208="","",SUMIF(OUTBOUND!$G:$G,WMS!E1208,OUTBOUND!$O:$O))</f>
        <v>7.8000000000000007</v>
      </c>
      <c r="Y1208" s="71">
        <f>IF(E1208="","",SUMIF(OUTBOUND!$G:$G,WMS!E1208,OUTBOUND!$AC:$AC))</f>
        <v>5</v>
      </c>
      <c r="Z1208" s="71">
        <f>IF(E1208="","",SUMIF(OUTBOUND!$G:$G,WMS!E1208,OUTBOUND!$P:$P))</f>
        <v>6.6000000000000003E-2</v>
      </c>
      <c r="AA1208" s="27">
        <f t="shared" si="359"/>
        <v>0</v>
      </c>
      <c r="AB1208" s="27">
        <f t="shared" si="360"/>
        <v>0</v>
      </c>
      <c r="AC1208" s="71">
        <f t="shared" si="361"/>
        <v>-8.8817841970012523E-16</v>
      </c>
      <c r="AD1208" s="71">
        <f t="shared" si="362"/>
        <v>0</v>
      </c>
      <c r="AE1208" s="71">
        <f t="shared" si="363"/>
        <v>4.0000000000000036E-3</v>
      </c>
      <c r="AF1208" s="80" t="e">
        <f t="shared" si="364"/>
        <v>#DIV/0!</v>
      </c>
      <c r="AG1208" s="43" t="s">
        <v>2726</v>
      </c>
    </row>
    <row r="1209" spans="1:33">
      <c r="A1209" s="43" t="s">
        <v>3227</v>
      </c>
      <c r="B1209" s="19" t="s">
        <v>2042</v>
      </c>
      <c r="C1209" s="19" t="s">
        <v>3843</v>
      </c>
      <c r="D1209" s="19" t="s">
        <v>3851</v>
      </c>
      <c r="E1209" s="57" t="str">
        <f t="shared" si="353"/>
        <v>KG-ARI-1904-00125-03217/42682769</v>
      </c>
      <c r="F1209" s="19" t="s">
        <v>2044</v>
      </c>
      <c r="G1209" s="19" t="s">
        <v>2049</v>
      </c>
      <c r="H1209" s="45">
        <v>43612</v>
      </c>
      <c r="I1209" s="38">
        <v>3</v>
      </c>
      <c r="J1209" s="38">
        <v>18</v>
      </c>
      <c r="K1209" s="65">
        <f t="shared" si="354"/>
        <v>6</v>
      </c>
      <c r="L1209" s="46">
        <v>2.5499999999999998</v>
      </c>
      <c r="M1209" s="66">
        <f t="shared" si="355"/>
        <v>7.65</v>
      </c>
      <c r="N1209" s="38">
        <v>31</v>
      </c>
      <c r="O1209" s="38">
        <v>24</v>
      </c>
      <c r="P1209" s="38">
        <v>13.5</v>
      </c>
      <c r="Q1209" s="71">
        <f t="shared" si="356"/>
        <v>0.01</v>
      </c>
      <c r="R1209" s="65">
        <f t="shared" si="357"/>
        <v>0.03</v>
      </c>
      <c r="S1209" s="72">
        <f t="shared" si="358"/>
        <v>0.33333333333333331</v>
      </c>
      <c r="T1209" s="50">
        <v>6</v>
      </c>
      <c r="U1209" s="51" t="s">
        <v>3847</v>
      </c>
      <c r="V1209" s="27">
        <f>IF(E1209="","",SUMIF(OUTBOUND!$G:$G,WMS!E1209,OUTBOUND!$L:$L))</f>
        <v>0</v>
      </c>
      <c r="W1209" s="27">
        <f>IF(E1209="","",SUMIF(OUTBOUND!$G:$G,WMS!E1209,OUTBOUND!$M:$M))</f>
        <v>0</v>
      </c>
      <c r="X1209" s="71">
        <f>IF(E1209="","",SUMIF(OUTBOUND!$G:$G,WMS!E1209,OUTBOUND!$O:$O))</f>
        <v>0</v>
      </c>
      <c r="Y1209" s="71">
        <f>IF(E1209="","",SUMIF(OUTBOUND!$G:$G,WMS!E1209,OUTBOUND!$AC:$AC))</f>
        <v>0</v>
      </c>
      <c r="Z1209" s="71">
        <f>IF(E1209="","",SUMIF(OUTBOUND!$G:$G,WMS!E1209,OUTBOUND!$P:$P))</f>
        <v>0</v>
      </c>
      <c r="AA1209" s="27">
        <f t="shared" si="359"/>
        <v>3</v>
      </c>
      <c r="AB1209" s="27">
        <f t="shared" si="360"/>
        <v>18</v>
      </c>
      <c r="AC1209" s="71">
        <f t="shared" si="361"/>
        <v>7.65</v>
      </c>
      <c r="AD1209" s="71">
        <f t="shared" si="362"/>
        <v>6</v>
      </c>
      <c r="AE1209" s="71">
        <f t="shared" si="363"/>
        <v>0.03</v>
      </c>
      <c r="AF1209" s="80" t="b">
        <f t="shared" si="364"/>
        <v>1</v>
      </c>
    </row>
    <row r="1210" spans="1:33">
      <c r="A1210" s="43" t="s">
        <v>3227</v>
      </c>
      <c r="B1210" s="19" t="s">
        <v>2042</v>
      </c>
      <c r="C1210" s="19" t="s">
        <v>3843</v>
      </c>
      <c r="D1210" s="19" t="s">
        <v>3852</v>
      </c>
      <c r="E1210" s="57" t="str">
        <f t="shared" si="353"/>
        <v>KG-ARI-1904-00125-03217/42726944</v>
      </c>
      <c r="F1210" s="19" t="s">
        <v>2044</v>
      </c>
      <c r="G1210" s="19" t="s">
        <v>2051</v>
      </c>
      <c r="H1210" s="45">
        <v>43612</v>
      </c>
      <c r="I1210" s="38">
        <v>3</v>
      </c>
      <c r="J1210" s="38">
        <v>18</v>
      </c>
      <c r="K1210" s="65">
        <f t="shared" si="354"/>
        <v>6</v>
      </c>
      <c r="L1210" s="46">
        <v>3.8</v>
      </c>
      <c r="M1210" s="66">
        <f t="shared" si="355"/>
        <v>11.4</v>
      </c>
      <c r="N1210" s="38">
        <v>40.5</v>
      </c>
      <c r="O1210" s="38">
        <v>24</v>
      </c>
      <c r="P1210" s="38">
        <v>24</v>
      </c>
      <c r="Q1210" s="71">
        <f t="shared" si="356"/>
        <v>2.3E-2</v>
      </c>
      <c r="R1210" s="65">
        <f t="shared" si="357"/>
        <v>7.0000000000000007E-2</v>
      </c>
      <c r="S1210" s="72">
        <f t="shared" si="358"/>
        <v>0.3888888888888889</v>
      </c>
      <c r="T1210" s="50">
        <v>7</v>
      </c>
      <c r="U1210" s="74" t="s">
        <v>3847</v>
      </c>
      <c r="V1210" s="27">
        <f>IF(E1210="","",SUMIF(OUTBOUND!$G:$G,WMS!E1210,OUTBOUND!$L:$L))</f>
        <v>0</v>
      </c>
      <c r="W1210" s="27">
        <f>IF(E1210="","",SUMIF(OUTBOUND!$G:$G,WMS!E1210,OUTBOUND!$M:$M))</f>
        <v>0</v>
      </c>
      <c r="X1210" s="71">
        <f>IF(E1210="","",SUMIF(OUTBOUND!$G:$G,WMS!E1210,OUTBOUND!$O:$O))</f>
        <v>0</v>
      </c>
      <c r="Y1210" s="71">
        <f>IF(E1210="","",SUMIF(OUTBOUND!$G:$G,WMS!E1210,OUTBOUND!$AC:$AC))</f>
        <v>0</v>
      </c>
      <c r="Z1210" s="71">
        <f>IF(E1210="","",SUMIF(OUTBOUND!$G:$G,WMS!E1210,OUTBOUND!$P:$P))</f>
        <v>0</v>
      </c>
      <c r="AA1210" s="27">
        <f t="shared" si="359"/>
        <v>3</v>
      </c>
      <c r="AB1210" s="27">
        <f t="shared" si="360"/>
        <v>18</v>
      </c>
      <c r="AC1210" s="71">
        <f t="shared" si="361"/>
        <v>11.4</v>
      </c>
      <c r="AD1210" s="71">
        <f t="shared" si="362"/>
        <v>7</v>
      </c>
      <c r="AE1210" s="71">
        <f t="shared" si="363"/>
        <v>7.0000000000000007E-2</v>
      </c>
      <c r="AF1210" s="80" t="b">
        <f t="shared" si="364"/>
        <v>1</v>
      </c>
    </row>
    <row r="1211" spans="1:33">
      <c r="A1211" s="43" t="s">
        <v>3227</v>
      </c>
      <c r="B1211" s="19" t="s">
        <v>2042</v>
      </c>
      <c r="C1211" s="19" t="s">
        <v>3843</v>
      </c>
      <c r="D1211" s="19" t="s">
        <v>3853</v>
      </c>
      <c r="E1211" s="57" t="str">
        <f t="shared" si="353"/>
        <v>KG-ARI-1904-00125-03217/42727194</v>
      </c>
      <c r="F1211" s="19" t="s">
        <v>2044</v>
      </c>
      <c r="G1211" s="19" t="s">
        <v>2053</v>
      </c>
      <c r="H1211" s="45">
        <v>43612</v>
      </c>
      <c r="I1211" s="38">
        <v>4</v>
      </c>
      <c r="J1211" s="38">
        <v>16</v>
      </c>
      <c r="K1211" s="65">
        <f t="shared" si="354"/>
        <v>4</v>
      </c>
      <c r="L1211" s="46">
        <v>4.8</v>
      </c>
      <c r="M1211" s="66">
        <f t="shared" si="355"/>
        <v>19.2</v>
      </c>
      <c r="N1211" s="38">
        <v>37</v>
      </c>
      <c r="O1211" s="38">
        <v>30</v>
      </c>
      <c r="P1211" s="38">
        <v>30.5</v>
      </c>
      <c r="Q1211" s="71">
        <f t="shared" si="356"/>
        <v>3.4000000000000002E-2</v>
      </c>
      <c r="R1211" s="65">
        <f t="shared" si="357"/>
        <v>0.14000000000000001</v>
      </c>
      <c r="S1211" s="72">
        <f t="shared" si="358"/>
        <v>0.75</v>
      </c>
      <c r="T1211" s="50">
        <v>12</v>
      </c>
      <c r="U1211" s="51" t="s">
        <v>3847</v>
      </c>
      <c r="V1211" s="27">
        <f>IF(E1211="","",SUMIF(OUTBOUND!$G:$G,WMS!E1211,OUTBOUND!$L:$L))</f>
        <v>0</v>
      </c>
      <c r="W1211" s="27">
        <f>IF(E1211="","",SUMIF(OUTBOUND!$G:$G,WMS!E1211,OUTBOUND!$M:$M))</f>
        <v>0</v>
      </c>
      <c r="X1211" s="71">
        <f>IF(E1211="","",SUMIF(OUTBOUND!$G:$G,WMS!E1211,OUTBOUND!$O:$O))</f>
        <v>0</v>
      </c>
      <c r="Y1211" s="71">
        <f>IF(E1211="","",SUMIF(OUTBOUND!$G:$G,WMS!E1211,OUTBOUND!$AC:$AC))</f>
        <v>0</v>
      </c>
      <c r="Z1211" s="71">
        <f>IF(E1211="","",SUMIF(OUTBOUND!$G:$G,WMS!E1211,OUTBOUND!$P:$P))</f>
        <v>0</v>
      </c>
      <c r="AA1211" s="27">
        <f t="shared" si="359"/>
        <v>4</v>
      </c>
      <c r="AB1211" s="27">
        <f t="shared" si="360"/>
        <v>16</v>
      </c>
      <c r="AC1211" s="71">
        <f t="shared" si="361"/>
        <v>19.2</v>
      </c>
      <c r="AD1211" s="71">
        <f t="shared" si="362"/>
        <v>12</v>
      </c>
      <c r="AE1211" s="71">
        <f t="shared" si="363"/>
        <v>0.14000000000000001</v>
      </c>
      <c r="AF1211" s="80" t="b">
        <f t="shared" si="364"/>
        <v>1</v>
      </c>
    </row>
    <row r="1212" spans="1:33">
      <c r="A1212" s="43" t="s">
        <v>3227</v>
      </c>
      <c r="B1212" s="19" t="s">
        <v>2042</v>
      </c>
      <c r="C1212" s="19" t="s">
        <v>3843</v>
      </c>
      <c r="D1212" s="19" t="s">
        <v>3854</v>
      </c>
      <c r="E1212" s="57" t="str">
        <f t="shared" si="353"/>
        <v>KG-ARI-1904-00125-03217/42727149</v>
      </c>
      <c r="F1212" s="19" t="s">
        <v>2044</v>
      </c>
      <c r="G1212" s="19" t="s">
        <v>2051</v>
      </c>
      <c r="H1212" s="45">
        <v>43612</v>
      </c>
      <c r="I1212" s="38">
        <v>3</v>
      </c>
      <c r="J1212" s="38">
        <v>18</v>
      </c>
      <c r="K1212" s="65">
        <f t="shared" si="354"/>
        <v>6</v>
      </c>
      <c r="L1212" s="46">
        <v>2.9</v>
      </c>
      <c r="M1212" s="66">
        <f t="shared" si="355"/>
        <v>8.6999999999999993</v>
      </c>
      <c r="N1212" s="38">
        <v>41</v>
      </c>
      <c r="O1212" s="38">
        <v>23.5</v>
      </c>
      <c r="P1212" s="38">
        <v>24</v>
      </c>
      <c r="Q1212" s="71">
        <f t="shared" si="356"/>
        <v>2.3E-2</v>
      </c>
      <c r="R1212" s="65">
        <f t="shared" si="357"/>
        <v>7.0000000000000007E-2</v>
      </c>
      <c r="S1212" s="72">
        <f t="shared" si="358"/>
        <v>0.33333333333333331</v>
      </c>
      <c r="T1212" s="50">
        <v>6</v>
      </c>
      <c r="U1212" s="51" t="s">
        <v>3847</v>
      </c>
      <c r="V1212" s="27">
        <f>IF(E1212="","",SUMIF(OUTBOUND!$G:$G,WMS!E1212,OUTBOUND!$L:$L))</f>
        <v>0</v>
      </c>
      <c r="W1212" s="27">
        <f>IF(E1212="","",SUMIF(OUTBOUND!$G:$G,WMS!E1212,OUTBOUND!$M:$M))</f>
        <v>0</v>
      </c>
      <c r="X1212" s="71">
        <f>IF(E1212="","",SUMIF(OUTBOUND!$G:$G,WMS!E1212,OUTBOUND!$O:$O))</f>
        <v>0</v>
      </c>
      <c r="Y1212" s="71">
        <f>IF(E1212="","",SUMIF(OUTBOUND!$G:$G,WMS!E1212,OUTBOUND!$AC:$AC))</f>
        <v>0</v>
      </c>
      <c r="Z1212" s="71">
        <f>IF(E1212="","",SUMIF(OUTBOUND!$G:$G,WMS!E1212,OUTBOUND!$P:$P))</f>
        <v>0</v>
      </c>
      <c r="AA1212" s="27">
        <f t="shared" si="359"/>
        <v>3</v>
      </c>
      <c r="AB1212" s="27">
        <f t="shared" si="360"/>
        <v>18</v>
      </c>
      <c r="AC1212" s="71">
        <f t="shared" si="361"/>
        <v>8.6999999999999993</v>
      </c>
      <c r="AD1212" s="71">
        <f t="shared" si="362"/>
        <v>6</v>
      </c>
      <c r="AE1212" s="71">
        <f t="shared" si="363"/>
        <v>7.0000000000000007E-2</v>
      </c>
      <c r="AF1212" s="80" t="b">
        <f t="shared" si="364"/>
        <v>1</v>
      </c>
    </row>
    <row r="1213" spans="1:33">
      <c r="A1213" s="84" t="s">
        <v>3227</v>
      </c>
      <c r="B1213" s="83" t="s">
        <v>2042</v>
      </c>
      <c r="C1213" s="83" t="s">
        <v>3838</v>
      </c>
      <c r="D1213" s="83" t="s">
        <v>3855</v>
      </c>
      <c r="E1213" s="57" t="str">
        <f t="shared" si="353"/>
        <v>KG-ARI-1904-00124-03165/42615552</v>
      </c>
      <c r="F1213" s="19" t="s">
        <v>2056</v>
      </c>
      <c r="G1213" s="19" t="s">
        <v>2057</v>
      </c>
      <c r="H1213" s="45">
        <v>43612</v>
      </c>
      <c r="I1213" s="38">
        <v>12</v>
      </c>
      <c r="J1213" s="38">
        <v>72</v>
      </c>
      <c r="K1213" s="65">
        <f t="shared" si="354"/>
        <v>6</v>
      </c>
      <c r="L1213" s="46">
        <v>2.1</v>
      </c>
      <c r="M1213" s="66">
        <f t="shared" si="355"/>
        <v>25.2</v>
      </c>
      <c r="N1213" s="38">
        <v>47.5</v>
      </c>
      <c r="O1213" s="38">
        <v>32.5</v>
      </c>
      <c r="P1213" s="38">
        <v>22</v>
      </c>
      <c r="Q1213" s="71">
        <f t="shared" si="356"/>
        <v>3.4000000000000002E-2</v>
      </c>
      <c r="R1213" s="65">
        <f t="shared" si="357"/>
        <v>0.41</v>
      </c>
      <c r="S1213" s="72">
        <f t="shared" si="358"/>
        <v>0.1111111111111111</v>
      </c>
      <c r="T1213" s="50">
        <v>8</v>
      </c>
      <c r="U1213" s="51" t="s">
        <v>3754</v>
      </c>
      <c r="V1213" s="27">
        <f>IF(E1213="","",SUMIF(OUTBOUND!$G:$G,WMS!E1213,OUTBOUND!$L:$L))</f>
        <v>12</v>
      </c>
      <c r="W1213" s="27">
        <f>IF(E1213="","",SUMIF(OUTBOUND!$G:$G,WMS!E1213,OUTBOUND!$M:$M))</f>
        <v>72</v>
      </c>
      <c r="X1213" s="71">
        <f>IF(E1213="","",SUMIF(OUTBOUND!$G:$G,WMS!E1213,OUTBOUND!$O:$O))</f>
        <v>25.200000000000003</v>
      </c>
      <c r="Y1213" s="71">
        <f>IF(E1213="","",SUMIF(OUTBOUND!$G:$G,WMS!E1213,OUTBOUND!$AC:$AC))</f>
        <v>8</v>
      </c>
      <c r="Z1213" s="71">
        <f>IF(E1213="","",SUMIF(OUTBOUND!$G:$G,WMS!E1213,OUTBOUND!$P:$P))</f>
        <v>0.40800000000000003</v>
      </c>
      <c r="AA1213" s="27">
        <f t="shared" si="359"/>
        <v>0</v>
      </c>
      <c r="AB1213" s="27">
        <f t="shared" si="360"/>
        <v>0</v>
      </c>
      <c r="AC1213" s="71">
        <f t="shared" si="361"/>
        <v>-3.5527136788005009E-15</v>
      </c>
      <c r="AD1213" s="71">
        <f t="shared" si="362"/>
        <v>0</v>
      </c>
      <c r="AE1213" s="71">
        <f t="shared" si="363"/>
        <v>1.9999999999999463E-3</v>
      </c>
      <c r="AF1213" s="80" t="e">
        <f t="shared" si="364"/>
        <v>#DIV/0!</v>
      </c>
      <c r="AG1213" s="43" t="s">
        <v>2726</v>
      </c>
    </row>
    <row r="1214" spans="1:33">
      <c r="A1214" s="84" t="s">
        <v>3227</v>
      </c>
      <c r="B1214" s="83" t="s">
        <v>2042</v>
      </c>
      <c r="C1214" s="83" t="s">
        <v>3838</v>
      </c>
      <c r="D1214" s="83" t="s">
        <v>3856</v>
      </c>
      <c r="E1214" s="57" t="str">
        <f t="shared" si="353"/>
        <v>KG-ARI-1904-00124-03165/42475712</v>
      </c>
      <c r="F1214" s="19" t="s">
        <v>2056</v>
      </c>
      <c r="G1214" s="19" t="s">
        <v>2058</v>
      </c>
      <c r="H1214" s="45">
        <v>43612</v>
      </c>
      <c r="I1214" s="38">
        <v>28</v>
      </c>
      <c r="J1214" s="38">
        <v>84</v>
      </c>
      <c r="K1214" s="65">
        <f t="shared" si="354"/>
        <v>3</v>
      </c>
      <c r="L1214" s="46">
        <v>2.2000000000000002</v>
      </c>
      <c r="M1214" s="66">
        <f t="shared" si="355"/>
        <v>61.6</v>
      </c>
      <c r="N1214" s="38">
        <v>48.5</v>
      </c>
      <c r="O1214" s="38">
        <v>17.5</v>
      </c>
      <c r="P1214" s="38">
        <v>40</v>
      </c>
      <c r="Q1214" s="71">
        <f t="shared" si="356"/>
        <v>3.4000000000000002E-2</v>
      </c>
      <c r="R1214" s="65">
        <f t="shared" si="357"/>
        <v>0.95</v>
      </c>
      <c r="S1214" s="72">
        <f t="shared" si="358"/>
        <v>0.5357142857142857</v>
      </c>
      <c r="T1214" s="50">
        <v>45</v>
      </c>
      <c r="U1214" s="51" t="s">
        <v>3857</v>
      </c>
      <c r="V1214" s="27">
        <f>IF(E1214="","",SUMIF(OUTBOUND!$G:$G,WMS!E1214,OUTBOUND!$L:$L))</f>
        <v>28</v>
      </c>
      <c r="W1214" s="27">
        <f>IF(E1214="","",SUMIF(OUTBOUND!$G:$G,WMS!E1214,OUTBOUND!$M:$M))</f>
        <v>84</v>
      </c>
      <c r="X1214" s="71">
        <f>IF(E1214="","",SUMIF(OUTBOUND!$G:$G,WMS!E1214,OUTBOUND!$O:$O))</f>
        <v>61.600000000000009</v>
      </c>
      <c r="Y1214" s="71">
        <f>IF(E1214="","",SUMIF(OUTBOUND!$G:$G,WMS!E1214,OUTBOUND!$AC:$AC))</f>
        <v>45</v>
      </c>
      <c r="Z1214" s="71">
        <f>IF(E1214="","",SUMIF(OUTBOUND!$G:$G,WMS!E1214,OUTBOUND!$P:$P))</f>
        <v>0.95200000000000007</v>
      </c>
      <c r="AA1214" s="27">
        <f t="shared" si="359"/>
        <v>0</v>
      </c>
      <c r="AB1214" s="27">
        <f t="shared" si="360"/>
        <v>0</v>
      </c>
      <c r="AC1214" s="71">
        <f t="shared" si="361"/>
        <v>-7.1054273576010019E-15</v>
      </c>
      <c r="AD1214" s="71">
        <f t="shared" si="362"/>
        <v>0</v>
      </c>
      <c r="AE1214" s="71">
        <f t="shared" si="363"/>
        <v>-2.0000000000001128E-3</v>
      </c>
      <c r="AF1214" s="80" t="e">
        <f t="shared" si="364"/>
        <v>#DIV/0!</v>
      </c>
      <c r="AG1214" s="43" t="s">
        <v>2726</v>
      </c>
    </row>
    <row r="1215" spans="1:33">
      <c r="A1215" s="84" t="s">
        <v>3227</v>
      </c>
      <c r="B1215" s="83" t="s">
        <v>2042</v>
      </c>
      <c r="C1215" s="83" t="s">
        <v>3838</v>
      </c>
      <c r="D1215" s="83" t="s">
        <v>3858</v>
      </c>
      <c r="E1215" s="57" t="str">
        <f t="shared" si="353"/>
        <v>KG-ARI-1904-00124-03165/42110743</v>
      </c>
      <c r="F1215" s="19" t="s">
        <v>2056</v>
      </c>
      <c r="G1215" s="19" t="s">
        <v>2059</v>
      </c>
      <c r="H1215" s="45">
        <v>43612</v>
      </c>
      <c r="I1215" s="38">
        <v>16</v>
      </c>
      <c r="J1215" s="38">
        <v>96</v>
      </c>
      <c r="K1215" s="65">
        <f t="shared" si="354"/>
        <v>6</v>
      </c>
      <c r="L1215" s="46">
        <v>2</v>
      </c>
      <c r="M1215" s="66">
        <f t="shared" si="355"/>
        <v>32</v>
      </c>
      <c r="N1215" s="38">
        <v>31</v>
      </c>
      <c r="O1215" s="38">
        <v>24.5</v>
      </c>
      <c r="P1215" s="38">
        <v>17</v>
      </c>
      <c r="Q1215" s="71">
        <f t="shared" si="356"/>
        <v>1.2999999999999999E-2</v>
      </c>
      <c r="R1215" s="65">
        <f t="shared" si="357"/>
        <v>0.21</v>
      </c>
      <c r="S1215" s="72">
        <f t="shared" si="358"/>
        <v>0.23958333333333334</v>
      </c>
      <c r="T1215" s="50">
        <v>23</v>
      </c>
      <c r="U1215" s="51" t="s">
        <v>3840</v>
      </c>
      <c r="V1215" s="27">
        <f>IF(E1215="","",SUMIF(OUTBOUND!$G:$G,WMS!E1215,OUTBOUND!$L:$L))</f>
        <v>16</v>
      </c>
      <c r="W1215" s="27">
        <f>IF(E1215="","",SUMIF(OUTBOUND!$G:$G,WMS!E1215,OUTBOUND!$M:$M))</f>
        <v>96</v>
      </c>
      <c r="X1215" s="71">
        <f>IF(E1215="","",SUMIF(OUTBOUND!$G:$G,WMS!E1215,OUTBOUND!$O:$O))</f>
        <v>32</v>
      </c>
      <c r="Y1215" s="71">
        <f>IF(E1215="","",SUMIF(OUTBOUND!$G:$G,WMS!E1215,OUTBOUND!$AC:$AC))</f>
        <v>23</v>
      </c>
      <c r="Z1215" s="71">
        <f>IF(E1215="","",SUMIF(OUTBOUND!$G:$G,WMS!E1215,OUTBOUND!$P:$P))</f>
        <v>0.20799999999999999</v>
      </c>
      <c r="AA1215" s="27">
        <f t="shared" si="359"/>
        <v>0</v>
      </c>
      <c r="AB1215" s="27">
        <f t="shared" si="360"/>
        <v>0</v>
      </c>
      <c r="AC1215" s="71">
        <f t="shared" si="361"/>
        <v>0</v>
      </c>
      <c r="AD1215" s="71">
        <f t="shared" si="362"/>
        <v>0</v>
      </c>
      <c r="AE1215" s="71">
        <f t="shared" si="363"/>
        <v>2.0000000000000018E-3</v>
      </c>
      <c r="AF1215" s="80" t="e">
        <f t="shared" si="364"/>
        <v>#DIV/0!</v>
      </c>
      <c r="AG1215" s="43" t="s">
        <v>2726</v>
      </c>
    </row>
    <row r="1216" spans="1:33">
      <c r="A1216" s="84" t="s">
        <v>3227</v>
      </c>
      <c r="B1216" s="83" t="s">
        <v>2042</v>
      </c>
      <c r="C1216" s="83" t="s">
        <v>3838</v>
      </c>
      <c r="D1216" s="83" t="s">
        <v>3859</v>
      </c>
      <c r="E1216" s="57" t="str">
        <f t="shared" si="353"/>
        <v>KG-ARI-1904-00124-03165/42332541</v>
      </c>
      <c r="F1216" s="19" t="s">
        <v>2056</v>
      </c>
      <c r="G1216" s="19" t="s">
        <v>2060</v>
      </c>
      <c r="H1216" s="45">
        <v>43612</v>
      </c>
      <c r="I1216" s="38">
        <v>59</v>
      </c>
      <c r="J1216" s="38">
        <v>236</v>
      </c>
      <c r="K1216" s="65">
        <f t="shared" si="354"/>
        <v>4</v>
      </c>
      <c r="L1216" s="46">
        <v>4.75</v>
      </c>
      <c r="M1216" s="66">
        <f t="shared" si="355"/>
        <v>280.25</v>
      </c>
      <c r="N1216" s="38">
        <v>73</v>
      </c>
      <c r="O1216" s="38">
        <v>25</v>
      </c>
      <c r="P1216" s="38">
        <v>33.5</v>
      </c>
      <c r="Q1216" s="71">
        <f t="shared" si="356"/>
        <v>6.0999999999999999E-2</v>
      </c>
      <c r="R1216" s="65">
        <f t="shared" si="357"/>
        <v>3.61</v>
      </c>
      <c r="S1216" s="72">
        <f t="shared" si="358"/>
        <v>0.90254237288135597</v>
      </c>
      <c r="T1216" s="50">
        <v>213</v>
      </c>
      <c r="U1216" s="51" t="s">
        <v>3860</v>
      </c>
      <c r="V1216" s="27">
        <f>IF(E1216="","",SUMIF(OUTBOUND!$G:$G,WMS!E1216,OUTBOUND!$L:$L))</f>
        <v>59</v>
      </c>
      <c r="W1216" s="27">
        <f>IF(E1216="","",SUMIF(OUTBOUND!$G:$G,WMS!E1216,OUTBOUND!$M:$M))</f>
        <v>236</v>
      </c>
      <c r="X1216" s="71">
        <f>IF(E1216="","",SUMIF(OUTBOUND!$G:$G,WMS!E1216,OUTBOUND!$O:$O))</f>
        <v>280.25</v>
      </c>
      <c r="Y1216" s="71">
        <f>IF(E1216="","",SUMIF(OUTBOUND!$G:$G,WMS!E1216,OUTBOUND!$AC:$AC))</f>
        <v>213</v>
      </c>
      <c r="Z1216" s="71">
        <f>IF(E1216="","",SUMIF(OUTBOUND!$G:$G,WMS!E1216,OUTBOUND!$P:$P))</f>
        <v>3.5989999999999998</v>
      </c>
      <c r="AA1216" s="27">
        <f t="shared" si="359"/>
        <v>0</v>
      </c>
      <c r="AB1216" s="27">
        <f t="shared" si="360"/>
        <v>0</v>
      </c>
      <c r="AC1216" s="71">
        <f t="shared" si="361"/>
        <v>0</v>
      </c>
      <c r="AD1216" s="71">
        <f t="shared" si="362"/>
        <v>0</v>
      </c>
      <c r="AE1216" s="71">
        <f t="shared" si="363"/>
        <v>1.1000000000000121E-2</v>
      </c>
      <c r="AF1216" s="80" t="e">
        <f t="shared" si="364"/>
        <v>#DIV/0!</v>
      </c>
      <c r="AG1216" s="43" t="s">
        <v>2726</v>
      </c>
    </row>
    <row r="1217" spans="1:33">
      <c r="A1217" s="84" t="s">
        <v>3227</v>
      </c>
      <c r="B1217" s="83" t="s">
        <v>2042</v>
      </c>
      <c r="C1217" s="83" t="s">
        <v>3838</v>
      </c>
      <c r="D1217" s="83" t="s">
        <v>3861</v>
      </c>
      <c r="E1217" s="57" t="str">
        <f t="shared" si="353"/>
        <v>KG-ARI-1904-00124-03165/42110705</v>
      </c>
      <c r="F1217" s="19" t="s">
        <v>2056</v>
      </c>
      <c r="G1217" s="19" t="s">
        <v>2061</v>
      </c>
      <c r="H1217" s="45">
        <v>43612</v>
      </c>
      <c r="I1217" s="38">
        <v>5</v>
      </c>
      <c r="J1217" s="38">
        <v>30</v>
      </c>
      <c r="K1217" s="65">
        <f t="shared" si="354"/>
        <v>6</v>
      </c>
      <c r="L1217" s="46">
        <v>2.1</v>
      </c>
      <c r="M1217" s="66">
        <f t="shared" si="355"/>
        <v>10.5</v>
      </c>
      <c r="N1217" s="38">
        <v>40</v>
      </c>
      <c r="O1217" s="38">
        <v>27.5</v>
      </c>
      <c r="P1217" s="38">
        <v>17.5</v>
      </c>
      <c r="Q1217" s="71">
        <f t="shared" si="356"/>
        <v>1.9E-2</v>
      </c>
      <c r="R1217" s="65">
        <f t="shared" si="357"/>
        <v>0.1</v>
      </c>
      <c r="S1217" s="72">
        <f t="shared" si="358"/>
        <v>0.23333333333333334</v>
      </c>
      <c r="T1217" s="50">
        <v>7</v>
      </c>
      <c r="U1217" s="51" t="s">
        <v>3840</v>
      </c>
      <c r="V1217" s="27">
        <f>IF(E1217="","",SUMIF(OUTBOUND!$G:$G,WMS!E1217,OUTBOUND!$L:$L))</f>
        <v>5</v>
      </c>
      <c r="W1217" s="27">
        <f>IF(E1217="","",SUMIF(OUTBOUND!$G:$G,WMS!E1217,OUTBOUND!$M:$M))</f>
        <v>30</v>
      </c>
      <c r="X1217" s="71">
        <f>IF(E1217="","",SUMIF(OUTBOUND!$G:$G,WMS!E1217,OUTBOUND!$O:$O))</f>
        <v>10.5</v>
      </c>
      <c r="Y1217" s="71">
        <f>IF(E1217="","",SUMIF(OUTBOUND!$G:$G,WMS!E1217,OUTBOUND!$AC:$AC))</f>
        <v>7</v>
      </c>
      <c r="Z1217" s="71">
        <f>IF(E1217="","",SUMIF(OUTBOUND!$G:$G,WMS!E1217,OUTBOUND!$P:$P))</f>
        <v>9.5000000000000001E-2</v>
      </c>
      <c r="AA1217" s="27">
        <f t="shared" si="359"/>
        <v>0</v>
      </c>
      <c r="AB1217" s="27">
        <f t="shared" si="360"/>
        <v>0</v>
      </c>
      <c r="AC1217" s="71">
        <f t="shared" si="361"/>
        <v>0</v>
      </c>
      <c r="AD1217" s="71">
        <f t="shared" si="362"/>
        <v>0</v>
      </c>
      <c r="AE1217" s="71">
        <f t="shared" si="363"/>
        <v>5.0000000000000044E-3</v>
      </c>
      <c r="AF1217" s="80" t="e">
        <f t="shared" si="364"/>
        <v>#DIV/0!</v>
      </c>
      <c r="AG1217" s="43" t="s">
        <v>2726</v>
      </c>
    </row>
    <row r="1218" spans="1:33">
      <c r="A1218" s="84" t="s">
        <v>3227</v>
      </c>
      <c r="B1218" s="83" t="s">
        <v>2042</v>
      </c>
      <c r="C1218" s="83" t="s">
        <v>3838</v>
      </c>
      <c r="D1218" s="83" t="s">
        <v>3862</v>
      </c>
      <c r="E1218" s="57" t="str">
        <f t="shared" si="353"/>
        <v>KG-ARI-1904-00124-03165/42624363</v>
      </c>
      <c r="F1218" s="19" t="s">
        <v>2056</v>
      </c>
      <c r="G1218" s="19" t="s">
        <v>2062</v>
      </c>
      <c r="H1218" s="45">
        <v>43612</v>
      </c>
      <c r="I1218" s="38">
        <v>5</v>
      </c>
      <c r="J1218" s="38">
        <v>30</v>
      </c>
      <c r="K1218" s="65">
        <f t="shared" si="354"/>
        <v>6</v>
      </c>
      <c r="L1218" s="46">
        <v>1.2</v>
      </c>
      <c r="M1218" s="66">
        <f t="shared" si="355"/>
        <v>6</v>
      </c>
      <c r="N1218" s="38">
        <v>28</v>
      </c>
      <c r="O1218" s="38">
        <v>13</v>
      </c>
      <c r="P1218" s="38">
        <v>40</v>
      </c>
      <c r="Q1218" s="71">
        <f t="shared" si="356"/>
        <v>1.4999999999999999E-2</v>
      </c>
      <c r="R1218" s="65">
        <f t="shared" si="357"/>
        <v>7.0000000000000007E-2</v>
      </c>
      <c r="S1218" s="72">
        <f t="shared" si="358"/>
        <v>0.1</v>
      </c>
      <c r="T1218" s="50">
        <v>3</v>
      </c>
      <c r="U1218" s="51" t="s">
        <v>3840</v>
      </c>
      <c r="V1218" s="27">
        <f>IF(E1218="","",SUMIF(OUTBOUND!$G:$G,WMS!E1218,OUTBOUND!$L:$L))</f>
        <v>5</v>
      </c>
      <c r="W1218" s="27">
        <f>IF(E1218="","",SUMIF(OUTBOUND!$G:$G,WMS!E1218,OUTBOUND!$M:$M))</f>
        <v>30</v>
      </c>
      <c r="X1218" s="71">
        <f>IF(E1218="","",SUMIF(OUTBOUND!$G:$G,WMS!E1218,OUTBOUND!$O:$O))</f>
        <v>6</v>
      </c>
      <c r="Y1218" s="71">
        <f>IF(E1218="","",SUMIF(OUTBOUND!$G:$G,WMS!E1218,OUTBOUND!$AC:$AC))</f>
        <v>3</v>
      </c>
      <c r="Z1218" s="71">
        <f>IF(E1218="","",SUMIF(OUTBOUND!$G:$G,WMS!E1218,OUTBOUND!$P:$P))</f>
        <v>7.4999999999999997E-2</v>
      </c>
      <c r="AA1218" s="27">
        <f t="shared" si="359"/>
        <v>0</v>
      </c>
      <c r="AB1218" s="27">
        <f t="shared" si="360"/>
        <v>0</v>
      </c>
      <c r="AC1218" s="71">
        <f t="shared" si="361"/>
        <v>0</v>
      </c>
      <c r="AD1218" s="71">
        <f t="shared" si="362"/>
        <v>0</v>
      </c>
      <c r="AE1218" s="71">
        <f t="shared" si="363"/>
        <v>-4.9999999999999906E-3</v>
      </c>
      <c r="AF1218" s="80" t="e">
        <f t="shared" si="364"/>
        <v>#DIV/0!</v>
      </c>
      <c r="AG1218" s="43" t="s">
        <v>2726</v>
      </c>
    </row>
    <row r="1219" spans="1:33">
      <c r="A1219" s="84" t="s">
        <v>3227</v>
      </c>
      <c r="B1219" s="83" t="s">
        <v>2042</v>
      </c>
      <c r="C1219" s="83" t="s">
        <v>3841</v>
      </c>
      <c r="D1219" s="83" t="s">
        <v>3861</v>
      </c>
      <c r="E1219" s="57" t="str">
        <f t="shared" si="353"/>
        <v>KG-ARI-1906-00152-03513/42110705</v>
      </c>
      <c r="F1219" s="19" t="s">
        <v>2056</v>
      </c>
      <c r="G1219" s="19" t="s">
        <v>2061</v>
      </c>
      <c r="H1219" s="45">
        <v>43612</v>
      </c>
      <c r="I1219" s="38">
        <v>3</v>
      </c>
      <c r="J1219" s="38">
        <v>18</v>
      </c>
      <c r="K1219" s="65">
        <f t="shared" si="354"/>
        <v>6</v>
      </c>
      <c r="L1219" s="46">
        <v>2.1</v>
      </c>
      <c r="M1219" s="66">
        <f t="shared" si="355"/>
        <v>6.3</v>
      </c>
      <c r="N1219" s="38">
        <v>40</v>
      </c>
      <c r="O1219" s="38">
        <v>27.5</v>
      </c>
      <c r="P1219" s="38">
        <v>17.5</v>
      </c>
      <c r="Q1219" s="71">
        <f t="shared" si="356"/>
        <v>1.9E-2</v>
      </c>
      <c r="R1219" s="65">
        <f t="shared" si="357"/>
        <v>0.06</v>
      </c>
      <c r="S1219" s="72">
        <f t="shared" si="358"/>
        <v>0.22222222222222221</v>
      </c>
      <c r="T1219" s="50">
        <v>4</v>
      </c>
      <c r="U1219" s="51" t="s">
        <v>2883</v>
      </c>
      <c r="V1219" s="27">
        <f>IF(E1219="","",SUMIF(OUTBOUND!$G:$G,WMS!E1219,OUTBOUND!$L:$L))</f>
        <v>3</v>
      </c>
      <c r="W1219" s="27">
        <f>IF(E1219="","",SUMIF(OUTBOUND!$G:$G,WMS!E1219,OUTBOUND!$M:$M))</f>
        <v>18</v>
      </c>
      <c r="X1219" s="71">
        <f>IF(E1219="","",SUMIF(OUTBOUND!$G:$G,WMS!E1219,OUTBOUND!$O:$O))</f>
        <v>6.3000000000000007</v>
      </c>
      <c r="Y1219" s="71">
        <f>IF(E1219="","",SUMIF(OUTBOUND!$G:$G,WMS!E1219,OUTBOUND!$AC:$AC))</f>
        <v>4</v>
      </c>
      <c r="Z1219" s="71">
        <f>IF(E1219="","",SUMIF(OUTBOUND!$G:$G,WMS!E1219,OUTBOUND!$P:$P))</f>
        <v>5.6999999999999995E-2</v>
      </c>
      <c r="AA1219" s="27">
        <f t="shared" si="359"/>
        <v>0</v>
      </c>
      <c r="AB1219" s="27">
        <f t="shared" si="360"/>
        <v>0</v>
      </c>
      <c r="AC1219" s="71">
        <f t="shared" si="361"/>
        <v>-8.8817841970012523E-16</v>
      </c>
      <c r="AD1219" s="71">
        <f t="shared" si="362"/>
        <v>0</v>
      </c>
      <c r="AE1219" s="71">
        <f t="shared" si="363"/>
        <v>3.0000000000000027E-3</v>
      </c>
      <c r="AF1219" s="80" t="e">
        <f t="shared" si="364"/>
        <v>#DIV/0!</v>
      </c>
      <c r="AG1219" s="43" t="s">
        <v>2726</v>
      </c>
    </row>
    <row r="1220" spans="1:33">
      <c r="A1220" s="84" t="s">
        <v>3227</v>
      </c>
      <c r="B1220" s="83" t="s">
        <v>2042</v>
      </c>
      <c r="C1220" s="83" t="s">
        <v>3843</v>
      </c>
      <c r="D1220" s="83" t="s">
        <v>3863</v>
      </c>
      <c r="E1220" s="57" t="str">
        <f t="shared" si="353"/>
        <v>KG-ARI-1904-00125-03217/42701910</v>
      </c>
      <c r="F1220" s="19" t="s">
        <v>2056</v>
      </c>
      <c r="G1220" s="19" t="s">
        <v>2063</v>
      </c>
      <c r="H1220" s="45">
        <v>43612</v>
      </c>
      <c r="I1220" s="38">
        <v>3</v>
      </c>
      <c r="J1220" s="38">
        <v>12</v>
      </c>
      <c r="K1220" s="65">
        <f t="shared" si="354"/>
        <v>4</v>
      </c>
      <c r="L1220" s="46">
        <v>1.8</v>
      </c>
      <c r="M1220" s="66">
        <f t="shared" si="355"/>
        <v>5.4</v>
      </c>
      <c r="N1220" s="38">
        <v>38</v>
      </c>
      <c r="O1220" s="38">
        <v>35</v>
      </c>
      <c r="P1220" s="38">
        <v>20</v>
      </c>
      <c r="Q1220" s="71">
        <f t="shared" si="356"/>
        <v>2.7E-2</v>
      </c>
      <c r="R1220" s="65">
        <f t="shared" si="357"/>
        <v>0.08</v>
      </c>
      <c r="S1220" s="72">
        <f t="shared" si="358"/>
        <v>0.25</v>
      </c>
      <c r="T1220" s="50">
        <v>3</v>
      </c>
      <c r="U1220" s="51" t="s">
        <v>3857</v>
      </c>
      <c r="V1220" s="27">
        <f>IF(E1220="","",SUMIF(OUTBOUND!$G:$G,WMS!E1220,OUTBOUND!$L:$L))</f>
        <v>3</v>
      </c>
      <c r="W1220" s="27">
        <f>IF(E1220="","",SUMIF(OUTBOUND!$G:$G,WMS!E1220,OUTBOUND!$M:$M))</f>
        <v>12</v>
      </c>
      <c r="X1220" s="71">
        <f>IF(E1220="","",SUMIF(OUTBOUND!$G:$G,WMS!E1220,OUTBOUND!$O:$O))</f>
        <v>5.4</v>
      </c>
      <c r="Y1220" s="71">
        <f>IF(E1220="","",SUMIF(OUTBOUND!$G:$G,WMS!E1220,OUTBOUND!$AC:$AC))</f>
        <v>3</v>
      </c>
      <c r="Z1220" s="71">
        <f>IF(E1220="","",SUMIF(OUTBOUND!$G:$G,WMS!E1220,OUTBOUND!$P:$P))</f>
        <v>8.1000000000000003E-2</v>
      </c>
      <c r="AA1220" s="27">
        <f t="shared" si="359"/>
        <v>0</v>
      </c>
      <c r="AB1220" s="27">
        <f t="shared" si="360"/>
        <v>0</v>
      </c>
      <c r="AC1220" s="71">
        <f t="shared" si="361"/>
        <v>0</v>
      </c>
      <c r="AD1220" s="71">
        <f t="shared" si="362"/>
        <v>0</v>
      </c>
      <c r="AE1220" s="71">
        <f t="shared" si="363"/>
        <v>-1.0000000000000009E-3</v>
      </c>
      <c r="AF1220" s="80" t="e">
        <f t="shared" si="364"/>
        <v>#DIV/0!</v>
      </c>
      <c r="AG1220" s="43" t="s">
        <v>2726</v>
      </c>
    </row>
    <row r="1221" spans="1:33">
      <c r="A1221" s="43" t="s">
        <v>3227</v>
      </c>
      <c r="B1221" s="19" t="s">
        <v>2042</v>
      </c>
      <c r="C1221" s="19" t="s">
        <v>3843</v>
      </c>
      <c r="D1221" s="19" t="s">
        <v>3864</v>
      </c>
      <c r="E1221" s="57" t="str">
        <f t="shared" si="353"/>
        <v>KG-ARI-1904-00125-03217/42705826</v>
      </c>
      <c r="F1221" s="19" t="s">
        <v>2056</v>
      </c>
      <c r="G1221" s="19" t="s">
        <v>2064</v>
      </c>
      <c r="H1221" s="45">
        <v>43612</v>
      </c>
      <c r="I1221" s="38">
        <v>3</v>
      </c>
      <c r="J1221" s="38">
        <v>18</v>
      </c>
      <c r="K1221" s="65">
        <f t="shared" si="354"/>
        <v>6</v>
      </c>
      <c r="L1221" s="46">
        <v>2.8</v>
      </c>
      <c r="M1221" s="66">
        <f t="shared" si="355"/>
        <v>8.4</v>
      </c>
      <c r="N1221" s="38">
        <v>38</v>
      </c>
      <c r="O1221" s="38">
        <v>20</v>
      </c>
      <c r="P1221" s="38">
        <v>26.5</v>
      </c>
      <c r="Q1221" s="71">
        <f t="shared" si="356"/>
        <v>0.02</v>
      </c>
      <c r="R1221" s="65">
        <f t="shared" si="357"/>
        <v>0.06</v>
      </c>
      <c r="S1221" s="72">
        <f t="shared" si="358"/>
        <v>0.27777777777777779</v>
      </c>
      <c r="T1221" s="50">
        <v>5</v>
      </c>
      <c r="U1221" s="51" t="s">
        <v>3840</v>
      </c>
      <c r="V1221" s="27">
        <f>IF(E1221="","",SUMIF(OUTBOUND!$G:$G,WMS!E1221,OUTBOUND!$L:$L))</f>
        <v>0</v>
      </c>
      <c r="W1221" s="27">
        <f>IF(E1221="","",SUMIF(OUTBOUND!$G:$G,WMS!E1221,OUTBOUND!$M:$M))</f>
        <v>0</v>
      </c>
      <c r="X1221" s="71">
        <f>IF(E1221="","",SUMIF(OUTBOUND!$G:$G,WMS!E1221,OUTBOUND!$O:$O))</f>
        <v>0</v>
      </c>
      <c r="Y1221" s="71">
        <f>IF(E1221="","",SUMIF(OUTBOUND!$G:$G,WMS!E1221,OUTBOUND!$AC:$AC))</f>
        <v>0</v>
      </c>
      <c r="Z1221" s="71">
        <f>IF(E1221="","",SUMIF(OUTBOUND!$G:$G,WMS!E1221,OUTBOUND!$P:$P))</f>
        <v>0</v>
      </c>
      <c r="AA1221" s="27">
        <f t="shared" si="359"/>
        <v>3</v>
      </c>
      <c r="AB1221" s="27">
        <f t="shared" si="360"/>
        <v>18</v>
      </c>
      <c r="AC1221" s="71">
        <f t="shared" si="361"/>
        <v>8.4</v>
      </c>
      <c r="AD1221" s="71">
        <f t="shared" si="362"/>
        <v>5</v>
      </c>
      <c r="AE1221" s="71">
        <f t="shared" si="363"/>
        <v>0.06</v>
      </c>
      <c r="AF1221" s="80" t="b">
        <f t="shared" si="364"/>
        <v>1</v>
      </c>
    </row>
    <row r="1222" spans="1:33">
      <c r="A1222" s="43" t="s">
        <v>3227</v>
      </c>
      <c r="B1222" s="19" t="s">
        <v>2042</v>
      </c>
      <c r="C1222" s="19" t="s">
        <v>3843</v>
      </c>
      <c r="D1222" s="19" t="s">
        <v>3865</v>
      </c>
      <c r="E1222" s="57" t="str">
        <f t="shared" si="353"/>
        <v>KG-ARI-1904-00125-03217/42705482</v>
      </c>
      <c r="F1222" s="19" t="s">
        <v>2056</v>
      </c>
      <c r="G1222" s="19" t="s">
        <v>2065</v>
      </c>
      <c r="H1222" s="45">
        <v>43612</v>
      </c>
      <c r="I1222" s="38">
        <v>3</v>
      </c>
      <c r="J1222" s="38">
        <v>12</v>
      </c>
      <c r="K1222" s="65">
        <f t="shared" si="354"/>
        <v>4</v>
      </c>
      <c r="L1222" s="46">
        <v>3</v>
      </c>
      <c r="M1222" s="66">
        <f t="shared" si="355"/>
        <v>9</v>
      </c>
      <c r="N1222" s="38">
        <v>41</v>
      </c>
      <c r="O1222" s="38">
        <v>26</v>
      </c>
      <c r="P1222" s="38">
        <v>25</v>
      </c>
      <c r="Q1222" s="71">
        <f t="shared" si="356"/>
        <v>2.7E-2</v>
      </c>
      <c r="R1222" s="65">
        <f t="shared" si="357"/>
        <v>0.08</v>
      </c>
      <c r="S1222" s="72">
        <f t="shared" si="358"/>
        <v>0.58333333333333337</v>
      </c>
      <c r="T1222" s="50">
        <v>7</v>
      </c>
      <c r="U1222" s="51" t="s">
        <v>3857</v>
      </c>
      <c r="V1222" s="27">
        <f>IF(E1222="","",SUMIF(OUTBOUND!$G:$G,WMS!E1222,OUTBOUND!$L:$L))</f>
        <v>0</v>
      </c>
      <c r="W1222" s="27">
        <f>IF(E1222="","",SUMIF(OUTBOUND!$G:$G,WMS!E1222,OUTBOUND!$M:$M))</f>
        <v>0</v>
      </c>
      <c r="X1222" s="71">
        <f>IF(E1222="","",SUMIF(OUTBOUND!$G:$G,WMS!E1222,OUTBOUND!$O:$O))</f>
        <v>0</v>
      </c>
      <c r="Y1222" s="71">
        <f>IF(E1222="","",SUMIF(OUTBOUND!$G:$G,WMS!E1222,OUTBOUND!$AC:$AC))</f>
        <v>0</v>
      </c>
      <c r="Z1222" s="71">
        <f>IF(E1222="","",SUMIF(OUTBOUND!$G:$G,WMS!E1222,OUTBOUND!$P:$P))</f>
        <v>0</v>
      </c>
      <c r="AA1222" s="27">
        <f t="shared" si="359"/>
        <v>3</v>
      </c>
      <c r="AB1222" s="27">
        <f t="shared" si="360"/>
        <v>12</v>
      </c>
      <c r="AC1222" s="71">
        <f t="shared" si="361"/>
        <v>9</v>
      </c>
      <c r="AD1222" s="71">
        <f t="shared" si="362"/>
        <v>7</v>
      </c>
      <c r="AE1222" s="71">
        <f t="shared" si="363"/>
        <v>0.08</v>
      </c>
      <c r="AF1222" s="80" t="b">
        <f t="shared" si="364"/>
        <v>1</v>
      </c>
    </row>
    <row r="1223" spans="1:33">
      <c r="A1223" s="84" t="s">
        <v>3227</v>
      </c>
      <c r="B1223" s="83" t="s">
        <v>2042</v>
      </c>
      <c r="C1223" s="83" t="s">
        <v>3843</v>
      </c>
      <c r="D1223" s="83" t="s">
        <v>3866</v>
      </c>
      <c r="E1223" s="57" t="str">
        <f t="shared" si="353"/>
        <v>KG-ARI-1904-00125-03217/42705819</v>
      </c>
      <c r="F1223" s="19" t="s">
        <v>2056</v>
      </c>
      <c r="G1223" s="19" t="s">
        <v>2066</v>
      </c>
      <c r="H1223" s="45">
        <v>43612</v>
      </c>
      <c r="I1223" s="38">
        <v>3</v>
      </c>
      <c r="J1223" s="38">
        <v>6</v>
      </c>
      <c r="K1223" s="65">
        <f t="shared" si="354"/>
        <v>2</v>
      </c>
      <c r="L1223" s="46">
        <v>4.1500000000000004</v>
      </c>
      <c r="M1223" s="66">
        <f t="shared" si="355"/>
        <v>12.45</v>
      </c>
      <c r="N1223" s="38">
        <v>40</v>
      </c>
      <c r="O1223" s="38">
        <v>32.5</v>
      </c>
      <c r="P1223" s="38">
        <v>40</v>
      </c>
      <c r="Q1223" s="71">
        <f t="shared" si="356"/>
        <v>5.1999999999999998E-2</v>
      </c>
      <c r="R1223" s="65">
        <f t="shared" si="357"/>
        <v>0.16</v>
      </c>
      <c r="S1223" s="72">
        <f t="shared" si="358"/>
        <v>1.1666666666666667</v>
      </c>
      <c r="T1223" s="50">
        <v>7</v>
      </c>
      <c r="U1223" s="51" t="s">
        <v>3142</v>
      </c>
      <c r="V1223" s="27">
        <f>IF(E1223="","",SUMIF(OUTBOUND!$G:$G,WMS!E1223,OUTBOUND!$L:$L))</f>
        <v>3</v>
      </c>
      <c r="W1223" s="27">
        <f>IF(E1223="","",SUMIF(OUTBOUND!$G:$G,WMS!E1223,OUTBOUND!$M:$M))</f>
        <v>6</v>
      </c>
      <c r="X1223" s="71">
        <f>IF(E1223="","",SUMIF(OUTBOUND!$G:$G,WMS!E1223,OUTBOUND!$O:$O))</f>
        <v>12.450000000000001</v>
      </c>
      <c r="Y1223" s="71">
        <f>IF(E1223="","",SUMIF(OUTBOUND!$G:$G,WMS!E1223,OUTBOUND!$AC:$AC))</f>
        <v>7</v>
      </c>
      <c r="Z1223" s="71">
        <f>IF(E1223="","",SUMIF(OUTBOUND!$G:$G,WMS!E1223,OUTBOUND!$P:$P))</f>
        <v>0.156</v>
      </c>
      <c r="AA1223" s="27">
        <f t="shared" si="359"/>
        <v>0</v>
      </c>
      <c r="AB1223" s="27">
        <f t="shared" si="360"/>
        <v>0</v>
      </c>
      <c r="AC1223" s="71">
        <f t="shared" si="361"/>
        <v>-1.7763568394002505E-15</v>
      </c>
      <c r="AD1223" s="71">
        <f t="shared" si="362"/>
        <v>0</v>
      </c>
      <c r="AE1223" s="71">
        <f t="shared" si="363"/>
        <v>4.0000000000000036E-3</v>
      </c>
      <c r="AF1223" s="80" t="e">
        <f t="shared" si="364"/>
        <v>#DIV/0!</v>
      </c>
      <c r="AG1223" s="43" t="s">
        <v>2726</v>
      </c>
    </row>
    <row r="1224" spans="1:33">
      <c r="A1224" s="84" t="s">
        <v>3227</v>
      </c>
      <c r="B1224" s="83" t="s">
        <v>2042</v>
      </c>
      <c r="C1224" s="83" t="s">
        <v>3843</v>
      </c>
      <c r="D1224" s="83" t="s">
        <v>3867</v>
      </c>
      <c r="E1224" s="57" t="str">
        <f t="shared" si="353"/>
        <v>KG-ARI-1904-00125-03217/42705536</v>
      </c>
      <c r="F1224" s="19" t="s">
        <v>2056</v>
      </c>
      <c r="G1224" s="19" t="s">
        <v>2068</v>
      </c>
      <c r="H1224" s="45">
        <v>43612</v>
      </c>
      <c r="I1224" s="38">
        <v>3</v>
      </c>
      <c r="J1224" s="38">
        <v>12</v>
      </c>
      <c r="K1224" s="65">
        <f t="shared" si="354"/>
        <v>4</v>
      </c>
      <c r="L1224" s="46">
        <v>3.4</v>
      </c>
      <c r="M1224" s="66">
        <f t="shared" si="355"/>
        <v>10.199999999999999</v>
      </c>
      <c r="N1224" s="38">
        <v>46</v>
      </c>
      <c r="O1224" s="38">
        <v>32</v>
      </c>
      <c r="P1224" s="38">
        <v>30</v>
      </c>
      <c r="Q1224" s="71">
        <f t="shared" si="356"/>
        <v>4.3999999999999997E-2</v>
      </c>
      <c r="R1224" s="65">
        <f t="shared" si="357"/>
        <v>0.13</v>
      </c>
      <c r="S1224" s="72">
        <f t="shared" si="358"/>
        <v>0.5</v>
      </c>
      <c r="T1224" s="50">
        <v>6</v>
      </c>
      <c r="U1224" s="51" t="s">
        <v>3847</v>
      </c>
      <c r="V1224" s="27">
        <f>IF(E1224="","",SUMIF(OUTBOUND!$G:$G,WMS!E1224,OUTBOUND!$L:$L))</f>
        <v>3</v>
      </c>
      <c r="W1224" s="27">
        <f>IF(E1224="","",SUMIF(OUTBOUND!$G:$G,WMS!E1224,OUTBOUND!$M:$M))</f>
        <v>12</v>
      </c>
      <c r="X1224" s="71">
        <f>IF(E1224="","",SUMIF(OUTBOUND!$G:$G,WMS!E1224,OUTBOUND!$O:$O))</f>
        <v>10.199999999999999</v>
      </c>
      <c r="Y1224" s="71">
        <f>IF(E1224="","",SUMIF(OUTBOUND!$G:$G,WMS!E1224,OUTBOUND!$AC:$AC))</f>
        <v>6</v>
      </c>
      <c r="Z1224" s="71">
        <f>IF(E1224="","",SUMIF(OUTBOUND!$G:$G,WMS!E1224,OUTBOUND!$P:$P))</f>
        <v>0.13200000000000001</v>
      </c>
      <c r="AA1224" s="27">
        <f t="shared" si="359"/>
        <v>0</v>
      </c>
      <c r="AB1224" s="27">
        <f t="shared" si="360"/>
        <v>0</v>
      </c>
      <c r="AC1224" s="71">
        <f t="shared" si="361"/>
        <v>0</v>
      </c>
      <c r="AD1224" s="71">
        <f t="shared" si="362"/>
        <v>0</v>
      </c>
      <c r="AE1224" s="71">
        <f t="shared" si="363"/>
        <v>-2.0000000000000018E-3</v>
      </c>
      <c r="AF1224" s="80" t="e">
        <f t="shared" si="364"/>
        <v>#DIV/0!</v>
      </c>
      <c r="AG1224" s="43" t="s">
        <v>2726</v>
      </c>
    </row>
    <row r="1225" spans="1:33">
      <c r="A1225" s="84" t="s">
        <v>3227</v>
      </c>
      <c r="B1225" s="83" t="s">
        <v>2042</v>
      </c>
      <c r="C1225" s="83" t="s">
        <v>3843</v>
      </c>
      <c r="D1225" s="83" t="s">
        <v>3868</v>
      </c>
      <c r="E1225" s="57" t="str">
        <f t="shared" si="353"/>
        <v>KG-ARI-1904-00125-03217/42708568</v>
      </c>
      <c r="F1225" s="19" t="s">
        <v>2056</v>
      </c>
      <c r="G1225" s="19" t="s">
        <v>2069</v>
      </c>
      <c r="H1225" s="45">
        <v>43612</v>
      </c>
      <c r="I1225" s="38">
        <v>3</v>
      </c>
      <c r="J1225" s="38">
        <v>12</v>
      </c>
      <c r="K1225" s="65">
        <f t="shared" si="354"/>
        <v>4</v>
      </c>
      <c r="L1225" s="46">
        <v>1.1499999999999999</v>
      </c>
      <c r="M1225" s="66">
        <f t="shared" si="355"/>
        <v>3.45</v>
      </c>
      <c r="N1225" s="38">
        <v>22.5</v>
      </c>
      <c r="O1225" s="38">
        <v>13</v>
      </c>
      <c r="P1225" s="38">
        <v>32</v>
      </c>
      <c r="Q1225" s="71">
        <f t="shared" si="356"/>
        <v>8.9999999999999993E-3</v>
      </c>
      <c r="R1225" s="65">
        <f t="shared" si="357"/>
        <v>0.03</v>
      </c>
      <c r="S1225" s="72">
        <f t="shared" si="358"/>
        <v>0.16666666666666666</v>
      </c>
      <c r="T1225" s="50">
        <v>2</v>
      </c>
      <c r="U1225" s="51" t="s">
        <v>3847</v>
      </c>
      <c r="V1225" s="27">
        <f>IF(E1225="","",SUMIF(OUTBOUND!$G:$G,WMS!E1225,OUTBOUND!$L:$L))</f>
        <v>3</v>
      </c>
      <c r="W1225" s="27">
        <f>IF(E1225="","",SUMIF(OUTBOUND!$G:$G,WMS!E1225,OUTBOUND!$M:$M))</f>
        <v>12</v>
      </c>
      <c r="X1225" s="71">
        <f>IF(E1225="","",SUMIF(OUTBOUND!$G:$G,WMS!E1225,OUTBOUND!$O:$O))</f>
        <v>3.4499999999999997</v>
      </c>
      <c r="Y1225" s="71">
        <f>IF(E1225="","",SUMIF(OUTBOUND!$G:$G,WMS!E1225,OUTBOUND!$AC:$AC))</f>
        <v>2</v>
      </c>
      <c r="Z1225" s="71">
        <f>IF(E1225="","",SUMIF(OUTBOUND!$G:$G,WMS!E1225,OUTBOUND!$P:$P))</f>
        <v>2.6999999999999996E-2</v>
      </c>
      <c r="AA1225" s="27">
        <f t="shared" si="359"/>
        <v>0</v>
      </c>
      <c r="AB1225" s="27">
        <f t="shared" si="360"/>
        <v>0</v>
      </c>
      <c r="AC1225" s="71">
        <f t="shared" si="361"/>
        <v>4.4408920985006262E-16</v>
      </c>
      <c r="AD1225" s="71">
        <f t="shared" si="362"/>
        <v>0</v>
      </c>
      <c r="AE1225" s="71">
        <f t="shared" si="363"/>
        <v>3.0000000000000027E-3</v>
      </c>
      <c r="AF1225" s="80" t="e">
        <f t="shared" si="364"/>
        <v>#DIV/0!</v>
      </c>
      <c r="AG1225" s="43" t="s">
        <v>2726</v>
      </c>
    </row>
    <row r="1226" spans="1:33">
      <c r="A1226" s="43" t="s">
        <v>3227</v>
      </c>
      <c r="B1226" s="19" t="s">
        <v>2042</v>
      </c>
      <c r="C1226" s="19" t="s">
        <v>3843</v>
      </c>
      <c r="D1226" s="19" t="s">
        <v>3869</v>
      </c>
      <c r="E1226" s="57" t="str">
        <f t="shared" si="353"/>
        <v>KG-ARI-1904-00125-03217/42708865</v>
      </c>
      <c r="F1226" s="19" t="s">
        <v>2056</v>
      </c>
      <c r="G1226" s="19" t="s">
        <v>2070</v>
      </c>
      <c r="H1226" s="45">
        <v>43612</v>
      </c>
      <c r="I1226" s="38">
        <v>3</v>
      </c>
      <c r="J1226" s="38">
        <v>18</v>
      </c>
      <c r="K1226" s="65">
        <f t="shared" si="354"/>
        <v>6</v>
      </c>
      <c r="L1226" s="46">
        <v>5.2</v>
      </c>
      <c r="M1226" s="66">
        <f t="shared" si="355"/>
        <v>15.6</v>
      </c>
      <c r="N1226" s="38">
        <v>37</v>
      </c>
      <c r="O1226" s="38">
        <v>35.5</v>
      </c>
      <c r="P1226" s="38">
        <v>34</v>
      </c>
      <c r="Q1226" s="71">
        <f t="shared" si="356"/>
        <v>4.4999999999999998E-2</v>
      </c>
      <c r="R1226" s="65">
        <f t="shared" si="357"/>
        <v>0.13</v>
      </c>
      <c r="S1226" s="72">
        <f t="shared" si="358"/>
        <v>0.55555555555555558</v>
      </c>
      <c r="T1226" s="50">
        <v>10</v>
      </c>
      <c r="U1226" s="51" t="s">
        <v>3847</v>
      </c>
      <c r="V1226" s="27">
        <f>IF(E1226="","",SUMIF(OUTBOUND!$G:$G,WMS!E1226,OUTBOUND!$L:$L))</f>
        <v>0</v>
      </c>
      <c r="W1226" s="27">
        <f>IF(E1226="","",SUMIF(OUTBOUND!$G:$G,WMS!E1226,OUTBOUND!$M:$M))</f>
        <v>0</v>
      </c>
      <c r="X1226" s="71">
        <f>IF(E1226="","",SUMIF(OUTBOUND!$G:$G,WMS!E1226,OUTBOUND!$O:$O))</f>
        <v>0</v>
      </c>
      <c r="Y1226" s="71">
        <f>IF(E1226="","",SUMIF(OUTBOUND!$G:$G,WMS!E1226,OUTBOUND!$AC:$AC))</f>
        <v>0</v>
      </c>
      <c r="Z1226" s="71">
        <f>IF(E1226="","",SUMIF(OUTBOUND!$G:$G,WMS!E1226,OUTBOUND!$P:$P))</f>
        <v>0</v>
      </c>
      <c r="AA1226" s="27">
        <f t="shared" si="359"/>
        <v>3</v>
      </c>
      <c r="AB1226" s="27">
        <f t="shared" si="360"/>
        <v>18</v>
      </c>
      <c r="AC1226" s="71">
        <f t="shared" si="361"/>
        <v>15.6</v>
      </c>
      <c r="AD1226" s="71">
        <f t="shared" si="362"/>
        <v>10</v>
      </c>
      <c r="AE1226" s="71">
        <f t="shared" si="363"/>
        <v>0.13</v>
      </c>
      <c r="AF1226" s="80" t="b">
        <f t="shared" si="364"/>
        <v>1</v>
      </c>
    </row>
    <row r="1227" spans="1:33">
      <c r="A1227" s="84" t="s">
        <v>3227</v>
      </c>
      <c r="B1227" s="83" t="s">
        <v>2042</v>
      </c>
      <c r="C1227" s="83" t="s">
        <v>3843</v>
      </c>
      <c r="D1227" s="83" t="s">
        <v>3870</v>
      </c>
      <c r="E1227" s="57" t="str">
        <f t="shared" si="353"/>
        <v>KG-ARI-1904-00125-03217/42706182</v>
      </c>
      <c r="F1227" s="19" t="s">
        <v>2056</v>
      </c>
      <c r="G1227" s="19" t="s">
        <v>2071</v>
      </c>
      <c r="H1227" s="45">
        <v>43612</v>
      </c>
      <c r="I1227" s="38">
        <v>3</v>
      </c>
      <c r="J1227" s="38">
        <v>18</v>
      </c>
      <c r="K1227" s="65">
        <f t="shared" si="354"/>
        <v>6</v>
      </c>
      <c r="L1227" s="46">
        <v>2.2999999999999998</v>
      </c>
      <c r="M1227" s="66">
        <f t="shared" si="355"/>
        <v>6.9</v>
      </c>
      <c r="N1227" s="38">
        <v>32</v>
      </c>
      <c r="O1227" s="38">
        <v>27.5</v>
      </c>
      <c r="P1227" s="38">
        <v>27</v>
      </c>
      <c r="Q1227" s="71">
        <f t="shared" si="356"/>
        <v>2.4E-2</v>
      </c>
      <c r="R1227" s="65">
        <f t="shared" si="357"/>
        <v>7.0000000000000007E-2</v>
      </c>
      <c r="S1227" s="72">
        <f t="shared" si="358"/>
        <v>0.16666666666666666</v>
      </c>
      <c r="T1227" s="50">
        <v>3</v>
      </c>
      <c r="U1227" s="51" t="s">
        <v>3142</v>
      </c>
      <c r="V1227" s="27">
        <f>IF(E1227="","",SUMIF(OUTBOUND!$G:$G,WMS!E1227,OUTBOUND!$L:$L))</f>
        <v>3</v>
      </c>
      <c r="W1227" s="27">
        <f>IF(E1227="","",SUMIF(OUTBOUND!$G:$G,WMS!E1227,OUTBOUND!$M:$M))</f>
        <v>18</v>
      </c>
      <c r="X1227" s="71">
        <f>IF(E1227="","",SUMIF(OUTBOUND!$G:$G,WMS!E1227,OUTBOUND!$O:$O))</f>
        <v>6.8999999999999995</v>
      </c>
      <c r="Y1227" s="71">
        <f>IF(E1227="","",SUMIF(OUTBOUND!$G:$G,WMS!E1227,OUTBOUND!$AC:$AC))</f>
        <v>3</v>
      </c>
      <c r="Z1227" s="71">
        <f>IF(E1227="","",SUMIF(OUTBOUND!$G:$G,WMS!E1227,OUTBOUND!$P:$P))</f>
        <v>7.2000000000000008E-2</v>
      </c>
      <c r="AA1227" s="27">
        <f t="shared" si="359"/>
        <v>0</v>
      </c>
      <c r="AB1227" s="27">
        <f t="shared" si="360"/>
        <v>0</v>
      </c>
      <c r="AC1227" s="71">
        <f t="shared" si="361"/>
        <v>8.8817841970012523E-16</v>
      </c>
      <c r="AD1227" s="71">
        <f t="shared" si="362"/>
        <v>0</v>
      </c>
      <c r="AE1227" s="71">
        <f t="shared" si="363"/>
        <v>-2.0000000000000018E-3</v>
      </c>
      <c r="AF1227" s="80" t="e">
        <f t="shared" si="364"/>
        <v>#DIV/0!</v>
      </c>
      <c r="AG1227" s="43" t="s">
        <v>2726</v>
      </c>
    </row>
    <row r="1228" spans="1:33">
      <c r="A1228" s="84" t="s">
        <v>3227</v>
      </c>
      <c r="B1228" s="83" t="s">
        <v>2072</v>
      </c>
      <c r="C1228" s="83" t="s">
        <v>3871</v>
      </c>
      <c r="D1228" s="83" t="s">
        <v>3872</v>
      </c>
      <c r="E1228" s="57" t="str">
        <f t="shared" si="353"/>
        <v>KG-ARI-1906-00148-03227/MIX140429MIDWASH</v>
      </c>
      <c r="F1228" s="19" t="s">
        <v>2074</v>
      </c>
      <c r="G1228" s="19" t="s">
        <v>2075</v>
      </c>
      <c r="H1228" s="45">
        <v>43612</v>
      </c>
      <c r="I1228" s="38">
        <v>2</v>
      </c>
      <c r="J1228" s="38">
        <v>60</v>
      </c>
      <c r="K1228" s="65">
        <f t="shared" si="354"/>
        <v>30</v>
      </c>
      <c r="L1228" s="46">
        <v>7.5</v>
      </c>
      <c r="M1228" s="66">
        <f t="shared" si="355"/>
        <v>15</v>
      </c>
      <c r="N1228" s="38">
        <v>44.5</v>
      </c>
      <c r="O1228" s="38">
        <v>39</v>
      </c>
      <c r="P1228" s="38">
        <v>27</v>
      </c>
      <c r="Q1228" s="71">
        <f t="shared" si="356"/>
        <v>4.7E-2</v>
      </c>
      <c r="R1228" s="65">
        <f t="shared" si="357"/>
        <v>0.09</v>
      </c>
      <c r="S1228" s="72">
        <f t="shared" si="358"/>
        <v>0.17333333333333334</v>
      </c>
      <c r="T1228" s="50">
        <v>10.4</v>
      </c>
      <c r="U1228" s="51" t="s">
        <v>3847</v>
      </c>
      <c r="V1228" s="27">
        <f>IF(E1228="","",SUMIF(OUTBOUND!$G:$G,WMS!E1228,OUTBOUND!$L:$L))</f>
        <v>2</v>
      </c>
      <c r="W1228" s="27">
        <f>IF(E1228="","",SUMIF(OUTBOUND!$G:$G,WMS!E1228,OUTBOUND!$M:$M))</f>
        <v>60</v>
      </c>
      <c r="X1228" s="71">
        <f>IF(E1228="","",SUMIF(OUTBOUND!$G:$G,WMS!E1228,OUTBOUND!$O:$O))</f>
        <v>15</v>
      </c>
      <c r="Y1228" s="71">
        <f>IF(E1228="","",SUMIF(OUTBOUND!$G:$G,WMS!E1228,OUTBOUND!$AC:$AC))</f>
        <v>10.4</v>
      </c>
      <c r="Z1228" s="71">
        <f>IF(E1228="","",SUMIF(OUTBOUND!$G:$G,WMS!E1228,OUTBOUND!$P:$P))</f>
        <v>9.4E-2</v>
      </c>
      <c r="AA1228" s="27">
        <f t="shared" si="359"/>
        <v>0</v>
      </c>
      <c r="AB1228" s="27">
        <f t="shared" si="360"/>
        <v>0</v>
      </c>
      <c r="AC1228" s="71">
        <f t="shared" si="361"/>
        <v>0</v>
      </c>
      <c r="AD1228" s="71">
        <f t="shared" si="362"/>
        <v>0</v>
      </c>
      <c r="AE1228" s="71">
        <f t="shared" si="363"/>
        <v>-4.0000000000000036E-3</v>
      </c>
      <c r="AF1228" s="80" t="e">
        <f t="shared" si="364"/>
        <v>#DIV/0!</v>
      </c>
      <c r="AG1228" s="60" t="s">
        <v>2726</v>
      </c>
    </row>
    <row r="1229" spans="1:33">
      <c r="A1229" s="43" t="s">
        <v>3227</v>
      </c>
      <c r="B1229" s="19" t="s">
        <v>1966</v>
      </c>
      <c r="C1229" s="19" t="s">
        <v>3785</v>
      </c>
      <c r="D1229" s="19">
        <v>42195382</v>
      </c>
      <c r="E1229" s="57" t="str">
        <f t="shared" si="353"/>
        <v>KG-ROB-1905-00121-03251/42195382</v>
      </c>
      <c r="F1229" s="19" t="s">
        <v>2078</v>
      </c>
      <c r="G1229" s="19" t="s">
        <v>2079</v>
      </c>
      <c r="H1229" s="45">
        <v>43614</v>
      </c>
      <c r="I1229" s="38">
        <v>750</v>
      </c>
      <c r="J1229" s="38">
        <v>3000</v>
      </c>
      <c r="K1229" s="65">
        <f t="shared" si="354"/>
        <v>4</v>
      </c>
      <c r="L1229" s="46">
        <v>9</v>
      </c>
      <c r="M1229" s="66">
        <f t="shared" si="355"/>
        <v>6750</v>
      </c>
      <c r="N1229" s="38">
        <v>74.5</v>
      </c>
      <c r="O1229" s="38">
        <v>37</v>
      </c>
      <c r="P1229" s="38">
        <v>32.5</v>
      </c>
      <c r="Q1229" s="71">
        <f t="shared" si="356"/>
        <v>0.09</v>
      </c>
      <c r="R1229" s="65">
        <f t="shared" si="357"/>
        <v>67.19</v>
      </c>
      <c r="S1229" s="72">
        <f t="shared" si="358"/>
        <v>1.7250000000000001</v>
      </c>
      <c r="T1229" s="50">
        <v>5175</v>
      </c>
      <c r="U1229" s="51" t="s">
        <v>3873</v>
      </c>
      <c r="V1229" s="27">
        <f>IF(E1229="","",SUMIF(OUTBOUND!$G:$G,WMS!E1229,OUTBOUND!$L:$L))</f>
        <v>0</v>
      </c>
      <c r="W1229" s="27">
        <f>IF(E1229="","",SUMIF(OUTBOUND!$G:$G,WMS!E1229,OUTBOUND!$M:$M))</f>
        <v>0</v>
      </c>
      <c r="X1229" s="71">
        <f>IF(E1229="","",SUMIF(OUTBOUND!$G:$G,WMS!E1229,OUTBOUND!$O:$O))</f>
        <v>0</v>
      </c>
      <c r="Y1229" s="71">
        <f>IF(E1229="","",SUMIF(OUTBOUND!$G:$G,WMS!E1229,OUTBOUND!$AC:$AC))</f>
        <v>0</v>
      </c>
      <c r="Z1229" s="71">
        <f>IF(E1229="","",SUMIF(OUTBOUND!$G:$G,WMS!E1229,OUTBOUND!$P:$P))</f>
        <v>0</v>
      </c>
      <c r="AA1229" s="27">
        <f t="shared" si="359"/>
        <v>750</v>
      </c>
      <c r="AB1229" s="27">
        <f t="shared" si="360"/>
        <v>3000</v>
      </c>
      <c r="AC1229" s="71">
        <f t="shared" si="361"/>
        <v>6750</v>
      </c>
      <c r="AD1229" s="71">
        <f t="shared" si="362"/>
        <v>5175</v>
      </c>
      <c r="AE1229" s="71">
        <f t="shared" si="363"/>
        <v>67.19</v>
      </c>
      <c r="AF1229" s="80" t="b">
        <f t="shared" si="364"/>
        <v>1</v>
      </c>
    </row>
    <row r="1230" spans="1:33">
      <c r="A1230" s="43" t="s">
        <v>3227</v>
      </c>
      <c r="B1230" s="19" t="s">
        <v>2080</v>
      </c>
      <c r="C1230" s="19" t="s">
        <v>3874</v>
      </c>
      <c r="D1230" s="19">
        <v>42495451</v>
      </c>
      <c r="E1230" s="57" t="str">
        <f t="shared" si="353"/>
        <v>KG-ROB-1908-00135-03247/42495451</v>
      </c>
      <c r="F1230" s="20" t="s">
        <v>2082</v>
      </c>
      <c r="G1230" s="20" t="s">
        <v>2083</v>
      </c>
      <c r="H1230" s="45">
        <v>43621</v>
      </c>
      <c r="I1230" s="38">
        <v>63</v>
      </c>
      <c r="J1230" s="38">
        <v>504</v>
      </c>
      <c r="K1230" s="65">
        <f t="shared" si="354"/>
        <v>8</v>
      </c>
      <c r="L1230" s="46">
        <v>5.6</v>
      </c>
      <c r="M1230" s="66">
        <f t="shared" si="355"/>
        <v>352.8</v>
      </c>
      <c r="N1230" s="38">
        <v>76</v>
      </c>
      <c r="O1230" s="38">
        <v>37.5</v>
      </c>
      <c r="P1230" s="38">
        <v>28</v>
      </c>
      <c r="Q1230" s="71">
        <f t="shared" si="356"/>
        <v>0.08</v>
      </c>
      <c r="R1230" s="65">
        <f t="shared" si="357"/>
        <v>5.03</v>
      </c>
      <c r="S1230" s="72">
        <f t="shared" si="358"/>
        <v>0.6</v>
      </c>
      <c r="T1230" s="50">
        <v>302.39999999999998</v>
      </c>
      <c r="U1230" s="51" t="s">
        <v>3059</v>
      </c>
      <c r="V1230" s="27">
        <f>IF(E1230="","",SUMIF(OUTBOUND!$G:$G,WMS!E1230,OUTBOUND!$L:$L))</f>
        <v>0</v>
      </c>
      <c r="W1230" s="27">
        <f>IF(E1230="","",SUMIF(OUTBOUND!$G:$G,WMS!E1230,OUTBOUND!$M:$M))</f>
        <v>0</v>
      </c>
      <c r="X1230" s="71">
        <f>IF(E1230="","",SUMIF(OUTBOUND!$G:$G,WMS!E1230,OUTBOUND!$O:$O))</f>
        <v>0</v>
      </c>
      <c r="Y1230" s="71">
        <f>IF(E1230="","",SUMIF(OUTBOUND!$G:$G,WMS!E1230,OUTBOUND!$AC:$AC))</f>
        <v>0</v>
      </c>
      <c r="Z1230" s="71">
        <f>IF(E1230="","",SUMIF(OUTBOUND!$G:$G,WMS!E1230,OUTBOUND!$P:$P))</f>
        <v>0</v>
      </c>
      <c r="AA1230" s="27">
        <f t="shared" si="359"/>
        <v>63</v>
      </c>
      <c r="AB1230" s="27">
        <f t="shared" si="360"/>
        <v>504</v>
      </c>
      <c r="AC1230" s="71">
        <f t="shared" si="361"/>
        <v>352.8</v>
      </c>
      <c r="AD1230" s="71">
        <f t="shared" si="362"/>
        <v>302.39999999999998</v>
      </c>
      <c r="AE1230" s="71">
        <f t="shared" si="363"/>
        <v>5.03</v>
      </c>
      <c r="AF1230" s="80" t="b">
        <f t="shared" si="364"/>
        <v>1</v>
      </c>
    </row>
    <row r="1231" spans="1:33">
      <c r="A1231" s="43" t="s">
        <v>3227</v>
      </c>
      <c r="B1231" s="19" t="s">
        <v>2080</v>
      </c>
      <c r="C1231" s="19" t="s">
        <v>3874</v>
      </c>
      <c r="D1231" s="19">
        <v>42019640</v>
      </c>
      <c r="E1231" s="57" t="str">
        <f t="shared" si="353"/>
        <v>KG-ROB-1908-00135-03247/42019640</v>
      </c>
      <c r="F1231" s="20" t="s">
        <v>2082</v>
      </c>
      <c r="G1231" s="20" t="s">
        <v>2084</v>
      </c>
      <c r="H1231" s="45">
        <v>43621</v>
      </c>
      <c r="I1231" s="38">
        <v>150</v>
      </c>
      <c r="J1231" s="38">
        <v>900</v>
      </c>
      <c r="K1231" s="65">
        <f t="shared" si="354"/>
        <v>6</v>
      </c>
      <c r="L1231" s="46">
        <v>1.6</v>
      </c>
      <c r="M1231" s="66">
        <f t="shared" si="355"/>
        <v>240</v>
      </c>
      <c r="N1231" s="38">
        <v>30</v>
      </c>
      <c r="O1231" s="38">
        <v>27</v>
      </c>
      <c r="P1231" s="38">
        <v>13</v>
      </c>
      <c r="Q1231" s="71">
        <f t="shared" si="356"/>
        <v>1.0999999999999999E-2</v>
      </c>
      <c r="R1231" s="65">
        <f t="shared" si="357"/>
        <v>1.58</v>
      </c>
      <c r="S1231" s="72">
        <f t="shared" si="358"/>
        <v>0.22500000000000001</v>
      </c>
      <c r="T1231" s="50">
        <v>202.5</v>
      </c>
      <c r="U1231" s="51" t="s">
        <v>3690</v>
      </c>
      <c r="V1231" s="27">
        <f>IF(E1231="","",SUMIF(OUTBOUND!$G:$G,WMS!E1231,OUTBOUND!$L:$L))</f>
        <v>0</v>
      </c>
      <c r="W1231" s="27">
        <f>IF(E1231="","",SUMIF(OUTBOUND!$G:$G,WMS!E1231,OUTBOUND!$M:$M))</f>
        <v>0</v>
      </c>
      <c r="X1231" s="71">
        <f>IF(E1231="","",SUMIF(OUTBOUND!$G:$G,WMS!E1231,OUTBOUND!$O:$O))</f>
        <v>0</v>
      </c>
      <c r="Y1231" s="71">
        <f>IF(E1231="","",SUMIF(OUTBOUND!$G:$G,WMS!E1231,OUTBOUND!$AC:$AC))</f>
        <v>0</v>
      </c>
      <c r="Z1231" s="71">
        <f>IF(E1231="","",SUMIF(OUTBOUND!$G:$G,WMS!E1231,OUTBOUND!$P:$P))</f>
        <v>0</v>
      </c>
      <c r="AA1231" s="27">
        <f t="shared" si="359"/>
        <v>150</v>
      </c>
      <c r="AB1231" s="27">
        <f t="shared" si="360"/>
        <v>900</v>
      </c>
      <c r="AC1231" s="71">
        <f t="shared" si="361"/>
        <v>240</v>
      </c>
      <c r="AD1231" s="71">
        <f t="shared" si="362"/>
        <v>202.5</v>
      </c>
      <c r="AE1231" s="71">
        <f t="shared" si="363"/>
        <v>1.58</v>
      </c>
      <c r="AF1231" s="80" t="b">
        <f t="shared" si="364"/>
        <v>1</v>
      </c>
    </row>
    <row r="1232" spans="1:33">
      <c r="A1232" s="43" t="s">
        <v>3227</v>
      </c>
      <c r="B1232" s="19" t="s">
        <v>2080</v>
      </c>
      <c r="C1232" s="19" t="s">
        <v>3875</v>
      </c>
      <c r="D1232" s="19">
        <v>41962114</v>
      </c>
      <c r="E1232" s="57" t="str">
        <f t="shared" si="353"/>
        <v>KG-ROB-1907-00134-03246/41962114</v>
      </c>
      <c r="F1232" s="20" t="s">
        <v>2082</v>
      </c>
      <c r="G1232" s="20" t="s">
        <v>2086</v>
      </c>
      <c r="H1232" s="45">
        <v>43621</v>
      </c>
      <c r="I1232" s="38">
        <v>67</v>
      </c>
      <c r="J1232" s="38">
        <v>402</v>
      </c>
      <c r="K1232" s="65">
        <f t="shared" si="354"/>
        <v>6</v>
      </c>
      <c r="L1232" s="46">
        <v>2.6</v>
      </c>
      <c r="M1232" s="66">
        <f t="shared" si="355"/>
        <v>174.2</v>
      </c>
      <c r="N1232" s="38">
        <v>42</v>
      </c>
      <c r="O1232" s="38">
        <v>28</v>
      </c>
      <c r="P1232" s="38">
        <v>28.5</v>
      </c>
      <c r="Q1232" s="71">
        <f t="shared" si="356"/>
        <v>3.4000000000000002E-2</v>
      </c>
      <c r="R1232" s="65">
        <f t="shared" si="357"/>
        <v>2.25</v>
      </c>
      <c r="S1232" s="72">
        <f t="shared" si="358"/>
        <v>0.3833333333333333</v>
      </c>
      <c r="T1232" s="50">
        <v>154.1</v>
      </c>
      <c r="U1232" s="51" t="s">
        <v>3690</v>
      </c>
      <c r="V1232" s="27">
        <f>IF(E1232="","",SUMIF(OUTBOUND!$G:$G,WMS!E1232,OUTBOUND!$L:$L))</f>
        <v>0</v>
      </c>
      <c r="W1232" s="27">
        <f>IF(E1232="","",SUMIF(OUTBOUND!$G:$G,WMS!E1232,OUTBOUND!$M:$M))</f>
        <v>0</v>
      </c>
      <c r="X1232" s="71">
        <f>IF(E1232="","",SUMIF(OUTBOUND!$G:$G,WMS!E1232,OUTBOUND!$O:$O))</f>
        <v>0</v>
      </c>
      <c r="Y1232" s="71">
        <f>IF(E1232="","",SUMIF(OUTBOUND!$G:$G,WMS!E1232,OUTBOUND!$AC:$AC))</f>
        <v>0</v>
      </c>
      <c r="Z1232" s="71">
        <f>IF(E1232="","",SUMIF(OUTBOUND!$G:$G,WMS!E1232,OUTBOUND!$P:$P))</f>
        <v>0</v>
      </c>
      <c r="AA1232" s="27">
        <f t="shared" si="359"/>
        <v>67</v>
      </c>
      <c r="AB1232" s="27">
        <f t="shared" si="360"/>
        <v>402</v>
      </c>
      <c r="AC1232" s="71">
        <f t="shared" si="361"/>
        <v>174.2</v>
      </c>
      <c r="AD1232" s="71">
        <f t="shared" si="362"/>
        <v>154.1</v>
      </c>
      <c r="AE1232" s="71">
        <f t="shared" si="363"/>
        <v>2.25</v>
      </c>
      <c r="AF1232" s="80" t="b">
        <f t="shared" si="364"/>
        <v>1</v>
      </c>
    </row>
    <row r="1233" spans="1:33">
      <c r="A1233" s="43" t="s">
        <v>3227</v>
      </c>
      <c r="B1233" s="19" t="s">
        <v>2080</v>
      </c>
      <c r="C1233" s="19" t="s">
        <v>3875</v>
      </c>
      <c r="D1233" s="19">
        <v>42644477</v>
      </c>
      <c r="E1233" s="57" t="str">
        <f t="shared" si="353"/>
        <v>KG-ROB-1907-00134-03246/42644477</v>
      </c>
      <c r="F1233" s="20" t="s">
        <v>2082</v>
      </c>
      <c r="G1233" s="20" t="s">
        <v>2088</v>
      </c>
      <c r="H1233" s="45">
        <v>43621</v>
      </c>
      <c r="I1233" s="38">
        <v>64</v>
      </c>
      <c r="J1233" s="38">
        <v>384</v>
      </c>
      <c r="K1233" s="65">
        <f t="shared" si="354"/>
        <v>6</v>
      </c>
      <c r="L1233" s="46">
        <v>3.4</v>
      </c>
      <c r="M1233" s="66">
        <f t="shared" si="355"/>
        <v>217.6</v>
      </c>
      <c r="N1233" s="38">
        <v>30.5</v>
      </c>
      <c r="O1233" s="38">
        <v>21.5</v>
      </c>
      <c r="P1233" s="38">
        <v>42</v>
      </c>
      <c r="Q1233" s="71">
        <f t="shared" si="356"/>
        <v>2.8000000000000001E-2</v>
      </c>
      <c r="R1233" s="65">
        <f t="shared" si="357"/>
        <v>1.76</v>
      </c>
      <c r="S1233" s="72">
        <f t="shared" si="358"/>
        <v>0.41666666666666669</v>
      </c>
      <c r="T1233" s="50">
        <v>160</v>
      </c>
      <c r="U1233" s="51" t="s">
        <v>3690</v>
      </c>
      <c r="V1233" s="27">
        <f>IF(E1233="","",SUMIF(OUTBOUND!$G:$G,WMS!E1233,OUTBOUND!$L:$L))</f>
        <v>0</v>
      </c>
      <c r="W1233" s="27">
        <f>IF(E1233="","",SUMIF(OUTBOUND!$G:$G,WMS!E1233,OUTBOUND!$M:$M))</f>
        <v>0</v>
      </c>
      <c r="X1233" s="71">
        <f>IF(E1233="","",SUMIF(OUTBOUND!$G:$G,WMS!E1233,OUTBOUND!$O:$O))</f>
        <v>0</v>
      </c>
      <c r="Y1233" s="71">
        <f>IF(E1233="","",SUMIF(OUTBOUND!$G:$G,WMS!E1233,OUTBOUND!$AC:$AC))</f>
        <v>0</v>
      </c>
      <c r="Z1233" s="71">
        <f>IF(E1233="","",SUMIF(OUTBOUND!$G:$G,WMS!E1233,OUTBOUND!$P:$P))</f>
        <v>0</v>
      </c>
      <c r="AA1233" s="27">
        <f t="shared" si="359"/>
        <v>64</v>
      </c>
      <c r="AB1233" s="27">
        <f t="shared" si="360"/>
        <v>384</v>
      </c>
      <c r="AC1233" s="71">
        <f t="shared" si="361"/>
        <v>217.6</v>
      </c>
      <c r="AD1233" s="71">
        <f t="shared" si="362"/>
        <v>160</v>
      </c>
      <c r="AE1233" s="71">
        <f t="shared" si="363"/>
        <v>1.76</v>
      </c>
      <c r="AF1233" s="80" t="b">
        <f t="shared" si="364"/>
        <v>1</v>
      </c>
    </row>
    <row r="1234" spans="1:33">
      <c r="A1234" s="43" t="s">
        <v>3227</v>
      </c>
      <c r="B1234" s="19" t="s">
        <v>2080</v>
      </c>
      <c r="C1234" s="19" t="s">
        <v>3875</v>
      </c>
      <c r="D1234" s="19">
        <v>42643494</v>
      </c>
      <c r="E1234" s="57" t="str">
        <f t="shared" si="353"/>
        <v>KG-ROB-1907-00134-03246/42643494</v>
      </c>
      <c r="F1234" s="20" t="s">
        <v>2082</v>
      </c>
      <c r="G1234" s="20" t="s">
        <v>2089</v>
      </c>
      <c r="H1234" s="45">
        <v>43621</v>
      </c>
      <c r="I1234" s="38">
        <v>64</v>
      </c>
      <c r="J1234" s="38">
        <v>384</v>
      </c>
      <c r="K1234" s="65">
        <f t="shared" si="354"/>
        <v>6</v>
      </c>
      <c r="L1234" s="46">
        <v>3.1</v>
      </c>
      <c r="M1234" s="66">
        <f t="shared" si="355"/>
        <v>198.4</v>
      </c>
      <c r="N1234" s="38">
        <v>23</v>
      </c>
      <c r="O1234" s="38">
        <v>23</v>
      </c>
      <c r="P1234" s="38">
        <v>37</v>
      </c>
      <c r="Q1234" s="71">
        <f t="shared" si="356"/>
        <v>0.02</v>
      </c>
      <c r="R1234" s="65">
        <f t="shared" si="357"/>
        <v>1.25</v>
      </c>
      <c r="S1234" s="72">
        <f t="shared" si="358"/>
        <v>0.42499999999999999</v>
      </c>
      <c r="T1234" s="50">
        <v>163.19999999999999</v>
      </c>
      <c r="U1234" s="51" t="s">
        <v>3690</v>
      </c>
      <c r="V1234" s="27">
        <f>IF(E1234="","",SUMIF(OUTBOUND!$G:$G,WMS!E1234,OUTBOUND!$L:$L))</f>
        <v>0</v>
      </c>
      <c r="W1234" s="27">
        <f>IF(E1234="","",SUMIF(OUTBOUND!$G:$G,WMS!E1234,OUTBOUND!$M:$M))</f>
        <v>0</v>
      </c>
      <c r="X1234" s="71">
        <f>IF(E1234="","",SUMIF(OUTBOUND!$G:$G,WMS!E1234,OUTBOUND!$O:$O))</f>
        <v>0</v>
      </c>
      <c r="Y1234" s="71">
        <f>IF(E1234="","",SUMIF(OUTBOUND!$G:$G,WMS!E1234,OUTBOUND!$AC:$AC))</f>
        <v>0</v>
      </c>
      <c r="Z1234" s="71">
        <f>IF(E1234="","",SUMIF(OUTBOUND!$G:$G,WMS!E1234,OUTBOUND!$P:$P))</f>
        <v>0</v>
      </c>
      <c r="AA1234" s="27">
        <f t="shared" si="359"/>
        <v>64</v>
      </c>
      <c r="AB1234" s="27">
        <f t="shared" si="360"/>
        <v>384</v>
      </c>
      <c r="AC1234" s="71">
        <f t="shared" si="361"/>
        <v>198.4</v>
      </c>
      <c r="AD1234" s="71">
        <f t="shared" si="362"/>
        <v>163.19999999999999</v>
      </c>
      <c r="AE1234" s="71">
        <f t="shared" si="363"/>
        <v>1.25</v>
      </c>
      <c r="AF1234" s="80" t="b">
        <f t="shared" si="364"/>
        <v>1</v>
      </c>
    </row>
    <row r="1235" spans="1:33">
      <c r="A1235" s="43" t="s">
        <v>3227</v>
      </c>
      <c r="B1235" s="19" t="s">
        <v>2080</v>
      </c>
      <c r="C1235" s="19" t="s">
        <v>3876</v>
      </c>
      <c r="D1235" s="19">
        <v>30035157</v>
      </c>
      <c r="E1235" s="57" t="str">
        <f t="shared" si="353"/>
        <v>KG-ROB-1908-00136-03248/30035157</v>
      </c>
      <c r="F1235" s="20" t="s">
        <v>2082</v>
      </c>
      <c r="G1235" s="20" t="s">
        <v>2090</v>
      </c>
      <c r="H1235" s="45">
        <v>43621</v>
      </c>
      <c r="I1235" s="38">
        <v>59</v>
      </c>
      <c r="J1235" s="38">
        <v>354</v>
      </c>
      <c r="K1235" s="65">
        <f t="shared" si="354"/>
        <v>6</v>
      </c>
      <c r="L1235" s="46">
        <v>4.5999999999999996</v>
      </c>
      <c r="M1235" s="66">
        <f t="shared" si="355"/>
        <v>271.39999999999998</v>
      </c>
      <c r="N1235" s="38">
        <v>49</v>
      </c>
      <c r="O1235" s="38">
        <v>34</v>
      </c>
      <c r="P1235" s="38">
        <v>17</v>
      </c>
      <c r="Q1235" s="71">
        <f t="shared" si="356"/>
        <v>2.8000000000000001E-2</v>
      </c>
      <c r="R1235" s="65">
        <f t="shared" si="357"/>
        <v>1.67</v>
      </c>
      <c r="S1235" s="72">
        <f t="shared" si="358"/>
        <v>0.70000000000000007</v>
      </c>
      <c r="T1235" s="50">
        <v>247.8</v>
      </c>
      <c r="U1235" s="51" t="s">
        <v>3690</v>
      </c>
      <c r="V1235" s="27">
        <f>IF(E1235="","",SUMIF(OUTBOUND!$G:$G,WMS!E1235,OUTBOUND!$L:$L))</f>
        <v>0</v>
      </c>
      <c r="W1235" s="27">
        <f>IF(E1235="","",SUMIF(OUTBOUND!$G:$G,WMS!E1235,OUTBOUND!$M:$M))</f>
        <v>0</v>
      </c>
      <c r="X1235" s="71">
        <f>IF(E1235="","",SUMIF(OUTBOUND!$G:$G,WMS!E1235,OUTBOUND!$O:$O))</f>
        <v>0</v>
      </c>
      <c r="Y1235" s="71">
        <f>IF(E1235="","",SUMIF(OUTBOUND!$G:$G,WMS!E1235,OUTBOUND!$AC:$AC))</f>
        <v>0</v>
      </c>
      <c r="Z1235" s="71">
        <f>IF(E1235="","",SUMIF(OUTBOUND!$G:$G,WMS!E1235,OUTBOUND!$P:$P))</f>
        <v>0</v>
      </c>
      <c r="AA1235" s="27">
        <f t="shared" si="359"/>
        <v>59</v>
      </c>
      <c r="AB1235" s="27">
        <f t="shared" si="360"/>
        <v>354</v>
      </c>
      <c r="AC1235" s="71">
        <f t="shared" si="361"/>
        <v>271.39999999999998</v>
      </c>
      <c r="AD1235" s="71">
        <f t="shared" si="362"/>
        <v>247.8</v>
      </c>
      <c r="AE1235" s="71">
        <f t="shared" si="363"/>
        <v>1.67</v>
      </c>
      <c r="AF1235" s="80" t="b">
        <f t="shared" si="364"/>
        <v>1</v>
      </c>
    </row>
    <row r="1236" spans="1:33">
      <c r="A1236" s="43" t="s">
        <v>3227</v>
      </c>
      <c r="B1236" s="19" t="s">
        <v>2080</v>
      </c>
      <c r="C1236" s="19" t="s">
        <v>3877</v>
      </c>
      <c r="D1236" s="19">
        <v>42644477</v>
      </c>
      <c r="E1236" s="57" t="str">
        <f t="shared" si="353"/>
        <v>KG-ROB-1906-00133-03245/42644477</v>
      </c>
      <c r="F1236" s="20" t="s">
        <v>2082</v>
      </c>
      <c r="G1236" s="20" t="s">
        <v>2091</v>
      </c>
      <c r="H1236" s="45">
        <v>43621</v>
      </c>
      <c r="I1236" s="38">
        <v>96</v>
      </c>
      <c r="J1236" s="38">
        <v>576</v>
      </c>
      <c r="K1236" s="65">
        <f t="shared" si="354"/>
        <v>6</v>
      </c>
      <c r="L1236" s="46">
        <v>3.35</v>
      </c>
      <c r="M1236" s="66">
        <f t="shared" si="355"/>
        <v>321.60000000000002</v>
      </c>
      <c r="N1236" s="38">
        <v>30.5</v>
      </c>
      <c r="O1236" s="38">
        <v>21.5</v>
      </c>
      <c r="P1236" s="38">
        <v>42</v>
      </c>
      <c r="Q1236" s="71">
        <f t="shared" si="356"/>
        <v>2.8000000000000001E-2</v>
      </c>
      <c r="R1236" s="65">
        <f t="shared" si="357"/>
        <v>2.64</v>
      </c>
      <c r="S1236" s="72">
        <f t="shared" si="358"/>
        <v>0.41666666666666669</v>
      </c>
      <c r="T1236" s="50">
        <v>240</v>
      </c>
      <c r="U1236" s="51" t="s">
        <v>3690</v>
      </c>
      <c r="V1236" s="27">
        <f>IF(E1236="","",SUMIF(OUTBOUND!$G:$G,WMS!E1236,OUTBOUND!$L:$L))</f>
        <v>0</v>
      </c>
      <c r="W1236" s="27">
        <f>IF(E1236="","",SUMIF(OUTBOUND!$G:$G,WMS!E1236,OUTBOUND!$M:$M))</f>
        <v>0</v>
      </c>
      <c r="X1236" s="71">
        <f>IF(E1236="","",SUMIF(OUTBOUND!$G:$G,WMS!E1236,OUTBOUND!$O:$O))</f>
        <v>0</v>
      </c>
      <c r="Y1236" s="71">
        <f>IF(E1236="","",SUMIF(OUTBOUND!$G:$G,WMS!E1236,OUTBOUND!$AC:$AC))</f>
        <v>0</v>
      </c>
      <c r="Z1236" s="71">
        <f>IF(E1236="","",SUMIF(OUTBOUND!$G:$G,WMS!E1236,OUTBOUND!$P:$P))</f>
        <v>0</v>
      </c>
      <c r="AA1236" s="27">
        <f t="shared" si="359"/>
        <v>96</v>
      </c>
      <c r="AB1236" s="27">
        <f t="shared" si="360"/>
        <v>576</v>
      </c>
      <c r="AC1236" s="71">
        <f t="shared" si="361"/>
        <v>321.60000000000002</v>
      </c>
      <c r="AD1236" s="71">
        <f t="shared" si="362"/>
        <v>240</v>
      </c>
      <c r="AE1236" s="71">
        <f t="shared" si="363"/>
        <v>2.64</v>
      </c>
      <c r="AF1236" s="80" t="b">
        <f t="shared" si="364"/>
        <v>1</v>
      </c>
    </row>
    <row r="1237" spans="1:33">
      <c r="A1237" s="43" t="s">
        <v>3227</v>
      </c>
      <c r="B1237" s="19" t="s">
        <v>2080</v>
      </c>
      <c r="C1237" s="19" t="s">
        <v>3877</v>
      </c>
      <c r="D1237" s="19">
        <v>42643494</v>
      </c>
      <c r="E1237" s="57" t="str">
        <f t="shared" si="353"/>
        <v>KG-ROB-1906-00133-03245/42643494</v>
      </c>
      <c r="F1237" s="20" t="s">
        <v>2082</v>
      </c>
      <c r="G1237" s="20" t="s">
        <v>2092</v>
      </c>
      <c r="H1237" s="45">
        <v>43621</v>
      </c>
      <c r="I1237" s="38">
        <v>96</v>
      </c>
      <c r="J1237" s="38">
        <v>576</v>
      </c>
      <c r="K1237" s="65">
        <f t="shared" si="354"/>
        <v>6</v>
      </c>
      <c r="L1237" s="46">
        <v>3.1</v>
      </c>
      <c r="M1237" s="66">
        <f t="shared" si="355"/>
        <v>297.60000000000002</v>
      </c>
      <c r="N1237" s="38">
        <v>23</v>
      </c>
      <c r="O1237" s="38">
        <v>23</v>
      </c>
      <c r="P1237" s="38">
        <v>37</v>
      </c>
      <c r="Q1237" s="71">
        <f t="shared" si="356"/>
        <v>0.02</v>
      </c>
      <c r="R1237" s="65">
        <f t="shared" si="357"/>
        <v>1.88</v>
      </c>
      <c r="S1237" s="72">
        <f t="shared" si="358"/>
        <v>0.42500000000000004</v>
      </c>
      <c r="T1237" s="50">
        <v>244.8</v>
      </c>
      <c r="U1237" s="51" t="s">
        <v>3690</v>
      </c>
      <c r="V1237" s="27">
        <f>IF(E1237="","",SUMIF(OUTBOUND!$G:$G,WMS!E1237,OUTBOUND!$L:$L))</f>
        <v>0</v>
      </c>
      <c r="W1237" s="27">
        <f>IF(E1237="","",SUMIF(OUTBOUND!$G:$G,WMS!E1237,OUTBOUND!$M:$M))</f>
        <v>0</v>
      </c>
      <c r="X1237" s="71">
        <f>IF(E1237="","",SUMIF(OUTBOUND!$G:$G,WMS!E1237,OUTBOUND!$O:$O))</f>
        <v>0</v>
      </c>
      <c r="Y1237" s="71">
        <f>IF(E1237="","",SUMIF(OUTBOUND!$G:$G,WMS!E1237,OUTBOUND!$AC:$AC))</f>
        <v>0</v>
      </c>
      <c r="Z1237" s="71">
        <f>IF(E1237="","",SUMIF(OUTBOUND!$G:$G,WMS!E1237,OUTBOUND!$P:$P))</f>
        <v>0</v>
      </c>
      <c r="AA1237" s="27">
        <f t="shared" si="359"/>
        <v>96</v>
      </c>
      <c r="AB1237" s="27">
        <f t="shared" si="360"/>
        <v>576</v>
      </c>
      <c r="AC1237" s="71">
        <f t="shared" si="361"/>
        <v>297.60000000000002</v>
      </c>
      <c r="AD1237" s="71">
        <f t="shared" si="362"/>
        <v>244.8</v>
      </c>
      <c r="AE1237" s="71">
        <f t="shared" si="363"/>
        <v>1.88</v>
      </c>
      <c r="AF1237" s="80" t="b">
        <f t="shared" si="364"/>
        <v>1</v>
      </c>
    </row>
    <row r="1238" spans="1:33">
      <c r="A1238" s="43" t="s">
        <v>3227</v>
      </c>
      <c r="B1238" s="19" t="s">
        <v>2080</v>
      </c>
      <c r="C1238" s="19" t="s">
        <v>3877</v>
      </c>
      <c r="D1238" s="19">
        <v>41718292</v>
      </c>
      <c r="E1238" s="57" t="str">
        <f t="shared" si="353"/>
        <v>KG-ROB-1906-00133-03245/41718292</v>
      </c>
      <c r="F1238" s="20" t="s">
        <v>2082</v>
      </c>
      <c r="G1238" s="20" t="s">
        <v>2093</v>
      </c>
      <c r="H1238" s="45">
        <v>43621</v>
      </c>
      <c r="I1238" s="38">
        <v>250</v>
      </c>
      <c r="J1238" s="38">
        <v>1500</v>
      </c>
      <c r="K1238" s="65">
        <f t="shared" si="354"/>
        <v>6</v>
      </c>
      <c r="L1238" s="46">
        <v>11.6</v>
      </c>
      <c r="M1238" s="66">
        <f t="shared" si="355"/>
        <v>2900</v>
      </c>
      <c r="N1238" s="38">
        <v>92</v>
      </c>
      <c r="O1238" s="38">
        <v>18</v>
      </c>
      <c r="P1238" s="38">
        <v>34</v>
      </c>
      <c r="Q1238" s="71">
        <f t="shared" si="356"/>
        <v>5.6000000000000001E-2</v>
      </c>
      <c r="R1238" s="65">
        <f t="shared" si="357"/>
        <v>14.08</v>
      </c>
      <c r="S1238" s="72">
        <f t="shared" si="358"/>
        <v>1.6216666666666666</v>
      </c>
      <c r="T1238" s="50">
        <v>2432.5</v>
      </c>
      <c r="U1238" s="51" t="s">
        <v>3690</v>
      </c>
      <c r="V1238" s="27">
        <f>IF(E1238="","",SUMIF(OUTBOUND!$G:$G,WMS!E1238,OUTBOUND!$L:$L))</f>
        <v>0</v>
      </c>
      <c r="W1238" s="27">
        <f>IF(E1238="","",SUMIF(OUTBOUND!$G:$G,WMS!E1238,OUTBOUND!$M:$M))</f>
        <v>0</v>
      </c>
      <c r="X1238" s="71">
        <f>IF(E1238="","",SUMIF(OUTBOUND!$G:$G,WMS!E1238,OUTBOUND!$O:$O))</f>
        <v>0</v>
      </c>
      <c r="Y1238" s="71">
        <f>IF(E1238="","",SUMIF(OUTBOUND!$G:$G,WMS!E1238,OUTBOUND!$AC:$AC))</f>
        <v>0</v>
      </c>
      <c r="Z1238" s="71">
        <f>IF(E1238="","",SUMIF(OUTBOUND!$G:$G,WMS!E1238,OUTBOUND!$P:$P))</f>
        <v>0</v>
      </c>
      <c r="AA1238" s="27">
        <f t="shared" si="359"/>
        <v>250</v>
      </c>
      <c r="AB1238" s="27">
        <f t="shared" si="360"/>
        <v>1500</v>
      </c>
      <c r="AC1238" s="71">
        <f t="shared" si="361"/>
        <v>2900</v>
      </c>
      <c r="AD1238" s="71">
        <f t="shared" si="362"/>
        <v>2432.5</v>
      </c>
      <c r="AE1238" s="71">
        <f t="shared" si="363"/>
        <v>14.08</v>
      </c>
      <c r="AF1238" s="80" t="b">
        <f t="shared" si="364"/>
        <v>1</v>
      </c>
    </row>
    <row r="1239" spans="1:33">
      <c r="A1239" s="43" t="s">
        <v>3227</v>
      </c>
      <c r="B1239" s="19" t="s">
        <v>2080</v>
      </c>
      <c r="C1239" s="19" t="s">
        <v>3877</v>
      </c>
      <c r="D1239" s="19">
        <v>41309919</v>
      </c>
      <c r="E1239" s="57" t="str">
        <f t="shared" si="353"/>
        <v>KG-ROB-1906-00133-03245/41309919</v>
      </c>
      <c r="F1239" s="20" t="s">
        <v>2082</v>
      </c>
      <c r="G1239" s="20" t="s">
        <v>2094</v>
      </c>
      <c r="H1239" s="45">
        <v>43621</v>
      </c>
      <c r="I1239" s="38">
        <v>89</v>
      </c>
      <c r="J1239" s="38">
        <v>1068</v>
      </c>
      <c r="K1239" s="65">
        <f t="shared" si="354"/>
        <v>12</v>
      </c>
      <c r="L1239" s="46">
        <v>5.3</v>
      </c>
      <c r="M1239" s="66">
        <f t="shared" si="355"/>
        <v>471.7</v>
      </c>
      <c r="N1239" s="38">
        <v>50</v>
      </c>
      <c r="O1239" s="38">
        <v>45.5</v>
      </c>
      <c r="P1239" s="38">
        <v>21.5</v>
      </c>
      <c r="Q1239" s="71">
        <f t="shared" si="356"/>
        <v>4.9000000000000002E-2</v>
      </c>
      <c r="R1239" s="65">
        <f t="shared" si="357"/>
        <v>4.3499999999999996</v>
      </c>
      <c r="S1239" s="72">
        <f t="shared" si="358"/>
        <v>0.35833333333333334</v>
      </c>
      <c r="T1239" s="50">
        <v>382.7</v>
      </c>
      <c r="U1239" s="51" t="s">
        <v>3878</v>
      </c>
      <c r="V1239" s="27">
        <f>IF(E1239="","",SUMIF(OUTBOUND!$G:$G,WMS!E1239,OUTBOUND!$L:$L))</f>
        <v>0</v>
      </c>
      <c r="W1239" s="27">
        <f>IF(E1239="","",SUMIF(OUTBOUND!$G:$G,WMS!E1239,OUTBOUND!$M:$M))</f>
        <v>0</v>
      </c>
      <c r="X1239" s="71">
        <f>IF(E1239="","",SUMIF(OUTBOUND!$G:$G,WMS!E1239,OUTBOUND!$O:$O))</f>
        <v>0</v>
      </c>
      <c r="Y1239" s="71">
        <f>IF(E1239="","",SUMIF(OUTBOUND!$G:$G,WMS!E1239,OUTBOUND!$AC:$AC))</f>
        <v>0</v>
      </c>
      <c r="Z1239" s="71">
        <f>IF(E1239="","",SUMIF(OUTBOUND!$G:$G,WMS!E1239,OUTBOUND!$P:$P))</f>
        <v>0</v>
      </c>
      <c r="AA1239" s="27">
        <f t="shared" si="359"/>
        <v>89</v>
      </c>
      <c r="AB1239" s="27">
        <f t="shared" si="360"/>
        <v>1068</v>
      </c>
      <c r="AC1239" s="71">
        <f t="shared" si="361"/>
        <v>471.7</v>
      </c>
      <c r="AD1239" s="71">
        <f t="shared" si="362"/>
        <v>382.7</v>
      </c>
      <c r="AE1239" s="71">
        <f t="shared" si="363"/>
        <v>4.3499999999999996</v>
      </c>
      <c r="AF1239" s="80" t="b">
        <f t="shared" si="364"/>
        <v>1</v>
      </c>
    </row>
    <row r="1240" spans="1:33">
      <c r="A1240" s="84" t="s">
        <v>3227</v>
      </c>
      <c r="B1240" s="83" t="s">
        <v>2095</v>
      </c>
      <c r="C1240" s="83" t="s">
        <v>3879</v>
      </c>
      <c r="D1240" s="83" t="s">
        <v>3880</v>
      </c>
      <c r="E1240" s="57" t="str">
        <f t="shared" si="353"/>
        <v>KG-ARI-1904-00125-03254/42735854</v>
      </c>
      <c r="F1240" s="19" t="s">
        <v>2097</v>
      </c>
      <c r="G1240" s="19" t="s">
        <v>2098</v>
      </c>
      <c r="H1240" s="45">
        <v>43628</v>
      </c>
      <c r="I1240" s="38">
        <v>2</v>
      </c>
      <c r="J1240" s="38">
        <v>24</v>
      </c>
      <c r="K1240" s="65">
        <f t="shared" si="354"/>
        <v>12</v>
      </c>
      <c r="L1240" s="46">
        <v>1.2</v>
      </c>
      <c r="M1240" s="66">
        <f t="shared" si="355"/>
        <v>2.4</v>
      </c>
      <c r="N1240" s="38">
        <v>34</v>
      </c>
      <c r="O1240" s="38">
        <v>24</v>
      </c>
      <c r="P1240" s="38">
        <v>16</v>
      </c>
      <c r="Q1240" s="71">
        <f t="shared" si="356"/>
        <v>1.2999999999999999E-2</v>
      </c>
      <c r="R1240" s="65">
        <f t="shared" si="357"/>
        <v>0.03</v>
      </c>
      <c r="S1240" s="72">
        <f t="shared" si="358"/>
        <v>5.8333333333333327E-2</v>
      </c>
      <c r="T1240" s="50">
        <v>1.4</v>
      </c>
      <c r="U1240" s="51" t="s">
        <v>3881</v>
      </c>
      <c r="V1240" s="27">
        <f>IF(E1240="","",SUMIF(OUTBOUND!$G:$G,WMS!E1240,OUTBOUND!$L:$L))</f>
        <v>2</v>
      </c>
      <c r="W1240" s="27">
        <f>IF(E1240="","",SUMIF(OUTBOUND!$G:$G,WMS!E1240,OUTBOUND!$M:$M))</f>
        <v>24</v>
      </c>
      <c r="X1240" s="71">
        <f>IF(E1240="","",SUMIF(OUTBOUND!$G:$G,WMS!E1240,OUTBOUND!$O:$O))</f>
        <v>2.4</v>
      </c>
      <c r="Y1240" s="71">
        <f>IF(E1240="","",SUMIF(OUTBOUND!$G:$G,WMS!E1240,OUTBOUND!$AC:$AC))</f>
        <v>1.4</v>
      </c>
      <c r="Z1240" s="71">
        <f>IF(E1240="","",SUMIF(OUTBOUND!$G:$G,WMS!E1240,OUTBOUND!$P:$P))</f>
        <v>2.5999999999999999E-2</v>
      </c>
      <c r="AA1240" s="27">
        <f t="shared" si="359"/>
        <v>0</v>
      </c>
      <c r="AB1240" s="27">
        <f t="shared" si="360"/>
        <v>0</v>
      </c>
      <c r="AC1240" s="71">
        <f t="shared" si="361"/>
        <v>0</v>
      </c>
      <c r="AD1240" s="71">
        <f t="shared" si="362"/>
        <v>0</v>
      </c>
      <c r="AE1240" s="71">
        <f t="shared" si="363"/>
        <v>4.0000000000000001E-3</v>
      </c>
      <c r="AF1240" s="80" t="e">
        <f t="shared" si="364"/>
        <v>#DIV/0!</v>
      </c>
      <c r="AG1240" s="60" t="s">
        <v>2726</v>
      </c>
    </row>
    <row r="1241" spans="1:33">
      <c r="A1241" s="84" t="s">
        <v>3227</v>
      </c>
      <c r="B1241" s="83" t="s">
        <v>2095</v>
      </c>
      <c r="C1241" s="83" t="s">
        <v>3879</v>
      </c>
      <c r="D1241" s="83" t="s">
        <v>3882</v>
      </c>
      <c r="E1241" s="57" t="str">
        <f t="shared" si="353"/>
        <v>KG-ARI-1904-00125-03254/42710639</v>
      </c>
      <c r="F1241" s="19" t="s">
        <v>2097</v>
      </c>
      <c r="G1241" s="19" t="s">
        <v>2100</v>
      </c>
      <c r="H1241" s="45">
        <v>43628</v>
      </c>
      <c r="I1241" s="38">
        <v>3</v>
      </c>
      <c r="J1241" s="38">
        <v>15</v>
      </c>
      <c r="K1241" s="65">
        <f t="shared" si="354"/>
        <v>5</v>
      </c>
      <c r="L1241" s="46">
        <v>8.6999999999999993</v>
      </c>
      <c r="M1241" s="66">
        <f t="shared" si="355"/>
        <v>26.1</v>
      </c>
      <c r="N1241" s="38">
        <v>44.5</v>
      </c>
      <c r="O1241" s="38">
        <v>26</v>
      </c>
      <c r="P1241" s="38">
        <v>86</v>
      </c>
      <c r="Q1241" s="71">
        <f t="shared" si="356"/>
        <v>0.1</v>
      </c>
      <c r="R1241" s="65">
        <f t="shared" si="357"/>
        <v>0.3</v>
      </c>
      <c r="S1241" s="72">
        <f t="shared" si="358"/>
        <v>1.5</v>
      </c>
      <c r="T1241" s="50">
        <v>22.5</v>
      </c>
      <c r="U1241" s="51" t="s">
        <v>3881</v>
      </c>
      <c r="V1241" s="27">
        <f>IF(E1241="","",SUMIF(OUTBOUND!$G:$G,WMS!E1241,OUTBOUND!$L:$L))</f>
        <v>3</v>
      </c>
      <c r="W1241" s="27">
        <f>IF(E1241="","",SUMIF(OUTBOUND!$G:$G,WMS!E1241,OUTBOUND!$M:$M))</f>
        <v>15</v>
      </c>
      <c r="X1241" s="71">
        <f>IF(E1241="","",SUMIF(OUTBOUND!$G:$G,WMS!E1241,OUTBOUND!$O:$O))</f>
        <v>26.099999999999998</v>
      </c>
      <c r="Y1241" s="71">
        <f>IF(E1241="","",SUMIF(OUTBOUND!$G:$G,WMS!E1241,OUTBOUND!$AC:$AC))</f>
        <v>22.5</v>
      </c>
      <c r="Z1241" s="71">
        <f>IF(E1241="","",SUMIF(OUTBOUND!$G:$G,WMS!E1241,OUTBOUND!$P:$P))</f>
        <v>0.30000000000000004</v>
      </c>
      <c r="AA1241" s="27">
        <f t="shared" si="359"/>
        <v>0</v>
      </c>
      <c r="AB1241" s="27">
        <f t="shared" si="360"/>
        <v>0</v>
      </c>
      <c r="AC1241" s="71">
        <f t="shared" si="361"/>
        <v>3.5527136788005009E-15</v>
      </c>
      <c r="AD1241" s="71">
        <f t="shared" si="362"/>
        <v>0</v>
      </c>
      <c r="AE1241" s="71">
        <f t="shared" si="363"/>
        <v>-5.5511151231257827E-17</v>
      </c>
      <c r="AF1241" s="80" t="e">
        <f t="shared" si="364"/>
        <v>#DIV/0!</v>
      </c>
      <c r="AG1241" s="60" t="s">
        <v>2726</v>
      </c>
    </row>
    <row r="1242" spans="1:33">
      <c r="A1242" s="43" t="s">
        <v>3227</v>
      </c>
      <c r="B1242" s="19" t="s">
        <v>2102</v>
      </c>
      <c r="C1242" s="19" t="s">
        <v>3883</v>
      </c>
      <c r="D1242" s="19" t="s">
        <v>3884</v>
      </c>
      <c r="E1242" s="57" t="str">
        <f t="shared" ref="E1242:E1278" si="365">IF(D1242="","",C1242&amp;"/"&amp;D1242)</f>
        <v>KG-ROB-1906-00133-03583/42674221</v>
      </c>
      <c r="F1242" s="19" t="s">
        <v>2104</v>
      </c>
      <c r="G1242" s="19" t="s">
        <v>2105</v>
      </c>
      <c r="H1242" s="45">
        <v>43628</v>
      </c>
      <c r="I1242" s="38">
        <v>48</v>
      </c>
      <c r="J1242" s="38">
        <v>1152</v>
      </c>
      <c r="K1242" s="65">
        <f t="shared" ref="K1242:K1278" si="366">IF(J1242="","",J1242/I1242)</f>
        <v>24</v>
      </c>
      <c r="L1242" s="46">
        <v>2.1</v>
      </c>
      <c r="M1242" s="66">
        <f t="shared" ref="M1242:M1278" si="367">IF(L1242="","",ROUND(I1242*L1242,3))</f>
        <v>100.8</v>
      </c>
      <c r="N1242" s="38">
        <v>23</v>
      </c>
      <c r="O1242" s="38">
        <v>22</v>
      </c>
      <c r="P1242" s="38">
        <v>21</v>
      </c>
      <c r="Q1242" s="71">
        <f t="shared" ref="Q1242:Q1278" si="368">IF(P1242="","",ROUND(N1242*O1242*P1242/1000000,3))</f>
        <v>1.0999999999999999E-2</v>
      </c>
      <c r="R1242" s="65">
        <f t="shared" ref="R1242:R1278" si="369">IF(Q1242="","",ROUND(N1242*O1242*P1242/1000000*I1242,2))</f>
        <v>0.51</v>
      </c>
      <c r="S1242" s="72">
        <f t="shared" ref="S1242:S1278" si="370">IF(T1242="","",T1242/J1242)</f>
        <v>2.9166666666666667E-2</v>
      </c>
      <c r="T1242" s="50">
        <v>33.6</v>
      </c>
      <c r="U1242" s="51" t="s">
        <v>3082</v>
      </c>
      <c r="V1242" s="27">
        <f>IF(E1242="","",SUMIF(OUTBOUND!$G:$G,WMS!E1242,OUTBOUND!$L:$L))</f>
        <v>0</v>
      </c>
      <c r="W1242" s="27">
        <f>IF(E1242="","",SUMIF(OUTBOUND!$G:$G,WMS!E1242,OUTBOUND!$M:$M))</f>
        <v>0</v>
      </c>
      <c r="X1242" s="71">
        <f>IF(E1242="","",SUMIF(OUTBOUND!$G:$G,WMS!E1242,OUTBOUND!$O:$O))</f>
        <v>0</v>
      </c>
      <c r="Y1242" s="71">
        <f>IF(E1242="","",SUMIF(OUTBOUND!$G:$G,WMS!E1242,OUTBOUND!$AC:$AC))</f>
        <v>0</v>
      </c>
      <c r="Z1242" s="71">
        <f>IF(E1242="","",SUMIF(OUTBOUND!$G:$G,WMS!E1242,OUTBOUND!$P:$P))</f>
        <v>0</v>
      </c>
      <c r="AA1242" s="27">
        <f t="shared" ref="AA1242:AA1278" si="371">IF(I1242="","",I1242-V1242)</f>
        <v>48</v>
      </c>
      <c r="AB1242" s="27">
        <f t="shared" ref="AB1242:AB1278" si="372">IF(J1242="","",J1242-W1242)</f>
        <v>1152</v>
      </c>
      <c r="AC1242" s="71">
        <f t="shared" ref="AC1242:AC1278" si="373">IF(M1242="","",M1242-X1242)</f>
        <v>100.8</v>
      </c>
      <c r="AD1242" s="71">
        <f t="shared" ref="AD1242:AD1278" si="374">IF(T1242="","",T1242-Y1242)</f>
        <v>33.6</v>
      </c>
      <c r="AE1242" s="71">
        <f t="shared" ref="AE1242:AE1278" si="375">IF(R1242="","",R1242-Z1242)</f>
        <v>0.51</v>
      </c>
      <c r="AF1242" s="80" t="b">
        <f t="shared" ref="AF1242:AF1278" si="376">IF(AB1242="","",EXACT(K1242,AB1242/AA1242))</f>
        <v>1</v>
      </c>
    </row>
    <row r="1243" spans="1:33">
      <c r="A1243" s="84" t="s">
        <v>3227</v>
      </c>
      <c r="B1243" s="83" t="s">
        <v>2102</v>
      </c>
      <c r="C1243" s="83" t="s">
        <v>3885</v>
      </c>
      <c r="D1243" s="83" t="s">
        <v>3884</v>
      </c>
      <c r="E1243" s="57" t="str">
        <f t="shared" si="365"/>
        <v>KG-ROB-1907-00134-03584/42674221</v>
      </c>
      <c r="F1243" s="19" t="s">
        <v>2104</v>
      </c>
      <c r="G1243" s="19" t="s">
        <v>2107</v>
      </c>
      <c r="H1243" s="45">
        <v>43628</v>
      </c>
      <c r="I1243" s="38">
        <v>32</v>
      </c>
      <c r="J1243" s="38">
        <v>768</v>
      </c>
      <c r="K1243" s="65">
        <f t="shared" si="366"/>
        <v>24</v>
      </c>
      <c r="L1243" s="46">
        <v>2.1</v>
      </c>
      <c r="M1243" s="66">
        <f t="shared" si="367"/>
        <v>67.2</v>
      </c>
      <c r="N1243" s="38">
        <v>23</v>
      </c>
      <c r="O1243" s="38">
        <v>22</v>
      </c>
      <c r="P1243" s="38">
        <v>21</v>
      </c>
      <c r="Q1243" s="71">
        <f t="shared" si="368"/>
        <v>1.0999999999999999E-2</v>
      </c>
      <c r="R1243" s="65">
        <f t="shared" si="369"/>
        <v>0.34</v>
      </c>
      <c r="S1243" s="72">
        <f t="shared" si="370"/>
        <v>2.9166666666666664E-2</v>
      </c>
      <c r="T1243" s="50">
        <v>22.4</v>
      </c>
      <c r="U1243" s="51" t="s">
        <v>3886</v>
      </c>
      <c r="V1243" s="27">
        <f>IF(E1243="","",SUMIF(OUTBOUND!$G:$G,WMS!E1243,OUTBOUND!$L:$L))</f>
        <v>32</v>
      </c>
      <c r="W1243" s="27">
        <f>IF(E1243="","",SUMIF(OUTBOUND!$G:$G,WMS!E1243,OUTBOUND!$M:$M))</f>
        <v>768</v>
      </c>
      <c r="X1243" s="71">
        <f>IF(E1243="","",SUMIF(OUTBOUND!$G:$G,WMS!E1243,OUTBOUND!$O:$O))</f>
        <v>67.2</v>
      </c>
      <c r="Y1243" s="71">
        <f>IF(E1243="","",SUMIF(OUTBOUND!$G:$G,WMS!E1243,OUTBOUND!$AC:$AC))</f>
        <v>22.4</v>
      </c>
      <c r="Z1243" s="71">
        <f>IF(E1243="","",SUMIF(OUTBOUND!$G:$G,WMS!E1243,OUTBOUND!$P:$P))</f>
        <v>0.35199999999999998</v>
      </c>
      <c r="AA1243" s="27">
        <f t="shared" si="371"/>
        <v>0</v>
      </c>
      <c r="AB1243" s="27">
        <f t="shared" si="372"/>
        <v>0</v>
      </c>
      <c r="AC1243" s="71">
        <f t="shared" si="373"/>
        <v>0</v>
      </c>
      <c r="AD1243" s="71">
        <f t="shared" si="374"/>
        <v>0</v>
      </c>
      <c r="AE1243" s="71">
        <f t="shared" si="375"/>
        <v>-1.1999999999999955E-2</v>
      </c>
      <c r="AF1243" s="80" t="e">
        <f t="shared" si="376"/>
        <v>#DIV/0!</v>
      </c>
      <c r="AG1243" s="43" t="s">
        <v>2726</v>
      </c>
    </row>
    <row r="1244" spans="1:33">
      <c r="A1244" s="43" t="s">
        <v>3227</v>
      </c>
      <c r="B1244" s="19" t="s">
        <v>2102</v>
      </c>
      <c r="C1244" s="19" t="s">
        <v>3887</v>
      </c>
      <c r="D1244" s="19" t="s">
        <v>3888</v>
      </c>
      <c r="E1244" s="57" t="str">
        <f t="shared" si="365"/>
        <v>KG-ROB-1905-00132-03635/42699248</v>
      </c>
      <c r="F1244" s="19" t="s">
        <v>2104</v>
      </c>
      <c r="G1244" s="19" t="s">
        <v>2108</v>
      </c>
      <c r="H1244" s="45">
        <v>43628</v>
      </c>
      <c r="I1244" s="38">
        <v>34</v>
      </c>
      <c r="J1244" s="38">
        <v>204</v>
      </c>
      <c r="K1244" s="65">
        <f t="shared" si="366"/>
        <v>6</v>
      </c>
      <c r="L1244" s="46">
        <v>2.5499999999999998</v>
      </c>
      <c r="M1244" s="66">
        <f t="shared" si="367"/>
        <v>86.7</v>
      </c>
      <c r="N1244" s="38">
        <v>30</v>
      </c>
      <c r="O1244" s="38">
        <v>21</v>
      </c>
      <c r="P1244" s="38">
        <v>19</v>
      </c>
      <c r="Q1244" s="71">
        <f t="shared" si="368"/>
        <v>1.2E-2</v>
      </c>
      <c r="R1244" s="65">
        <f t="shared" si="369"/>
        <v>0.41</v>
      </c>
      <c r="S1244" s="72">
        <f t="shared" si="370"/>
        <v>0.35000000000000003</v>
      </c>
      <c r="T1244" s="50">
        <v>71.400000000000006</v>
      </c>
      <c r="U1244" s="51" t="s">
        <v>3881</v>
      </c>
      <c r="V1244" s="27">
        <f>IF(E1244="","",SUMIF(OUTBOUND!$G:$G,WMS!E1244,OUTBOUND!$L:$L))</f>
        <v>0</v>
      </c>
      <c r="W1244" s="27">
        <f>IF(E1244="","",SUMIF(OUTBOUND!$G:$G,WMS!E1244,OUTBOUND!$M:$M))</f>
        <v>0</v>
      </c>
      <c r="X1244" s="71">
        <f>IF(E1244="","",SUMIF(OUTBOUND!$G:$G,WMS!E1244,OUTBOUND!$O:$O))</f>
        <v>0</v>
      </c>
      <c r="Y1244" s="71">
        <f>IF(E1244="","",SUMIF(OUTBOUND!$G:$G,WMS!E1244,OUTBOUND!$AC:$AC))</f>
        <v>0</v>
      </c>
      <c r="Z1244" s="71">
        <f>IF(E1244="","",SUMIF(OUTBOUND!$G:$G,WMS!E1244,OUTBOUND!$P:$P))</f>
        <v>0</v>
      </c>
      <c r="AA1244" s="27">
        <f t="shared" si="371"/>
        <v>34</v>
      </c>
      <c r="AB1244" s="27">
        <f t="shared" si="372"/>
        <v>204</v>
      </c>
      <c r="AC1244" s="71">
        <f t="shared" si="373"/>
        <v>86.7</v>
      </c>
      <c r="AD1244" s="71">
        <f t="shared" si="374"/>
        <v>71.400000000000006</v>
      </c>
      <c r="AE1244" s="71">
        <f t="shared" si="375"/>
        <v>0.41</v>
      </c>
      <c r="AF1244" s="80" t="b">
        <f t="shared" si="376"/>
        <v>1</v>
      </c>
    </row>
    <row r="1245" spans="1:33">
      <c r="A1245" s="43" t="s">
        <v>3227</v>
      </c>
      <c r="B1245" s="19" t="s">
        <v>2102</v>
      </c>
      <c r="C1245" s="19" t="s">
        <v>3887</v>
      </c>
      <c r="D1245" s="19" t="s">
        <v>3889</v>
      </c>
      <c r="E1245" s="57" t="str">
        <f t="shared" si="365"/>
        <v>KG-ROB-1905-00132-03635/42701002</v>
      </c>
      <c r="F1245" s="19" t="s">
        <v>2104</v>
      </c>
      <c r="G1245" s="19" t="s">
        <v>2110</v>
      </c>
      <c r="H1245" s="45">
        <v>43628</v>
      </c>
      <c r="I1245" s="38">
        <v>35</v>
      </c>
      <c r="J1245" s="38">
        <v>210</v>
      </c>
      <c r="K1245" s="65">
        <f t="shared" si="366"/>
        <v>6</v>
      </c>
      <c r="L1245" s="46">
        <v>2.4</v>
      </c>
      <c r="M1245" s="66">
        <f t="shared" si="367"/>
        <v>84</v>
      </c>
      <c r="N1245" s="38">
        <v>30</v>
      </c>
      <c r="O1245" s="38">
        <v>21</v>
      </c>
      <c r="P1245" s="38">
        <v>19</v>
      </c>
      <c r="Q1245" s="71">
        <f t="shared" si="368"/>
        <v>1.2E-2</v>
      </c>
      <c r="R1245" s="65">
        <f t="shared" si="369"/>
        <v>0.42</v>
      </c>
      <c r="S1245" s="72">
        <f t="shared" si="370"/>
        <v>0.35</v>
      </c>
      <c r="T1245" s="50">
        <v>73.5</v>
      </c>
      <c r="U1245" s="51" t="s">
        <v>3881</v>
      </c>
      <c r="V1245" s="27">
        <f>IF(E1245="","",SUMIF(OUTBOUND!$G:$G,WMS!E1245,OUTBOUND!$L:$L))</f>
        <v>0</v>
      </c>
      <c r="W1245" s="27">
        <f>IF(E1245="","",SUMIF(OUTBOUND!$G:$G,WMS!E1245,OUTBOUND!$M:$M))</f>
        <v>0</v>
      </c>
      <c r="X1245" s="71">
        <f>IF(E1245="","",SUMIF(OUTBOUND!$G:$G,WMS!E1245,OUTBOUND!$O:$O))</f>
        <v>0</v>
      </c>
      <c r="Y1245" s="71">
        <f>IF(E1245="","",SUMIF(OUTBOUND!$G:$G,WMS!E1245,OUTBOUND!$AC:$AC))</f>
        <v>0</v>
      </c>
      <c r="Z1245" s="71">
        <f>IF(E1245="","",SUMIF(OUTBOUND!$G:$G,WMS!E1245,OUTBOUND!$P:$P))</f>
        <v>0</v>
      </c>
      <c r="AA1245" s="27">
        <f t="shared" si="371"/>
        <v>35</v>
      </c>
      <c r="AB1245" s="27">
        <f t="shared" si="372"/>
        <v>210</v>
      </c>
      <c r="AC1245" s="71">
        <f t="shared" si="373"/>
        <v>84</v>
      </c>
      <c r="AD1245" s="71">
        <f t="shared" si="374"/>
        <v>73.5</v>
      </c>
      <c r="AE1245" s="71">
        <f t="shared" si="375"/>
        <v>0.42</v>
      </c>
      <c r="AF1245" s="80" t="b">
        <f t="shared" si="376"/>
        <v>1</v>
      </c>
    </row>
    <row r="1246" spans="1:33">
      <c r="A1246" s="43" t="s">
        <v>3227</v>
      </c>
      <c r="B1246" s="19" t="s">
        <v>2102</v>
      </c>
      <c r="C1246" s="19" t="s">
        <v>3887</v>
      </c>
      <c r="D1246" s="19" t="s">
        <v>3890</v>
      </c>
      <c r="E1246" s="57" t="str">
        <f t="shared" si="365"/>
        <v>KG-ROB-1905-00132-03635/42701071</v>
      </c>
      <c r="F1246" s="19" t="s">
        <v>2104</v>
      </c>
      <c r="G1246" s="19" t="s">
        <v>2111</v>
      </c>
      <c r="H1246" s="45">
        <v>43628</v>
      </c>
      <c r="I1246" s="38">
        <v>36</v>
      </c>
      <c r="J1246" s="38">
        <v>216</v>
      </c>
      <c r="K1246" s="65">
        <f t="shared" si="366"/>
        <v>6</v>
      </c>
      <c r="L1246" s="46">
        <v>2.4500000000000002</v>
      </c>
      <c r="M1246" s="66">
        <f t="shared" si="367"/>
        <v>88.2</v>
      </c>
      <c r="N1246" s="38">
        <v>29.5</v>
      </c>
      <c r="O1246" s="38">
        <v>21</v>
      </c>
      <c r="P1246" s="38">
        <v>19</v>
      </c>
      <c r="Q1246" s="71">
        <f t="shared" si="368"/>
        <v>1.2E-2</v>
      </c>
      <c r="R1246" s="65">
        <f t="shared" si="369"/>
        <v>0.42</v>
      </c>
      <c r="S1246" s="72">
        <f t="shared" si="370"/>
        <v>0.35</v>
      </c>
      <c r="T1246" s="50">
        <v>75.599999999999994</v>
      </c>
      <c r="U1246" s="51" t="s">
        <v>3886</v>
      </c>
      <c r="V1246" s="27">
        <f>IF(E1246="","",SUMIF(OUTBOUND!$G:$G,WMS!E1246,OUTBOUND!$L:$L))</f>
        <v>0</v>
      </c>
      <c r="W1246" s="27">
        <f>IF(E1246="","",SUMIF(OUTBOUND!$G:$G,WMS!E1246,OUTBOUND!$M:$M))</f>
        <v>0</v>
      </c>
      <c r="X1246" s="71">
        <f>IF(E1246="","",SUMIF(OUTBOUND!$G:$G,WMS!E1246,OUTBOUND!$O:$O))</f>
        <v>0</v>
      </c>
      <c r="Y1246" s="71">
        <f>IF(E1246="","",SUMIF(OUTBOUND!$G:$G,WMS!E1246,OUTBOUND!$AC:$AC))</f>
        <v>0</v>
      </c>
      <c r="Z1246" s="71">
        <f>IF(E1246="","",SUMIF(OUTBOUND!$G:$G,WMS!E1246,OUTBOUND!$P:$P))</f>
        <v>0</v>
      </c>
      <c r="AA1246" s="27">
        <f t="shared" si="371"/>
        <v>36</v>
      </c>
      <c r="AB1246" s="27">
        <f t="shared" si="372"/>
        <v>216</v>
      </c>
      <c r="AC1246" s="71">
        <f t="shared" si="373"/>
        <v>88.2</v>
      </c>
      <c r="AD1246" s="71">
        <f t="shared" si="374"/>
        <v>75.599999999999994</v>
      </c>
      <c r="AE1246" s="71">
        <f t="shared" si="375"/>
        <v>0.42</v>
      </c>
      <c r="AF1246" s="80" t="b">
        <f t="shared" si="376"/>
        <v>1</v>
      </c>
    </row>
    <row r="1247" spans="1:33">
      <c r="A1247" s="43" t="s">
        <v>3227</v>
      </c>
      <c r="B1247" s="19" t="s">
        <v>3891</v>
      </c>
      <c r="C1247" s="19" t="s">
        <v>3892</v>
      </c>
      <c r="D1247" s="19">
        <v>42757290</v>
      </c>
      <c r="E1247" s="57" t="str">
        <f t="shared" si="365"/>
        <v>KG-ARI-1906-00171-03612/42757290</v>
      </c>
      <c r="F1247" s="19" t="s">
        <v>2114</v>
      </c>
      <c r="G1247" s="19" t="s">
        <v>2115</v>
      </c>
      <c r="H1247" s="45">
        <v>43628</v>
      </c>
      <c r="I1247" s="38">
        <v>6</v>
      </c>
      <c r="J1247" s="38">
        <v>144</v>
      </c>
      <c r="K1247" s="65">
        <f t="shared" si="366"/>
        <v>24</v>
      </c>
      <c r="L1247" s="46">
        <v>2.5</v>
      </c>
      <c r="M1247" s="66">
        <f t="shared" si="367"/>
        <v>15</v>
      </c>
      <c r="N1247" s="38">
        <v>44.5</v>
      </c>
      <c r="O1247" s="38">
        <v>36</v>
      </c>
      <c r="P1247" s="38">
        <v>14</v>
      </c>
      <c r="Q1247" s="71">
        <f t="shared" si="368"/>
        <v>2.1999999999999999E-2</v>
      </c>
      <c r="R1247" s="65">
        <f t="shared" si="369"/>
        <v>0.13</v>
      </c>
      <c r="S1247" s="72">
        <f t="shared" si="370"/>
        <v>8.7499999999999994E-2</v>
      </c>
      <c r="T1247" s="50">
        <v>12.6</v>
      </c>
      <c r="U1247" s="51" t="s">
        <v>3881</v>
      </c>
      <c r="V1247" s="27">
        <f>IF(E1247="","",SUMIF(OUTBOUND!$G:$G,WMS!E1247,OUTBOUND!$L:$L))</f>
        <v>0</v>
      </c>
      <c r="W1247" s="27">
        <f>IF(E1247="","",SUMIF(OUTBOUND!$G:$G,WMS!E1247,OUTBOUND!$M:$M))</f>
        <v>0</v>
      </c>
      <c r="X1247" s="71">
        <f>IF(E1247="","",SUMIF(OUTBOUND!$G:$G,WMS!E1247,OUTBOUND!$O:$O))</f>
        <v>0</v>
      </c>
      <c r="Y1247" s="71">
        <f>IF(E1247="","",SUMIF(OUTBOUND!$G:$G,WMS!E1247,OUTBOUND!$AC:$AC))</f>
        <v>0</v>
      </c>
      <c r="Z1247" s="71">
        <f>IF(E1247="","",SUMIF(OUTBOUND!$G:$G,WMS!E1247,OUTBOUND!$P:$P))</f>
        <v>0</v>
      </c>
      <c r="AA1247" s="27">
        <f t="shared" si="371"/>
        <v>6</v>
      </c>
      <c r="AB1247" s="27">
        <f t="shared" si="372"/>
        <v>144</v>
      </c>
      <c r="AC1247" s="71">
        <f t="shared" si="373"/>
        <v>15</v>
      </c>
      <c r="AD1247" s="71">
        <f t="shared" si="374"/>
        <v>12.6</v>
      </c>
      <c r="AE1247" s="71">
        <f t="shared" si="375"/>
        <v>0.13</v>
      </c>
      <c r="AF1247" s="80" t="b">
        <f t="shared" si="376"/>
        <v>1</v>
      </c>
    </row>
    <row r="1248" spans="1:33">
      <c r="A1248" s="43" t="s">
        <v>3227</v>
      </c>
      <c r="B1248" s="19" t="s">
        <v>3891</v>
      </c>
      <c r="C1248" s="19" t="s">
        <v>3892</v>
      </c>
      <c r="D1248" s="19">
        <v>42757283</v>
      </c>
      <c r="E1248" s="57" t="str">
        <f t="shared" si="365"/>
        <v>KG-ARI-1906-00171-03612/42757283</v>
      </c>
      <c r="F1248" s="19" t="s">
        <v>2114</v>
      </c>
      <c r="G1248" s="19" t="s">
        <v>2115</v>
      </c>
      <c r="H1248" s="45">
        <v>43628</v>
      </c>
      <c r="I1248" s="38">
        <v>6</v>
      </c>
      <c r="J1248" s="38">
        <v>144</v>
      </c>
      <c r="K1248" s="65">
        <f t="shared" si="366"/>
        <v>24</v>
      </c>
      <c r="L1248" s="46">
        <v>2.65</v>
      </c>
      <c r="M1248" s="66">
        <f t="shared" si="367"/>
        <v>15.9</v>
      </c>
      <c r="N1248" s="38">
        <v>34.5</v>
      </c>
      <c r="O1248" s="38">
        <v>31</v>
      </c>
      <c r="P1248" s="38">
        <v>22.5</v>
      </c>
      <c r="Q1248" s="71">
        <f t="shared" si="368"/>
        <v>2.4E-2</v>
      </c>
      <c r="R1248" s="65">
        <f t="shared" si="369"/>
        <v>0.14000000000000001</v>
      </c>
      <c r="S1248" s="72">
        <f t="shared" si="370"/>
        <v>9.166666666666666E-2</v>
      </c>
      <c r="T1248" s="50">
        <v>13.2</v>
      </c>
      <c r="U1248" s="51" t="s">
        <v>3881</v>
      </c>
      <c r="V1248" s="27">
        <f>IF(E1248="","",SUMIF(OUTBOUND!$G:$G,WMS!E1248,OUTBOUND!$L:$L))</f>
        <v>0</v>
      </c>
      <c r="W1248" s="27">
        <f>IF(E1248="","",SUMIF(OUTBOUND!$G:$G,WMS!E1248,OUTBOUND!$M:$M))</f>
        <v>0</v>
      </c>
      <c r="X1248" s="71">
        <f>IF(E1248="","",SUMIF(OUTBOUND!$G:$G,WMS!E1248,OUTBOUND!$O:$O))</f>
        <v>0</v>
      </c>
      <c r="Y1248" s="71">
        <f>IF(E1248="","",SUMIF(OUTBOUND!$G:$G,WMS!E1248,OUTBOUND!$AC:$AC))</f>
        <v>0</v>
      </c>
      <c r="Z1248" s="71">
        <f>IF(E1248="","",SUMIF(OUTBOUND!$G:$G,WMS!E1248,OUTBOUND!$P:$P))</f>
        <v>0</v>
      </c>
      <c r="AA1248" s="27">
        <f t="shared" si="371"/>
        <v>6</v>
      </c>
      <c r="AB1248" s="27">
        <f t="shared" si="372"/>
        <v>144</v>
      </c>
      <c r="AC1248" s="71">
        <f t="shared" si="373"/>
        <v>15.9</v>
      </c>
      <c r="AD1248" s="71">
        <f t="shared" si="374"/>
        <v>13.2</v>
      </c>
      <c r="AE1248" s="71">
        <f t="shared" si="375"/>
        <v>0.14000000000000001</v>
      </c>
      <c r="AF1248" s="80" t="b">
        <f t="shared" si="376"/>
        <v>1</v>
      </c>
    </row>
    <row r="1249" spans="1:33">
      <c r="A1249" s="43" t="s">
        <v>3227</v>
      </c>
      <c r="B1249" s="19" t="s">
        <v>2116</v>
      </c>
      <c r="C1249" s="19" t="s">
        <v>3893</v>
      </c>
      <c r="D1249" s="19" t="s">
        <v>3730</v>
      </c>
      <c r="E1249" s="57" t="str">
        <f t="shared" si="365"/>
        <v>KG-ROB-1907-00134-03215/41533253</v>
      </c>
      <c r="F1249" s="19" t="s">
        <v>2118</v>
      </c>
      <c r="G1249" s="19" t="s">
        <v>2119</v>
      </c>
      <c r="H1249" s="45">
        <v>43628</v>
      </c>
      <c r="I1249" s="38">
        <v>193</v>
      </c>
      <c r="J1249" s="38">
        <v>4632</v>
      </c>
      <c r="K1249" s="65">
        <f t="shared" si="366"/>
        <v>24</v>
      </c>
      <c r="L1249" s="46">
        <v>2.85</v>
      </c>
      <c r="M1249" s="66">
        <f t="shared" si="367"/>
        <v>550.04999999999995</v>
      </c>
      <c r="N1249" s="38">
        <v>44.5</v>
      </c>
      <c r="O1249" s="38">
        <v>18.5</v>
      </c>
      <c r="P1249" s="38">
        <v>25</v>
      </c>
      <c r="Q1249" s="71">
        <f t="shared" si="368"/>
        <v>2.1000000000000001E-2</v>
      </c>
      <c r="R1249" s="65">
        <f t="shared" si="369"/>
        <v>3.97</v>
      </c>
      <c r="S1249" s="72">
        <f t="shared" si="370"/>
        <v>0.10583333333333333</v>
      </c>
      <c r="T1249" s="50">
        <v>490.22</v>
      </c>
      <c r="U1249" s="51" t="s">
        <v>3894</v>
      </c>
      <c r="V1249" s="27">
        <f>IF(E1249="","",SUMIF(OUTBOUND!$G:$G,WMS!E1249,OUTBOUND!$L:$L))</f>
        <v>0</v>
      </c>
      <c r="W1249" s="27">
        <f>IF(E1249="","",SUMIF(OUTBOUND!$G:$G,WMS!E1249,OUTBOUND!$M:$M))</f>
        <v>0</v>
      </c>
      <c r="X1249" s="71">
        <f>IF(E1249="","",SUMIF(OUTBOUND!$G:$G,WMS!E1249,OUTBOUND!$O:$O))</f>
        <v>0</v>
      </c>
      <c r="Y1249" s="71">
        <f>IF(E1249="","",SUMIF(OUTBOUND!$G:$G,WMS!E1249,OUTBOUND!$AC:$AC))</f>
        <v>0</v>
      </c>
      <c r="Z1249" s="71">
        <f>IF(E1249="","",SUMIF(OUTBOUND!$G:$G,WMS!E1249,OUTBOUND!$P:$P))</f>
        <v>0</v>
      </c>
      <c r="AA1249" s="27">
        <f t="shared" si="371"/>
        <v>193</v>
      </c>
      <c r="AB1249" s="27">
        <f t="shared" si="372"/>
        <v>4632</v>
      </c>
      <c r="AC1249" s="71">
        <f t="shared" si="373"/>
        <v>550.04999999999995</v>
      </c>
      <c r="AD1249" s="71">
        <f t="shared" si="374"/>
        <v>490.22</v>
      </c>
      <c r="AE1249" s="71">
        <f t="shared" si="375"/>
        <v>3.97</v>
      </c>
      <c r="AF1249" s="80" t="b">
        <f t="shared" si="376"/>
        <v>1</v>
      </c>
    </row>
    <row r="1250" spans="1:33">
      <c r="A1250" s="43" t="s">
        <v>3227</v>
      </c>
      <c r="B1250" s="19" t="s">
        <v>2116</v>
      </c>
      <c r="C1250" s="19" t="s">
        <v>3895</v>
      </c>
      <c r="D1250" s="19" t="s">
        <v>3896</v>
      </c>
      <c r="E1250" s="57" t="str">
        <f t="shared" si="365"/>
        <v>KG-ROB-1906-00133-03205/41168516</v>
      </c>
      <c r="F1250" s="19" t="s">
        <v>2118</v>
      </c>
      <c r="G1250" s="19" t="s">
        <v>2120</v>
      </c>
      <c r="H1250" s="45">
        <v>43628</v>
      </c>
      <c r="I1250" s="38">
        <v>55</v>
      </c>
      <c r="J1250" s="38">
        <v>1320</v>
      </c>
      <c r="K1250" s="65">
        <f t="shared" si="366"/>
        <v>24</v>
      </c>
      <c r="L1250" s="46">
        <v>1.25</v>
      </c>
      <c r="M1250" s="66">
        <f t="shared" si="367"/>
        <v>68.75</v>
      </c>
      <c r="N1250" s="38">
        <v>33</v>
      </c>
      <c r="O1250" s="38">
        <v>22</v>
      </c>
      <c r="P1250" s="38">
        <v>20</v>
      </c>
      <c r="Q1250" s="71">
        <f t="shared" si="368"/>
        <v>1.4999999999999999E-2</v>
      </c>
      <c r="R1250" s="65">
        <f t="shared" si="369"/>
        <v>0.8</v>
      </c>
      <c r="S1250" s="72">
        <f t="shared" si="370"/>
        <v>3.3749999999999995E-2</v>
      </c>
      <c r="T1250" s="50">
        <v>44.55</v>
      </c>
      <c r="U1250" s="51" t="s">
        <v>3082</v>
      </c>
      <c r="V1250" s="27">
        <f>IF(E1250="","",SUMIF(OUTBOUND!$G:$G,WMS!E1250,OUTBOUND!$L:$L))</f>
        <v>0</v>
      </c>
      <c r="W1250" s="27">
        <f>IF(E1250="","",SUMIF(OUTBOUND!$G:$G,WMS!E1250,OUTBOUND!$M:$M))</f>
        <v>0</v>
      </c>
      <c r="X1250" s="71">
        <f>IF(E1250="","",SUMIF(OUTBOUND!$G:$G,WMS!E1250,OUTBOUND!$O:$O))</f>
        <v>0</v>
      </c>
      <c r="Y1250" s="71">
        <f>IF(E1250="","",SUMIF(OUTBOUND!$G:$G,WMS!E1250,OUTBOUND!$AC:$AC))</f>
        <v>0</v>
      </c>
      <c r="Z1250" s="71">
        <f>IF(E1250="","",SUMIF(OUTBOUND!$G:$G,WMS!E1250,OUTBOUND!$P:$P))</f>
        <v>0</v>
      </c>
      <c r="AA1250" s="27">
        <f t="shared" si="371"/>
        <v>55</v>
      </c>
      <c r="AB1250" s="27">
        <f t="shared" si="372"/>
        <v>1320</v>
      </c>
      <c r="AC1250" s="71">
        <f t="shared" si="373"/>
        <v>68.75</v>
      </c>
      <c r="AD1250" s="71">
        <f t="shared" si="374"/>
        <v>44.55</v>
      </c>
      <c r="AE1250" s="71">
        <f t="shared" si="375"/>
        <v>0.8</v>
      </c>
      <c r="AF1250" s="80" t="b">
        <f t="shared" si="376"/>
        <v>1</v>
      </c>
    </row>
    <row r="1251" spans="1:33">
      <c r="A1251" s="43" t="s">
        <v>3227</v>
      </c>
      <c r="B1251" s="19" t="s">
        <v>2122</v>
      </c>
      <c r="C1251" s="19" t="s">
        <v>3897</v>
      </c>
      <c r="D1251" s="19">
        <v>42477259</v>
      </c>
      <c r="E1251" s="57" t="str">
        <f t="shared" si="365"/>
        <v>KG-ROB-1908-00135-03212/42477259</v>
      </c>
      <c r="F1251" s="19" t="s">
        <v>2124</v>
      </c>
      <c r="G1251" s="20" t="s">
        <v>2126</v>
      </c>
      <c r="H1251" s="45">
        <v>43635</v>
      </c>
      <c r="I1251" s="38">
        <v>25</v>
      </c>
      <c r="J1251" s="38">
        <v>1800</v>
      </c>
      <c r="K1251" s="65">
        <f t="shared" si="366"/>
        <v>72</v>
      </c>
      <c r="L1251" s="46">
        <v>3.7</v>
      </c>
      <c r="M1251" s="66">
        <f t="shared" si="367"/>
        <v>92.5</v>
      </c>
      <c r="N1251" s="38">
        <v>24</v>
      </c>
      <c r="O1251" s="38">
        <v>24</v>
      </c>
      <c r="P1251" s="38">
        <v>19.5</v>
      </c>
      <c r="Q1251" s="71">
        <f t="shared" si="368"/>
        <v>1.0999999999999999E-2</v>
      </c>
      <c r="R1251" s="65">
        <f t="shared" si="369"/>
        <v>0.28000000000000003</v>
      </c>
      <c r="S1251" s="72">
        <f t="shared" si="370"/>
        <v>4.3055555555555555E-2</v>
      </c>
      <c r="T1251" s="50">
        <v>77.5</v>
      </c>
      <c r="U1251" s="51" t="s">
        <v>3685</v>
      </c>
      <c r="V1251" s="27">
        <f>IF(E1251="","",SUMIF(OUTBOUND!$G:$G,WMS!E1251,OUTBOUND!$L:$L))</f>
        <v>0</v>
      </c>
      <c r="W1251" s="27">
        <f>IF(E1251="","",SUMIF(OUTBOUND!$G:$G,WMS!E1251,OUTBOUND!$M:$M))</f>
        <v>0</v>
      </c>
      <c r="X1251" s="71">
        <f>IF(E1251="","",SUMIF(OUTBOUND!$G:$G,WMS!E1251,OUTBOUND!$O:$O))</f>
        <v>0</v>
      </c>
      <c r="Y1251" s="71">
        <f>IF(E1251="","",SUMIF(OUTBOUND!$G:$G,WMS!E1251,OUTBOUND!$AC:$AC))</f>
        <v>0</v>
      </c>
      <c r="Z1251" s="71">
        <f>IF(E1251="","",SUMIF(OUTBOUND!$G:$G,WMS!E1251,OUTBOUND!$P:$P))</f>
        <v>0</v>
      </c>
      <c r="AA1251" s="27">
        <f t="shared" si="371"/>
        <v>25</v>
      </c>
      <c r="AB1251" s="27">
        <f t="shared" si="372"/>
        <v>1800</v>
      </c>
      <c r="AC1251" s="71">
        <f t="shared" si="373"/>
        <v>92.5</v>
      </c>
      <c r="AD1251" s="71">
        <f t="shared" si="374"/>
        <v>77.5</v>
      </c>
      <c r="AE1251" s="71">
        <f t="shared" si="375"/>
        <v>0.28000000000000003</v>
      </c>
      <c r="AF1251" s="80" t="b">
        <f t="shared" si="376"/>
        <v>1</v>
      </c>
    </row>
    <row r="1252" spans="1:33">
      <c r="A1252" s="43" t="s">
        <v>3227</v>
      </c>
      <c r="B1252" s="19" t="s">
        <v>2122</v>
      </c>
      <c r="C1252" s="19" t="s">
        <v>3898</v>
      </c>
      <c r="D1252" s="19">
        <v>42477259</v>
      </c>
      <c r="E1252" s="57" t="str">
        <f t="shared" si="365"/>
        <v>KG-ROB-1906-00133-03159/42477259</v>
      </c>
      <c r="F1252" s="19" t="s">
        <v>2124</v>
      </c>
      <c r="G1252" s="20" t="s">
        <v>2126</v>
      </c>
      <c r="H1252" s="45">
        <v>43635</v>
      </c>
      <c r="I1252" s="38">
        <v>72</v>
      </c>
      <c r="J1252" s="38">
        <v>5184</v>
      </c>
      <c r="K1252" s="65">
        <f t="shared" si="366"/>
        <v>72</v>
      </c>
      <c r="L1252" s="46">
        <v>3.7</v>
      </c>
      <c r="M1252" s="66">
        <f t="shared" si="367"/>
        <v>266.39999999999998</v>
      </c>
      <c r="N1252" s="38">
        <v>24</v>
      </c>
      <c r="O1252" s="38">
        <v>24</v>
      </c>
      <c r="P1252" s="38">
        <v>19.5</v>
      </c>
      <c r="Q1252" s="71">
        <f t="shared" si="368"/>
        <v>1.0999999999999999E-2</v>
      </c>
      <c r="R1252" s="65">
        <f t="shared" si="369"/>
        <v>0.81</v>
      </c>
      <c r="S1252" s="72">
        <f t="shared" si="370"/>
        <v>4.3055555555555555E-2</v>
      </c>
      <c r="T1252" s="50">
        <v>223.2</v>
      </c>
      <c r="U1252" s="51" t="s">
        <v>3685</v>
      </c>
      <c r="V1252" s="27">
        <f>IF(E1252="","",SUMIF(OUTBOUND!$G:$G,WMS!E1252,OUTBOUND!$L:$L))</f>
        <v>0</v>
      </c>
      <c r="W1252" s="27">
        <f>IF(E1252="","",SUMIF(OUTBOUND!$G:$G,WMS!E1252,OUTBOUND!$M:$M))</f>
        <v>0</v>
      </c>
      <c r="X1252" s="71">
        <f>IF(E1252="","",SUMIF(OUTBOUND!$G:$G,WMS!E1252,OUTBOUND!$O:$O))</f>
        <v>0</v>
      </c>
      <c r="Y1252" s="71">
        <f>IF(E1252="","",SUMIF(OUTBOUND!$G:$G,WMS!E1252,OUTBOUND!$AC:$AC))</f>
        <v>0</v>
      </c>
      <c r="Z1252" s="71">
        <f>IF(E1252="","",SUMIF(OUTBOUND!$G:$G,WMS!E1252,OUTBOUND!$P:$P))</f>
        <v>0</v>
      </c>
      <c r="AA1252" s="27">
        <f t="shared" si="371"/>
        <v>72</v>
      </c>
      <c r="AB1252" s="27">
        <f t="shared" si="372"/>
        <v>5184</v>
      </c>
      <c r="AC1252" s="71">
        <f t="shared" si="373"/>
        <v>266.39999999999998</v>
      </c>
      <c r="AD1252" s="71">
        <f t="shared" si="374"/>
        <v>223.2</v>
      </c>
      <c r="AE1252" s="71">
        <f t="shared" si="375"/>
        <v>0.81</v>
      </c>
      <c r="AF1252" s="80" t="b">
        <f t="shared" si="376"/>
        <v>1</v>
      </c>
    </row>
    <row r="1253" spans="1:33">
      <c r="A1253" s="43" t="s">
        <v>3227</v>
      </c>
      <c r="B1253" s="19" t="s">
        <v>2122</v>
      </c>
      <c r="C1253" s="19" t="s">
        <v>3898</v>
      </c>
      <c r="D1253" s="19">
        <v>41904534</v>
      </c>
      <c r="E1253" s="57" t="str">
        <f t="shared" si="365"/>
        <v>KG-ROB-1906-00133-03159/41904534</v>
      </c>
      <c r="F1253" s="19" t="s">
        <v>2124</v>
      </c>
      <c r="G1253" s="20" t="s">
        <v>2125</v>
      </c>
      <c r="H1253" s="45">
        <v>43635</v>
      </c>
      <c r="I1253" s="38">
        <v>166</v>
      </c>
      <c r="J1253" s="38">
        <v>31872</v>
      </c>
      <c r="K1253" s="65">
        <f t="shared" si="366"/>
        <v>192</v>
      </c>
      <c r="L1253" s="46">
        <v>5.6</v>
      </c>
      <c r="M1253" s="66">
        <f t="shared" si="367"/>
        <v>929.6</v>
      </c>
      <c r="N1253" s="38">
        <v>25</v>
      </c>
      <c r="O1253" s="38">
        <v>19.5</v>
      </c>
      <c r="P1253" s="38">
        <v>23</v>
      </c>
      <c r="Q1253" s="71">
        <f t="shared" si="368"/>
        <v>1.0999999999999999E-2</v>
      </c>
      <c r="R1253" s="65">
        <f t="shared" si="369"/>
        <v>1.86</v>
      </c>
      <c r="S1253" s="72">
        <f t="shared" si="370"/>
        <v>2.6041666666666668E-2</v>
      </c>
      <c r="T1253" s="50">
        <v>830</v>
      </c>
      <c r="U1253" s="51" t="s">
        <v>3899</v>
      </c>
      <c r="V1253" s="27">
        <f>IF(E1253="","",SUMIF(OUTBOUND!$G:$G,WMS!E1253,OUTBOUND!$L:$L))</f>
        <v>0</v>
      </c>
      <c r="W1253" s="27">
        <f>IF(E1253="","",SUMIF(OUTBOUND!$G:$G,WMS!E1253,OUTBOUND!$M:$M))</f>
        <v>0</v>
      </c>
      <c r="X1253" s="71">
        <f>IF(E1253="","",SUMIF(OUTBOUND!$G:$G,WMS!E1253,OUTBOUND!$O:$O))</f>
        <v>0</v>
      </c>
      <c r="Y1253" s="71">
        <f>IF(E1253="","",SUMIF(OUTBOUND!$G:$G,WMS!E1253,OUTBOUND!$AC:$AC))</f>
        <v>0</v>
      </c>
      <c r="Z1253" s="71">
        <f>IF(E1253="","",SUMIF(OUTBOUND!$G:$G,WMS!E1253,OUTBOUND!$P:$P))</f>
        <v>0</v>
      </c>
      <c r="AA1253" s="27">
        <f t="shared" si="371"/>
        <v>166</v>
      </c>
      <c r="AB1253" s="27">
        <f t="shared" si="372"/>
        <v>31872</v>
      </c>
      <c r="AC1253" s="71">
        <f t="shared" si="373"/>
        <v>929.6</v>
      </c>
      <c r="AD1253" s="71">
        <f t="shared" si="374"/>
        <v>830</v>
      </c>
      <c r="AE1253" s="71">
        <f t="shared" si="375"/>
        <v>1.86</v>
      </c>
      <c r="AF1253" s="80" t="b">
        <f t="shared" si="376"/>
        <v>1</v>
      </c>
    </row>
    <row r="1254" spans="1:33">
      <c r="A1254" s="43" t="s">
        <v>3227</v>
      </c>
      <c r="B1254" s="19" t="s">
        <v>2122</v>
      </c>
      <c r="C1254" s="19" t="s">
        <v>3898</v>
      </c>
      <c r="D1254" s="19">
        <v>41904558</v>
      </c>
      <c r="E1254" s="57" t="str">
        <f t="shared" si="365"/>
        <v>KG-ROB-1906-00133-03159/41904558</v>
      </c>
      <c r="F1254" s="19" t="s">
        <v>2124</v>
      </c>
      <c r="G1254" s="20" t="s">
        <v>2125</v>
      </c>
      <c r="H1254" s="45">
        <v>43635</v>
      </c>
      <c r="I1254" s="38">
        <v>500</v>
      </c>
      <c r="J1254" s="38">
        <v>90000</v>
      </c>
      <c r="K1254" s="65">
        <f t="shared" si="366"/>
        <v>180</v>
      </c>
      <c r="L1254" s="46">
        <v>7.15</v>
      </c>
      <c r="M1254" s="66">
        <f t="shared" si="367"/>
        <v>3575</v>
      </c>
      <c r="N1254" s="38">
        <v>38</v>
      </c>
      <c r="O1254" s="38">
        <v>28.5</v>
      </c>
      <c r="P1254" s="38">
        <v>26</v>
      </c>
      <c r="Q1254" s="71">
        <f t="shared" si="368"/>
        <v>2.8000000000000001E-2</v>
      </c>
      <c r="R1254" s="65">
        <f t="shared" si="369"/>
        <v>14.08</v>
      </c>
      <c r="S1254" s="72">
        <f t="shared" si="370"/>
        <v>3.6388888888888887E-2</v>
      </c>
      <c r="T1254" s="50">
        <v>3275</v>
      </c>
      <c r="U1254" s="51" t="s">
        <v>3685</v>
      </c>
      <c r="V1254" s="27">
        <f>IF(E1254="","",SUMIF(OUTBOUND!$G:$G,WMS!E1254,OUTBOUND!$L:$L))</f>
        <v>0</v>
      </c>
      <c r="W1254" s="27">
        <f>IF(E1254="","",SUMIF(OUTBOUND!$G:$G,WMS!E1254,OUTBOUND!$M:$M))</f>
        <v>0</v>
      </c>
      <c r="X1254" s="71">
        <f>IF(E1254="","",SUMIF(OUTBOUND!$G:$G,WMS!E1254,OUTBOUND!$O:$O))</f>
        <v>0</v>
      </c>
      <c r="Y1254" s="71">
        <f>IF(E1254="","",SUMIF(OUTBOUND!$G:$G,WMS!E1254,OUTBOUND!$AC:$AC))</f>
        <v>0</v>
      </c>
      <c r="Z1254" s="71">
        <f>IF(E1254="","",SUMIF(OUTBOUND!$G:$G,WMS!E1254,OUTBOUND!$P:$P))</f>
        <v>0</v>
      </c>
      <c r="AA1254" s="27">
        <f t="shared" si="371"/>
        <v>500</v>
      </c>
      <c r="AB1254" s="27">
        <f t="shared" si="372"/>
        <v>90000</v>
      </c>
      <c r="AC1254" s="71">
        <f t="shared" si="373"/>
        <v>3575</v>
      </c>
      <c r="AD1254" s="71">
        <f t="shared" si="374"/>
        <v>3275</v>
      </c>
      <c r="AE1254" s="71">
        <f t="shared" si="375"/>
        <v>14.08</v>
      </c>
      <c r="AF1254" s="80" t="b">
        <f t="shared" si="376"/>
        <v>1</v>
      </c>
    </row>
    <row r="1255" spans="1:33">
      <c r="A1255" s="43" t="s">
        <v>3227</v>
      </c>
      <c r="B1255" s="19" t="s">
        <v>2122</v>
      </c>
      <c r="C1255" s="19" t="s">
        <v>3900</v>
      </c>
      <c r="D1255" s="19">
        <v>41904558</v>
      </c>
      <c r="E1255" s="57" t="str">
        <f t="shared" si="365"/>
        <v>KG-ROB-1909-00137-03213/41904558</v>
      </c>
      <c r="F1255" s="19" t="s">
        <v>2124</v>
      </c>
      <c r="G1255" s="20" t="s">
        <v>2125</v>
      </c>
      <c r="H1255" s="45">
        <v>43635</v>
      </c>
      <c r="I1255" s="38">
        <v>92</v>
      </c>
      <c r="J1255" s="38">
        <v>16560</v>
      </c>
      <c r="K1255" s="65">
        <f t="shared" si="366"/>
        <v>180</v>
      </c>
      <c r="L1255" s="46">
        <v>7.15</v>
      </c>
      <c r="M1255" s="66">
        <f t="shared" si="367"/>
        <v>657.8</v>
      </c>
      <c r="N1255" s="38">
        <v>38</v>
      </c>
      <c r="O1255" s="38">
        <v>28.5</v>
      </c>
      <c r="P1255" s="38">
        <v>26</v>
      </c>
      <c r="Q1255" s="71">
        <f t="shared" si="368"/>
        <v>2.8000000000000001E-2</v>
      </c>
      <c r="R1255" s="65">
        <f t="shared" si="369"/>
        <v>2.59</v>
      </c>
      <c r="S1255" s="72">
        <f t="shared" si="370"/>
        <v>3.6388888888888887E-2</v>
      </c>
      <c r="T1255" s="50">
        <v>602.6</v>
      </c>
      <c r="U1255" s="51" t="s">
        <v>3059</v>
      </c>
      <c r="V1255" s="27">
        <f>IF(E1255="","",SUMIF(OUTBOUND!$G:$G,WMS!E1255,OUTBOUND!$L:$L))</f>
        <v>0</v>
      </c>
      <c r="W1255" s="27">
        <f>IF(E1255="","",SUMIF(OUTBOUND!$G:$G,WMS!E1255,OUTBOUND!$M:$M))</f>
        <v>0</v>
      </c>
      <c r="X1255" s="71">
        <f>IF(E1255="","",SUMIF(OUTBOUND!$G:$G,WMS!E1255,OUTBOUND!$O:$O))</f>
        <v>0</v>
      </c>
      <c r="Y1255" s="71">
        <f>IF(E1255="","",SUMIF(OUTBOUND!$G:$G,WMS!E1255,OUTBOUND!$AC:$AC))</f>
        <v>0</v>
      </c>
      <c r="Z1255" s="71">
        <f>IF(E1255="","",SUMIF(OUTBOUND!$G:$G,WMS!E1255,OUTBOUND!$P:$P))</f>
        <v>0</v>
      </c>
      <c r="AA1255" s="27">
        <f t="shared" si="371"/>
        <v>92</v>
      </c>
      <c r="AB1255" s="27">
        <f t="shared" si="372"/>
        <v>16560</v>
      </c>
      <c r="AC1255" s="71">
        <f t="shared" si="373"/>
        <v>657.8</v>
      </c>
      <c r="AD1255" s="71">
        <f t="shared" si="374"/>
        <v>602.6</v>
      </c>
      <c r="AE1255" s="71">
        <f t="shared" si="375"/>
        <v>2.59</v>
      </c>
      <c r="AF1255" s="80" t="b">
        <f t="shared" si="376"/>
        <v>1</v>
      </c>
    </row>
    <row r="1256" spans="1:33">
      <c r="A1256" s="84" t="s">
        <v>3227</v>
      </c>
      <c r="B1256" s="83" t="s">
        <v>2127</v>
      </c>
      <c r="C1256" s="83" t="s">
        <v>3901</v>
      </c>
      <c r="D1256" s="83" t="s">
        <v>3902</v>
      </c>
      <c r="E1256" s="57" t="str">
        <f t="shared" si="365"/>
        <v>KG-ARI-1906-00152-03399/42602866</v>
      </c>
      <c r="F1256" s="19" t="s">
        <v>2129</v>
      </c>
      <c r="G1256" s="20" t="s">
        <v>2130</v>
      </c>
      <c r="H1256" s="45">
        <v>43635</v>
      </c>
      <c r="I1256" s="38">
        <v>5</v>
      </c>
      <c r="J1256" s="38">
        <v>30</v>
      </c>
      <c r="K1256" s="65">
        <f t="shared" si="366"/>
        <v>6</v>
      </c>
      <c r="L1256" s="46">
        <v>7.5</v>
      </c>
      <c r="M1256" s="66">
        <f t="shared" si="367"/>
        <v>37.5</v>
      </c>
      <c r="N1256" s="38">
        <v>41</v>
      </c>
      <c r="O1256" s="38">
        <v>20.5</v>
      </c>
      <c r="P1256" s="38">
        <v>48</v>
      </c>
      <c r="Q1256" s="71">
        <f t="shared" si="368"/>
        <v>0.04</v>
      </c>
      <c r="R1256" s="65">
        <f t="shared" si="369"/>
        <v>0.2</v>
      </c>
      <c r="S1256" s="72">
        <f t="shared" si="370"/>
        <v>1.1166666666666667</v>
      </c>
      <c r="T1256" s="50">
        <v>33.5</v>
      </c>
      <c r="U1256" s="51" t="s">
        <v>3636</v>
      </c>
      <c r="V1256" s="27">
        <f>IF(E1256="","",SUMIF(OUTBOUND!$G:$G,WMS!E1256,OUTBOUND!$L:$L))</f>
        <v>5</v>
      </c>
      <c r="W1256" s="27">
        <f>IF(E1256="","",SUMIF(OUTBOUND!$G:$G,WMS!E1256,OUTBOUND!$M:$M))</f>
        <v>30</v>
      </c>
      <c r="X1256" s="71">
        <f>IF(E1256="","",SUMIF(OUTBOUND!$G:$G,WMS!E1256,OUTBOUND!$O:$O))</f>
        <v>37.5</v>
      </c>
      <c r="Y1256" s="71">
        <f>IF(E1256="","",SUMIF(OUTBOUND!$G:$G,WMS!E1256,OUTBOUND!$AC:$AC))</f>
        <v>33.5</v>
      </c>
      <c r="Z1256" s="71">
        <f>IF(E1256="","",SUMIF(OUTBOUND!$G:$G,WMS!E1256,OUTBOUND!$P:$P))</f>
        <v>0.2</v>
      </c>
      <c r="AA1256" s="27">
        <f t="shared" si="371"/>
        <v>0</v>
      </c>
      <c r="AB1256" s="27">
        <f t="shared" si="372"/>
        <v>0</v>
      </c>
      <c r="AC1256" s="71">
        <f t="shared" si="373"/>
        <v>0</v>
      </c>
      <c r="AD1256" s="71">
        <f t="shared" si="374"/>
        <v>0</v>
      </c>
      <c r="AE1256" s="71">
        <f t="shared" si="375"/>
        <v>0</v>
      </c>
      <c r="AF1256" s="80" t="e">
        <f t="shared" si="376"/>
        <v>#DIV/0!</v>
      </c>
      <c r="AG1256" s="60" t="s">
        <v>2726</v>
      </c>
    </row>
    <row r="1257" spans="1:33">
      <c r="A1257" s="43" t="s">
        <v>3227</v>
      </c>
      <c r="B1257" s="19" t="s">
        <v>2132</v>
      </c>
      <c r="C1257" s="19" t="s">
        <v>3903</v>
      </c>
      <c r="D1257" s="19" t="s">
        <v>3904</v>
      </c>
      <c r="E1257" s="57" t="str">
        <f t="shared" si="365"/>
        <v>KG-ARI-1903-00107-03509/42109723</v>
      </c>
      <c r="F1257" s="19" t="s">
        <v>2134</v>
      </c>
      <c r="G1257" s="20" t="s">
        <v>2142</v>
      </c>
      <c r="H1257" s="45">
        <v>43635</v>
      </c>
      <c r="I1257" s="38">
        <v>4</v>
      </c>
      <c r="J1257" s="38">
        <v>32</v>
      </c>
      <c r="K1257" s="65">
        <f t="shared" si="366"/>
        <v>8</v>
      </c>
      <c r="L1257" s="46">
        <v>3.3</v>
      </c>
      <c r="M1257" s="66">
        <f t="shared" si="367"/>
        <v>13.2</v>
      </c>
      <c r="N1257" s="38">
        <v>35</v>
      </c>
      <c r="O1257" s="38">
        <v>30</v>
      </c>
      <c r="P1257" s="38">
        <v>35</v>
      </c>
      <c r="Q1257" s="71">
        <f t="shared" si="368"/>
        <v>3.6999999999999998E-2</v>
      </c>
      <c r="R1257" s="65">
        <f t="shared" si="369"/>
        <v>0.15</v>
      </c>
      <c r="S1257" s="72">
        <f t="shared" si="370"/>
        <v>0.21249999999999999</v>
      </c>
      <c r="T1257" s="50">
        <v>6.8</v>
      </c>
      <c r="U1257" s="51" t="s">
        <v>3636</v>
      </c>
      <c r="V1257" s="27">
        <f>IF(E1257="","",SUMIF(OUTBOUND!$G:$G,WMS!E1257,OUTBOUND!$L:$L))</f>
        <v>0</v>
      </c>
      <c r="W1257" s="27">
        <f>IF(E1257="","",SUMIF(OUTBOUND!$G:$G,WMS!E1257,OUTBOUND!$M:$M))</f>
        <v>0</v>
      </c>
      <c r="X1257" s="71">
        <f>IF(E1257="","",SUMIF(OUTBOUND!$G:$G,WMS!E1257,OUTBOUND!$O:$O))</f>
        <v>0</v>
      </c>
      <c r="Y1257" s="71">
        <f>IF(E1257="","",SUMIF(OUTBOUND!$G:$G,WMS!E1257,OUTBOUND!$AC:$AC))</f>
        <v>0</v>
      </c>
      <c r="Z1257" s="71">
        <f>IF(E1257="","",SUMIF(OUTBOUND!$G:$G,WMS!E1257,OUTBOUND!$P:$P))</f>
        <v>0</v>
      </c>
      <c r="AA1257" s="27">
        <f t="shared" si="371"/>
        <v>4</v>
      </c>
      <c r="AB1257" s="27">
        <f t="shared" si="372"/>
        <v>32</v>
      </c>
      <c r="AC1257" s="71">
        <f t="shared" si="373"/>
        <v>13.2</v>
      </c>
      <c r="AD1257" s="71">
        <f t="shared" si="374"/>
        <v>6.8</v>
      </c>
      <c r="AE1257" s="71">
        <f t="shared" si="375"/>
        <v>0.15</v>
      </c>
      <c r="AF1257" s="80" t="b">
        <f t="shared" si="376"/>
        <v>1</v>
      </c>
    </row>
    <row r="1258" spans="1:33">
      <c r="A1258" s="43" t="s">
        <v>3227</v>
      </c>
      <c r="B1258" s="19" t="s">
        <v>2132</v>
      </c>
      <c r="C1258" s="19" t="s">
        <v>3903</v>
      </c>
      <c r="D1258" s="19" t="s">
        <v>3905</v>
      </c>
      <c r="E1258" s="57" t="str">
        <f t="shared" si="365"/>
        <v>KG-ARI-1903-00107-03509/42687870</v>
      </c>
      <c r="F1258" s="19" t="s">
        <v>2134</v>
      </c>
      <c r="G1258" s="20" t="s">
        <v>2139</v>
      </c>
      <c r="H1258" s="45">
        <v>43635</v>
      </c>
      <c r="I1258" s="38">
        <v>1</v>
      </c>
      <c r="J1258" s="38">
        <v>16</v>
      </c>
      <c r="K1258" s="65">
        <f t="shared" si="366"/>
        <v>16</v>
      </c>
      <c r="L1258" s="46">
        <v>5.6</v>
      </c>
      <c r="M1258" s="66">
        <f t="shared" si="367"/>
        <v>5.6</v>
      </c>
      <c r="N1258" s="38">
        <v>43</v>
      </c>
      <c r="O1258" s="38">
        <v>40</v>
      </c>
      <c r="P1258" s="38">
        <v>29</v>
      </c>
      <c r="Q1258" s="71">
        <f t="shared" si="368"/>
        <v>0.05</v>
      </c>
      <c r="R1258" s="65">
        <f t="shared" si="369"/>
        <v>0.05</v>
      </c>
      <c r="S1258" s="72">
        <f t="shared" si="370"/>
        <v>0.238125</v>
      </c>
      <c r="T1258" s="50">
        <v>3.81</v>
      </c>
      <c r="U1258" s="51" t="s">
        <v>3636</v>
      </c>
      <c r="V1258" s="27">
        <f>IF(E1258="","",SUMIF(OUTBOUND!$G:$G,WMS!E1258,OUTBOUND!$L:$L))</f>
        <v>0</v>
      </c>
      <c r="W1258" s="27">
        <f>IF(E1258="","",SUMIF(OUTBOUND!$G:$G,WMS!E1258,OUTBOUND!$M:$M))</f>
        <v>0</v>
      </c>
      <c r="X1258" s="71">
        <f>IF(E1258="","",SUMIF(OUTBOUND!$G:$G,WMS!E1258,OUTBOUND!$O:$O))</f>
        <v>0</v>
      </c>
      <c r="Y1258" s="71">
        <f>IF(E1258="","",SUMIF(OUTBOUND!$G:$G,WMS!E1258,OUTBOUND!$AC:$AC))</f>
        <v>0</v>
      </c>
      <c r="Z1258" s="71">
        <f>IF(E1258="","",SUMIF(OUTBOUND!$G:$G,WMS!E1258,OUTBOUND!$P:$P))</f>
        <v>0</v>
      </c>
      <c r="AA1258" s="27">
        <f t="shared" si="371"/>
        <v>1</v>
      </c>
      <c r="AB1258" s="27">
        <f t="shared" si="372"/>
        <v>16</v>
      </c>
      <c r="AC1258" s="71">
        <f t="shared" si="373"/>
        <v>5.6</v>
      </c>
      <c r="AD1258" s="71">
        <f t="shared" si="374"/>
        <v>3.81</v>
      </c>
      <c r="AE1258" s="71">
        <f t="shared" si="375"/>
        <v>0.05</v>
      </c>
      <c r="AF1258" s="80" t="b">
        <f t="shared" si="376"/>
        <v>1</v>
      </c>
    </row>
    <row r="1259" spans="1:33">
      <c r="A1259" s="43" t="s">
        <v>3227</v>
      </c>
      <c r="B1259" s="19" t="s">
        <v>2132</v>
      </c>
      <c r="C1259" s="19" t="s">
        <v>3903</v>
      </c>
      <c r="D1259" s="19" t="s">
        <v>3906</v>
      </c>
      <c r="E1259" s="57" t="str">
        <f t="shared" si="365"/>
        <v>KG-ARI-1903-00107-03509/42556169</v>
      </c>
      <c r="F1259" s="19" t="s">
        <v>2134</v>
      </c>
      <c r="G1259" s="20" t="s">
        <v>2144</v>
      </c>
      <c r="H1259" s="45">
        <v>43635</v>
      </c>
      <c r="I1259" s="38">
        <v>5</v>
      </c>
      <c r="J1259" s="38">
        <v>45</v>
      </c>
      <c r="K1259" s="65">
        <f t="shared" si="366"/>
        <v>9</v>
      </c>
      <c r="L1259" s="46">
        <v>2.7</v>
      </c>
      <c r="M1259" s="66">
        <f t="shared" si="367"/>
        <v>13.5</v>
      </c>
      <c r="N1259" s="38">
        <v>36</v>
      </c>
      <c r="O1259" s="38">
        <v>24</v>
      </c>
      <c r="P1259" s="38">
        <v>28</v>
      </c>
      <c r="Q1259" s="71">
        <f t="shared" si="368"/>
        <v>2.4E-2</v>
      </c>
      <c r="R1259" s="65">
        <f t="shared" si="369"/>
        <v>0.12</v>
      </c>
      <c r="S1259" s="72">
        <f t="shared" si="370"/>
        <v>0.2088888888888889</v>
      </c>
      <c r="T1259" s="50">
        <v>9.4</v>
      </c>
      <c r="U1259" s="51" t="s">
        <v>3636</v>
      </c>
      <c r="V1259" s="27">
        <f>IF(E1259="","",SUMIF(OUTBOUND!$G:$G,WMS!E1259,OUTBOUND!$L:$L))</f>
        <v>0</v>
      </c>
      <c r="W1259" s="27">
        <f>IF(E1259="","",SUMIF(OUTBOUND!$G:$G,WMS!E1259,OUTBOUND!$M:$M))</f>
        <v>0</v>
      </c>
      <c r="X1259" s="71">
        <f>IF(E1259="","",SUMIF(OUTBOUND!$G:$G,WMS!E1259,OUTBOUND!$O:$O))</f>
        <v>0</v>
      </c>
      <c r="Y1259" s="71">
        <f>IF(E1259="","",SUMIF(OUTBOUND!$G:$G,WMS!E1259,OUTBOUND!$AC:$AC))</f>
        <v>0</v>
      </c>
      <c r="Z1259" s="71">
        <f>IF(E1259="","",SUMIF(OUTBOUND!$G:$G,WMS!E1259,OUTBOUND!$P:$P))</f>
        <v>0</v>
      </c>
      <c r="AA1259" s="27">
        <f t="shared" si="371"/>
        <v>5</v>
      </c>
      <c r="AB1259" s="27">
        <f t="shared" si="372"/>
        <v>45</v>
      </c>
      <c r="AC1259" s="71">
        <f t="shared" si="373"/>
        <v>13.5</v>
      </c>
      <c r="AD1259" s="71">
        <f t="shared" si="374"/>
        <v>9.4</v>
      </c>
      <c r="AE1259" s="71">
        <f t="shared" si="375"/>
        <v>0.12</v>
      </c>
      <c r="AF1259" s="80" t="b">
        <f t="shared" si="376"/>
        <v>1</v>
      </c>
    </row>
    <row r="1260" spans="1:33">
      <c r="A1260" s="43" t="s">
        <v>3227</v>
      </c>
      <c r="B1260" s="19" t="s">
        <v>2132</v>
      </c>
      <c r="C1260" s="19" t="s">
        <v>3903</v>
      </c>
      <c r="D1260" s="19" t="s">
        <v>3907</v>
      </c>
      <c r="E1260" s="57" t="str">
        <f t="shared" si="365"/>
        <v>KG-ARI-1903-00107-03509/41108567</v>
      </c>
      <c r="F1260" s="19" t="s">
        <v>2134</v>
      </c>
      <c r="G1260" s="20" t="s">
        <v>2137</v>
      </c>
      <c r="H1260" s="45">
        <v>43635</v>
      </c>
      <c r="I1260" s="38">
        <v>4</v>
      </c>
      <c r="J1260" s="38">
        <v>48</v>
      </c>
      <c r="K1260" s="65">
        <f t="shared" si="366"/>
        <v>12</v>
      </c>
      <c r="L1260" s="46">
        <v>2.6</v>
      </c>
      <c r="M1260" s="66">
        <f t="shared" si="367"/>
        <v>10.4</v>
      </c>
      <c r="N1260" s="38">
        <v>40</v>
      </c>
      <c r="O1260" s="38">
        <v>21</v>
      </c>
      <c r="P1260" s="38">
        <v>31</v>
      </c>
      <c r="Q1260" s="71">
        <f t="shared" si="368"/>
        <v>2.5999999999999999E-2</v>
      </c>
      <c r="R1260" s="65">
        <f t="shared" si="369"/>
        <v>0.1</v>
      </c>
      <c r="S1260" s="72">
        <f t="shared" si="370"/>
        <v>0.11833333333333333</v>
      </c>
      <c r="T1260" s="50">
        <v>5.68</v>
      </c>
      <c r="U1260" s="51" t="s">
        <v>3636</v>
      </c>
      <c r="V1260" s="27">
        <f>IF(E1260="","",SUMIF(OUTBOUND!$G:$G,WMS!E1260,OUTBOUND!$L:$L))</f>
        <v>0</v>
      </c>
      <c r="W1260" s="27">
        <f>IF(E1260="","",SUMIF(OUTBOUND!$G:$G,WMS!E1260,OUTBOUND!$M:$M))</f>
        <v>0</v>
      </c>
      <c r="X1260" s="71">
        <f>IF(E1260="","",SUMIF(OUTBOUND!$G:$G,WMS!E1260,OUTBOUND!$O:$O))</f>
        <v>0</v>
      </c>
      <c r="Y1260" s="71">
        <f>IF(E1260="","",SUMIF(OUTBOUND!$G:$G,WMS!E1260,OUTBOUND!$AC:$AC))</f>
        <v>0</v>
      </c>
      <c r="Z1260" s="71">
        <f>IF(E1260="","",SUMIF(OUTBOUND!$G:$G,WMS!E1260,OUTBOUND!$P:$P))</f>
        <v>0</v>
      </c>
      <c r="AA1260" s="27">
        <f t="shared" si="371"/>
        <v>4</v>
      </c>
      <c r="AB1260" s="27">
        <f t="shared" si="372"/>
        <v>48</v>
      </c>
      <c r="AC1260" s="71">
        <f t="shared" si="373"/>
        <v>10.4</v>
      </c>
      <c r="AD1260" s="71">
        <f t="shared" si="374"/>
        <v>5.68</v>
      </c>
      <c r="AE1260" s="71">
        <f t="shared" si="375"/>
        <v>0.1</v>
      </c>
      <c r="AF1260" s="80" t="b">
        <f t="shared" si="376"/>
        <v>1</v>
      </c>
    </row>
    <row r="1261" spans="1:33">
      <c r="A1261" s="43" t="s">
        <v>3227</v>
      </c>
      <c r="B1261" s="19" t="s">
        <v>2132</v>
      </c>
      <c r="C1261" s="19" t="s">
        <v>3903</v>
      </c>
      <c r="D1261" s="19" t="s">
        <v>3908</v>
      </c>
      <c r="E1261" s="57" t="str">
        <f t="shared" si="365"/>
        <v>KG-ARI-1903-00107-03509/42164982</v>
      </c>
      <c r="F1261" s="19" t="s">
        <v>2134</v>
      </c>
      <c r="G1261" s="20" t="s">
        <v>2135</v>
      </c>
      <c r="H1261" s="45">
        <v>43635</v>
      </c>
      <c r="I1261" s="38">
        <v>8</v>
      </c>
      <c r="J1261" s="38">
        <v>16</v>
      </c>
      <c r="K1261" s="65">
        <f t="shared" si="366"/>
        <v>2</v>
      </c>
      <c r="L1261" s="46">
        <v>2.8</v>
      </c>
      <c r="M1261" s="66">
        <f t="shared" si="367"/>
        <v>22.4</v>
      </c>
      <c r="N1261" s="38">
        <v>39</v>
      </c>
      <c r="O1261" s="38">
        <v>32</v>
      </c>
      <c r="P1261" s="38">
        <v>32</v>
      </c>
      <c r="Q1261" s="71">
        <f t="shared" si="368"/>
        <v>0.04</v>
      </c>
      <c r="R1261" s="65">
        <f t="shared" si="369"/>
        <v>0.32</v>
      </c>
      <c r="S1261" s="72">
        <f t="shared" si="370"/>
        <v>0.64500000000000002</v>
      </c>
      <c r="T1261" s="50">
        <v>10.32</v>
      </c>
      <c r="U1261" s="51" t="s">
        <v>3636</v>
      </c>
      <c r="V1261" s="27">
        <f>IF(E1261="","",SUMIF(OUTBOUND!$G:$G,WMS!E1261,OUTBOUND!$L:$L))</f>
        <v>0</v>
      </c>
      <c r="W1261" s="27">
        <f>IF(E1261="","",SUMIF(OUTBOUND!$G:$G,WMS!E1261,OUTBOUND!$M:$M))</f>
        <v>0</v>
      </c>
      <c r="X1261" s="71">
        <f>IF(E1261="","",SUMIF(OUTBOUND!$G:$G,WMS!E1261,OUTBOUND!$O:$O))</f>
        <v>0</v>
      </c>
      <c r="Y1261" s="71">
        <f>IF(E1261="","",SUMIF(OUTBOUND!$G:$G,WMS!E1261,OUTBOUND!$AC:$AC))</f>
        <v>0</v>
      </c>
      <c r="Z1261" s="71">
        <f>IF(E1261="","",SUMIF(OUTBOUND!$G:$G,WMS!E1261,OUTBOUND!$P:$P))</f>
        <v>0</v>
      </c>
      <c r="AA1261" s="27">
        <f t="shared" si="371"/>
        <v>8</v>
      </c>
      <c r="AB1261" s="27">
        <f t="shared" si="372"/>
        <v>16</v>
      </c>
      <c r="AC1261" s="71">
        <f t="shared" si="373"/>
        <v>22.4</v>
      </c>
      <c r="AD1261" s="71">
        <f t="shared" si="374"/>
        <v>10.32</v>
      </c>
      <c r="AE1261" s="71">
        <f t="shared" si="375"/>
        <v>0.32</v>
      </c>
      <c r="AF1261" s="80" t="b">
        <f t="shared" si="376"/>
        <v>1</v>
      </c>
    </row>
    <row r="1262" spans="1:33">
      <c r="A1262" s="43" t="s">
        <v>3227</v>
      </c>
      <c r="B1262" s="19" t="s">
        <v>2146</v>
      </c>
      <c r="C1262" s="19" t="s">
        <v>3909</v>
      </c>
      <c r="D1262" s="19" t="s">
        <v>3910</v>
      </c>
      <c r="E1262" s="57" t="str">
        <f t="shared" si="365"/>
        <v>KG-ARI-1903-00107-02556/42566328</v>
      </c>
      <c r="F1262" s="19" t="s">
        <v>2148</v>
      </c>
      <c r="G1262" s="20" t="s">
        <v>2149</v>
      </c>
      <c r="H1262" s="45">
        <v>43635</v>
      </c>
      <c r="I1262" s="38">
        <v>125</v>
      </c>
      <c r="J1262" s="38">
        <v>1000</v>
      </c>
      <c r="K1262" s="65">
        <f t="shared" si="366"/>
        <v>8</v>
      </c>
      <c r="L1262" s="46">
        <v>4.4000000000000004</v>
      </c>
      <c r="M1262" s="66">
        <f t="shared" si="367"/>
        <v>550</v>
      </c>
      <c r="N1262" s="38">
        <v>35.5</v>
      </c>
      <c r="O1262" s="38">
        <v>19</v>
      </c>
      <c r="P1262" s="38">
        <v>63</v>
      </c>
      <c r="Q1262" s="71">
        <f t="shared" si="368"/>
        <v>4.2000000000000003E-2</v>
      </c>
      <c r="R1262" s="65">
        <f t="shared" si="369"/>
        <v>5.31</v>
      </c>
      <c r="S1262" s="72">
        <f t="shared" si="370"/>
        <v>0.45</v>
      </c>
      <c r="T1262" s="50">
        <v>450</v>
      </c>
      <c r="U1262" s="51" t="s">
        <v>3685</v>
      </c>
      <c r="V1262" s="27">
        <f>IF(E1262="","",SUMIF(OUTBOUND!$G:$G,WMS!E1262,OUTBOUND!$L:$L))</f>
        <v>2</v>
      </c>
      <c r="W1262" s="27">
        <f>IF(E1262="","",SUMIF(OUTBOUND!$G:$G,WMS!E1262,OUTBOUND!$M:$M))</f>
        <v>16</v>
      </c>
      <c r="X1262" s="71">
        <f>IF(E1262="","",SUMIF(OUTBOUND!$G:$G,WMS!E1262,OUTBOUND!$O:$O))</f>
        <v>8.8000000000000007</v>
      </c>
      <c r="Y1262" s="71">
        <f>IF(E1262="","",SUMIF(OUTBOUND!$G:$G,WMS!E1262,OUTBOUND!$AC:$AC))</f>
        <v>7.2</v>
      </c>
      <c r="Z1262" s="71">
        <f>IF(E1262="","",SUMIF(OUTBOUND!$G:$G,WMS!E1262,OUTBOUND!$P:$P))</f>
        <v>8.4000000000000005E-2</v>
      </c>
      <c r="AA1262" s="27">
        <f t="shared" si="371"/>
        <v>123</v>
      </c>
      <c r="AB1262" s="27">
        <f t="shared" si="372"/>
        <v>984</v>
      </c>
      <c r="AC1262" s="71">
        <f t="shared" si="373"/>
        <v>541.20000000000005</v>
      </c>
      <c r="AD1262" s="71">
        <f t="shared" si="374"/>
        <v>442.8</v>
      </c>
      <c r="AE1262" s="71">
        <f t="shared" si="375"/>
        <v>5.226</v>
      </c>
      <c r="AF1262" s="80" t="b">
        <f t="shared" si="376"/>
        <v>1</v>
      </c>
    </row>
    <row r="1263" spans="1:33">
      <c r="A1263" s="43" t="s">
        <v>3227</v>
      </c>
      <c r="B1263" s="19" t="s">
        <v>2150</v>
      </c>
      <c r="C1263" s="19" t="s">
        <v>3911</v>
      </c>
      <c r="D1263" s="19" t="s">
        <v>3912</v>
      </c>
      <c r="E1263" s="57" t="str">
        <f t="shared" si="365"/>
        <v>KG-ROB-1905-00132-03155/42706892</v>
      </c>
      <c r="F1263" s="19" t="s">
        <v>2152</v>
      </c>
      <c r="G1263" s="20" t="s">
        <v>2153</v>
      </c>
      <c r="H1263" s="45">
        <v>43635</v>
      </c>
      <c r="I1263" s="38">
        <v>68</v>
      </c>
      <c r="J1263" s="38">
        <v>408</v>
      </c>
      <c r="K1263" s="65">
        <f t="shared" si="366"/>
        <v>6</v>
      </c>
      <c r="L1263" s="46">
        <v>1.6</v>
      </c>
      <c r="M1263" s="66">
        <f t="shared" si="367"/>
        <v>108.8</v>
      </c>
      <c r="N1263" s="38">
        <v>27</v>
      </c>
      <c r="O1263" s="38">
        <v>19</v>
      </c>
      <c r="P1263" s="38">
        <v>14</v>
      </c>
      <c r="Q1263" s="71">
        <f t="shared" si="368"/>
        <v>7.0000000000000001E-3</v>
      </c>
      <c r="R1263" s="65">
        <f t="shared" si="369"/>
        <v>0.49</v>
      </c>
      <c r="S1263" s="72">
        <f t="shared" si="370"/>
        <v>0.23666666666666666</v>
      </c>
      <c r="T1263" s="50">
        <v>96.56</v>
      </c>
      <c r="U1263" s="51" t="s">
        <v>3913</v>
      </c>
      <c r="V1263" s="27">
        <f>IF(E1263="","",SUMIF(OUTBOUND!$G:$G,WMS!E1263,OUTBOUND!$L:$L))</f>
        <v>34</v>
      </c>
      <c r="W1263" s="27">
        <f>IF(E1263="","",SUMIF(OUTBOUND!$G:$G,WMS!E1263,OUTBOUND!$M:$M))</f>
        <v>204</v>
      </c>
      <c r="X1263" s="71">
        <f>IF(E1263="","",SUMIF(OUTBOUND!$G:$G,WMS!E1263,OUTBOUND!$O:$O))</f>
        <v>54.400000000000006</v>
      </c>
      <c r="Y1263" s="71">
        <f>IF(E1263="","",SUMIF(OUTBOUND!$G:$G,WMS!E1263,OUTBOUND!$AC:$AC))</f>
        <v>48.28</v>
      </c>
      <c r="Z1263" s="71">
        <f>IF(E1263="","",SUMIF(OUTBOUND!$G:$G,WMS!E1263,OUTBOUND!$P:$P))</f>
        <v>0.23800000000000002</v>
      </c>
      <c r="AA1263" s="27">
        <f t="shared" si="371"/>
        <v>34</v>
      </c>
      <c r="AB1263" s="27">
        <f t="shared" si="372"/>
        <v>204</v>
      </c>
      <c r="AC1263" s="71">
        <f t="shared" si="373"/>
        <v>54.399999999999991</v>
      </c>
      <c r="AD1263" s="71">
        <f t="shared" si="374"/>
        <v>48.28</v>
      </c>
      <c r="AE1263" s="71">
        <f t="shared" si="375"/>
        <v>0.252</v>
      </c>
      <c r="AF1263" s="80" t="b">
        <f t="shared" si="376"/>
        <v>1</v>
      </c>
    </row>
    <row r="1264" spans="1:33">
      <c r="A1264" s="43" t="s">
        <v>3227</v>
      </c>
      <c r="B1264" s="19" t="s">
        <v>2150</v>
      </c>
      <c r="C1264" s="19" t="s">
        <v>3911</v>
      </c>
      <c r="D1264" s="19" t="s">
        <v>3914</v>
      </c>
      <c r="E1264" s="57" t="str">
        <f t="shared" si="365"/>
        <v>KG-ROB-1905-00132-03155/42706984</v>
      </c>
      <c r="F1264" s="19" t="s">
        <v>2152</v>
      </c>
      <c r="G1264" s="20" t="s">
        <v>2155</v>
      </c>
      <c r="H1264" s="45">
        <v>43635</v>
      </c>
      <c r="I1264" s="38">
        <v>68</v>
      </c>
      <c r="J1264" s="38">
        <v>408</v>
      </c>
      <c r="K1264" s="65">
        <f t="shared" si="366"/>
        <v>6</v>
      </c>
      <c r="L1264" s="46">
        <v>2.85</v>
      </c>
      <c r="M1264" s="66">
        <f t="shared" si="367"/>
        <v>193.8</v>
      </c>
      <c r="N1264" s="38">
        <v>26.5</v>
      </c>
      <c r="O1264" s="38">
        <v>18.5</v>
      </c>
      <c r="P1264" s="38">
        <v>23</v>
      </c>
      <c r="Q1264" s="71">
        <f t="shared" si="368"/>
        <v>1.0999999999999999E-2</v>
      </c>
      <c r="R1264" s="65">
        <f t="shared" si="369"/>
        <v>0.77</v>
      </c>
      <c r="S1264" s="72">
        <f t="shared" si="370"/>
        <v>0.39166666666666672</v>
      </c>
      <c r="T1264" s="50">
        <v>159.80000000000001</v>
      </c>
      <c r="U1264" s="51" t="s">
        <v>3913</v>
      </c>
      <c r="V1264" s="27">
        <f>IF(E1264="","",SUMIF(OUTBOUND!$G:$G,WMS!E1264,OUTBOUND!$L:$L))</f>
        <v>34</v>
      </c>
      <c r="W1264" s="27">
        <f>IF(E1264="","",SUMIF(OUTBOUND!$G:$G,WMS!E1264,OUTBOUND!$M:$M))</f>
        <v>204</v>
      </c>
      <c r="X1264" s="71">
        <f>IF(E1264="","",SUMIF(OUTBOUND!$G:$G,WMS!E1264,OUTBOUND!$O:$O))</f>
        <v>96.9</v>
      </c>
      <c r="Y1264" s="71">
        <f>IF(E1264="","",SUMIF(OUTBOUND!$G:$G,WMS!E1264,OUTBOUND!$AC:$AC))</f>
        <v>79.900000000000006</v>
      </c>
      <c r="Z1264" s="71">
        <f>IF(E1264="","",SUMIF(OUTBOUND!$G:$G,WMS!E1264,OUTBOUND!$P:$P))</f>
        <v>0.374</v>
      </c>
      <c r="AA1264" s="27">
        <f t="shared" si="371"/>
        <v>34</v>
      </c>
      <c r="AB1264" s="27">
        <f t="shared" si="372"/>
        <v>204</v>
      </c>
      <c r="AC1264" s="71">
        <f t="shared" si="373"/>
        <v>96.9</v>
      </c>
      <c r="AD1264" s="71">
        <f t="shared" si="374"/>
        <v>79.900000000000006</v>
      </c>
      <c r="AE1264" s="71">
        <f t="shared" si="375"/>
        <v>0.39600000000000002</v>
      </c>
      <c r="AF1264" s="80" t="b">
        <f t="shared" si="376"/>
        <v>1</v>
      </c>
    </row>
    <row r="1265" spans="1:33">
      <c r="A1265" s="43" t="s">
        <v>3227</v>
      </c>
      <c r="B1265" s="19" t="s">
        <v>2150</v>
      </c>
      <c r="C1265" s="19" t="s">
        <v>3911</v>
      </c>
      <c r="D1265" s="19" t="s">
        <v>3915</v>
      </c>
      <c r="E1265" s="57" t="str">
        <f t="shared" si="365"/>
        <v>KG-ROB-1905-00132-03155/42707493</v>
      </c>
      <c r="F1265" s="19" t="s">
        <v>2152</v>
      </c>
      <c r="G1265" s="20" t="s">
        <v>2157</v>
      </c>
      <c r="H1265" s="45">
        <v>43635</v>
      </c>
      <c r="I1265" s="38">
        <v>102</v>
      </c>
      <c r="J1265" s="38">
        <v>408</v>
      </c>
      <c r="K1265" s="65">
        <f t="shared" si="366"/>
        <v>4</v>
      </c>
      <c r="L1265" s="46">
        <v>0.95</v>
      </c>
      <c r="M1265" s="66">
        <f t="shared" si="367"/>
        <v>96.9</v>
      </c>
      <c r="N1265" s="38">
        <v>16</v>
      </c>
      <c r="O1265" s="38">
        <v>15</v>
      </c>
      <c r="P1265" s="38">
        <v>13.5</v>
      </c>
      <c r="Q1265" s="71">
        <f t="shared" si="368"/>
        <v>3.0000000000000001E-3</v>
      </c>
      <c r="R1265" s="65">
        <f t="shared" si="369"/>
        <v>0.33</v>
      </c>
      <c r="S1265" s="72">
        <f t="shared" si="370"/>
        <v>0.21249999999999999</v>
      </c>
      <c r="T1265" s="50">
        <v>86.7</v>
      </c>
      <c r="U1265" s="51" t="s">
        <v>3913</v>
      </c>
      <c r="V1265" s="27">
        <f>IF(E1265="","",SUMIF(OUTBOUND!$G:$G,WMS!E1265,OUTBOUND!$L:$L))</f>
        <v>51</v>
      </c>
      <c r="W1265" s="27">
        <f>IF(E1265="","",SUMIF(OUTBOUND!$G:$G,WMS!E1265,OUTBOUND!$M:$M))</f>
        <v>204</v>
      </c>
      <c r="X1265" s="71">
        <f>IF(E1265="","",SUMIF(OUTBOUND!$G:$G,WMS!E1265,OUTBOUND!$O:$O))</f>
        <v>48.449999999999996</v>
      </c>
      <c r="Y1265" s="71">
        <f>IF(E1265="","",SUMIF(OUTBOUND!$G:$G,WMS!E1265,OUTBOUND!$AC:$AC))</f>
        <v>43.35</v>
      </c>
      <c r="Z1265" s="71">
        <f>IF(E1265="","",SUMIF(OUTBOUND!$G:$G,WMS!E1265,OUTBOUND!$P:$P))</f>
        <v>0.153</v>
      </c>
      <c r="AA1265" s="27">
        <f t="shared" si="371"/>
        <v>51</v>
      </c>
      <c r="AB1265" s="27">
        <f t="shared" si="372"/>
        <v>204</v>
      </c>
      <c r="AC1265" s="71">
        <f t="shared" si="373"/>
        <v>48.45000000000001</v>
      </c>
      <c r="AD1265" s="71">
        <f t="shared" si="374"/>
        <v>43.35</v>
      </c>
      <c r="AE1265" s="71">
        <f t="shared" si="375"/>
        <v>0.17700000000000002</v>
      </c>
      <c r="AF1265" s="80" t="b">
        <f t="shared" si="376"/>
        <v>1</v>
      </c>
    </row>
    <row r="1266" spans="1:33">
      <c r="A1266" s="43" t="s">
        <v>3227</v>
      </c>
      <c r="B1266" s="19" t="s">
        <v>2159</v>
      </c>
      <c r="C1266" s="19" t="s">
        <v>3916</v>
      </c>
      <c r="D1266" s="19">
        <v>42739180</v>
      </c>
      <c r="E1266" s="57" t="str">
        <f t="shared" si="365"/>
        <v>KG-ARI-1904-00125-03854/42739180</v>
      </c>
      <c r="F1266" s="19" t="s">
        <v>2161</v>
      </c>
      <c r="G1266" s="20" t="s">
        <v>2162</v>
      </c>
      <c r="H1266" s="45">
        <v>43635</v>
      </c>
      <c r="I1266" s="38">
        <v>3</v>
      </c>
      <c r="J1266" s="38">
        <v>24</v>
      </c>
      <c r="K1266" s="65">
        <f t="shared" si="366"/>
        <v>8</v>
      </c>
      <c r="L1266" s="46">
        <v>3.2</v>
      </c>
      <c r="M1266" s="66">
        <f t="shared" si="367"/>
        <v>9.6</v>
      </c>
      <c r="N1266" s="38">
        <v>40</v>
      </c>
      <c r="O1266" s="38">
        <v>21.5</v>
      </c>
      <c r="P1266" s="38">
        <v>41</v>
      </c>
      <c r="Q1266" s="71">
        <f t="shared" si="368"/>
        <v>3.5000000000000003E-2</v>
      </c>
      <c r="R1266" s="65">
        <f t="shared" si="369"/>
        <v>0.11</v>
      </c>
      <c r="S1266" s="72">
        <f t="shared" si="370"/>
        <v>0.57500000000000007</v>
      </c>
      <c r="T1266" s="50">
        <v>13.8</v>
      </c>
      <c r="U1266" s="51" t="s">
        <v>3636</v>
      </c>
      <c r="V1266" s="27">
        <f>IF(E1266="","",SUMIF(OUTBOUND!$G:$G,WMS!E1266,OUTBOUND!$L:$L))</f>
        <v>0</v>
      </c>
      <c r="W1266" s="27">
        <f>IF(E1266="","",SUMIF(OUTBOUND!$G:$G,WMS!E1266,OUTBOUND!$M:$M))</f>
        <v>0</v>
      </c>
      <c r="X1266" s="71">
        <f>IF(E1266="","",SUMIF(OUTBOUND!$G:$G,WMS!E1266,OUTBOUND!$O:$O))</f>
        <v>0</v>
      </c>
      <c r="Y1266" s="71">
        <f>IF(E1266="","",SUMIF(OUTBOUND!$G:$G,WMS!E1266,OUTBOUND!$AC:$AC))</f>
        <v>0</v>
      </c>
      <c r="Z1266" s="71">
        <f>IF(E1266="","",SUMIF(OUTBOUND!$G:$G,WMS!E1266,OUTBOUND!$P:$P))</f>
        <v>0</v>
      </c>
      <c r="AA1266" s="27">
        <f t="shared" si="371"/>
        <v>3</v>
      </c>
      <c r="AB1266" s="27">
        <f t="shared" si="372"/>
        <v>24</v>
      </c>
      <c r="AC1266" s="71">
        <f t="shared" si="373"/>
        <v>9.6</v>
      </c>
      <c r="AD1266" s="71">
        <f t="shared" si="374"/>
        <v>13.8</v>
      </c>
      <c r="AE1266" s="71">
        <f t="shared" si="375"/>
        <v>0.11</v>
      </c>
      <c r="AF1266" s="80" t="b">
        <f t="shared" si="376"/>
        <v>1</v>
      </c>
    </row>
    <row r="1267" spans="1:33">
      <c r="A1267" s="43" t="s">
        <v>3227</v>
      </c>
      <c r="B1267" s="19" t="s">
        <v>2159</v>
      </c>
      <c r="C1267" s="19" t="s">
        <v>3916</v>
      </c>
      <c r="D1267" s="19">
        <v>42738343</v>
      </c>
      <c r="E1267" s="57" t="str">
        <f t="shared" si="365"/>
        <v>KG-ARI-1904-00125-03854/42738343</v>
      </c>
      <c r="F1267" s="19" t="s">
        <v>2161</v>
      </c>
      <c r="G1267" s="20" t="s">
        <v>2164</v>
      </c>
      <c r="H1267" s="45">
        <v>43635</v>
      </c>
      <c r="I1267" s="38">
        <v>3</v>
      </c>
      <c r="J1267" s="38">
        <v>12</v>
      </c>
      <c r="K1267" s="65">
        <f t="shared" si="366"/>
        <v>4</v>
      </c>
      <c r="L1267" s="46">
        <v>5.5</v>
      </c>
      <c r="M1267" s="66">
        <f t="shared" si="367"/>
        <v>16.5</v>
      </c>
      <c r="N1267" s="38">
        <v>54</v>
      </c>
      <c r="O1267" s="38">
        <v>41</v>
      </c>
      <c r="P1267" s="38">
        <v>42</v>
      </c>
      <c r="Q1267" s="71">
        <f t="shared" si="368"/>
        <v>9.2999999999999999E-2</v>
      </c>
      <c r="R1267" s="65">
        <f t="shared" si="369"/>
        <v>0.28000000000000003</v>
      </c>
      <c r="S1267" s="72">
        <f t="shared" si="370"/>
        <v>0.70000000000000007</v>
      </c>
      <c r="T1267" s="50">
        <v>8.4</v>
      </c>
      <c r="U1267" s="51" t="s">
        <v>3636</v>
      </c>
      <c r="V1267" s="27">
        <f>IF(E1267="","",SUMIF(OUTBOUND!$G:$G,WMS!E1267,OUTBOUND!$L:$L))</f>
        <v>0</v>
      </c>
      <c r="W1267" s="27">
        <f>IF(E1267="","",SUMIF(OUTBOUND!$G:$G,WMS!E1267,OUTBOUND!$M:$M))</f>
        <v>0</v>
      </c>
      <c r="X1267" s="71">
        <f>IF(E1267="","",SUMIF(OUTBOUND!$G:$G,WMS!E1267,OUTBOUND!$O:$O))</f>
        <v>0</v>
      </c>
      <c r="Y1267" s="71">
        <f>IF(E1267="","",SUMIF(OUTBOUND!$G:$G,WMS!E1267,OUTBOUND!$AC:$AC))</f>
        <v>0</v>
      </c>
      <c r="Z1267" s="71">
        <f>IF(E1267="","",SUMIF(OUTBOUND!$G:$G,WMS!E1267,OUTBOUND!$P:$P))</f>
        <v>0</v>
      </c>
      <c r="AA1267" s="27">
        <f t="shared" si="371"/>
        <v>3</v>
      </c>
      <c r="AB1267" s="27">
        <f t="shared" si="372"/>
        <v>12</v>
      </c>
      <c r="AC1267" s="71">
        <f t="shared" si="373"/>
        <v>16.5</v>
      </c>
      <c r="AD1267" s="71">
        <f t="shared" si="374"/>
        <v>8.4</v>
      </c>
      <c r="AE1267" s="71">
        <f t="shared" si="375"/>
        <v>0.28000000000000003</v>
      </c>
      <c r="AF1267" s="80" t="b">
        <f t="shared" si="376"/>
        <v>1</v>
      </c>
    </row>
    <row r="1268" spans="1:33">
      <c r="A1268" s="92" t="s">
        <v>3227</v>
      </c>
      <c r="B1268" s="39" t="s">
        <v>2166</v>
      </c>
      <c r="C1268" s="39" t="s">
        <v>3917</v>
      </c>
      <c r="D1268" s="39" t="s">
        <v>3918</v>
      </c>
      <c r="E1268" s="57" t="str">
        <f t="shared" si="365"/>
        <v>KG-ARI-1904-00125-03578/42702245</v>
      </c>
      <c r="F1268" s="20" t="s">
        <v>2168</v>
      </c>
      <c r="G1268" s="20" t="s">
        <v>2169</v>
      </c>
      <c r="H1268" s="45">
        <v>43641</v>
      </c>
      <c r="I1268" s="38">
        <v>3</v>
      </c>
      <c r="J1268" s="38">
        <v>18</v>
      </c>
      <c r="K1268" s="65">
        <f t="shared" si="366"/>
        <v>6</v>
      </c>
      <c r="L1268" s="46">
        <v>2.4</v>
      </c>
      <c r="M1268" s="66">
        <f t="shared" si="367"/>
        <v>7.2</v>
      </c>
      <c r="N1268" s="38">
        <v>34</v>
      </c>
      <c r="O1268" s="38">
        <v>26.5</v>
      </c>
      <c r="P1268" s="38">
        <v>16</v>
      </c>
      <c r="Q1268" s="71">
        <f t="shared" si="368"/>
        <v>1.4E-2</v>
      </c>
      <c r="R1268" s="65">
        <f t="shared" si="369"/>
        <v>0.04</v>
      </c>
      <c r="S1268" s="72">
        <f t="shared" si="370"/>
        <v>0.26666666666666666</v>
      </c>
      <c r="T1268" s="50">
        <v>4.8</v>
      </c>
      <c r="U1268" s="51" t="s">
        <v>3370</v>
      </c>
      <c r="V1268" s="27">
        <f>IF(E1268="","",SUMIF(OUTBOUND!$G:$G,WMS!E1268,OUTBOUND!$L:$L))</f>
        <v>0</v>
      </c>
      <c r="W1268" s="27">
        <f>IF(E1268="","",SUMIF(OUTBOUND!$G:$G,WMS!E1268,OUTBOUND!$M:$M))</f>
        <v>0</v>
      </c>
      <c r="X1268" s="71">
        <f>IF(E1268="","",SUMIF(OUTBOUND!$G:$G,WMS!E1268,OUTBOUND!$O:$O))</f>
        <v>0</v>
      </c>
      <c r="Y1268" s="71">
        <f>IF(E1268="","",SUMIF(OUTBOUND!$G:$G,WMS!E1268,OUTBOUND!$AC:$AC))</f>
        <v>0</v>
      </c>
      <c r="Z1268" s="71">
        <f>IF(E1268="","",SUMIF(OUTBOUND!$G:$G,WMS!E1268,OUTBOUND!$P:$P))</f>
        <v>0</v>
      </c>
      <c r="AA1268" s="27">
        <f t="shared" si="371"/>
        <v>3</v>
      </c>
      <c r="AB1268" s="27">
        <f t="shared" si="372"/>
        <v>18</v>
      </c>
      <c r="AC1268" s="71">
        <f t="shared" si="373"/>
        <v>7.2</v>
      </c>
      <c r="AD1268" s="71">
        <f t="shared" si="374"/>
        <v>4.8</v>
      </c>
      <c r="AE1268" s="71">
        <f t="shared" si="375"/>
        <v>0.04</v>
      </c>
      <c r="AF1268" s="80" t="b">
        <f t="shared" si="376"/>
        <v>1</v>
      </c>
      <c r="AG1268" s="60" t="s">
        <v>3919</v>
      </c>
    </row>
    <row r="1269" spans="1:33">
      <c r="A1269" s="92" t="s">
        <v>3227</v>
      </c>
      <c r="B1269" s="39" t="s">
        <v>2166</v>
      </c>
      <c r="C1269" s="39" t="s">
        <v>3917</v>
      </c>
      <c r="D1269" s="39" t="s">
        <v>3920</v>
      </c>
      <c r="E1269" s="57" t="str">
        <f t="shared" si="365"/>
        <v>KG-ARI-1904-00125-03578/42702252</v>
      </c>
      <c r="F1269" s="20" t="s">
        <v>2168</v>
      </c>
      <c r="G1269" s="20" t="s">
        <v>2169</v>
      </c>
      <c r="H1269" s="45">
        <v>43641</v>
      </c>
      <c r="I1269" s="38">
        <v>3</v>
      </c>
      <c r="J1269" s="38">
        <v>18</v>
      </c>
      <c r="K1269" s="65">
        <f t="shared" si="366"/>
        <v>6</v>
      </c>
      <c r="L1269" s="46">
        <v>2.7</v>
      </c>
      <c r="M1269" s="66">
        <f t="shared" si="367"/>
        <v>8.1</v>
      </c>
      <c r="N1269" s="38">
        <v>38</v>
      </c>
      <c r="O1269" s="38">
        <v>25.5</v>
      </c>
      <c r="P1269" s="38">
        <v>18</v>
      </c>
      <c r="Q1269" s="71">
        <f t="shared" si="368"/>
        <v>1.7000000000000001E-2</v>
      </c>
      <c r="R1269" s="65">
        <f t="shared" si="369"/>
        <v>0.05</v>
      </c>
      <c r="S1269" s="72">
        <f t="shared" si="370"/>
        <v>0.33333333333333331</v>
      </c>
      <c r="T1269" s="50">
        <v>6</v>
      </c>
      <c r="U1269" s="51" t="s">
        <v>3370</v>
      </c>
      <c r="V1269" s="27">
        <f>IF(E1269="","",SUMIF(OUTBOUND!$G:$G,WMS!E1269,OUTBOUND!$L:$L))</f>
        <v>0</v>
      </c>
      <c r="W1269" s="27">
        <f>IF(E1269="","",SUMIF(OUTBOUND!$G:$G,WMS!E1269,OUTBOUND!$M:$M))</f>
        <v>0</v>
      </c>
      <c r="X1269" s="71">
        <f>IF(E1269="","",SUMIF(OUTBOUND!$G:$G,WMS!E1269,OUTBOUND!$O:$O))</f>
        <v>0</v>
      </c>
      <c r="Y1269" s="71">
        <f>IF(E1269="","",SUMIF(OUTBOUND!$G:$G,WMS!E1269,OUTBOUND!$AC:$AC))</f>
        <v>0</v>
      </c>
      <c r="Z1269" s="71">
        <f>IF(E1269="","",SUMIF(OUTBOUND!$G:$G,WMS!E1269,OUTBOUND!$P:$P))</f>
        <v>0</v>
      </c>
      <c r="AA1269" s="27">
        <f t="shared" si="371"/>
        <v>3</v>
      </c>
      <c r="AB1269" s="27">
        <f t="shared" si="372"/>
        <v>18</v>
      </c>
      <c r="AC1269" s="71">
        <f t="shared" si="373"/>
        <v>8.1</v>
      </c>
      <c r="AD1269" s="71">
        <f t="shared" si="374"/>
        <v>6</v>
      </c>
      <c r="AE1269" s="71">
        <f t="shared" si="375"/>
        <v>0.05</v>
      </c>
      <c r="AF1269" s="80" t="b">
        <f t="shared" si="376"/>
        <v>1</v>
      </c>
      <c r="AG1269" s="60" t="s">
        <v>3919</v>
      </c>
    </row>
    <row r="1270" spans="1:33">
      <c r="A1270" s="43" t="s">
        <v>3227</v>
      </c>
      <c r="B1270" s="19" t="s">
        <v>2171</v>
      </c>
      <c r="C1270" s="19" t="s">
        <v>3921</v>
      </c>
      <c r="D1270" s="19">
        <v>42718000</v>
      </c>
      <c r="E1270" s="57" t="str">
        <f t="shared" si="365"/>
        <v>KG-ARI-1906-00164-
03510/42718000</v>
      </c>
      <c r="F1270" s="20" t="s">
        <v>2173</v>
      </c>
      <c r="G1270" s="20" t="s">
        <v>2174</v>
      </c>
      <c r="H1270" s="45">
        <v>43641</v>
      </c>
      <c r="I1270" s="38">
        <v>12</v>
      </c>
      <c r="J1270" s="38">
        <v>72</v>
      </c>
      <c r="K1270" s="65">
        <f t="shared" si="366"/>
        <v>6</v>
      </c>
      <c r="L1270" s="46">
        <v>5</v>
      </c>
      <c r="M1270" s="66">
        <f t="shared" si="367"/>
        <v>60</v>
      </c>
      <c r="N1270" s="38">
        <v>41.5</v>
      </c>
      <c r="O1270" s="38">
        <v>32.5</v>
      </c>
      <c r="P1270" s="38">
        <v>43</v>
      </c>
      <c r="Q1270" s="71">
        <f t="shared" si="368"/>
        <v>5.8000000000000003E-2</v>
      </c>
      <c r="R1270" s="65">
        <f t="shared" si="369"/>
        <v>0.7</v>
      </c>
      <c r="S1270" s="72">
        <f t="shared" si="370"/>
        <v>0.73333333333333328</v>
      </c>
      <c r="T1270" s="50">
        <v>52.8</v>
      </c>
      <c r="U1270" s="51" t="s">
        <v>3847</v>
      </c>
      <c r="V1270" s="27">
        <f>IF(E1270="","",SUMIF(OUTBOUND!$G:$G,WMS!E1270,OUTBOUND!$L:$L))</f>
        <v>3</v>
      </c>
      <c r="W1270" s="27">
        <f>IF(E1270="","",SUMIF(OUTBOUND!$G:$G,WMS!E1270,OUTBOUND!$M:$M))</f>
        <v>18</v>
      </c>
      <c r="X1270" s="71">
        <f>IF(E1270="","",SUMIF(OUTBOUND!$G:$G,WMS!E1270,OUTBOUND!$O:$O))</f>
        <v>15</v>
      </c>
      <c r="Y1270" s="71">
        <f>IF(E1270="","",SUMIF(OUTBOUND!$G:$G,WMS!E1270,OUTBOUND!$AC:$AC))</f>
        <v>13.2</v>
      </c>
      <c r="Z1270" s="71">
        <f>IF(E1270="","",SUMIF(OUTBOUND!$G:$G,WMS!E1270,OUTBOUND!$P:$P))</f>
        <v>0.17400000000000002</v>
      </c>
      <c r="AA1270" s="27">
        <f t="shared" si="371"/>
        <v>9</v>
      </c>
      <c r="AB1270" s="27">
        <f t="shared" si="372"/>
        <v>54</v>
      </c>
      <c r="AC1270" s="71">
        <f t="shared" si="373"/>
        <v>45</v>
      </c>
      <c r="AD1270" s="71">
        <f t="shared" si="374"/>
        <v>39.599999999999994</v>
      </c>
      <c r="AE1270" s="71">
        <f t="shared" si="375"/>
        <v>0.52599999999999991</v>
      </c>
      <c r="AF1270" s="80" t="b">
        <f t="shared" si="376"/>
        <v>1</v>
      </c>
    </row>
    <row r="1271" spans="1:33">
      <c r="A1271" s="43" t="s">
        <v>3227</v>
      </c>
      <c r="B1271" s="19" t="s">
        <v>2171</v>
      </c>
      <c r="C1271" s="19" t="s">
        <v>3922</v>
      </c>
      <c r="D1271" s="19">
        <v>42343028</v>
      </c>
      <c r="E1271" s="57" t="str">
        <f t="shared" si="365"/>
        <v>KG-ARI-1906-00152-
03524/42343028</v>
      </c>
      <c r="F1271" s="20" t="s">
        <v>2173</v>
      </c>
      <c r="G1271" s="20" t="s">
        <v>2175</v>
      </c>
      <c r="H1271" s="45">
        <v>43641</v>
      </c>
      <c r="I1271" s="38">
        <v>8</v>
      </c>
      <c r="J1271" s="38">
        <v>32</v>
      </c>
      <c r="K1271" s="65">
        <f t="shared" si="366"/>
        <v>4</v>
      </c>
      <c r="L1271" s="46">
        <v>6.6</v>
      </c>
      <c r="M1271" s="66">
        <f t="shared" si="367"/>
        <v>52.8</v>
      </c>
      <c r="N1271" s="38">
        <v>62</v>
      </c>
      <c r="O1271" s="38">
        <v>49</v>
      </c>
      <c r="P1271" s="38">
        <v>17.5</v>
      </c>
      <c r="Q1271" s="71">
        <f t="shared" si="368"/>
        <v>5.2999999999999999E-2</v>
      </c>
      <c r="R1271" s="65">
        <f t="shared" si="369"/>
        <v>0.43</v>
      </c>
      <c r="S1271" s="72">
        <f t="shared" si="370"/>
        <v>1.4750000000000001</v>
      </c>
      <c r="T1271" s="50">
        <v>47.2</v>
      </c>
      <c r="U1271" s="51" t="s">
        <v>3923</v>
      </c>
      <c r="V1271" s="27">
        <f>IF(E1271="","",SUMIF(OUTBOUND!$G:$G,WMS!E1271,OUTBOUND!$L:$L))</f>
        <v>1</v>
      </c>
      <c r="W1271" s="27">
        <f>IF(E1271="","",SUMIF(OUTBOUND!$G:$G,WMS!E1271,OUTBOUND!$M:$M))</f>
        <v>4</v>
      </c>
      <c r="X1271" s="71">
        <f>IF(E1271="","",SUMIF(OUTBOUND!$G:$G,WMS!E1271,OUTBOUND!$O:$O))</f>
        <v>6.6</v>
      </c>
      <c r="Y1271" s="71">
        <f>IF(E1271="","",SUMIF(OUTBOUND!$G:$G,WMS!E1271,OUTBOUND!$AC:$AC))</f>
        <v>5.9</v>
      </c>
      <c r="Z1271" s="71">
        <f>IF(E1271="","",SUMIF(OUTBOUND!$G:$G,WMS!E1271,OUTBOUND!$P:$P))</f>
        <v>5.2999999999999999E-2</v>
      </c>
      <c r="AA1271" s="27">
        <f t="shared" si="371"/>
        <v>7</v>
      </c>
      <c r="AB1271" s="27">
        <f t="shared" si="372"/>
        <v>28</v>
      </c>
      <c r="AC1271" s="71">
        <f t="shared" si="373"/>
        <v>46.199999999999996</v>
      </c>
      <c r="AD1271" s="71">
        <f t="shared" si="374"/>
        <v>41.300000000000004</v>
      </c>
      <c r="AE1271" s="71">
        <f t="shared" si="375"/>
        <v>0.377</v>
      </c>
      <c r="AF1271" s="80" t="b">
        <f t="shared" si="376"/>
        <v>1</v>
      </c>
    </row>
    <row r="1272" spans="1:33">
      <c r="A1272" s="84" t="s">
        <v>3227</v>
      </c>
      <c r="B1272" s="83" t="s">
        <v>2171</v>
      </c>
      <c r="C1272" s="83" t="s">
        <v>3922</v>
      </c>
      <c r="D1272" s="83">
        <v>42343035</v>
      </c>
      <c r="E1272" s="57" t="str">
        <f t="shared" si="365"/>
        <v>KG-ARI-1906-00152-
03524/42343035</v>
      </c>
      <c r="F1272" s="20" t="s">
        <v>2173</v>
      </c>
      <c r="G1272" s="20" t="s">
        <v>2175</v>
      </c>
      <c r="H1272" s="45">
        <v>43641</v>
      </c>
      <c r="I1272" s="38">
        <v>6</v>
      </c>
      <c r="J1272" s="38">
        <v>24</v>
      </c>
      <c r="K1272" s="65">
        <f t="shared" si="366"/>
        <v>4</v>
      </c>
      <c r="L1272" s="46">
        <v>7.4</v>
      </c>
      <c r="M1272" s="66">
        <f t="shared" si="367"/>
        <v>44.4</v>
      </c>
      <c r="N1272" s="38">
        <v>92</v>
      </c>
      <c r="O1272" s="38">
        <v>37</v>
      </c>
      <c r="P1272" s="38">
        <v>17.5</v>
      </c>
      <c r="Q1272" s="71">
        <f t="shared" si="368"/>
        <v>0.06</v>
      </c>
      <c r="R1272" s="65">
        <f t="shared" si="369"/>
        <v>0.36</v>
      </c>
      <c r="S1272" s="72">
        <f t="shared" si="370"/>
        <v>1.7</v>
      </c>
      <c r="T1272" s="50">
        <v>40.799999999999997</v>
      </c>
      <c r="U1272" s="51" t="s">
        <v>3923</v>
      </c>
      <c r="V1272" s="27">
        <f>IF(E1272="","",SUMIF(OUTBOUND!$G:$G,WMS!E1272,OUTBOUND!$L:$L))</f>
        <v>6</v>
      </c>
      <c r="W1272" s="27">
        <f>IF(E1272="","",SUMIF(OUTBOUND!$G:$G,WMS!E1272,OUTBOUND!$M:$M))</f>
        <v>24</v>
      </c>
      <c r="X1272" s="71">
        <f>IF(E1272="","",SUMIF(OUTBOUND!$G:$G,WMS!E1272,OUTBOUND!$O:$O))</f>
        <v>44.400000000000006</v>
      </c>
      <c r="Y1272" s="71">
        <f>IF(E1272="","",SUMIF(OUTBOUND!$G:$G,WMS!E1272,OUTBOUND!$AC:$AC))</f>
        <v>40.799999999999997</v>
      </c>
      <c r="Z1272" s="71">
        <f>IF(E1272="","",SUMIF(OUTBOUND!$G:$G,WMS!E1272,OUTBOUND!$P:$P))</f>
        <v>0.36</v>
      </c>
      <c r="AA1272" s="27">
        <f t="shared" si="371"/>
        <v>0</v>
      </c>
      <c r="AB1272" s="27">
        <f t="shared" si="372"/>
        <v>0</v>
      </c>
      <c r="AC1272" s="71">
        <f t="shared" si="373"/>
        <v>-7.1054273576010019E-15</v>
      </c>
      <c r="AD1272" s="71">
        <f t="shared" si="374"/>
        <v>0</v>
      </c>
      <c r="AE1272" s="71">
        <f t="shared" si="375"/>
        <v>0</v>
      </c>
      <c r="AF1272" s="80" t="e">
        <f t="shared" si="376"/>
        <v>#DIV/0!</v>
      </c>
      <c r="AG1272" s="60" t="s">
        <v>2726</v>
      </c>
    </row>
    <row r="1273" spans="1:33">
      <c r="A1273" s="84" t="s">
        <v>3227</v>
      </c>
      <c r="B1273" s="83" t="s">
        <v>2176</v>
      </c>
      <c r="C1273" s="83" t="s">
        <v>3924</v>
      </c>
      <c r="D1273" s="83" t="s">
        <v>3925</v>
      </c>
      <c r="E1273" s="57" t="str">
        <f t="shared" si="365"/>
        <v>KG-ARI-1906-00174-03751/MIX142750OFFWHITEA</v>
      </c>
      <c r="F1273" s="20" t="s">
        <v>2178</v>
      </c>
      <c r="G1273" s="20" t="s">
        <v>2179</v>
      </c>
      <c r="H1273" s="45">
        <v>43641</v>
      </c>
      <c r="I1273" s="38">
        <v>1</v>
      </c>
      <c r="J1273" s="38">
        <v>48</v>
      </c>
      <c r="K1273" s="65">
        <f t="shared" si="366"/>
        <v>48</v>
      </c>
      <c r="L1273" s="46">
        <v>6.4</v>
      </c>
      <c r="M1273" s="66">
        <f t="shared" si="367"/>
        <v>6.4</v>
      </c>
      <c r="N1273" s="38">
        <v>70</v>
      </c>
      <c r="O1273" s="38">
        <v>36</v>
      </c>
      <c r="P1273" s="38">
        <v>36</v>
      </c>
      <c r="Q1273" s="71">
        <f t="shared" si="368"/>
        <v>9.0999999999999998E-2</v>
      </c>
      <c r="R1273" s="65">
        <f t="shared" si="369"/>
        <v>0.09</v>
      </c>
      <c r="S1273" s="72">
        <f t="shared" si="370"/>
        <v>0.109375</v>
      </c>
      <c r="T1273" s="50">
        <v>5.25</v>
      </c>
      <c r="U1273" s="51" t="s">
        <v>3923</v>
      </c>
      <c r="V1273" s="27">
        <f>IF(E1273="","",SUMIF(OUTBOUND!$G:$G,WMS!E1273,OUTBOUND!$L:$L))</f>
        <v>1</v>
      </c>
      <c r="W1273" s="27">
        <f>IF(E1273="","",SUMIF(OUTBOUND!$G:$G,WMS!E1273,OUTBOUND!$M:$M))</f>
        <v>48</v>
      </c>
      <c r="X1273" s="71">
        <f>IF(E1273="","",SUMIF(OUTBOUND!$G:$G,WMS!E1273,OUTBOUND!$O:$O))</f>
        <v>6.4</v>
      </c>
      <c r="Y1273" s="71">
        <f>IF(E1273="","",SUMIF(OUTBOUND!$G:$G,WMS!E1273,OUTBOUND!$AC:$AC))</f>
        <v>5.25</v>
      </c>
      <c r="Z1273" s="71">
        <f>IF(E1273="","",SUMIF(OUTBOUND!$G:$G,WMS!E1273,OUTBOUND!$P:$P))</f>
        <v>9.0999999999999998E-2</v>
      </c>
      <c r="AA1273" s="27">
        <f t="shared" si="371"/>
        <v>0</v>
      </c>
      <c r="AB1273" s="27">
        <f t="shared" si="372"/>
        <v>0</v>
      </c>
      <c r="AC1273" s="71">
        <f t="shared" si="373"/>
        <v>0</v>
      </c>
      <c r="AD1273" s="71">
        <f t="shared" si="374"/>
        <v>0</v>
      </c>
      <c r="AE1273" s="71">
        <f t="shared" si="375"/>
        <v>-1.0000000000000009E-3</v>
      </c>
      <c r="AF1273" s="80" t="e">
        <f t="shared" si="376"/>
        <v>#DIV/0!</v>
      </c>
      <c r="AG1273" s="60" t="s">
        <v>2726</v>
      </c>
    </row>
    <row r="1274" spans="1:33">
      <c r="A1274" s="84" t="s">
        <v>3227</v>
      </c>
      <c r="B1274" s="83" t="s">
        <v>2176</v>
      </c>
      <c r="C1274" s="83" t="s">
        <v>3924</v>
      </c>
      <c r="D1274" s="83" t="s">
        <v>3926</v>
      </c>
      <c r="E1274" s="57" t="str">
        <f t="shared" si="365"/>
        <v>KG-ARI-1906-00174-03751/MIX142750OFFWHITEB</v>
      </c>
      <c r="F1274" s="20" t="s">
        <v>2178</v>
      </c>
      <c r="G1274" s="20" t="s">
        <v>2179</v>
      </c>
      <c r="H1274" s="45">
        <v>43641</v>
      </c>
      <c r="I1274" s="38">
        <v>1</v>
      </c>
      <c r="J1274" s="38">
        <v>48</v>
      </c>
      <c r="K1274" s="65">
        <f t="shared" si="366"/>
        <v>48</v>
      </c>
      <c r="L1274" s="46">
        <v>6.4</v>
      </c>
      <c r="M1274" s="66">
        <f t="shared" si="367"/>
        <v>6.4</v>
      </c>
      <c r="N1274" s="38">
        <v>70</v>
      </c>
      <c r="O1274" s="38">
        <v>36</v>
      </c>
      <c r="P1274" s="38">
        <v>36</v>
      </c>
      <c r="Q1274" s="71">
        <f t="shared" si="368"/>
        <v>9.0999999999999998E-2</v>
      </c>
      <c r="R1274" s="65">
        <f t="shared" si="369"/>
        <v>0.09</v>
      </c>
      <c r="S1274" s="72">
        <f t="shared" si="370"/>
        <v>0.125</v>
      </c>
      <c r="T1274" s="50">
        <v>6</v>
      </c>
      <c r="U1274" s="51" t="s">
        <v>3923</v>
      </c>
      <c r="V1274" s="27">
        <f>IF(E1274="","",SUMIF(OUTBOUND!$G:$G,WMS!E1274,OUTBOUND!$L:$L))</f>
        <v>1</v>
      </c>
      <c r="W1274" s="27">
        <f>IF(E1274="","",SUMIF(OUTBOUND!$G:$G,WMS!E1274,OUTBOUND!$M:$M))</f>
        <v>48</v>
      </c>
      <c r="X1274" s="71">
        <f>IF(E1274="","",SUMIF(OUTBOUND!$G:$G,WMS!E1274,OUTBOUND!$O:$O))</f>
        <v>6.4</v>
      </c>
      <c r="Y1274" s="71">
        <f>IF(E1274="","",SUMIF(OUTBOUND!$G:$G,WMS!E1274,OUTBOUND!$AC:$AC))</f>
        <v>6</v>
      </c>
      <c r="Z1274" s="71">
        <f>IF(E1274="","",SUMIF(OUTBOUND!$G:$G,WMS!E1274,OUTBOUND!$P:$P))</f>
        <v>9.0999999999999998E-2</v>
      </c>
      <c r="AA1274" s="27">
        <f t="shared" si="371"/>
        <v>0</v>
      </c>
      <c r="AB1274" s="27">
        <f t="shared" si="372"/>
        <v>0</v>
      </c>
      <c r="AC1274" s="71">
        <f t="shared" si="373"/>
        <v>0</v>
      </c>
      <c r="AD1274" s="71">
        <f t="shared" si="374"/>
        <v>0</v>
      </c>
      <c r="AE1274" s="71">
        <f t="shared" si="375"/>
        <v>-1.0000000000000009E-3</v>
      </c>
      <c r="AF1274" s="80" t="e">
        <f t="shared" si="376"/>
        <v>#DIV/0!</v>
      </c>
      <c r="AG1274" s="60" t="s">
        <v>2726</v>
      </c>
    </row>
    <row r="1275" spans="1:33">
      <c r="A1275" s="84" t="s">
        <v>3227</v>
      </c>
      <c r="B1275" s="83" t="s">
        <v>2176</v>
      </c>
      <c r="C1275" s="83" t="s">
        <v>3924</v>
      </c>
      <c r="D1275" s="83" t="s">
        <v>3927</v>
      </c>
      <c r="E1275" s="57" t="str">
        <f t="shared" si="365"/>
        <v>KG-ARI-1906-00174-03751/MIX135779BLACK</v>
      </c>
      <c r="F1275" s="20" t="s">
        <v>2178</v>
      </c>
      <c r="G1275" s="20" t="s">
        <v>2181</v>
      </c>
      <c r="H1275" s="45">
        <v>43641</v>
      </c>
      <c r="I1275" s="38">
        <v>2</v>
      </c>
      <c r="J1275" s="38">
        <v>72</v>
      </c>
      <c r="K1275" s="65">
        <f t="shared" si="366"/>
        <v>36</v>
      </c>
      <c r="L1275" s="46">
        <v>3.6</v>
      </c>
      <c r="M1275" s="66">
        <f t="shared" si="367"/>
        <v>7.2</v>
      </c>
      <c r="N1275" s="38">
        <v>42</v>
      </c>
      <c r="O1275" s="38">
        <v>36</v>
      </c>
      <c r="P1275" s="38">
        <v>31</v>
      </c>
      <c r="Q1275" s="71">
        <f t="shared" si="368"/>
        <v>4.7E-2</v>
      </c>
      <c r="R1275" s="65">
        <f t="shared" si="369"/>
        <v>0.09</v>
      </c>
      <c r="S1275" s="72">
        <f t="shared" si="370"/>
        <v>7.6111111111111115E-2</v>
      </c>
      <c r="T1275" s="50">
        <v>5.48</v>
      </c>
      <c r="U1275" s="51" t="s">
        <v>3923</v>
      </c>
      <c r="V1275" s="27">
        <f>IF(E1275="","",SUMIF(OUTBOUND!$G:$G,WMS!E1275,OUTBOUND!$L:$L))</f>
        <v>2</v>
      </c>
      <c r="W1275" s="27">
        <f>IF(E1275="","",SUMIF(OUTBOUND!$G:$G,WMS!E1275,OUTBOUND!$M:$M))</f>
        <v>72</v>
      </c>
      <c r="X1275" s="71">
        <f>IF(E1275="","",SUMIF(OUTBOUND!$G:$G,WMS!E1275,OUTBOUND!$O:$O))</f>
        <v>7.2</v>
      </c>
      <c r="Y1275" s="71">
        <f>IF(E1275="","",SUMIF(OUTBOUND!$G:$G,WMS!E1275,OUTBOUND!$AC:$AC))</f>
        <v>5.48</v>
      </c>
      <c r="Z1275" s="71">
        <f>IF(E1275="","",SUMIF(OUTBOUND!$G:$G,WMS!E1275,OUTBOUND!$P:$P))</f>
        <v>9.4E-2</v>
      </c>
      <c r="AA1275" s="27">
        <f t="shared" si="371"/>
        <v>0</v>
      </c>
      <c r="AB1275" s="27">
        <f t="shared" si="372"/>
        <v>0</v>
      </c>
      <c r="AC1275" s="71">
        <f t="shared" si="373"/>
        <v>0</v>
      </c>
      <c r="AD1275" s="71">
        <f t="shared" si="374"/>
        <v>0</v>
      </c>
      <c r="AE1275" s="71">
        <f t="shared" si="375"/>
        <v>-4.0000000000000036E-3</v>
      </c>
      <c r="AF1275" s="80" t="e">
        <f t="shared" si="376"/>
        <v>#DIV/0!</v>
      </c>
      <c r="AG1275" s="60" t="s">
        <v>2726</v>
      </c>
    </row>
    <row r="1276" spans="1:33">
      <c r="A1276" s="84" t="s">
        <v>3227</v>
      </c>
      <c r="B1276" s="83" t="s">
        <v>2176</v>
      </c>
      <c r="C1276" s="83" t="s">
        <v>3924</v>
      </c>
      <c r="D1276" s="83" t="s">
        <v>3928</v>
      </c>
      <c r="E1276" s="57" t="str">
        <f t="shared" si="365"/>
        <v>KG-ARI-1906-00174-03751/MIX142751OFFWHITE</v>
      </c>
      <c r="F1276" s="20" t="s">
        <v>2178</v>
      </c>
      <c r="G1276" s="20" t="s">
        <v>2182</v>
      </c>
      <c r="H1276" s="45">
        <v>43641</v>
      </c>
      <c r="I1276" s="38">
        <v>1</v>
      </c>
      <c r="J1276" s="38">
        <v>48</v>
      </c>
      <c r="K1276" s="65">
        <f t="shared" si="366"/>
        <v>48</v>
      </c>
      <c r="L1276" s="46">
        <v>2.7</v>
      </c>
      <c r="M1276" s="66">
        <f t="shared" si="367"/>
        <v>2.7</v>
      </c>
      <c r="N1276" s="38">
        <v>32</v>
      </c>
      <c r="O1276" s="38">
        <v>31</v>
      </c>
      <c r="P1276" s="38">
        <v>31</v>
      </c>
      <c r="Q1276" s="71">
        <f t="shared" si="368"/>
        <v>3.1E-2</v>
      </c>
      <c r="R1276" s="65">
        <f t="shared" si="369"/>
        <v>0.03</v>
      </c>
      <c r="S1276" s="72">
        <f t="shared" si="370"/>
        <v>4.3750000000000004E-2</v>
      </c>
      <c r="T1276" s="50">
        <v>2.1</v>
      </c>
      <c r="U1276" s="51" t="s">
        <v>3923</v>
      </c>
      <c r="V1276" s="27">
        <f>IF(E1276="","",SUMIF(OUTBOUND!$G:$G,WMS!E1276,OUTBOUND!$L:$L))</f>
        <v>1</v>
      </c>
      <c r="W1276" s="27">
        <f>IF(E1276="","",SUMIF(OUTBOUND!$G:$G,WMS!E1276,OUTBOUND!$M:$M))</f>
        <v>48</v>
      </c>
      <c r="X1276" s="71">
        <f>IF(E1276="","",SUMIF(OUTBOUND!$G:$G,WMS!E1276,OUTBOUND!$O:$O))</f>
        <v>2.7</v>
      </c>
      <c r="Y1276" s="71">
        <f>IF(E1276="","",SUMIF(OUTBOUND!$G:$G,WMS!E1276,OUTBOUND!$AC:$AC))</f>
        <v>2.1</v>
      </c>
      <c r="Z1276" s="71">
        <f>IF(E1276="","",SUMIF(OUTBOUND!$G:$G,WMS!E1276,OUTBOUND!$P:$P))</f>
        <v>3.1E-2</v>
      </c>
      <c r="AA1276" s="27">
        <f t="shared" si="371"/>
        <v>0</v>
      </c>
      <c r="AB1276" s="27">
        <f t="shared" si="372"/>
        <v>0</v>
      </c>
      <c r="AC1276" s="71">
        <f t="shared" si="373"/>
        <v>0</v>
      </c>
      <c r="AD1276" s="71">
        <f t="shared" si="374"/>
        <v>0</v>
      </c>
      <c r="AE1276" s="71">
        <f t="shared" si="375"/>
        <v>-1.0000000000000009E-3</v>
      </c>
      <c r="AF1276" s="80" t="e">
        <f t="shared" si="376"/>
        <v>#DIV/0!</v>
      </c>
      <c r="AG1276" s="60" t="s">
        <v>2726</v>
      </c>
    </row>
    <row r="1277" spans="1:33">
      <c r="A1277" s="43" t="s">
        <v>3227</v>
      </c>
      <c r="B1277" s="19" t="s">
        <v>2184</v>
      </c>
      <c r="C1277" s="19" t="s">
        <v>3929</v>
      </c>
      <c r="D1277" s="19">
        <v>42114314</v>
      </c>
      <c r="E1277" s="57" t="str">
        <f t="shared" si="365"/>
        <v>KG-ROB-1905-00146-03287/42114314</v>
      </c>
      <c r="F1277" s="20" t="s">
        <v>2186</v>
      </c>
      <c r="G1277" s="20" t="s">
        <v>2187</v>
      </c>
      <c r="H1277" s="45">
        <v>43641</v>
      </c>
      <c r="I1277" s="38">
        <v>238</v>
      </c>
      <c r="J1277" s="38">
        <v>1904</v>
      </c>
      <c r="K1277" s="65">
        <f t="shared" si="366"/>
        <v>8</v>
      </c>
      <c r="L1277" s="46">
        <v>1</v>
      </c>
      <c r="M1277" s="66">
        <f t="shared" si="367"/>
        <v>238</v>
      </c>
      <c r="N1277" s="38">
        <v>42</v>
      </c>
      <c r="O1277" s="38">
        <v>15</v>
      </c>
      <c r="P1277" s="38">
        <v>8.5</v>
      </c>
      <c r="Q1277" s="71">
        <f t="shared" si="368"/>
        <v>5.0000000000000001E-3</v>
      </c>
      <c r="R1277" s="65">
        <f t="shared" si="369"/>
        <v>1.27</v>
      </c>
      <c r="S1277" s="72">
        <f t="shared" si="370"/>
        <v>0.11249999999999999</v>
      </c>
      <c r="T1277" s="50">
        <v>214.2</v>
      </c>
      <c r="U1277" s="51" t="s">
        <v>3930</v>
      </c>
      <c r="V1277" s="27">
        <f>IF(E1277="","",SUMIF(OUTBOUND!$G:$G,WMS!E1277,OUTBOUND!$L:$L))</f>
        <v>0</v>
      </c>
      <c r="W1277" s="27">
        <f>IF(E1277="","",SUMIF(OUTBOUND!$G:$G,WMS!E1277,OUTBOUND!$M:$M))</f>
        <v>0</v>
      </c>
      <c r="X1277" s="71">
        <f>IF(E1277="","",SUMIF(OUTBOUND!$G:$G,WMS!E1277,OUTBOUND!$O:$O))</f>
        <v>0</v>
      </c>
      <c r="Y1277" s="71">
        <f>IF(E1277="","",SUMIF(OUTBOUND!$G:$G,WMS!E1277,OUTBOUND!$AC:$AC))</f>
        <v>0</v>
      </c>
      <c r="Z1277" s="71">
        <f>IF(E1277="","",SUMIF(OUTBOUND!$G:$G,WMS!E1277,OUTBOUND!$P:$P))</f>
        <v>0</v>
      </c>
      <c r="AA1277" s="27">
        <f t="shared" si="371"/>
        <v>238</v>
      </c>
      <c r="AB1277" s="27">
        <f t="shared" si="372"/>
        <v>1904</v>
      </c>
      <c r="AC1277" s="71">
        <f t="shared" si="373"/>
        <v>238</v>
      </c>
      <c r="AD1277" s="71">
        <f t="shared" si="374"/>
        <v>214.2</v>
      </c>
      <c r="AE1277" s="71">
        <f t="shared" si="375"/>
        <v>1.27</v>
      </c>
      <c r="AF1277" s="80" t="b">
        <f t="shared" si="376"/>
        <v>1</v>
      </c>
    </row>
    <row r="1278" spans="1:33">
      <c r="A1278" s="43" t="s">
        <v>3227</v>
      </c>
      <c r="B1278" s="19" t="s">
        <v>2184</v>
      </c>
      <c r="C1278" s="19" t="s">
        <v>3929</v>
      </c>
      <c r="D1278" s="19">
        <v>42114444</v>
      </c>
      <c r="E1278" s="57" t="str">
        <f t="shared" si="365"/>
        <v>KG-ROB-1905-00146-03287/42114444</v>
      </c>
      <c r="F1278" s="20" t="s">
        <v>2186</v>
      </c>
      <c r="G1278" s="20" t="s">
        <v>2187</v>
      </c>
      <c r="H1278" s="45">
        <v>43641</v>
      </c>
      <c r="I1278" s="38">
        <v>232</v>
      </c>
      <c r="J1278" s="38">
        <v>1856</v>
      </c>
      <c r="K1278" s="65">
        <f t="shared" si="366"/>
        <v>8</v>
      </c>
      <c r="L1278" s="46">
        <v>1.05</v>
      </c>
      <c r="M1278" s="66">
        <f t="shared" si="367"/>
        <v>243.6</v>
      </c>
      <c r="N1278" s="38">
        <v>41.5</v>
      </c>
      <c r="O1278" s="38">
        <v>17.5</v>
      </c>
      <c r="P1278" s="38">
        <v>9.5</v>
      </c>
      <c r="Q1278" s="71">
        <f t="shared" si="368"/>
        <v>7.0000000000000001E-3</v>
      </c>
      <c r="R1278" s="65">
        <f t="shared" si="369"/>
        <v>1.6</v>
      </c>
      <c r="S1278" s="72">
        <f t="shared" si="370"/>
        <v>0.11875000000000001</v>
      </c>
      <c r="T1278" s="50">
        <v>220.4</v>
      </c>
      <c r="U1278" s="51" t="s">
        <v>3220</v>
      </c>
      <c r="V1278" s="27">
        <f>IF(E1278="","",SUMIF(OUTBOUND!$G:$G,WMS!E1278,OUTBOUND!$L:$L))</f>
        <v>0</v>
      </c>
      <c r="W1278" s="27">
        <f>IF(E1278="","",SUMIF(OUTBOUND!$G:$G,WMS!E1278,OUTBOUND!$M:$M))</f>
        <v>0</v>
      </c>
      <c r="X1278" s="71">
        <f>IF(E1278="","",SUMIF(OUTBOUND!$G:$G,WMS!E1278,OUTBOUND!$O:$O))</f>
        <v>0</v>
      </c>
      <c r="Y1278" s="71">
        <f>IF(E1278="","",SUMIF(OUTBOUND!$G:$G,WMS!E1278,OUTBOUND!$AC:$AC))</f>
        <v>0</v>
      </c>
      <c r="Z1278" s="71">
        <f>IF(E1278="","",SUMIF(OUTBOUND!$G:$G,WMS!E1278,OUTBOUND!$P:$P))</f>
        <v>0</v>
      </c>
      <c r="AA1278" s="27">
        <f t="shared" si="371"/>
        <v>232</v>
      </c>
      <c r="AB1278" s="27">
        <f t="shared" si="372"/>
        <v>1856</v>
      </c>
      <c r="AC1278" s="71">
        <f t="shared" si="373"/>
        <v>243.6</v>
      </c>
      <c r="AD1278" s="71">
        <f t="shared" si="374"/>
        <v>220.4</v>
      </c>
      <c r="AE1278" s="71">
        <f t="shared" si="375"/>
        <v>1.6</v>
      </c>
      <c r="AF1278" s="80" t="b">
        <f t="shared" si="376"/>
        <v>1</v>
      </c>
    </row>
    <row r="1279" spans="1:33">
      <c r="A1279" s="43" t="s">
        <v>3227</v>
      </c>
      <c r="B1279" s="19" t="s">
        <v>2188</v>
      </c>
      <c r="C1279" s="19" t="s">
        <v>3747</v>
      </c>
      <c r="D1279" s="19">
        <v>42474371</v>
      </c>
      <c r="E1279" s="57" t="str">
        <f t="shared" ref="E1279:E1331" si="377">IF(D1279="","",C1279&amp;"/"&amp;D1279)</f>
        <v>KG-ARI-1904-00125-03253/42474371</v>
      </c>
      <c r="F1279" s="20" t="s">
        <v>2190</v>
      </c>
      <c r="G1279" s="20" t="s">
        <v>2191</v>
      </c>
      <c r="H1279" s="45">
        <v>43641</v>
      </c>
      <c r="I1279" s="38">
        <v>30</v>
      </c>
      <c r="J1279" s="38">
        <v>120</v>
      </c>
      <c r="K1279" s="65">
        <f t="shared" ref="K1279:K1331" si="378">IF(J1279="","",J1279/I1279)</f>
        <v>4</v>
      </c>
      <c r="L1279" s="46">
        <v>1</v>
      </c>
      <c r="M1279" s="66">
        <f t="shared" ref="M1279:M1331" si="379">IF(L1279="","",ROUND(I1279*L1279,3))</f>
        <v>30</v>
      </c>
      <c r="N1279" s="38">
        <v>37.5</v>
      </c>
      <c r="O1279" s="38">
        <v>20</v>
      </c>
      <c r="P1279" s="38">
        <v>21</v>
      </c>
      <c r="Q1279" s="71">
        <f t="shared" ref="Q1279:Q1331" si="380">IF(P1279="","",ROUND(N1279*O1279*P1279/1000000,3))</f>
        <v>1.6E-2</v>
      </c>
      <c r="R1279" s="65">
        <f t="shared" ref="R1279:R1331" si="381">IF(Q1279="","",ROUND(N1279*O1279*P1279/1000000*I1279,2))</f>
        <v>0.47</v>
      </c>
      <c r="S1279" s="72">
        <f t="shared" ref="S1279:S1331" si="382">IF(T1279="","",T1279/J1279)</f>
        <v>0.1195</v>
      </c>
      <c r="T1279" s="50">
        <v>14.34</v>
      </c>
      <c r="U1279" s="51" t="s">
        <v>3847</v>
      </c>
      <c r="V1279" s="27">
        <f>IF(E1279="","",SUMIF(OUTBOUND!$G:$G,WMS!E1279,OUTBOUND!$L:$L))</f>
        <v>0</v>
      </c>
      <c r="W1279" s="27">
        <f>IF(E1279="","",SUMIF(OUTBOUND!$G:$G,WMS!E1279,OUTBOUND!$M:$M))</f>
        <v>0</v>
      </c>
      <c r="X1279" s="71">
        <f>IF(E1279="","",SUMIF(OUTBOUND!$G:$G,WMS!E1279,OUTBOUND!$O:$O))</f>
        <v>0</v>
      </c>
      <c r="Y1279" s="71">
        <f>IF(E1279="","",SUMIF(OUTBOUND!$G:$G,WMS!E1279,OUTBOUND!$AC:$AC))</f>
        <v>0</v>
      </c>
      <c r="Z1279" s="71">
        <f>IF(E1279="","",SUMIF(OUTBOUND!$G:$G,WMS!E1279,OUTBOUND!$P:$P))</f>
        <v>0</v>
      </c>
      <c r="AA1279" s="27">
        <f t="shared" ref="AA1279:AA1331" si="383">IF(I1279="","",I1279-V1279)</f>
        <v>30</v>
      </c>
      <c r="AB1279" s="27">
        <f t="shared" ref="AB1279:AB1331" si="384">IF(J1279="","",J1279-W1279)</f>
        <v>120</v>
      </c>
      <c r="AC1279" s="71">
        <f t="shared" ref="AC1279:AC1331" si="385">IF(M1279="","",M1279-X1279)</f>
        <v>30</v>
      </c>
      <c r="AD1279" s="71">
        <f t="shared" ref="AD1279:AD1331" si="386">IF(T1279="","",T1279-Y1279)</f>
        <v>14.34</v>
      </c>
      <c r="AE1279" s="71">
        <f t="shared" ref="AE1279:AE1331" si="387">IF(R1279="","",R1279-Z1279)</f>
        <v>0.47</v>
      </c>
      <c r="AF1279" s="80" t="b">
        <f t="shared" ref="AF1279:AF1331" si="388">IF(AB1279="","",EXACT(K1279,AB1279/AA1279))</f>
        <v>1</v>
      </c>
    </row>
    <row r="1280" spans="1:33">
      <c r="A1280" s="43" t="s">
        <v>3227</v>
      </c>
      <c r="B1280" s="19" t="s">
        <v>2192</v>
      </c>
      <c r="C1280" s="19" t="s">
        <v>3931</v>
      </c>
      <c r="D1280" s="19" t="s">
        <v>3932</v>
      </c>
      <c r="E1280" s="57" t="str">
        <f t="shared" si="377"/>
        <v>KG-ARI-1906-00171-03643/42755418</v>
      </c>
      <c r="F1280" s="19" t="s">
        <v>2194</v>
      </c>
      <c r="G1280" s="19" t="s">
        <v>2195</v>
      </c>
      <c r="H1280" s="45">
        <v>43650</v>
      </c>
      <c r="I1280" s="38">
        <v>16</v>
      </c>
      <c r="J1280" s="38">
        <v>96</v>
      </c>
      <c r="K1280" s="65">
        <f t="shared" si="378"/>
        <v>6</v>
      </c>
      <c r="L1280" s="46">
        <v>2.7</v>
      </c>
      <c r="M1280" s="66">
        <f t="shared" si="379"/>
        <v>43.2</v>
      </c>
      <c r="N1280" s="38">
        <v>21</v>
      </c>
      <c r="O1280" s="38">
        <v>20.5</v>
      </c>
      <c r="P1280" s="38">
        <v>75.5</v>
      </c>
      <c r="Q1280" s="71">
        <f t="shared" si="380"/>
        <v>3.3000000000000002E-2</v>
      </c>
      <c r="R1280" s="65">
        <f t="shared" si="381"/>
        <v>0.52</v>
      </c>
      <c r="S1280" s="72">
        <f t="shared" si="382"/>
        <v>0.375</v>
      </c>
      <c r="T1280" s="50">
        <v>36</v>
      </c>
      <c r="U1280" s="51" t="s">
        <v>3933</v>
      </c>
      <c r="V1280" s="27">
        <f>IF(E1280="","",SUMIF(OUTBOUND!$G:$G,WMS!E1280,OUTBOUND!$L:$L))</f>
        <v>0</v>
      </c>
      <c r="W1280" s="27">
        <f>IF(E1280="","",SUMIF(OUTBOUND!$G:$G,WMS!E1280,OUTBOUND!$M:$M))</f>
        <v>0</v>
      </c>
      <c r="X1280" s="71">
        <f>IF(E1280="","",SUMIF(OUTBOUND!$G:$G,WMS!E1280,OUTBOUND!$O:$O))</f>
        <v>0</v>
      </c>
      <c r="Y1280" s="71">
        <f>IF(E1280="","",SUMIF(OUTBOUND!$G:$G,WMS!E1280,OUTBOUND!$AC:$AC))</f>
        <v>0</v>
      </c>
      <c r="Z1280" s="71">
        <f>IF(E1280="","",SUMIF(OUTBOUND!$G:$G,WMS!E1280,OUTBOUND!$P:$P))</f>
        <v>0</v>
      </c>
      <c r="AA1280" s="27">
        <f t="shared" si="383"/>
        <v>16</v>
      </c>
      <c r="AB1280" s="27">
        <f t="shared" si="384"/>
        <v>96</v>
      </c>
      <c r="AC1280" s="71">
        <f t="shared" si="385"/>
        <v>43.2</v>
      </c>
      <c r="AD1280" s="71">
        <f t="shared" si="386"/>
        <v>36</v>
      </c>
      <c r="AE1280" s="71">
        <f t="shared" si="387"/>
        <v>0.52</v>
      </c>
      <c r="AF1280" s="80" t="b">
        <f t="shared" si="388"/>
        <v>1</v>
      </c>
    </row>
    <row r="1281" spans="1:33">
      <c r="A1281" s="43" t="s">
        <v>3227</v>
      </c>
      <c r="B1281" s="19" t="s">
        <v>2196</v>
      </c>
      <c r="C1281" s="19" t="s">
        <v>3934</v>
      </c>
      <c r="D1281" s="19">
        <v>42757191</v>
      </c>
      <c r="E1281" s="57" t="str">
        <f t="shared" si="377"/>
        <v>KG-ARI-1906-00171-03652/42757191</v>
      </c>
      <c r="F1281" s="19" t="s">
        <v>2198</v>
      </c>
      <c r="G1281" s="20" t="s">
        <v>2199</v>
      </c>
      <c r="H1281" s="45">
        <v>43650</v>
      </c>
      <c r="I1281" s="38">
        <v>18</v>
      </c>
      <c r="J1281" s="38">
        <v>108</v>
      </c>
      <c r="K1281" s="65">
        <f t="shared" si="378"/>
        <v>6</v>
      </c>
      <c r="L1281" s="46">
        <v>4.3499999999999996</v>
      </c>
      <c r="M1281" s="66">
        <f t="shared" si="379"/>
        <v>78.3</v>
      </c>
      <c r="N1281" s="38">
        <v>56.5</v>
      </c>
      <c r="O1281" s="38">
        <v>37</v>
      </c>
      <c r="P1281" s="38">
        <v>28.5</v>
      </c>
      <c r="Q1281" s="71">
        <f t="shared" si="380"/>
        <v>0.06</v>
      </c>
      <c r="R1281" s="65">
        <f t="shared" si="381"/>
        <v>1.07</v>
      </c>
      <c r="S1281" s="72">
        <f t="shared" si="382"/>
        <v>0.61666666666666659</v>
      </c>
      <c r="T1281" s="50">
        <v>66.599999999999994</v>
      </c>
      <c r="U1281" s="51" t="s">
        <v>3935</v>
      </c>
      <c r="V1281" s="27">
        <f>IF(E1281="","",SUMIF(OUTBOUND!$G:$G,WMS!E1281,OUTBOUND!$L:$L))</f>
        <v>0</v>
      </c>
      <c r="W1281" s="27">
        <f>IF(E1281="","",SUMIF(OUTBOUND!$G:$G,WMS!E1281,OUTBOUND!$M:$M))</f>
        <v>0</v>
      </c>
      <c r="X1281" s="71">
        <f>IF(E1281="","",SUMIF(OUTBOUND!$G:$G,WMS!E1281,OUTBOUND!$O:$O))</f>
        <v>0</v>
      </c>
      <c r="Y1281" s="71">
        <f>IF(E1281="","",SUMIF(OUTBOUND!$G:$G,WMS!E1281,OUTBOUND!$AC:$AC))</f>
        <v>0</v>
      </c>
      <c r="Z1281" s="71">
        <f>IF(E1281="","",SUMIF(OUTBOUND!$G:$G,WMS!E1281,OUTBOUND!$P:$P))</f>
        <v>0</v>
      </c>
      <c r="AA1281" s="27">
        <f t="shared" si="383"/>
        <v>18</v>
      </c>
      <c r="AB1281" s="27">
        <f t="shared" si="384"/>
        <v>108</v>
      </c>
      <c r="AC1281" s="71">
        <f t="shared" si="385"/>
        <v>78.3</v>
      </c>
      <c r="AD1281" s="71">
        <f t="shared" si="386"/>
        <v>66.599999999999994</v>
      </c>
      <c r="AE1281" s="71">
        <f t="shared" si="387"/>
        <v>1.07</v>
      </c>
      <c r="AF1281" s="80" t="b">
        <f t="shared" si="388"/>
        <v>1</v>
      </c>
    </row>
    <row r="1282" spans="1:33">
      <c r="A1282" s="43" t="s">
        <v>3227</v>
      </c>
      <c r="B1282" s="19" t="s">
        <v>2196</v>
      </c>
      <c r="C1282" s="19" t="s">
        <v>3934</v>
      </c>
      <c r="D1282" s="19">
        <v>42757245</v>
      </c>
      <c r="E1282" s="57" t="str">
        <f t="shared" si="377"/>
        <v>KG-ARI-1906-00171-03652/42757245</v>
      </c>
      <c r="F1282" s="19" t="s">
        <v>2198</v>
      </c>
      <c r="G1282" s="20" t="s">
        <v>2200</v>
      </c>
      <c r="H1282" s="45">
        <v>43650</v>
      </c>
      <c r="I1282" s="38">
        <v>11</v>
      </c>
      <c r="J1282" s="38">
        <v>88</v>
      </c>
      <c r="K1282" s="65">
        <f t="shared" si="378"/>
        <v>8</v>
      </c>
      <c r="L1282" s="46">
        <v>3</v>
      </c>
      <c r="M1282" s="66">
        <f t="shared" si="379"/>
        <v>33</v>
      </c>
      <c r="N1282" s="38">
        <v>44.5</v>
      </c>
      <c r="O1282" s="38">
        <v>22.5</v>
      </c>
      <c r="P1282" s="38">
        <v>31.5</v>
      </c>
      <c r="Q1282" s="71">
        <f t="shared" si="380"/>
        <v>3.2000000000000001E-2</v>
      </c>
      <c r="R1282" s="65">
        <f t="shared" si="381"/>
        <v>0.35</v>
      </c>
      <c r="S1282" s="72">
        <f t="shared" si="382"/>
        <v>0.38750000000000001</v>
      </c>
      <c r="T1282" s="50">
        <v>34.1</v>
      </c>
      <c r="U1282" s="51" t="s">
        <v>3935</v>
      </c>
      <c r="V1282" s="27">
        <f>IF(E1282="","",SUMIF(OUTBOUND!$G:$G,WMS!E1282,OUTBOUND!$L:$L))</f>
        <v>0</v>
      </c>
      <c r="W1282" s="27">
        <f>IF(E1282="","",SUMIF(OUTBOUND!$G:$G,WMS!E1282,OUTBOUND!$M:$M))</f>
        <v>0</v>
      </c>
      <c r="X1282" s="71">
        <f>IF(E1282="","",SUMIF(OUTBOUND!$G:$G,WMS!E1282,OUTBOUND!$O:$O))</f>
        <v>0</v>
      </c>
      <c r="Y1282" s="71">
        <f>IF(E1282="","",SUMIF(OUTBOUND!$G:$G,WMS!E1282,OUTBOUND!$AC:$AC))</f>
        <v>0</v>
      </c>
      <c r="Z1282" s="71">
        <f>IF(E1282="","",SUMIF(OUTBOUND!$G:$G,WMS!E1282,OUTBOUND!$P:$P))</f>
        <v>0</v>
      </c>
      <c r="AA1282" s="27">
        <f t="shared" si="383"/>
        <v>11</v>
      </c>
      <c r="AB1282" s="27">
        <f t="shared" si="384"/>
        <v>88</v>
      </c>
      <c r="AC1282" s="71">
        <f t="shared" si="385"/>
        <v>33</v>
      </c>
      <c r="AD1282" s="71">
        <f t="shared" si="386"/>
        <v>34.1</v>
      </c>
      <c r="AE1282" s="71">
        <f t="shared" si="387"/>
        <v>0.35</v>
      </c>
      <c r="AF1282" s="80" t="b">
        <f t="shared" si="388"/>
        <v>1</v>
      </c>
    </row>
    <row r="1283" spans="1:33">
      <c r="A1283" s="43" t="s">
        <v>3227</v>
      </c>
      <c r="B1283" s="19" t="s">
        <v>2196</v>
      </c>
      <c r="C1283" s="19" t="s">
        <v>3934</v>
      </c>
      <c r="D1283" s="19">
        <v>42757221</v>
      </c>
      <c r="E1283" s="57" t="str">
        <f t="shared" si="377"/>
        <v>KG-ARI-1906-00171-03652/42757221</v>
      </c>
      <c r="F1283" s="19" t="s">
        <v>2198</v>
      </c>
      <c r="G1283" s="20" t="s">
        <v>2201</v>
      </c>
      <c r="H1283" s="45">
        <v>43650</v>
      </c>
      <c r="I1283" s="38">
        <v>5</v>
      </c>
      <c r="J1283" s="38">
        <v>40</v>
      </c>
      <c r="K1283" s="65">
        <f t="shared" si="378"/>
        <v>8</v>
      </c>
      <c r="L1283" s="46">
        <v>4.6500000000000004</v>
      </c>
      <c r="M1283" s="66">
        <f t="shared" si="379"/>
        <v>23.25</v>
      </c>
      <c r="N1283" s="38">
        <v>64</v>
      </c>
      <c r="O1283" s="38">
        <v>34</v>
      </c>
      <c r="P1283" s="38">
        <v>41.5</v>
      </c>
      <c r="Q1283" s="71">
        <f t="shared" si="380"/>
        <v>0.09</v>
      </c>
      <c r="R1283" s="65">
        <f t="shared" si="381"/>
        <v>0.45</v>
      </c>
      <c r="S1283" s="72">
        <f t="shared" si="382"/>
        <v>0.48749999999999999</v>
      </c>
      <c r="T1283" s="50">
        <v>19.5</v>
      </c>
      <c r="U1283" s="51" t="s">
        <v>3933</v>
      </c>
      <c r="V1283" s="27">
        <f>IF(E1283="","",SUMIF(OUTBOUND!$G:$G,WMS!E1283,OUTBOUND!$L:$L))</f>
        <v>0</v>
      </c>
      <c r="W1283" s="27">
        <f>IF(E1283="","",SUMIF(OUTBOUND!$G:$G,WMS!E1283,OUTBOUND!$M:$M))</f>
        <v>0</v>
      </c>
      <c r="X1283" s="71">
        <f>IF(E1283="","",SUMIF(OUTBOUND!$G:$G,WMS!E1283,OUTBOUND!$O:$O))</f>
        <v>0</v>
      </c>
      <c r="Y1283" s="71">
        <f>IF(E1283="","",SUMIF(OUTBOUND!$G:$G,WMS!E1283,OUTBOUND!$AC:$AC))</f>
        <v>0</v>
      </c>
      <c r="Z1283" s="71">
        <f>IF(E1283="","",SUMIF(OUTBOUND!$G:$G,WMS!E1283,OUTBOUND!$P:$P))</f>
        <v>0</v>
      </c>
      <c r="AA1283" s="27">
        <f t="shared" si="383"/>
        <v>5</v>
      </c>
      <c r="AB1283" s="27">
        <f t="shared" si="384"/>
        <v>40</v>
      </c>
      <c r="AC1283" s="71">
        <f t="shared" si="385"/>
        <v>23.25</v>
      </c>
      <c r="AD1283" s="71">
        <f t="shared" si="386"/>
        <v>19.5</v>
      </c>
      <c r="AE1283" s="71">
        <f t="shared" si="387"/>
        <v>0.45</v>
      </c>
      <c r="AF1283" s="80" t="b">
        <f t="shared" si="388"/>
        <v>1</v>
      </c>
    </row>
    <row r="1284" spans="1:33">
      <c r="A1284" s="43" t="s">
        <v>3227</v>
      </c>
      <c r="B1284" s="19" t="s">
        <v>2196</v>
      </c>
      <c r="C1284" s="19" t="s">
        <v>3934</v>
      </c>
      <c r="D1284" s="19">
        <v>42755326</v>
      </c>
      <c r="E1284" s="57" t="str">
        <f t="shared" si="377"/>
        <v>KG-ARI-1906-00171-03652/42755326</v>
      </c>
      <c r="F1284" s="19" t="s">
        <v>2198</v>
      </c>
      <c r="G1284" s="20" t="s">
        <v>2203</v>
      </c>
      <c r="H1284" s="45">
        <v>43650</v>
      </c>
      <c r="I1284" s="38">
        <v>6</v>
      </c>
      <c r="J1284" s="38">
        <v>48</v>
      </c>
      <c r="K1284" s="65">
        <f t="shared" si="378"/>
        <v>8</v>
      </c>
      <c r="L1284" s="46">
        <v>4.6500000000000004</v>
      </c>
      <c r="M1284" s="66">
        <f t="shared" si="379"/>
        <v>27.9</v>
      </c>
      <c r="N1284" s="38">
        <v>64</v>
      </c>
      <c r="O1284" s="38">
        <v>34</v>
      </c>
      <c r="P1284" s="38">
        <v>41.5</v>
      </c>
      <c r="Q1284" s="71">
        <f t="shared" si="380"/>
        <v>0.09</v>
      </c>
      <c r="R1284" s="65">
        <f t="shared" si="381"/>
        <v>0.54</v>
      </c>
      <c r="S1284" s="72">
        <f t="shared" si="382"/>
        <v>0.48749999999999999</v>
      </c>
      <c r="T1284" s="50">
        <v>23.4</v>
      </c>
      <c r="U1284" s="51" t="s">
        <v>3935</v>
      </c>
      <c r="V1284" s="27">
        <f>IF(E1284="","",SUMIF(OUTBOUND!$G:$G,WMS!E1284,OUTBOUND!$L:$L))</f>
        <v>0</v>
      </c>
      <c r="W1284" s="27">
        <f>IF(E1284="","",SUMIF(OUTBOUND!$G:$G,WMS!E1284,OUTBOUND!$M:$M))</f>
        <v>0</v>
      </c>
      <c r="X1284" s="71">
        <f>IF(E1284="","",SUMIF(OUTBOUND!$G:$G,WMS!E1284,OUTBOUND!$O:$O))</f>
        <v>0</v>
      </c>
      <c r="Y1284" s="71">
        <f>IF(E1284="","",SUMIF(OUTBOUND!$G:$G,WMS!E1284,OUTBOUND!$AC:$AC))</f>
        <v>0</v>
      </c>
      <c r="Z1284" s="71">
        <f>IF(E1284="","",SUMIF(OUTBOUND!$G:$G,WMS!E1284,OUTBOUND!$P:$P))</f>
        <v>0</v>
      </c>
      <c r="AA1284" s="27">
        <f t="shared" si="383"/>
        <v>6</v>
      </c>
      <c r="AB1284" s="27">
        <f t="shared" si="384"/>
        <v>48</v>
      </c>
      <c r="AC1284" s="71">
        <f t="shared" si="385"/>
        <v>27.9</v>
      </c>
      <c r="AD1284" s="71">
        <f t="shared" si="386"/>
        <v>23.4</v>
      </c>
      <c r="AE1284" s="71">
        <f t="shared" si="387"/>
        <v>0.54</v>
      </c>
      <c r="AF1284" s="80" t="b">
        <f t="shared" si="388"/>
        <v>1</v>
      </c>
    </row>
    <row r="1285" spans="1:33">
      <c r="A1285" s="43" t="s">
        <v>3227</v>
      </c>
      <c r="B1285" s="19" t="s">
        <v>2196</v>
      </c>
      <c r="C1285" s="19" t="s">
        <v>3934</v>
      </c>
      <c r="D1285" s="19">
        <v>42753162</v>
      </c>
      <c r="E1285" s="57" t="str">
        <f t="shared" si="377"/>
        <v>KG-ARI-1906-00171-03652/42753162</v>
      </c>
      <c r="F1285" s="19" t="s">
        <v>2198</v>
      </c>
      <c r="G1285" s="20" t="s">
        <v>2204</v>
      </c>
      <c r="H1285" s="45">
        <v>43650</v>
      </c>
      <c r="I1285" s="38">
        <v>17</v>
      </c>
      <c r="J1285" s="38">
        <v>102</v>
      </c>
      <c r="K1285" s="65">
        <f t="shared" si="378"/>
        <v>6</v>
      </c>
      <c r="L1285" s="46">
        <v>13.2</v>
      </c>
      <c r="M1285" s="66">
        <f t="shared" si="379"/>
        <v>224.4</v>
      </c>
      <c r="N1285" s="38">
        <v>76</v>
      </c>
      <c r="O1285" s="38">
        <v>40</v>
      </c>
      <c r="P1285" s="38">
        <v>27.5</v>
      </c>
      <c r="Q1285" s="71">
        <f t="shared" si="380"/>
        <v>8.4000000000000005E-2</v>
      </c>
      <c r="R1285" s="65">
        <f t="shared" si="381"/>
        <v>1.42</v>
      </c>
      <c r="S1285" s="72">
        <f t="shared" si="382"/>
        <v>1.75</v>
      </c>
      <c r="T1285" s="50">
        <v>178.5</v>
      </c>
      <c r="U1285" s="51" t="s">
        <v>3936</v>
      </c>
      <c r="V1285" s="27">
        <f>IF(E1285="","",SUMIF(OUTBOUND!$G:$G,WMS!E1285,OUTBOUND!$L:$L))</f>
        <v>0</v>
      </c>
      <c r="W1285" s="27">
        <f>IF(E1285="","",SUMIF(OUTBOUND!$G:$G,WMS!E1285,OUTBOUND!$M:$M))</f>
        <v>0</v>
      </c>
      <c r="X1285" s="71">
        <f>IF(E1285="","",SUMIF(OUTBOUND!$G:$G,WMS!E1285,OUTBOUND!$O:$O))</f>
        <v>0</v>
      </c>
      <c r="Y1285" s="71">
        <f>IF(E1285="","",SUMIF(OUTBOUND!$G:$G,WMS!E1285,OUTBOUND!$AC:$AC))</f>
        <v>0</v>
      </c>
      <c r="Z1285" s="71">
        <f>IF(E1285="","",SUMIF(OUTBOUND!$G:$G,WMS!E1285,OUTBOUND!$P:$P))</f>
        <v>0</v>
      </c>
      <c r="AA1285" s="27">
        <f t="shared" si="383"/>
        <v>17</v>
      </c>
      <c r="AB1285" s="27">
        <f t="shared" si="384"/>
        <v>102</v>
      </c>
      <c r="AC1285" s="71">
        <f t="shared" si="385"/>
        <v>224.4</v>
      </c>
      <c r="AD1285" s="71">
        <f t="shared" si="386"/>
        <v>178.5</v>
      </c>
      <c r="AE1285" s="71">
        <f t="shared" si="387"/>
        <v>1.42</v>
      </c>
      <c r="AF1285" s="80" t="b">
        <f t="shared" si="388"/>
        <v>1</v>
      </c>
    </row>
    <row r="1286" spans="1:33">
      <c r="A1286" s="43" t="s">
        <v>3227</v>
      </c>
      <c r="B1286" s="19" t="s">
        <v>2196</v>
      </c>
      <c r="C1286" s="19" t="s">
        <v>3934</v>
      </c>
      <c r="D1286" s="19">
        <v>42757092</v>
      </c>
      <c r="E1286" s="57" t="str">
        <f t="shared" si="377"/>
        <v>KG-ARI-1906-00171-03652/42757092</v>
      </c>
      <c r="F1286" s="19" t="s">
        <v>2198</v>
      </c>
      <c r="G1286" s="20" t="s">
        <v>2205</v>
      </c>
      <c r="H1286" s="45">
        <v>43650</v>
      </c>
      <c r="I1286" s="38">
        <v>11</v>
      </c>
      <c r="J1286" s="38">
        <v>44</v>
      </c>
      <c r="K1286" s="65">
        <f t="shared" si="378"/>
        <v>4</v>
      </c>
      <c r="L1286" s="46">
        <v>1.9</v>
      </c>
      <c r="M1286" s="66">
        <f t="shared" si="379"/>
        <v>20.9</v>
      </c>
      <c r="N1286" s="38">
        <v>29.5</v>
      </c>
      <c r="O1286" s="38">
        <v>21</v>
      </c>
      <c r="P1286" s="38">
        <v>24</v>
      </c>
      <c r="Q1286" s="71">
        <f t="shared" si="380"/>
        <v>1.4999999999999999E-2</v>
      </c>
      <c r="R1286" s="65">
        <f t="shared" si="381"/>
        <v>0.16</v>
      </c>
      <c r="S1286" s="72">
        <f t="shared" si="382"/>
        <v>0.35000000000000003</v>
      </c>
      <c r="T1286" s="50">
        <v>15.4</v>
      </c>
      <c r="U1286" s="51" t="s">
        <v>3936</v>
      </c>
      <c r="V1286" s="27">
        <f>IF(E1286="","",SUMIF(OUTBOUND!$G:$G,WMS!E1286,OUTBOUND!$L:$L))</f>
        <v>0</v>
      </c>
      <c r="W1286" s="27">
        <f>IF(E1286="","",SUMIF(OUTBOUND!$G:$G,WMS!E1286,OUTBOUND!$M:$M))</f>
        <v>0</v>
      </c>
      <c r="X1286" s="71">
        <f>IF(E1286="","",SUMIF(OUTBOUND!$G:$G,WMS!E1286,OUTBOUND!$O:$O))</f>
        <v>0</v>
      </c>
      <c r="Y1286" s="71">
        <f>IF(E1286="","",SUMIF(OUTBOUND!$G:$G,WMS!E1286,OUTBOUND!$AC:$AC))</f>
        <v>0</v>
      </c>
      <c r="Z1286" s="71">
        <f>IF(E1286="","",SUMIF(OUTBOUND!$G:$G,WMS!E1286,OUTBOUND!$P:$P))</f>
        <v>0</v>
      </c>
      <c r="AA1286" s="27">
        <f t="shared" si="383"/>
        <v>11</v>
      </c>
      <c r="AB1286" s="27">
        <f t="shared" si="384"/>
        <v>44</v>
      </c>
      <c r="AC1286" s="71">
        <f t="shared" si="385"/>
        <v>20.9</v>
      </c>
      <c r="AD1286" s="71">
        <f t="shared" si="386"/>
        <v>15.4</v>
      </c>
      <c r="AE1286" s="71">
        <f t="shared" si="387"/>
        <v>0.16</v>
      </c>
      <c r="AF1286" s="80" t="b">
        <f t="shared" si="388"/>
        <v>1</v>
      </c>
    </row>
    <row r="1287" spans="1:33">
      <c r="A1287" s="43" t="s">
        <v>3227</v>
      </c>
      <c r="B1287" s="19" t="s">
        <v>2196</v>
      </c>
      <c r="C1287" s="19" t="s">
        <v>3934</v>
      </c>
      <c r="D1287" s="19">
        <v>42755296</v>
      </c>
      <c r="E1287" s="57" t="str">
        <f t="shared" si="377"/>
        <v>KG-ARI-1906-00171-03652/42755296</v>
      </c>
      <c r="F1287" s="19" t="s">
        <v>2198</v>
      </c>
      <c r="G1287" s="20" t="s">
        <v>2206</v>
      </c>
      <c r="H1287" s="45">
        <v>43650</v>
      </c>
      <c r="I1287" s="38">
        <v>23</v>
      </c>
      <c r="J1287" s="38">
        <v>138</v>
      </c>
      <c r="K1287" s="65">
        <f t="shared" si="378"/>
        <v>6</v>
      </c>
      <c r="L1287" s="46">
        <v>3.1</v>
      </c>
      <c r="M1287" s="66">
        <f t="shared" si="379"/>
        <v>71.3</v>
      </c>
      <c r="N1287" s="38">
        <v>54.5</v>
      </c>
      <c r="O1287" s="38">
        <v>15.5</v>
      </c>
      <c r="P1287" s="38">
        <v>16</v>
      </c>
      <c r="Q1287" s="71">
        <f t="shared" si="380"/>
        <v>1.4E-2</v>
      </c>
      <c r="R1287" s="65">
        <f t="shared" si="381"/>
        <v>0.31</v>
      </c>
      <c r="S1287" s="72">
        <f t="shared" si="382"/>
        <v>0.45999999999999996</v>
      </c>
      <c r="T1287" s="50">
        <v>63.48</v>
      </c>
      <c r="U1287" s="51" t="s">
        <v>3936</v>
      </c>
      <c r="V1287" s="27">
        <f>IF(E1287="","",SUMIF(OUTBOUND!$G:$G,WMS!E1287,OUTBOUND!$L:$L))</f>
        <v>0</v>
      </c>
      <c r="W1287" s="27">
        <f>IF(E1287="","",SUMIF(OUTBOUND!$G:$G,WMS!E1287,OUTBOUND!$M:$M))</f>
        <v>0</v>
      </c>
      <c r="X1287" s="71">
        <f>IF(E1287="","",SUMIF(OUTBOUND!$G:$G,WMS!E1287,OUTBOUND!$O:$O))</f>
        <v>0</v>
      </c>
      <c r="Y1287" s="71">
        <f>IF(E1287="","",SUMIF(OUTBOUND!$G:$G,WMS!E1287,OUTBOUND!$AC:$AC))</f>
        <v>0</v>
      </c>
      <c r="Z1287" s="71">
        <f>IF(E1287="","",SUMIF(OUTBOUND!$G:$G,WMS!E1287,OUTBOUND!$P:$P))</f>
        <v>0</v>
      </c>
      <c r="AA1287" s="27">
        <f t="shared" si="383"/>
        <v>23</v>
      </c>
      <c r="AB1287" s="27">
        <f t="shared" si="384"/>
        <v>138</v>
      </c>
      <c r="AC1287" s="71">
        <f t="shared" si="385"/>
        <v>71.3</v>
      </c>
      <c r="AD1287" s="71">
        <f t="shared" si="386"/>
        <v>63.48</v>
      </c>
      <c r="AE1287" s="71">
        <f t="shared" si="387"/>
        <v>0.31</v>
      </c>
      <c r="AF1287" s="80" t="b">
        <f t="shared" si="388"/>
        <v>1</v>
      </c>
    </row>
    <row r="1288" spans="1:33">
      <c r="A1288" s="43" t="s">
        <v>3227</v>
      </c>
      <c r="B1288" s="19" t="s">
        <v>2207</v>
      </c>
      <c r="C1288" s="19" t="s">
        <v>3937</v>
      </c>
      <c r="D1288" s="19" t="s">
        <v>3938</v>
      </c>
      <c r="E1288" s="57" t="str">
        <f t="shared" si="377"/>
        <v>KG-ARI-1903-00107-02379/42390312</v>
      </c>
      <c r="F1288" s="19" t="s">
        <v>2209</v>
      </c>
      <c r="G1288" s="19" t="s">
        <v>2210</v>
      </c>
      <c r="H1288" s="45">
        <v>43650</v>
      </c>
      <c r="I1288" s="38">
        <v>2</v>
      </c>
      <c r="J1288" s="38">
        <v>24</v>
      </c>
      <c r="K1288" s="65">
        <f t="shared" si="378"/>
        <v>12</v>
      </c>
      <c r="L1288" s="46">
        <v>1.7</v>
      </c>
      <c r="M1288" s="66">
        <f t="shared" si="379"/>
        <v>3.4</v>
      </c>
      <c r="N1288" s="38">
        <v>73</v>
      </c>
      <c r="O1288" s="38">
        <v>12</v>
      </c>
      <c r="P1288" s="38">
        <v>17</v>
      </c>
      <c r="Q1288" s="71">
        <f t="shared" si="380"/>
        <v>1.4999999999999999E-2</v>
      </c>
      <c r="R1288" s="65">
        <f t="shared" si="381"/>
        <v>0.03</v>
      </c>
      <c r="S1288" s="72">
        <f t="shared" si="382"/>
        <v>0.11833333333333333</v>
      </c>
      <c r="T1288" s="50">
        <v>2.84</v>
      </c>
      <c r="U1288" s="51" t="s">
        <v>3939</v>
      </c>
      <c r="V1288" s="27">
        <f>IF(E1288="","",SUMIF(OUTBOUND!$G:$G,WMS!E1288,OUTBOUND!$L:$L))</f>
        <v>0</v>
      </c>
      <c r="W1288" s="27">
        <f>IF(E1288="","",SUMIF(OUTBOUND!$G:$G,WMS!E1288,OUTBOUND!$M:$M))</f>
        <v>0</v>
      </c>
      <c r="X1288" s="71">
        <f>IF(E1288="","",SUMIF(OUTBOUND!$G:$G,WMS!E1288,OUTBOUND!$O:$O))</f>
        <v>0</v>
      </c>
      <c r="Y1288" s="71">
        <f>IF(E1288="","",SUMIF(OUTBOUND!$G:$G,WMS!E1288,OUTBOUND!$AC:$AC))</f>
        <v>0</v>
      </c>
      <c r="Z1288" s="71">
        <f>IF(E1288="","",SUMIF(OUTBOUND!$G:$G,WMS!E1288,OUTBOUND!$P:$P))</f>
        <v>0</v>
      </c>
      <c r="AA1288" s="27">
        <f t="shared" si="383"/>
        <v>2</v>
      </c>
      <c r="AB1288" s="27">
        <f t="shared" si="384"/>
        <v>24</v>
      </c>
      <c r="AC1288" s="71">
        <f t="shared" si="385"/>
        <v>3.4</v>
      </c>
      <c r="AD1288" s="71">
        <f t="shared" si="386"/>
        <v>2.84</v>
      </c>
      <c r="AE1288" s="71">
        <f t="shared" si="387"/>
        <v>0.03</v>
      </c>
      <c r="AF1288" s="80" t="b">
        <f t="shared" si="388"/>
        <v>1</v>
      </c>
    </row>
    <row r="1289" spans="1:33">
      <c r="A1289" s="43" t="s">
        <v>3227</v>
      </c>
      <c r="B1289" s="19" t="s">
        <v>2207</v>
      </c>
      <c r="C1289" s="19" t="s">
        <v>3937</v>
      </c>
      <c r="D1289" s="19" t="s">
        <v>3940</v>
      </c>
      <c r="E1289" s="57" t="str">
        <f t="shared" si="377"/>
        <v>KG-ARI-1903-00107-02379/42651246</v>
      </c>
      <c r="F1289" s="19" t="s">
        <v>2209</v>
      </c>
      <c r="G1289" s="19" t="s">
        <v>2212</v>
      </c>
      <c r="H1289" s="45">
        <v>43650</v>
      </c>
      <c r="I1289" s="38">
        <v>1</v>
      </c>
      <c r="J1289" s="38">
        <v>12</v>
      </c>
      <c r="K1289" s="65">
        <f t="shared" si="378"/>
        <v>12</v>
      </c>
      <c r="L1289" s="46">
        <v>1.65</v>
      </c>
      <c r="M1289" s="66">
        <f t="shared" si="379"/>
        <v>1.65</v>
      </c>
      <c r="N1289" s="38">
        <v>59</v>
      </c>
      <c r="O1289" s="38">
        <v>12</v>
      </c>
      <c r="P1289" s="38">
        <v>20</v>
      </c>
      <c r="Q1289" s="71">
        <f t="shared" si="380"/>
        <v>1.4E-2</v>
      </c>
      <c r="R1289" s="65">
        <f t="shared" si="381"/>
        <v>0.01</v>
      </c>
      <c r="S1289" s="72">
        <f t="shared" si="382"/>
        <v>0.12</v>
      </c>
      <c r="T1289" s="50">
        <v>1.44</v>
      </c>
      <c r="U1289" s="51" t="s">
        <v>3939</v>
      </c>
      <c r="V1289" s="27">
        <f>IF(E1289="","",SUMIF(OUTBOUND!$G:$G,WMS!E1289,OUTBOUND!$L:$L))</f>
        <v>0</v>
      </c>
      <c r="W1289" s="27">
        <f>IF(E1289="","",SUMIF(OUTBOUND!$G:$G,WMS!E1289,OUTBOUND!$M:$M))</f>
        <v>0</v>
      </c>
      <c r="X1289" s="71">
        <f>IF(E1289="","",SUMIF(OUTBOUND!$G:$G,WMS!E1289,OUTBOUND!$O:$O))</f>
        <v>0</v>
      </c>
      <c r="Y1289" s="71">
        <f>IF(E1289="","",SUMIF(OUTBOUND!$G:$G,WMS!E1289,OUTBOUND!$AC:$AC))</f>
        <v>0</v>
      </c>
      <c r="Z1289" s="71">
        <f>IF(E1289="","",SUMIF(OUTBOUND!$G:$G,WMS!E1289,OUTBOUND!$P:$P))</f>
        <v>0</v>
      </c>
      <c r="AA1289" s="27">
        <f t="shared" si="383"/>
        <v>1</v>
      </c>
      <c r="AB1289" s="27">
        <f t="shared" si="384"/>
        <v>12</v>
      </c>
      <c r="AC1289" s="71">
        <f t="shared" si="385"/>
        <v>1.65</v>
      </c>
      <c r="AD1289" s="71">
        <f t="shared" si="386"/>
        <v>1.44</v>
      </c>
      <c r="AE1289" s="71">
        <f t="shared" si="387"/>
        <v>0.01</v>
      </c>
      <c r="AF1289" s="80" t="b">
        <f t="shared" si="388"/>
        <v>1</v>
      </c>
    </row>
    <row r="1290" spans="1:33">
      <c r="A1290" s="43" t="s">
        <v>3227</v>
      </c>
      <c r="B1290" s="19" t="s">
        <v>2207</v>
      </c>
      <c r="C1290" s="19" t="s">
        <v>3937</v>
      </c>
      <c r="D1290" s="19" t="s">
        <v>3941</v>
      </c>
      <c r="E1290" s="57" t="str">
        <f t="shared" si="377"/>
        <v>KG-ARI-1903-00107-02379/42390305</v>
      </c>
      <c r="F1290" s="19" t="s">
        <v>2209</v>
      </c>
      <c r="G1290" s="19" t="s">
        <v>2213</v>
      </c>
      <c r="H1290" s="45">
        <v>43650</v>
      </c>
      <c r="I1290" s="38">
        <v>1</v>
      </c>
      <c r="J1290" s="38">
        <v>12</v>
      </c>
      <c r="K1290" s="65">
        <f t="shared" si="378"/>
        <v>12</v>
      </c>
      <c r="L1290" s="46">
        <v>1.4</v>
      </c>
      <c r="M1290" s="66">
        <f t="shared" si="379"/>
        <v>1.4</v>
      </c>
      <c r="N1290" s="38">
        <v>79.5</v>
      </c>
      <c r="O1290" s="38">
        <v>12.5</v>
      </c>
      <c r="P1290" s="38">
        <v>15.5</v>
      </c>
      <c r="Q1290" s="71">
        <f t="shared" si="380"/>
        <v>1.4999999999999999E-2</v>
      </c>
      <c r="R1290" s="65">
        <f t="shared" si="381"/>
        <v>0.02</v>
      </c>
      <c r="S1290" s="72">
        <f t="shared" si="382"/>
        <v>8.8333333333333333E-2</v>
      </c>
      <c r="T1290" s="50">
        <v>1.06</v>
      </c>
      <c r="U1290" s="51" t="s">
        <v>3939</v>
      </c>
      <c r="V1290" s="27">
        <f>IF(E1290="","",SUMIF(OUTBOUND!$G:$G,WMS!E1290,OUTBOUND!$L:$L))</f>
        <v>0</v>
      </c>
      <c r="W1290" s="27">
        <f>IF(E1290="","",SUMIF(OUTBOUND!$G:$G,WMS!E1290,OUTBOUND!$M:$M))</f>
        <v>0</v>
      </c>
      <c r="X1290" s="71">
        <f>IF(E1290="","",SUMIF(OUTBOUND!$G:$G,WMS!E1290,OUTBOUND!$O:$O))</f>
        <v>0</v>
      </c>
      <c r="Y1290" s="71">
        <f>IF(E1290="","",SUMIF(OUTBOUND!$G:$G,WMS!E1290,OUTBOUND!$AC:$AC))</f>
        <v>0</v>
      </c>
      <c r="Z1290" s="71">
        <f>IF(E1290="","",SUMIF(OUTBOUND!$G:$G,WMS!E1290,OUTBOUND!$P:$P))</f>
        <v>0</v>
      </c>
      <c r="AA1290" s="27">
        <f t="shared" si="383"/>
        <v>1</v>
      </c>
      <c r="AB1290" s="27">
        <f t="shared" si="384"/>
        <v>12</v>
      </c>
      <c r="AC1290" s="71">
        <f t="shared" si="385"/>
        <v>1.4</v>
      </c>
      <c r="AD1290" s="71">
        <f t="shared" si="386"/>
        <v>1.06</v>
      </c>
      <c r="AE1290" s="71">
        <f t="shared" si="387"/>
        <v>0.02</v>
      </c>
      <c r="AF1290" s="80" t="b">
        <f t="shared" si="388"/>
        <v>1</v>
      </c>
    </row>
    <row r="1291" spans="1:33">
      <c r="A1291" s="43" t="s">
        <v>3227</v>
      </c>
      <c r="B1291" s="19" t="s">
        <v>2214</v>
      </c>
      <c r="C1291" s="19" t="s">
        <v>3909</v>
      </c>
      <c r="D1291" s="19">
        <v>42618553</v>
      </c>
      <c r="E1291" s="57" t="str">
        <f t="shared" si="377"/>
        <v>KG-ARI-1903-00107-02556/42618553</v>
      </c>
      <c r="F1291" s="19" t="s">
        <v>2216</v>
      </c>
      <c r="G1291" s="19" t="s">
        <v>2224</v>
      </c>
      <c r="H1291" s="45">
        <v>43650</v>
      </c>
      <c r="I1291" s="38">
        <v>5</v>
      </c>
      <c r="J1291" s="38">
        <v>60</v>
      </c>
      <c r="K1291" s="65">
        <f t="shared" si="378"/>
        <v>12</v>
      </c>
      <c r="L1291" s="46">
        <v>4</v>
      </c>
      <c r="M1291" s="66">
        <f t="shared" si="379"/>
        <v>20</v>
      </c>
      <c r="N1291" s="38">
        <v>33</v>
      </c>
      <c r="O1291" s="38">
        <v>25</v>
      </c>
      <c r="P1291" s="38">
        <v>14.5</v>
      </c>
      <c r="Q1291" s="71">
        <f t="shared" si="380"/>
        <v>1.2E-2</v>
      </c>
      <c r="R1291" s="65">
        <f t="shared" si="381"/>
        <v>0.06</v>
      </c>
      <c r="S1291" s="72">
        <f t="shared" si="382"/>
        <v>0.3</v>
      </c>
      <c r="T1291" s="50">
        <v>18</v>
      </c>
      <c r="U1291" s="51" t="s">
        <v>3942</v>
      </c>
      <c r="V1291" s="27">
        <f>IF(E1291="","",SUMIF(OUTBOUND!$G:$G,WMS!E1291,OUTBOUND!$L:$L))</f>
        <v>3</v>
      </c>
      <c r="W1291" s="27">
        <f>IF(E1291="","",SUMIF(OUTBOUND!$G:$G,WMS!E1291,OUTBOUND!$M:$M))</f>
        <v>36</v>
      </c>
      <c r="X1291" s="71">
        <f>IF(E1291="","",SUMIF(OUTBOUND!$G:$G,WMS!E1291,OUTBOUND!$O:$O))</f>
        <v>12</v>
      </c>
      <c r="Y1291" s="71">
        <f>IF(E1291="","",SUMIF(OUTBOUND!$G:$G,WMS!E1291,OUTBOUND!$AC:$AC))</f>
        <v>10.799999999999999</v>
      </c>
      <c r="Z1291" s="71">
        <f>IF(E1291="","",SUMIF(OUTBOUND!$G:$G,WMS!E1291,OUTBOUND!$P:$P))</f>
        <v>3.6000000000000004E-2</v>
      </c>
      <c r="AA1291" s="27">
        <f t="shared" si="383"/>
        <v>2</v>
      </c>
      <c r="AB1291" s="27">
        <f t="shared" si="384"/>
        <v>24</v>
      </c>
      <c r="AC1291" s="71">
        <f t="shared" si="385"/>
        <v>8</v>
      </c>
      <c r="AD1291" s="71">
        <f t="shared" si="386"/>
        <v>7.2000000000000011</v>
      </c>
      <c r="AE1291" s="71">
        <f t="shared" si="387"/>
        <v>2.3999999999999994E-2</v>
      </c>
      <c r="AF1291" s="80" t="b">
        <f t="shared" si="388"/>
        <v>1</v>
      </c>
    </row>
    <row r="1292" spans="1:33">
      <c r="A1292" s="84" t="s">
        <v>3227</v>
      </c>
      <c r="B1292" s="83" t="s">
        <v>2214</v>
      </c>
      <c r="C1292" s="83" t="s">
        <v>3909</v>
      </c>
      <c r="D1292" s="83">
        <v>42618560</v>
      </c>
      <c r="E1292" s="57" t="str">
        <f t="shared" si="377"/>
        <v>KG-ARI-1903-00107-02556/42618560</v>
      </c>
      <c r="F1292" s="19" t="s">
        <v>2216</v>
      </c>
      <c r="G1292" s="19" t="s">
        <v>2224</v>
      </c>
      <c r="H1292" s="45">
        <v>43650</v>
      </c>
      <c r="I1292" s="38">
        <v>5</v>
      </c>
      <c r="J1292" s="38">
        <v>60</v>
      </c>
      <c r="K1292" s="65">
        <f t="shared" si="378"/>
        <v>12</v>
      </c>
      <c r="L1292" s="46">
        <v>3.6</v>
      </c>
      <c r="M1292" s="66">
        <f t="shared" si="379"/>
        <v>18</v>
      </c>
      <c r="N1292" s="38">
        <v>34</v>
      </c>
      <c r="O1292" s="38">
        <v>25.5</v>
      </c>
      <c r="P1292" s="38">
        <v>21.5</v>
      </c>
      <c r="Q1292" s="71">
        <f t="shared" si="380"/>
        <v>1.9E-2</v>
      </c>
      <c r="R1292" s="65">
        <f t="shared" si="381"/>
        <v>0.09</v>
      </c>
      <c r="S1292" s="72">
        <f t="shared" si="382"/>
        <v>0.3</v>
      </c>
      <c r="T1292" s="50">
        <v>18</v>
      </c>
      <c r="U1292" s="51" t="s">
        <v>3943</v>
      </c>
      <c r="V1292" s="27">
        <f>IF(E1292="","",SUMIF(OUTBOUND!$G:$G,WMS!E1292,OUTBOUND!$L:$L))</f>
        <v>5</v>
      </c>
      <c r="W1292" s="27">
        <f>IF(E1292="","",SUMIF(OUTBOUND!$G:$G,WMS!E1292,OUTBOUND!$M:$M))</f>
        <v>60</v>
      </c>
      <c r="X1292" s="71">
        <f>IF(E1292="","",SUMIF(OUTBOUND!$G:$G,WMS!E1292,OUTBOUND!$O:$O))</f>
        <v>18</v>
      </c>
      <c r="Y1292" s="71">
        <f>IF(E1292="","",SUMIF(OUTBOUND!$G:$G,WMS!E1292,OUTBOUND!$AC:$AC))</f>
        <v>18</v>
      </c>
      <c r="Z1292" s="71">
        <f>IF(E1292="","",SUMIF(OUTBOUND!$G:$G,WMS!E1292,OUTBOUND!$P:$P))</f>
        <v>9.5000000000000001E-2</v>
      </c>
      <c r="AA1292" s="27">
        <f t="shared" si="383"/>
        <v>0</v>
      </c>
      <c r="AB1292" s="27">
        <f t="shared" si="384"/>
        <v>0</v>
      </c>
      <c r="AC1292" s="71">
        <f t="shared" si="385"/>
        <v>0</v>
      </c>
      <c r="AD1292" s="71">
        <f t="shared" si="386"/>
        <v>0</v>
      </c>
      <c r="AE1292" s="71">
        <f t="shared" si="387"/>
        <v>-5.0000000000000044E-3</v>
      </c>
      <c r="AF1292" s="80" t="e">
        <f t="shared" si="388"/>
        <v>#DIV/0!</v>
      </c>
      <c r="AG1292" s="60" t="s">
        <v>2726</v>
      </c>
    </row>
    <row r="1293" spans="1:33">
      <c r="A1293" s="43" t="s">
        <v>3227</v>
      </c>
      <c r="B1293" s="19" t="s">
        <v>2214</v>
      </c>
      <c r="C1293" s="19" t="s">
        <v>3909</v>
      </c>
      <c r="D1293" s="19">
        <v>42618591</v>
      </c>
      <c r="E1293" s="57" t="str">
        <f t="shared" si="377"/>
        <v>KG-ARI-1903-00107-02556/42618591</v>
      </c>
      <c r="F1293" s="19" t="s">
        <v>2216</v>
      </c>
      <c r="G1293" s="19" t="s">
        <v>2224</v>
      </c>
      <c r="H1293" s="45">
        <v>43650</v>
      </c>
      <c r="I1293" s="38">
        <v>5</v>
      </c>
      <c r="J1293" s="38">
        <v>60</v>
      </c>
      <c r="K1293" s="65">
        <f t="shared" si="378"/>
        <v>12</v>
      </c>
      <c r="L1293" s="46">
        <v>4.05</v>
      </c>
      <c r="M1293" s="66">
        <f t="shared" si="379"/>
        <v>20.25</v>
      </c>
      <c r="N1293" s="38">
        <v>33</v>
      </c>
      <c r="O1293" s="38">
        <v>25.5</v>
      </c>
      <c r="P1293" s="38">
        <v>14.5</v>
      </c>
      <c r="Q1293" s="71">
        <f t="shared" si="380"/>
        <v>1.2E-2</v>
      </c>
      <c r="R1293" s="65">
        <f t="shared" si="381"/>
        <v>0.06</v>
      </c>
      <c r="S1293" s="72">
        <f t="shared" si="382"/>
        <v>0.3</v>
      </c>
      <c r="T1293" s="50">
        <v>18</v>
      </c>
      <c r="U1293" s="51" t="s">
        <v>3942</v>
      </c>
      <c r="V1293" s="27">
        <f>IF(E1293="","",SUMIF(OUTBOUND!$G:$G,WMS!E1293,OUTBOUND!$L:$L))</f>
        <v>2</v>
      </c>
      <c r="W1293" s="27">
        <f>IF(E1293="","",SUMIF(OUTBOUND!$G:$G,WMS!E1293,OUTBOUND!$M:$M))</f>
        <v>24</v>
      </c>
      <c r="X1293" s="71">
        <f>IF(E1293="","",SUMIF(OUTBOUND!$G:$G,WMS!E1293,OUTBOUND!$O:$O))</f>
        <v>8.1</v>
      </c>
      <c r="Y1293" s="71">
        <f>IF(E1293="","",SUMIF(OUTBOUND!$G:$G,WMS!E1293,OUTBOUND!$AC:$AC))</f>
        <v>7.1999999999999993</v>
      </c>
      <c r="Z1293" s="71">
        <f>IF(E1293="","",SUMIF(OUTBOUND!$G:$G,WMS!E1293,OUTBOUND!$P:$P))</f>
        <v>2.4E-2</v>
      </c>
      <c r="AA1293" s="27">
        <f t="shared" si="383"/>
        <v>3</v>
      </c>
      <c r="AB1293" s="27">
        <f t="shared" si="384"/>
        <v>36</v>
      </c>
      <c r="AC1293" s="71">
        <f t="shared" si="385"/>
        <v>12.15</v>
      </c>
      <c r="AD1293" s="71">
        <f t="shared" si="386"/>
        <v>10.8</v>
      </c>
      <c r="AE1293" s="71">
        <f t="shared" si="387"/>
        <v>3.5999999999999997E-2</v>
      </c>
      <c r="AF1293" s="80" t="b">
        <f t="shared" si="388"/>
        <v>1</v>
      </c>
    </row>
    <row r="1294" spans="1:33">
      <c r="A1294" s="84" t="s">
        <v>3227</v>
      </c>
      <c r="B1294" s="83" t="s">
        <v>2214</v>
      </c>
      <c r="C1294" s="83" t="s">
        <v>3909</v>
      </c>
      <c r="D1294" s="83">
        <v>42618614</v>
      </c>
      <c r="E1294" s="57" t="str">
        <f t="shared" si="377"/>
        <v>KG-ARI-1903-00107-02556/42618614</v>
      </c>
      <c r="F1294" s="19" t="s">
        <v>2216</v>
      </c>
      <c r="G1294" s="19" t="s">
        <v>2224</v>
      </c>
      <c r="H1294" s="45">
        <v>43650</v>
      </c>
      <c r="I1294" s="38">
        <v>4</v>
      </c>
      <c r="J1294" s="38">
        <v>48</v>
      </c>
      <c r="K1294" s="65">
        <f t="shared" si="378"/>
        <v>12</v>
      </c>
      <c r="L1294" s="46">
        <v>3.4</v>
      </c>
      <c r="M1294" s="66">
        <f t="shared" si="379"/>
        <v>13.6</v>
      </c>
      <c r="N1294" s="38">
        <v>34</v>
      </c>
      <c r="O1294" s="38">
        <v>26</v>
      </c>
      <c r="P1294" s="38">
        <v>21.5</v>
      </c>
      <c r="Q1294" s="71">
        <f t="shared" si="380"/>
        <v>1.9E-2</v>
      </c>
      <c r="R1294" s="65">
        <f t="shared" si="381"/>
        <v>0.08</v>
      </c>
      <c r="S1294" s="72">
        <f t="shared" si="382"/>
        <v>0.3</v>
      </c>
      <c r="T1294" s="50">
        <v>14.4</v>
      </c>
      <c r="U1294" s="51" t="s">
        <v>3943</v>
      </c>
      <c r="V1294" s="27">
        <f>IF(E1294="","",SUMIF(OUTBOUND!$G:$G,WMS!E1294,OUTBOUND!$L:$L))</f>
        <v>4</v>
      </c>
      <c r="W1294" s="27">
        <f>IF(E1294="","",SUMIF(OUTBOUND!$G:$G,WMS!E1294,OUTBOUND!$M:$M))</f>
        <v>48</v>
      </c>
      <c r="X1294" s="71">
        <f>IF(E1294="","",SUMIF(OUTBOUND!$G:$G,WMS!E1294,OUTBOUND!$O:$O))</f>
        <v>13.6</v>
      </c>
      <c r="Y1294" s="71">
        <f>IF(E1294="","",SUMIF(OUTBOUND!$G:$G,WMS!E1294,OUTBOUND!$AC:$AC))</f>
        <v>14.399999999999999</v>
      </c>
      <c r="Z1294" s="71">
        <f>IF(E1294="","",SUMIF(OUTBOUND!$G:$G,WMS!E1294,OUTBOUND!$P:$P))</f>
        <v>7.5999999999999998E-2</v>
      </c>
      <c r="AA1294" s="27">
        <f t="shared" si="383"/>
        <v>0</v>
      </c>
      <c r="AB1294" s="27">
        <f t="shared" si="384"/>
        <v>0</v>
      </c>
      <c r="AC1294" s="71">
        <f t="shared" si="385"/>
        <v>0</v>
      </c>
      <c r="AD1294" s="71">
        <f t="shared" si="386"/>
        <v>1.7763568394002505E-15</v>
      </c>
      <c r="AE1294" s="71">
        <f t="shared" si="387"/>
        <v>4.0000000000000036E-3</v>
      </c>
      <c r="AF1294" s="80" t="e">
        <f t="shared" si="388"/>
        <v>#DIV/0!</v>
      </c>
      <c r="AG1294" s="60" t="s">
        <v>2726</v>
      </c>
    </row>
    <row r="1295" spans="1:33">
      <c r="A1295" s="43" t="s">
        <v>3227</v>
      </c>
      <c r="B1295" s="19" t="s">
        <v>2214</v>
      </c>
      <c r="C1295" s="19" t="s">
        <v>3909</v>
      </c>
      <c r="D1295" s="19">
        <v>42619772</v>
      </c>
      <c r="E1295" s="57" t="str">
        <f t="shared" si="377"/>
        <v>KG-ARI-1903-00107-02556/42619772</v>
      </c>
      <c r="F1295" s="19" t="s">
        <v>2216</v>
      </c>
      <c r="G1295" s="19" t="s">
        <v>2224</v>
      </c>
      <c r="H1295" s="45">
        <v>43650</v>
      </c>
      <c r="I1295" s="38">
        <v>12</v>
      </c>
      <c r="J1295" s="38">
        <v>72</v>
      </c>
      <c r="K1295" s="65">
        <f t="shared" si="378"/>
        <v>6</v>
      </c>
      <c r="L1295" s="46">
        <v>2.1</v>
      </c>
      <c r="M1295" s="66">
        <f t="shared" si="379"/>
        <v>25.2</v>
      </c>
      <c r="N1295" s="38">
        <v>27</v>
      </c>
      <c r="O1295" s="38">
        <v>18.5</v>
      </c>
      <c r="P1295" s="38">
        <v>16.5</v>
      </c>
      <c r="Q1295" s="71">
        <f t="shared" si="380"/>
        <v>8.0000000000000002E-3</v>
      </c>
      <c r="R1295" s="65">
        <f t="shared" si="381"/>
        <v>0.1</v>
      </c>
      <c r="S1295" s="72">
        <f t="shared" si="382"/>
        <v>0.30000000000000004</v>
      </c>
      <c r="T1295" s="50">
        <v>21.6</v>
      </c>
      <c r="U1295" s="51" t="s">
        <v>3944</v>
      </c>
      <c r="V1295" s="27">
        <f>IF(E1295="","",SUMIF(OUTBOUND!$G:$G,WMS!E1295,OUTBOUND!$L:$L))</f>
        <v>7</v>
      </c>
      <c r="W1295" s="27">
        <f>IF(E1295="","",SUMIF(OUTBOUND!$G:$G,WMS!E1295,OUTBOUND!$M:$M))</f>
        <v>42</v>
      </c>
      <c r="X1295" s="71">
        <f>IF(E1295="","",SUMIF(OUTBOUND!$G:$G,WMS!E1295,OUTBOUND!$O:$O))</f>
        <v>14.700000000000001</v>
      </c>
      <c r="Y1295" s="71">
        <f>IF(E1295="","",SUMIF(OUTBOUND!$G:$G,WMS!E1295,OUTBOUND!$AC:$AC))</f>
        <v>12.600000000000001</v>
      </c>
      <c r="Z1295" s="71">
        <f>IF(E1295="","",SUMIF(OUTBOUND!$G:$G,WMS!E1295,OUTBOUND!$P:$P))</f>
        <v>5.6000000000000001E-2</v>
      </c>
      <c r="AA1295" s="27">
        <f t="shared" si="383"/>
        <v>5</v>
      </c>
      <c r="AB1295" s="27">
        <f t="shared" si="384"/>
        <v>30</v>
      </c>
      <c r="AC1295" s="71">
        <f t="shared" si="385"/>
        <v>10.499999999999998</v>
      </c>
      <c r="AD1295" s="71">
        <f t="shared" si="386"/>
        <v>9</v>
      </c>
      <c r="AE1295" s="71">
        <f t="shared" si="387"/>
        <v>4.4000000000000004E-2</v>
      </c>
      <c r="AF1295" s="80" t="b">
        <f t="shared" si="388"/>
        <v>1</v>
      </c>
    </row>
    <row r="1296" spans="1:33">
      <c r="A1296" s="84" t="s">
        <v>3227</v>
      </c>
      <c r="B1296" s="83" t="s">
        <v>2214</v>
      </c>
      <c r="C1296" s="83" t="s">
        <v>3909</v>
      </c>
      <c r="D1296" s="83">
        <v>42619796</v>
      </c>
      <c r="E1296" s="57" t="str">
        <f t="shared" si="377"/>
        <v>KG-ARI-1903-00107-02556/42619796</v>
      </c>
      <c r="F1296" s="19" t="s">
        <v>2216</v>
      </c>
      <c r="G1296" s="19" t="s">
        <v>2224</v>
      </c>
      <c r="H1296" s="45">
        <v>43650</v>
      </c>
      <c r="I1296" s="38">
        <v>10</v>
      </c>
      <c r="J1296" s="38">
        <v>60</v>
      </c>
      <c r="K1296" s="65">
        <f t="shared" si="378"/>
        <v>6</v>
      </c>
      <c r="L1296" s="46">
        <v>1.85</v>
      </c>
      <c r="M1296" s="66">
        <f t="shared" si="379"/>
        <v>18.5</v>
      </c>
      <c r="N1296" s="38">
        <v>29</v>
      </c>
      <c r="O1296" s="38">
        <v>20.5</v>
      </c>
      <c r="P1296" s="38">
        <v>22.5</v>
      </c>
      <c r="Q1296" s="71">
        <f t="shared" si="380"/>
        <v>1.2999999999999999E-2</v>
      </c>
      <c r="R1296" s="65">
        <f t="shared" si="381"/>
        <v>0.13</v>
      </c>
      <c r="S1296" s="72">
        <f t="shared" si="382"/>
        <v>0.25</v>
      </c>
      <c r="T1296" s="50">
        <v>15</v>
      </c>
      <c r="U1296" s="51" t="s">
        <v>3944</v>
      </c>
      <c r="V1296" s="27">
        <f>IF(E1296="","",SUMIF(OUTBOUND!$G:$G,WMS!E1296,OUTBOUND!$L:$L))</f>
        <v>10</v>
      </c>
      <c r="W1296" s="27">
        <f>IF(E1296="","",SUMIF(OUTBOUND!$G:$G,WMS!E1296,OUTBOUND!$M:$M))</f>
        <v>60</v>
      </c>
      <c r="X1296" s="71">
        <f>IF(E1296="","",SUMIF(OUTBOUND!$G:$G,WMS!E1296,OUTBOUND!$O:$O))</f>
        <v>18.5</v>
      </c>
      <c r="Y1296" s="71">
        <f>IF(E1296="","",SUMIF(OUTBOUND!$G:$G,WMS!E1296,OUTBOUND!$AC:$AC))</f>
        <v>15</v>
      </c>
      <c r="Z1296" s="71">
        <f>IF(E1296="","",SUMIF(OUTBOUND!$G:$G,WMS!E1296,OUTBOUND!$P:$P))</f>
        <v>0.13</v>
      </c>
      <c r="AA1296" s="27">
        <f t="shared" si="383"/>
        <v>0</v>
      </c>
      <c r="AB1296" s="27">
        <f t="shared" si="384"/>
        <v>0</v>
      </c>
      <c r="AC1296" s="71">
        <f t="shared" si="385"/>
        <v>0</v>
      </c>
      <c r="AD1296" s="71">
        <f t="shared" si="386"/>
        <v>0</v>
      </c>
      <c r="AE1296" s="71">
        <f t="shared" si="387"/>
        <v>0</v>
      </c>
      <c r="AF1296" s="80" t="e">
        <f t="shared" si="388"/>
        <v>#DIV/0!</v>
      </c>
      <c r="AG1296" s="60" t="s">
        <v>2726</v>
      </c>
    </row>
    <row r="1297" spans="1:33">
      <c r="A1297" s="43" t="s">
        <v>3227</v>
      </c>
      <c r="B1297" s="19" t="s">
        <v>2214</v>
      </c>
      <c r="C1297" s="19" t="s">
        <v>3909</v>
      </c>
      <c r="D1297" s="19">
        <v>42619802</v>
      </c>
      <c r="E1297" s="57" t="str">
        <f t="shared" si="377"/>
        <v>KG-ARI-1903-00107-02556/42619802</v>
      </c>
      <c r="F1297" s="19" t="s">
        <v>2216</v>
      </c>
      <c r="G1297" s="19" t="s">
        <v>2224</v>
      </c>
      <c r="H1297" s="45">
        <v>43650</v>
      </c>
      <c r="I1297" s="38">
        <v>22</v>
      </c>
      <c r="J1297" s="38">
        <v>88</v>
      </c>
      <c r="K1297" s="65">
        <f t="shared" si="378"/>
        <v>4</v>
      </c>
      <c r="L1297" s="46">
        <v>3</v>
      </c>
      <c r="M1297" s="66">
        <f t="shared" si="379"/>
        <v>66</v>
      </c>
      <c r="N1297" s="38">
        <v>23.5</v>
      </c>
      <c r="O1297" s="38">
        <v>23</v>
      </c>
      <c r="P1297" s="38">
        <v>40</v>
      </c>
      <c r="Q1297" s="71">
        <f t="shared" si="380"/>
        <v>2.1999999999999999E-2</v>
      </c>
      <c r="R1297" s="65">
        <f t="shared" si="381"/>
        <v>0.48</v>
      </c>
      <c r="S1297" s="72">
        <f t="shared" si="382"/>
        <v>0.82499999999999996</v>
      </c>
      <c r="T1297" s="50">
        <v>72.599999999999994</v>
      </c>
      <c r="U1297" s="51" t="s">
        <v>3944</v>
      </c>
      <c r="V1297" s="27">
        <f>IF(E1297="","",SUMIF(OUTBOUND!$G:$G,WMS!E1297,OUTBOUND!$L:$L))</f>
        <v>11</v>
      </c>
      <c r="W1297" s="27">
        <f>IF(E1297="","",SUMIF(OUTBOUND!$G:$G,WMS!E1297,OUTBOUND!$M:$M))</f>
        <v>44</v>
      </c>
      <c r="X1297" s="71">
        <f>IF(E1297="","",SUMIF(OUTBOUND!$G:$G,WMS!E1297,OUTBOUND!$O:$O))</f>
        <v>33</v>
      </c>
      <c r="Y1297" s="71">
        <f>IF(E1297="","",SUMIF(OUTBOUND!$G:$G,WMS!E1297,OUTBOUND!$AC:$AC))</f>
        <v>36.299999999999997</v>
      </c>
      <c r="Z1297" s="71">
        <f>IF(E1297="","",SUMIF(OUTBOUND!$G:$G,WMS!E1297,OUTBOUND!$P:$P))</f>
        <v>0.24199999999999999</v>
      </c>
      <c r="AA1297" s="27">
        <f t="shared" si="383"/>
        <v>11</v>
      </c>
      <c r="AB1297" s="27">
        <f t="shared" si="384"/>
        <v>44</v>
      </c>
      <c r="AC1297" s="71">
        <f t="shared" si="385"/>
        <v>33</v>
      </c>
      <c r="AD1297" s="71">
        <f t="shared" si="386"/>
        <v>36.299999999999997</v>
      </c>
      <c r="AE1297" s="71">
        <f t="shared" si="387"/>
        <v>0.23799999999999999</v>
      </c>
      <c r="AF1297" s="80" t="b">
        <f t="shared" si="388"/>
        <v>1</v>
      </c>
    </row>
    <row r="1298" spans="1:33">
      <c r="A1298" s="84" t="s">
        <v>3227</v>
      </c>
      <c r="B1298" s="83" t="s">
        <v>2214</v>
      </c>
      <c r="C1298" s="83" t="s">
        <v>3909</v>
      </c>
      <c r="D1298" s="83">
        <v>42699248</v>
      </c>
      <c r="E1298" s="57" t="str">
        <f t="shared" si="377"/>
        <v>KG-ARI-1903-00107-02556/42699248</v>
      </c>
      <c r="F1298" s="19" t="s">
        <v>2216</v>
      </c>
      <c r="G1298" s="19" t="s">
        <v>2224</v>
      </c>
      <c r="H1298" s="45">
        <v>43650</v>
      </c>
      <c r="I1298" s="38">
        <v>7</v>
      </c>
      <c r="J1298" s="38">
        <v>42</v>
      </c>
      <c r="K1298" s="65">
        <f t="shared" si="378"/>
        <v>6</v>
      </c>
      <c r="L1298" s="46">
        <v>2.4500000000000002</v>
      </c>
      <c r="M1298" s="66">
        <f t="shared" si="379"/>
        <v>17.149999999999999</v>
      </c>
      <c r="N1298" s="38">
        <v>30</v>
      </c>
      <c r="O1298" s="38">
        <v>21.5</v>
      </c>
      <c r="P1298" s="38">
        <v>19.5</v>
      </c>
      <c r="Q1298" s="71">
        <f t="shared" si="380"/>
        <v>1.2999999999999999E-2</v>
      </c>
      <c r="R1298" s="65">
        <f t="shared" si="381"/>
        <v>0.09</v>
      </c>
      <c r="S1298" s="72">
        <f t="shared" si="382"/>
        <v>0.35</v>
      </c>
      <c r="T1298" s="50">
        <v>14.7</v>
      </c>
      <c r="U1298" s="51" t="s">
        <v>3943</v>
      </c>
      <c r="V1298" s="27">
        <f>IF(E1298="","",SUMIF(OUTBOUND!$G:$G,WMS!E1298,OUTBOUND!$L:$L))</f>
        <v>7</v>
      </c>
      <c r="W1298" s="27">
        <f>IF(E1298="","",SUMIF(OUTBOUND!$G:$G,WMS!E1298,OUTBOUND!$M:$M))</f>
        <v>42</v>
      </c>
      <c r="X1298" s="71">
        <f>IF(E1298="","",SUMIF(OUTBOUND!$G:$G,WMS!E1298,OUTBOUND!$O:$O))</f>
        <v>17.150000000000002</v>
      </c>
      <c r="Y1298" s="71">
        <f>IF(E1298="","",SUMIF(OUTBOUND!$G:$G,WMS!E1298,OUTBOUND!$AC:$AC))</f>
        <v>14.7</v>
      </c>
      <c r="Z1298" s="71">
        <f>IF(E1298="","",SUMIF(OUTBOUND!$G:$G,WMS!E1298,OUTBOUND!$P:$P))</f>
        <v>9.0999999999999998E-2</v>
      </c>
      <c r="AA1298" s="27">
        <f t="shared" si="383"/>
        <v>0</v>
      </c>
      <c r="AB1298" s="27">
        <f t="shared" si="384"/>
        <v>0</v>
      </c>
      <c r="AC1298" s="71">
        <f t="shared" si="385"/>
        <v>-3.5527136788005009E-15</v>
      </c>
      <c r="AD1298" s="71">
        <f t="shared" si="386"/>
        <v>0</v>
      </c>
      <c r="AE1298" s="71">
        <f t="shared" si="387"/>
        <v>-1.0000000000000009E-3</v>
      </c>
      <c r="AF1298" s="80" t="e">
        <f t="shared" si="388"/>
        <v>#DIV/0!</v>
      </c>
      <c r="AG1298" s="60" t="s">
        <v>2726</v>
      </c>
    </row>
    <row r="1299" spans="1:33">
      <c r="A1299" s="43" t="s">
        <v>3227</v>
      </c>
      <c r="B1299" s="19" t="s">
        <v>2214</v>
      </c>
      <c r="C1299" s="19" t="s">
        <v>3909</v>
      </c>
      <c r="D1299" s="19">
        <v>42699279</v>
      </c>
      <c r="E1299" s="57" t="str">
        <f t="shared" si="377"/>
        <v>KG-ARI-1903-00107-02556/42699279</v>
      </c>
      <c r="F1299" s="19" t="s">
        <v>2216</v>
      </c>
      <c r="G1299" s="19" t="s">
        <v>2224</v>
      </c>
      <c r="H1299" s="45">
        <v>43650</v>
      </c>
      <c r="I1299" s="38">
        <v>6</v>
      </c>
      <c r="J1299" s="38">
        <v>36</v>
      </c>
      <c r="K1299" s="65">
        <f t="shared" si="378"/>
        <v>6</v>
      </c>
      <c r="L1299" s="46">
        <v>2.4</v>
      </c>
      <c r="M1299" s="66">
        <f t="shared" si="379"/>
        <v>14.4</v>
      </c>
      <c r="N1299" s="38">
        <v>31</v>
      </c>
      <c r="O1299" s="38">
        <v>22</v>
      </c>
      <c r="P1299" s="38">
        <v>14</v>
      </c>
      <c r="Q1299" s="71">
        <f t="shared" si="380"/>
        <v>0.01</v>
      </c>
      <c r="R1299" s="65">
        <f t="shared" si="381"/>
        <v>0.06</v>
      </c>
      <c r="S1299" s="72">
        <f t="shared" si="382"/>
        <v>0.33333333333333331</v>
      </c>
      <c r="T1299" s="50">
        <v>12</v>
      </c>
      <c r="U1299" s="51" t="s">
        <v>3943</v>
      </c>
      <c r="V1299" s="27">
        <f>IF(E1299="","",SUMIF(OUTBOUND!$G:$G,WMS!E1299,OUTBOUND!$L:$L))</f>
        <v>4</v>
      </c>
      <c r="W1299" s="27">
        <f>IF(E1299="","",SUMIF(OUTBOUND!$G:$G,WMS!E1299,OUTBOUND!$M:$M))</f>
        <v>24</v>
      </c>
      <c r="X1299" s="71">
        <f>IF(E1299="","",SUMIF(OUTBOUND!$G:$G,WMS!E1299,OUTBOUND!$O:$O))</f>
        <v>9.6</v>
      </c>
      <c r="Y1299" s="71">
        <f>IF(E1299="","",SUMIF(OUTBOUND!$G:$G,WMS!E1299,OUTBOUND!$AC:$AC))</f>
        <v>8</v>
      </c>
      <c r="Z1299" s="71">
        <f>IF(E1299="","",SUMIF(OUTBOUND!$G:$G,WMS!E1299,OUTBOUND!$P:$P))</f>
        <v>0.04</v>
      </c>
      <c r="AA1299" s="27">
        <f t="shared" si="383"/>
        <v>2</v>
      </c>
      <c r="AB1299" s="27">
        <f t="shared" si="384"/>
        <v>12</v>
      </c>
      <c r="AC1299" s="71">
        <f t="shared" si="385"/>
        <v>4.8000000000000007</v>
      </c>
      <c r="AD1299" s="71">
        <f t="shared" si="386"/>
        <v>4</v>
      </c>
      <c r="AE1299" s="71">
        <f t="shared" si="387"/>
        <v>1.9999999999999997E-2</v>
      </c>
      <c r="AF1299" s="80" t="b">
        <f t="shared" si="388"/>
        <v>1</v>
      </c>
    </row>
    <row r="1300" spans="1:33">
      <c r="A1300" s="43" t="s">
        <v>3227</v>
      </c>
      <c r="B1300" s="19" t="s">
        <v>2214</v>
      </c>
      <c r="C1300" s="19" t="s">
        <v>3909</v>
      </c>
      <c r="D1300" s="19">
        <v>42700968</v>
      </c>
      <c r="E1300" s="57" t="str">
        <f t="shared" si="377"/>
        <v>KG-ARI-1903-00107-02556/42700968</v>
      </c>
      <c r="F1300" s="19" t="s">
        <v>2216</v>
      </c>
      <c r="G1300" s="19" t="s">
        <v>2224</v>
      </c>
      <c r="H1300" s="45">
        <v>43650</v>
      </c>
      <c r="I1300" s="38">
        <v>4</v>
      </c>
      <c r="J1300" s="38">
        <v>24</v>
      </c>
      <c r="K1300" s="65">
        <f t="shared" si="378"/>
        <v>6</v>
      </c>
      <c r="L1300" s="46">
        <v>5.95</v>
      </c>
      <c r="M1300" s="66">
        <f t="shared" si="379"/>
        <v>23.8</v>
      </c>
      <c r="N1300" s="38">
        <v>33</v>
      </c>
      <c r="O1300" s="38">
        <v>25</v>
      </c>
      <c r="P1300" s="38">
        <v>19</v>
      </c>
      <c r="Q1300" s="71">
        <f t="shared" si="380"/>
        <v>1.6E-2</v>
      </c>
      <c r="R1300" s="65">
        <f t="shared" si="381"/>
        <v>0.06</v>
      </c>
      <c r="S1300" s="72">
        <f t="shared" si="382"/>
        <v>0.83333333333333337</v>
      </c>
      <c r="T1300" s="50">
        <v>20</v>
      </c>
      <c r="U1300" s="51" t="s">
        <v>3945</v>
      </c>
      <c r="V1300" s="27">
        <f>IF(E1300="","",SUMIF(OUTBOUND!$G:$G,WMS!E1300,OUTBOUND!$L:$L))</f>
        <v>0</v>
      </c>
      <c r="W1300" s="27">
        <f>IF(E1300="","",SUMIF(OUTBOUND!$G:$G,WMS!E1300,OUTBOUND!$M:$M))</f>
        <v>0</v>
      </c>
      <c r="X1300" s="71">
        <f>IF(E1300="","",SUMIF(OUTBOUND!$G:$G,WMS!E1300,OUTBOUND!$O:$O))</f>
        <v>0</v>
      </c>
      <c r="Y1300" s="71">
        <f>IF(E1300="","",SUMIF(OUTBOUND!$G:$G,WMS!E1300,OUTBOUND!$AC:$AC))</f>
        <v>0</v>
      </c>
      <c r="Z1300" s="71">
        <f>IF(E1300="","",SUMIF(OUTBOUND!$G:$G,WMS!E1300,OUTBOUND!$P:$P))</f>
        <v>0</v>
      </c>
      <c r="AA1300" s="27">
        <f t="shared" si="383"/>
        <v>4</v>
      </c>
      <c r="AB1300" s="27">
        <f t="shared" si="384"/>
        <v>24</v>
      </c>
      <c r="AC1300" s="71">
        <f t="shared" si="385"/>
        <v>23.8</v>
      </c>
      <c r="AD1300" s="71">
        <f t="shared" si="386"/>
        <v>20</v>
      </c>
      <c r="AE1300" s="71">
        <f t="shared" si="387"/>
        <v>0.06</v>
      </c>
      <c r="AF1300" s="80" t="b">
        <f t="shared" si="388"/>
        <v>1</v>
      </c>
    </row>
    <row r="1301" spans="1:33">
      <c r="A1301" s="43" t="s">
        <v>3227</v>
      </c>
      <c r="B1301" s="19" t="s">
        <v>2214</v>
      </c>
      <c r="C1301" s="19" t="s">
        <v>3909</v>
      </c>
      <c r="D1301" s="19">
        <v>42700982</v>
      </c>
      <c r="E1301" s="57" t="str">
        <f t="shared" si="377"/>
        <v>KG-ARI-1903-00107-02556/42700982</v>
      </c>
      <c r="F1301" s="19" t="s">
        <v>2216</v>
      </c>
      <c r="G1301" s="19" t="s">
        <v>2224</v>
      </c>
      <c r="H1301" s="45">
        <v>43650</v>
      </c>
      <c r="I1301" s="38">
        <v>9</v>
      </c>
      <c r="J1301" s="38">
        <v>54</v>
      </c>
      <c r="K1301" s="65">
        <f t="shared" si="378"/>
        <v>6</v>
      </c>
      <c r="L1301" s="46">
        <v>5.6</v>
      </c>
      <c r="M1301" s="66">
        <f t="shared" si="379"/>
        <v>50.4</v>
      </c>
      <c r="N1301" s="38">
        <v>43</v>
      </c>
      <c r="O1301" s="38">
        <v>29.5</v>
      </c>
      <c r="P1301" s="38">
        <v>39.5</v>
      </c>
      <c r="Q1301" s="71">
        <f t="shared" si="380"/>
        <v>0.05</v>
      </c>
      <c r="R1301" s="65">
        <f t="shared" si="381"/>
        <v>0.45</v>
      </c>
      <c r="S1301" s="72">
        <f t="shared" si="382"/>
        <v>0.91666666666666663</v>
      </c>
      <c r="T1301" s="50">
        <v>49.5</v>
      </c>
      <c r="U1301" s="51" t="s">
        <v>3946</v>
      </c>
      <c r="V1301" s="27">
        <f>IF(E1301="","",SUMIF(OUTBOUND!$G:$G,WMS!E1301,OUTBOUND!$L:$L))</f>
        <v>7</v>
      </c>
      <c r="W1301" s="27">
        <f>IF(E1301="","",SUMIF(OUTBOUND!$G:$G,WMS!E1301,OUTBOUND!$M:$M))</f>
        <v>42</v>
      </c>
      <c r="X1301" s="71">
        <f>IF(E1301="","",SUMIF(OUTBOUND!$G:$G,WMS!E1301,OUTBOUND!$O:$O))</f>
        <v>39.199999999999996</v>
      </c>
      <c r="Y1301" s="71">
        <f>IF(E1301="","",SUMIF(OUTBOUND!$G:$G,WMS!E1301,OUTBOUND!$AC:$AC))</f>
        <v>38.5</v>
      </c>
      <c r="Z1301" s="71">
        <f>IF(E1301="","",SUMIF(OUTBOUND!$G:$G,WMS!E1301,OUTBOUND!$P:$P))</f>
        <v>0.35000000000000003</v>
      </c>
      <c r="AA1301" s="27">
        <f t="shared" si="383"/>
        <v>2</v>
      </c>
      <c r="AB1301" s="27">
        <f t="shared" si="384"/>
        <v>12</v>
      </c>
      <c r="AC1301" s="71">
        <f t="shared" si="385"/>
        <v>11.200000000000003</v>
      </c>
      <c r="AD1301" s="71">
        <f t="shared" si="386"/>
        <v>11</v>
      </c>
      <c r="AE1301" s="71">
        <f t="shared" si="387"/>
        <v>9.9999999999999978E-2</v>
      </c>
      <c r="AF1301" s="80" t="b">
        <f t="shared" si="388"/>
        <v>1</v>
      </c>
    </row>
    <row r="1302" spans="1:33">
      <c r="A1302" s="43" t="s">
        <v>3227</v>
      </c>
      <c r="B1302" s="19" t="s">
        <v>2214</v>
      </c>
      <c r="C1302" s="19" t="s">
        <v>3909</v>
      </c>
      <c r="D1302" s="19">
        <v>42701002</v>
      </c>
      <c r="E1302" s="57" t="str">
        <f t="shared" si="377"/>
        <v>KG-ARI-1903-00107-02556/42701002</v>
      </c>
      <c r="F1302" s="19" t="s">
        <v>2216</v>
      </c>
      <c r="G1302" s="19" t="s">
        <v>2224</v>
      </c>
      <c r="H1302" s="45">
        <v>43650</v>
      </c>
      <c r="I1302" s="38">
        <v>5</v>
      </c>
      <c r="J1302" s="38">
        <v>30</v>
      </c>
      <c r="K1302" s="65">
        <f t="shared" si="378"/>
        <v>6</v>
      </c>
      <c r="L1302" s="46">
        <v>2.15</v>
      </c>
      <c r="M1302" s="66">
        <f t="shared" si="379"/>
        <v>10.75</v>
      </c>
      <c r="N1302" s="38">
        <v>30</v>
      </c>
      <c r="O1302" s="38">
        <v>22</v>
      </c>
      <c r="P1302" s="38">
        <v>19</v>
      </c>
      <c r="Q1302" s="71">
        <f t="shared" si="380"/>
        <v>1.2999999999999999E-2</v>
      </c>
      <c r="R1302" s="65">
        <f t="shared" si="381"/>
        <v>0.06</v>
      </c>
      <c r="S1302" s="72">
        <f t="shared" si="382"/>
        <v>0.35</v>
      </c>
      <c r="T1302" s="50">
        <v>10.5</v>
      </c>
      <c r="U1302" s="51" t="s">
        <v>3945</v>
      </c>
      <c r="V1302" s="27">
        <f>IF(E1302="","",SUMIF(OUTBOUND!$G:$G,WMS!E1302,OUTBOUND!$L:$L))</f>
        <v>4</v>
      </c>
      <c r="W1302" s="27">
        <f>IF(E1302="","",SUMIF(OUTBOUND!$G:$G,WMS!E1302,OUTBOUND!$M:$M))</f>
        <v>24</v>
      </c>
      <c r="X1302" s="71">
        <f>IF(E1302="","",SUMIF(OUTBOUND!$G:$G,WMS!E1302,OUTBOUND!$O:$O))</f>
        <v>8.6</v>
      </c>
      <c r="Y1302" s="71">
        <f>IF(E1302="","",SUMIF(OUTBOUND!$G:$G,WMS!E1302,OUTBOUND!$AC:$AC))</f>
        <v>8.3999999999999986</v>
      </c>
      <c r="Z1302" s="71">
        <f>IF(E1302="","",SUMIF(OUTBOUND!$G:$G,WMS!E1302,OUTBOUND!$P:$P))</f>
        <v>5.1999999999999998E-2</v>
      </c>
      <c r="AA1302" s="27">
        <f t="shared" si="383"/>
        <v>1</v>
      </c>
      <c r="AB1302" s="27">
        <f t="shared" si="384"/>
        <v>6</v>
      </c>
      <c r="AC1302" s="71">
        <f t="shared" si="385"/>
        <v>2.1500000000000004</v>
      </c>
      <c r="AD1302" s="71">
        <f t="shared" si="386"/>
        <v>2.1000000000000014</v>
      </c>
      <c r="AE1302" s="71">
        <f t="shared" si="387"/>
        <v>8.0000000000000002E-3</v>
      </c>
      <c r="AF1302" s="80" t="b">
        <f t="shared" si="388"/>
        <v>1</v>
      </c>
    </row>
    <row r="1303" spans="1:33">
      <c r="A1303" s="84" t="s">
        <v>3227</v>
      </c>
      <c r="B1303" s="83" t="s">
        <v>2214</v>
      </c>
      <c r="C1303" s="83" t="s">
        <v>3909</v>
      </c>
      <c r="D1303" s="83">
        <v>42701033</v>
      </c>
      <c r="E1303" s="57" t="str">
        <f t="shared" si="377"/>
        <v>KG-ARI-1903-00107-02556/42701033</v>
      </c>
      <c r="F1303" s="19" t="s">
        <v>2216</v>
      </c>
      <c r="G1303" s="19" t="s">
        <v>2224</v>
      </c>
      <c r="H1303" s="45">
        <v>43650</v>
      </c>
      <c r="I1303" s="38">
        <v>6</v>
      </c>
      <c r="J1303" s="38">
        <v>36</v>
      </c>
      <c r="K1303" s="65">
        <f t="shared" si="378"/>
        <v>6</v>
      </c>
      <c r="L1303" s="46">
        <v>2.35</v>
      </c>
      <c r="M1303" s="66">
        <f t="shared" si="379"/>
        <v>14.1</v>
      </c>
      <c r="N1303" s="38">
        <v>31</v>
      </c>
      <c r="O1303" s="38">
        <v>22</v>
      </c>
      <c r="P1303" s="38">
        <v>14</v>
      </c>
      <c r="Q1303" s="71">
        <f t="shared" si="380"/>
        <v>0.01</v>
      </c>
      <c r="R1303" s="65">
        <f t="shared" si="381"/>
        <v>0.06</v>
      </c>
      <c r="S1303" s="72">
        <f t="shared" si="382"/>
        <v>0.33333333333333331</v>
      </c>
      <c r="T1303" s="50">
        <v>12</v>
      </c>
      <c r="U1303" s="51" t="s">
        <v>3945</v>
      </c>
      <c r="V1303" s="27">
        <f>IF(E1303="","",SUMIF(OUTBOUND!$G:$G,WMS!E1303,OUTBOUND!$L:$L))</f>
        <v>6</v>
      </c>
      <c r="W1303" s="27">
        <f>IF(E1303="","",SUMIF(OUTBOUND!$G:$G,WMS!E1303,OUTBOUND!$M:$M))</f>
        <v>36</v>
      </c>
      <c r="X1303" s="71">
        <f>IF(E1303="","",SUMIF(OUTBOUND!$G:$G,WMS!E1303,OUTBOUND!$O:$O))</f>
        <v>14.100000000000001</v>
      </c>
      <c r="Y1303" s="71">
        <f>IF(E1303="","",SUMIF(OUTBOUND!$G:$G,WMS!E1303,OUTBOUND!$AC:$AC))</f>
        <v>12</v>
      </c>
      <c r="Z1303" s="71">
        <f>IF(E1303="","",SUMIF(OUTBOUND!$G:$G,WMS!E1303,OUTBOUND!$P:$P))</f>
        <v>0.06</v>
      </c>
      <c r="AA1303" s="27">
        <f t="shared" si="383"/>
        <v>0</v>
      </c>
      <c r="AB1303" s="27">
        <f t="shared" si="384"/>
        <v>0</v>
      </c>
      <c r="AC1303" s="71">
        <f t="shared" si="385"/>
        <v>-1.7763568394002505E-15</v>
      </c>
      <c r="AD1303" s="71">
        <f t="shared" si="386"/>
        <v>0</v>
      </c>
      <c r="AE1303" s="71">
        <f t="shared" si="387"/>
        <v>0</v>
      </c>
      <c r="AF1303" s="80" t="e">
        <f t="shared" si="388"/>
        <v>#DIV/0!</v>
      </c>
      <c r="AG1303" s="60" t="s">
        <v>2726</v>
      </c>
    </row>
    <row r="1304" spans="1:33">
      <c r="A1304" s="84" t="s">
        <v>3227</v>
      </c>
      <c r="B1304" s="83" t="s">
        <v>2214</v>
      </c>
      <c r="C1304" s="83" t="s">
        <v>3909</v>
      </c>
      <c r="D1304" s="83">
        <v>42701040</v>
      </c>
      <c r="E1304" s="57" t="str">
        <f t="shared" si="377"/>
        <v>KG-ARI-1903-00107-02556/42701040</v>
      </c>
      <c r="F1304" s="19" t="s">
        <v>2216</v>
      </c>
      <c r="G1304" s="19" t="s">
        <v>2224</v>
      </c>
      <c r="H1304" s="45">
        <v>43650</v>
      </c>
      <c r="I1304" s="38">
        <v>4</v>
      </c>
      <c r="J1304" s="38">
        <v>24</v>
      </c>
      <c r="K1304" s="65">
        <f t="shared" si="378"/>
        <v>6</v>
      </c>
      <c r="L1304" s="46">
        <v>5.6</v>
      </c>
      <c r="M1304" s="66">
        <f t="shared" si="379"/>
        <v>22.4</v>
      </c>
      <c r="N1304" s="38">
        <v>33</v>
      </c>
      <c r="O1304" s="38">
        <v>24.5</v>
      </c>
      <c r="P1304" s="38">
        <v>19.5</v>
      </c>
      <c r="Q1304" s="71">
        <f t="shared" si="380"/>
        <v>1.6E-2</v>
      </c>
      <c r="R1304" s="65">
        <f t="shared" si="381"/>
        <v>0.06</v>
      </c>
      <c r="S1304" s="72">
        <f t="shared" si="382"/>
        <v>0.83333333333333337</v>
      </c>
      <c r="T1304" s="50">
        <v>20</v>
      </c>
      <c r="U1304" s="51" t="s">
        <v>3942</v>
      </c>
      <c r="V1304" s="27">
        <f>IF(E1304="","",SUMIF(OUTBOUND!$G:$G,WMS!E1304,OUTBOUND!$L:$L))</f>
        <v>4</v>
      </c>
      <c r="W1304" s="27">
        <f>IF(E1304="","",SUMIF(OUTBOUND!$G:$G,WMS!E1304,OUTBOUND!$M:$M))</f>
        <v>24</v>
      </c>
      <c r="X1304" s="71">
        <f>IF(E1304="","",SUMIF(OUTBOUND!$G:$G,WMS!E1304,OUTBOUND!$O:$O))</f>
        <v>22.4</v>
      </c>
      <c r="Y1304" s="71">
        <f>IF(E1304="","",SUMIF(OUTBOUND!$G:$G,WMS!E1304,OUTBOUND!$AC:$AC))</f>
        <v>20</v>
      </c>
      <c r="Z1304" s="71">
        <f>IF(E1304="","",SUMIF(OUTBOUND!$G:$G,WMS!E1304,OUTBOUND!$P:$P))</f>
        <v>6.4000000000000001E-2</v>
      </c>
      <c r="AA1304" s="27">
        <f t="shared" si="383"/>
        <v>0</v>
      </c>
      <c r="AB1304" s="27">
        <f t="shared" si="384"/>
        <v>0</v>
      </c>
      <c r="AC1304" s="71">
        <f t="shared" si="385"/>
        <v>0</v>
      </c>
      <c r="AD1304" s="71">
        <f t="shared" si="386"/>
        <v>0</v>
      </c>
      <c r="AE1304" s="71">
        <f t="shared" si="387"/>
        <v>-4.0000000000000036E-3</v>
      </c>
      <c r="AF1304" s="80" t="e">
        <f t="shared" si="388"/>
        <v>#DIV/0!</v>
      </c>
      <c r="AG1304" s="60" t="s">
        <v>2726</v>
      </c>
    </row>
    <row r="1305" spans="1:33">
      <c r="A1305" s="84" t="s">
        <v>3227</v>
      </c>
      <c r="B1305" s="83" t="s">
        <v>2214</v>
      </c>
      <c r="C1305" s="83" t="s">
        <v>3909</v>
      </c>
      <c r="D1305" s="83">
        <v>42701057</v>
      </c>
      <c r="E1305" s="57" t="str">
        <f t="shared" si="377"/>
        <v>KG-ARI-1903-00107-02556/42701057</v>
      </c>
      <c r="F1305" s="19" t="s">
        <v>2216</v>
      </c>
      <c r="G1305" s="19" t="s">
        <v>2224</v>
      </c>
      <c r="H1305" s="45">
        <v>43650</v>
      </c>
      <c r="I1305" s="38">
        <v>5</v>
      </c>
      <c r="J1305" s="38">
        <v>30</v>
      </c>
      <c r="K1305" s="65">
        <f t="shared" si="378"/>
        <v>6</v>
      </c>
      <c r="L1305" s="46">
        <v>5.45</v>
      </c>
      <c r="M1305" s="66">
        <f t="shared" si="379"/>
        <v>27.25</v>
      </c>
      <c r="N1305" s="38">
        <v>43</v>
      </c>
      <c r="O1305" s="38">
        <v>29</v>
      </c>
      <c r="P1305" s="38">
        <v>40</v>
      </c>
      <c r="Q1305" s="71">
        <f t="shared" si="380"/>
        <v>0.05</v>
      </c>
      <c r="R1305" s="65">
        <f t="shared" si="381"/>
        <v>0.25</v>
      </c>
      <c r="S1305" s="72">
        <f t="shared" si="382"/>
        <v>0.91666666666666663</v>
      </c>
      <c r="T1305" s="50">
        <v>27.5</v>
      </c>
      <c r="U1305" s="51" t="s">
        <v>3942</v>
      </c>
      <c r="V1305" s="27">
        <f>IF(E1305="","",SUMIF(OUTBOUND!$G:$G,WMS!E1305,OUTBOUND!$L:$L))</f>
        <v>5</v>
      </c>
      <c r="W1305" s="27">
        <f>IF(E1305="","",SUMIF(OUTBOUND!$G:$G,WMS!E1305,OUTBOUND!$M:$M))</f>
        <v>30</v>
      </c>
      <c r="X1305" s="71">
        <f>IF(E1305="","",SUMIF(OUTBOUND!$G:$G,WMS!E1305,OUTBOUND!$O:$O))</f>
        <v>27.25</v>
      </c>
      <c r="Y1305" s="71">
        <f>IF(E1305="","",SUMIF(OUTBOUND!$G:$G,WMS!E1305,OUTBOUND!$AC:$AC))</f>
        <v>27.5</v>
      </c>
      <c r="Z1305" s="71">
        <f>IF(E1305="","",SUMIF(OUTBOUND!$G:$G,WMS!E1305,OUTBOUND!$P:$P))</f>
        <v>0.25</v>
      </c>
      <c r="AA1305" s="27">
        <f t="shared" si="383"/>
        <v>0</v>
      </c>
      <c r="AB1305" s="27">
        <f t="shared" si="384"/>
        <v>0</v>
      </c>
      <c r="AC1305" s="71">
        <f t="shared" si="385"/>
        <v>0</v>
      </c>
      <c r="AD1305" s="71">
        <f t="shared" si="386"/>
        <v>0</v>
      </c>
      <c r="AE1305" s="71">
        <f t="shared" si="387"/>
        <v>0</v>
      </c>
      <c r="AF1305" s="80" t="e">
        <f t="shared" si="388"/>
        <v>#DIV/0!</v>
      </c>
      <c r="AG1305" s="60" t="s">
        <v>2726</v>
      </c>
    </row>
    <row r="1306" spans="1:33">
      <c r="A1306" s="43" t="s">
        <v>3227</v>
      </c>
      <c r="B1306" s="19" t="s">
        <v>2214</v>
      </c>
      <c r="C1306" s="19" t="s">
        <v>3909</v>
      </c>
      <c r="D1306" s="19">
        <v>42701071</v>
      </c>
      <c r="E1306" s="57" t="str">
        <f t="shared" si="377"/>
        <v>KG-ARI-1903-00107-02556/42701071</v>
      </c>
      <c r="F1306" s="19" t="s">
        <v>2216</v>
      </c>
      <c r="G1306" s="19" t="s">
        <v>2224</v>
      </c>
      <c r="H1306" s="45">
        <v>43650</v>
      </c>
      <c r="I1306" s="38">
        <v>10</v>
      </c>
      <c r="J1306" s="38">
        <v>60</v>
      </c>
      <c r="K1306" s="65">
        <f t="shared" si="378"/>
        <v>6</v>
      </c>
      <c r="L1306" s="46">
        <v>2.4</v>
      </c>
      <c r="M1306" s="66">
        <f t="shared" si="379"/>
        <v>24</v>
      </c>
      <c r="N1306" s="38">
        <v>30</v>
      </c>
      <c r="O1306" s="38">
        <v>22</v>
      </c>
      <c r="P1306" s="38">
        <v>19</v>
      </c>
      <c r="Q1306" s="71">
        <f t="shared" si="380"/>
        <v>1.2999999999999999E-2</v>
      </c>
      <c r="R1306" s="65">
        <f t="shared" si="381"/>
        <v>0.13</v>
      </c>
      <c r="S1306" s="72">
        <f t="shared" si="382"/>
        <v>0.35</v>
      </c>
      <c r="T1306" s="50">
        <v>21</v>
      </c>
      <c r="U1306" s="51" t="s">
        <v>3943</v>
      </c>
      <c r="V1306" s="27">
        <f>IF(E1306="","",SUMIF(OUTBOUND!$G:$G,WMS!E1306,OUTBOUND!$L:$L))</f>
        <v>5</v>
      </c>
      <c r="W1306" s="27">
        <f>IF(E1306="","",SUMIF(OUTBOUND!$G:$G,WMS!E1306,OUTBOUND!$M:$M))</f>
        <v>30</v>
      </c>
      <c r="X1306" s="71">
        <f>IF(E1306="","",SUMIF(OUTBOUND!$G:$G,WMS!E1306,OUTBOUND!$O:$O))</f>
        <v>12</v>
      </c>
      <c r="Y1306" s="71">
        <f>IF(E1306="","",SUMIF(OUTBOUND!$G:$G,WMS!E1306,OUTBOUND!$AC:$AC))</f>
        <v>10.5</v>
      </c>
      <c r="Z1306" s="71">
        <f>IF(E1306="","",SUMIF(OUTBOUND!$G:$G,WMS!E1306,OUTBOUND!$P:$P))</f>
        <v>6.5000000000000002E-2</v>
      </c>
      <c r="AA1306" s="27">
        <f t="shared" si="383"/>
        <v>5</v>
      </c>
      <c r="AB1306" s="27">
        <f t="shared" si="384"/>
        <v>30</v>
      </c>
      <c r="AC1306" s="71">
        <f t="shared" si="385"/>
        <v>12</v>
      </c>
      <c r="AD1306" s="71">
        <f t="shared" si="386"/>
        <v>10.5</v>
      </c>
      <c r="AE1306" s="71">
        <f t="shared" si="387"/>
        <v>6.5000000000000002E-2</v>
      </c>
      <c r="AF1306" s="80" t="b">
        <f t="shared" si="388"/>
        <v>1</v>
      </c>
    </row>
    <row r="1307" spans="1:33">
      <c r="A1307" s="43" t="s">
        <v>3227</v>
      </c>
      <c r="B1307" s="19" t="s">
        <v>2214</v>
      </c>
      <c r="C1307" s="19" t="s">
        <v>3909</v>
      </c>
      <c r="D1307" s="19">
        <v>42701101</v>
      </c>
      <c r="E1307" s="57" t="str">
        <f t="shared" si="377"/>
        <v>KG-ARI-1903-00107-02556/42701101</v>
      </c>
      <c r="F1307" s="19" t="s">
        <v>2216</v>
      </c>
      <c r="G1307" s="19" t="s">
        <v>2224</v>
      </c>
      <c r="H1307" s="45">
        <v>43650</v>
      </c>
      <c r="I1307" s="38">
        <v>10</v>
      </c>
      <c r="J1307" s="38">
        <v>60</v>
      </c>
      <c r="K1307" s="65">
        <f t="shared" si="378"/>
        <v>6</v>
      </c>
      <c r="L1307" s="46">
        <v>2.4</v>
      </c>
      <c r="M1307" s="66">
        <f t="shared" si="379"/>
        <v>24</v>
      </c>
      <c r="N1307" s="38">
        <v>30</v>
      </c>
      <c r="O1307" s="38">
        <v>21.5</v>
      </c>
      <c r="P1307" s="38">
        <v>19.5</v>
      </c>
      <c r="Q1307" s="71">
        <f t="shared" si="380"/>
        <v>1.2999999999999999E-2</v>
      </c>
      <c r="R1307" s="65">
        <f t="shared" si="381"/>
        <v>0.13</v>
      </c>
      <c r="S1307" s="72">
        <f t="shared" si="382"/>
        <v>0.33333333333333331</v>
      </c>
      <c r="T1307" s="50">
        <v>20</v>
      </c>
      <c r="U1307" s="51" t="s">
        <v>3943</v>
      </c>
      <c r="V1307" s="27">
        <f>IF(E1307="","",SUMIF(OUTBOUND!$G:$G,WMS!E1307,OUTBOUND!$L:$L))</f>
        <v>6</v>
      </c>
      <c r="W1307" s="27">
        <f>IF(E1307="","",SUMIF(OUTBOUND!$G:$G,WMS!E1307,OUTBOUND!$M:$M))</f>
        <v>36</v>
      </c>
      <c r="X1307" s="71">
        <f>IF(E1307="","",SUMIF(OUTBOUND!$G:$G,WMS!E1307,OUTBOUND!$O:$O))</f>
        <v>14.399999999999999</v>
      </c>
      <c r="Y1307" s="71">
        <f>IF(E1307="","",SUMIF(OUTBOUND!$G:$G,WMS!E1307,OUTBOUND!$AC:$AC))</f>
        <v>12</v>
      </c>
      <c r="Z1307" s="71">
        <f>IF(E1307="","",SUMIF(OUTBOUND!$G:$G,WMS!E1307,OUTBOUND!$P:$P))</f>
        <v>7.8E-2</v>
      </c>
      <c r="AA1307" s="27">
        <f t="shared" si="383"/>
        <v>4</v>
      </c>
      <c r="AB1307" s="27">
        <f t="shared" si="384"/>
        <v>24</v>
      </c>
      <c r="AC1307" s="71">
        <f t="shared" si="385"/>
        <v>9.6000000000000014</v>
      </c>
      <c r="AD1307" s="71">
        <f t="shared" si="386"/>
        <v>8</v>
      </c>
      <c r="AE1307" s="71">
        <f t="shared" si="387"/>
        <v>5.2000000000000005E-2</v>
      </c>
      <c r="AF1307" s="80" t="b">
        <f t="shared" si="388"/>
        <v>1</v>
      </c>
    </row>
    <row r="1308" spans="1:33">
      <c r="A1308" s="43" t="s">
        <v>3227</v>
      </c>
      <c r="B1308" s="19" t="s">
        <v>2214</v>
      </c>
      <c r="C1308" s="19" t="s">
        <v>3909</v>
      </c>
      <c r="D1308" s="19">
        <v>42701149</v>
      </c>
      <c r="E1308" s="57" t="str">
        <f t="shared" si="377"/>
        <v>KG-ARI-1903-00107-02556/42701149</v>
      </c>
      <c r="F1308" s="19" t="s">
        <v>2216</v>
      </c>
      <c r="G1308" s="19" t="s">
        <v>2224</v>
      </c>
      <c r="H1308" s="45">
        <v>43650</v>
      </c>
      <c r="I1308" s="38">
        <v>4</v>
      </c>
      <c r="J1308" s="38">
        <v>24</v>
      </c>
      <c r="K1308" s="65">
        <f t="shared" si="378"/>
        <v>6</v>
      </c>
      <c r="L1308" s="46">
        <v>5.75</v>
      </c>
      <c r="M1308" s="66">
        <f t="shared" si="379"/>
        <v>23</v>
      </c>
      <c r="N1308" s="38">
        <v>33</v>
      </c>
      <c r="O1308" s="38">
        <v>25</v>
      </c>
      <c r="P1308" s="38">
        <v>19</v>
      </c>
      <c r="Q1308" s="71">
        <f t="shared" si="380"/>
        <v>1.6E-2</v>
      </c>
      <c r="R1308" s="65">
        <f t="shared" si="381"/>
        <v>0.06</v>
      </c>
      <c r="S1308" s="72">
        <f t="shared" si="382"/>
        <v>0.83333333333333337</v>
      </c>
      <c r="T1308" s="50">
        <v>20</v>
      </c>
      <c r="U1308" s="51" t="s">
        <v>3942</v>
      </c>
      <c r="V1308" s="27">
        <f>IF(E1308="","",SUMIF(OUTBOUND!$G:$G,WMS!E1308,OUTBOUND!$L:$L))</f>
        <v>0</v>
      </c>
      <c r="W1308" s="27">
        <f>IF(E1308="","",SUMIF(OUTBOUND!$G:$G,WMS!E1308,OUTBOUND!$M:$M))</f>
        <v>0</v>
      </c>
      <c r="X1308" s="71">
        <f>IF(E1308="","",SUMIF(OUTBOUND!$G:$G,WMS!E1308,OUTBOUND!$O:$O))</f>
        <v>0</v>
      </c>
      <c r="Y1308" s="71">
        <f>IF(E1308="","",SUMIF(OUTBOUND!$G:$G,WMS!E1308,OUTBOUND!$AC:$AC))</f>
        <v>0</v>
      </c>
      <c r="Z1308" s="71">
        <f>IF(E1308="","",SUMIF(OUTBOUND!$G:$G,WMS!E1308,OUTBOUND!$P:$P))</f>
        <v>0</v>
      </c>
      <c r="AA1308" s="27">
        <f t="shared" si="383"/>
        <v>4</v>
      </c>
      <c r="AB1308" s="27">
        <f t="shared" si="384"/>
        <v>24</v>
      </c>
      <c r="AC1308" s="71">
        <f t="shared" si="385"/>
        <v>23</v>
      </c>
      <c r="AD1308" s="71">
        <f t="shared" si="386"/>
        <v>20</v>
      </c>
      <c r="AE1308" s="71">
        <f t="shared" si="387"/>
        <v>0.06</v>
      </c>
      <c r="AF1308" s="80" t="b">
        <f t="shared" si="388"/>
        <v>1</v>
      </c>
    </row>
    <row r="1309" spans="1:33">
      <c r="A1309" s="43" t="s">
        <v>3227</v>
      </c>
      <c r="B1309" s="19" t="s">
        <v>2214</v>
      </c>
      <c r="C1309" s="19" t="s">
        <v>3909</v>
      </c>
      <c r="D1309" s="19">
        <v>42701187</v>
      </c>
      <c r="E1309" s="57" t="str">
        <f t="shared" si="377"/>
        <v>KG-ARI-1903-00107-02556/42701187</v>
      </c>
      <c r="F1309" s="19" t="s">
        <v>2216</v>
      </c>
      <c r="G1309" s="19" t="s">
        <v>2224</v>
      </c>
      <c r="H1309" s="45">
        <v>43650</v>
      </c>
      <c r="I1309" s="38">
        <v>13</v>
      </c>
      <c r="J1309" s="38">
        <v>78</v>
      </c>
      <c r="K1309" s="65">
        <f t="shared" si="378"/>
        <v>6</v>
      </c>
      <c r="L1309" s="46">
        <v>5.6</v>
      </c>
      <c r="M1309" s="66">
        <f t="shared" si="379"/>
        <v>72.8</v>
      </c>
      <c r="N1309" s="38">
        <v>43</v>
      </c>
      <c r="O1309" s="38">
        <v>29.5</v>
      </c>
      <c r="P1309" s="38">
        <v>39.5</v>
      </c>
      <c r="Q1309" s="71">
        <f t="shared" si="380"/>
        <v>0.05</v>
      </c>
      <c r="R1309" s="65">
        <f t="shared" si="381"/>
        <v>0.65</v>
      </c>
      <c r="S1309" s="72">
        <f t="shared" si="382"/>
        <v>0.91666666666666663</v>
      </c>
      <c r="T1309" s="50">
        <v>71.5</v>
      </c>
      <c r="U1309" s="51" t="s">
        <v>3942</v>
      </c>
      <c r="V1309" s="27">
        <f>IF(E1309="","",SUMIF(OUTBOUND!$G:$G,WMS!E1309,OUTBOUND!$L:$L))</f>
        <v>4</v>
      </c>
      <c r="W1309" s="27">
        <f>IF(E1309="","",SUMIF(OUTBOUND!$G:$G,WMS!E1309,OUTBOUND!$M:$M))</f>
        <v>24</v>
      </c>
      <c r="X1309" s="71">
        <f>IF(E1309="","",SUMIF(OUTBOUND!$G:$G,WMS!E1309,OUTBOUND!$O:$O))</f>
        <v>22.4</v>
      </c>
      <c r="Y1309" s="71">
        <f>IF(E1309="","",SUMIF(OUTBOUND!$G:$G,WMS!E1309,OUTBOUND!$AC:$AC))</f>
        <v>22</v>
      </c>
      <c r="Z1309" s="71">
        <f>IF(E1309="","",SUMIF(OUTBOUND!$G:$G,WMS!E1309,OUTBOUND!$P:$P))</f>
        <v>0.2</v>
      </c>
      <c r="AA1309" s="27">
        <f t="shared" si="383"/>
        <v>9</v>
      </c>
      <c r="AB1309" s="27">
        <f t="shared" si="384"/>
        <v>54</v>
      </c>
      <c r="AC1309" s="71">
        <f t="shared" si="385"/>
        <v>50.4</v>
      </c>
      <c r="AD1309" s="71">
        <f t="shared" si="386"/>
        <v>49.5</v>
      </c>
      <c r="AE1309" s="71">
        <f t="shared" si="387"/>
        <v>0.45</v>
      </c>
      <c r="AF1309" s="80" t="b">
        <f t="shared" si="388"/>
        <v>1</v>
      </c>
    </row>
    <row r="1310" spans="1:33">
      <c r="A1310" s="85" t="s">
        <v>3227</v>
      </c>
      <c r="B1310" s="36" t="s">
        <v>2214</v>
      </c>
      <c r="C1310" s="36" t="s">
        <v>3909</v>
      </c>
      <c r="D1310" s="36" t="s">
        <v>3016</v>
      </c>
      <c r="E1310" s="57" t="str">
        <f t="shared" si="377"/>
        <v>KG-ARI-1903-00107-02556/42561347A</v>
      </c>
      <c r="F1310" s="19" t="s">
        <v>2216</v>
      </c>
      <c r="G1310" s="20" t="s">
        <v>2230</v>
      </c>
      <c r="H1310" s="45">
        <v>43650</v>
      </c>
      <c r="I1310" s="38">
        <v>125</v>
      </c>
      <c r="J1310" s="38">
        <v>1000</v>
      </c>
      <c r="K1310" s="65">
        <f t="shared" si="378"/>
        <v>8</v>
      </c>
      <c r="L1310" s="46">
        <v>6</v>
      </c>
      <c r="M1310" s="66">
        <f t="shared" si="379"/>
        <v>750</v>
      </c>
      <c r="N1310" s="38">
        <v>31</v>
      </c>
      <c r="O1310" s="38">
        <v>28.5</v>
      </c>
      <c r="P1310" s="38">
        <v>15</v>
      </c>
      <c r="Q1310" s="71">
        <f t="shared" si="380"/>
        <v>1.2999999999999999E-2</v>
      </c>
      <c r="R1310" s="65">
        <f t="shared" si="381"/>
        <v>1.66</v>
      </c>
      <c r="S1310" s="72">
        <f t="shared" si="382"/>
        <v>0.50449999999999995</v>
      </c>
      <c r="T1310" s="50">
        <v>504.5</v>
      </c>
      <c r="U1310" s="51" t="s">
        <v>3939</v>
      </c>
      <c r="V1310" s="27">
        <f>IF(E1310="","",SUMIF(OUTBOUND!$G:$G,WMS!E1310,OUTBOUND!$L:$L))</f>
        <v>2</v>
      </c>
      <c r="W1310" s="27">
        <f>IF(E1310="","",SUMIF(OUTBOUND!$G:$G,WMS!E1310,OUTBOUND!$M:$M))</f>
        <v>16</v>
      </c>
      <c r="X1310" s="71">
        <f>IF(E1310="","",SUMIF(OUTBOUND!$G:$G,WMS!E1310,OUTBOUND!$O:$O))</f>
        <v>12</v>
      </c>
      <c r="Y1310" s="71">
        <f>IF(E1310="","",SUMIF(OUTBOUND!$G:$G,WMS!E1310,OUTBOUND!$AC:$AC))</f>
        <v>8.0719999999999992</v>
      </c>
      <c r="Z1310" s="71">
        <f>IF(E1310="","",SUMIF(OUTBOUND!$G:$G,WMS!E1310,OUTBOUND!$P:$P))</f>
        <v>2.5999999999999999E-2</v>
      </c>
      <c r="AA1310" s="27">
        <f t="shared" si="383"/>
        <v>123</v>
      </c>
      <c r="AB1310" s="27">
        <f t="shared" si="384"/>
        <v>984</v>
      </c>
      <c r="AC1310" s="71">
        <f t="shared" si="385"/>
        <v>738</v>
      </c>
      <c r="AD1310" s="71">
        <f t="shared" si="386"/>
        <v>496.428</v>
      </c>
      <c r="AE1310" s="71">
        <f t="shared" si="387"/>
        <v>1.6339999999999999</v>
      </c>
      <c r="AF1310" s="80" t="b">
        <f t="shared" si="388"/>
        <v>1</v>
      </c>
    </row>
    <row r="1311" spans="1:33">
      <c r="A1311" s="85" t="s">
        <v>3227</v>
      </c>
      <c r="B1311" s="36" t="s">
        <v>2214</v>
      </c>
      <c r="C1311" s="36" t="s">
        <v>3909</v>
      </c>
      <c r="D1311" s="36" t="s">
        <v>3121</v>
      </c>
      <c r="E1311" s="57" t="str">
        <f t="shared" si="377"/>
        <v>KG-ARI-1903-00107-02556/42561347B</v>
      </c>
      <c r="F1311" s="19" t="s">
        <v>2216</v>
      </c>
      <c r="G1311" s="20" t="s">
        <v>2219</v>
      </c>
      <c r="H1311" s="45">
        <v>43650</v>
      </c>
      <c r="J1311" s="38">
        <v>1000</v>
      </c>
      <c r="K1311" s="65" t="e">
        <f t="shared" si="378"/>
        <v>#DIV/0!</v>
      </c>
      <c r="L1311" s="46">
        <v>6</v>
      </c>
      <c r="M1311" s="66">
        <f t="shared" si="379"/>
        <v>0</v>
      </c>
      <c r="N1311" s="38">
        <v>31</v>
      </c>
      <c r="O1311" s="38">
        <v>28.5</v>
      </c>
      <c r="P1311" s="38">
        <v>15</v>
      </c>
      <c r="Q1311" s="71">
        <f t="shared" si="380"/>
        <v>1.2999999999999999E-2</v>
      </c>
      <c r="R1311" s="65">
        <f t="shared" si="381"/>
        <v>0</v>
      </c>
      <c r="S1311" s="72">
        <f t="shared" si="382"/>
        <v>0.1205</v>
      </c>
      <c r="T1311" s="50">
        <v>120.5</v>
      </c>
      <c r="U1311" s="51" t="s">
        <v>3939</v>
      </c>
      <c r="V1311" s="27">
        <f>IF(E1311="","",SUMIF(OUTBOUND!$G:$G,WMS!E1311,OUTBOUND!$L:$L))</f>
        <v>0</v>
      </c>
      <c r="W1311" s="27">
        <f>IF(E1311="","",SUMIF(OUTBOUND!$G:$G,WMS!E1311,OUTBOUND!$M:$M))</f>
        <v>16</v>
      </c>
      <c r="X1311" s="71">
        <f>IF(E1311="","",SUMIF(OUTBOUND!$G:$G,WMS!E1311,OUTBOUND!$O:$O))</f>
        <v>0</v>
      </c>
      <c r="Y1311" s="71">
        <f>IF(E1311="","",SUMIF(OUTBOUND!$G:$G,WMS!E1311,OUTBOUND!$AC:$AC))</f>
        <v>1.9279999999999999</v>
      </c>
      <c r="Z1311" s="71">
        <f>IF(E1311="","",SUMIF(OUTBOUND!$G:$G,WMS!E1311,OUTBOUND!$P:$P))</f>
        <v>0</v>
      </c>
      <c r="AA1311" s="27" t="str">
        <f t="shared" si="383"/>
        <v/>
      </c>
      <c r="AB1311" s="27">
        <f t="shared" si="384"/>
        <v>984</v>
      </c>
      <c r="AC1311" s="71">
        <f t="shared" si="385"/>
        <v>0</v>
      </c>
      <c r="AD1311" s="71">
        <f t="shared" si="386"/>
        <v>118.572</v>
      </c>
      <c r="AE1311" s="71">
        <f t="shared" si="387"/>
        <v>0</v>
      </c>
      <c r="AF1311" s="80" t="e">
        <f t="shared" si="388"/>
        <v>#DIV/0!</v>
      </c>
    </row>
    <row r="1312" spans="1:33">
      <c r="A1312" s="43" t="s">
        <v>3227</v>
      </c>
      <c r="B1312" s="19" t="s">
        <v>2214</v>
      </c>
      <c r="C1312" s="19" t="s">
        <v>3909</v>
      </c>
      <c r="D1312" s="19">
        <v>42634119</v>
      </c>
      <c r="E1312" s="57" t="str">
        <f t="shared" si="377"/>
        <v>KG-ARI-1903-00107-02556/42634119</v>
      </c>
      <c r="F1312" s="19" t="s">
        <v>2216</v>
      </c>
      <c r="G1312" s="20" t="s">
        <v>2226</v>
      </c>
      <c r="H1312" s="45">
        <v>43650</v>
      </c>
      <c r="I1312" s="38">
        <v>7</v>
      </c>
      <c r="J1312" s="38">
        <v>56</v>
      </c>
      <c r="K1312" s="65">
        <f t="shared" si="378"/>
        <v>8</v>
      </c>
      <c r="L1312" s="46">
        <v>8.35</v>
      </c>
      <c r="M1312" s="66">
        <f t="shared" si="379"/>
        <v>58.45</v>
      </c>
      <c r="N1312" s="38">
        <v>28</v>
      </c>
      <c r="O1312" s="38">
        <v>28.5</v>
      </c>
      <c r="P1312" s="38">
        <v>20.5</v>
      </c>
      <c r="Q1312" s="71">
        <f t="shared" si="380"/>
        <v>1.6E-2</v>
      </c>
      <c r="R1312" s="65">
        <f t="shared" si="381"/>
        <v>0.11</v>
      </c>
      <c r="S1312" s="72">
        <f t="shared" si="382"/>
        <v>0.97499999999999998</v>
      </c>
      <c r="T1312" s="50">
        <v>54.6</v>
      </c>
      <c r="U1312" s="51" t="s">
        <v>3946</v>
      </c>
      <c r="V1312" s="27">
        <f>IF(E1312="","",SUMIF(OUTBOUND!$G:$G,WMS!E1312,OUTBOUND!$L:$L))</f>
        <v>0</v>
      </c>
      <c r="W1312" s="27">
        <f>IF(E1312="","",SUMIF(OUTBOUND!$G:$G,WMS!E1312,OUTBOUND!$M:$M))</f>
        <v>0</v>
      </c>
      <c r="X1312" s="71">
        <f>IF(E1312="","",SUMIF(OUTBOUND!$G:$G,WMS!E1312,OUTBOUND!$O:$O))</f>
        <v>0</v>
      </c>
      <c r="Y1312" s="71">
        <f>IF(E1312="","",SUMIF(OUTBOUND!$G:$G,WMS!E1312,OUTBOUND!$AC:$AC))</f>
        <v>0</v>
      </c>
      <c r="Z1312" s="71">
        <f>IF(E1312="","",SUMIF(OUTBOUND!$G:$G,WMS!E1312,OUTBOUND!$P:$P))</f>
        <v>0</v>
      </c>
      <c r="AA1312" s="27">
        <f t="shared" si="383"/>
        <v>7</v>
      </c>
      <c r="AB1312" s="27">
        <f t="shared" si="384"/>
        <v>56</v>
      </c>
      <c r="AC1312" s="71">
        <f t="shared" si="385"/>
        <v>58.45</v>
      </c>
      <c r="AD1312" s="71">
        <f t="shared" si="386"/>
        <v>54.6</v>
      </c>
      <c r="AE1312" s="71">
        <f t="shared" si="387"/>
        <v>0.11</v>
      </c>
      <c r="AF1312" s="80" t="b">
        <f t="shared" si="388"/>
        <v>1</v>
      </c>
    </row>
    <row r="1313" spans="1:33">
      <c r="A1313" s="43" t="s">
        <v>3227</v>
      </c>
      <c r="B1313" s="19" t="s">
        <v>2214</v>
      </c>
      <c r="C1313" s="19" t="s">
        <v>3909</v>
      </c>
      <c r="D1313" s="19" t="s">
        <v>3947</v>
      </c>
      <c r="E1313" s="57" t="str">
        <f t="shared" si="377"/>
        <v>KG-ARI-1903-00107-02556/42634102</v>
      </c>
      <c r="F1313" s="19" t="s">
        <v>2216</v>
      </c>
      <c r="G1313" s="20" t="s">
        <v>2226</v>
      </c>
      <c r="H1313" s="45">
        <v>43650</v>
      </c>
      <c r="I1313" s="38">
        <v>7</v>
      </c>
      <c r="J1313" s="38">
        <v>56</v>
      </c>
      <c r="K1313" s="65">
        <f t="shared" si="378"/>
        <v>8</v>
      </c>
      <c r="L1313" s="46">
        <v>8.5</v>
      </c>
      <c r="M1313" s="66">
        <f t="shared" si="379"/>
        <v>59.5</v>
      </c>
      <c r="N1313" s="38">
        <v>28</v>
      </c>
      <c r="O1313" s="38">
        <v>29</v>
      </c>
      <c r="P1313" s="38">
        <v>20</v>
      </c>
      <c r="Q1313" s="71">
        <f t="shared" si="380"/>
        <v>1.6E-2</v>
      </c>
      <c r="R1313" s="65">
        <f t="shared" si="381"/>
        <v>0.11</v>
      </c>
      <c r="S1313" s="72">
        <f t="shared" si="382"/>
        <v>0.97499999999999998</v>
      </c>
      <c r="T1313" s="50">
        <v>54.6</v>
      </c>
      <c r="U1313" s="51" t="s">
        <v>3943</v>
      </c>
      <c r="V1313" s="27">
        <f>IF(E1313="","",SUMIF(OUTBOUND!$G:$G,WMS!E1313,OUTBOUND!$L:$L))</f>
        <v>0</v>
      </c>
      <c r="W1313" s="27">
        <f>IF(E1313="","",SUMIF(OUTBOUND!$G:$G,WMS!E1313,OUTBOUND!$M:$M))</f>
        <v>0</v>
      </c>
      <c r="X1313" s="71">
        <f>IF(E1313="","",SUMIF(OUTBOUND!$G:$G,WMS!E1313,OUTBOUND!$O:$O))</f>
        <v>0</v>
      </c>
      <c r="Y1313" s="71">
        <f>IF(E1313="","",SUMIF(OUTBOUND!$G:$G,WMS!E1313,OUTBOUND!$AC:$AC))</f>
        <v>0</v>
      </c>
      <c r="Z1313" s="71">
        <f>IF(E1313="","",SUMIF(OUTBOUND!$G:$G,WMS!E1313,OUTBOUND!$P:$P))</f>
        <v>0</v>
      </c>
      <c r="AA1313" s="27">
        <f t="shared" si="383"/>
        <v>7</v>
      </c>
      <c r="AB1313" s="27">
        <f t="shared" si="384"/>
        <v>56</v>
      </c>
      <c r="AC1313" s="71">
        <f t="shared" si="385"/>
        <v>59.5</v>
      </c>
      <c r="AD1313" s="71">
        <f t="shared" si="386"/>
        <v>54.6</v>
      </c>
      <c r="AE1313" s="71">
        <f t="shared" si="387"/>
        <v>0.11</v>
      </c>
      <c r="AF1313" s="80" t="b">
        <f t="shared" si="388"/>
        <v>1</v>
      </c>
    </row>
    <row r="1314" spans="1:33">
      <c r="A1314" s="84" t="s">
        <v>3227</v>
      </c>
      <c r="B1314" s="83" t="s">
        <v>2214</v>
      </c>
      <c r="C1314" s="83" t="s">
        <v>3909</v>
      </c>
      <c r="D1314" s="83">
        <v>42643944</v>
      </c>
      <c r="E1314" s="57" t="str">
        <f t="shared" si="377"/>
        <v>KG-ARI-1903-00107-02556/42643944</v>
      </c>
      <c r="F1314" s="19" t="s">
        <v>2216</v>
      </c>
      <c r="G1314" s="20" t="s">
        <v>2232</v>
      </c>
      <c r="H1314" s="45">
        <v>43650</v>
      </c>
      <c r="I1314" s="38">
        <v>8</v>
      </c>
      <c r="J1314" s="38">
        <v>48</v>
      </c>
      <c r="K1314" s="65">
        <f t="shared" si="378"/>
        <v>6</v>
      </c>
      <c r="L1314" s="46">
        <v>7.45</v>
      </c>
      <c r="M1314" s="66">
        <f t="shared" si="379"/>
        <v>59.6</v>
      </c>
      <c r="N1314" s="38">
        <v>53</v>
      </c>
      <c r="O1314" s="38">
        <v>29.5</v>
      </c>
      <c r="P1314" s="38">
        <v>21.5</v>
      </c>
      <c r="Q1314" s="71">
        <f t="shared" si="380"/>
        <v>3.4000000000000002E-2</v>
      </c>
      <c r="R1314" s="65">
        <f t="shared" si="381"/>
        <v>0.27</v>
      </c>
      <c r="S1314" s="72">
        <f t="shared" si="382"/>
        <v>1.1166666666666667</v>
      </c>
      <c r="T1314" s="50">
        <v>53.6</v>
      </c>
      <c r="U1314" s="51" t="s">
        <v>3946</v>
      </c>
      <c r="V1314" s="27">
        <f>IF(E1314="","",SUMIF(OUTBOUND!$G:$G,WMS!E1314,OUTBOUND!$L:$L))</f>
        <v>8</v>
      </c>
      <c r="W1314" s="27">
        <f>IF(E1314="","",SUMIF(OUTBOUND!$G:$G,WMS!E1314,OUTBOUND!$M:$M))</f>
        <v>48</v>
      </c>
      <c r="X1314" s="71">
        <f>IF(E1314="","",SUMIF(OUTBOUND!$G:$G,WMS!E1314,OUTBOUND!$O:$O))</f>
        <v>59.6</v>
      </c>
      <c r="Y1314" s="71">
        <f>IF(E1314="","",SUMIF(OUTBOUND!$G:$G,WMS!E1314,OUTBOUND!$AC:$AC))</f>
        <v>53.6</v>
      </c>
      <c r="Z1314" s="71">
        <f>IF(E1314="","",SUMIF(OUTBOUND!$G:$G,WMS!E1314,OUTBOUND!$P:$P))</f>
        <v>0.27200000000000002</v>
      </c>
      <c r="AA1314" s="27">
        <f t="shared" si="383"/>
        <v>0</v>
      </c>
      <c r="AB1314" s="27">
        <f t="shared" si="384"/>
        <v>0</v>
      </c>
      <c r="AC1314" s="71">
        <f t="shared" si="385"/>
        <v>0</v>
      </c>
      <c r="AD1314" s="71">
        <f t="shared" si="386"/>
        <v>0</v>
      </c>
      <c r="AE1314" s="71">
        <f t="shared" si="387"/>
        <v>-2.0000000000000018E-3</v>
      </c>
      <c r="AF1314" s="80" t="e">
        <f t="shared" si="388"/>
        <v>#DIV/0!</v>
      </c>
      <c r="AG1314" s="60" t="s">
        <v>2726</v>
      </c>
    </row>
    <row r="1315" spans="1:33">
      <c r="A1315" s="84" t="s">
        <v>3227</v>
      </c>
      <c r="B1315" s="83" t="s">
        <v>2214</v>
      </c>
      <c r="C1315" s="83" t="s">
        <v>3909</v>
      </c>
      <c r="D1315" s="83">
        <v>42492870</v>
      </c>
      <c r="E1315" s="57" t="str">
        <f t="shared" si="377"/>
        <v>KG-ARI-1903-00107-02556/42492870</v>
      </c>
      <c r="F1315" s="19" t="s">
        <v>2216</v>
      </c>
      <c r="G1315" s="20" t="s">
        <v>2227</v>
      </c>
      <c r="H1315" s="45">
        <v>43650</v>
      </c>
      <c r="I1315" s="38">
        <v>7</v>
      </c>
      <c r="J1315" s="38">
        <v>42</v>
      </c>
      <c r="K1315" s="65">
        <f t="shared" si="378"/>
        <v>6</v>
      </c>
      <c r="L1315" s="46">
        <v>6.95</v>
      </c>
      <c r="M1315" s="66">
        <f t="shared" si="379"/>
        <v>48.65</v>
      </c>
      <c r="N1315" s="38">
        <v>49</v>
      </c>
      <c r="O1315" s="38">
        <v>33.5</v>
      </c>
      <c r="P1315" s="38">
        <v>16.5</v>
      </c>
      <c r="Q1315" s="71">
        <f t="shared" si="380"/>
        <v>2.7E-2</v>
      </c>
      <c r="R1315" s="65">
        <f t="shared" si="381"/>
        <v>0.19</v>
      </c>
      <c r="S1315" s="72">
        <f t="shared" si="382"/>
        <v>0.83333333333333337</v>
      </c>
      <c r="T1315" s="50">
        <v>35</v>
      </c>
      <c r="U1315" s="51" t="s">
        <v>3946</v>
      </c>
      <c r="V1315" s="27">
        <f>IF(E1315="","",SUMIF(OUTBOUND!$G:$G,WMS!E1315,OUTBOUND!$L:$L))</f>
        <v>7</v>
      </c>
      <c r="W1315" s="27">
        <f>IF(E1315="","",SUMIF(OUTBOUND!$G:$G,WMS!E1315,OUTBOUND!$M:$M))</f>
        <v>42</v>
      </c>
      <c r="X1315" s="71">
        <f>IF(E1315="","",SUMIF(OUTBOUND!$G:$G,WMS!E1315,OUTBOUND!$O:$O))</f>
        <v>48.65</v>
      </c>
      <c r="Y1315" s="71">
        <f>IF(E1315="","",SUMIF(OUTBOUND!$G:$G,WMS!E1315,OUTBOUND!$AC:$AC))</f>
        <v>35</v>
      </c>
      <c r="Z1315" s="71">
        <f>IF(E1315="","",SUMIF(OUTBOUND!$G:$G,WMS!E1315,OUTBOUND!$P:$P))</f>
        <v>0.189</v>
      </c>
      <c r="AA1315" s="27">
        <f t="shared" si="383"/>
        <v>0</v>
      </c>
      <c r="AB1315" s="27">
        <f t="shared" si="384"/>
        <v>0</v>
      </c>
      <c r="AC1315" s="71">
        <f t="shared" si="385"/>
        <v>0</v>
      </c>
      <c r="AD1315" s="71">
        <f t="shared" si="386"/>
        <v>0</v>
      </c>
      <c r="AE1315" s="71">
        <f t="shared" si="387"/>
        <v>1.0000000000000009E-3</v>
      </c>
      <c r="AF1315" s="80" t="e">
        <f t="shared" si="388"/>
        <v>#DIV/0!</v>
      </c>
      <c r="AG1315" s="60" t="s">
        <v>2726</v>
      </c>
    </row>
    <row r="1316" spans="1:33">
      <c r="A1316" s="84" t="s">
        <v>3227</v>
      </c>
      <c r="B1316" s="83" t="s">
        <v>2214</v>
      </c>
      <c r="C1316" s="83" t="s">
        <v>3909</v>
      </c>
      <c r="D1316" s="83">
        <v>42624516</v>
      </c>
      <c r="E1316" s="57" t="str">
        <f t="shared" si="377"/>
        <v>KG-ARI-1903-00107-02556/42624516</v>
      </c>
      <c r="F1316" s="19" t="s">
        <v>2216</v>
      </c>
      <c r="G1316" s="20" t="s">
        <v>2227</v>
      </c>
      <c r="H1316" s="45">
        <v>43650</v>
      </c>
      <c r="I1316" s="38">
        <v>6</v>
      </c>
      <c r="J1316" s="38">
        <v>24</v>
      </c>
      <c r="K1316" s="65">
        <f t="shared" si="378"/>
        <v>4</v>
      </c>
      <c r="L1316" s="46">
        <v>1.8</v>
      </c>
      <c r="M1316" s="66">
        <f t="shared" si="379"/>
        <v>10.8</v>
      </c>
      <c r="N1316" s="38">
        <v>24</v>
      </c>
      <c r="O1316" s="38">
        <v>16.5</v>
      </c>
      <c r="P1316" s="38">
        <v>17.5</v>
      </c>
      <c r="Q1316" s="71">
        <f t="shared" si="380"/>
        <v>7.0000000000000001E-3</v>
      </c>
      <c r="R1316" s="65">
        <f t="shared" si="381"/>
        <v>0.04</v>
      </c>
      <c r="S1316" s="72">
        <f t="shared" si="382"/>
        <v>0.3</v>
      </c>
      <c r="T1316" s="50">
        <v>7.2</v>
      </c>
      <c r="U1316" s="51" t="s">
        <v>3944</v>
      </c>
      <c r="V1316" s="27">
        <f>IF(E1316="","",SUMIF(OUTBOUND!$G:$G,WMS!E1316,OUTBOUND!$L:$L))</f>
        <v>6</v>
      </c>
      <c r="W1316" s="27">
        <f>IF(E1316="","",SUMIF(OUTBOUND!$G:$G,WMS!E1316,OUTBOUND!$M:$M))</f>
        <v>24</v>
      </c>
      <c r="X1316" s="71">
        <f>IF(E1316="","",SUMIF(OUTBOUND!$G:$G,WMS!E1316,OUTBOUND!$O:$O))</f>
        <v>10.8</v>
      </c>
      <c r="Y1316" s="71">
        <f>IF(E1316="","",SUMIF(OUTBOUND!$G:$G,WMS!E1316,OUTBOUND!$AC:$AC))</f>
        <v>7.1999999999999993</v>
      </c>
      <c r="Z1316" s="71">
        <f>IF(E1316="","",SUMIF(OUTBOUND!$G:$G,WMS!E1316,OUTBOUND!$P:$P))</f>
        <v>4.2000000000000003E-2</v>
      </c>
      <c r="AA1316" s="27">
        <f t="shared" si="383"/>
        <v>0</v>
      </c>
      <c r="AB1316" s="27">
        <f t="shared" si="384"/>
        <v>0</v>
      </c>
      <c r="AC1316" s="71">
        <f t="shared" si="385"/>
        <v>0</v>
      </c>
      <c r="AD1316" s="71">
        <f t="shared" si="386"/>
        <v>8.8817841970012523E-16</v>
      </c>
      <c r="AE1316" s="71">
        <f t="shared" si="387"/>
        <v>-2.0000000000000018E-3</v>
      </c>
      <c r="AF1316" s="80" t="e">
        <f t="shared" si="388"/>
        <v>#DIV/0!</v>
      </c>
      <c r="AG1316" s="60" t="s">
        <v>2726</v>
      </c>
    </row>
    <row r="1317" spans="1:33">
      <c r="A1317" s="43" t="s">
        <v>3227</v>
      </c>
      <c r="B1317" s="19" t="s">
        <v>2214</v>
      </c>
      <c r="C1317" s="19" t="s">
        <v>3909</v>
      </c>
      <c r="D1317" s="19">
        <v>42626244</v>
      </c>
      <c r="E1317" s="57" t="str">
        <f t="shared" si="377"/>
        <v>KG-ARI-1903-00107-02556/42626244</v>
      </c>
      <c r="F1317" s="19" t="s">
        <v>2216</v>
      </c>
      <c r="G1317" s="20" t="s">
        <v>2226</v>
      </c>
      <c r="H1317" s="45">
        <v>43650</v>
      </c>
      <c r="I1317" s="38">
        <v>7</v>
      </c>
      <c r="J1317" s="38">
        <v>28</v>
      </c>
      <c r="K1317" s="65">
        <f t="shared" si="378"/>
        <v>4</v>
      </c>
      <c r="L1317" s="46">
        <v>4.25</v>
      </c>
      <c r="M1317" s="66">
        <f t="shared" si="379"/>
        <v>29.75</v>
      </c>
      <c r="N1317" s="38">
        <v>33</v>
      </c>
      <c r="O1317" s="38">
        <v>18</v>
      </c>
      <c r="P1317" s="38">
        <v>18.5</v>
      </c>
      <c r="Q1317" s="71">
        <f t="shared" si="380"/>
        <v>1.0999999999999999E-2</v>
      </c>
      <c r="R1317" s="65">
        <f t="shared" si="381"/>
        <v>0.08</v>
      </c>
      <c r="S1317" s="72">
        <f t="shared" si="382"/>
        <v>0.79999999999999993</v>
      </c>
      <c r="T1317" s="50">
        <v>22.4</v>
      </c>
      <c r="U1317" s="51" t="s">
        <v>3943</v>
      </c>
      <c r="V1317" s="27">
        <f>IF(E1317="","",SUMIF(OUTBOUND!$G:$G,WMS!E1317,OUTBOUND!$L:$L))</f>
        <v>0</v>
      </c>
      <c r="W1317" s="27">
        <f>IF(E1317="","",SUMIF(OUTBOUND!$G:$G,WMS!E1317,OUTBOUND!$M:$M))</f>
        <v>0</v>
      </c>
      <c r="X1317" s="71">
        <f>IF(E1317="","",SUMIF(OUTBOUND!$G:$G,WMS!E1317,OUTBOUND!$O:$O))</f>
        <v>0</v>
      </c>
      <c r="Y1317" s="71">
        <f>IF(E1317="","",SUMIF(OUTBOUND!$G:$G,WMS!E1317,OUTBOUND!$AC:$AC))</f>
        <v>0</v>
      </c>
      <c r="Z1317" s="71">
        <f>IF(E1317="","",SUMIF(OUTBOUND!$G:$G,WMS!E1317,OUTBOUND!$P:$P))</f>
        <v>0</v>
      </c>
      <c r="AA1317" s="27">
        <f t="shared" si="383"/>
        <v>7</v>
      </c>
      <c r="AB1317" s="27">
        <f t="shared" si="384"/>
        <v>28</v>
      </c>
      <c r="AC1317" s="71">
        <f t="shared" si="385"/>
        <v>29.75</v>
      </c>
      <c r="AD1317" s="71">
        <f t="shared" si="386"/>
        <v>22.4</v>
      </c>
      <c r="AE1317" s="71">
        <f t="shared" si="387"/>
        <v>0.08</v>
      </c>
      <c r="AF1317" s="80" t="b">
        <f t="shared" si="388"/>
        <v>1</v>
      </c>
    </row>
    <row r="1318" spans="1:33">
      <c r="A1318" s="43" t="s">
        <v>3227</v>
      </c>
      <c r="B1318" s="19" t="s">
        <v>2214</v>
      </c>
      <c r="C1318" s="19" t="s">
        <v>3909</v>
      </c>
      <c r="D1318" s="19">
        <v>42621706</v>
      </c>
      <c r="E1318" s="57" t="str">
        <f t="shared" si="377"/>
        <v>KG-ARI-1903-00107-02556/42621706</v>
      </c>
      <c r="F1318" s="19" t="s">
        <v>2216</v>
      </c>
      <c r="G1318" s="20" t="s">
        <v>2226</v>
      </c>
      <c r="H1318" s="45">
        <v>43650</v>
      </c>
      <c r="I1318" s="38">
        <v>4</v>
      </c>
      <c r="J1318" s="38">
        <v>24</v>
      </c>
      <c r="K1318" s="65">
        <f t="shared" si="378"/>
        <v>6</v>
      </c>
      <c r="L1318" s="46">
        <v>4.5999999999999996</v>
      </c>
      <c r="M1318" s="66">
        <f t="shared" si="379"/>
        <v>18.399999999999999</v>
      </c>
      <c r="N1318" s="38">
        <v>35</v>
      </c>
      <c r="O1318" s="38">
        <v>23</v>
      </c>
      <c r="P1318" s="38">
        <v>15</v>
      </c>
      <c r="Q1318" s="71">
        <f t="shared" si="380"/>
        <v>1.2E-2</v>
      </c>
      <c r="R1318" s="65">
        <f t="shared" si="381"/>
        <v>0.05</v>
      </c>
      <c r="S1318" s="72">
        <f t="shared" si="382"/>
        <v>0.70000000000000007</v>
      </c>
      <c r="T1318" s="50">
        <v>16.8</v>
      </c>
      <c r="U1318" s="51" t="s">
        <v>3943</v>
      </c>
      <c r="V1318" s="27">
        <f>IF(E1318="","",SUMIF(OUTBOUND!$G:$G,WMS!E1318,OUTBOUND!$L:$L))</f>
        <v>0</v>
      </c>
      <c r="W1318" s="27">
        <f>IF(E1318="","",SUMIF(OUTBOUND!$G:$G,WMS!E1318,OUTBOUND!$M:$M))</f>
        <v>0</v>
      </c>
      <c r="X1318" s="71">
        <f>IF(E1318="","",SUMIF(OUTBOUND!$G:$G,WMS!E1318,OUTBOUND!$O:$O))</f>
        <v>0</v>
      </c>
      <c r="Y1318" s="71">
        <f>IF(E1318="","",SUMIF(OUTBOUND!$G:$G,WMS!E1318,OUTBOUND!$AC:$AC))</f>
        <v>0</v>
      </c>
      <c r="Z1318" s="71">
        <f>IF(E1318="","",SUMIF(OUTBOUND!$G:$G,WMS!E1318,OUTBOUND!$P:$P))</f>
        <v>0</v>
      </c>
      <c r="AA1318" s="27">
        <f t="shared" si="383"/>
        <v>4</v>
      </c>
      <c r="AB1318" s="27">
        <f t="shared" si="384"/>
        <v>24</v>
      </c>
      <c r="AC1318" s="71">
        <f t="shared" si="385"/>
        <v>18.399999999999999</v>
      </c>
      <c r="AD1318" s="71">
        <f t="shared" si="386"/>
        <v>16.8</v>
      </c>
      <c r="AE1318" s="71">
        <f t="shared" si="387"/>
        <v>0.05</v>
      </c>
      <c r="AF1318" s="80" t="b">
        <f t="shared" si="388"/>
        <v>1</v>
      </c>
    </row>
    <row r="1319" spans="1:33">
      <c r="A1319" s="43" t="s">
        <v>3227</v>
      </c>
      <c r="B1319" s="19" t="s">
        <v>2214</v>
      </c>
      <c r="C1319" s="19" t="s">
        <v>3909</v>
      </c>
      <c r="D1319" s="19">
        <v>42621690</v>
      </c>
      <c r="E1319" s="57" t="str">
        <f t="shared" si="377"/>
        <v>KG-ARI-1903-00107-02556/42621690</v>
      </c>
      <c r="F1319" s="19" t="s">
        <v>2216</v>
      </c>
      <c r="G1319" s="20" t="s">
        <v>2227</v>
      </c>
      <c r="H1319" s="45">
        <v>43650</v>
      </c>
      <c r="I1319" s="38">
        <v>7</v>
      </c>
      <c r="J1319" s="38">
        <v>42</v>
      </c>
      <c r="K1319" s="65">
        <f t="shared" si="378"/>
        <v>6</v>
      </c>
      <c r="L1319" s="46">
        <v>8.6999999999999993</v>
      </c>
      <c r="M1319" s="66">
        <f t="shared" si="379"/>
        <v>60.9</v>
      </c>
      <c r="N1319" s="38">
        <v>55</v>
      </c>
      <c r="O1319" s="38">
        <v>37.5</v>
      </c>
      <c r="P1319" s="38">
        <v>17.5</v>
      </c>
      <c r="Q1319" s="71">
        <f t="shared" si="380"/>
        <v>3.5999999999999997E-2</v>
      </c>
      <c r="R1319" s="65">
        <f t="shared" si="381"/>
        <v>0.25</v>
      </c>
      <c r="S1319" s="72">
        <f t="shared" si="382"/>
        <v>1.1000000000000001</v>
      </c>
      <c r="T1319" s="50">
        <v>46.2</v>
      </c>
      <c r="U1319" s="51" t="s">
        <v>3946</v>
      </c>
      <c r="V1319" s="27">
        <f>IF(E1319="","",SUMIF(OUTBOUND!$G:$G,WMS!E1319,OUTBOUND!$L:$L))</f>
        <v>0</v>
      </c>
      <c r="W1319" s="27">
        <f>IF(E1319="","",SUMIF(OUTBOUND!$G:$G,WMS!E1319,OUTBOUND!$M:$M))</f>
        <v>0</v>
      </c>
      <c r="X1319" s="71">
        <f>IF(E1319="","",SUMIF(OUTBOUND!$G:$G,WMS!E1319,OUTBOUND!$O:$O))</f>
        <v>0</v>
      </c>
      <c r="Y1319" s="71">
        <f>IF(E1319="","",SUMIF(OUTBOUND!$G:$G,WMS!E1319,OUTBOUND!$AC:$AC))</f>
        <v>0</v>
      </c>
      <c r="Z1319" s="71">
        <f>IF(E1319="","",SUMIF(OUTBOUND!$G:$G,WMS!E1319,OUTBOUND!$P:$P))</f>
        <v>0</v>
      </c>
      <c r="AA1319" s="27">
        <f t="shared" si="383"/>
        <v>7</v>
      </c>
      <c r="AB1319" s="27">
        <f t="shared" si="384"/>
        <v>42</v>
      </c>
      <c r="AC1319" s="71">
        <f t="shared" si="385"/>
        <v>60.9</v>
      </c>
      <c r="AD1319" s="71">
        <f t="shared" si="386"/>
        <v>46.2</v>
      </c>
      <c r="AE1319" s="71">
        <f t="shared" si="387"/>
        <v>0.25</v>
      </c>
      <c r="AF1319" s="80" t="b">
        <f t="shared" si="388"/>
        <v>1</v>
      </c>
    </row>
    <row r="1320" spans="1:33">
      <c r="A1320" s="84" t="s">
        <v>3227</v>
      </c>
      <c r="B1320" s="83" t="s">
        <v>2214</v>
      </c>
      <c r="C1320" s="83" t="s">
        <v>3948</v>
      </c>
      <c r="D1320" s="83">
        <v>42729310</v>
      </c>
      <c r="E1320" s="57" t="str">
        <f t="shared" si="377"/>
        <v>KG-ARI-1904-00125-03572/42729310</v>
      </c>
      <c r="F1320" s="19" t="s">
        <v>2216</v>
      </c>
      <c r="G1320" s="20" t="s">
        <v>2217</v>
      </c>
      <c r="H1320" s="45">
        <v>43650</v>
      </c>
      <c r="I1320" s="38">
        <v>3</v>
      </c>
      <c r="J1320" s="38">
        <v>18</v>
      </c>
      <c r="K1320" s="65">
        <f t="shared" si="378"/>
        <v>6</v>
      </c>
      <c r="L1320" s="46">
        <v>2.7</v>
      </c>
      <c r="M1320" s="66">
        <f t="shared" si="379"/>
        <v>8.1</v>
      </c>
      <c r="N1320" s="38">
        <v>44</v>
      </c>
      <c r="O1320" s="38">
        <v>40.5</v>
      </c>
      <c r="P1320" s="38">
        <v>37.5</v>
      </c>
      <c r="Q1320" s="71">
        <f t="shared" si="380"/>
        <v>6.7000000000000004E-2</v>
      </c>
      <c r="R1320" s="65">
        <f t="shared" si="381"/>
        <v>0.2</v>
      </c>
      <c r="S1320" s="72">
        <f t="shared" si="382"/>
        <v>0.32499999999999996</v>
      </c>
      <c r="T1320" s="50">
        <v>5.85</v>
      </c>
      <c r="U1320" s="51" t="s">
        <v>3946</v>
      </c>
      <c r="V1320" s="27">
        <f>IF(E1320="","",SUMIF(OUTBOUND!$G:$G,WMS!E1320,OUTBOUND!$L:$L))</f>
        <v>3</v>
      </c>
      <c r="W1320" s="27">
        <f>IF(E1320="","",SUMIF(OUTBOUND!$G:$G,WMS!E1320,OUTBOUND!$M:$M))</f>
        <v>18</v>
      </c>
      <c r="X1320" s="71">
        <f>IF(E1320="","",SUMIF(OUTBOUND!$G:$G,WMS!E1320,OUTBOUND!$O:$O))</f>
        <v>8.1000000000000014</v>
      </c>
      <c r="Y1320" s="71">
        <f>IF(E1320="","",SUMIF(OUTBOUND!$G:$G,WMS!E1320,OUTBOUND!$AC:$AC))</f>
        <v>5.85</v>
      </c>
      <c r="Z1320" s="71">
        <f>IF(E1320="","",SUMIF(OUTBOUND!$G:$G,WMS!E1320,OUTBOUND!$P:$P))</f>
        <v>0.20100000000000001</v>
      </c>
      <c r="AA1320" s="27">
        <f t="shared" si="383"/>
        <v>0</v>
      </c>
      <c r="AB1320" s="27">
        <f t="shared" si="384"/>
        <v>0</v>
      </c>
      <c r="AC1320" s="71">
        <f t="shared" si="385"/>
        <v>-1.7763568394002505E-15</v>
      </c>
      <c r="AD1320" s="71">
        <f t="shared" si="386"/>
        <v>0</v>
      </c>
      <c r="AE1320" s="71">
        <f t="shared" si="387"/>
        <v>-1.0000000000000009E-3</v>
      </c>
      <c r="AF1320" s="80" t="e">
        <f t="shared" si="388"/>
        <v>#DIV/0!</v>
      </c>
      <c r="AG1320" s="60" t="s">
        <v>2726</v>
      </c>
    </row>
    <row r="1321" spans="1:33">
      <c r="A1321" s="43" t="s">
        <v>3227</v>
      </c>
      <c r="B1321" s="19" t="s">
        <v>2214</v>
      </c>
      <c r="C1321" s="19" t="s">
        <v>3948</v>
      </c>
      <c r="D1321" s="19">
        <v>42561385</v>
      </c>
      <c r="E1321" s="57" t="str">
        <f t="shared" si="377"/>
        <v>KG-ARI-1904-00125-03572/42561385</v>
      </c>
      <c r="F1321" s="19" t="s">
        <v>2216</v>
      </c>
      <c r="G1321" s="19" t="s">
        <v>2224</v>
      </c>
      <c r="H1321" s="45">
        <v>43650</v>
      </c>
      <c r="I1321" s="38">
        <v>6</v>
      </c>
      <c r="J1321" s="38">
        <v>48</v>
      </c>
      <c r="K1321" s="65">
        <f t="shared" si="378"/>
        <v>8</v>
      </c>
      <c r="L1321" s="46">
        <v>7.7</v>
      </c>
      <c r="M1321" s="66">
        <f t="shared" si="379"/>
        <v>46.2</v>
      </c>
      <c r="N1321" s="38">
        <v>32.5</v>
      </c>
      <c r="O1321" s="38">
        <v>32</v>
      </c>
      <c r="P1321" s="38">
        <v>19.5</v>
      </c>
      <c r="Q1321" s="71">
        <f t="shared" si="380"/>
        <v>0.02</v>
      </c>
      <c r="R1321" s="65">
        <f t="shared" si="381"/>
        <v>0.12</v>
      </c>
      <c r="S1321" s="72">
        <f t="shared" si="382"/>
        <v>0.875</v>
      </c>
      <c r="T1321" s="50">
        <v>42</v>
      </c>
      <c r="U1321" s="51" t="s">
        <v>3945</v>
      </c>
      <c r="V1321" s="27">
        <f>IF(E1321="","",SUMIF(OUTBOUND!$G:$G,WMS!E1321,OUTBOUND!$L:$L))</f>
        <v>2</v>
      </c>
      <c r="W1321" s="27">
        <f>IF(E1321="","",SUMIF(OUTBOUND!$G:$G,WMS!E1321,OUTBOUND!$M:$M))</f>
        <v>16</v>
      </c>
      <c r="X1321" s="71">
        <f>IF(E1321="","",SUMIF(OUTBOUND!$G:$G,WMS!E1321,OUTBOUND!$O:$O))</f>
        <v>15.4</v>
      </c>
      <c r="Y1321" s="71">
        <f>IF(E1321="","",SUMIF(OUTBOUND!$G:$G,WMS!E1321,OUTBOUND!$AC:$AC))</f>
        <v>14</v>
      </c>
      <c r="Z1321" s="71">
        <f>IF(E1321="","",SUMIF(OUTBOUND!$G:$G,WMS!E1321,OUTBOUND!$P:$P))</f>
        <v>0.04</v>
      </c>
      <c r="AA1321" s="27">
        <f t="shared" si="383"/>
        <v>4</v>
      </c>
      <c r="AB1321" s="27">
        <f t="shared" si="384"/>
        <v>32</v>
      </c>
      <c r="AC1321" s="71">
        <f t="shared" si="385"/>
        <v>30.800000000000004</v>
      </c>
      <c r="AD1321" s="71">
        <f t="shared" si="386"/>
        <v>28</v>
      </c>
      <c r="AE1321" s="71">
        <f t="shared" si="387"/>
        <v>7.9999999999999988E-2</v>
      </c>
      <c r="AF1321" s="80" t="b">
        <f t="shared" si="388"/>
        <v>1</v>
      </c>
    </row>
    <row r="1322" spans="1:33">
      <c r="A1322" s="84" t="s">
        <v>3227</v>
      </c>
      <c r="B1322" s="83" t="s">
        <v>2214</v>
      </c>
      <c r="C1322" s="83" t="s">
        <v>3948</v>
      </c>
      <c r="D1322" s="83">
        <v>42723516</v>
      </c>
      <c r="E1322" s="57" t="str">
        <f t="shared" si="377"/>
        <v>KG-ARI-1904-00125-03572/42723516</v>
      </c>
      <c r="F1322" s="19" t="s">
        <v>2216</v>
      </c>
      <c r="G1322" s="20" t="s">
        <v>2227</v>
      </c>
      <c r="H1322" s="45">
        <v>43650</v>
      </c>
      <c r="I1322" s="38">
        <v>3</v>
      </c>
      <c r="J1322" s="38">
        <v>24</v>
      </c>
      <c r="K1322" s="65">
        <f t="shared" si="378"/>
        <v>8</v>
      </c>
      <c r="L1322" s="46">
        <v>3.55</v>
      </c>
      <c r="M1322" s="66">
        <f t="shared" si="379"/>
        <v>10.65</v>
      </c>
      <c r="N1322" s="38">
        <v>47</v>
      </c>
      <c r="O1322" s="38">
        <v>25.5</v>
      </c>
      <c r="P1322" s="38">
        <v>13.5</v>
      </c>
      <c r="Q1322" s="71">
        <f t="shared" si="380"/>
        <v>1.6E-2</v>
      </c>
      <c r="R1322" s="65">
        <f t="shared" si="381"/>
        <v>0.05</v>
      </c>
      <c r="S1322" s="72">
        <f t="shared" si="382"/>
        <v>0.375</v>
      </c>
      <c r="T1322" s="50">
        <v>9</v>
      </c>
      <c r="U1322" s="51" t="s">
        <v>3943</v>
      </c>
      <c r="V1322" s="27">
        <f>IF(E1322="","",SUMIF(OUTBOUND!$G:$G,WMS!E1322,OUTBOUND!$L:$L))</f>
        <v>3</v>
      </c>
      <c r="W1322" s="27">
        <f>IF(E1322="","",SUMIF(OUTBOUND!$G:$G,WMS!E1322,OUTBOUND!$M:$M))</f>
        <v>24</v>
      </c>
      <c r="X1322" s="71">
        <f>IF(E1322="","",SUMIF(OUTBOUND!$G:$G,WMS!E1322,OUTBOUND!$O:$O))</f>
        <v>10.649999999999999</v>
      </c>
      <c r="Y1322" s="71">
        <f>IF(E1322="","",SUMIF(OUTBOUND!$G:$G,WMS!E1322,OUTBOUND!$AC:$AC))</f>
        <v>9</v>
      </c>
      <c r="Z1322" s="71">
        <f>IF(E1322="","",SUMIF(OUTBOUND!$G:$G,WMS!E1322,OUTBOUND!$P:$P))</f>
        <v>4.8000000000000001E-2</v>
      </c>
      <c r="AA1322" s="27">
        <f t="shared" si="383"/>
        <v>0</v>
      </c>
      <c r="AB1322" s="27">
        <f t="shared" si="384"/>
        <v>0</v>
      </c>
      <c r="AC1322" s="71">
        <f t="shared" si="385"/>
        <v>1.7763568394002505E-15</v>
      </c>
      <c r="AD1322" s="71">
        <f t="shared" si="386"/>
        <v>0</v>
      </c>
      <c r="AE1322" s="71">
        <f t="shared" si="387"/>
        <v>2.0000000000000018E-3</v>
      </c>
      <c r="AF1322" s="80" t="e">
        <f t="shared" si="388"/>
        <v>#DIV/0!</v>
      </c>
      <c r="AG1322" s="60" t="s">
        <v>2726</v>
      </c>
    </row>
    <row r="1323" spans="1:33">
      <c r="A1323" s="84" t="s">
        <v>3227</v>
      </c>
      <c r="B1323" s="83" t="s">
        <v>2214</v>
      </c>
      <c r="C1323" s="83" t="s">
        <v>3948</v>
      </c>
      <c r="D1323" s="83" t="s">
        <v>3949</v>
      </c>
      <c r="E1323" s="57" t="str">
        <f t="shared" si="377"/>
        <v>KG-ARI-1904-00125-03572/42729501A</v>
      </c>
      <c r="F1323" s="19" t="s">
        <v>2216</v>
      </c>
      <c r="G1323" s="20" t="s">
        <v>2229</v>
      </c>
      <c r="H1323" s="45">
        <v>43650</v>
      </c>
      <c r="I1323" s="38">
        <v>3</v>
      </c>
      <c r="J1323" s="38">
        <v>36</v>
      </c>
      <c r="K1323" s="65">
        <f t="shared" si="378"/>
        <v>12</v>
      </c>
      <c r="L1323" s="46">
        <v>6.15</v>
      </c>
      <c r="M1323" s="66">
        <f t="shared" si="379"/>
        <v>18.45</v>
      </c>
      <c r="N1323" s="38">
        <v>34</v>
      </c>
      <c r="O1323" s="38">
        <v>24</v>
      </c>
      <c r="P1323" s="38">
        <v>23</v>
      </c>
      <c r="Q1323" s="71">
        <f t="shared" si="380"/>
        <v>1.9E-2</v>
      </c>
      <c r="R1323" s="65">
        <f t="shared" si="381"/>
        <v>0.06</v>
      </c>
      <c r="S1323" s="72">
        <f t="shared" si="382"/>
        <v>0.34583333333333333</v>
      </c>
      <c r="T1323" s="50">
        <v>12.45</v>
      </c>
      <c r="U1323" s="51" t="s">
        <v>3945</v>
      </c>
      <c r="V1323" s="27">
        <f>IF(E1323="","",SUMIF(OUTBOUND!$G:$G,WMS!E1323,OUTBOUND!$L:$L))</f>
        <v>3</v>
      </c>
      <c r="W1323" s="27">
        <f>IF(E1323="","",SUMIF(OUTBOUND!$G:$G,WMS!E1323,OUTBOUND!$M:$M))</f>
        <v>36</v>
      </c>
      <c r="X1323" s="71">
        <f>IF(E1323="","",SUMIF(OUTBOUND!$G:$G,WMS!E1323,OUTBOUND!$O:$O))</f>
        <v>18.450000000000003</v>
      </c>
      <c r="Y1323" s="71">
        <f>IF(E1323="","",SUMIF(OUTBOUND!$G:$G,WMS!E1323,OUTBOUND!$AC:$AC))</f>
        <v>12.450000000000001</v>
      </c>
      <c r="Z1323" s="71">
        <f>IF(E1323="","",SUMIF(OUTBOUND!$G:$G,WMS!E1323,OUTBOUND!$P:$P))</f>
        <v>5.6999999999999995E-2</v>
      </c>
      <c r="AA1323" s="27">
        <f t="shared" si="383"/>
        <v>0</v>
      </c>
      <c r="AB1323" s="27">
        <f t="shared" si="384"/>
        <v>0</v>
      </c>
      <c r="AC1323" s="71">
        <f t="shared" si="385"/>
        <v>-3.5527136788005009E-15</v>
      </c>
      <c r="AD1323" s="71">
        <f t="shared" si="386"/>
        <v>-1.7763568394002505E-15</v>
      </c>
      <c r="AE1323" s="71">
        <f t="shared" si="387"/>
        <v>3.0000000000000027E-3</v>
      </c>
      <c r="AF1323" s="80" t="e">
        <f t="shared" si="388"/>
        <v>#DIV/0!</v>
      </c>
      <c r="AG1323" s="60" t="s">
        <v>2726</v>
      </c>
    </row>
    <row r="1324" spans="1:33">
      <c r="A1324" s="84" t="s">
        <v>3227</v>
      </c>
      <c r="B1324" s="83" t="s">
        <v>2214</v>
      </c>
      <c r="C1324" s="83" t="s">
        <v>3948</v>
      </c>
      <c r="D1324" s="83" t="s">
        <v>3950</v>
      </c>
      <c r="E1324" s="57" t="str">
        <f t="shared" si="377"/>
        <v>KG-ARI-1904-00125-03572/42729501B</v>
      </c>
      <c r="F1324" s="19" t="s">
        <v>2216</v>
      </c>
      <c r="G1324" s="20" t="s">
        <v>2221</v>
      </c>
      <c r="H1324" s="45">
        <v>43650</v>
      </c>
      <c r="J1324" s="38">
        <v>36</v>
      </c>
      <c r="K1324" s="65" t="e">
        <f t="shared" si="378"/>
        <v>#DIV/0!</v>
      </c>
      <c r="L1324" s="46">
        <v>6.15</v>
      </c>
      <c r="M1324" s="66">
        <f t="shared" si="379"/>
        <v>0</v>
      </c>
      <c r="N1324" s="38">
        <v>34</v>
      </c>
      <c r="O1324" s="38">
        <v>24</v>
      </c>
      <c r="P1324" s="38">
        <v>23</v>
      </c>
      <c r="Q1324" s="71">
        <f t="shared" si="380"/>
        <v>1.9E-2</v>
      </c>
      <c r="R1324" s="65">
        <f t="shared" si="381"/>
        <v>0</v>
      </c>
      <c r="S1324" s="72">
        <f t="shared" si="382"/>
        <v>0.11249999999999999</v>
      </c>
      <c r="T1324" s="50">
        <v>4.05</v>
      </c>
      <c r="U1324" s="51" t="s">
        <v>3945</v>
      </c>
      <c r="V1324" s="27">
        <f>IF(E1324="","",SUMIF(OUTBOUND!$G:$G,WMS!E1324,OUTBOUND!$L:$L))</f>
        <v>0</v>
      </c>
      <c r="W1324" s="27">
        <f>IF(E1324="","",SUMIF(OUTBOUND!$G:$G,WMS!E1324,OUTBOUND!$M:$M))</f>
        <v>36</v>
      </c>
      <c r="X1324" s="71">
        <f>IF(E1324="","",SUMIF(OUTBOUND!$G:$G,WMS!E1324,OUTBOUND!$O:$O))</f>
        <v>0</v>
      </c>
      <c r="Y1324" s="71">
        <f>IF(E1324="","",SUMIF(OUTBOUND!$G:$G,WMS!E1324,OUTBOUND!$AC:$AC))</f>
        <v>4.05</v>
      </c>
      <c r="Z1324" s="71">
        <f>IF(E1324="","",SUMIF(OUTBOUND!$G:$G,WMS!E1324,OUTBOUND!$P:$P))</f>
        <v>0</v>
      </c>
      <c r="AA1324" s="27" t="str">
        <f t="shared" si="383"/>
        <v/>
      </c>
      <c r="AB1324" s="27">
        <f t="shared" si="384"/>
        <v>0</v>
      </c>
      <c r="AC1324" s="71">
        <f t="shared" si="385"/>
        <v>0</v>
      </c>
      <c r="AD1324" s="71">
        <f t="shared" si="386"/>
        <v>0</v>
      </c>
      <c r="AE1324" s="71">
        <f t="shared" si="387"/>
        <v>0</v>
      </c>
      <c r="AF1324" s="80" t="e">
        <f t="shared" si="388"/>
        <v>#DIV/0!</v>
      </c>
      <c r="AG1324" s="43" t="s">
        <v>2726</v>
      </c>
    </row>
    <row r="1325" spans="1:33">
      <c r="A1325" s="85" t="s">
        <v>3227</v>
      </c>
      <c r="B1325" s="36" t="s">
        <v>2214</v>
      </c>
      <c r="C1325" s="36" t="s">
        <v>3948</v>
      </c>
      <c r="D1325" s="36" t="s">
        <v>3951</v>
      </c>
      <c r="E1325" s="57" t="str">
        <f t="shared" si="377"/>
        <v>KG-ARI-1904-00125-03572/42579373A</v>
      </c>
      <c r="F1325" s="19" t="s">
        <v>2216</v>
      </c>
      <c r="G1325" s="20" t="s">
        <v>2229</v>
      </c>
      <c r="H1325" s="45">
        <v>43650</v>
      </c>
      <c r="I1325" s="38">
        <v>7</v>
      </c>
      <c r="J1325" s="38">
        <v>84</v>
      </c>
      <c r="K1325" s="65">
        <f t="shared" si="378"/>
        <v>12</v>
      </c>
      <c r="L1325" s="46">
        <v>10.35</v>
      </c>
      <c r="M1325" s="66">
        <f t="shared" si="379"/>
        <v>72.45</v>
      </c>
      <c r="N1325" s="38">
        <v>40</v>
      </c>
      <c r="O1325" s="38">
        <v>27.5</v>
      </c>
      <c r="P1325" s="38">
        <v>25.5</v>
      </c>
      <c r="Q1325" s="71">
        <f t="shared" si="380"/>
        <v>2.8000000000000001E-2</v>
      </c>
      <c r="R1325" s="65">
        <f t="shared" si="381"/>
        <v>0.2</v>
      </c>
      <c r="S1325" s="72">
        <f t="shared" si="382"/>
        <v>0.62083333333333335</v>
      </c>
      <c r="T1325" s="50">
        <v>52.15</v>
      </c>
      <c r="U1325" s="51" t="s">
        <v>3945</v>
      </c>
      <c r="V1325" s="27">
        <f>IF(E1325="","",SUMIF(OUTBOUND!$G:$G,WMS!E1325,OUTBOUND!$L:$L))</f>
        <v>3</v>
      </c>
      <c r="W1325" s="27">
        <f>IF(E1325="","",SUMIF(OUTBOUND!$G:$G,WMS!E1325,OUTBOUND!$M:$M))</f>
        <v>36</v>
      </c>
      <c r="X1325" s="71">
        <f>IF(E1325="","",SUMIF(OUTBOUND!$G:$G,WMS!E1325,OUTBOUND!$O:$O))</f>
        <v>31.049999999999997</v>
      </c>
      <c r="Y1325" s="71">
        <f>IF(E1325="","",SUMIF(OUTBOUND!$G:$G,WMS!E1325,OUTBOUND!$AC:$AC))</f>
        <v>22.35</v>
      </c>
      <c r="Z1325" s="71">
        <f>IF(E1325="","",SUMIF(OUTBOUND!$G:$G,WMS!E1325,OUTBOUND!$P:$P))</f>
        <v>8.4000000000000005E-2</v>
      </c>
      <c r="AA1325" s="27">
        <f t="shared" si="383"/>
        <v>4</v>
      </c>
      <c r="AB1325" s="27">
        <f t="shared" si="384"/>
        <v>48</v>
      </c>
      <c r="AC1325" s="71">
        <f t="shared" si="385"/>
        <v>41.400000000000006</v>
      </c>
      <c r="AD1325" s="71">
        <f t="shared" si="386"/>
        <v>29.799999999999997</v>
      </c>
      <c r="AE1325" s="71">
        <f t="shared" si="387"/>
        <v>0.11600000000000001</v>
      </c>
      <c r="AF1325" s="80" t="b">
        <f t="shared" si="388"/>
        <v>1</v>
      </c>
    </row>
    <row r="1326" spans="1:33">
      <c r="A1326" s="85" t="s">
        <v>3227</v>
      </c>
      <c r="B1326" s="36" t="s">
        <v>2214</v>
      </c>
      <c r="C1326" s="36" t="s">
        <v>3948</v>
      </c>
      <c r="D1326" s="36" t="s">
        <v>3952</v>
      </c>
      <c r="E1326" s="57" t="str">
        <f t="shared" si="377"/>
        <v>KG-ARI-1904-00125-03572/42579373B</v>
      </c>
      <c r="F1326" s="19" t="s">
        <v>2216</v>
      </c>
      <c r="G1326" s="20" t="s">
        <v>2221</v>
      </c>
      <c r="H1326" s="45">
        <v>43650</v>
      </c>
      <c r="J1326" s="38">
        <v>84</v>
      </c>
      <c r="K1326" s="65" t="e">
        <f t="shared" si="378"/>
        <v>#DIV/0!</v>
      </c>
      <c r="L1326" s="46">
        <v>10.35</v>
      </c>
      <c r="M1326" s="66">
        <f t="shared" si="379"/>
        <v>0</v>
      </c>
      <c r="N1326" s="38">
        <v>40</v>
      </c>
      <c r="O1326" s="38">
        <v>27.5</v>
      </c>
      <c r="P1326" s="38">
        <v>25.5</v>
      </c>
      <c r="Q1326" s="71">
        <f t="shared" si="380"/>
        <v>2.8000000000000001E-2</v>
      </c>
      <c r="R1326" s="65">
        <f t="shared" si="381"/>
        <v>0</v>
      </c>
      <c r="S1326" s="72">
        <f t="shared" si="382"/>
        <v>0.11249999999999999</v>
      </c>
      <c r="T1326" s="50">
        <v>9.4499999999999993</v>
      </c>
      <c r="U1326" s="51" t="s">
        <v>3945</v>
      </c>
      <c r="V1326" s="27">
        <f>IF(E1326="","",SUMIF(OUTBOUND!$G:$G,WMS!E1326,OUTBOUND!$L:$L))</f>
        <v>0</v>
      </c>
      <c r="W1326" s="27">
        <f>IF(E1326="","",SUMIF(OUTBOUND!$G:$G,WMS!E1326,OUTBOUND!$M:$M))</f>
        <v>36</v>
      </c>
      <c r="X1326" s="71">
        <f>IF(E1326="","",SUMIF(OUTBOUND!$G:$G,WMS!E1326,OUTBOUND!$O:$O))</f>
        <v>0</v>
      </c>
      <c r="Y1326" s="71">
        <f>IF(E1326="","",SUMIF(OUTBOUND!$G:$G,WMS!E1326,OUTBOUND!$AC:$AC))</f>
        <v>4.05</v>
      </c>
      <c r="Z1326" s="71">
        <f>IF(E1326="","",SUMIF(OUTBOUND!$G:$G,WMS!E1326,OUTBOUND!$P:$P))</f>
        <v>0</v>
      </c>
      <c r="AA1326" s="27" t="str">
        <f t="shared" si="383"/>
        <v/>
      </c>
      <c r="AB1326" s="27">
        <f t="shared" si="384"/>
        <v>48</v>
      </c>
      <c r="AC1326" s="71">
        <f t="shared" si="385"/>
        <v>0</v>
      </c>
      <c r="AD1326" s="71">
        <f t="shared" si="386"/>
        <v>5.3999999999999995</v>
      </c>
      <c r="AE1326" s="71">
        <f t="shared" si="387"/>
        <v>0</v>
      </c>
      <c r="AF1326" s="80" t="e">
        <f t="shared" si="388"/>
        <v>#DIV/0!</v>
      </c>
    </row>
    <row r="1327" spans="1:33">
      <c r="A1327" s="85" t="s">
        <v>3227</v>
      </c>
      <c r="B1327" s="36" t="s">
        <v>2214</v>
      </c>
      <c r="C1327" s="36" t="s">
        <v>3948</v>
      </c>
      <c r="D1327" s="36" t="s">
        <v>3953</v>
      </c>
      <c r="E1327" s="57" t="str">
        <f t="shared" si="377"/>
        <v>KG-ARI-1904-00125-03572/42498216A</v>
      </c>
      <c r="F1327" s="19" t="s">
        <v>2216</v>
      </c>
      <c r="G1327" s="20" t="s">
        <v>2229</v>
      </c>
      <c r="H1327" s="45">
        <v>43650</v>
      </c>
      <c r="I1327" s="38">
        <v>8</v>
      </c>
      <c r="J1327" s="38">
        <v>64</v>
      </c>
      <c r="K1327" s="65">
        <f t="shared" si="378"/>
        <v>8</v>
      </c>
      <c r="L1327" s="46">
        <v>9.15</v>
      </c>
      <c r="M1327" s="66">
        <f t="shared" si="379"/>
        <v>73.2</v>
      </c>
      <c r="N1327" s="38">
        <v>55</v>
      </c>
      <c r="O1327" s="38">
        <v>28.5</v>
      </c>
      <c r="P1327" s="38">
        <v>21.5</v>
      </c>
      <c r="Q1327" s="71">
        <f t="shared" si="380"/>
        <v>3.4000000000000002E-2</v>
      </c>
      <c r="R1327" s="65">
        <f t="shared" si="381"/>
        <v>0.27</v>
      </c>
      <c r="S1327" s="72">
        <f t="shared" si="382"/>
        <v>0.76624999999999999</v>
      </c>
      <c r="T1327" s="50">
        <v>49.04</v>
      </c>
      <c r="U1327" s="51" t="s">
        <v>3943</v>
      </c>
      <c r="V1327" s="27">
        <f>IF(E1327="","",SUMIF(OUTBOUND!$G:$G,WMS!E1327,OUTBOUND!$L:$L))</f>
        <v>0</v>
      </c>
      <c r="W1327" s="27">
        <f>IF(E1327="","",SUMIF(OUTBOUND!$G:$G,WMS!E1327,OUTBOUND!$M:$M))</f>
        <v>0</v>
      </c>
      <c r="X1327" s="71">
        <f>IF(E1327="","",SUMIF(OUTBOUND!$G:$G,WMS!E1327,OUTBOUND!$O:$O))</f>
        <v>0</v>
      </c>
      <c r="Y1327" s="71">
        <f>IF(E1327="","",SUMIF(OUTBOUND!$G:$G,WMS!E1327,OUTBOUND!$AC:$AC))</f>
        <v>0</v>
      </c>
      <c r="Z1327" s="71">
        <f>IF(E1327="","",SUMIF(OUTBOUND!$G:$G,WMS!E1327,OUTBOUND!$P:$P))</f>
        <v>0</v>
      </c>
      <c r="AA1327" s="27">
        <f t="shared" si="383"/>
        <v>8</v>
      </c>
      <c r="AB1327" s="27">
        <f t="shared" si="384"/>
        <v>64</v>
      </c>
      <c r="AC1327" s="71">
        <f t="shared" si="385"/>
        <v>73.2</v>
      </c>
      <c r="AD1327" s="71">
        <f t="shared" si="386"/>
        <v>49.04</v>
      </c>
      <c r="AE1327" s="71">
        <f t="shared" si="387"/>
        <v>0.27</v>
      </c>
      <c r="AF1327" s="80" t="b">
        <f t="shared" si="388"/>
        <v>1</v>
      </c>
    </row>
    <row r="1328" spans="1:33">
      <c r="A1328" s="85" t="s">
        <v>3227</v>
      </c>
      <c r="B1328" s="36" t="s">
        <v>2214</v>
      </c>
      <c r="C1328" s="36" t="s">
        <v>3948</v>
      </c>
      <c r="D1328" s="36" t="s">
        <v>3954</v>
      </c>
      <c r="E1328" s="57" t="str">
        <f t="shared" si="377"/>
        <v>KG-ARI-1904-00125-03572/42498216B</v>
      </c>
      <c r="F1328" s="19" t="s">
        <v>2216</v>
      </c>
      <c r="G1328" s="20" t="s">
        <v>2221</v>
      </c>
      <c r="H1328" s="45">
        <v>43650</v>
      </c>
      <c r="J1328" s="38">
        <v>64</v>
      </c>
      <c r="K1328" s="65" t="e">
        <f t="shared" si="378"/>
        <v>#DIV/0!</v>
      </c>
      <c r="L1328" s="46">
        <v>9.15</v>
      </c>
      <c r="M1328" s="66">
        <f t="shared" si="379"/>
        <v>0</v>
      </c>
      <c r="N1328" s="38">
        <v>55</v>
      </c>
      <c r="O1328" s="38">
        <v>28.5</v>
      </c>
      <c r="P1328" s="38">
        <v>21.5</v>
      </c>
      <c r="Q1328" s="71">
        <f t="shared" si="380"/>
        <v>3.4000000000000002E-2</v>
      </c>
      <c r="R1328" s="65">
        <f t="shared" si="381"/>
        <v>0</v>
      </c>
      <c r="S1328" s="72">
        <f t="shared" si="382"/>
        <v>0.16875000000000001</v>
      </c>
      <c r="T1328" s="50">
        <v>10.8</v>
      </c>
      <c r="U1328" s="51" t="s">
        <v>3943</v>
      </c>
      <c r="V1328" s="27">
        <f>IF(E1328="","",SUMIF(OUTBOUND!$G:$G,WMS!E1328,OUTBOUND!$L:$L))</f>
        <v>0</v>
      </c>
      <c r="W1328" s="27">
        <f>IF(E1328="","",SUMIF(OUTBOUND!$G:$G,WMS!E1328,OUTBOUND!$M:$M))</f>
        <v>0</v>
      </c>
      <c r="X1328" s="71">
        <f>IF(E1328="","",SUMIF(OUTBOUND!$G:$G,WMS!E1328,OUTBOUND!$O:$O))</f>
        <v>0</v>
      </c>
      <c r="Y1328" s="71">
        <f>IF(E1328="","",SUMIF(OUTBOUND!$G:$G,WMS!E1328,OUTBOUND!$AC:$AC))</f>
        <v>0</v>
      </c>
      <c r="Z1328" s="71">
        <f>IF(E1328="","",SUMIF(OUTBOUND!$G:$G,WMS!E1328,OUTBOUND!$P:$P))</f>
        <v>0</v>
      </c>
      <c r="AA1328" s="27" t="str">
        <f t="shared" si="383"/>
        <v/>
      </c>
      <c r="AB1328" s="27">
        <f t="shared" si="384"/>
        <v>64</v>
      </c>
      <c r="AC1328" s="71">
        <f t="shared" si="385"/>
        <v>0</v>
      </c>
      <c r="AD1328" s="71">
        <f t="shared" si="386"/>
        <v>10.8</v>
      </c>
      <c r="AE1328" s="71">
        <f t="shared" si="387"/>
        <v>0</v>
      </c>
      <c r="AF1328" s="80" t="e">
        <f t="shared" si="388"/>
        <v>#DIV/0!</v>
      </c>
    </row>
    <row r="1329" spans="1:33">
      <c r="A1329" s="84" t="s">
        <v>3227</v>
      </c>
      <c r="B1329" s="83" t="s">
        <v>2214</v>
      </c>
      <c r="C1329" s="83" t="s">
        <v>3948</v>
      </c>
      <c r="D1329" s="83" t="s">
        <v>3955</v>
      </c>
      <c r="E1329" s="57" t="str">
        <f t="shared" si="377"/>
        <v>KG-ARI-1904-00125-03572/42734499A</v>
      </c>
      <c r="F1329" s="19" t="s">
        <v>2216</v>
      </c>
      <c r="G1329" s="20" t="s">
        <v>2229</v>
      </c>
      <c r="H1329" s="45">
        <v>43650</v>
      </c>
      <c r="I1329" s="38">
        <v>3</v>
      </c>
      <c r="J1329" s="38">
        <v>24</v>
      </c>
      <c r="K1329" s="65">
        <f t="shared" si="378"/>
        <v>8</v>
      </c>
      <c r="L1329" s="46">
        <v>10.35</v>
      </c>
      <c r="M1329" s="66">
        <f t="shared" si="379"/>
        <v>31.05</v>
      </c>
      <c r="N1329" s="38">
        <v>53</v>
      </c>
      <c r="O1329" s="38">
        <v>27.5</v>
      </c>
      <c r="P1329" s="38">
        <v>21.5</v>
      </c>
      <c r="Q1329" s="71">
        <f t="shared" si="380"/>
        <v>3.1E-2</v>
      </c>
      <c r="R1329" s="65">
        <f t="shared" si="381"/>
        <v>0.09</v>
      </c>
      <c r="S1329" s="72">
        <f t="shared" si="382"/>
        <v>0.96875</v>
      </c>
      <c r="T1329" s="50">
        <v>23.25</v>
      </c>
      <c r="U1329" s="51" t="s">
        <v>3942</v>
      </c>
      <c r="V1329" s="27">
        <f>IF(E1329="","",SUMIF(OUTBOUND!$G:$G,WMS!E1329,OUTBOUND!$L:$L))</f>
        <v>3</v>
      </c>
      <c r="W1329" s="27">
        <f>IF(E1329="","",SUMIF(OUTBOUND!$G:$G,WMS!E1329,OUTBOUND!$M:$M))</f>
        <v>24</v>
      </c>
      <c r="X1329" s="71">
        <f>IF(E1329="","",SUMIF(OUTBOUND!$G:$G,WMS!E1329,OUTBOUND!$O:$O))</f>
        <v>31.049999999999997</v>
      </c>
      <c r="Y1329" s="71">
        <f>IF(E1329="","",SUMIF(OUTBOUND!$G:$G,WMS!E1329,OUTBOUND!$AC:$AC))</f>
        <v>23.25</v>
      </c>
      <c r="Z1329" s="71">
        <f>IF(E1329="","",SUMIF(OUTBOUND!$G:$G,WMS!E1329,OUTBOUND!$P:$P))</f>
        <v>9.2999999999999999E-2</v>
      </c>
      <c r="AA1329" s="27">
        <f t="shared" si="383"/>
        <v>0</v>
      </c>
      <c r="AB1329" s="27">
        <f t="shared" si="384"/>
        <v>0</v>
      </c>
      <c r="AC1329" s="71">
        <f t="shared" si="385"/>
        <v>3.5527136788005009E-15</v>
      </c>
      <c r="AD1329" s="71">
        <f t="shared" si="386"/>
        <v>0</v>
      </c>
      <c r="AE1329" s="71">
        <f t="shared" si="387"/>
        <v>-3.0000000000000027E-3</v>
      </c>
      <c r="AF1329" s="80" t="e">
        <f t="shared" si="388"/>
        <v>#DIV/0!</v>
      </c>
      <c r="AG1329" s="60" t="s">
        <v>2726</v>
      </c>
    </row>
    <row r="1330" spans="1:33">
      <c r="A1330" s="84" t="s">
        <v>3227</v>
      </c>
      <c r="B1330" s="83" t="s">
        <v>2214</v>
      </c>
      <c r="C1330" s="83" t="s">
        <v>3948</v>
      </c>
      <c r="D1330" s="83" t="s">
        <v>3956</v>
      </c>
      <c r="E1330" s="57" t="str">
        <f t="shared" si="377"/>
        <v>KG-ARI-1904-00125-03572/42734499B</v>
      </c>
      <c r="F1330" s="19" t="s">
        <v>2216</v>
      </c>
      <c r="G1330" s="20" t="s">
        <v>2221</v>
      </c>
      <c r="H1330" s="45">
        <v>43650</v>
      </c>
      <c r="J1330" s="38">
        <v>24</v>
      </c>
      <c r="K1330" s="65" t="e">
        <f t="shared" si="378"/>
        <v>#DIV/0!</v>
      </c>
      <c r="L1330" s="46">
        <v>10.35</v>
      </c>
      <c r="M1330" s="66">
        <f t="shared" si="379"/>
        <v>0</v>
      </c>
      <c r="N1330" s="38">
        <v>53</v>
      </c>
      <c r="O1330" s="38">
        <v>27.5</v>
      </c>
      <c r="P1330" s="38">
        <v>21.5</v>
      </c>
      <c r="Q1330" s="71">
        <f t="shared" si="380"/>
        <v>3.1E-2</v>
      </c>
      <c r="R1330" s="65">
        <f t="shared" si="381"/>
        <v>0</v>
      </c>
      <c r="S1330" s="72">
        <f t="shared" si="382"/>
        <v>0.16874999999999998</v>
      </c>
      <c r="T1330" s="50">
        <v>4.05</v>
      </c>
      <c r="U1330" s="51" t="s">
        <v>3942</v>
      </c>
      <c r="V1330" s="27">
        <f>IF(E1330="","",SUMIF(OUTBOUND!$G:$G,WMS!E1330,OUTBOUND!$L:$L))</f>
        <v>0</v>
      </c>
      <c r="W1330" s="27">
        <f>IF(E1330="","",SUMIF(OUTBOUND!$G:$G,WMS!E1330,OUTBOUND!$M:$M))</f>
        <v>24</v>
      </c>
      <c r="X1330" s="71">
        <f>IF(E1330="","",SUMIF(OUTBOUND!$G:$G,WMS!E1330,OUTBOUND!$O:$O))</f>
        <v>0</v>
      </c>
      <c r="Y1330" s="71">
        <f>IF(E1330="","",SUMIF(OUTBOUND!$G:$G,WMS!E1330,OUTBOUND!$AC:$AC))</f>
        <v>4.05</v>
      </c>
      <c r="Z1330" s="71">
        <f>IF(E1330="","",SUMIF(OUTBOUND!$G:$G,WMS!E1330,OUTBOUND!$P:$P))</f>
        <v>0</v>
      </c>
      <c r="AA1330" s="27" t="str">
        <f t="shared" si="383"/>
        <v/>
      </c>
      <c r="AB1330" s="27">
        <f t="shared" si="384"/>
        <v>0</v>
      </c>
      <c r="AC1330" s="71">
        <f t="shared" si="385"/>
        <v>0</v>
      </c>
      <c r="AD1330" s="71">
        <f t="shared" si="386"/>
        <v>0</v>
      </c>
      <c r="AE1330" s="71">
        <f t="shared" si="387"/>
        <v>0</v>
      </c>
      <c r="AF1330" s="80" t="e">
        <f t="shared" si="388"/>
        <v>#DIV/0!</v>
      </c>
      <c r="AG1330" s="43" t="s">
        <v>2726</v>
      </c>
    </row>
    <row r="1331" spans="1:33">
      <c r="A1331" s="84" t="s">
        <v>3227</v>
      </c>
      <c r="B1331" s="83" t="s">
        <v>2214</v>
      </c>
      <c r="C1331" s="83" t="s">
        <v>3948</v>
      </c>
      <c r="D1331" s="83" t="s">
        <v>3957</v>
      </c>
      <c r="E1331" s="57" t="str">
        <f t="shared" si="377"/>
        <v>KG-ARI-1904-00125-03572/42734536A</v>
      </c>
      <c r="F1331" s="19" t="s">
        <v>2216</v>
      </c>
      <c r="G1331" s="20" t="s">
        <v>2229</v>
      </c>
      <c r="H1331" s="45">
        <v>43650</v>
      </c>
      <c r="I1331" s="38">
        <v>3</v>
      </c>
      <c r="J1331" s="38">
        <v>36</v>
      </c>
      <c r="K1331" s="65">
        <f t="shared" si="378"/>
        <v>12</v>
      </c>
      <c r="L1331" s="46">
        <v>10.15</v>
      </c>
      <c r="M1331" s="66">
        <f t="shared" si="379"/>
        <v>30.45</v>
      </c>
      <c r="N1331" s="38">
        <v>40</v>
      </c>
      <c r="O1331" s="38">
        <v>27.5</v>
      </c>
      <c r="P1331" s="38">
        <v>29.5</v>
      </c>
      <c r="Q1331" s="71">
        <f t="shared" si="380"/>
        <v>3.2000000000000001E-2</v>
      </c>
      <c r="R1331" s="65">
        <f t="shared" si="381"/>
        <v>0.1</v>
      </c>
      <c r="S1331" s="72">
        <f t="shared" si="382"/>
        <v>0.63749999999999996</v>
      </c>
      <c r="T1331" s="50">
        <v>22.95</v>
      </c>
      <c r="U1331" s="51" t="s">
        <v>3942</v>
      </c>
      <c r="V1331" s="27">
        <f>IF(E1331="","",SUMIF(OUTBOUND!$G:$G,WMS!E1331,OUTBOUND!$L:$L))</f>
        <v>3</v>
      </c>
      <c r="W1331" s="27">
        <f>IF(E1331="","",SUMIF(OUTBOUND!$G:$G,WMS!E1331,OUTBOUND!$M:$M))</f>
        <v>36</v>
      </c>
      <c r="X1331" s="71">
        <f>IF(E1331="","",SUMIF(OUTBOUND!$G:$G,WMS!E1331,OUTBOUND!$O:$O))</f>
        <v>30.450000000000003</v>
      </c>
      <c r="Y1331" s="71">
        <f>IF(E1331="","",SUMIF(OUTBOUND!$G:$G,WMS!E1331,OUTBOUND!$AC:$AC))</f>
        <v>22.95</v>
      </c>
      <c r="Z1331" s="71">
        <f>IF(E1331="","",SUMIF(OUTBOUND!$G:$G,WMS!E1331,OUTBOUND!$P:$P))</f>
        <v>9.6000000000000002E-2</v>
      </c>
      <c r="AA1331" s="27">
        <f t="shared" si="383"/>
        <v>0</v>
      </c>
      <c r="AB1331" s="27">
        <f t="shared" si="384"/>
        <v>0</v>
      </c>
      <c r="AC1331" s="71">
        <f t="shared" si="385"/>
        <v>-3.5527136788005009E-15</v>
      </c>
      <c r="AD1331" s="71">
        <f t="shared" si="386"/>
        <v>0</v>
      </c>
      <c r="AE1331" s="71">
        <f t="shared" si="387"/>
        <v>4.0000000000000036E-3</v>
      </c>
      <c r="AF1331" s="80" t="e">
        <f t="shared" si="388"/>
        <v>#DIV/0!</v>
      </c>
      <c r="AG1331" s="60" t="s">
        <v>2726</v>
      </c>
    </row>
    <row r="1332" spans="1:33">
      <c r="A1332" s="84" t="s">
        <v>3227</v>
      </c>
      <c r="B1332" s="83" t="s">
        <v>2214</v>
      </c>
      <c r="C1332" s="83" t="s">
        <v>3948</v>
      </c>
      <c r="D1332" s="83" t="s">
        <v>3958</v>
      </c>
      <c r="E1332" s="57" t="str">
        <f t="shared" ref="E1332:E1395" si="389">IF(D1332="","",C1332&amp;"/"&amp;D1332)</f>
        <v>KG-ARI-1904-00125-03572/42734536B</v>
      </c>
      <c r="F1332" s="19" t="s">
        <v>2216</v>
      </c>
      <c r="G1332" s="20" t="s">
        <v>2221</v>
      </c>
      <c r="H1332" s="45">
        <v>43650</v>
      </c>
      <c r="J1332" s="38">
        <v>36</v>
      </c>
      <c r="K1332" s="65" t="e">
        <f t="shared" ref="K1332:K1395" si="390">IF(J1332="","",J1332/I1332)</f>
        <v>#DIV/0!</v>
      </c>
      <c r="L1332" s="46">
        <v>10.15</v>
      </c>
      <c r="M1332" s="66">
        <f t="shared" ref="M1332:M1395" si="391">IF(L1332="","",ROUND(I1332*L1332,3))</f>
        <v>0</v>
      </c>
      <c r="N1332" s="38">
        <v>40</v>
      </c>
      <c r="O1332" s="38">
        <v>27.5</v>
      </c>
      <c r="P1332" s="38">
        <v>29.5</v>
      </c>
      <c r="Q1332" s="71">
        <f t="shared" ref="Q1332:Q1395" si="392">IF(P1332="","",ROUND(N1332*O1332*P1332/1000000,3))</f>
        <v>3.2000000000000001E-2</v>
      </c>
      <c r="R1332" s="65">
        <f t="shared" ref="R1332:R1395" si="393">IF(Q1332="","",ROUND(N1332*O1332*P1332/1000000*I1332,2))</f>
        <v>0</v>
      </c>
      <c r="S1332" s="72">
        <f t="shared" ref="S1332:S1395" si="394">IF(T1332="","",T1332/J1332)</f>
        <v>0.11249999999999999</v>
      </c>
      <c r="T1332" s="50">
        <v>4.05</v>
      </c>
      <c r="U1332" s="51" t="s">
        <v>3942</v>
      </c>
      <c r="V1332" s="27">
        <f>IF(E1332="","",SUMIF(OUTBOUND!$G:$G,WMS!E1332,OUTBOUND!$L:$L))</f>
        <v>0</v>
      </c>
      <c r="W1332" s="27">
        <f>IF(E1332="","",SUMIF(OUTBOUND!$G:$G,WMS!E1332,OUTBOUND!$M:$M))</f>
        <v>36</v>
      </c>
      <c r="X1332" s="71">
        <f>IF(E1332="","",SUMIF(OUTBOUND!$G:$G,WMS!E1332,OUTBOUND!$O:$O))</f>
        <v>0</v>
      </c>
      <c r="Y1332" s="71">
        <f>IF(E1332="","",SUMIF(OUTBOUND!$G:$G,WMS!E1332,OUTBOUND!$AC:$AC))</f>
        <v>4.05</v>
      </c>
      <c r="Z1332" s="71">
        <f>IF(E1332="","",SUMIF(OUTBOUND!$G:$G,WMS!E1332,OUTBOUND!$P:$P))</f>
        <v>0</v>
      </c>
      <c r="AA1332" s="27" t="str">
        <f t="shared" ref="AA1332:AA1395" si="395">IF(I1332="","",I1332-V1332)</f>
        <v/>
      </c>
      <c r="AB1332" s="27">
        <f t="shared" ref="AB1332:AB1395" si="396">IF(J1332="","",J1332-W1332)</f>
        <v>0</v>
      </c>
      <c r="AC1332" s="71">
        <f t="shared" ref="AC1332:AC1395" si="397">IF(M1332="","",M1332-X1332)</f>
        <v>0</v>
      </c>
      <c r="AD1332" s="71">
        <f t="shared" ref="AD1332:AD1395" si="398">IF(T1332="","",T1332-Y1332)</f>
        <v>0</v>
      </c>
      <c r="AE1332" s="71">
        <f t="shared" ref="AE1332:AE1395" si="399">IF(R1332="","",R1332-Z1332)</f>
        <v>0</v>
      </c>
      <c r="AF1332" s="80" t="e">
        <f t="shared" ref="AF1332:AF1395" si="400">IF(AB1332="","",EXACT(K1332,AB1332/AA1332))</f>
        <v>#DIV/0!</v>
      </c>
      <c r="AG1332" s="43" t="s">
        <v>2726</v>
      </c>
    </row>
    <row r="1333" spans="1:33">
      <c r="A1333" s="43" t="s">
        <v>3227</v>
      </c>
      <c r="B1333" s="19" t="s">
        <v>2214</v>
      </c>
      <c r="C1333" s="19" t="s">
        <v>3959</v>
      </c>
      <c r="D1333" s="19">
        <v>42638209</v>
      </c>
      <c r="E1333" s="57" t="str">
        <f t="shared" si="389"/>
        <v>KG-ARI-1904-00124-03575/42638209</v>
      </c>
      <c r="F1333" s="19" t="s">
        <v>2216</v>
      </c>
      <c r="G1333" s="20" t="s">
        <v>2232</v>
      </c>
      <c r="H1333" s="45">
        <v>43650</v>
      </c>
      <c r="I1333" s="38">
        <v>13</v>
      </c>
      <c r="J1333" s="38">
        <v>117</v>
      </c>
      <c r="K1333" s="65">
        <f t="shared" si="390"/>
        <v>9</v>
      </c>
      <c r="L1333" s="46">
        <v>9.3000000000000007</v>
      </c>
      <c r="M1333" s="66">
        <f t="shared" si="391"/>
        <v>120.9</v>
      </c>
      <c r="N1333" s="38">
        <v>39.5</v>
      </c>
      <c r="O1333" s="38">
        <v>40</v>
      </c>
      <c r="P1333" s="38">
        <v>28</v>
      </c>
      <c r="Q1333" s="71">
        <f t="shared" si="392"/>
        <v>4.3999999999999997E-2</v>
      </c>
      <c r="R1333" s="65">
        <f t="shared" si="393"/>
        <v>0.57999999999999996</v>
      </c>
      <c r="S1333" s="72">
        <f t="shared" si="394"/>
        <v>1</v>
      </c>
      <c r="T1333" s="50">
        <v>117</v>
      </c>
      <c r="U1333" s="51" t="s">
        <v>3944</v>
      </c>
      <c r="V1333" s="27">
        <f>IF(E1333="","",SUMIF(OUTBOUND!$G:$G,WMS!E1333,OUTBOUND!$L:$L))</f>
        <v>5</v>
      </c>
      <c r="W1333" s="27">
        <f>IF(E1333="","",SUMIF(OUTBOUND!$G:$G,WMS!E1333,OUTBOUND!$M:$M))</f>
        <v>45</v>
      </c>
      <c r="X1333" s="71">
        <f>IF(E1333="","",SUMIF(OUTBOUND!$G:$G,WMS!E1333,OUTBOUND!$O:$O))</f>
        <v>46.5</v>
      </c>
      <c r="Y1333" s="71">
        <f>IF(E1333="","",SUMIF(OUTBOUND!$G:$G,WMS!E1333,OUTBOUND!$AC:$AC))</f>
        <v>45</v>
      </c>
      <c r="Z1333" s="71">
        <f>IF(E1333="","",SUMIF(OUTBOUND!$G:$G,WMS!E1333,OUTBOUND!$P:$P))</f>
        <v>0.21999999999999997</v>
      </c>
      <c r="AA1333" s="27">
        <f t="shared" si="395"/>
        <v>8</v>
      </c>
      <c r="AB1333" s="27">
        <f t="shared" si="396"/>
        <v>72</v>
      </c>
      <c r="AC1333" s="71">
        <f t="shared" si="397"/>
        <v>74.400000000000006</v>
      </c>
      <c r="AD1333" s="71">
        <f t="shared" si="398"/>
        <v>72</v>
      </c>
      <c r="AE1333" s="71">
        <f t="shared" si="399"/>
        <v>0.36</v>
      </c>
      <c r="AF1333" s="80" t="b">
        <f t="shared" si="400"/>
        <v>1</v>
      </c>
    </row>
    <row r="1334" spans="1:33">
      <c r="A1334" s="84" t="s">
        <v>3227</v>
      </c>
      <c r="B1334" s="83" t="s">
        <v>2214</v>
      </c>
      <c r="C1334" s="83" t="s">
        <v>3959</v>
      </c>
      <c r="D1334" s="83" t="s">
        <v>3960</v>
      </c>
      <c r="E1334" s="57" t="str">
        <f t="shared" si="389"/>
        <v>KG-ARI-1904-00124-03575/42627395A</v>
      </c>
      <c r="F1334" s="19" t="s">
        <v>2216</v>
      </c>
      <c r="G1334" s="20" t="s">
        <v>2227</v>
      </c>
      <c r="H1334" s="45">
        <v>43650</v>
      </c>
      <c r="I1334" s="38">
        <v>76</v>
      </c>
      <c r="J1334" s="38">
        <v>456</v>
      </c>
      <c r="K1334" s="65">
        <f t="shared" si="390"/>
        <v>6</v>
      </c>
      <c r="L1334" s="46">
        <v>3.6</v>
      </c>
      <c r="M1334" s="66">
        <f t="shared" si="391"/>
        <v>273.60000000000002</v>
      </c>
      <c r="N1334" s="38">
        <v>38.5</v>
      </c>
      <c r="O1334" s="38">
        <v>27</v>
      </c>
      <c r="P1334" s="38">
        <v>22.5</v>
      </c>
      <c r="Q1334" s="71">
        <f t="shared" si="392"/>
        <v>2.3E-2</v>
      </c>
      <c r="R1334" s="65">
        <f t="shared" si="393"/>
        <v>1.78</v>
      </c>
      <c r="S1334" s="72">
        <f t="shared" si="394"/>
        <v>0.19833333333333333</v>
      </c>
      <c r="T1334" s="50">
        <v>90.44</v>
      </c>
      <c r="U1334" s="51" t="s">
        <v>3961</v>
      </c>
      <c r="V1334" s="27">
        <f>IF(E1334="","",SUMIF(OUTBOUND!$G:$G,WMS!E1334,OUTBOUND!$L:$L))</f>
        <v>76</v>
      </c>
      <c r="W1334" s="27">
        <f>IF(E1334="","",SUMIF(OUTBOUND!$G:$G,WMS!E1334,OUTBOUND!$M:$M))</f>
        <v>456</v>
      </c>
      <c r="X1334" s="71">
        <f>IF(E1334="","",SUMIF(OUTBOUND!$G:$G,WMS!E1334,OUTBOUND!$O:$O))</f>
        <v>273.60000000000002</v>
      </c>
      <c r="Y1334" s="71">
        <f>IF(E1334="","",SUMIF(OUTBOUND!$G:$G,WMS!E1334,OUTBOUND!$AC:$AC))</f>
        <v>90.44</v>
      </c>
      <c r="Z1334" s="71">
        <f>IF(E1334="","",SUMIF(OUTBOUND!$G:$G,WMS!E1334,OUTBOUND!$P:$P))</f>
        <v>1.7479999999999998</v>
      </c>
      <c r="AA1334" s="27">
        <f t="shared" si="395"/>
        <v>0</v>
      </c>
      <c r="AB1334" s="27">
        <f t="shared" si="396"/>
        <v>0</v>
      </c>
      <c r="AC1334" s="71">
        <f t="shared" si="397"/>
        <v>0</v>
      </c>
      <c r="AD1334" s="71">
        <f t="shared" si="398"/>
        <v>0</v>
      </c>
      <c r="AE1334" s="71">
        <f t="shared" si="399"/>
        <v>3.200000000000025E-2</v>
      </c>
      <c r="AF1334" s="80" t="e">
        <f t="shared" si="400"/>
        <v>#DIV/0!</v>
      </c>
      <c r="AG1334" s="60" t="s">
        <v>2726</v>
      </c>
    </row>
    <row r="1335" spans="1:33">
      <c r="A1335" s="84" t="s">
        <v>3227</v>
      </c>
      <c r="B1335" s="83" t="s">
        <v>2214</v>
      </c>
      <c r="C1335" s="83" t="s">
        <v>3959</v>
      </c>
      <c r="D1335" s="83" t="s">
        <v>3962</v>
      </c>
      <c r="E1335" s="57" t="str">
        <f t="shared" si="389"/>
        <v>KG-ARI-1904-00124-03575/42627395B</v>
      </c>
      <c r="F1335" s="19" t="s">
        <v>2216</v>
      </c>
      <c r="G1335" s="20" t="s">
        <v>2222</v>
      </c>
      <c r="H1335" s="45">
        <v>43650</v>
      </c>
      <c r="J1335" s="38">
        <v>456</v>
      </c>
      <c r="K1335" s="65" t="e">
        <f t="shared" si="390"/>
        <v>#DIV/0!</v>
      </c>
      <c r="L1335" s="46">
        <v>3.6</v>
      </c>
      <c r="M1335" s="66">
        <f t="shared" si="391"/>
        <v>0</v>
      </c>
      <c r="N1335" s="38">
        <v>38.5</v>
      </c>
      <c r="O1335" s="38">
        <v>27</v>
      </c>
      <c r="P1335" s="38">
        <v>22.5</v>
      </c>
      <c r="Q1335" s="71">
        <f t="shared" si="392"/>
        <v>2.3E-2</v>
      </c>
      <c r="R1335" s="65">
        <f t="shared" si="393"/>
        <v>0</v>
      </c>
      <c r="S1335" s="72">
        <f t="shared" si="394"/>
        <v>0.38500000000000001</v>
      </c>
      <c r="T1335" s="50">
        <v>175.56</v>
      </c>
      <c r="U1335" s="51" t="s">
        <v>3961</v>
      </c>
      <c r="V1335" s="27">
        <f>IF(E1335="","",SUMIF(OUTBOUND!$G:$G,WMS!E1335,OUTBOUND!$L:$L))</f>
        <v>0</v>
      </c>
      <c r="W1335" s="27">
        <f>IF(E1335="","",SUMIF(OUTBOUND!$G:$G,WMS!E1335,OUTBOUND!$M:$M))</f>
        <v>456</v>
      </c>
      <c r="X1335" s="71">
        <f>IF(E1335="","",SUMIF(OUTBOUND!$G:$G,WMS!E1335,OUTBOUND!$O:$O))</f>
        <v>0</v>
      </c>
      <c r="Y1335" s="71">
        <f>IF(E1335="","",SUMIF(OUTBOUND!$G:$G,WMS!E1335,OUTBOUND!$AC:$AC))</f>
        <v>175.56</v>
      </c>
      <c r="Z1335" s="71">
        <f>IF(E1335="","",SUMIF(OUTBOUND!$G:$G,WMS!E1335,OUTBOUND!$P:$P))</f>
        <v>0</v>
      </c>
      <c r="AA1335" s="27" t="str">
        <f t="shared" si="395"/>
        <v/>
      </c>
      <c r="AB1335" s="27">
        <f t="shared" si="396"/>
        <v>0</v>
      </c>
      <c r="AC1335" s="71">
        <f t="shared" si="397"/>
        <v>0</v>
      </c>
      <c r="AD1335" s="71">
        <f t="shared" si="398"/>
        <v>0</v>
      </c>
      <c r="AE1335" s="71">
        <f t="shared" si="399"/>
        <v>0</v>
      </c>
      <c r="AF1335" s="80" t="e">
        <f t="shared" si="400"/>
        <v>#DIV/0!</v>
      </c>
      <c r="AG1335" s="43" t="s">
        <v>2726</v>
      </c>
    </row>
    <row r="1336" spans="1:33">
      <c r="A1336" s="43" t="s">
        <v>3227</v>
      </c>
      <c r="B1336" s="19" t="s">
        <v>2214</v>
      </c>
      <c r="C1336" s="19" t="s">
        <v>3959</v>
      </c>
      <c r="D1336" s="19">
        <v>42592518</v>
      </c>
      <c r="E1336" s="57" t="str">
        <f t="shared" si="389"/>
        <v>KG-ARI-1904-00124-03575/42592518</v>
      </c>
      <c r="F1336" s="19" t="s">
        <v>2216</v>
      </c>
      <c r="G1336" s="20" t="s">
        <v>2232</v>
      </c>
      <c r="H1336" s="45">
        <v>43650</v>
      </c>
      <c r="I1336" s="38">
        <v>5</v>
      </c>
      <c r="J1336" s="38">
        <v>40</v>
      </c>
      <c r="K1336" s="65">
        <f t="shared" si="390"/>
        <v>8</v>
      </c>
      <c r="L1336" s="46">
        <v>1.65</v>
      </c>
      <c r="M1336" s="66">
        <f t="shared" si="391"/>
        <v>8.25</v>
      </c>
      <c r="N1336" s="38">
        <v>54</v>
      </c>
      <c r="O1336" s="38">
        <v>27.5</v>
      </c>
      <c r="P1336" s="38">
        <v>27</v>
      </c>
      <c r="Q1336" s="71">
        <f t="shared" si="392"/>
        <v>0.04</v>
      </c>
      <c r="R1336" s="65">
        <f t="shared" si="393"/>
        <v>0.2</v>
      </c>
      <c r="S1336" s="72">
        <f t="shared" si="394"/>
        <v>0.1125</v>
      </c>
      <c r="T1336" s="50">
        <v>4.5</v>
      </c>
      <c r="U1336" s="51" t="s">
        <v>3946</v>
      </c>
      <c r="V1336" s="27">
        <f>IF(E1336="","",SUMIF(OUTBOUND!$G:$G,WMS!E1336,OUTBOUND!$L:$L))</f>
        <v>0</v>
      </c>
      <c r="W1336" s="27">
        <f>IF(E1336="","",SUMIF(OUTBOUND!$G:$G,WMS!E1336,OUTBOUND!$M:$M))</f>
        <v>0</v>
      </c>
      <c r="X1336" s="71">
        <f>IF(E1336="","",SUMIF(OUTBOUND!$G:$G,WMS!E1336,OUTBOUND!$O:$O))</f>
        <v>0</v>
      </c>
      <c r="Y1336" s="71">
        <f>IF(E1336="","",SUMIF(OUTBOUND!$G:$G,WMS!E1336,OUTBOUND!$AC:$AC))</f>
        <v>0</v>
      </c>
      <c r="Z1336" s="71">
        <f>IF(E1336="","",SUMIF(OUTBOUND!$G:$G,WMS!E1336,OUTBOUND!$P:$P))</f>
        <v>0</v>
      </c>
      <c r="AA1336" s="27">
        <f t="shared" si="395"/>
        <v>5</v>
      </c>
      <c r="AB1336" s="27">
        <f t="shared" si="396"/>
        <v>40</v>
      </c>
      <c r="AC1336" s="71">
        <f t="shared" si="397"/>
        <v>8.25</v>
      </c>
      <c r="AD1336" s="71">
        <f t="shared" si="398"/>
        <v>4.5</v>
      </c>
      <c r="AE1336" s="71">
        <f t="shared" si="399"/>
        <v>0.2</v>
      </c>
      <c r="AF1336" s="80" t="b">
        <f t="shared" si="400"/>
        <v>1</v>
      </c>
    </row>
    <row r="1337" spans="1:33">
      <c r="A1337" s="43" t="s">
        <v>3227</v>
      </c>
      <c r="B1337" s="19" t="s">
        <v>2234</v>
      </c>
      <c r="C1337" s="19" t="s">
        <v>3963</v>
      </c>
      <c r="D1337" s="19" t="s">
        <v>3964</v>
      </c>
      <c r="E1337" s="57" t="str">
        <f t="shared" si="389"/>
        <v>KG-ARI-1906-00169-03833/42699477</v>
      </c>
      <c r="F1337" s="19" t="s">
        <v>2236</v>
      </c>
      <c r="G1337" s="19" t="s">
        <v>2237</v>
      </c>
      <c r="H1337" s="45">
        <v>43650</v>
      </c>
      <c r="I1337" s="38">
        <v>2</v>
      </c>
      <c r="J1337" s="38">
        <v>16</v>
      </c>
      <c r="K1337" s="65">
        <f t="shared" si="390"/>
        <v>8</v>
      </c>
      <c r="L1337" s="46">
        <v>2.85</v>
      </c>
      <c r="M1337" s="66">
        <f t="shared" si="391"/>
        <v>5.7</v>
      </c>
      <c r="N1337" s="38">
        <v>58</v>
      </c>
      <c r="O1337" s="38">
        <v>29.5</v>
      </c>
      <c r="P1337" s="38">
        <v>21.5</v>
      </c>
      <c r="Q1337" s="71">
        <f t="shared" si="392"/>
        <v>3.6999999999999998E-2</v>
      </c>
      <c r="R1337" s="65">
        <f t="shared" si="393"/>
        <v>7.0000000000000007E-2</v>
      </c>
      <c r="S1337" s="72">
        <f t="shared" si="394"/>
        <v>0.3125</v>
      </c>
      <c r="T1337" s="50">
        <v>5</v>
      </c>
      <c r="U1337" s="51" t="s">
        <v>3933</v>
      </c>
      <c r="V1337" s="27">
        <f>IF(E1337="","",SUMIF(OUTBOUND!$G:$G,WMS!E1337,OUTBOUND!$L:$L))</f>
        <v>0</v>
      </c>
      <c r="W1337" s="27">
        <f>IF(E1337="","",SUMIF(OUTBOUND!$G:$G,WMS!E1337,OUTBOUND!$M:$M))</f>
        <v>0</v>
      </c>
      <c r="X1337" s="71">
        <f>IF(E1337="","",SUMIF(OUTBOUND!$G:$G,WMS!E1337,OUTBOUND!$O:$O))</f>
        <v>0</v>
      </c>
      <c r="Y1337" s="71">
        <f>IF(E1337="","",SUMIF(OUTBOUND!$G:$G,WMS!E1337,OUTBOUND!$AC:$AC))</f>
        <v>0</v>
      </c>
      <c r="Z1337" s="71">
        <f>IF(E1337="","",SUMIF(OUTBOUND!$G:$G,WMS!E1337,OUTBOUND!$P:$P))</f>
        <v>0</v>
      </c>
      <c r="AA1337" s="27">
        <f t="shared" si="395"/>
        <v>2</v>
      </c>
      <c r="AB1337" s="27">
        <f t="shared" si="396"/>
        <v>16</v>
      </c>
      <c r="AC1337" s="71">
        <f t="shared" si="397"/>
        <v>5.7</v>
      </c>
      <c r="AD1337" s="71">
        <f t="shared" si="398"/>
        <v>5</v>
      </c>
      <c r="AE1337" s="71">
        <f t="shared" si="399"/>
        <v>7.0000000000000007E-2</v>
      </c>
      <c r="AF1337" s="80" t="b">
        <f t="shared" si="400"/>
        <v>1</v>
      </c>
    </row>
    <row r="1338" spans="1:33">
      <c r="A1338" s="43" t="s">
        <v>3227</v>
      </c>
      <c r="B1338" s="19" t="s">
        <v>2234</v>
      </c>
      <c r="C1338" s="19" t="s">
        <v>3963</v>
      </c>
      <c r="D1338" s="19" t="s">
        <v>3965</v>
      </c>
      <c r="E1338" s="57" t="str">
        <f t="shared" si="389"/>
        <v>KG-ARI-1906-00169-03833/42699439</v>
      </c>
      <c r="F1338" s="19" t="s">
        <v>2236</v>
      </c>
      <c r="G1338" s="19" t="s">
        <v>2237</v>
      </c>
      <c r="H1338" s="45">
        <v>43650</v>
      </c>
      <c r="I1338" s="38">
        <v>3</v>
      </c>
      <c r="J1338" s="38">
        <v>24</v>
      </c>
      <c r="K1338" s="65">
        <f t="shared" si="390"/>
        <v>8</v>
      </c>
      <c r="L1338" s="46">
        <v>2.95</v>
      </c>
      <c r="M1338" s="66">
        <f t="shared" si="391"/>
        <v>8.85</v>
      </c>
      <c r="N1338" s="38">
        <v>58</v>
      </c>
      <c r="O1338" s="38">
        <v>30</v>
      </c>
      <c r="P1338" s="38">
        <v>21.5</v>
      </c>
      <c r="Q1338" s="71">
        <f t="shared" si="392"/>
        <v>3.6999999999999998E-2</v>
      </c>
      <c r="R1338" s="65">
        <f t="shared" si="393"/>
        <v>0.11</v>
      </c>
      <c r="S1338" s="72">
        <f t="shared" si="394"/>
        <v>0.29166666666666669</v>
      </c>
      <c r="T1338" s="50">
        <v>7</v>
      </c>
      <c r="U1338" s="51" t="s">
        <v>3933</v>
      </c>
      <c r="V1338" s="27">
        <f>IF(E1338="","",SUMIF(OUTBOUND!$G:$G,WMS!E1338,OUTBOUND!$L:$L))</f>
        <v>0</v>
      </c>
      <c r="W1338" s="27">
        <f>IF(E1338="","",SUMIF(OUTBOUND!$G:$G,WMS!E1338,OUTBOUND!$M:$M))</f>
        <v>0</v>
      </c>
      <c r="X1338" s="71">
        <f>IF(E1338="","",SUMIF(OUTBOUND!$G:$G,WMS!E1338,OUTBOUND!$O:$O))</f>
        <v>0</v>
      </c>
      <c r="Y1338" s="71">
        <f>IF(E1338="","",SUMIF(OUTBOUND!$G:$G,WMS!E1338,OUTBOUND!$AC:$AC))</f>
        <v>0</v>
      </c>
      <c r="Z1338" s="71">
        <f>IF(E1338="","",SUMIF(OUTBOUND!$G:$G,WMS!E1338,OUTBOUND!$P:$P))</f>
        <v>0</v>
      </c>
      <c r="AA1338" s="27">
        <f t="shared" si="395"/>
        <v>3</v>
      </c>
      <c r="AB1338" s="27">
        <f t="shared" si="396"/>
        <v>24</v>
      </c>
      <c r="AC1338" s="71">
        <f t="shared" si="397"/>
        <v>8.85</v>
      </c>
      <c r="AD1338" s="71">
        <f t="shared" si="398"/>
        <v>7</v>
      </c>
      <c r="AE1338" s="71">
        <f t="shared" si="399"/>
        <v>0.11</v>
      </c>
      <c r="AF1338" s="80" t="b">
        <f t="shared" si="400"/>
        <v>1</v>
      </c>
    </row>
    <row r="1339" spans="1:33">
      <c r="A1339" s="43" t="s">
        <v>3227</v>
      </c>
      <c r="B1339" s="19" t="s">
        <v>2234</v>
      </c>
      <c r="C1339" s="19" t="s">
        <v>3963</v>
      </c>
      <c r="D1339" s="19" t="s">
        <v>3966</v>
      </c>
      <c r="E1339" s="57" t="str">
        <f t="shared" si="389"/>
        <v>KG-ARI-1906-00169-03833/42699507</v>
      </c>
      <c r="F1339" s="19" t="s">
        <v>2236</v>
      </c>
      <c r="G1339" s="19" t="s">
        <v>2237</v>
      </c>
      <c r="H1339" s="45">
        <v>43650</v>
      </c>
      <c r="I1339" s="38">
        <v>3</v>
      </c>
      <c r="J1339" s="38">
        <v>24</v>
      </c>
      <c r="K1339" s="65">
        <f t="shared" si="390"/>
        <v>8</v>
      </c>
      <c r="L1339" s="46">
        <v>0.9</v>
      </c>
      <c r="M1339" s="66">
        <f t="shared" si="391"/>
        <v>2.7</v>
      </c>
      <c r="N1339" s="38">
        <v>42</v>
      </c>
      <c r="O1339" s="38">
        <v>22.5</v>
      </c>
      <c r="P1339" s="38">
        <v>16.5</v>
      </c>
      <c r="Q1339" s="71">
        <f t="shared" si="392"/>
        <v>1.6E-2</v>
      </c>
      <c r="R1339" s="65">
        <f t="shared" si="393"/>
        <v>0.05</v>
      </c>
      <c r="S1339" s="72">
        <f t="shared" si="394"/>
        <v>4.1666666666666664E-2</v>
      </c>
      <c r="T1339" s="50">
        <v>1</v>
      </c>
      <c r="U1339" s="51" t="s">
        <v>3933</v>
      </c>
      <c r="V1339" s="27">
        <f>IF(E1339="","",SUMIF(OUTBOUND!$G:$G,WMS!E1339,OUTBOUND!$L:$L))</f>
        <v>0</v>
      </c>
      <c r="W1339" s="27">
        <f>IF(E1339="","",SUMIF(OUTBOUND!$G:$G,WMS!E1339,OUTBOUND!$M:$M))</f>
        <v>0</v>
      </c>
      <c r="X1339" s="71">
        <f>IF(E1339="","",SUMIF(OUTBOUND!$G:$G,WMS!E1339,OUTBOUND!$O:$O))</f>
        <v>0</v>
      </c>
      <c r="Y1339" s="71">
        <f>IF(E1339="","",SUMIF(OUTBOUND!$G:$G,WMS!E1339,OUTBOUND!$AC:$AC))</f>
        <v>0</v>
      </c>
      <c r="Z1339" s="71">
        <f>IF(E1339="","",SUMIF(OUTBOUND!$G:$G,WMS!E1339,OUTBOUND!$P:$P))</f>
        <v>0</v>
      </c>
      <c r="AA1339" s="27">
        <f t="shared" si="395"/>
        <v>3</v>
      </c>
      <c r="AB1339" s="27">
        <f t="shared" si="396"/>
        <v>24</v>
      </c>
      <c r="AC1339" s="71">
        <f t="shared" si="397"/>
        <v>2.7</v>
      </c>
      <c r="AD1339" s="71">
        <f t="shared" si="398"/>
        <v>1</v>
      </c>
      <c r="AE1339" s="71">
        <f t="shared" si="399"/>
        <v>0.05</v>
      </c>
      <c r="AF1339" s="80" t="b">
        <f t="shared" si="400"/>
        <v>1</v>
      </c>
    </row>
    <row r="1340" spans="1:33">
      <c r="A1340" s="43" t="s">
        <v>3227</v>
      </c>
      <c r="B1340" s="19" t="s">
        <v>2234</v>
      </c>
      <c r="C1340" s="19" t="s">
        <v>3963</v>
      </c>
      <c r="D1340" s="19" t="s">
        <v>3967</v>
      </c>
      <c r="E1340" s="57" t="str">
        <f t="shared" si="389"/>
        <v>KG-ARI-1906-00169-03833/42739586</v>
      </c>
      <c r="F1340" s="19" t="s">
        <v>2236</v>
      </c>
      <c r="G1340" s="19" t="s">
        <v>2237</v>
      </c>
      <c r="H1340" s="45">
        <v>43650</v>
      </c>
      <c r="I1340" s="38">
        <v>3</v>
      </c>
      <c r="J1340" s="38">
        <v>30</v>
      </c>
      <c r="K1340" s="65">
        <f t="shared" si="390"/>
        <v>10</v>
      </c>
      <c r="L1340" s="46">
        <v>3.6</v>
      </c>
      <c r="M1340" s="66">
        <f t="shared" si="391"/>
        <v>10.8</v>
      </c>
      <c r="N1340" s="38">
        <v>40</v>
      </c>
      <c r="O1340" s="38">
        <v>29.5</v>
      </c>
      <c r="P1340" s="38">
        <v>40.5</v>
      </c>
      <c r="Q1340" s="71">
        <f t="shared" si="392"/>
        <v>4.8000000000000001E-2</v>
      </c>
      <c r="R1340" s="65">
        <f t="shared" si="393"/>
        <v>0.14000000000000001</v>
      </c>
      <c r="S1340" s="72">
        <f t="shared" si="394"/>
        <v>0.33333333333333331</v>
      </c>
      <c r="T1340" s="50">
        <v>10</v>
      </c>
      <c r="U1340" s="51" t="s">
        <v>3933</v>
      </c>
      <c r="V1340" s="27">
        <f>IF(E1340="","",SUMIF(OUTBOUND!$G:$G,WMS!E1340,OUTBOUND!$L:$L))</f>
        <v>0</v>
      </c>
      <c r="W1340" s="27">
        <f>IF(E1340="","",SUMIF(OUTBOUND!$G:$G,WMS!E1340,OUTBOUND!$M:$M))</f>
        <v>0</v>
      </c>
      <c r="X1340" s="71">
        <f>IF(E1340="","",SUMIF(OUTBOUND!$G:$G,WMS!E1340,OUTBOUND!$O:$O))</f>
        <v>0</v>
      </c>
      <c r="Y1340" s="71">
        <f>IF(E1340="","",SUMIF(OUTBOUND!$G:$G,WMS!E1340,OUTBOUND!$AC:$AC))</f>
        <v>0</v>
      </c>
      <c r="Z1340" s="71">
        <f>IF(E1340="","",SUMIF(OUTBOUND!$G:$G,WMS!E1340,OUTBOUND!$P:$P))</f>
        <v>0</v>
      </c>
      <c r="AA1340" s="27">
        <f t="shared" si="395"/>
        <v>3</v>
      </c>
      <c r="AB1340" s="27">
        <f t="shared" si="396"/>
        <v>30</v>
      </c>
      <c r="AC1340" s="71">
        <f t="shared" si="397"/>
        <v>10.8</v>
      </c>
      <c r="AD1340" s="71">
        <f t="shared" si="398"/>
        <v>10</v>
      </c>
      <c r="AE1340" s="71">
        <f t="shared" si="399"/>
        <v>0.14000000000000001</v>
      </c>
      <c r="AF1340" s="80" t="b">
        <f t="shared" si="400"/>
        <v>1</v>
      </c>
    </row>
    <row r="1341" spans="1:33">
      <c r="A1341" s="43" t="s">
        <v>3227</v>
      </c>
      <c r="B1341" s="19" t="s">
        <v>2234</v>
      </c>
      <c r="C1341" s="19" t="s">
        <v>3963</v>
      </c>
      <c r="D1341" s="19" t="s">
        <v>3968</v>
      </c>
      <c r="E1341" s="57" t="str">
        <f t="shared" si="389"/>
        <v>KG-ARI-1906-00169-03833/42739623</v>
      </c>
      <c r="F1341" s="19" t="s">
        <v>2236</v>
      </c>
      <c r="G1341" s="19" t="s">
        <v>2237</v>
      </c>
      <c r="H1341" s="45">
        <v>43650</v>
      </c>
      <c r="I1341" s="38">
        <v>3</v>
      </c>
      <c r="J1341" s="38">
        <v>48</v>
      </c>
      <c r="K1341" s="65">
        <f t="shared" si="390"/>
        <v>16</v>
      </c>
      <c r="L1341" s="46">
        <v>1.3</v>
      </c>
      <c r="M1341" s="66">
        <f t="shared" si="391"/>
        <v>3.9</v>
      </c>
      <c r="N1341" s="38">
        <v>32</v>
      </c>
      <c r="O1341" s="38">
        <v>25.5</v>
      </c>
      <c r="P1341" s="38">
        <v>20.5</v>
      </c>
      <c r="Q1341" s="71">
        <f t="shared" si="392"/>
        <v>1.7000000000000001E-2</v>
      </c>
      <c r="R1341" s="65">
        <f t="shared" si="393"/>
        <v>0.05</v>
      </c>
      <c r="S1341" s="72">
        <f t="shared" si="394"/>
        <v>6.25E-2</v>
      </c>
      <c r="T1341" s="50">
        <v>3</v>
      </c>
      <c r="U1341" s="51" t="s">
        <v>3933</v>
      </c>
      <c r="V1341" s="27">
        <f>IF(E1341="","",SUMIF(OUTBOUND!$G:$G,WMS!E1341,OUTBOUND!$L:$L))</f>
        <v>0</v>
      </c>
      <c r="W1341" s="27">
        <f>IF(E1341="","",SUMIF(OUTBOUND!$G:$G,WMS!E1341,OUTBOUND!$M:$M))</f>
        <v>0</v>
      </c>
      <c r="X1341" s="71">
        <f>IF(E1341="","",SUMIF(OUTBOUND!$G:$G,WMS!E1341,OUTBOUND!$O:$O))</f>
        <v>0</v>
      </c>
      <c r="Y1341" s="71">
        <f>IF(E1341="","",SUMIF(OUTBOUND!$G:$G,WMS!E1341,OUTBOUND!$AC:$AC))</f>
        <v>0</v>
      </c>
      <c r="Z1341" s="71">
        <f>IF(E1341="","",SUMIF(OUTBOUND!$G:$G,WMS!E1341,OUTBOUND!$P:$P))</f>
        <v>0</v>
      </c>
      <c r="AA1341" s="27">
        <f t="shared" si="395"/>
        <v>3</v>
      </c>
      <c r="AB1341" s="27">
        <f t="shared" si="396"/>
        <v>48</v>
      </c>
      <c r="AC1341" s="71">
        <f t="shared" si="397"/>
        <v>3.9</v>
      </c>
      <c r="AD1341" s="71">
        <f t="shared" si="398"/>
        <v>3</v>
      </c>
      <c r="AE1341" s="71">
        <f t="shared" si="399"/>
        <v>0.05</v>
      </c>
      <c r="AF1341" s="80" t="b">
        <f t="shared" si="400"/>
        <v>1</v>
      </c>
    </row>
    <row r="1342" spans="1:33">
      <c r="A1342" s="84" t="s">
        <v>3227</v>
      </c>
      <c r="B1342" s="83" t="s">
        <v>2234</v>
      </c>
      <c r="C1342" s="83" t="s">
        <v>3963</v>
      </c>
      <c r="D1342" s="83" t="s">
        <v>3969</v>
      </c>
      <c r="E1342" s="57" t="str">
        <f t="shared" si="389"/>
        <v>KG-ARI-1906-00169-03833/42739562</v>
      </c>
      <c r="F1342" s="19" t="s">
        <v>2236</v>
      </c>
      <c r="G1342" s="19" t="s">
        <v>2237</v>
      </c>
      <c r="H1342" s="45">
        <v>43650</v>
      </c>
      <c r="I1342" s="38">
        <v>2</v>
      </c>
      <c r="J1342" s="38">
        <v>32</v>
      </c>
      <c r="K1342" s="65">
        <f t="shared" si="390"/>
        <v>16</v>
      </c>
      <c r="L1342" s="46">
        <v>2</v>
      </c>
      <c r="M1342" s="66">
        <f t="shared" si="391"/>
        <v>4</v>
      </c>
      <c r="N1342" s="38">
        <v>45.5</v>
      </c>
      <c r="O1342" s="38">
        <v>39</v>
      </c>
      <c r="P1342" s="38">
        <v>29</v>
      </c>
      <c r="Q1342" s="71">
        <f t="shared" si="392"/>
        <v>5.0999999999999997E-2</v>
      </c>
      <c r="R1342" s="65">
        <f t="shared" si="393"/>
        <v>0.1</v>
      </c>
      <c r="S1342" s="72">
        <f t="shared" si="394"/>
        <v>9.375E-2</v>
      </c>
      <c r="T1342" s="50">
        <v>3</v>
      </c>
      <c r="U1342" s="51" t="s">
        <v>3933</v>
      </c>
      <c r="V1342" s="27">
        <f>IF(E1342="","",SUMIF(OUTBOUND!$G:$G,WMS!E1342,OUTBOUND!$L:$L))</f>
        <v>2</v>
      </c>
      <c r="W1342" s="27">
        <f>IF(E1342="","",SUMIF(OUTBOUND!$G:$G,WMS!E1342,OUTBOUND!$M:$M))</f>
        <v>32</v>
      </c>
      <c r="X1342" s="71">
        <f>IF(E1342="","",SUMIF(OUTBOUND!$G:$G,WMS!E1342,OUTBOUND!$O:$O))</f>
        <v>4</v>
      </c>
      <c r="Y1342" s="71">
        <f>IF(E1342="","",SUMIF(OUTBOUND!$G:$G,WMS!E1342,OUTBOUND!$AC:$AC))</f>
        <v>3</v>
      </c>
      <c r="Z1342" s="71">
        <f>IF(E1342="","",SUMIF(OUTBOUND!$G:$G,WMS!E1342,OUTBOUND!$P:$P))</f>
        <v>0.10199999999999999</v>
      </c>
      <c r="AA1342" s="27">
        <f t="shared" si="395"/>
        <v>0</v>
      </c>
      <c r="AB1342" s="27">
        <f t="shared" si="396"/>
        <v>0</v>
      </c>
      <c r="AC1342" s="71">
        <f t="shared" si="397"/>
        <v>0</v>
      </c>
      <c r="AD1342" s="71">
        <f t="shared" si="398"/>
        <v>0</v>
      </c>
      <c r="AE1342" s="71">
        <f t="shared" si="399"/>
        <v>-1.9999999999999879E-3</v>
      </c>
      <c r="AF1342" s="80" t="e">
        <f t="shared" si="400"/>
        <v>#DIV/0!</v>
      </c>
      <c r="AG1342" s="60" t="s">
        <v>2726</v>
      </c>
    </row>
    <row r="1343" spans="1:33">
      <c r="A1343" s="43" t="s">
        <v>3227</v>
      </c>
      <c r="B1343" s="19" t="s">
        <v>2234</v>
      </c>
      <c r="C1343" s="19" t="s">
        <v>3963</v>
      </c>
      <c r="D1343" s="19" t="s">
        <v>3970</v>
      </c>
      <c r="E1343" s="57" t="str">
        <f t="shared" si="389"/>
        <v>KG-ARI-1906-00169-03833/42739609</v>
      </c>
      <c r="F1343" s="19" t="s">
        <v>2236</v>
      </c>
      <c r="G1343" s="19" t="s">
        <v>2237</v>
      </c>
      <c r="H1343" s="45">
        <v>43650</v>
      </c>
      <c r="I1343" s="38">
        <v>7</v>
      </c>
      <c r="J1343" s="38">
        <v>56</v>
      </c>
      <c r="K1343" s="65">
        <f t="shared" si="390"/>
        <v>8</v>
      </c>
      <c r="L1343" s="46">
        <v>2.2000000000000002</v>
      </c>
      <c r="M1343" s="66">
        <f t="shared" si="391"/>
        <v>15.4</v>
      </c>
      <c r="N1343" s="38">
        <v>64</v>
      </c>
      <c r="O1343" s="38">
        <v>25.5</v>
      </c>
      <c r="P1343" s="38">
        <v>27.5</v>
      </c>
      <c r="Q1343" s="71">
        <f t="shared" si="392"/>
        <v>4.4999999999999998E-2</v>
      </c>
      <c r="R1343" s="65">
        <f t="shared" si="393"/>
        <v>0.31</v>
      </c>
      <c r="S1343" s="72">
        <f t="shared" si="394"/>
        <v>0.23214285714285715</v>
      </c>
      <c r="T1343" s="50">
        <v>13</v>
      </c>
      <c r="U1343" s="51" t="s">
        <v>3933</v>
      </c>
      <c r="V1343" s="27">
        <f>IF(E1343="","",SUMIF(OUTBOUND!$G:$G,WMS!E1343,OUTBOUND!$L:$L))</f>
        <v>0</v>
      </c>
      <c r="W1343" s="27">
        <f>IF(E1343="","",SUMIF(OUTBOUND!$G:$G,WMS!E1343,OUTBOUND!$M:$M))</f>
        <v>0</v>
      </c>
      <c r="X1343" s="71">
        <f>IF(E1343="","",SUMIF(OUTBOUND!$G:$G,WMS!E1343,OUTBOUND!$O:$O))</f>
        <v>0</v>
      </c>
      <c r="Y1343" s="71">
        <f>IF(E1343="","",SUMIF(OUTBOUND!$G:$G,WMS!E1343,OUTBOUND!$AC:$AC))</f>
        <v>0</v>
      </c>
      <c r="Z1343" s="71">
        <f>IF(E1343="","",SUMIF(OUTBOUND!$G:$G,WMS!E1343,OUTBOUND!$P:$P))</f>
        <v>0</v>
      </c>
      <c r="AA1343" s="27">
        <f t="shared" si="395"/>
        <v>7</v>
      </c>
      <c r="AB1343" s="27">
        <f t="shared" si="396"/>
        <v>56</v>
      </c>
      <c r="AC1343" s="71">
        <f t="shared" si="397"/>
        <v>15.4</v>
      </c>
      <c r="AD1343" s="71">
        <f t="shared" si="398"/>
        <v>13</v>
      </c>
      <c r="AE1343" s="71">
        <f t="shared" si="399"/>
        <v>0.31</v>
      </c>
      <c r="AF1343" s="80" t="b">
        <f t="shared" si="400"/>
        <v>1</v>
      </c>
    </row>
    <row r="1344" spans="1:33">
      <c r="A1344" s="84" t="s">
        <v>3227</v>
      </c>
      <c r="B1344" s="83" t="s">
        <v>2234</v>
      </c>
      <c r="C1344" s="83" t="s">
        <v>3963</v>
      </c>
      <c r="D1344" s="83" t="s">
        <v>3971</v>
      </c>
      <c r="E1344" s="57" t="str">
        <f t="shared" si="389"/>
        <v>KG-ARI-1906-00169-03833/42739579</v>
      </c>
      <c r="F1344" s="19" t="s">
        <v>2236</v>
      </c>
      <c r="G1344" s="19" t="s">
        <v>2237</v>
      </c>
      <c r="H1344" s="45">
        <v>43650</v>
      </c>
      <c r="I1344" s="38">
        <v>3</v>
      </c>
      <c r="J1344" s="38">
        <v>24</v>
      </c>
      <c r="K1344" s="65">
        <f t="shared" si="390"/>
        <v>8</v>
      </c>
      <c r="L1344" s="46">
        <v>3.05</v>
      </c>
      <c r="M1344" s="66">
        <f t="shared" si="391"/>
        <v>9.15</v>
      </c>
      <c r="N1344" s="38">
        <v>50.5</v>
      </c>
      <c r="O1344" s="38">
        <v>34</v>
      </c>
      <c r="P1344" s="38">
        <v>33.5</v>
      </c>
      <c r="Q1344" s="71">
        <f t="shared" si="392"/>
        <v>5.8000000000000003E-2</v>
      </c>
      <c r="R1344" s="65">
        <f t="shared" si="393"/>
        <v>0.17</v>
      </c>
      <c r="S1344" s="72">
        <f t="shared" si="394"/>
        <v>0.29166666666666669</v>
      </c>
      <c r="T1344" s="50">
        <v>7</v>
      </c>
      <c r="U1344" s="51" t="s">
        <v>3933</v>
      </c>
      <c r="V1344" s="27">
        <f>IF(E1344="","",SUMIF(OUTBOUND!$G:$G,WMS!E1344,OUTBOUND!$L:$L))</f>
        <v>3</v>
      </c>
      <c r="W1344" s="27">
        <f>IF(E1344="","",SUMIF(OUTBOUND!$G:$G,WMS!E1344,OUTBOUND!$M:$M))</f>
        <v>24</v>
      </c>
      <c r="X1344" s="71">
        <f>IF(E1344="","",SUMIF(OUTBOUND!$G:$G,WMS!E1344,OUTBOUND!$O:$O))</f>
        <v>9.1499999999999986</v>
      </c>
      <c r="Y1344" s="71">
        <f>IF(E1344="","",SUMIF(OUTBOUND!$G:$G,WMS!E1344,OUTBOUND!$AC:$AC))</f>
        <v>7</v>
      </c>
      <c r="Z1344" s="71">
        <f>IF(E1344="","",SUMIF(OUTBOUND!$G:$G,WMS!E1344,OUTBOUND!$P:$P))</f>
        <v>0.17400000000000002</v>
      </c>
      <c r="AA1344" s="27">
        <f t="shared" si="395"/>
        <v>0</v>
      </c>
      <c r="AB1344" s="27">
        <f t="shared" si="396"/>
        <v>0</v>
      </c>
      <c r="AC1344" s="71">
        <f t="shared" si="397"/>
        <v>1.7763568394002505E-15</v>
      </c>
      <c r="AD1344" s="71">
        <f t="shared" si="398"/>
        <v>0</v>
      </c>
      <c r="AE1344" s="71">
        <f t="shared" si="399"/>
        <v>-4.0000000000000036E-3</v>
      </c>
      <c r="AF1344" s="80" t="e">
        <f t="shared" si="400"/>
        <v>#DIV/0!</v>
      </c>
      <c r="AG1344" s="60" t="s">
        <v>2726</v>
      </c>
    </row>
    <row r="1345" spans="1:33">
      <c r="A1345" s="84" t="s">
        <v>3227</v>
      </c>
      <c r="B1345" s="83" t="s">
        <v>2238</v>
      </c>
      <c r="C1345" s="83" t="s">
        <v>3972</v>
      </c>
      <c r="D1345" s="83" t="s">
        <v>3973</v>
      </c>
      <c r="E1345" s="57" t="str">
        <f t="shared" si="389"/>
        <v>KG-ROB-1903-00091-02973/42734192</v>
      </c>
      <c r="F1345" s="19" t="s">
        <v>2240</v>
      </c>
      <c r="G1345" s="19" t="s">
        <v>2241</v>
      </c>
      <c r="H1345" s="45">
        <v>43652</v>
      </c>
      <c r="I1345" s="38">
        <v>84</v>
      </c>
      <c r="J1345" s="38">
        <v>1008</v>
      </c>
      <c r="K1345" s="65">
        <f t="shared" si="390"/>
        <v>12</v>
      </c>
      <c r="L1345" s="46">
        <v>2.4500000000000002</v>
      </c>
      <c r="M1345" s="66">
        <f t="shared" si="391"/>
        <v>205.8</v>
      </c>
      <c r="N1345" s="38">
        <v>19</v>
      </c>
      <c r="O1345" s="38">
        <v>17.5</v>
      </c>
      <c r="P1345" s="38">
        <v>19</v>
      </c>
      <c r="Q1345" s="71">
        <f t="shared" si="392"/>
        <v>6.0000000000000001E-3</v>
      </c>
      <c r="R1345" s="65">
        <f t="shared" si="393"/>
        <v>0.53</v>
      </c>
      <c r="S1345" s="72">
        <f t="shared" si="394"/>
        <v>0.16666666666666666</v>
      </c>
      <c r="T1345" s="50">
        <v>168</v>
      </c>
      <c r="U1345" s="51" t="s">
        <v>2820</v>
      </c>
      <c r="V1345" s="27">
        <f>IF(E1345="","",SUMIF(OUTBOUND!$G:$G,WMS!E1345,OUTBOUND!$L:$L))</f>
        <v>84</v>
      </c>
      <c r="W1345" s="27">
        <f>IF(E1345="","",SUMIF(OUTBOUND!$G:$G,WMS!E1345,OUTBOUND!$M:$M))</f>
        <v>1008</v>
      </c>
      <c r="X1345" s="71">
        <f>IF(E1345="","",SUMIF(OUTBOUND!$G:$G,WMS!E1345,OUTBOUND!$O:$O))</f>
        <v>205.8</v>
      </c>
      <c r="Y1345" s="71">
        <f>IF(E1345="","",SUMIF(OUTBOUND!$G:$G,WMS!E1345,OUTBOUND!$AC:$AC))</f>
        <v>168</v>
      </c>
      <c r="Z1345" s="71">
        <f>IF(E1345="","",SUMIF(OUTBOUND!$G:$G,WMS!E1345,OUTBOUND!$P:$P))</f>
        <v>0.504</v>
      </c>
      <c r="AA1345" s="27">
        <f t="shared" si="395"/>
        <v>0</v>
      </c>
      <c r="AB1345" s="27">
        <f t="shared" si="396"/>
        <v>0</v>
      </c>
      <c r="AC1345" s="71">
        <f t="shared" si="397"/>
        <v>0</v>
      </c>
      <c r="AD1345" s="71">
        <f t="shared" si="398"/>
        <v>0</v>
      </c>
      <c r="AE1345" s="71">
        <f t="shared" si="399"/>
        <v>2.6000000000000023E-2</v>
      </c>
      <c r="AF1345" s="80" t="e">
        <f t="shared" si="400"/>
        <v>#DIV/0!</v>
      </c>
      <c r="AG1345" s="60" t="s">
        <v>2726</v>
      </c>
    </row>
    <row r="1346" spans="1:33">
      <c r="A1346" s="84" t="s">
        <v>3227</v>
      </c>
      <c r="B1346" s="83" t="s">
        <v>2238</v>
      </c>
      <c r="C1346" s="83" t="s">
        <v>3972</v>
      </c>
      <c r="D1346" s="83" t="s">
        <v>3974</v>
      </c>
      <c r="E1346" s="57" t="str">
        <f t="shared" si="389"/>
        <v>KG-ROB-1903-00091-02973/42719953</v>
      </c>
      <c r="F1346" s="19" t="s">
        <v>2240</v>
      </c>
      <c r="G1346" s="19" t="s">
        <v>2243</v>
      </c>
      <c r="H1346" s="45">
        <v>43652</v>
      </c>
      <c r="I1346" s="38">
        <v>117</v>
      </c>
      <c r="J1346" s="38">
        <v>702</v>
      </c>
      <c r="K1346" s="65">
        <f t="shared" si="390"/>
        <v>6</v>
      </c>
      <c r="L1346" s="46">
        <v>10.95</v>
      </c>
      <c r="M1346" s="66">
        <f t="shared" si="391"/>
        <v>1281.1500000000001</v>
      </c>
      <c r="N1346" s="38">
        <v>36</v>
      </c>
      <c r="O1346" s="38">
        <v>13</v>
      </c>
      <c r="P1346" s="38">
        <v>37</v>
      </c>
      <c r="Q1346" s="71">
        <f t="shared" si="392"/>
        <v>1.7000000000000001E-2</v>
      </c>
      <c r="R1346" s="65">
        <f t="shared" si="393"/>
        <v>2.0299999999999998</v>
      </c>
      <c r="S1346" s="72">
        <f t="shared" si="394"/>
        <v>1.9166666666666667</v>
      </c>
      <c r="T1346" s="50">
        <v>1345.5</v>
      </c>
      <c r="U1346" s="51" t="s">
        <v>3072</v>
      </c>
      <c r="V1346" s="27">
        <f>IF(E1346="","",SUMIF(OUTBOUND!$G:$G,WMS!E1346,OUTBOUND!$L:$L))</f>
        <v>117</v>
      </c>
      <c r="W1346" s="27">
        <f>IF(E1346="","",SUMIF(OUTBOUND!$G:$G,WMS!E1346,OUTBOUND!$M:$M))</f>
        <v>702</v>
      </c>
      <c r="X1346" s="71">
        <f>IF(E1346="","",SUMIF(OUTBOUND!$G:$G,WMS!E1346,OUTBOUND!$O:$O))</f>
        <v>1281.1499999999999</v>
      </c>
      <c r="Y1346" s="71">
        <f>IF(E1346="","",SUMIF(OUTBOUND!$G:$G,WMS!E1346,OUTBOUND!$AC:$AC))</f>
        <v>1345.5</v>
      </c>
      <c r="Z1346" s="71">
        <f>IF(E1346="","",SUMIF(OUTBOUND!$G:$G,WMS!E1346,OUTBOUND!$P:$P))</f>
        <v>1.9890000000000001</v>
      </c>
      <c r="AA1346" s="27">
        <f t="shared" si="395"/>
        <v>0</v>
      </c>
      <c r="AB1346" s="27">
        <f t="shared" si="396"/>
        <v>0</v>
      </c>
      <c r="AC1346" s="71">
        <f t="shared" si="397"/>
        <v>2.2737367544323206E-13</v>
      </c>
      <c r="AD1346" s="71">
        <f t="shared" si="398"/>
        <v>0</v>
      </c>
      <c r="AE1346" s="71">
        <f t="shared" si="399"/>
        <v>4.0999999999999703E-2</v>
      </c>
      <c r="AF1346" s="80" t="e">
        <f t="shared" si="400"/>
        <v>#DIV/0!</v>
      </c>
      <c r="AG1346" s="60" t="s">
        <v>2726</v>
      </c>
    </row>
    <row r="1347" spans="1:33">
      <c r="A1347" s="43" t="s">
        <v>3227</v>
      </c>
      <c r="B1347" s="19" t="s">
        <v>2245</v>
      </c>
      <c r="C1347" s="19" t="s">
        <v>3975</v>
      </c>
      <c r="D1347" s="19">
        <v>42739814</v>
      </c>
      <c r="E1347" s="57" t="str">
        <f t="shared" si="389"/>
        <v>KG-ARI-1906-00169-03646/42739814</v>
      </c>
      <c r="F1347" s="19" t="s">
        <v>2247</v>
      </c>
      <c r="G1347" s="19" t="s">
        <v>2248</v>
      </c>
      <c r="H1347" s="45">
        <v>43656</v>
      </c>
      <c r="I1347" s="38">
        <v>2</v>
      </c>
      <c r="J1347" s="38">
        <v>12</v>
      </c>
      <c r="K1347" s="65">
        <f t="shared" si="390"/>
        <v>6</v>
      </c>
      <c r="L1347" s="46">
        <v>1.95</v>
      </c>
      <c r="M1347" s="66">
        <f t="shared" si="391"/>
        <v>3.9</v>
      </c>
      <c r="N1347" s="38">
        <v>54</v>
      </c>
      <c r="O1347" s="38">
        <v>20.5</v>
      </c>
      <c r="P1347" s="38">
        <v>18</v>
      </c>
      <c r="Q1347" s="71">
        <f t="shared" si="392"/>
        <v>0.02</v>
      </c>
      <c r="R1347" s="65">
        <f t="shared" si="393"/>
        <v>0.04</v>
      </c>
      <c r="S1347" s="72">
        <f t="shared" si="394"/>
        <v>0.25</v>
      </c>
      <c r="T1347" s="50">
        <v>3</v>
      </c>
      <c r="U1347" s="51" t="s">
        <v>2622</v>
      </c>
      <c r="V1347" s="27">
        <f>IF(E1347="","",SUMIF(OUTBOUND!$G:$G,WMS!E1347,OUTBOUND!$L:$L))</f>
        <v>0</v>
      </c>
      <c r="W1347" s="27">
        <f>IF(E1347="","",SUMIF(OUTBOUND!$G:$G,WMS!E1347,OUTBOUND!$M:$M))</f>
        <v>0</v>
      </c>
      <c r="X1347" s="71">
        <f>IF(E1347="","",SUMIF(OUTBOUND!$G:$G,WMS!E1347,OUTBOUND!$O:$O))</f>
        <v>0</v>
      </c>
      <c r="Y1347" s="71">
        <f>IF(E1347="","",SUMIF(OUTBOUND!$G:$G,WMS!E1347,OUTBOUND!$AC:$AC))</f>
        <v>0</v>
      </c>
      <c r="Z1347" s="71">
        <f>IF(E1347="","",SUMIF(OUTBOUND!$G:$G,WMS!E1347,OUTBOUND!$P:$P))</f>
        <v>0</v>
      </c>
      <c r="AA1347" s="27">
        <f t="shared" si="395"/>
        <v>2</v>
      </c>
      <c r="AB1347" s="27">
        <f t="shared" si="396"/>
        <v>12</v>
      </c>
      <c r="AC1347" s="71">
        <f t="shared" si="397"/>
        <v>3.9</v>
      </c>
      <c r="AD1347" s="71">
        <f t="shared" si="398"/>
        <v>3</v>
      </c>
      <c r="AE1347" s="71">
        <f t="shared" si="399"/>
        <v>0.04</v>
      </c>
      <c r="AF1347" s="80" t="b">
        <f t="shared" si="400"/>
        <v>1</v>
      </c>
    </row>
    <row r="1348" spans="1:33">
      <c r="A1348" s="84" t="s">
        <v>3227</v>
      </c>
      <c r="B1348" s="83" t="s">
        <v>2249</v>
      </c>
      <c r="C1348" s="83" t="s">
        <v>3976</v>
      </c>
      <c r="D1348" s="83">
        <v>42722984</v>
      </c>
      <c r="E1348" s="57" t="str">
        <f t="shared" si="389"/>
        <v>KG-ARI-1906-00169-03693/42722984</v>
      </c>
      <c r="F1348" s="19" t="s">
        <v>2251</v>
      </c>
      <c r="G1348" s="19" t="s">
        <v>2252</v>
      </c>
      <c r="H1348" s="45">
        <v>43656</v>
      </c>
      <c r="I1348" s="38">
        <v>1</v>
      </c>
      <c r="J1348" s="38">
        <v>16</v>
      </c>
      <c r="K1348" s="65">
        <f t="shared" si="390"/>
        <v>16</v>
      </c>
      <c r="L1348" s="46">
        <v>1.1000000000000001</v>
      </c>
      <c r="M1348" s="66">
        <f t="shared" si="391"/>
        <v>1.1000000000000001</v>
      </c>
      <c r="N1348" s="38">
        <v>19</v>
      </c>
      <c r="O1348" s="38">
        <v>19</v>
      </c>
      <c r="P1348" s="38">
        <v>17.5</v>
      </c>
      <c r="Q1348" s="71">
        <f t="shared" si="392"/>
        <v>6.0000000000000001E-3</v>
      </c>
      <c r="R1348" s="65">
        <f t="shared" si="393"/>
        <v>0.01</v>
      </c>
      <c r="S1348" s="72">
        <f t="shared" si="394"/>
        <v>0.05</v>
      </c>
      <c r="T1348" s="50">
        <v>0.8</v>
      </c>
      <c r="U1348" s="51" t="s">
        <v>3977</v>
      </c>
      <c r="V1348" s="27">
        <f>IF(E1348="","",SUMIF(OUTBOUND!$G:$G,WMS!E1348,OUTBOUND!$L:$L))</f>
        <v>1</v>
      </c>
      <c r="W1348" s="27">
        <f>IF(E1348="","",SUMIF(OUTBOUND!$G:$G,WMS!E1348,OUTBOUND!$M:$M))</f>
        <v>16</v>
      </c>
      <c r="X1348" s="71">
        <f>IF(E1348="","",SUMIF(OUTBOUND!$G:$G,WMS!E1348,OUTBOUND!$O:$O))</f>
        <v>1.1000000000000001</v>
      </c>
      <c r="Y1348" s="71">
        <f>IF(E1348="","",SUMIF(OUTBOUND!$G:$G,WMS!E1348,OUTBOUND!$AC:$AC))</f>
        <v>0.8</v>
      </c>
      <c r="Z1348" s="71">
        <f>IF(E1348="","",SUMIF(OUTBOUND!$G:$G,WMS!E1348,OUTBOUND!$P:$P))</f>
        <v>6.0000000000000001E-3</v>
      </c>
      <c r="AA1348" s="27">
        <f t="shared" si="395"/>
        <v>0</v>
      </c>
      <c r="AB1348" s="27">
        <f t="shared" si="396"/>
        <v>0</v>
      </c>
      <c r="AC1348" s="71">
        <f t="shared" si="397"/>
        <v>0</v>
      </c>
      <c r="AD1348" s="71">
        <f t="shared" si="398"/>
        <v>0</v>
      </c>
      <c r="AE1348" s="71">
        <f t="shared" si="399"/>
        <v>4.0000000000000001E-3</v>
      </c>
      <c r="AF1348" s="80" t="e">
        <f t="shared" si="400"/>
        <v>#DIV/0!</v>
      </c>
      <c r="AG1348" s="43" t="s">
        <v>2726</v>
      </c>
    </row>
    <row r="1349" spans="1:33">
      <c r="A1349" s="84" t="s">
        <v>3227</v>
      </c>
      <c r="B1349" s="83" t="s">
        <v>2249</v>
      </c>
      <c r="C1349" s="83" t="s">
        <v>3976</v>
      </c>
      <c r="D1349" s="83">
        <v>42722991</v>
      </c>
      <c r="E1349" s="57" t="str">
        <f t="shared" si="389"/>
        <v>KG-ARI-1906-00169-03693/42722991</v>
      </c>
      <c r="F1349" s="19" t="s">
        <v>2251</v>
      </c>
      <c r="G1349" s="19" t="s">
        <v>2252</v>
      </c>
      <c r="H1349" s="45">
        <v>43656</v>
      </c>
      <c r="I1349" s="38">
        <v>1</v>
      </c>
      <c r="J1349" s="38">
        <v>16</v>
      </c>
      <c r="K1349" s="65">
        <f t="shared" si="390"/>
        <v>16</v>
      </c>
      <c r="L1349" s="46">
        <v>1.1000000000000001</v>
      </c>
      <c r="M1349" s="66">
        <f t="shared" si="391"/>
        <v>1.1000000000000001</v>
      </c>
      <c r="N1349" s="38">
        <v>19</v>
      </c>
      <c r="O1349" s="38">
        <v>19</v>
      </c>
      <c r="P1349" s="38">
        <v>17.5</v>
      </c>
      <c r="Q1349" s="71">
        <f t="shared" si="392"/>
        <v>6.0000000000000001E-3</v>
      </c>
      <c r="R1349" s="65">
        <f t="shared" si="393"/>
        <v>0.01</v>
      </c>
      <c r="S1349" s="72">
        <f t="shared" si="394"/>
        <v>0.05</v>
      </c>
      <c r="T1349" s="50">
        <v>0.8</v>
      </c>
      <c r="U1349" s="51" t="s">
        <v>3977</v>
      </c>
      <c r="V1349" s="27">
        <f>IF(E1349="","",SUMIF(OUTBOUND!$G:$G,WMS!E1349,OUTBOUND!$L:$L))</f>
        <v>1</v>
      </c>
      <c r="W1349" s="27">
        <f>IF(E1349="","",SUMIF(OUTBOUND!$G:$G,WMS!E1349,OUTBOUND!$M:$M))</f>
        <v>16</v>
      </c>
      <c r="X1349" s="71">
        <f>IF(E1349="","",SUMIF(OUTBOUND!$G:$G,WMS!E1349,OUTBOUND!$O:$O))</f>
        <v>1.1000000000000001</v>
      </c>
      <c r="Y1349" s="71">
        <f>IF(E1349="","",SUMIF(OUTBOUND!$G:$G,WMS!E1349,OUTBOUND!$AC:$AC))</f>
        <v>0.8</v>
      </c>
      <c r="Z1349" s="71">
        <f>IF(E1349="","",SUMIF(OUTBOUND!$G:$G,WMS!E1349,OUTBOUND!$P:$P))</f>
        <v>6.0000000000000001E-3</v>
      </c>
      <c r="AA1349" s="27">
        <f t="shared" si="395"/>
        <v>0</v>
      </c>
      <c r="AB1349" s="27">
        <f t="shared" si="396"/>
        <v>0</v>
      </c>
      <c r="AC1349" s="71">
        <f t="shared" si="397"/>
        <v>0</v>
      </c>
      <c r="AD1349" s="71">
        <f t="shared" si="398"/>
        <v>0</v>
      </c>
      <c r="AE1349" s="71">
        <f t="shared" si="399"/>
        <v>4.0000000000000001E-3</v>
      </c>
      <c r="AF1349" s="80" t="e">
        <f t="shared" si="400"/>
        <v>#DIV/0!</v>
      </c>
      <c r="AG1349" s="43" t="s">
        <v>2726</v>
      </c>
    </row>
    <row r="1350" spans="1:33">
      <c r="A1350" s="84" t="s">
        <v>3227</v>
      </c>
      <c r="B1350" s="83" t="s">
        <v>2249</v>
      </c>
      <c r="C1350" s="83" t="s">
        <v>3976</v>
      </c>
      <c r="D1350" s="83">
        <v>42723080</v>
      </c>
      <c r="E1350" s="57" t="str">
        <f t="shared" si="389"/>
        <v>KG-ARI-1906-00169-03693/42723080</v>
      </c>
      <c r="F1350" s="19" t="s">
        <v>2251</v>
      </c>
      <c r="G1350" s="19" t="s">
        <v>2254</v>
      </c>
      <c r="H1350" s="45">
        <v>43656</v>
      </c>
      <c r="I1350" s="38">
        <v>1</v>
      </c>
      <c r="J1350" s="38">
        <v>18</v>
      </c>
      <c r="K1350" s="65">
        <f t="shared" si="390"/>
        <v>18</v>
      </c>
      <c r="L1350" s="46">
        <v>0.5</v>
      </c>
      <c r="M1350" s="66">
        <f t="shared" si="391"/>
        <v>0.5</v>
      </c>
      <c r="N1350" s="38">
        <v>14.5</v>
      </c>
      <c r="O1350" s="38">
        <v>14.5</v>
      </c>
      <c r="P1350" s="38">
        <v>13</v>
      </c>
      <c r="Q1350" s="71">
        <f t="shared" si="392"/>
        <v>3.0000000000000001E-3</v>
      </c>
      <c r="R1350" s="65">
        <f t="shared" si="393"/>
        <v>0</v>
      </c>
      <c r="S1350" s="72">
        <f t="shared" si="394"/>
        <v>1.6666666666666666E-2</v>
      </c>
      <c r="T1350" s="50">
        <v>0.3</v>
      </c>
      <c r="U1350" s="51" t="s">
        <v>3977</v>
      </c>
      <c r="V1350" s="27">
        <f>IF(E1350="","",SUMIF(OUTBOUND!$G:$G,WMS!E1350,OUTBOUND!$L:$L))</f>
        <v>1</v>
      </c>
      <c r="W1350" s="27">
        <f>IF(E1350="","",SUMIF(OUTBOUND!$G:$G,WMS!E1350,OUTBOUND!$M:$M))</f>
        <v>18</v>
      </c>
      <c r="X1350" s="71">
        <f>IF(E1350="","",SUMIF(OUTBOUND!$G:$G,WMS!E1350,OUTBOUND!$O:$O))</f>
        <v>0.5</v>
      </c>
      <c r="Y1350" s="71">
        <f>IF(E1350="","",SUMIF(OUTBOUND!$G:$G,WMS!E1350,OUTBOUND!$AC:$AC))</f>
        <v>0.3</v>
      </c>
      <c r="Z1350" s="71">
        <f>IF(E1350="","",SUMIF(OUTBOUND!$G:$G,WMS!E1350,OUTBOUND!$P:$P))</f>
        <v>3.0000000000000001E-3</v>
      </c>
      <c r="AA1350" s="27">
        <f t="shared" si="395"/>
        <v>0</v>
      </c>
      <c r="AB1350" s="27">
        <f t="shared" si="396"/>
        <v>0</v>
      </c>
      <c r="AC1350" s="71">
        <f t="shared" si="397"/>
        <v>0</v>
      </c>
      <c r="AD1350" s="71">
        <f t="shared" si="398"/>
        <v>0</v>
      </c>
      <c r="AE1350" s="71">
        <f t="shared" si="399"/>
        <v>-3.0000000000000001E-3</v>
      </c>
      <c r="AF1350" s="80" t="e">
        <f t="shared" si="400"/>
        <v>#DIV/0!</v>
      </c>
      <c r="AG1350" s="43" t="s">
        <v>2726</v>
      </c>
    </row>
    <row r="1351" spans="1:33">
      <c r="A1351" s="84" t="s">
        <v>3227</v>
      </c>
      <c r="B1351" s="83" t="s">
        <v>2249</v>
      </c>
      <c r="C1351" s="83" t="s">
        <v>3976</v>
      </c>
      <c r="D1351" s="83">
        <v>42723165</v>
      </c>
      <c r="E1351" s="57" t="str">
        <f t="shared" si="389"/>
        <v>KG-ARI-1906-00169-03693/42723165</v>
      </c>
      <c r="F1351" s="19" t="s">
        <v>2251</v>
      </c>
      <c r="G1351" s="19" t="s">
        <v>2254</v>
      </c>
      <c r="H1351" s="45">
        <v>43656</v>
      </c>
      <c r="I1351" s="38">
        <v>1</v>
      </c>
      <c r="J1351" s="38">
        <v>18</v>
      </c>
      <c r="K1351" s="65">
        <f t="shared" si="390"/>
        <v>18</v>
      </c>
      <c r="L1351" s="46">
        <v>0.5</v>
      </c>
      <c r="M1351" s="66">
        <f t="shared" si="391"/>
        <v>0.5</v>
      </c>
      <c r="N1351" s="38">
        <v>15</v>
      </c>
      <c r="O1351" s="38">
        <v>15</v>
      </c>
      <c r="P1351" s="38">
        <v>13</v>
      </c>
      <c r="Q1351" s="71">
        <f t="shared" si="392"/>
        <v>3.0000000000000001E-3</v>
      </c>
      <c r="R1351" s="65">
        <f t="shared" si="393"/>
        <v>0</v>
      </c>
      <c r="S1351" s="72">
        <f t="shared" si="394"/>
        <v>1.6666666666666666E-2</v>
      </c>
      <c r="T1351" s="50">
        <v>0.3</v>
      </c>
      <c r="U1351" s="51" t="s">
        <v>3977</v>
      </c>
      <c r="V1351" s="27">
        <f>IF(E1351="","",SUMIF(OUTBOUND!$G:$G,WMS!E1351,OUTBOUND!$L:$L))</f>
        <v>1</v>
      </c>
      <c r="W1351" s="27">
        <f>IF(E1351="","",SUMIF(OUTBOUND!$G:$G,WMS!E1351,OUTBOUND!$M:$M))</f>
        <v>18</v>
      </c>
      <c r="X1351" s="71">
        <f>IF(E1351="","",SUMIF(OUTBOUND!$G:$G,WMS!E1351,OUTBOUND!$O:$O))</f>
        <v>0.5</v>
      </c>
      <c r="Y1351" s="71">
        <f>IF(E1351="","",SUMIF(OUTBOUND!$G:$G,WMS!E1351,OUTBOUND!$AC:$AC))</f>
        <v>0.3</v>
      </c>
      <c r="Z1351" s="71">
        <f>IF(E1351="","",SUMIF(OUTBOUND!$G:$G,WMS!E1351,OUTBOUND!$P:$P))</f>
        <v>3.0000000000000001E-3</v>
      </c>
      <c r="AA1351" s="27">
        <f t="shared" si="395"/>
        <v>0</v>
      </c>
      <c r="AB1351" s="27">
        <f t="shared" si="396"/>
        <v>0</v>
      </c>
      <c r="AC1351" s="71">
        <f t="shared" si="397"/>
        <v>0</v>
      </c>
      <c r="AD1351" s="71">
        <f t="shared" si="398"/>
        <v>0</v>
      </c>
      <c r="AE1351" s="71">
        <f t="shared" si="399"/>
        <v>-3.0000000000000001E-3</v>
      </c>
      <c r="AF1351" s="80" t="e">
        <f t="shared" si="400"/>
        <v>#DIV/0!</v>
      </c>
      <c r="AG1351" s="43" t="s">
        <v>2726</v>
      </c>
    </row>
    <row r="1352" spans="1:33">
      <c r="A1352" s="43" t="s">
        <v>3227</v>
      </c>
      <c r="B1352" s="19" t="s">
        <v>2249</v>
      </c>
      <c r="C1352" s="19" t="s">
        <v>3976</v>
      </c>
      <c r="D1352" s="19">
        <v>42723226</v>
      </c>
      <c r="E1352" s="57" t="str">
        <f t="shared" si="389"/>
        <v>KG-ARI-1906-00169-03693/42723226</v>
      </c>
      <c r="F1352" s="19" t="s">
        <v>2251</v>
      </c>
      <c r="G1352" s="19" t="s">
        <v>2252</v>
      </c>
      <c r="H1352" s="45">
        <v>43656</v>
      </c>
      <c r="I1352" s="38">
        <v>2</v>
      </c>
      <c r="J1352" s="38">
        <v>36</v>
      </c>
      <c r="K1352" s="65">
        <f t="shared" si="390"/>
        <v>18</v>
      </c>
      <c r="L1352" s="46">
        <v>0.45</v>
      </c>
      <c r="M1352" s="66">
        <f t="shared" si="391"/>
        <v>0.9</v>
      </c>
      <c r="N1352" s="38">
        <v>15</v>
      </c>
      <c r="O1352" s="38">
        <v>15</v>
      </c>
      <c r="P1352" s="38">
        <v>13</v>
      </c>
      <c r="Q1352" s="71">
        <f t="shared" si="392"/>
        <v>3.0000000000000001E-3</v>
      </c>
      <c r="R1352" s="65">
        <f t="shared" si="393"/>
        <v>0.01</v>
      </c>
      <c r="S1352" s="72">
        <f t="shared" si="394"/>
        <v>3.3333333333333333E-2</v>
      </c>
      <c r="T1352" s="50">
        <v>1.2</v>
      </c>
      <c r="U1352" s="51" t="s">
        <v>3977</v>
      </c>
      <c r="V1352" s="27">
        <f>IF(E1352="","",SUMIF(OUTBOUND!$G:$G,WMS!E1352,OUTBOUND!$L:$L))</f>
        <v>0</v>
      </c>
      <c r="W1352" s="27">
        <f>IF(E1352="","",SUMIF(OUTBOUND!$G:$G,WMS!E1352,OUTBOUND!$M:$M))</f>
        <v>0</v>
      </c>
      <c r="X1352" s="71">
        <f>IF(E1352="","",SUMIF(OUTBOUND!$G:$G,WMS!E1352,OUTBOUND!$O:$O))</f>
        <v>0</v>
      </c>
      <c r="Y1352" s="71">
        <f>IF(E1352="","",SUMIF(OUTBOUND!$G:$G,WMS!E1352,OUTBOUND!$AC:$AC))</f>
        <v>0</v>
      </c>
      <c r="Z1352" s="71">
        <f>IF(E1352="","",SUMIF(OUTBOUND!$G:$G,WMS!E1352,OUTBOUND!$P:$P))</f>
        <v>0</v>
      </c>
      <c r="AA1352" s="27">
        <f t="shared" si="395"/>
        <v>2</v>
      </c>
      <c r="AB1352" s="27">
        <f t="shared" si="396"/>
        <v>36</v>
      </c>
      <c r="AC1352" s="71">
        <f t="shared" si="397"/>
        <v>0.9</v>
      </c>
      <c r="AD1352" s="71">
        <f t="shared" si="398"/>
        <v>1.2</v>
      </c>
      <c r="AE1352" s="71">
        <f t="shared" si="399"/>
        <v>0.01</v>
      </c>
      <c r="AF1352" s="80" t="b">
        <f t="shared" si="400"/>
        <v>1</v>
      </c>
    </row>
    <row r="1353" spans="1:33">
      <c r="A1353" s="43" t="s">
        <v>3227</v>
      </c>
      <c r="B1353" s="19" t="s">
        <v>2249</v>
      </c>
      <c r="C1353" s="19" t="s">
        <v>3976</v>
      </c>
      <c r="D1353" s="19">
        <v>42723356</v>
      </c>
      <c r="E1353" s="57" t="str">
        <f t="shared" si="389"/>
        <v>KG-ARI-1906-00169-03693/42723356</v>
      </c>
      <c r="F1353" s="19" t="s">
        <v>2251</v>
      </c>
      <c r="G1353" s="19" t="s">
        <v>2252</v>
      </c>
      <c r="H1353" s="45">
        <v>43656</v>
      </c>
      <c r="I1353" s="38">
        <v>1</v>
      </c>
      <c r="J1353" s="38">
        <v>18</v>
      </c>
      <c r="K1353" s="65">
        <f t="shared" si="390"/>
        <v>18</v>
      </c>
      <c r="L1353" s="46">
        <v>0.45</v>
      </c>
      <c r="M1353" s="66">
        <f t="shared" si="391"/>
        <v>0.45</v>
      </c>
      <c r="N1353" s="38">
        <v>14.5</v>
      </c>
      <c r="O1353" s="38">
        <v>14.5</v>
      </c>
      <c r="P1353" s="38">
        <v>13</v>
      </c>
      <c r="Q1353" s="71">
        <f t="shared" si="392"/>
        <v>3.0000000000000001E-3</v>
      </c>
      <c r="R1353" s="65">
        <f t="shared" si="393"/>
        <v>0</v>
      </c>
      <c r="S1353" s="72">
        <f t="shared" si="394"/>
        <v>1.6666666666666666E-2</v>
      </c>
      <c r="T1353" s="50">
        <v>0.3</v>
      </c>
      <c r="U1353" s="51" t="s">
        <v>3977</v>
      </c>
      <c r="V1353" s="27">
        <f>IF(E1353="","",SUMIF(OUTBOUND!$G:$G,WMS!E1353,OUTBOUND!$L:$L))</f>
        <v>0</v>
      </c>
      <c r="W1353" s="27">
        <f>IF(E1353="","",SUMIF(OUTBOUND!$G:$G,WMS!E1353,OUTBOUND!$M:$M))</f>
        <v>0</v>
      </c>
      <c r="X1353" s="71">
        <f>IF(E1353="","",SUMIF(OUTBOUND!$G:$G,WMS!E1353,OUTBOUND!$O:$O))</f>
        <v>0</v>
      </c>
      <c r="Y1353" s="71">
        <f>IF(E1353="","",SUMIF(OUTBOUND!$G:$G,WMS!E1353,OUTBOUND!$AC:$AC))</f>
        <v>0</v>
      </c>
      <c r="Z1353" s="71">
        <f>IF(E1353="","",SUMIF(OUTBOUND!$G:$G,WMS!E1353,OUTBOUND!$P:$P))</f>
        <v>0</v>
      </c>
      <c r="AA1353" s="27">
        <f t="shared" si="395"/>
        <v>1</v>
      </c>
      <c r="AB1353" s="27">
        <f t="shared" si="396"/>
        <v>18</v>
      </c>
      <c r="AC1353" s="71">
        <f t="shared" si="397"/>
        <v>0.45</v>
      </c>
      <c r="AD1353" s="71">
        <f t="shared" si="398"/>
        <v>0.3</v>
      </c>
      <c r="AE1353" s="71">
        <f t="shared" si="399"/>
        <v>0</v>
      </c>
      <c r="AF1353" s="80" t="b">
        <f t="shared" si="400"/>
        <v>1</v>
      </c>
    </row>
    <row r="1354" spans="1:33">
      <c r="A1354" s="43" t="s">
        <v>3227</v>
      </c>
      <c r="B1354" s="19" t="s">
        <v>2249</v>
      </c>
      <c r="C1354" s="19" t="s">
        <v>3976</v>
      </c>
      <c r="D1354" s="19">
        <v>42723424</v>
      </c>
      <c r="E1354" s="57" t="str">
        <f t="shared" si="389"/>
        <v>KG-ARI-1906-00169-03693/42723424</v>
      </c>
      <c r="F1354" s="19" t="s">
        <v>2251</v>
      </c>
      <c r="G1354" s="19" t="s">
        <v>2252</v>
      </c>
      <c r="H1354" s="45">
        <v>43656</v>
      </c>
      <c r="I1354" s="38">
        <v>1</v>
      </c>
      <c r="J1354" s="38">
        <v>18</v>
      </c>
      <c r="K1354" s="65">
        <f t="shared" si="390"/>
        <v>18</v>
      </c>
      <c r="L1354" s="46">
        <v>0.45</v>
      </c>
      <c r="M1354" s="66">
        <f t="shared" si="391"/>
        <v>0.45</v>
      </c>
      <c r="N1354" s="38">
        <v>14.5</v>
      </c>
      <c r="O1354" s="38">
        <v>14.5</v>
      </c>
      <c r="P1354" s="38">
        <v>13</v>
      </c>
      <c r="Q1354" s="71">
        <f t="shared" si="392"/>
        <v>3.0000000000000001E-3</v>
      </c>
      <c r="R1354" s="65">
        <f t="shared" si="393"/>
        <v>0</v>
      </c>
      <c r="S1354" s="72">
        <f t="shared" si="394"/>
        <v>1.6666666666666666E-2</v>
      </c>
      <c r="T1354" s="50">
        <v>0.3</v>
      </c>
      <c r="U1354" s="51" t="s">
        <v>3977</v>
      </c>
      <c r="V1354" s="27">
        <f>IF(E1354="","",SUMIF(OUTBOUND!$G:$G,WMS!E1354,OUTBOUND!$L:$L))</f>
        <v>0</v>
      </c>
      <c r="W1354" s="27">
        <f>IF(E1354="","",SUMIF(OUTBOUND!$G:$G,WMS!E1354,OUTBOUND!$M:$M))</f>
        <v>0</v>
      </c>
      <c r="X1354" s="71">
        <f>IF(E1354="","",SUMIF(OUTBOUND!$G:$G,WMS!E1354,OUTBOUND!$O:$O))</f>
        <v>0</v>
      </c>
      <c r="Y1354" s="71">
        <f>IF(E1354="","",SUMIF(OUTBOUND!$G:$G,WMS!E1354,OUTBOUND!$AC:$AC))</f>
        <v>0</v>
      </c>
      <c r="Z1354" s="71">
        <f>IF(E1354="","",SUMIF(OUTBOUND!$G:$G,WMS!E1354,OUTBOUND!$P:$P))</f>
        <v>0</v>
      </c>
      <c r="AA1354" s="27">
        <f t="shared" si="395"/>
        <v>1</v>
      </c>
      <c r="AB1354" s="27">
        <f t="shared" si="396"/>
        <v>18</v>
      </c>
      <c r="AC1354" s="71">
        <f t="shared" si="397"/>
        <v>0.45</v>
      </c>
      <c r="AD1354" s="71">
        <f t="shared" si="398"/>
        <v>0.3</v>
      </c>
      <c r="AE1354" s="71">
        <f t="shared" si="399"/>
        <v>0</v>
      </c>
      <c r="AF1354" s="80" t="b">
        <f t="shared" si="400"/>
        <v>1</v>
      </c>
    </row>
    <row r="1355" spans="1:33">
      <c r="A1355" s="43" t="s">
        <v>3227</v>
      </c>
      <c r="B1355" s="19" t="s">
        <v>2249</v>
      </c>
      <c r="C1355" s="19" t="s">
        <v>3976</v>
      </c>
      <c r="D1355" s="19">
        <v>42723448</v>
      </c>
      <c r="E1355" s="57" t="str">
        <f t="shared" si="389"/>
        <v>KG-ARI-1906-00169-03693/42723448</v>
      </c>
      <c r="F1355" s="19" t="s">
        <v>2251</v>
      </c>
      <c r="G1355" s="19" t="s">
        <v>2252</v>
      </c>
      <c r="H1355" s="45">
        <v>43656</v>
      </c>
      <c r="I1355" s="38">
        <v>2</v>
      </c>
      <c r="J1355" s="38">
        <v>36</v>
      </c>
      <c r="K1355" s="65">
        <f t="shared" si="390"/>
        <v>18</v>
      </c>
      <c r="L1355" s="46">
        <v>0.45</v>
      </c>
      <c r="M1355" s="66">
        <f t="shared" si="391"/>
        <v>0.9</v>
      </c>
      <c r="N1355" s="38">
        <v>15</v>
      </c>
      <c r="O1355" s="38">
        <v>15</v>
      </c>
      <c r="P1355" s="38">
        <v>13</v>
      </c>
      <c r="Q1355" s="71">
        <f t="shared" si="392"/>
        <v>3.0000000000000001E-3</v>
      </c>
      <c r="R1355" s="65">
        <f t="shared" si="393"/>
        <v>0.01</v>
      </c>
      <c r="S1355" s="72">
        <f t="shared" si="394"/>
        <v>3.3333333333333333E-2</v>
      </c>
      <c r="T1355" s="50">
        <v>1.2</v>
      </c>
      <c r="U1355" s="51" t="s">
        <v>3977</v>
      </c>
      <c r="V1355" s="27">
        <f>IF(E1355="","",SUMIF(OUTBOUND!$G:$G,WMS!E1355,OUTBOUND!$L:$L))</f>
        <v>0</v>
      </c>
      <c r="W1355" s="27">
        <f>IF(E1355="","",SUMIF(OUTBOUND!$G:$G,WMS!E1355,OUTBOUND!$M:$M))</f>
        <v>0</v>
      </c>
      <c r="X1355" s="71">
        <f>IF(E1355="","",SUMIF(OUTBOUND!$G:$G,WMS!E1355,OUTBOUND!$O:$O))</f>
        <v>0</v>
      </c>
      <c r="Y1355" s="71">
        <f>IF(E1355="","",SUMIF(OUTBOUND!$G:$G,WMS!E1355,OUTBOUND!$AC:$AC))</f>
        <v>0</v>
      </c>
      <c r="Z1355" s="71">
        <f>IF(E1355="","",SUMIF(OUTBOUND!$G:$G,WMS!E1355,OUTBOUND!$P:$P))</f>
        <v>0</v>
      </c>
      <c r="AA1355" s="27">
        <f t="shared" si="395"/>
        <v>2</v>
      </c>
      <c r="AB1355" s="27">
        <f t="shared" si="396"/>
        <v>36</v>
      </c>
      <c r="AC1355" s="71">
        <f t="shared" si="397"/>
        <v>0.9</v>
      </c>
      <c r="AD1355" s="71">
        <f t="shared" si="398"/>
        <v>1.2</v>
      </c>
      <c r="AE1355" s="71">
        <f t="shared" si="399"/>
        <v>0.01</v>
      </c>
      <c r="AF1355" s="80" t="b">
        <f t="shared" si="400"/>
        <v>1</v>
      </c>
    </row>
    <row r="1356" spans="1:33">
      <c r="A1356" s="43" t="s">
        <v>3227</v>
      </c>
      <c r="B1356" s="19" t="s">
        <v>2249</v>
      </c>
      <c r="C1356" s="19" t="s">
        <v>3976</v>
      </c>
      <c r="D1356" s="19">
        <v>42723486</v>
      </c>
      <c r="E1356" s="57" t="str">
        <f t="shared" si="389"/>
        <v>KG-ARI-1906-00169-03693/42723486</v>
      </c>
      <c r="F1356" s="19" t="s">
        <v>2251</v>
      </c>
      <c r="G1356" s="19" t="s">
        <v>2252</v>
      </c>
      <c r="H1356" s="45">
        <v>43656</v>
      </c>
      <c r="I1356" s="38">
        <v>2</v>
      </c>
      <c r="J1356" s="38">
        <v>36</v>
      </c>
      <c r="K1356" s="65">
        <f t="shared" si="390"/>
        <v>18</v>
      </c>
      <c r="L1356" s="46">
        <v>0.5</v>
      </c>
      <c r="M1356" s="66">
        <f t="shared" si="391"/>
        <v>1</v>
      </c>
      <c r="N1356" s="38">
        <v>15</v>
      </c>
      <c r="O1356" s="38">
        <v>15</v>
      </c>
      <c r="P1356" s="38">
        <v>13</v>
      </c>
      <c r="Q1356" s="71">
        <f t="shared" si="392"/>
        <v>3.0000000000000001E-3</v>
      </c>
      <c r="R1356" s="65">
        <f t="shared" si="393"/>
        <v>0.01</v>
      </c>
      <c r="S1356" s="72">
        <f t="shared" si="394"/>
        <v>3.3333333333333333E-2</v>
      </c>
      <c r="T1356" s="50">
        <v>1.2</v>
      </c>
      <c r="U1356" s="51" t="s">
        <v>3977</v>
      </c>
      <c r="V1356" s="27">
        <f>IF(E1356="","",SUMIF(OUTBOUND!$G:$G,WMS!E1356,OUTBOUND!$L:$L))</f>
        <v>0</v>
      </c>
      <c r="W1356" s="27">
        <f>IF(E1356="","",SUMIF(OUTBOUND!$G:$G,WMS!E1356,OUTBOUND!$M:$M))</f>
        <v>0</v>
      </c>
      <c r="X1356" s="71">
        <f>IF(E1356="","",SUMIF(OUTBOUND!$G:$G,WMS!E1356,OUTBOUND!$O:$O))</f>
        <v>0</v>
      </c>
      <c r="Y1356" s="71">
        <f>IF(E1356="","",SUMIF(OUTBOUND!$G:$G,WMS!E1356,OUTBOUND!$AC:$AC))</f>
        <v>0</v>
      </c>
      <c r="Z1356" s="71">
        <f>IF(E1356="","",SUMIF(OUTBOUND!$G:$G,WMS!E1356,OUTBOUND!$P:$P))</f>
        <v>0</v>
      </c>
      <c r="AA1356" s="27">
        <f t="shared" si="395"/>
        <v>2</v>
      </c>
      <c r="AB1356" s="27">
        <f t="shared" si="396"/>
        <v>36</v>
      </c>
      <c r="AC1356" s="71">
        <f t="shared" si="397"/>
        <v>1</v>
      </c>
      <c r="AD1356" s="71">
        <f t="shared" si="398"/>
        <v>1.2</v>
      </c>
      <c r="AE1356" s="71">
        <f t="shared" si="399"/>
        <v>0.01</v>
      </c>
      <c r="AF1356" s="80" t="b">
        <f t="shared" si="400"/>
        <v>1</v>
      </c>
    </row>
    <row r="1357" spans="1:33">
      <c r="A1357" s="43" t="s">
        <v>3227</v>
      </c>
      <c r="B1357" s="19" t="s">
        <v>2249</v>
      </c>
      <c r="C1357" s="19" t="s">
        <v>3976</v>
      </c>
      <c r="D1357" s="19">
        <v>42723493</v>
      </c>
      <c r="E1357" s="57" t="str">
        <f t="shared" si="389"/>
        <v>KG-ARI-1906-00169-03693/42723493</v>
      </c>
      <c r="F1357" s="19" t="s">
        <v>2251</v>
      </c>
      <c r="G1357" s="19" t="s">
        <v>2252</v>
      </c>
      <c r="H1357" s="45">
        <v>43656</v>
      </c>
      <c r="I1357" s="38">
        <v>2</v>
      </c>
      <c r="J1357" s="38">
        <v>36</v>
      </c>
      <c r="K1357" s="65">
        <f t="shared" si="390"/>
        <v>18</v>
      </c>
      <c r="L1357" s="46">
        <v>0.5</v>
      </c>
      <c r="M1357" s="66">
        <f t="shared" si="391"/>
        <v>1</v>
      </c>
      <c r="N1357" s="38">
        <v>15</v>
      </c>
      <c r="O1357" s="38">
        <v>15</v>
      </c>
      <c r="P1357" s="38">
        <v>13</v>
      </c>
      <c r="Q1357" s="71">
        <f t="shared" si="392"/>
        <v>3.0000000000000001E-3</v>
      </c>
      <c r="R1357" s="65">
        <f t="shared" si="393"/>
        <v>0.01</v>
      </c>
      <c r="S1357" s="72">
        <f t="shared" si="394"/>
        <v>3.3333333333333333E-2</v>
      </c>
      <c r="T1357" s="50">
        <v>1.2</v>
      </c>
      <c r="U1357" s="51" t="s">
        <v>3977</v>
      </c>
      <c r="V1357" s="27">
        <f>IF(E1357="","",SUMIF(OUTBOUND!$G:$G,WMS!E1357,OUTBOUND!$L:$L))</f>
        <v>0</v>
      </c>
      <c r="W1357" s="27">
        <f>IF(E1357="","",SUMIF(OUTBOUND!$G:$G,WMS!E1357,OUTBOUND!$M:$M))</f>
        <v>0</v>
      </c>
      <c r="X1357" s="71">
        <f>IF(E1357="","",SUMIF(OUTBOUND!$G:$G,WMS!E1357,OUTBOUND!$O:$O))</f>
        <v>0</v>
      </c>
      <c r="Y1357" s="71">
        <f>IF(E1357="","",SUMIF(OUTBOUND!$G:$G,WMS!E1357,OUTBOUND!$AC:$AC))</f>
        <v>0</v>
      </c>
      <c r="Z1357" s="71">
        <f>IF(E1357="","",SUMIF(OUTBOUND!$G:$G,WMS!E1357,OUTBOUND!$P:$P))</f>
        <v>0</v>
      </c>
      <c r="AA1357" s="27">
        <f t="shared" si="395"/>
        <v>2</v>
      </c>
      <c r="AB1357" s="27">
        <f t="shared" si="396"/>
        <v>36</v>
      </c>
      <c r="AC1357" s="71">
        <f t="shared" si="397"/>
        <v>1</v>
      </c>
      <c r="AD1357" s="71">
        <f t="shared" si="398"/>
        <v>1.2</v>
      </c>
      <c r="AE1357" s="71">
        <f t="shared" si="399"/>
        <v>0.01</v>
      </c>
      <c r="AF1357" s="80" t="b">
        <f t="shared" si="400"/>
        <v>1</v>
      </c>
    </row>
    <row r="1358" spans="1:33">
      <c r="A1358" s="43" t="s">
        <v>3227</v>
      </c>
      <c r="B1358" s="19" t="s">
        <v>2255</v>
      </c>
      <c r="C1358" s="19" t="s">
        <v>3978</v>
      </c>
      <c r="D1358" s="19">
        <v>42749868</v>
      </c>
      <c r="E1358" s="57" t="str">
        <f t="shared" si="389"/>
        <v>KG-ARI-1906-00171-03658/42749868</v>
      </c>
      <c r="F1358" s="19" t="s">
        <v>2257</v>
      </c>
      <c r="G1358" s="19" t="s">
        <v>2258</v>
      </c>
      <c r="H1358" s="45">
        <v>43656</v>
      </c>
      <c r="I1358" s="38">
        <v>5</v>
      </c>
      <c r="J1358" s="38">
        <v>30</v>
      </c>
      <c r="K1358" s="65">
        <f t="shared" si="390"/>
        <v>6</v>
      </c>
      <c r="L1358" s="46">
        <v>8.8000000000000007</v>
      </c>
      <c r="M1358" s="66">
        <f t="shared" si="391"/>
        <v>44</v>
      </c>
      <c r="N1358" s="38">
        <v>52</v>
      </c>
      <c r="O1358" s="38">
        <v>29.5</v>
      </c>
      <c r="P1358" s="38">
        <v>38</v>
      </c>
      <c r="Q1358" s="71">
        <f t="shared" si="392"/>
        <v>5.8000000000000003E-2</v>
      </c>
      <c r="R1358" s="65">
        <f t="shared" si="393"/>
        <v>0.28999999999999998</v>
      </c>
      <c r="S1358" s="72">
        <f t="shared" si="394"/>
        <v>1.3333333333333333</v>
      </c>
      <c r="T1358" s="50">
        <v>40</v>
      </c>
      <c r="U1358" s="51" t="s">
        <v>3977</v>
      </c>
      <c r="V1358" s="27">
        <f>IF(E1358="","",SUMIF(OUTBOUND!$G:$G,WMS!E1358,OUTBOUND!$L:$L))</f>
        <v>0</v>
      </c>
      <c r="W1358" s="27">
        <f>IF(E1358="","",SUMIF(OUTBOUND!$G:$G,WMS!E1358,OUTBOUND!$M:$M))</f>
        <v>0</v>
      </c>
      <c r="X1358" s="71">
        <f>IF(E1358="","",SUMIF(OUTBOUND!$G:$G,WMS!E1358,OUTBOUND!$O:$O))</f>
        <v>0</v>
      </c>
      <c r="Y1358" s="71">
        <f>IF(E1358="","",SUMIF(OUTBOUND!$G:$G,WMS!E1358,OUTBOUND!$AC:$AC))</f>
        <v>0</v>
      </c>
      <c r="Z1358" s="71">
        <f>IF(E1358="","",SUMIF(OUTBOUND!$G:$G,WMS!E1358,OUTBOUND!$P:$P))</f>
        <v>0</v>
      </c>
      <c r="AA1358" s="27">
        <f t="shared" si="395"/>
        <v>5</v>
      </c>
      <c r="AB1358" s="27">
        <f t="shared" si="396"/>
        <v>30</v>
      </c>
      <c r="AC1358" s="71">
        <f t="shared" si="397"/>
        <v>44</v>
      </c>
      <c r="AD1358" s="71">
        <f t="shared" si="398"/>
        <v>40</v>
      </c>
      <c r="AE1358" s="71">
        <f t="shared" si="399"/>
        <v>0.28999999999999998</v>
      </c>
      <c r="AF1358" s="80" t="b">
        <f t="shared" si="400"/>
        <v>1</v>
      </c>
    </row>
    <row r="1359" spans="1:33">
      <c r="A1359" s="43" t="s">
        <v>3227</v>
      </c>
      <c r="B1359" s="19" t="s">
        <v>2255</v>
      </c>
      <c r="C1359" s="19" t="s">
        <v>3978</v>
      </c>
      <c r="D1359" s="19">
        <v>42753209</v>
      </c>
      <c r="E1359" s="57" t="str">
        <f t="shared" si="389"/>
        <v>KG-ARI-1906-00171-03658/42753209</v>
      </c>
      <c r="F1359" s="19" t="s">
        <v>2257</v>
      </c>
      <c r="G1359" s="19" t="s">
        <v>2260</v>
      </c>
      <c r="H1359" s="45">
        <v>43656</v>
      </c>
      <c r="I1359" s="38">
        <v>12</v>
      </c>
      <c r="J1359" s="38">
        <v>192</v>
      </c>
      <c r="K1359" s="65">
        <f t="shared" si="390"/>
        <v>16</v>
      </c>
      <c r="L1359" s="46">
        <v>0.75</v>
      </c>
      <c r="M1359" s="66">
        <f t="shared" si="391"/>
        <v>9</v>
      </c>
      <c r="N1359" s="38">
        <v>20.5</v>
      </c>
      <c r="O1359" s="38">
        <v>21.5</v>
      </c>
      <c r="P1359" s="38">
        <v>30</v>
      </c>
      <c r="Q1359" s="71">
        <f t="shared" si="392"/>
        <v>1.2999999999999999E-2</v>
      </c>
      <c r="R1359" s="65">
        <f t="shared" si="393"/>
        <v>0.16</v>
      </c>
      <c r="S1359" s="72">
        <f t="shared" si="394"/>
        <v>2.6249999999999999E-2</v>
      </c>
      <c r="T1359" s="50">
        <v>5.04</v>
      </c>
      <c r="U1359" s="51" t="s">
        <v>3977</v>
      </c>
      <c r="V1359" s="27">
        <f>IF(E1359="","",SUMIF(OUTBOUND!$G:$G,WMS!E1359,OUTBOUND!$L:$L))</f>
        <v>0</v>
      </c>
      <c r="W1359" s="27">
        <f>IF(E1359="","",SUMIF(OUTBOUND!$G:$G,WMS!E1359,OUTBOUND!$M:$M))</f>
        <v>0</v>
      </c>
      <c r="X1359" s="71">
        <f>IF(E1359="","",SUMIF(OUTBOUND!$G:$G,WMS!E1359,OUTBOUND!$O:$O))</f>
        <v>0</v>
      </c>
      <c r="Y1359" s="71">
        <f>IF(E1359="","",SUMIF(OUTBOUND!$G:$G,WMS!E1359,OUTBOUND!$AC:$AC))</f>
        <v>0</v>
      </c>
      <c r="Z1359" s="71">
        <f>IF(E1359="","",SUMIF(OUTBOUND!$G:$G,WMS!E1359,OUTBOUND!$P:$P))</f>
        <v>0</v>
      </c>
      <c r="AA1359" s="27">
        <f t="shared" si="395"/>
        <v>12</v>
      </c>
      <c r="AB1359" s="27">
        <f t="shared" si="396"/>
        <v>192</v>
      </c>
      <c r="AC1359" s="71">
        <f t="shared" si="397"/>
        <v>9</v>
      </c>
      <c r="AD1359" s="71">
        <f t="shared" si="398"/>
        <v>5.04</v>
      </c>
      <c r="AE1359" s="71">
        <f t="shared" si="399"/>
        <v>0.16</v>
      </c>
      <c r="AF1359" s="80" t="b">
        <f t="shared" si="400"/>
        <v>1</v>
      </c>
    </row>
    <row r="1360" spans="1:33">
      <c r="A1360" s="43" t="s">
        <v>3227</v>
      </c>
      <c r="B1360" s="19" t="s">
        <v>2255</v>
      </c>
      <c r="C1360" s="19" t="s">
        <v>3978</v>
      </c>
      <c r="D1360" s="19">
        <v>42753216</v>
      </c>
      <c r="E1360" s="57" t="str">
        <f t="shared" si="389"/>
        <v>KG-ARI-1906-00171-03658/42753216</v>
      </c>
      <c r="F1360" s="19" t="s">
        <v>2257</v>
      </c>
      <c r="G1360" s="19" t="s">
        <v>2262</v>
      </c>
      <c r="H1360" s="45">
        <v>43656</v>
      </c>
      <c r="I1360" s="38">
        <v>16</v>
      </c>
      <c r="J1360" s="38">
        <v>256</v>
      </c>
      <c r="K1360" s="65">
        <f t="shared" si="390"/>
        <v>16</v>
      </c>
      <c r="L1360" s="46">
        <v>1.45</v>
      </c>
      <c r="M1360" s="66">
        <f t="shared" si="391"/>
        <v>23.2</v>
      </c>
      <c r="N1360" s="38">
        <v>27</v>
      </c>
      <c r="O1360" s="38">
        <v>26.5</v>
      </c>
      <c r="P1360" s="38">
        <v>25.5</v>
      </c>
      <c r="Q1360" s="71">
        <f t="shared" si="392"/>
        <v>1.7999999999999999E-2</v>
      </c>
      <c r="R1360" s="65">
        <f t="shared" si="393"/>
        <v>0.28999999999999998</v>
      </c>
      <c r="S1360" s="72">
        <f t="shared" si="394"/>
        <v>6.3125000000000001E-2</v>
      </c>
      <c r="T1360" s="50">
        <v>16.16</v>
      </c>
      <c r="U1360" s="51" t="s">
        <v>3977</v>
      </c>
      <c r="V1360" s="27">
        <f>IF(E1360="","",SUMIF(OUTBOUND!$G:$G,WMS!E1360,OUTBOUND!$L:$L))</f>
        <v>0</v>
      </c>
      <c r="W1360" s="27">
        <f>IF(E1360="","",SUMIF(OUTBOUND!$G:$G,WMS!E1360,OUTBOUND!$M:$M))</f>
        <v>0</v>
      </c>
      <c r="X1360" s="71">
        <f>IF(E1360="","",SUMIF(OUTBOUND!$G:$G,WMS!E1360,OUTBOUND!$O:$O))</f>
        <v>0</v>
      </c>
      <c r="Y1360" s="71">
        <f>IF(E1360="","",SUMIF(OUTBOUND!$G:$G,WMS!E1360,OUTBOUND!$AC:$AC))</f>
        <v>0</v>
      </c>
      <c r="Z1360" s="71">
        <f>IF(E1360="","",SUMIF(OUTBOUND!$G:$G,WMS!E1360,OUTBOUND!$P:$P))</f>
        <v>0</v>
      </c>
      <c r="AA1360" s="27">
        <f t="shared" si="395"/>
        <v>16</v>
      </c>
      <c r="AB1360" s="27">
        <f t="shared" si="396"/>
        <v>256</v>
      </c>
      <c r="AC1360" s="71">
        <f t="shared" si="397"/>
        <v>23.2</v>
      </c>
      <c r="AD1360" s="71">
        <f t="shared" si="398"/>
        <v>16.16</v>
      </c>
      <c r="AE1360" s="71">
        <f t="shared" si="399"/>
        <v>0.28999999999999998</v>
      </c>
      <c r="AF1360" s="80" t="b">
        <f t="shared" si="400"/>
        <v>1</v>
      </c>
    </row>
    <row r="1361" spans="1:33">
      <c r="A1361" s="43" t="s">
        <v>3227</v>
      </c>
      <c r="B1361" s="19" t="s">
        <v>2255</v>
      </c>
      <c r="C1361" s="19" t="s">
        <v>3978</v>
      </c>
      <c r="D1361" s="19">
        <v>42757467</v>
      </c>
      <c r="E1361" s="57" t="str">
        <f t="shared" si="389"/>
        <v>KG-ARI-1906-00171-03658/42757467</v>
      </c>
      <c r="F1361" s="19" t="s">
        <v>2257</v>
      </c>
      <c r="G1361" s="19" t="s">
        <v>2264</v>
      </c>
      <c r="H1361" s="45">
        <v>43656</v>
      </c>
      <c r="I1361" s="38">
        <v>4</v>
      </c>
      <c r="J1361" s="38">
        <v>96</v>
      </c>
      <c r="K1361" s="65">
        <f t="shared" si="390"/>
        <v>24</v>
      </c>
      <c r="L1361" s="46">
        <v>1.9</v>
      </c>
      <c r="M1361" s="66">
        <f t="shared" si="391"/>
        <v>7.6</v>
      </c>
      <c r="N1361" s="38">
        <v>32</v>
      </c>
      <c r="O1361" s="38">
        <v>29.5</v>
      </c>
      <c r="P1361" s="38">
        <v>30</v>
      </c>
      <c r="Q1361" s="71">
        <f t="shared" si="392"/>
        <v>2.8000000000000001E-2</v>
      </c>
      <c r="R1361" s="65">
        <f t="shared" si="393"/>
        <v>0.11</v>
      </c>
      <c r="S1361" s="72">
        <f t="shared" si="394"/>
        <v>5.8333333333333327E-2</v>
      </c>
      <c r="T1361" s="50">
        <v>5.6</v>
      </c>
      <c r="U1361" s="51" t="s">
        <v>3710</v>
      </c>
      <c r="V1361" s="27">
        <f>IF(E1361="","",SUMIF(OUTBOUND!$G:$G,WMS!E1361,OUTBOUND!$L:$L))</f>
        <v>0</v>
      </c>
      <c r="W1361" s="27">
        <f>IF(E1361="","",SUMIF(OUTBOUND!$G:$G,WMS!E1361,OUTBOUND!$M:$M))</f>
        <v>0</v>
      </c>
      <c r="X1361" s="71">
        <f>IF(E1361="","",SUMIF(OUTBOUND!$G:$G,WMS!E1361,OUTBOUND!$O:$O))</f>
        <v>0</v>
      </c>
      <c r="Y1361" s="71">
        <f>IF(E1361="","",SUMIF(OUTBOUND!$G:$G,WMS!E1361,OUTBOUND!$AC:$AC))</f>
        <v>0</v>
      </c>
      <c r="Z1361" s="71">
        <f>IF(E1361="","",SUMIF(OUTBOUND!$G:$G,WMS!E1361,OUTBOUND!$P:$P))</f>
        <v>0</v>
      </c>
      <c r="AA1361" s="27">
        <f t="shared" si="395"/>
        <v>4</v>
      </c>
      <c r="AB1361" s="27">
        <f t="shared" si="396"/>
        <v>96</v>
      </c>
      <c r="AC1361" s="71">
        <f t="shared" si="397"/>
        <v>7.6</v>
      </c>
      <c r="AD1361" s="71">
        <f t="shared" si="398"/>
        <v>5.6</v>
      </c>
      <c r="AE1361" s="71">
        <f t="shared" si="399"/>
        <v>0.11</v>
      </c>
      <c r="AF1361" s="80" t="b">
        <f t="shared" si="400"/>
        <v>1</v>
      </c>
    </row>
    <row r="1362" spans="1:33">
      <c r="A1362" s="43" t="s">
        <v>3227</v>
      </c>
      <c r="B1362" s="19" t="s">
        <v>2255</v>
      </c>
      <c r="C1362" s="19" t="s">
        <v>3978</v>
      </c>
      <c r="D1362" s="19">
        <v>42757504</v>
      </c>
      <c r="E1362" s="57" t="str">
        <f t="shared" si="389"/>
        <v>KG-ARI-1906-00171-03658/42757504</v>
      </c>
      <c r="F1362" s="19" t="s">
        <v>2257</v>
      </c>
      <c r="G1362" s="19" t="s">
        <v>2266</v>
      </c>
      <c r="H1362" s="45">
        <v>43656</v>
      </c>
      <c r="I1362" s="38">
        <v>7</v>
      </c>
      <c r="J1362" s="38">
        <v>126</v>
      </c>
      <c r="K1362" s="65">
        <f t="shared" si="390"/>
        <v>18</v>
      </c>
      <c r="L1362" s="46">
        <v>0.7</v>
      </c>
      <c r="M1362" s="66">
        <f t="shared" si="391"/>
        <v>4.9000000000000004</v>
      </c>
      <c r="N1362" s="38">
        <v>24</v>
      </c>
      <c r="O1362" s="38">
        <v>20</v>
      </c>
      <c r="P1362" s="38">
        <v>13</v>
      </c>
      <c r="Q1362" s="71">
        <f t="shared" si="392"/>
        <v>6.0000000000000001E-3</v>
      </c>
      <c r="R1362" s="65">
        <f t="shared" si="393"/>
        <v>0.04</v>
      </c>
      <c r="S1362" s="72">
        <f t="shared" si="394"/>
        <v>2.4444444444444446E-2</v>
      </c>
      <c r="T1362" s="50">
        <v>3.08</v>
      </c>
      <c r="U1362" s="51" t="s">
        <v>3977</v>
      </c>
      <c r="V1362" s="27">
        <f>IF(E1362="","",SUMIF(OUTBOUND!$G:$G,WMS!E1362,OUTBOUND!$L:$L))</f>
        <v>0</v>
      </c>
      <c r="W1362" s="27">
        <f>IF(E1362="","",SUMIF(OUTBOUND!$G:$G,WMS!E1362,OUTBOUND!$M:$M))</f>
        <v>0</v>
      </c>
      <c r="X1362" s="71">
        <f>IF(E1362="","",SUMIF(OUTBOUND!$G:$G,WMS!E1362,OUTBOUND!$O:$O))</f>
        <v>0</v>
      </c>
      <c r="Y1362" s="71">
        <f>IF(E1362="","",SUMIF(OUTBOUND!$G:$G,WMS!E1362,OUTBOUND!$AC:$AC))</f>
        <v>0</v>
      </c>
      <c r="Z1362" s="71">
        <f>IF(E1362="","",SUMIF(OUTBOUND!$G:$G,WMS!E1362,OUTBOUND!$P:$P))</f>
        <v>0</v>
      </c>
      <c r="AA1362" s="27">
        <f t="shared" si="395"/>
        <v>7</v>
      </c>
      <c r="AB1362" s="27">
        <f t="shared" si="396"/>
        <v>126</v>
      </c>
      <c r="AC1362" s="71">
        <f t="shared" si="397"/>
        <v>4.9000000000000004</v>
      </c>
      <c r="AD1362" s="71">
        <f t="shared" si="398"/>
        <v>3.08</v>
      </c>
      <c r="AE1362" s="71">
        <f t="shared" si="399"/>
        <v>0.04</v>
      </c>
      <c r="AF1362" s="80" t="b">
        <f t="shared" si="400"/>
        <v>1</v>
      </c>
    </row>
    <row r="1363" spans="1:33">
      <c r="A1363" s="43" t="s">
        <v>3227</v>
      </c>
      <c r="B1363" s="19" t="s">
        <v>2268</v>
      </c>
      <c r="C1363" s="19" t="s">
        <v>3979</v>
      </c>
      <c r="D1363" s="19" t="s">
        <v>3980</v>
      </c>
      <c r="E1363" s="57" t="str">
        <f t="shared" si="389"/>
        <v>KG-ARI-1906-00171-03676/42709671</v>
      </c>
      <c r="F1363" s="19" t="s">
        <v>2270</v>
      </c>
      <c r="G1363" s="19" t="s">
        <v>2271</v>
      </c>
      <c r="H1363" s="45">
        <v>43656</v>
      </c>
      <c r="I1363" s="38">
        <v>26</v>
      </c>
      <c r="J1363" s="38">
        <v>312</v>
      </c>
      <c r="K1363" s="65">
        <f t="shared" si="390"/>
        <v>12</v>
      </c>
      <c r="L1363" s="46">
        <v>4.45</v>
      </c>
      <c r="M1363" s="66">
        <f t="shared" si="391"/>
        <v>115.7</v>
      </c>
      <c r="N1363" s="38">
        <v>30.5</v>
      </c>
      <c r="O1363" s="38">
        <v>20.5</v>
      </c>
      <c r="P1363" s="38">
        <v>22</v>
      </c>
      <c r="Q1363" s="71">
        <f t="shared" si="392"/>
        <v>1.4E-2</v>
      </c>
      <c r="R1363" s="65">
        <f t="shared" si="393"/>
        <v>0.36</v>
      </c>
      <c r="S1363" s="72">
        <f t="shared" si="394"/>
        <v>0.35833333333333334</v>
      </c>
      <c r="T1363" s="50">
        <v>111.8</v>
      </c>
      <c r="U1363" s="51" t="s">
        <v>3710</v>
      </c>
      <c r="V1363" s="27">
        <f>IF(E1363="","",SUMIF(OUTBOUND!$G:$G,WMS!E1363,OUTBOUND!$L:$L))</f>
        <v>0</v>
      </c>
      <c r="W1363" s="27">
        <f>IF(E1363="","",SUMIF(OUTBOUND!$G:$G,WMS!E1363,OUTBOUND!$M:$M))</f>
        <v>0</v>
      </c>
      <c r="X1363" s="71">
        <f>IF(E1363="","",SUMIF(OUTBOUND!$G:$G,WMS!E1363,OUTBOUND!$O:$O))</f>
        <v>0</v>
      </c>
      <c r="Y1363" s="71">
        <f>IF(E1363="","",SUMIF(OUTBOUND!$G:$G,WMS!E1363,OUTBOUND!$AC:$AC))</f>
        <v>0</v>
      </c>
      <c r="Z1363" s="71">
        <f>IF(E1363="","",SUMIF(OUTBOUND!$G:$G,WMS!E1363,OUTBOUND!$P:$P))</f>
        <v>0</v>
      </c>
      <c r="AA1363" s="27">
        <f t="shared" si="395"/>
        <v>26</v>
      </c>
      <c r="AB1363" s="27">
        <f t="shared" si="396"/>
        <v>312</v>
      </c>
      <c r="AC1363" s="71">
        <f t="shared" si="397"/>
        <v>115.7</v>
      </c>
      <c r="AD1363" s="71">
        <f t="shared" si="398"/>
        <v>111.8</v>
      </c>
      <c r="AE1363" s="71">
        <f t="shared" si="399"/>
        <v>0.36</v>
      </c>
      <c r="AF1363" s="80" t="b">
        <f t="shared" si="400"/>
        <v>1</v>
      </c>
    </row>
    <row r="1364" spans="1:33">
      <c r="A1364" s="84" t="s">
        <v>3227</v>
      </c>
      <c r="B1364" s="83" t="s">
        <v>2273</v>
      </c>
      <c r="C1364" s="83" t="s">
        <v>3981</v>
      </c>
      <c r="D1364" s="83" t="s">
        <v>3982</v>
      </c>
      <c r="E1364" s="57" t="str">
        <f t="shared" si="389"/>
        <v>KG-ARI-1906-00174-03741/MIX139894BLACK</v>
      </c>
      <c r="F1364" s="19" t="s">
        <v>2275</v>
      </c>
      <c r="G1364" s="19" t="s">
        <v>2276</v>
      </c>
      <c r="H1364" s="45">
        <v>43656</v>
      </c>
      <c r="I1364" s="38">
        <v>2</v>
      </c>
      <c r="J1364" s="38">
        <v>144</v>
      </c>
      <c r="K1364" s="65">
        <f t="shared" si="390"/>
        <v>72</v>
      </c>
      <c r="L1364" s="46">
        <v>9.15</v>
      </c>
      <c r="M1364" s="66">
        <f t="shared" si="391"/>
        <v>18.3</v>
      </c>
      <c r="N1364" s="38">
        <v>60</v>
      </c>
      <c r="O1364" s="38">
        <v>38.5</v>
      </c>
      <c r="P1364" s="38">
        <v>22.5</v>
      </c>
      <c r="Q1364" s="71">
        <f t="shared" si="392"/>
        <v>5.1999999999999998E-2</v>
      </c>
      <c r="R1364" s="65">
        <f t="shared" si="393"/>
        <v>0.1</v>
      </c>
      <c r="S1364" s="72">
        <f t="shared" si="394"/>
        <v>0.1</v>
      </c>
      <c r="T1364" s="50">
        <v>14.4</v>
      </c>
      <c r="U1364" s="51" t="s">
        <v>3977</v>
      </c>
      <c r="V1364" s="27">
        <f>IF(E1364="","",SUMIF(OUTBOUND!$G:$G,WMS!E1364,OUTBOUND!$L:$L))</f>
        <v>2</v>
      </c>
      <c r="W1364" s="27">
        <f>IF(E1364="","",SUMIF(OUTBOUND!$G:$G,WMS!E1364,OUTBOUND!$M:$M))</f>
        <v>144</v>
      </c>
      <c r="X1364" s="71">
        <f>IF(E1364="","",SUMIF(OUTBOUND!$G:$G,WMS!E1364,OUTBOUND!$O:$O))</f>
        <v>18.3</v>
      </c>
      <c r="Y1364" s="71">
        <f>IF(E1364="","",SUMIF(OUTBOUND!$G:$G,WMS!E1364,OUTBOUND!$AC:$AC))</f>
        <v>14.4</v>
      </c>
      <c r="Z1364" s="71">
        <f>IF(E1364="","",SUMIF(OUTBOUND!$G:$G,WMS!E1364,OUTBOUND!$P:$P))</f>
        <v>0.104</v>
      </c>
      <c r="AA1364" s="27">
        <f t="shared" si="395"/>
        <v>0</v>
      </c>
      <c r="AB1364" s="27">
        <f t="shared" si="396"/>
        <v>0</v>
      </c>
      <c r="AC1364" s="71">
        <f t="shared" si="397"/>
        <v>0</v>
      </c>
      <c r="AD1364" s="71">
        <f t="shared" si="398"/>
        <v>0</v>
      </c>
      <c r="AE1364" s="71">
        <f t="shared" si="399"/>
        <v>-3.9999999999999897E-3</v>
      </c>
      <c r="AF1364" s="80" t="e">
        <f t="shared" si="400"/>
        <v>#DIV/0!</v>
      </c>
      <c r="AG1364" s="60" t="s">
        <v>2726</v>
      </c>
    </row>
    <row r="1365" spans="1:33">
      <c r="A1365" s="43" t="s">
        <v>3227</v>
      </c>
      <c r="B1365" s="19" t="s">
        <v>2277</v>
      </c>
      <c r="C1365" s="19" t="s">
        <v>3983</v>
      </c>
      <c r="D1365" s="19" t="s">
        <v>3984</v>
      </c>
      <c r="E1365" s="57" t="str">
        <f t="shared" si="389"/>
        <v>KG-ARI-1906-00169-03649/42690153</v>
      </c>
      <c r="F1365" s="19" t="s">
        <v>2279</v>
      </c>
      <c r="G1365" s="19" t="s">
        <v>2280</v>
      </c>
      <c r="H1365" s="45">
        <v>43656</v>
      </c>
      <c r="I1365" s="38">
        <v>3</v>
      </c>
      <c r="J1365" s="38">
        <v>18</v>
      </c>
      <c r="K1365" s="65">
        <f t="shared" si="390"/>
        <v>6</v>
      </c>
      <c r="L1365" s="46">
        <v>3.85</v>
      </c>
      <c r="M1365" s="66">
        <f t="shared" si="391"/>
        <v>11.55</v>
      </c>
      <c r="N1365" s="38">
        <v>50</v>
      </c>
      <c r="O1365" s="38">
        <v>25</v>
      </c>
      <c r="P1365" s="38">
        <v>40</v>
      </c>
      <c r="Q1365" s="71">
        <f t="shared" si="392"/>
        <v>0.05</v>
      </c>
      <c r="R1365" s="65">
        <f t="shared" si="393"/>
        <v>0.15</v>
      </c>
      <c r="S1365" s="72">
        <f t="shared" si="394"/>
        <v>0.55000000000000004</v>
      </c>
      <c r="T1365" s="50">
        <v>9.9</v>
      </c>
      <c r="U1365" s="51" t="s">
        <v>3710</v>
      </c>
      <c r="V1365" s="27">
        <f>IF(E1365="","",SUMIF(OUTBOUND!$G:$G,WMS!E1365,OUTBOUND!$L:$L))</f>
        <v>0</v>
      </c>
      <c r="W1365" s="27">
        <f>IF(E1365="","",SUMIF(OUTBOUND!$G:$G,WMS!E1365,OUTBOUND!$M:$M))</f>
        <v>0</v>
      </c>
      <c r="X1365" s="71">
        <f>IF(E1365="","",SUMIF(OUTBOUND!$G:$G,WMS!E1365,OUTBOUND!$O:$O))</f>
        <v>0</v>
      </c>
      <c r="Y1365" s="71">
        <f>IF(E1365="","",SUMIF(OUTBOUND!$G:$G,WMS!E1365,OUTBOUND!$AC:$AC))</f>
        <v>0</v>
      </c>
      <c r="Z1365" s="71">
        <f>IF(E1365="","",SUMIF(OUTBOUND!$G:$G,WMS!E1365,OUTBOUND!$P:$P))</f>
        <v>0</v>
      </c>
      <c r="AA1365" s="27">
        <f t="shared" si="395"/>
        <v>3</v>
      </c>
      <c r="AB1365" s="27">
        <f t="shared" si="396"/>
        <v>18</v>
      </c>
      <c r="AC1365" s="71">
        <f t="shared" si="397"/>
        <v>11.55</v>
      </c>
      <c r="AD1365" s="71">
        <f t="shared" si="398"/>
        <v>9.9</v>
      </c>
      <c r="AE1365" s="71">
        <f t="shared" si="399"/>
        <v>0.15</v>
      </c>
      <c r="AF1365" s="80" t="b">
        <f t="shared" si="400"/>
        <v>1</v>
      </c>
    </row>
    <row r="1366" spans="1:33">
      <c r="A1366" s="43" t="s">
        <v>3227</v>
      </c>
      <c r="B1366" s="19" t="s">
        <v>2277</v>
      </c>
      <c r="C1366" s="19" t="s">
        <v>3983</v>
      </c>
      <c r="D1366" s="19" t="s">
        <v>3985</v>
      </c>
      <c r="E1366" s="57" t="str">
        <f t="shared" si="389"/>
        <v>KG-ARI-1906-00169-03649/42756224</v>
      </c>
      <c r="F1366" s="19" t="s">
        <v>2279</v>
      </c>
      <c r="G1366" s="19" t="s">
        <v>2280</v>
      </c>
      <c r="H1366" s="45">
        <v>43656</v>
      </c>
      <c r="I1366" s="38">
        <v>12</v>
      </c>
      <c r="J1366" s="38">
        <v>24</v>
      </c>
      <c r="K1366" s="65">
        <f t="shared" si="390"/>
        <v>2</v>
      </c>
      <c r="L1366" s="46">
        <v>3.25</v>
      </c>
      <c r="M1366" s="66">
        <f t="shared" si="391"/>
        <v>39</v>
      </c>
      <c r="N1366" s="38">
        <v>55</v>
      </c>
      <c r="O1366" s="38">
        <v>40</v>
      </c>
      <c r="P1366" s="38">
        <v>16</v>
      </c>
      <c r="Q1366" s="71">
        <f t="shared" si="392"/>
        <v>3.5000000000000003E-2</v>
      </c>
      <c r="R1366" s="65">
        <f t="shared" si="393"/>
        <v>0.42</v>
      </c>
      <c r="S1366" s="72">
        <f t="shared" si="394"/>
        <v>1.3</v>
      </c>
      <c r="T1366" s="50">
        <v>31.2</v>
      </c>
      <c r="U1366" s="51" t="s">
        <v>3710</v>
      </c>
      <c r="V1366" s="27">
        <f>IF(E1366="","",SUMIF(OUTBOUND!$G:$G,WMS!E1366,OUTBOUND!$L:$L))</f>
        <v>0</v>
      </c>
      <c r="W1366" s="27">
        <f>IF(E1366="","",SUMIF(OUTBOUND!$G:$G,WMS!E1366,OUTBOUND!$M:$M))</f>
        <v>0</v>
      </c>
      <c r="X1366" s="71">
        <f>IF(E1366="","",SUMIF(OUTBOUND!$G:$G,WMS!E1366,OUTBOUND!$O:$O))</f>
        <v>0</v>
      </c>
      <c r="Y1366" s="71">
        <f>IF(E1366="","",SUMIF(OUTBOUND!$G:$G,WMS!E1366,OUTBOUND!$AC:$AC))</f>
        <v>0</v>
      </c>
      <c r="Z1366" s="71">
        <f>IF(E1366="","",SUMIF(OUTBOUND!$G:$G,WMS!E1366,OUTBOUND!$P:$P))</f>
        <v>0</v>
      </c>
      <c r="AA1366" s="27">
        <f t="shared" si="395"/>
        <v>12</v>
      </c>
      <c r="AB1366" s="27">
        <f t="shared" si="396"/>
        <v>24</v>
      </c>
      <c r="AC1366" s="71">
        <f t="shared" si="397"/>
        <v>39</v>
      </c>
      <c r="AD1366" s="71">
        <f t="shared" si="398"/>
        <v>31.2</v>
      </c>
      <c r="AE1366" s="71">
        <f t="shared" si="399"/>
        <v>0.42</v>
      </c>
      <c r="AF1366" s="80" t="b">
        <f t="shared" si="400"/>
        <v>1</v>
      </c>
    </row>
    <row r="1367" spans="1:33">
      <c r="A1367" s="43" t="s">
        <v>3227</v>
      </c>
      <c r="B1367" s="19" t="s">
        <v>2277</v>
      </c>
      <c r="C1367" s="19" t="s">
        <v>3983</v>
      </c>
      <c r="D1367" s="19" t="s">
        <v>3986</v>
      </c>
      <c r="E1367" s="57" t="str">
        <f t="shared" si="389"/>
        <v>KG-ARI-1906-00169-03649/42689935</v>
      </c>
      <c r="F1367" s="19" t="s">
        <v>2279</v>
      </c>
      <c r="G1367" s="19" t="s">
        <v>2280</v>
      </c>
      <c r="H1367" s="45">
        <v>43656</v>
      </c>
      <c r="I1367" s="38">
        <v>2</v>
      </c>
      <c r="J1367" s="38">
        <v>24</v>
      </c>
      <c r="K1367" s="65">
        <f t="shared" si="390"/>
        <v>12</v>
      </c>
      <c r="L1367" s="46">
        <v>3.75</v>
      </c>
      <c r="M1367" s="66">
        <f t="shared" si="391"/>
        <v>7.5</v>
      </c>
      <c r="N1367" s="38">
        <v>43</v>
      </c>
      <c r="O1367" s="38">
        <v>34.5</v>
      </c>
      <c r="P1367" s="38">
        <v>30</v>
      </c>
      <c r="Q1367" s="71">
        <f t="shared" si="392"/>
        <v>4.4999999999999998E-2</v>
      </c>
      <c r="R1367" s="65">
        <f t="shared" si="393"/>
        <v>0.09</v>
      </c>
      <c r="S1367" s="72">
        <f t="shared" si="394"/>
        <v>0.32500000000000001</v>
      </c>
      <c r="T1367" s="50">
        <v>7.8</v>
      </c>
      <c r="U1367" s="51" t="s">
        <v>3710</v>
      </c>
      <c r="V1367" s="27">
        <f>IF(E1367="","",SUMIF(OUTBOUND!$G:$G,WMS!E1367,OUTBOUND!$L:$L))</f>
        <v>0</v>
      </c>
      <c r="W1367" s="27">
        <f>IF(E1367="","",SUMIF(OUTBOUND!$G:$G,WMS!E1367,OUTBOUND!$M:$M))</f>
        <v>0</v>
      </c>
      <c r="X1367" s="71">
        <f>IF(E1367="","",SUMIF(OUTBOUND!$G:$G,WMS!E1367,OUTBOUND!$O:$O))</f>
        <v>0</v>
      </c>
      <c r="Y1367" s="71">
        <f>IF(E1367="","",SUMIF(OUTBOUND!$G:$G,WMS!E1367,OUTBOUND!$AC:$AC))</f>
        <v>0</v>
      </c>
      <c r="Z1367" s="71">
        <f>IF(E1367="","",SUMIF(OUTBOUND!$G:$G,WMS!E1367,OUTBOUND!$P:$P))</f>
        <v>0</v>
      </c>
      <c r="AA1367" s="27">
        <f t="shared" si="395"/>
        <v>2</v>
      </c>
      <c r="AB1367" s="27">
        <f t="shared" si="396"/>
        <v>24</v>
      </c>
      <c r="AC1367" s="71">
        <f t="shared" si="397"/>
        <v>7.5</v>
      </c>
      <c r="AD1367" s="71">
        <f t="shared" si="398"/>
        <v>7.8</v>
      </c>
      <c r="AE1367" s="71">
        <f t="shared" si="399"/>
        <v>0.09</v>
      </c>
      <c r="AF1367" s="80" t="b">
        <f t="shared" si="400"/>
        <v>1</v>
      </c>
    </row>
    <row r="1368" spans="1:33">
      <c r="A1368" s="43" t="s">
        <v>3227</v>
      </c>
      <c r="B1368" s="19" t="s">
        <v>2277</v>
      </c>
      <c r="C1368" s="19" t="s">
        <v>3983</v>
      </c>
      <c r="D1368" s="19" t="s">
        <v>3987</v>
      </c>
      <c r="E1368" s="57" t="str">
        <f t="shared" si="389"/>
        <v>KG-ARI-1906-00169-03649/42689911</v>
      </c>
      <c r="F1368" s="19" t="s">
        <v>2279</v>
      </c>
      <c r="G1368" s="19" t="s">
        <v>2280</v>
      </c>
      <c r="H1368" s="45">
        <v>43656</v>
      </c>
      <c r="I1368" s="38">
        <v>6</v>
      </c>
      <c r="J1368" s="38">
        <v>30</v>
      </c>
      <c r="K1368" s="65">
        <f t="shared" si="390"/>
        <v>5</v>
      </c>
      <c r="L1368" s="46">
        <v>1.35</v>
      </c>
      <c r="M1368" s="66">
        <f t="shared" si="391"/>
        <v>8.1</v>
      </c>
      <c r="N1368" s="38">
        <v>19</v>
      </c>
      <c r="O1368" s="38">
        <v>19</v>
      </c>
      <c r="P1368" s="38">
        <v>28</v>
      </c>
      <c r="Q1368" s="71">
        <f t="shared" si="392"/>
        <v>0.01</v>
      </c>
      <c r="R1368" s="65">
        <f t="shared" si="393"/>
        <v>0.06</v>
      </c>
      <c r="S1368" s="72">
        <f t="shared" si="394"/>
        <v>0.2</v>
      </c>
      <c r="T1368" s="50">
        <v>6</v>
      </c>
      <c r="U1368" s="51" t="s">
        <v>3710</v>
      </c>
      <c r="V1368" s="27">
        <f>IF(E1368="","",SUMIF(OUTBOUND!$G:$G,WMS!E1368,OUTBOUND!$L:$L))</f>
        <v>0</v>
      </c>
      <c r="W1368" s="27">
        <f>IF(E1368="","",SUMIF(OUTBOUND!$G:$G,WMS!E1368,OUTBOUND!$M:$M))</f>
        <v>0</v>
      </c>
      <c r="X1368" s="71">
        <f>IF(E1368="","",SUMIF(OUTBOUND!$G:$G,WMS!E1368,OUTBOUND!$O:$O))</f>
        <v>0</v>
      </c>
      <c r="Y1368" s="71">
        <f>IF(E1368="","",SUMIF(OUTBOUND!$G:$G,WMS!E1368,OUTBOUND!$AC:$AC))</f>
        <v>0</v>
      </c>
      <c r="Z1368" s="71">
        <f>IF(E1368="","",SUMIF(OUTBOUND!$G:$G,WMS!E1368,OUTBOUND!$P:$P))</f>
        <v>0</v>
      </c>
      <c r="AA1368" s="27">
        <f t="shared" si="395"/>
        <v>6</v>
      </c>
      <c r="AB1368" s="27">
        <f t="shared" si="396"/>
        <v>30</v>
      </c>
      <c r="AC1368" s="71">
        <f t="shared" si="397"/>
        <v>8.1</v>
      </c>
      <c r="AD1368" s="71">
        <f t="shared" si="398"/>
        <v>6</v>
      </c>
      <c r="AE1368" s="71">
        <f t="shared" si="399"/>
        <v>0.06</v>
      </c>
      <c r="AF1368" s="80" t="b">
        <f t="shared" si="400"/>
        <v>1</v>
      </c>
    </row>
    <row r="1369" spans="1:33">
      <c r="A1369" s="43" t="s">
        <v>3227</v>
      </c>
      <c r="B1369" s="19" t="s">
        <v>2277</v>
      </c>
      <c r="C1369" s="19" t="s">
        <v>3983</v>
      </c>
      <c r="D1369" s="19" t="s">
        <v>3988</v>
      </c>
      <c r="E1369" s="57" t="str">
        <f t="shared" si="389"/>
        <v>KG-ARI-1906-00169-03649/42755982</v>
      </c>
      <c r="F1369" s="19" t="s">
        <v>2279</v>
      </c>
      <c r="G1369" s="19" t="s">
        <v>2280</v>
      </c>
      <c r="H1369" s="45">
        <v>43656</v>
      </c>
      <c r="I1369" s="38">
        <v>2</v>
      </c>
      <c r="J1369" s="38">
        <v>24</v>
      </c>
      <c r="K1369" s="65">
        <f t="shared" si="390"/>
        <v>12</v>
      </c>
      <c r="L1369" s="46">
        <v>2.7</v>
      </c>
      <c r="M1369" s="66">
        <f t="shared" si="391"/>
        <v>5.4</v>
      </c>
      <c r="N1369" s="38">
        <v>30</v>
      </c>
      <c r="O1369" s="38">
        <v>28.5</v>
      </c>
      <c r="P1369" s="38">
        <v>27.5</v>
      </c>
      <c r="Q1369" s="71">
        <f t="shared" si="392"/>
        <v>2.4E-2</v>
      </c>
      <c r="R1369" s="65">
        <f t="shared" si="393"/>
        <v>0.05</v>
      </c>
      <c r="S1369" s="72">
        <f t="shared" si="394"/>
        <v>0.18333333333333335</v>
      </c>
      <c r="T1369" s="50">
        <v>4.4000000000000004</v>
      </c>
      <c r="U1369" s="51" t="s">
        <v>3710</v>
      </c>
      <c r="V1369" s="27">
        <f>IF(E1369="","",SUMIF(OUTBOUND!$G:$G,WMS!E1369,OUTBOUND!$L:$L))</f>
        <v>0</v>
      </c>
      <c r="W1369" s="27">
        <f>IF(E1369="","",SUMIF(OUTBOUND!$G:$G,WMS!E1369,OUTBOUND!$M:$M))</f>
        <v>0</v>
      </c>
      <c r="X1369" s="71">
        <f>IF(E1369="","",SUMIF(OUTBOUND!$G:$G,WMS!E1369,OUTBOUND!$O:$O))</f>
        <v>0</v>
      </c>
      <c r="Y1369" s="71">
        <f>IF(E1369="","",SUMIF(OUTBOUND!$G:$G,WMS!E1369,OUTBOUND!$AC:$AC))</f>
        <v>0</v>
      </c>
      <c r="Z1369" s="71">
        <f>IF(E1369="","",SUMIF(OUTBOUND!$G:$G,WMS!E1369,OUTBOUND!$P:$P))</f>
        <v>0</v>
      </c>
      <c r="AA1369" s="27">
        <f t="shared" si="395"/>
        <v>2</v>
      </c>
      <c r="AB1369" s="27">
        <f t="shared" si="396"/>
        <v>24</v>
      </c>
      <c r="AC1369" s="71">
        <f t="shared" si="397"/>
        <v>5.4</v>
      </c>
      <c r="AD1369" s="71">
        <f t="shared" si="398"/>
        <v>4.4000000000000004</v>
      </c>
      <c r="AE1369" s="71">
        <f t="shared" si="399"/>
        <v>0.05</v>
      </c>
      <c r="AF1369" s="80" t="b">
        <f t="shared" si="400"/>
        <v>1</v>
      </c>
    </row>
    <row r="1370" spans="1:33">
      <c r="A1370" s="43" t="s">
        <v>3227</v>
      </c>
      <c r="B1370" s="19" t="s">
        <v>2281</v>
      </c>
      <c r="C1370" s="19" t="s">
        <v>3989</v>
      </c>
      <c r="D1370" s="19" t="s">
        <v>3990</v>
      </c>
      <c r="E1370" s="57" t="str">
        <f t="shared" si="389"/>
        <v>KG-ARI-1906-00169-03619/42757849</v>
      </c>
      <c r="F1370" s="19" t="s">
        <v>2283</v>
      </c>
      <c r="G1370" s="19" t="s">
        <v>2284</v>
      </c>
      <c r="H1370" s="45">
        <v>43656</v>
      </c>
      <c r="I1370" s="38">
        <v>7</v>
      </c>
      <c r="J1370" s="38">
        <v>42</v>
      </c>
      <c r="K1370" s="65">
        <f t="shared" si="390"/>
        <v>6</v>
      </c>
      <c r="L1370" s="46">
        <v>2.75</v>
      </c>
      <c r="M1370" s="66">
        <f t="shared" si="391"/>
        <v>19.25</v>
      </c>
      <c r="N1370" s="38">
        <v>43.5</v>
      </c>
      <c r="O1370" s="38">
        <v>22.5</v>
      </c>
      <c r="P1370" s="38">
        <v>30</v>
      </c>
      <c r="Q1370" s="71">
        <f t="shared" si="392"/>
        <v>2.9000000000000001E-2</v>
      </c>
      <c r="R1370" s="65">
        <f t="shared" si="393"/>
        <v>0.21</v>
      </c>
      <c r="S1370" s="72">
        <f t="shared" si="394"/>
        <v>0.26</v>
      </c>
      <c r="T1370" s="50">
        <v>10.92</v>
      </c>
      <c r="U1370" s="51" t="s">
        <v>3977</v>
      </c>
      <c r="V1370" s="27">
        <f>IF(E1370="","",SUMIF(OUTBOUND!$G:$G,WMS!E1370,OUTBOUND!$L:$L))</f>
        <v>0</v>
      </c>
      <c r="W1370" s="27">
        <f>IF(E1370="","",SUMIF(OUTBOUND!$G:$G,WMS!E1370,OUTBOUND!$M:$M))</f>
        <v>0</v>
      </c>
      <c r="X1370" s="71">
        <f>IF(E1370="","",SUMIF(OUTBOUND!$G:$G,WMS!E1370,OUTBOUND!$O:$O))</f>
        <v>0</v>
      </c>
      <c r="Y1370" s="71">
        <f>IF(E1370="","",SUMIF(OUTBOUND!$G:$G,WMS!E1370,OUTBOUND!$AC:$AC))</f>
        <v>0</v>
      </c>
      <c r="Z1370" s="71">
        <f>IF(E1370="","",SUMIF(OUTBOUND!$G:$G,WMS!E1370,OUTBOUND!$P:$P))</f>
        <v>0</v>
      </c>
      <c r="AA1370" s="27">
        <f t="shared" si="395"/>
        <v>7</v>
      </c>
      <c r="AB1370" s="27">
        <f t="shared" si="396"/>
        <v>42</v>
      </c>
      <c r="AC1370" s="71">
        <f t="shared" si="397"/>
        <v>19.25</v>
      </c>
      <c r="AD1370" s="71">
        <f t="shared" si="398"/>
        <v>10.92</v>
      </c>
      <c r="AE1370" s="71">
        <f t="shared" si="399"/>
        <v>0.21</v>
      </c>
      <c r="AF1370" s="80" t="b">
        <f t="shared" si="400"/>
        <v>1</v>
      </c>
    </row>
    <row r="1371" spans="1:33">
      <c r="A1371" s="43" t="s">
        <v>3227</v>
      </c>
      <c r="B1371" s="19" t="s">
        <v>2286</v>
      </c>
      <c r="C1371" s="19" t="s">
        <v>3991</v>
      </c>
      <c r="D1371" s="19">
        <v>42656920</v>
      </c>
      <c r="E1371" s="57" t="str">
        <f t="shared" si="389"/>
        <v>KG-ARI-1906-00169-03717/42656920</v>
      </c>
      <c r="F1371" s="19" t="s">
        <v>2288</v>
      </c>
      <c r="G1371" s="19" t="s">
        <v>2289</v>
      </c>
      <c r="H1371" s="45">
        <v>43656</v>
      </c>
      <c r="I1371" s="38">
        <v>2</v>
      </c>
      <c r="J1371" s="38">
        <v>12</v>
      </c>
      <c r="K1371" s="65">
        <f t="shared" si="390"/>
        <v>6</v>
      </c>
      <c r="L1371" s="46">
        <v>1.3</v>
      </c>
      <c r="M1371" s="66">
        <f t="shared" si="391"/>
        <v>2.6</v>
      </c>
      <c r="N1371" s="38">
        <v>35.5</v>
      </c>
      <c r="O1371" s="38">
        <v>18</v>
      </c>
      <c r="P1371" s="38">
        <v>28.5</v>
      </c>
      <c r="Q1371" s="71">
        <f t="shared" si="392"/>
        <v>1.7999999999999999E-2</v>
      </c>
      <c r="R1371" s="65">
        <f t="shared" si="393"/>
        <v>0.04</v>
      </c>
      <c r="S1371" s="72">
        <f t="shared" si="394"/>
        <v>0.16666666666666666</v>
      </c>
      <c r="T1371" s="50">
        <v>2</v>
      </c>
      <c r="U1371" s="51" t="s">
        <v>2622</v>
      </c>
      <c r="V1371" s="27">
        <f>IF(E1371="","",SUMIF(OUTBOUND!$G:$G,WMS!E1371,OUTBOUND!$L:$L))</f>
        <v>0</v>
      </c>
      <c r="W1371" s="27">
        <f>IF(E1371="","",SUMIF(OUTBOUND!$G:$G,WMS!E1371,OUTBOUND!$M:$M))</f>
        <v>0</v>
      </c>
      <c r="X1371" s="71">
        <f>IF(E1371="","",SUMIF(OUTBOUND!$G:$G,WMS!E1371,OUTBOUND!$O:$O))</f>
        <v>0</v>
      </c>
      <c r="Y1371" s="71">
        <f>IF(E1371="","",SUMIF(OUTBOUND!$G:$G,WMS!E1371,OUTBOUND!$AC:$AC))</f>
        <v>0</v>
      </c>
      <c r="Z1371" s="71">
        <f>IF(E1371="","",SUMIF(OUTBOUND!$G:$G,WMS!E1371,OUTBOUND!$P:$P))</f>
        <v>0</v>
      </c>
      <c r="AA1371" s="27">
        <f t="shared" si="395"/>
        <v>2</v>
      </c>
      <c r="AB1371" s="27">
        <f t="shared" si="396"/>
        <v>12</v>
      </c>
      <c r="AC1371" s="71">
        <f t="shared" si="397"/>
        <v>2.6</v>
      </c>
      <c r="AD1371" s="71">
        <f t="shared" si="398"/>
        <v>2</v>
      </c>
      <c r="AE1371" s="71">
        <f t="shared" si="399"/>
        <v>0.04</v>
      </c>
      <c r="AF1371" s="80" t="b">
        <f t="shared" si="400"/>
        <v>1</v>
      </c>
    </row>
    <row r="1372" spans="1:33">
      <c r="A1372" s="43" t="s">
        <v>3227</v>
      </c>
      <c r="B1372" s="19" t="s">
        <v>2286</v>
      </c>
      <c r="C1372" s="19" t="s">
        <v>3991</v>
      </c>
      <c r="D1372" s="19">
        <v>42656951</v>
      </c>
      <c r="E1372" s="57" t="str">
        <f t="shared" si="389"/>
        <v>KG-ARI-1906-00169-03717/42656951</v>
      </c>
      <c r="F1372" s="19" t="s">
        <v>2288</v>
      </c>
      <c r="G1372" s="19" t="s">
        <v>2289</v>
      </c>
      <c r="H1372" s="45">
        <v>43656</v>
      </c>
      <c r="I1372" s="38">
        <v>2</v>
      </c>
      <c r="J1372" s="38">
        <v>12</v>
      </c>
      <c r="K1372" s="65">
        <f t="shared" si="390"/>
        <v>6</v>
      </c>
      <c r="L1372" s="46">
        <v>1.35</v>
      </c>
      <c r="M1372" s="66">
        <f t="shared" si="391"/>
        <v>2.7</v>
      </c>
      <c r="N1372" s="38">
        <v>36</v>
      </c>
      <c r="O1372" s="38">
        <v>16.5</v>
      </c>
      <c r="P1372" s="38">
        <v>18.5</v>
      </c>
      <c r="Q1372" s="71">
        <f t="shared" si="392"/>
        <v>1.0999999999999999E-2</v>
      </c>
      <c r="R1372" s="65">
        <f t="shared" si="393"/>
        <v>0.02</v>
      </c>
      <c r="S1372" s="72">
        <f t="shared" si="394"/>
        <v>0.18999999999999997</v>
      </c>
      <c r="T1372" s="50">
        <v>2.2799999999999998</v>
      </c>
      <c r="U1372" s="51" t="s">
        <v>2622</v>
      </c>
      <c r="V1372" s="27">
        <f>IF(E1372="","",SUMIF(OUTBOUND!$G:$G,WMS!E1372,OUTBOUND!$L:$L))</f>
        <v>0</v>
      </c>
      <c r="W1372" s="27">
        <f>IF(E1372="","",SUMIF(OUTBOUND!$G:$G,WMS!E1372,OUTBOUND!$M:$M))</f>
        <v>0</v>
      </c>
      <c r="X1372" s="71">
        <f>IF(E1372="","",SUMIF(OUTBOUND!$G:$G,WMS!E1372,OUTBOUND!$O:$O))</f>
        <v>0</v>
      </c>
      <c r="Y1372" s="71">
        <f>IF(E1372="","",SUMIF(OUTBOUND!$G:$G,WMS!E1372,OUTBOUND!$AC:$AC))</f>
        <v>0</v>
      </c>
      <c r="Z1372" s="71">
        <f>IF(E1372="","",SUMIF(OUTBOUND!$G:$G,WMS!E1372,OUTBOUND!$P:$P))</f>
        <v>0</v>
      </c>
      <c r="AA1372" s="27">
        <f t="shared" si="395"/>
        <v>2</v>
      </c>
      <c r="AB1372" s="27">
        <f t="shared" si="396"/>
        <v>12</v>
      </c>
      <c r="AC1372" s="71">
        <f t="shared" si="397"/>
        <v>2.7</v>
      </c>
      <c r="AD1372" s="71">
        <f t="shared" si="398"/>
        <v>2.2799999999999998</v>
      </c>
      <c r="AE1372" s="71">
        <f t="shared" si="399"/>
        <v>0.02</v>
      </c>
      <c r="AF1372" s="80" t="b">
        <f t="shared" si="400"/>
        <v>1</v>
      </c>
    </row>
    <row r="1373" spans="1:33">
      <c r="A1373" s="43" t="s">
        <v>3227</v>
      </c>
      <c r="B1373" s="19" t="s">
        <v>2286</v>
      </c>
      <c r="C1373" s="19" t="s">
        <v>3991</v>
      </c>
      <c r="D1373" s="19">
        <v>42699613</v>
      </c>
      <c r="E1373" s="57" t="str">
        <f t="shared" si="389"/>
        <v>KG-ARI-1906-00169-03717/42699613</v>
      </c>
      <c r="F1373" s="19" t="s">
        <v>2288</v>
      </c>
      <c r="G1373" s="19" t="s">
        <v>2290</v>
      </c>
      <c r="H1373" s="45">
        <v>43656</v>
      </c>
      <c r="I1373" s="38">
        <v>2</v>
      </c>
      <c r="J1373" s="38">
        <v>16</v>
      </c>
      <c r="K1373" s="65">
        <f t="shared" si="390"/>
        <v>8</v>
      </c>
      <c r="L1373" s="46">
        <v>1.35</v>
      </c>
      <c r="M1373" s="66">
        <f t="shared" si="391"/>
        <v>2.7</v>
      </c>
      <c r="N1373" s="38">
        <v>54</v>
      </c>
      <c r="O1373" s="38">
        <v>15</v>
      </c>
      <c r="P1373" s="38">
        <v>17</v>
      </c>
      <c r="Q1373" s="71">
        <f t="shared" si="392"/>
        <v>1.4E-2</v>
      </c>
      <c r="R1373" s="65">
        <f t="shared" si="393"/>
        <v>0.03</v>
      </c>
      <c r="S1373" s="72">
        <f t="shared" si="394"/>
        <v>0.125</v>
      </c>
      <c r="T1373" s="50">
        <v>2</v>
      </c>
      <c r="U1373" s="51" t="s">
        <v>2622</v>
      </c>
      <c r="V1373" s="27">
        <f>IF(E1373="","",SUMIF(OUTBOUND!$G:$G,WMS!E1373,OUTBOUND!$L:$L))</f>
        <v>0</v>
      </c>
      <c r="W1373" s="27">
        <f>IF(E1373="","",SUMIF(OUTBOUND!$G:$G,WMS!E1373,OUTBOUND!$M:$M))</f>
        <v>0</v>
      </c>
      <c r="X1373" s="71">
        <f>IF(E1373="","",SUMIF(OUTBOUND!$G:$G,WMS!E1373,OUTBOUND!$O:$O))</f>
        <v>0</v>
      </c>
      <c r="Y1373" s="71">
        <f>IF(E1373="","",SUMIF(OUTBOUND!$G:$G,WMS!E1373,OUTBOUND!$AC:$AC))</f>
        <v>0</v>
      </c>
      <c r="Z1373" s="71">
        <f>IF(E1373="","",SUMIF(OUTBOUND!$G:$G,WMS!E1373,OUTBOUND!$P:$P))</f>
        <v>0</v>
      </c>
      <c r="AA1373" s="27">
        <f t="shared" si="395"/>
        <v>2</v>
      </c>
      <c r="AB1373" s="27">
        <f t="shared" si="396"/>
        <v>16</v>
      </c>
      <c r="AC1373" s="71">
        <f t="shared" si="397"/>
        <v>2.7</v>
      </c>
      <c r="AD1373" s="71">
        <f t="shared" si="398"/>
        <v>2</v>
      </c>
      <c r="AE1373" s="71">
        <f t="shared" si="399"/>
        <v>0.03</v>
      </c>
      <c r="AF1373" s="80" t="b">
        <f t="shared" si="400"/>
        <v>1</v>
      </c>
    </row>
    <row r="1374" spans="1:33">
      <c r="A1374" s="43" t="s">
        <v>3227</v>
      </c>
      <c r="B1374" s="19" t="s">
        <v>2286</v>
      </c>
      <c r="C1374" s="19" t="s">
        <v>3991</v>
      </c>
      <c r="D1374" s="19">
        <v>42706755</v>
      </c>
      <c r="E1374" s="57" t="str">
        <f t="shared" si="389"/>
        <v>KG-ARI-1906-00169-03717/42706755</v>
      </c>
      <c r="F1374" s="19" t="s">
        <v>2288</v>
      </c>
      <c r="G1374" s="19" t="s">
        <v>2291</v>
      </c>
      <c r="H1374" s="45">
        <v>43656</v>
      </c>
      <c r="I1374" s="38">
        <v>2</v>
      </c>
      <c r="J1374" s="38">
        <v>16</v>
      </c>
      <c r="K1374" s="65">
        <f t="shared" si="390"/>
        <v>8</v>
      </c>
      <c r="L1374" s="46">
        <v>3.4</v>
      </c>
      <c r="M1374" s="66">
        <f t="shared" si="391"/>
        <v>6.8</v>
      </c>
      <c r="N1374" s="38">
        <v>27</v>
      </c>
      <c r="O1374" s="38">
        <v>22</v>
      </c>
      <c r="P1374" s="38">
        <v>17</v>
      </c>
      <c r="Q1374" s="71">
        <f t="shared" si="392"/>
        <v>0.01</v>
      </c>
      <c r="R1374" s="65">
        <f t="shared" si="393"/>
        <v>0.02</v>
      </c>
      <c r="S1374" s="72">
        <f t="shared" si="394"/>
        <v>0.38374999999999998</v>
      </c>
      <c r="T1374" s="50">
        <v>6.14</v>
      </c>
      <c r="U1374" s="51" t="s">
        <v>2622</v>
      </c>
      <c r="V1374" s="27">
        <f>IF(E1374="","",SUMIF(OUTBOUND!$G:$G,WMS!E1374,OUTBOUND!$L:$L))</f>
        <v>0</v>
      </c>
      <c r="W1374" s="27">
        <f>IF(E1374="","",SUMIF(OUTBOUND!$G:$G,WMS!E1374,OUTBOUND!$M:$M))</f>
        <v>0</v>
      </c>
      <c r="X1374" s="71">
        <f>IF(E1374="","",SUMIF(OUTBOUND!$G:$G,WMS!E1374,OUTBOUND!$O:$O))</f>
        <v>0</v>
      </c>
      <c r="Y1374" s="71">
        <f>IF(E1374="","",SUMIF(OUTBOUND!$G:$G,WMS!E1374,OUTBOUND!$AC:$AC))</f>
        <v>0</v>
      </c>
      <c r="Z1374" s="71">
        <f>IF(E1374="","",SUMIF(OUTBOUND!$G:$G,WMS!E1374,OUTBOUND!$P:$P))</f>
        <v>0</v>
      </c>
      <c r="AA1374" s="27">
        <f t="shared" si="395"/>
        <v>2</v>
      </c>
      <c r="AB1374" s="27">
        <f t="shared" si="396"/>
        <v>16</v>
      </c>
      <c r="AC1374" s="71">
        <f t="shared" si="397"/>
        <v>6.8</v>
      </c>
      <c r="AD1374" s="71">
        <f t="shared" si="398"/>
        <v>6.14</v>
      </c>
      <c r="AE1374" s="71">
        <f t="shared" si="399"/>
        <v>0.02</v>
      </c>
      <c r="AF1374" s="80" t="b">
        <f t="shared" si="400"/>
        <v>1</v>
      </c>
    </row>
    <row r="1375" spans="1:33">
      <c r="A1375" s="43" t="s">
        <v>3227</v>
      </c>
      <c r="B1375" s="19" t="s">
        <v>2286</v>
      </c>
      <c r="C1375" s="19" t="s">
        <v>3991</v>
      </c>
      <c r="D1375" s="19">
        <v>42721178</v>
      </c>
      <c r="E1375" s="57" t="str">
        <f t="shared" si="389"/>
        <v>KG-ARI-1906-00169-03717/42721178</v>
      </c>
      <c r="F1375" s="19" t="s">
        <v>2288</v>
      </c>
      <c r="G1375" s="19" t="s">
        <v>2292</v>
      </c>
      <c r="H1375" s="45">
        <v>43656</v>
      </c>
      <c r="I1375" s="38">
        <v>2</v>
      </c>
      <c r="J1375" s="38">
        <v>24</v>
      </c>
      <c r="K1375" s="65">
        <f t="shared" si="390"/>
        <v>12</v>
      </c>
      <c r="L1375" s="46">
        <v>0.95</v>
      </c>
      <c r="M1375" s="66">
        <f t="shared" si="391"/>
        <v>1.9</v>
      </c>
      <c r="N1375" s="38">
        <v>34.5</v>
      </c>
      <c r="O1375" s="38">
        <v>20.5</v>
      </c>
      <c r="P1375" s="38">
        <v>17</v>
      </c>
      <c r="Q1375" s="71">
        <f t="shared" si="392"/>
        <v>1.2E-2</v>
      </c>
      <c r="R1375" s="65">
        <f t="shared" si="393"/>
        <v>0.02</v>
      </c>
      <c r="S1375" s="72">
        <f t="shared" si="394"/>
        <v>6.4166666666666664E-2</v>
      </c>
      <c r="T1375" s="50">
        <v>1.54</v>
      </c>
      <c r="U1375" s="51" t="s">
        <v>2622</v>
      </c>
      <c r="V1375" s="27">
        <f>IF(E1375="","",SUMIF(OUTBOUND!$G:$G,WMS!E1375,OUTBOUND!$L:$L))</f>
        <v>0</v>
      </c>
      <c r="W1375" s="27">
        <f>IF(E1375="","",SUMIF(OUTBOUND!$G:$G,WMS!E1375,OUTBOUND!$M:$M))</f>
        <v>0</v>
      </c>
      <c r="X1375" s="71">
        <f>IF(E1375="","",SUMIF(OUTBOUND!$G:$G,WMS!E1375,OUTBOUND!$O:$O))</f>
        <v>0</v>
      </c>
      <c r="Y1375" s="71">
        <f>IF(E1375="","",SUMIF(OUTBOUND!$G:$G,WMS!E1375,OUTBOUND!$AC:$AC))</f>
        <v>0</v>
      </c>
      <c r="Z1375" s="71">
        <f>IF(E1375="","",SUMIF(OUTBOUND!$G:$G,WMS!E1375,OUTBOUND!$P:$P))</f>
        <v>0</v>
      </c>
      <c r="AA1375" s="27">
        <f t="shared" si="395"/>
        <v>2</v>
      </c>
      <c r="AB1375" s="27">
        <f t="shared" si="396"/>
        <v>24</v>
      </c>
      <c r="AC1375" s="71">
        <f t="shared" si="397"/>
        <v>1.9</v>
      </c>
      <c r="AD1375" s="71">
        <f t="shared" si="398"/>
        <v>1.54</v>
      </c>
      <c r="AE1375" s="71">
        <f t="shared" si="399"/>
        <v>0.02</v>
      </c>
      <c r="AF1375" s="80" t="b">
        <f t="shared" si="400"/>
        <v>1</v>
      </c>
    </row>
    <row r="1376" spans="1:33">
      <c r="A1376" s="43" t="s">
        <v>3227</v>
      </c>
      <c r="B1376" s="19" t="s">
        <v>2286</v>
      </c>
      <c r="C1376" s="19" t="s">
        <v>3991</v>
      </c>
      <c r="D1376" s="19">
        <v>42739210</v>
      </c>
      <c r="E1376" s="57" t="str">
        <f t="shared" si="389"/>
        <v>KG-ARI-1906-00169-03717/42739210</v>
      </c>
      <c r="F1376" s="19" t="s">
        <v>2288</v>
      </c>
      <c r="G1376" s="19" t="s">
        <v>2293</v>
      </c>
      <c r="H1376" s="45">
        <v>43656</v>
      </c>
      <c r="I1376" s="38">
        <v>1</v>
      </c>
      <c r="J1376" s="38">
        <v>12</v>
      </c>
      <c r="K1376" s="65">
        <f t="shared" si="390"/>
        <v>12</v>
      </c>
      <c r="L1376" s="46">
        <v>1.35</v>
      </c>
      <c r="M1376" s="66">
        <f t="shared" si="391"/>
        <v>1.35</v>
      </c>
      <c r="N1376" s="38">
        <v>21.5</v>
      </c>
      <c r="O1376" s="38">
        <v>21</v>
      </c>
      <c r="P1376" s="38">
        <v>27</v>
      </c>
      <c r="Q1376" s="71">
        <f t="shared" si="392"/>
        <v>1.2E-2</v>
      </c>
      <c r="R1376" s="65">
        <f t="shared" si="393"/>
        <v>0.01</v>
      </c>
      <c r="S1376" s="72">
        <f t="shared" si="394"/>
        <v>8.5166666666666668E-2</v>
      </c>
      <c r="T1376" s="50">
        <v>1.022</v>
      </c>
      <c r="U1376" s="51" t="s">
        <v>2622</v>
      </c>
      <c r="V1376" s="27">
        <f>IF(E1376="","",SUMIF(OUTBOUND!$G:$G,WMS!E1376,OUTBOUND!$L:$L))</f>
        <v>0</v>
      </c>
      <c r="W1376" s="27">
        <f>IF(E1376="","",SUMIF(OUTBOUND!$G:$G,WMS!E1376,OUTBOUND!$M:$M))</f>
        <v>0</v>
      </c>
      <c r="X1376" s="71">
        <f>IF(E1376="","",SUMIF(OUTBOUND!$G:$G,WMS!E1376,OUTBOUND!$O:$O))</f>
        <v>0</v>
      </c>
      <c r="Y1376" s="71">
        <f>IF(E1376="","",SUMIF(OUTBOUND!$G:$G,WMS!E1376,OUTBOUND!$AC:$AC))</f>
        <v>0</v>
      </c>
      <c r="Z1376" s="71">
        <f>IF(E1376="","",SUMIF(OUTBOUND!$G:$G,WMS!E1376,OUTBOUND!$P:$P))</f>
        <v>0</v>
      </c>
      <c r="AA1376" s="27">
        <f t="shared" si="395"/>
        <v>1</v>
      </c>
      <c r="AB1376" s="27">
        <f t="shared" si="396"/>
        <v>12</v>
      </c>
      <c r="AC1376" s="71">
        <f t="shared" si="397"/>
        <v>1.35</v>
      </c>
      <c r="AD1376" s="71">
        <f t="shared" si="398"/>
        <v>1.022</v>
      </c>
      <c r="AE1376" s="71">
        <f t="shared" si="399"/>
        <v>0.01</v>
      </c>
      <c r="AF1376" s="80" t="b">
        <f t="shared" si="400"/>
        <v>1</v>
      </c>
    </row>
    <row r="1377" spans="1:33">
      <c r="A1377" s="43" t="s">
        <v>3227</v>
      </c>
      <c r="B1377" s="19" t="s">
        <v>2286</v>
      </c>
      <c r="C1377" s="19" t="s">
        <v>3991</v>
      </c>
      <c r="D1377" s="19">
        <v>42739234</v>
      </c>
      <c r="E1377" s="57" t="str">
        <f t="shared" si="389"/>
        <v>KG-ARI-1906-00169-03717/42739234</v>
      </c>
      <c r="F1377" s="19" t="s">
        <v>2288</v>
      </c>
      <c r="G1377" s="19" t="s">
        <v>2294</v>
      </c>
      <c r="H1377" s="45">
        <v>43656</v>
      </c>
      <c r="I1377" s="38">
        <v>3</v>
      </c>
      <c r="J1377" s="38">
        <v>12</v>
      </c>
      <c r="K1377" s="65">
        <f t="shared" si="390"/>
        <v>4</v>
      </c>
      <c r="L1377" s="46">
        <v>1.45</v>
      </c>
      <c r="M1377" s="66">
        <f t="shared" si="391"/>
        <v>4.3499999999999996</v>
      </c>
      <c r="N1377" s="38">
        <v>26</v>
      </c>
      <c r="O1377" s="38">
        <v>22.5</v>
      </c>
      <c r="P1377" s="38">
        <v>22</v>
      </c>
      <c r="Q1377" s="71">
        <f t="shared" si="392"/>
        <v>1.2999999999999999E-2</v>
      </c>
      <c r="R1377" s="65">
        <f t="shared" si="393"/>
        <v>0.04</v>
      </c>
      <c r="S1377" s="72">
        <f t="shared" si="394"/>
        <v>0.31</v>
      </c>
      <c r="T1377" s="50">
        <v>3.72</v>
      </c>
      <c r="U1377" s="51" t="s">
        <v>2622</v>
      </c>
      <c r="V1377" s="27">
        <f>IF(E1377="","",SUMIF(OUTBOUND!$G:$G,WMS!E1377,OUTBOUND!$L:$L))</f>
        <v>0</v>
      </c>
      <c r="W1377" s="27">
        <f>IF(E1377="","",SUMIF(OUTBOUND!$G:$G,WMS!E1377,OUTBOUND!$M:$M))</f>
        <v>0</v>
      </c>
      <c r="X1377" s="71">
        <f>IF(E1377="","",SUMIF(OUTBOUND!$G:$G,WMS!E1377,OUTBOUND!$O:$O))</f>
        <v>0</v>
      </c>
      <c r="Y1377" s="71">
        <f>IF(E1377="","",SUMIF(OUTBOUND!$G:$G,WMS!E1377,OUTBOUND!$AC:$AC))</f>
        <v>0</v>
      </c>
      <c r="Z1377" s="71">
        <f>IF(E1377="","",SUMIF(OUTBOUND!$G:$G,WMS!E1377,OUTBOUND!$P:$P))</f>
        <v>0</v>
      </c>
      <c r="AA1377" s="27">
        <f t="shared" si="395"/>
        <v>3</v>
      </c>
      <c r="AB1377" s="27">
        <f t="shared" si="396"/>
        <v>12</v>
      </c>
      <c r="AC1377" s="71">
        <f t="shared" si="397"/>
        <v>4.3499999999999996</v>
      </c>
      <c r="AD1377" s="71">
        <f t="shared" si="398"/>
        <v>3.72</v>
      </c>
      <c r="AE1377" s="71">
        <f t="shared" si="399"/>
        <v>0.04</v>
      </c>
      <c r="AF1377" s="80" t="b">
        <f t="shared" si="400"/>
        <v>1</v>
      </c>
    </row>
    <row r="1378" spans="1:33">
      <c r="A1378" s="43" t="s">
        <v>3227</v>
      </c>
      <c r="B1378" s="19" t="s">
        <v>2286</v>
      </c>
      <c r="C1378" s="19" t="s">
        <v>3991</v>
      </c>
      <c r="D1378" s="19">
        <v>42739425</v>
      </c>
      <c r="E1378" s="57" t="str">
        <f t="shared" si="389"/>
        <v>KG-ARI-1906-00169-03717/42739425</v>
      </c>
      <c r="F1378" s="19" t="s">
        <v>2288</v>
      </c>
      <c r="G1378" s="19" t="s">
        <v>2295</v>
      </c>
      <c r="H1378" s="45">
        <v>43656</v>
      </c>
      <c r="I1378" s="38">
        <v>4</v>
      </c>
      <c r="J1378" s="38">
        <v>16</v>
      </c>
      <c r="K1378" s="65">
        <f t="shared" si="390"/>
        <v>4</v>
      </c>
      <c r="L1378" s="46">
        <v>1.2</v>
      </c>
      <c r="M1378" s="66">
        <f t="shared" si="391"/>
        <v>4.8</v>
      </c>
      <c r="N1378" s="38">
        <v>29</v>
      </c>
      <c r="O1378" s="38">
        <v>25</v>
      </c>
      <c r="P1378" s="38">
        <v>24.5</v>
      </c>
      <c r="Q1378" s="71">
        <f t="shared" si="392"/>
        <v>1.7999999999999999E-2</v>
      </c>
      <c r="R1378" s="65">
        <f t="shared" si="393"/>
        <v>7.0000000000000007E-2</v>
      </c>
      <c r="S1378" s="72">
        <f t="shared" si="394"/>
        <v>0.23250000000000001</v>
      </c>
      <c r="T1378" s="50">
        <v>3.72</v>
      </c>
      <c r="U1378" s="51" t="s">
        <v>2622</v>
      </c>
      <c r="V1378" s="27">
        <f>IF(E1378="","",SUMIF(OUTBOUND!$G:$G,WMS!E1378,OUTBOUND!$L:$L))</f>
        <v>0</v>
      </c>
      <c r="W1378" s="27">
        <f>IF(E1378="","",SUMIF(OUTBOUND!$G:$G,WMS!E1378,OUTBOUND!$M:$M))</f>
        <v>0</v>
      </c>
      <c r="X1378" s="71">
        <f>IF(E1378="","",SUMIF(OUTBOUND!$G:$G,WMS!E1378,OUTBOUND!$O:$O))</f>
        <v>0</v>
      </c>
      <c r="Y1378" s="71">
        <f>IF(E1378="","",SUMIF(OUTBOUND!$G:$G,WMS!E1378,OUTBOUND!$AC:$AC))</f>
        <v>0</v>
      </c>
      <c r="Z1378" s="71">
        <f>IF(E1378="","",SUMIF(OUTBOUND!$G:$G,WMS!E1378,OUTBOUND!$P:$P))</f>
        <v>0</v>
      </c>
      <c r="AA1378" s="27">
        <f t="shared" si="395"/>
        <v>4</v>
      </c>
      <c r="AB1378" s="27">
        <f t="shared" si="396"/>
        <v>16</v>
      </c>
      <c r="AC1378" s="71">
        <f t="shared" si="397"/>
        <v>4.8</v>
      </c>
      <c r="AD1378" s="71">
        <f t="shared" si="398"/>
        <v>3.72</v>
      </c>
      <c r="AE1378" s="71">
        <f t="shared" si="399"/>
        <v>7.0000000000000007E-2</v>
      </c>
      <c r="AF1378" s="80" t="b">
        <f t="shared" si="400"/>
        <v>1</v>
      </c>
    </row>
    <row r="1379" spans="1:33">
      <c r="A1379" s="43" t="s">
        <v>3227</v>
      </c>
      <c r="B1379" s="19" t="s">
        <v>2286</v>
      </c>
      <c r="C1379" s="19" t="s">
        <v>3991</v>
      </c>
      <c r="D1379" s="19">
        <v>42739616</v>
      </c>
      <c r="E1379" s="57" t="str">
        <f t="shared" si="389"/>
        <v>KG-ARI-1906-00169-03717/42739616</v>
      </c>
      <c r="F1379" s="19" t="s">
        <v>2288</v>
      </c>
      <c r="G1379" s="19" t="s">
        <v>2296</v>
      </c>
      <c r="H1379" s="45">
        <v>43656</v>
      </c>
      <c r="I1379" s="38">
        <v>6</v>
      </c>
      <c r="J1379" s="38">
        <v>36</v>
      </c>
      <c r="K1379" s="65">
        <f t="shared" si="390"/>
        <v>6</v>
      </c>
      <c r="L1379" s="46">
        <v>0.6</v>
      </c>
      <c r="M1379" s="66">
        <f t="shared" si="391"/>
        <v>3.6</v>
      </c>
      <c r="N1379" s="38">
        <v>20</v>
      </c>
      <c r="O1379" s="38">
        <v>18</v>
      </c>
      <c r="P1379" s="38">
        <v>16.5</v>
      </c>
      <c r="Q1379" s="71">
        <f t="shared" si="392"/>
        <v>6.0000000000000001E-3</v>
      </c>
      <c r="R1379" s="65">
        <f t="shared" si="393"/>
        <v>0.04</v>
      </c>
      <c r="S1379" s="72">
        <f t="shared" si="394"/>
        <v>7.3333333333333334E-2</v>
      </c>
      <c r="T1379" s="50">
        <v>2.64</v>
      </c>
      <c r="U1379" s="51" t="s">
        <v>2622</v>
      </c>
      <c r="V1379" s="27">
        <f>IF(E1379="","",SUMIF(OUTBOUND!$G:$G,WMS!E1379,OUTBOUND!$L:$L))</f>
        <v>0</v>
      </c>
      <c r="W1379" s="27">
        <f>IF(E1379="","",SUMIF(OUTBOUND!$G:$G,WMS!E1379,OUTBOUND!$M:$M))</f>
        <v>0</v>
      </c>
      <c r="X1379" s="71">
        <f>IF(E1379="","",SUMIF(OUTBOUND!$G:$G,WMS!E1379,OUTBOUND!$O:$O))</f>
        <v>0</v>
      </c>
      <c r="Y1379" s="71">
        <f>IF(E1379="","",SUMIF(OUTBOUND!$G:$G,WMS!E1379,OUTBOUND!$AC:$AC))</f>
        <v>0</v>
      </c>
      <c r="Z1379" s="71">
        <f>IF(E1379="","",SUMIF(OUTBOUND!$G:$G,WMS!E1379,OUTBOUND!$P:$P))</f>
        <v>0</v>
      </c>
      <c r="AA1379" s="27">
        <f t="shared" si="395"/>
        <v>6</v>
      </c>
      <c r="AB1379" s="27">
        <f t="shared" si="396"/>
        <v>36</v>
      </c>
      <c r="AC1379" s="71">
        <f t="shared" si="397"/>
        <v>3.6</v>
      </c>
      <c r="AD1379" s="71">
        <f t="shared" si="398"/>
        <v>2.64</v>
      </c>
      <c r="AE1379" s="71">
        <f t="shared" si="399"/>
        <v>0.04</v>
      </c>
      <c r="AF1379" s="80" t="b">
        <f t="shared" si="400"/>
        <v>1</v>
      </c>
    </row>
    <row r="1380" spans="1:33">
      <c r="A1380" s="43" t="s">
        <v>3227</v>
      </c>
      <c r="B1380" s="19" t="s">
        <v>2286</v>
      </c>
      <c r="C1380" s="19" t="s">
        <v>3991</v>
      </c>
      <c r="D1380" s="19">
        <v>42739630</v>
      </c>
      <c r="E1380" s="57" t="str">
        <f t="shared" si="389"/>
        <v>KG-ARI-1906-00169-03717/42739630</v>
      </c>
      <c r="F1380" s="19" t="s">
        <v>2288</v>
      </c>
      <c r="G1380" s="19" t="s">
        <v>2295</v>
      </c>
      <c r="H1380" s="45">
        <v>43656</v>
      </c>
      <c r="I1380" s="38">
        <v>4</v>
      </c>
      <c r="J1380" s="38">
        <v>24</v>
      </c>
      <c r="K1380" s="65">
        <f t="shared" si="390"/>
        <v>6</v>
      </c>
      <c r="L1380" s="46">
        <v>1.1000000000000001</v>
      </c>
      <c r="M1380" s="66">
        <f t="shared" si="391"/>
        <v>4.4000000000000004</v>
      </c>
      <c r="N1380" s="38">
        <v>20</v>
      </c>
      <c r="O1380" s="38">
        <v>18</v>
      </c>
      <c r="P1380" s="38">
        <v>16.5</v>
      </c>
      <c r="Q1380" s="71">
        <f t="shared" si="392"/>
        <v>6.0000000000000001E-3</v>
      </c>
      <c r="R1380" s="65">
        <f t="shared" si="393"/>
        <v>0.02</v>
      </c>
      <c r="S1380" s="72">
        <f t="shared" si="394"/>
        <v>0.16</v>
      </c>
      <c r="T1380" s="50">
        <v>3.84</v>
      </c>
      <c r="U1380" s="51" t="s">
        <v>2622</v>
      </c>
      <c r="V1380" s="27">
        <f>IF(E1380="","",SUMIF(OUTBOUND!$G:$G,WMS!E1380,OUTBOUND!$L:$L))</f>
        <v>0</v>
      </c>
      <c r="W1380" s="27">
        <f>IF(E1380="","",SUMIF(OUTBOUND!$G:$G,WMS!E1380,OUTBOUND!$M:$M))</f>
        <v>0</v>
      </c>
      <c r="X1380" s="71">
        <f>IF(E1380="","",SUMIF(OUTBOUND!$G:$G,WMS!E1380,OUTBOUND!$O:$O))</f>
        <v>0</v>
      </c>
      <c r="Y1380" s="71">
        <f>IF(E1380="","",SUMIF(OUTBOUND!$G:$G,WMS!E1380,OUTBOUND!$AC:$AC))</f>
        <v>0</v>
      </c>
      <c r="Z1380" s="71">
        <f>IF(E1380="","",SUMIF(OUTBOUND!$G:$G,WMS!E1380,OUTBOUND!$P:$P))</f>
        <v>0</v>
      </c>
      <c r="AA1380" s="27">
        <f t="shared" si="395"/>
        <v>4</v>
      </c>
      <c r="AB1380" s="27">
        <f t="shared" si="396"/>
        <v>24</v>
      </c>
      <c r="AC1380" s="71">
        <f t="shared" si="397"/>
        <v>4.4000000000000004</v>
      </c>
      <c r="AD1380" s="71">
        <f t="shared" si="398"/>
        <v>3.84</v>
      </c>
      <c r="AE1380" s="71">
        <f t="shared" si="399"/>
        <v>0.02</v>
      </c>
      <c r="AF1380" s="80" t="b">
        <f t="shared" si="400"/>
        <v>1</v>
      </c>
    </row>
    <row r="1381" spans="1:33">
      <c r="A1381" s="43" t="s">
        <v>3227</v>
      </c>
      <c r="B1381" s="19" t="s">
        <v>2286</v>
      </c>
      <c r="C1381" s="19" t="s">
        <v>3991</v>
      </c>
      <c r="D1381" s="19">
        <v>42739647</v>
      </c>
      <c r="E1381" s="57" t="str">
        <f t="shared" si="389"/>
        <v>KG-ARI-1906-00169-03717/42739647</v>
      </c>
      <c r="F1381" s="19" t="s">
        <v>2288</v>
      </c>
      <c r="G1381" s="19" t="s">
        <v>2297</v>
      </c>
      <c r="H1381" s="45">
        <v>43656</v>
      </c>
      <c r="I1381" s="38">
        <v>6</v>
      </c>
      <c r="J1381" s="38">
        <v>36</v>
      </c>
      <c r="K1381" s="65">
        <f t="shared" si="390"/>
        <v>6</v>
      </c>
      <c r="L1381" s="46">
        <v>1</v>
      </c>
      <c r="M1381" s="66">
        <f t="shared" si="391"/>
        <v>6</v>
      </c>
      <c r="N1381" s="38">
        <v>34</v>
      </c>
      <c r="O1381" s="38">
        <v>20</v>
      </c>
      <c r="P1381" s="38">
        <v>17.5</v>
      </c>
      <c r="Q1381" s="71">
        <f t="shared" si="392"/>
        <v>1.2E-2</v>
      </c>
      <c r="R1381" s="65">
        <f t="shared" si="393"/>
        <v>7.0000000000000007E-2</v>
      </c>
      <c r="S1381" s="72">
        <f t="shared" si="394"/>
        <v>0.13333333333333333</v>
      </c>
      <c r="T1381" s="50">
        <v>4.8</v>
      </c>
      <c r="U1381" s="51" t="s">
        <v>2622</v>
      </c>
      <c r="V1381" s="27">
        <f>IF(E1381="","",SUMIF(OUTBOUND!$G:$G,WMS!E1381,OUTBOUND!$L:$L))</f>
        <v>0</v>
      </c>
      <c r="W1381" s="27">
        <f>IF(E1381="","",SUMIF(OUTBOUND!$G:$G,WMS!E1381,OUTBOUND!$M:$M))</f>
        <v>0</v>
      </c>
      <c r="X1381" s="71">
        <f>IF(E1381="","",SUMIF(OUTBOUND!$G:$G,WMS!E1381,OUTBOUND!$O:$O))</f>
        <v>0</v>
      </c>
      <c r="Y1381" s="71">
        <f>IF(E1381="","",SUMIF(OUTBOUND!$G:$G,WMS!E1381,OUTBOUND!$AC:$AC))</f>
        <v>0</v>
      </c>
      <c r="Z1381" s="71">
        <f>IF(E1381="","",SUMIF(OUTBOUND!$G:$G,WMS!E1381,OUTBOUND!$P:$P))</f>
        <v>0</v>
      </c>
      <c r="AA1381" s="27">
        <f t="shared" si="395"/>
        <v>6</v>
      </c>
      <c r="AB1381" s="27">
        <f t="shared" si="396"/>
        <v>36</v>
      </c>
      <c r="AC1381" s="71">
        <f t="shared" si="397"/>
        <v>6</v>
      </c>
      <c r="AD1381" s="71">
        <f t="shared" si="398"/>
        <v>4.8</v>
      </c>
      <c r="AE1381" s="71">
        <f t="shared" si="399"/>
        <v>7.0000000000000007E-2</v>
      </c>
      <c r="AF1381" s="80" t="b">
        <f t="shared" si="400"/>
        <v>1</v>
      </c>
    </row>
    <row r="1382" spans="1:33">
      <c r="A1382" s="43" t="s">
        <v>3227</v>
      </c>
      <c r="B1382" s="19" t="s">
        <v>2286</v>
      </c>
      <c r="C1382" s="19" t="s">
        <v>3991</v>
      </c>
      <c r="D1382" s="19">
        <v>42739654</v>
      </c>
      <c r="E1382" s="57" t="str">
        <f t="shared" si="389"/>
        <v>KG-ARI-1906-00169-03717/42739654</v>
      </c>
      <c r="F1382" s="19" t="s">
        <v>2288</v>
      </c>
      <c r="G1382" s="19" t="s">
        <v>2298</v>
      </c>
      <c r="H1382" s="45">
        <v>43656</v>
      </c>
      <c r="I1382" s="38">
        <v>2</v>
      </c>
      <c r="J1382" s="38">
        <v>12</v>
      </c>
      <c r="K1382" s="65">
        <f t="shared" si="390"/>
        <v>6</v>
      </c>
      <c r="L1382" s="46">
        <v>1.75</v>
      </c>
      <c r="M1382" s="66">
        <f t="shared" si="391"/>
        <v>3.5</v>
      </c>
      <c r="N1382" s="38">
        <v>32</v>
      </c>
      <c r="O1382" s="38">
        <v>17.5</v>
      </c>
      <c r="P1382" s="38">
        <v>32.5</v>
      </c>
      <c r="Q1382" s="71">
        <f t="shared" si="392"/>
        <v>1.7999999999999999E-2</v>
      </c>
      <c r="R1382" s="65">
        <f t="shared" si="393"/>
        <v>0.04</v>
      </c>
      <c r="S1382" s="72">
        <f t="shared" si="394"/>
        <v>0.25</v>
      </c>
      <c r="T1382" s="50">
        <v>3</v>
      </c>
      <c r="U1382" s="51" t="s">
        <v>2622</v>
      </c>
      <c r="V1382" s="27">
        <f>IF(E1382="","",SUMIF(OUTBOUND!$G:$G,WMS!E1382,OUTBOUND!$L:$L))</f>
        <v>0</v>
      </c>
      <c r="W1382" s="27">
        <f>IF(E1382="","",SUMIF(OUTBOUND!$G:$G,WMS!E1382,OUTBOUND!$M:$M))</f>
        <v>0</v>
      </c>
      <c r="X1382" s="71">
        <f>IF(E1382="","",SUMIF(OUTBOUND!$G:$G,WMS!E1382,OUTBOUND!$O:$O))</f>
        <v>0</v>
      </c>
      <c r="Y1382" s="71">
        <f>IF(E1382="","",SUMIF(OUTBOUND!$G:$G,WMS!E1382,OUTBOUND!$AC:$AC))</f>
        <v>0</v>
      </c>
      <c r="Z1382" s="71">
        <f>IF(E1382="","",SUMIF(OUTBOUND!$G:$G,WMS!E1382,OUTBOUND!$P:$P))</f>
        <v>0</v>
      </c>
      <c r="AA1382" s="27">
        <f t="shared" si="395"/>
        <v>2</v>
      </c>
      <c r="AB1382" s="27">
        <f t="shared" si="396"/>
        <v>12</v>
      </c>
      <c r="AC1382" s="71">
        <f t="shared" si="397"/>
        <v>3.5</v>
      </c>
      <c r="AD1382" s="71">
        <f t="shared" si="398"/>
        <v>3</v>
      </c>
      <c r="AE1382" s="71">
        <f t="shared" si="399"/>
        <v>0.04</v>
      </c>
      <c r="AF1382" s="80" t="b">
        <f t="shared" si="400"/>
        <v>1</v>
      </c>
    </row>
    <row r="1383" spans="1:33">
      <c r="A1383" s="43" t="s">
        <v>3227</v>
      </c>
      <c r="B1383" s="19" t="s">
        <v>2299</v>
      </c>
      <c r="C1383" s="19" t="s">
        <v>3992</v>
      </c>
      <c r="D1383" s="19" t="s">
        <v>3993</v>
      </c>
      <c r="E1383" s="57" t="str">
        <f t="shared" si="389"/>
        <v>KG-ARI-1906-00171-03636/42757627</v>
      </c>
      <c r="F1383" s="19" t="s">
        <v>2301</v>
      </c>
      <c r="G1383" s="19" t="s">
        <v>2302</v>
      </c>
      <c r="H1383" s="45">
        <v>43656</v>
      </c>
      <c r="I1383" s="38">
        <v>7</v>
      </c>
      <c r="J1383" s="38">
        <v>56</v>
      </c>
      <c r="K1383" s="65">
        <f t="shared" si="390"/>
        <v>8</v>
      </c>
      <c r="L1383" s="46">
        <v>1.65</v>
      </c>
      <c r="M1383" s="66">
        <f t="shared" si="391"/>
        <v>11.55</v>
      </c>
      <c r="N1383" s="38">
        <v>38.5</v>
      </c>
      <c r="O1383" s="38">
        <v>15.5</v>
      </c>
      <c r="P1383" s="38">
        <v>11.5</v>
      </c>
      <c r="Q1383" s="71">
        <f t="shared" si="392"/>
        <v>7.0000000000000001E-3</v>
      </c>
      <c r="R1383" s="65">
        <f t="shared" si="393"/>
        <v>0.05</v>
      </c>
      <c r="S1383" s="72">
        <f t="shared" si="394"/>
        <v>0.16625000000000001</v>
      </c>
      <c r="T1383" s="50">
        <v>9.31</v>
      </c>
      <c r="U1383" s="51" t="s">
        <v>2622</v>
      </c>
      <c r="V1383" s="27">
        <f>IF(E1383="","",SUMIF(OUTBOUND!$G:$G,WMS!E1383,OUTBOUND!$L:$L))</f>
        <v>0</v>
      </c>
      <c r="W1383" s="27">
        <f>IF(E1383="","",SUMIF(OUTBOUND!$G:$G,WMS!E1383,OUTBOUND!$M:$M))</f>
        <v>0</v>
      </c>
      <c r="X1383" s="71">
        <f>IF(E1383="","",SUMIF(OUTBOUND!$G:$G,WMS!E1383,OUTBOUND!$O:$O))</f>
        <v>0</v>
      </c>
      <c r="Y1383" s="71">
        <f>IF(E1383="","",SUMIF(OUTBOUND!$G:$G,WMS!E1383,OUTBOUND!$AC:$AC))</f>
        <v>0</v>
      </c>
      <c r="Z1383" s="71">
        <f>IF(E1383="","",SUMIF(OUTBOUND!$G:$G,WMS!E1383,OUTBOUND!$P:$P))</f>
        <v>0</v>
      </c>
      <c r="AA1383" s="27">
        <f t="shared" si="395"/>
        <v>7</v>
      </c>
      <c r="AB1383" s="27">
        <f t="shared" si="396"/>
        <v>56</v>
      </c>
      <c r="AC1383" s="71">
        <f t="shared" si="397"/>
        <v>11.55</v>
      </c>
      <c r="AD1383" s="71">
        <f t="shared" si="398"/>
        <v>9.31</v>
      </c>
      <c r="AE1383" s="71">
        <f t="shared" si="399"/>
        <v>0.05</v>
      </c>
      <c r="AF1383" s="80" t="b">
        <f t="shared" si="400"/>
        <v>1</v>
      </c>
    </row>
    <row r="1384" spans="1:33">
      <c r="A1384" s="43" t="s">
        <v>3227</v>
      </c>
      <c r="B1384" s="19" t="s">
        <v>2299</v>
      </c>
      <c r="C1384" s="19" t="s">
        <v>3992</v>
      </c>
      <c r="D1384" s="19" t="s">
        <v>3994</v>
      </c>
      <c r="E1384" s="57" t="str">
        <f t="shared" si="389"/>
        <v>KG-ARI-1906-00171-03636/42748717</v>
      </c>
      <c r="F1384" s="19" t="s">
        <v>2301</v>
      </c>
      <c r="G1384" s="19" t="s">
        <v>2303</v>
      </c>
      <c r="H1384" s="45">
        <v>43656</v>
      </c>
      <c r="I1384" s="38">
        <v>5</v>
      </c>
      <c r="J1384" s="38">
        <v>40</v>
      </c>
      <c r="K1384" s="65">
        <f t="shared" si="390"/>
        <v>8</v>
      </c>
      <c r="L1384" s="46">
        <v>1.45</v>
      </c>
      <c r="M1384" s="66">
        <f t="shared" si="391"/>
        <v>7.25</v>
      </c>
      <c r="N1384" s="38">
        <v>40</v>
      </c>
      <c r="O1384" s="38">
        <v>16</v>
      </c>
      <c r="P1384" s="38">
        <v>12</v>
      </c>
      <c r="Q1384" s="71">
        <f t="shared" si="392"/>
        <v>8.0000000000000002E-3</v>
      </c>
      <c r="R1384" s="65">
        <f t="shared" si="393"/>
        <v>0.04</v>
      </c>
      <c r="S1384" s="72">
        <f t="shared" si="394"/>
        <v>0.1525</v>
      </c>
      <c r="T1384" s="50">
        <v>6.1</v>
      </c>
      <c r="U1384" s="51" t="s">
        <v>2622</v>
      </c>
      <c r="V1384" s="27">
        <f>IF(E1384="","",SUMIF(OUTBOUND!$G:$G,WMS!E1384,OUTBOUND!$L:$L))</f>
        <v>0</v>
      </c>
      <c r="W1384" s="27">
        <f>IF(E1384="","",SUMIF(OUTBOUND!$G:$G,WMS!E1384,OUTBOUND!$M:$M))</f>
        <v>0</v>
      </c>
      <c r="X1384" s="71">
        <f>IF(E1384="","",SUMIF(OUTBOUND!$G:$G,WMS!E1384,OUTBOUND!$O:$O))</f>
        <v>0</v>
      </c>
      <c r="Y1384" s="71">
        <f>IF(E1384="","",SUMIF(OUTBOUND!$G:$G,WMS!E1384,OUTBOUND!$AC:$AC))</f>
        <v>0</v>
      </c>
      <c r="Z1384" s="71">
        <f>IF(E1384="","",SUMIF(OUTBOUND!$G:$G,WMS!E1384,OUTBOUND!$P:$P))</f>
        <v>0</v>
      </c>
      <c r="AA1384" s="27">
        <f t="shared" si="395"/>
        <v>5</v>
      </c>
      <c r="AB1384" s="27">
        <f t="shared" si="396"/>
        <v>40</v>
      </c>
      <c r="AC1384" s="71">
        <f t="shared" si="397"/>
        <v>7.25</v>
      </c>
      <c r="AD1384" s="71">
        <f t="shared" si="398"/>
        <v>6.1</v>
      </c>
      <c r="AE1384" s="71">
        <f t="shared" si="399"/>
        <v>0.04</v>
      </c>
      <c r="AF1384" s="80" t="b">
        <f t="shared" si="400"/>
        <v>1</v>
      </c>
    </row>
    <row r="1385" spans="1:33">
      <c r="A1385" s="84" t="s">
        <v>3227</v>
      </c>
      <c r="B1385" s="83" t="s">
        <v>2305</v>
      </c>
      <c r="C1385" s="83" t="s">
        <v>3995</v>
      </c>
      <c r="D1385" s="83" t="s">
        <v>3996</v>
      </c>
      <c r="E1385" s="57" t="str">
        <f t="shared" si="389"/>
        <v>KG-ROB-1905-00132-03180/42629986</v>
      </c>
      <c r="F1385" s="19" t="s">
        <v>2307</v>
      </c>
      <c r="G1385" s="19" t="s">
        <v>2310</v>
      </c>
      <c r="H1385" s="45">
        <v>43657</v>
      </c>
      <c r="I1385" s="38">
        <v>334</v>
      </c>
      <c r="J1385" s="38">
        <v>2004</v>
      </c>
      <c r="K1385" s="65">
        <f t="shared" si="390"/>
        <v>6</v>
      </c>
      <c r="L1385" s="46">
        <v>8.3000000000000007</v>
      </c>
      <c r="M1385" s="66">
        <f t="shared" si="391"/>
        <v>2772.2</v>
      </c>
      <c r="N1385" s="38">
        <v>38.5</v>
      </c>
      <c r="O1385" s="38">
        <v>21</v>
      </c>
      <c r="P1385" s="38">
        <v>31</v>
      </c>
      <c r="Q1385" s="71">
        <f t="shared" si="392"/>
        <v>2.5000000000000001E-2</v>
      </c>
      <c r="R1385" s="65">
        <f t="shared" si="393"/>
        <v>8.3699999999999992</v>
      </c>
      <c r="S1385" s="72">
        <f t="shared" si="394"/>
        <v>1.2666666666666666</v>
      </c>
      <c r="T1385" s="50">
        <v>2538.4</v>
      </c>
      <c r="U1385" s="51" t="s">
        <v>3997</v>
      </c>
      <c r="V1385" s="27">
        <f>IF(E1385="","",SUMIF(OUTBOUND!$G:$G,WMS!E1385,OUTBOUND!$L:$L))</f>
        <v>334</v>
      </c>
      <c r="W1385" s="27">
        <f>IF(E1385="","",SUMIF(OUTBOUND!$G:$G,WMS!E1385,OUTBOUND!$M:$M))</f>
        <v>2004</v>
      </c>
      <c r="X1385" s="71">
        <f>IF(E1385="","",SUMIF(OUTBOUND!$G:$G,WMS!E1385,OUTBOUND!$O:$O))</f>
        <v>2772.2000000000003</v>
      </c>
      <c r="Y1385" s="71">
        <f>IF(E1385="","",SUMIF(OUTBOUND!$G:$G,WMS!E1385,OUTBOUND!$AC:$AC))</f>
        <v>2538.4</v>
      </c>
      <c r="Z1385" s="71">
        <f>IF(E1385="","",SUMIF(OUTBOUND!$G:$G,WMS!E1385,OUTBOUND!$P:$P))</f>
        <v>8.35</v>
      </c>
      <c r="AA1385" s="27">
        <f t="shared" si="395"/>
        <v>0</v>
      </c>
      <c r="AB1385" s="27">
        <f t="shared" si="396"/>
        <v>0</v>
      </c>
      <c r="AC1385" s="71">
        <f t="shared" si="397"/>
        <v>-4.5474735088646412E-13</v>
      </c>
      <c r="AD1385" s="71">
        <f t="shared" si="398"/>
        <v>0</v>
      </c>
      <c r="AE1385" s="71">
        <f t="shared" si="399"/>
        <v>1.9999999999999574E-2</v>
      </c>
      <c r="AF1385" s="80" t="e">
        <f t="shared" si="400"/>
        <v>#DIV/0!</v>
      </c>
      <c r="AG1385" s="60" t="s">
        <v>2726</v>
      </c>
    </row>
    <row r="1386" spans="1:33">
      <c r="A1386" s="84" t="s">
        <v>3227</v>
      </c>
      <c r="B1386" s="83" t="s">
        <v>2305</v>
      </c>
      <c r="C1386" s="83" t="s">
        <v>3995</v>
      </c>
      <c r="D1386" s="83" t="s">
        <v>3998</v>
      </c>
      <c r="E1386" s="57" t="str">
        <f t="shared" si="389"/>
        <v>KG-ROB-1905-00132-03180/42665489</v>
      </c>
      <c r="F1386" s="19" t="s">
        <v>2307</v>
      </c>
      <c r="G1386" s="19" t="s">
        <v>2308</v>
      </c>
      <c r="H1386" s="45">
        <v>43657</v>
      </c>
      <c r="I1386" s="38">
        <v>250</v>
      </c>
      <c r="J1386" s="38">
        <v>2000</v>
      </c>
      <c r="K1386" s="65">
        <f t="shared" si="390"/>
        <v>8</v>
      </c>
      <c r="L1386" s="46">
        <v>3.9</v>
      </c>
      <c r="M1386" s="66">
        <f t="shared" si="391"/>
        <v>975</v>
      </c>
      <c r="N1386" s="38">
        <v>42.5</v>
      </c>
      <c r="O1386" s="38">
        <v>23</v>
      </c>
      <c r="P1386" s="38">
        <v>13</v>
      </c>
      <c r="Q1386" s="71">
        <f t="shared" si="392"/>
        <v>1.2999999999999999E-2</v>
      </c>
      <c r="R1386" s="65">
        <f t="shared" si="393"/>
        <v>3.18</v>
      </c>
      <c r="S1386" s="72">
        <f t="shared" si="394"/>
        <v>0.45</v>
      </c>
      <c r="T1386" s="50">
        <v>900</v>
      </c>
      <c r="U1386" s="51" t="s">
        <v>3999</v>
      </c>
      <c r="V1386" s="27">
        <f>IF(E1386="","",SUMIF(OUTBOUND!$G:$G,WMS!E1386,OUTBOUND!$L:$L))</f>
        <v>250</v>
      </c>
      <c r="W1386" s="27">
        <f>IF(E1386="","",SUMIF(OUTBOUND!$G:$G,WMS!E1386,OUTBOUND!$M:$M))</f>
        <v>2000</v>
      </c>
      <c r="X1386" s="71">
        <f>IF(E1386="","",SUMIF(OUTBOUND!$G:$G,WMS!E1386,OUTBOUND!$O:$O))</f>
        <v>975</v>
      </c>
      <c r="Y1386" s="71">
        <f>IF(E1386="","",SUMIF(OUTBOUND!$G:$G,WMS!E1386,OUTBOUND!$AC:$AC))</f>
        <v>900</v>
      </c>
      <c r="Z1386" s="71">
        <f>IF(E1386="","",SUMIF(OUTBOUND!$G:$G,WMS!E1386,OUTBOUND!$P:$P))</f>
        <v>3.25</v>
      </c>
      <c r="AA1386" s="27">
        <f t="shared" si="395"/>
        <v>0</v>
      </c>
      <c r="AB1386" s="27">
        <f t="shared" si="396"/>
        <v>0</v>
      </c>
      <c r="AC1386" s="71">
        <f t="shared" si="397"/>
        <v>0</v>
      </c>
      <c r="AD1386" s="71">
        <f t="shared" si="398"/>
        <v>0</v>
      </c>
      <c r="AE1386" s="71">
        <f t="shared" si="399"/>
        <v>-6.999999999999984E-2</v>
      </c>
      <c r="AF1386" s="80" t="e">
        <f t="shared" si="400"/>
        <v>#DIV/0!</v>
      </c>
      <c r="AG1386" s="60" t="s">
        <v>2726</v>
      </c>
    </row>
    <row r="1387" spans="1:33">
      <c r="A1387" s="84" t="s">
        <v>3227</v>
      </c>
      <c r="B1387" s="83" t="s">
        <v>2305</v>
      </c>
      <c r="C1387" s="83" t="s">
        <v>3995</v>
      </c>
      <c r="D1387" s="83" t="s">
        <v>4000</v>
      </c>
      <c r="E1387" s="57" t="str">
        <f t="shared" si="389"/>
        <v>KG-ROB-1905-00132-03180/42578789</v>
      </c>
      <c r="F1387" s="19" t="s">
        <v>2307</v>
      </c>
      <c r="G1387" s="19" t="s">
        <v>2308</v>
      </c>
      <c r="H1387" s="45">
        <v>43657</v>
      </c>
      <c r="I1387" s="38">
        <v>250</v>
      </c>
      <c r="J1387" s="38">
        <v>2000</v>
      </c>
      <c r="K1387" s="65">
        <f t="shared" si="390"/>
        <v>8</v>
      </c>
      <c r="L1387" s="46">
        <v>3.7</v>
      </c>
      <c r="M1387" s="66">
        <f t="shared" si="391"/>
        <v>925</v>
      </c>
      <c r="N1387" s="38">
        <v>42</v>
      </c>
      <c r="O1387" s="38">
        <v>23.5</v>
      </c>
      <c r="P1387" s="38">
        <v>13</v>
      </c>
      <c r="Q1387" s="71">
        <f t="shared" si="392"/>
        <v>1.2999999999999999E-2</v>
      </c>
      <c r="R1387" s="65">
        <f t="shared" si="393"/>
        <v>3.21</v>
      </c>
      <c r="S1387" s="72">
        <f t="shared" si="394"/>
        <v>0.45</v>
      </c>
      <c r="T1387" s="50">
        <v>900</v>
      </c>
      <c r="U1387" s="51" t="s">
        <v>4001</v>
      </c>
      <c r="V1387" s="27">
        <f>IF(E1387="","",SUMIF(OUTBOUND!$G:$G,WMS!E1387,OUTBOUND!$L:$L))</f>
        <v>250</v>
      </c>
      <c r="W1387" s="27">
        <f>IF(E1387="","",SUMIF(OUTBOUND!$G:$G,WMS!E1387,OUTBOUND!$M:$M))</f>
        <v>2000</v>
      </c>
      <c r="X1387" s="71">
        <f>IF(E1387="","",SUMIF(OUTBOUND!$G:$G,WMS!E1387,OUTBOUND!$O:$O))</f>
        <v>925</v>
      </c>
      <c r="Y1387" s="71">
        <f>IF(E1387="","",SUMIF(OUTBOUND!$G:$G,WMS!E1387,OUTBOUND!$AC:$AC))</f>
        <v>900</v>
      </c>
      <c r="Z1387" s="71">
        <f>IF(E1387="","",SUMIF(OUTBOUND!$G:$G,WMS!E1387,OUTBOUND!$P:$P))</f>
        <v>3.25</v>
      </c>
      <c r="AA1387" s="27">
        <f t="shared" si="395"/>
        <v>0</v>
      </c>
      <c r="AB1387" s="27">
        <f t="shared" si="396"/>
        <v>0</v>
      </c>
      <c r="AC1387" s="71">
        <f t="shared" si="397"/>
        <v>0</v>
      </c>
      <c r="AD1387" s="71">
        <f t="shared" si="398"/>
        <v>0</v>
      </c>
      <c r="AE1387" s="71">
        <f t="shared" si="399"/>
        <v>-4.0000000000000036E-2</v>
      </c>
      <c r="AF1387" s="80" t="e">
        <f t="shared" si="400"/>
        <v>#DIV/0!</v>
      </c>
      <c r="AG1387" s="60" t="s">
        <v>2726</v>
      </c>
    </row>
    <row r="1388" spans="1:33">
      <c r="A1388" s="43" t="s">
        <v>3227</v>
      </c>
      <c r="B1388" s="19" t="s">
        <v>2305</v>
      </c>
      <c r="C1388" s="19" t="s">
        <v>4002</v>
      </c>
      <c r="D1388" s="19" t="s">
        <v>4000</v>
      </c>
      <c r="E1388" s="57" t="str">
        <f t="shared" si="389"/>
        <v>KG-ROB-1906-00133-03181/42578789</v>
      </c>
      <c r="F1388" s="19" t="s">
        <v>2307</v>
      </c>
      <c r="G1388" s="19" t="s">
        <v>2308</v>
      </c>
      <c r="H1388" s="45">
        <v>43657</v>
      </c>
      <c r="I1388" s="38">
        <v>250</v>
      </c>
      <c r="J1388" s="38">
        <v>2000</v>
      </c>
      <c r="K1388" s="65">
        <f t="shared" si="390"/>
        <v>8</v>
      </c>
      <c r="L1388" s="46">
        <v>3.7</v>
      </c>
      <c r="M1388" s="66">
        <f t="shared" si="391"/>
        <v>925</v>
      </c>
      <c r="N1388" s="38">
        <v>42</v>
      </c>
      <c r="O1388" s="38">
        <v>23.5</v>
      </c>
      <c r="P1388" s="38">
        <v>13</v>
      </c>
      <c r="Q1388" s="71">
        <f t="shared" si="392"/>
        <v>1.2999999999999999E-2</v>
      </c>
      <c r="R1388" s="65">
        <f t="shared" si="393"/>
        <v>3.21</v>
      </c>
      <c r="S1388" s="72">
        <f t="shared" si="394"/>
        <v>0.45</v>
      </c>
      <c r="T1388" s="50">
        <v>900</v>
      </c>
      <c r="U1388" s="51" t="s">
        <v>4003</v>
      </c>
      <c r="V1388" s="27">
        <f>IF(E1388="","",SUMIF(OUTBOUND!$G:$G,WMS!E1388,OUTBOUND!$L:$L))</f>
        <v>0</v>
      </c>
      <c r="W1388" s="27">
        <f>IF(E1388="","",SUMIF(OUTBOUND!$G:$G,WMS!E1388,OUTBOUND!$M:$M))</f>
        <v>0</v>
      </c>
      <c r="X1388" s="71">
        <f>IF(E1388="","",SUMIF(OUTBOUND!$G:$G,WMS!E1388,OUTBOUND!$O:$O))</f>
        <v>0</v>
      </c>
      <c r="Y1388" s="71">
        <f>IF(E1388="","",SUMIF(OUTBOUND!$G:$G,WMS!E1388,OUTBOUND!$AC:$AC))</f>
        <v>0</v>
      </c>
      <c r="Z1388" s="71">
        <f>IF(E1388="","",SUMIF(OUTBOUND!$G:$G,WMS!E1388,OUTBOUND!$P:$P))</f>
        <v>0</v>
      </c>
      <c r="AA1388" s="27">
        <f t="shared" si="395"/>
        <v>250</v>
      </c>
      <c r="AB1388" s="27">
        <f t="shared" si="396"/>
        <v>2000</v>
      </c>
      <c r="AC1388" s="71">
        <f t="shared" si="397"/>
        <v>925</v>
      </c>
      <c r="AD1388" s="71">
        <f t="shared" si="398"/>
        <v>900</v>
      </c>
      <c r="AE1388" s="71">
        <f t="shared" si="399"/>
        <v>3.21</v>
      </c>
      <c r="AF1388" s="80" t="b">
        <f t="shared" si="400"/>
        <v>1</v>
      </c>
    </row>
    <row r="1389" spans="1:33">
      <c r="A1389" s="43" t="s">
        <v>3227</v>
      </c>
      <c r="B1389" s="19" t="s">
        <v>2305</v>
      </c>
      <c r="C1389" s="19" t="s">
        <v>4002</v>
      </c>
      <c r="D1389" s="19" t="s">
        <v>3998</v>
      </c>
      <c r="E1389" s="57" t="str">
        <f t="shared" si="389"/>
        <v>KG-ROB-1906-00133-03181/42665489</v>
      </c>
      <c r="F1389" s="19" t="s">
        <v>2307</v>
      </c>
      <c r="G1389" s="19" t="s">
        <v>2308</v>
      </c>
      <c r="H1389" s="45">
        <v>43657</v>
      </c>
      <c r="I1389" s="38">
        <v>250</v>
      </c>
      <c r="J1389" s="38">
        <v>2000</v>
      </c>
      <c r="K1389" s="65">
        <f t="shared" si="390"/>
        <v>8</v>
      </c>
      <c r="L1389" s="46">
        <v>3.9</v>
      </c>
      <c r="M1389" s="66">
        <f t="shared" si="391"/>
        <v>975</v>
      </c>
      <c r="N1389" s="38">
        <v>42.5</v>
      </c>
      <c r="O1389" s="38">
        <v>23</v>
      </c>
      <c r="P1389" s="38">
        <v>13</v>
      </c>
      <c r="Q1389" s="71">
        <f t="shared" si="392"/>
        <v>1.2999999999999999E-2</v>
      </c>
      <c r="R1389" s="65">
        <f t="shared" si="393"/>
        <v>3.18</v>
      </c>
      <c r="S1389" s="72">
        <f t="shared" si="394"/>
        <v>0.45</v>
      </c>
      <c r="T1389" s="50">
        <v>900</v>
      </c>
      <c r="U1389" s="51" t="s">
        <v>4004</v>
      </c>
      <c r="V1389" s="27">
        <f>IF(E1389="","",SUMIF(OUTBOUND!$G:$G,WMS!E1389,OUTBOUND!$L:$L))</f>
        <v>0</v>
      </c>
      <c r="W1389" s="27">
        <f>IF(E1389="","",SUMIF(OUTBOUND!$G:$G,WMS!E1389,OUTBOUND!$M:$M))</f>
        <v>0</v>
      </c>
      <c r="X1389" s="71">
        <f>IF(E1389="","",SUMIF(OUTBOUND!$G:$G,WMS!E1389,OUTBOUND!$O:$O))</f>
        <v>0</v>
      </c>
      <c r="Y1389" s="71">
        <f>IF(E1389="","",SUMIF(OUTBOUND!$G:$G,WMS!E1389,OUTBOUND!$AC:$AC))</f>
        <v>0</v>
      </c>
      <c r="Z1389" s="71">
        <f>IF(E1389="","",SUMIF(OUTBOUND!$G:$G,WMS!E1389,OUTBOUND!$P:$P))</f>
        <v>0</v>
      </c>
      <c r="AA1389" s="27">
        <f t="shared" si="395"/>
        <v>250</v>
      </c>
      <c r="AB1389" s="27">
        <f t="shared" si="396"/>
        <v>2000</v>
      </c>
      <c r="AC1389" s="71">
        <f t="shared" si="397"/>
        <v>975</v>
      </c>
      <c r="AD1389" s="71">
        <f t="shared" si="398"/>
        <v>900</v>
      </c>
      <c r="AE1389" s="71">
        <f t="shared" si="399"/>
        <v>3.18</v>
      </c>
      <c r="AF1389" s="80" t="b">
        <f t="shared" si="400"/>
        <v>1</v>
      </c>
    </row>
    <row r="1390" spans="1:33">
      <c r="A1390" s="84" t="s">
        <v>3227</v>
      </c>
      <c r="B1390" s="83" t="s">
        <v>2305</v>
      </c>
      <c r="C1390" s="83" t="s">
        <v>4002</v>
      </c>
      <c r="D1390" s="83" t="s">
        <v>4005</v>
      </c>
      <c r="E1390" s="57" t="str">
        <f t="shared" si="389"/>
        <v>KG-ROB-1906-00133-03181/42569312</v>
      </c>
      <c r="F1390" s="19" t="s">
        <v>2307</v>
      </c>
      <c r="G1390" s="19" t="s">
        <v>2310</v>
      </c>
      <c r="H1390" s="45">
        <v>43657</v>
      </c>
      <c r="I1390" s="38">
        <v>320</v>
      </c>
      <c r="J1390" s="38">
        <v>1920</v>
      </c>
      <c r="K1390" s="65">
        <f t="shared" si="390"/>
        <v>6</v>
      </c>
      <c r="L1390" s="46">
        <v>8.3000000000000007</v>
      </c>
      <c r="M1390" s="66">
        <f t="shared" si="391"/>
        <v>2656</v>
      </c>
      <c r="N1390" s="38">
        <v>38.5</v>
      </c>
      <c r="O1390" s="38">
        <v>21.5</v>
      </c>
      <c r="P1390" s="38">
        <v>30.5</v>
      </c>
      <c r="Q1390" s="71">
        <f t="shared" si="392"/>
        <v>2.5000000000000001E-2</v>
      </c>
      <c r="R1390" s="65">
        <f t="shared" si="393"/>
        <v>8.08</v>
      </c>
      <c r="S1390" s="72">
        <f t="shared" si="394"/>
        <v>1.2666666666666666</v>
      </c>
      <c r="T1390" s="50">
        <v>2432</v>
      </c>
      <c r="U1390" s="51" t="s">
        <v>4006</v>
      </c>
      <c r="V1390" s="27">
        <f>IF(E1390="","",SUMIF(OUTBOUND!$G:$G,WMS!E1390,OUTBOUND!$L:$L))</f>
        <v>320</v>
      </c>
      <c r="W1390" s="27">
        <f>IF(E1390="","",SUMIF(OUTBOUND!$G:$G,WMS!E1390,OUTBOUND!$M:$M))</f>
        <v>1920</v>
      </c>
      <c r="X1390" s="71">
        <f>IF(E1390="","",SUMIF(OUTBOUND!$G:$G,WMS!E1390,OUTBOUND!$O:$O))</f>
        <v>2656</v>
      </c>
      <c r="Y1390" s="71">
        <f>IF(E1390="","",SUMIF(OUTBOUND!$G:$G,WMS!E1390,OUTBOUND!$AC:$AC))</f>
        <v>2432</v>
      </c>
      <c r="Z1390" s="71">
        <f>IF(E1390="","",SUMIF(OUTBOUND!$G:$G,WMS!E1390,OUTBOUND!$P:$P))</f>
        <v>8</v>
      </c>
      <c r="AA1390" s="27">
        <f t="shared" si="395"/>
        <v>0</v>
      </c>
      <c r="AB1390" s="27">
        <f t="shared" si="396"/>
        <v>0</v>
      </c>
      <c r="AC1390" s="71">
        <f t="shared" si="397"/>
        <v>0</v>
      </c>
      <c r="AD1390" s="71">
        <f t="shared" si="398"/>
        <v>0</v>
      </c>
      <c r="AE1390" s="71">
        <f t="shared" si="399"/>
        <v>8.0000000000000071E-2</v>
      </c>
      <c r="AF1390" s="80" t="e">
        <f t="shared" si="400"/>
        <v>#DIV/0!</v>
      </c>
      <c r="AG1390" s="60" t="s">
        <v>2726</v>
      </c>
    </row>
    <row r="1391" spans="1:33">
      <c r="A1391" s="43" t="s">
        <v>3227</v>
      </c>
      <c r="B1391" s="19" t="s">
        <v>2311</v>
      </c>
      <c r="C1391" s="19" t="s">
        <v>4007</v>
      </c>
      <c r="D1391" s="19" t="s">
        <v>4008</v>
      </c>
      <c r="E1391" s="57" t="str">
        <f t="shared" si="389"/>
        <v>KG-ARI-1906-00152-03403/42427865</v>
      </c>
      <c r="F1391" s="19" t="s">
        <v>2313</v>
      </c>
      <c r="G1391" s="19" t="s">
        <v>2314</v>
      </c>
      <c r="H1391" s="45">
        <v>43663</v>
      </c>
      <c r="I1391" s="38">
        <v>4</v>
      </c>
      <c r="J1391" s="38">
        <v>16</v>
      </c>
      <c r="K1391" s="65">
        <f t="shared" si="390"/>
        <v>4</v>
      </c>
      <c r="L1391" s="46">
        <v>3.97</v>
      </c>
      <c r="M1391" s="66">
        <f t="shared" si="391"/>
        <v>15.88</v>
      </c>
      <c r="N1391" s="38">
        <v>53</v>
      </c>
      <c r="O1391" s="38">
        <v>32.5</v>
      </c>
      <c r="P1391" s="38">
        <v>41.5</v>
      </c>
      <c r="Q1391" s="71">
        <f t="shared" si="392"/>
        <v>7.0999999999999994E-2</v>
      </c>
      <c r="R1391" s="65">
        <f t="shared" si="393"/>
        <v>0.28999999999999998</v>
      </c>
      <c r="S1391" s="72">
        <f t="shared" si="394"/>
        <v>0.52</v>
      </c>
      <c r="T1391" s="50">
        <v>8.32</v>
      </c>
      <c r="U1391" s="51" t="s">
        <v>2820</v>
      </c>
      <c r="V1391" s="27">
        <f>IF(E1391="","",SUMIF(OUTBOUND!$G:$G,WMS!E1391,OUTBOUND!$L:$L))</f>
        <v>0</v>
      </c>
      <c r="W1391" s="27">
        <f>IF(E1391="","",SUMIF(OUTBOUND!$G:$G,WMS!E1391,OUTBOUND!$M:$M))</f>
        <v>0</v>
      </c>
      <c r="X1391" s="71">
        <f>IF(E1391="","",SUMIF(OUTBOUND!$G:$G,WMS!E1391,OUTBOUND!$O:$O))</f>
        <v>0</v>
      </c>
      <c r="Y1391" s="71">
        <f>IF(E1391="","",SUMIF(OUTBOUND!$G:$G,WMS!E1391,OUTBOUND!$AC:$AC))</f>
        <v>0</v>
      </c>
      <c r="Z1391" s="71">
        <f>IF(E1391="","",SUMIF(OUTBOUND!$G:$G,WMS!E1391,OUTBOUND!$P:$P))</f>
        <v>0</v>
      </c>
      <c r="AA1391" s="27">
        <f t="shared" si="395"/>
        <v>4</v>
      </c>
      <c r="AB1391" s="27">
        <f t="shared" si="396"/>
        <v>16</v>
      </c>
      <c r="AC1391" s="71">
        <f t="shared" si="397"/>
        <v>15.88</v>
      </c>
      <c r="AD1391" s="71">
        <f t="shared" si="398"/>
        <v>8.32</v>
      </c>
      <c r="AE1391" s="71">
        <f t="shared" si="399"/>
        <v>0.28999999999999998</v>
      </c>
      <c r="AF1391" s="80" t="b">
        <f t="shared" si="400"/>
        <v>1</v>
      </c>
    </row>
    <row r="1392" spans="1:33">
      <c r="A1392" s="84" t="s">
        <v>3227</v>
      </c>
      <c r="B1392" s="83" t="s">
        <v>2316</v>
      </c>
      <c r="C1392" s="83" t="s">
        <v>4009</v>
      </c>
      <c r="D1392" s="83" t="s">
        <v>4010</v>
      </c>
      <c r="E1392" s="57" t="str">
        <f t="shared" si="389"/>
        <v>KG-ARI-1906-00178-03877/MIX142988BLACK</v>
      </c>
      <c r="F1392" s="19" t="s">
        <v>2318</v>
      </c>
      <c r="G1392" s="19" t="s">
        <v>2319</v>
      </c>
      <c r="H1392" s="45">
        <v>43663</v>
      </c>
      <c r="I1392" s="38">
        <v>2</v>
      </c>
      <c r="J1392" s="38">
        <v>72</v>
      </c>
      <c r="K1392" s="65">
        <f t="shared" si="390"/>
        <v>36</v>
      </c>
      <c r="L1392" s="46">
        <v>2.6</v>
      </c>
      <c r="M1392" s="66">
        <f t="shared" si="391"/>
        <v>5.2</v>
      </c>
      <c r="N1392" s="38">
        <v>39</v>
      </c>
      <c r="O1392" s="38">
        <v>33</v>
      </c>
      <c r="P1392" s="38">
        <v>17</v>
      </c>
      <c r="Q1392" s="71">
        <f t="shared" si="392"/>
        <v>2.1999999999999999E-2</v>
      </c>
      <c r="R1392" s="65">
        <f t="shared" si="393"/>
        <v>0.04</v>
      </c>
      <c r="S1392" s="72">
        <f t="shared" si="394"/>
        <v>3.3333333333333333E-2</v>
      </c>
      <c r="T1392" s="50">
        <v>2.4</v>
      </c>
      <c r="U1392" s="51" t="s">
        <v>3072</v>
      </c>
      <c r="V1392" s="27">
        <f>IF(E1392="","",SUMIF(OUTBOUND!$G:$G,WMS!E1392,OUTBOUND!$L:$L))</f>
        <v>2</v>
      </c>
      <c r="W1392" s="27">
        <f>IF(E1392="","",SUMIF(OUTBOUND!$G:$G,WMS!E1392,OUTBOUND!$M:$M))</f>
        <v>72</v>
      </c>
      <c r="X1392" s="71">
        <f>IF(E1392="","",SUMIF(OUTBOUND!$G:$G,WMS!E1392,OUTBOUND!$O:$O))</f>
        <v>5.2</v>
      </c>
      <c r="Y1392" s="71">
        <f>IF(E1392="","",SUMIF(OUTBOUND!$G:$G,WMS!E1392,OUTBOUND!$AC:$AC))</f>
        <v>2.4</v>
      </c>
      <c r="Z1392" s="71">
        <f>IF(E1392="","",SUMIF(OUTBOUND!$G:$G,WMS!E1392,OUTBOUND!$P:$P))</f>
        <v>4.3999999999999997E-2</v>
      </c>
      <c r="AA1392" s="27">
        <f t="shared" si="395"/>
        <v>0</v>
      </c>
      <c r="AB1392" s="27">
        <f t="shared" si="396"/>
        <v>0</v>
      </c>
      <c r="AC1392" s="71">
        <f t="shared" si="397"/>
        <v>0</v>
      </c>
      <c r="AD1392" s="71">
        <f t="shared" si="398"/>
        <v>0</v>
      </c>
      <c r="AE1392" s="71">
        <f t="shared" si="399"/>
        <v>-3.9999999999999966E-3</v>
      </c>
      <c r="AF1392" s="80" t="e">
        <f t="shared" si="400"/>
        <v>#DIV/0!</v>
      </c>
      <c r="AG1392" s="60" t="s">
        <v>2726</v>
      </c>
    </row>
    <row r="1393" spans="1:33">
      <c r="A1393" s="84" t="s">
        <v>3227</v>
      </c>
      <c r="B1393" s="83" t="s">
        <v>2316</v>
      </c>
      <c r="C1393" s="83" t="s">
        <v>4009</v>
      </c>
      <c r="D1393" s="83" t="s">
        <v>4011</v>
      </c>
      <c r="E1393" s="57" t="str">
        <f t="shared" si="389"/>
        <v>KG-ARI-1906-00178-03877/MIX137120PEACOAT</v>
      </c>
      <c r="F1393" s="19" t="s">
        <v>2318</v>
      </c>
      <c r="G1393" s="19" t="s">
        <v>2321</v>
      </c>
      <c r="H1393" s="45">
        <v>43663</v>
      </c>
      <c r="I1393" s="38">
        <v>1</v>
      </c>
      <c r="J1393" s="38">
        <v>48</v>
      </c>
      <c r="K1393" s="65">
        <f t="shared" si="390"/>
        <v>48</v>
      </c>
      <c r="L1393" s="46">
        <v>2.94</v>
      </c>
      <c r="M1393" s="66">
        <f t="shared" si="391"/>
        <v>2.94</v>
      </c>
      <c r="N1393" s="38">
        <v>39</v>
      </c>
      <c r="O1393" s="38">
        <v>33</v>
      </c>
      <c r="P1393" s="38">
        <v>17</v>
      </c>
      <c r="Q1393" s="71">
        <f t="shared" si="392"/>
        <v>2.1999999999999999E-2</v>
      </c>
      <c r="R1393" s="65">
        <f t="shared" si="393"/>
        <v>0.02</v>
      </c>
      <c r="S1393" s="72">
        <f t="shared" si="394"/>
        <v>2.9166666666666664E-2</v>
      </c>
      <c r="T1393" s="50">
        <v>1.4</v>
      </c>
      <c r="U1393" s="51" t="s">
        <v>3072</v>
      </c>
      <c r="V1393" s="27">
        <f>IF(E1393="","",SUMIF(OUTBOUND!$G:$G,WMS!E1393,OUTBOUND!$L:$L))</f>
        <v>1</v>
      </c>
      <c r="W1393" s="27">
        <f>IF(E1393="","",SUMIF(OUTBOUND!$G:$G,WMS!E1393,OUTBOUND!$M:$M))</f>
        <v>48</v>
      </c>
      <c r="X1393" s="71">
        <f>IF(E1393="","",SUMIF(OUTBOUND!$G:$G,WMS!E1393,OUTBOUND!$O:$O))</f>
        <v>2.94</v>
      </c>
      <c r="Y1393" s="71">
        <f>IF(E1393="","",SUMIF(OUTBOUND!$G:$G,WMS!E1393,OUTBOUND!$AC:$AC))</f>
        <v>1.4</v>
      </c>
      <c r="Z1393" s="71">
        <f>IF(E1393="","",SUMIF(OUTBOUND!$G:$G,WMS!E1393,OUTBOUND!$P:$P))</f>
        <v>2.1999999999999999E-2</v>
      </c>
      <c r="AA1393" s="27">
        <f t="shared" si="395"/>
        <v>0</v>
      </c>
      <c r="AB1393" s="27">
        <f t="shared" si="396"/>
        <v>0</v>
      </c>
      <c r="AC1393" s="71">
        <f t="shared" si="397"/>
        <v>0</v>
      </c>
      <c r="AD1393" s="71">
        <f t="shared" si="398"/>
        <v>0</v>
      </c>
      <c r="AE1393" s="71">
        <f t="shared" si="399"/>
        <v>-1.9999999999999983E-3</v>
      </c>
      <c r="AF1393" s="80" t="e">
        <f t="shared" si="400"/>
        <v>#DIV/0!</v>
      </c>
      <c r="AG1393" s="60" t="s">
        <v>2726</v>
      </c>
    </row>
    <row r="1394" spans="1:33">
      <c r="A1394" s="84" t="s">
        <v>3227</v>
      </c>
      <c r="B1394" s="83" t="s">
        <v>2316</v>
      </c>
      <c r="C1394" s="83" t="s">
        <v>4009</v>
      </c>
      <c r="D1394" s="83" t="s">
        <v>4012</v>
      </c>
      <c r="E1394" s="57" t="str">
        <f t="shared" si="389"/>
        <v>KG-ARI-1906-00178-03877/MIX137119PEACOAT</v>
      </c>
      <c r="F1394" s="19" t="s">
        <v>2318</v>
      </c>
      <c r="G1394" s="19" t="s">
        <v>2323</v>
      </c>
      <c r="H1394" s="45">
        <v>43663</v>
      </c>
      <c r="I1394" s="38">
        <v>2</v>
      </c>
      <c r="J1394" s="38">
        <v>96</v>
      </c>
      <c r="K1394" s="65">
        <f t="shared" si="390"/>
        <v>48</v>
      </c>
      <c r="L1394" s="46">
        <v>6.55</v>
      </c>
      <c r="M1394" s="66">
        <f t="shared" si="391"/>
        <v>13.1</v>
      </c>
      <c r="N1394" s="38">
        <v>70</v>
      </c>
      <c r="O1394" s="38">
        <v>43.5</v>
      </c>
      <c r="P1394" s="38">
        <v>27</v>
      </c>
      <c r="Q1394" s="71">
        <f t="shared" si="392"/>
        <v>8.2000000000000003E-2</v>
      </c>
      <c r="R1394" s="65">
        <f t="shared" si="393"/>
        <v>0.16</v>
      </c>
      <c r="S1394" s="72">
        <f t="shared" si="394"/>
        <v>9.5833333333333326E-2</v>
      </c>
      <c r="T1394" s="50">
        <v>9.1999999999999993</v>
      </c>
      <c r="U1394" s="51" t="s">
        <v>3072</v>
      </c>
      <c r="V1394" s="27">
        <f>IF(E1394="","",SUMIF(OUTBOUND!$G:$G,WMS!E1394,OUTBOUND!$L:$L))</f>
        <v>2</v>
      </c>
      <c r="W1394" s="27">
        <f>IF(E1394="","",SUMIF(OUTBOUND!$G:$G,WMS!E1394,OUTBOUND!$M:$M))</f>
        <v>96</v>
      </c>
      <c r="X1394" s="71">
        <f>IF(E1394="","",SUMIF(OUTBOUND!$G:$G,WMS!E1394,OUTBOUND!$O:$O))</f>
        <v>13.1</v>
      </c>
      <c r="Y1394" s="71">
        <f>IF(E1394="","",SUMIF(OUTBOUND!$G:$G,WMS!E1394,OUTBOUND!$AC:$AC))</f>
        <v>9.1999999999999993</v>
      </c>
      <c r="Z1394" s="71">
        <f>IF(E1394="","",SUMIF(OUTBOUND!$G:$G,WMS!E1394,OUTBOUND!$P:$P))</f>
        <v>0.16400000000000001</v>
      </c>
      <c r="AA1394" s="27">
        <f t="shared" si="395"/>
        <v>0</v>
      </c>
      <c r="AB1394" s="27">
        <f t="shared" si="396"/>
        <v>0</v>
      </c>
      <c r="AC1394" s="71">
        <f t="shared" si="397"/>
        <v>0</v>
      </c>
      <c r="AD1394" s="71">
        <f t="shared" si="398"/>
        <v>0</v>
      </c>
      <c r="AE1394" s="71">
        <f t="shared" si="399"/>
        <v>-4.0000000000000036E-3</v>
      </c>
      <c r="AF1394" s="80" t="e">
        <f t="shared" si="400"/>
        <v>#DIV/0!</v>
      </c>
      <c r="AG1394" s="60" t="s">
        <v>2726</v>
      </c>
    </row>
    <row r="1395" spans="1:33">
      <c r="A1395" s="84" t="s">
        <v>3227</v>
      </c>
      <c r="B1395" s="83" t="s">
        <v>2316</v>
      </c>
      <c r="C1395" s="83" t="s">
        <v>4009</v>
      </c>
      <c r="D1395" s="83" t="s">
        <v>4013</v>
      </c>
      <c r="E1395" s="57" t="str">
        <f t="shared" si="389"/>
        <v>KG-ARI-1906-00178-03877/MIX142995BLACK</v>
      </c>
      <c r="F1395" s="19" t="s">
        <v>2318</v>
      </c>
      <c r="G1395" s="19" t="s">
        <v>2319</v>
      </c>
      <c r="H1395" s="45">
        <v>43663</v>
      </c>
      <c r="I1395" s="38">
        <v>3</v>
      </c>
      <c r="J1395" s="38">
        <v>144</v>
      </c>
      <c r="K1395" s="65">
        <f t="shared" si="390"/>
        <v>48</v>
      </c>
      <c r="L1395" s="46">
        <v>5.66</v>
      </c>
      <c r="M1395" s="66">
        <f t="shared" si="391"/>
        <v>16.98</v>
      </c>
      <c r="N1395" s="38">
        <v>70</v>
      </c>
      <c r="O1395" s="38">
        <v>43.5</v>
      </c>
      <c r="P1395" s="38">
        <v>27.5</v>
      </c>
      <c r="Q1395" s="71">
        <f t="shared" si="392"/>
        <v>8.4000000000000005E-2</v>
      </c>
      <c r="R1395" s="65">
        <f t="shared" si="393"/>
        <v>0.25</v>
      </c>
      <c r="S1395" s="72">
        <f t="shared" si="394"/>
        <v>7.1527777777777787E-2</v>
      </c>
      <c r="T1395" s="50">
        <v>10.3</v>
      </c>
      <c r="U1395" s="51" t="s">
        <v>3072</v>
      </c>
      <c r="V1395" s="27">
        <f>IF(E1395="","",SUMIF(OUTBOUND!$G:$G,WMS!E1395,OUTBOUND!$L:$L))</f>
        <v>3</v>
      </c>
      <c r="W1395" s="27">
        <f>IF(E1395="","",SUMIF(OUTBOUND!$G:$G,WMS!E1395,OUTBOUND!$M:$M))</f>
        <v>144</v>
      </c>
      <c r="X1395" s="71">
        <f>IF(E1395="","",SUMIF(OUTBOUND!$G:$G,WMS!E1395,OUTBOUND!$O:$O))</f>
        <v>16.98</v>
      </c>
      <c r="Y1395" s="71">
        <f>IF(E1395="","",SUMIF(OUTBOUND!$G:$G,WMS!E1395,OUTBOUND!$AC:$AC))</f>
        <v>10.3</v>
      </c>
      <c r="Z1395" s="71">
        <f>IF(E1395="","",SUMIF(OUTBOUND!$G:$G,WMS!E1395,OUTBOUND!$P:$P))</f>
        <v>0.252</v>
      </c>
      <c r="AA1395" s="27">
        <f t="shared" si="395"/>
        <v>0</v>
      </c>
      <c r="AB1395" s="27">
        <f t="shared" si="396"/>
        <v>0</v>
      </c>
      <c r="AC1395" s="71">
        <f t="shared" si="397"/>
        <v>0</v>
      </c>
      <c r="AD1395" s="71">
        <f t="shared" si="398"/>
        <v>0</v>
      </c>
      <c r="AE1395" s="71">
        <f t="shared" si="399"/>
        <v>-2.0000000000000018E-3</v>
      </c>
      <c r="AF1395" s="80" t="e">
        <f t="shared" si="400"/>
        <v>#DIV/0!</v>
      </c>
      <c r="AG1395" s="60" t="s">
        <v>2726</v>
      </c>
    </row>
    <row r="1396" spans="1:33">
      <c r="A1396" s="84" t="s">
        <v>3227</v>
      </c>
      <c r="B1396" s="83" t="s">
        <v>2316</v>
      </c>
      <c r="C1396" s="83" t="s">
        <v>4009</v>
      </c>
      <c r="D1396" s="83" t="s">
        <v>4014</v>
      </c>
      <c r="E1396" s="57" t="str">
        <f t="shared" ref="E1396:E1459" si="401">IF(D1396="","",C1396&amp;"/"&amp;D1396)</f>
        <v>KG-ARI-1906-00178-03877/MIX142993PEACOAT</v>
      </c>
      <c r="F1396" s="19" t="s">
        <v>2318</v>
      </c>
      <c r="G1396" s="19" t="s">
        <v>2319</v>
      </c>
      <c r="H1396" s="45">
        <v>43663</v>
      </c>
      <c r="I1396" s="38">
        <v>3</v>
      </c>
      <c r="J1396" s="38">
        <v>144</v>
      </c>
      <c r="K1396" s="65">
        <f t="shared" ref="K1396:K1459" si="402">IF(J1396="","",J1396/I1396)</f>
        <v>48</v>
      </c>
      <c r="L1396" s="46">
        <v>6.1</v>
      </c>
      <c r="M1396" s="66">
        <f t="shared" ref="M1396:M1459" si="403">IF(L1396="","",ROUND(I1396*L1396,3))</f>
        <v>18.3</v>
      </c>
      <c r="N1396" s="38">
        <v>70</v>
      </c>
      <c r="O1396" s="38">
        <v>43.5</v>
      </c>
      <c r="P1396" s="38">
        <v>27.5</v>
      </c>
      <c r="Q1396" s="71">
        <f t="shared" ref="Q1396:Q1459" si="404">IF(P1396="","",ROUND(N1396*O1396*P1396/1000000,3))</f>
        <v>8.4000000000000005E-2</v>
      </c>
      <c r="R1396" s="65">
        <f t="shared" ref="R1396:R1459" si="405">IF(Q1396="","",ROUND(N1396*O1396*P1396/1000000*I1396,2))</f>
        <v>0.25</v>
      </c>
      <c r="S1396" s="72">
        <f t="shared" ref="S1396:S1459" si="406">IF(T1396="","",T1396/J1396)</f>
        <v>8.6805555555555552E-2</v>
      </c>
      <c r="T1396" s="50">
        <v>12.5</v>
      </c>
      <c r="U1396" s="51" t="s">
        <v>3072</v>
      </c>
      <c r="V1396" s="27">
        <f>IF(E1396="","",SUMIF(OUTBOUND!$G:$G,WMS!E1396,OUTBOUND!$L:$L))</f>
        <v>3</v>
      </c>
      <c r="W1396" s="27">
        <f>IF(E1396="","",SUMIF(OUTBOUND!$G:$G,WMS!E1396,OUTBOUND!$M:$M))</f>
        <v>144</v>
      </c>
      <c r="X1396" s="71">
        <f>IF(E1396="","",SUMIF(OUTBOUND!$G:$G,WMS!E1396,OUTBOUND!$O:$O))</f>
        <v>18.299999999999997</v>
      </c>
      <c r="Y1396" s="71">
        <f>IF(E1396="","",SUMIF(OUTBOUND!$G:$G,WMS!E1396,OUTBOUND!$AC:$AC))</f>
        <v>12.5</v>
      </c>
      <c r="Z1396" s="71">
        <f>IF(E1396="","",SUMIF(OUTBOUND!$G:$G,WMS!E1396,OUTBOUND!$P:$P))</f>
        <v>0.252</v>
      </c>
      <c r="AA1396" s="27">
        <f t="shared" ref="AA1396:AA1459" si="407">IF(I1396="","",I1396-V1396)</f>
        <v>0</v>
      </c>
      <c r="AB1396" s="27">
        <f t="shared" ref="AB1396:AB1459" si="408">IF(J1396="","",J1396-W1396)</f>
        <v>0</v>
      </c>
      <c r="AC1396" s="71">
        <f t="shared" ref="AC1396:AC1459" si="409">IF(M1396="","",M1396-X1396)</f>
        <v>3.5527136788005009E-15</v>
      </c>
      <c r="AD1396" s="71">
        <f t="shared" ref="AD1396:AD1459" si="410">IF(T1396="","",T1396-Y1396)</f>
        <v>0</v>
      </c>
      <c r="AE1396" s="71">
        <f t="shared" ref="AE1396:AE1459" si="411">IF(R1396="","",R1396-Z1396)</f>
        <v>-2.0000000000000018E-3</v>
      </c>
      <c r="AF1396" s="80" t="e">
        <f t="shared" ref="AF1396:AF1459" si="412">IF(AB1396="","",EXACT(K1396,AB1396/AA1396))</f>
        <v>#DIV/0!</v>
      </c>
      <c r="AG1396" s="60" t="s">
        <v>2726</v>
      </c>
    </row>
    <row r="1397" spans="1:33">
      <c r="A1397" s="84" t="s">
        <v>3227</v>
      </c>
      <c r="B1397" s="83" t="s">
        <v>2316</v>
      </c>
      <c r="C1397" s="83" t="s">
        <v>4009</v>
      </c>
      <c r="D1397" s="83" t="s">
        <v>4015</v>
      </c>
      <c r="E1397" s="57" t="str">
        <f t="shared" si="401"/>
        <v>KG-ARI-1906-00178-03877/MIX143002BLACK</v>
      </c>
      <c r="F1397" s="19" t="s">
        <v>2318</v>
      </c>
      <c r="G1397" s="19" t="s">
        <v>2324</v>
      </c>
      <c r="H1397" s="45">
        <v>43663</v>
      </c>
      <c r="I1397" s="38">
        <v>1</v>
      </c>
      <c r="J1397" s="38">
        <v>48</v>
      </c>
      <c r="K1397" s="65">
        <f t="shared" si="402"/>
        <v>48</v>
      </c>
      <c r="L1397" s="46">
        <v>2.7</v>
      </c>
      <c r="M1397" s="66">
        <f t="shared" si="403"/>
        <v>2.7</v>
      </c>
      <c r="N1397" s="38">
        <v>39</v>
      </c>
      <c r="O1397" s="38">
        <v>33</v>
      </c>
      <c r="P1397" s="38">
        <v>17.5</v>
      </c>
      <c r="Q1397" s="71">
        <f t="shared" si="404"/>
        <v>2.3E-2</v>
      </c>
      <c r="R1397" s="65">
        <f t="shared" si="405"/>
        <v>0.02</v>
      </c>
      <c r="S1397" s="72">
        <f t="shared" si="406"/>
        <v>3.125E-2</v>
      </c>
      <c r="T1397" s="50">
        <v>1.5</v>
      </c>
      <c r="U1397" s="51" t="s">
        <v>3072</v>
      </c>
      <c r="V1397" s="27">
        <f>IF(E1397="","",SUMIF(OUTBOUND!$G:$G,WMS!E1397,OUTBOUND!$L:$L))</f>
        <v>1</v>
      </c>
      <c r="W1397" s="27">
        <f>IF(E1397="","",SUMIF(OUTBOUND!$G:$G,WMS!E1397,OUTBOUND!$M:$M))</f>
        <v>48</v>
      </c>
      <c r="X1397" s="71">
        <f>IF(E1397="","",SUMIF(OUTBOUND!$G:$G,WMS!E1397,OUTBOUND!$O:$O))</f>
        <v>2.7</v>
      </c>
      <c r="Y1397" s="71">
        <f>IF(E1397="","",SUMIF(OUTBOUND!$G:$G,WMS!E1397,OUTBOUND!$AC:$AC))</f>
        <v>1.5</v>
      </c>
      <c r="Z1397" s="71">
        <f>IF(E1397="","",SUMIF(OUTBOUND!$G:$G,WMS!E1397,OUTBOUND!$P:$P))</f>
        <v>2.3E-2</v>
      </c>
      <c r="AA1397" s="27">
        <f t="shared" si="407"/>
        <v>0</v>
      </c>
      <c r="AB1397" s="27">
        <f t="shared" si="408"/>
        <v>0</v>
      </c>
      <c r="AC1397" s="71">
        <f t="shared" si="409"/>
        <v>0</v>
      </c>
      <c r="AD1397" s="71">
        <f t="shared" si="410"/>
        <v>0</v>
      </c>
      <c r="AE1397" s="71">
        <f t="shared" si="411"/>
        <v>-2.9999999999999992E-3</v>
      </c>
      <c r="AF1397" s="80" t="e">
        <f t="shared" si="412"/>
        <v>#DIV/0!</v>
      </c>
      <c r="AG1397" s="60" t="s">
        <v>2726</v>
      </c>
    </row>
    <row r="1398" spans="1:33">
      <c r="A1398" s="43" t="s">
        <v>3227</v>
      </c>
      <c r="B1398" s="19" t="s">
        <v>2325</v>
      </c>
      <c r="C1398" s="19" t="s">
        <v>4016</v>
      </c>
      <c r="D1398" s="19">
        <v>42755623</v>
      </c>
      <c r="E1398" s="57" t="str">
        <f t="shared" si="401"/>
        <v>KG-ARI-1906-00169-03719/42755623</v>
      </c>
      <c r="F1398" s="19" t="s">
        <v>2327</v>
      </c>
      <c r="G1398" s="19" t="s">
        <v>2328</v>
      </c>
      <c r="H1398" s="45">
        <v>43663</v>
      </c>
      <c r="I1398" s="38">
        <v>4</v>
      </c>
      <c r="J1398" s="38">
        <v>24</v>
      </c>
      <c r="K1398" s="65">
        <f t="shared" si="402"/>
        <v>6</v>
      </c>
      <c r="L1398" s="46">
        <v>0.65</v>
      </c>
      <c r="M1398" s="66">
        <f t="shared" si="403"/>
        <v>2.6</v>
      </c>
      <c r="N1398" s="38">
        <v>33.5</v>
      </c>
      <c r="O1398" s="38">
        <v>23.5</v>
      </c>
      <c r="P1398" s="38">
        <v>10.5</v>
      </c>
      <c r="Q1398" s="71">
        <f t="shared" si="404"/>
        <v>8.0000000000000002E-3</v>
      </c>
      <c r="R1398" s="65">
        <f t="shared" si="405"/>
        <v>0.03</v>
      </c>
      <c r="S1398" s="72">
        <f t="shared" si="406"/>
        <v>6.9999999999999993E-2</v>
      </c>
      <c r="T1398" s="50">
        <v>1.68</v>
      </c>
      <c r="U1398" s="51" t="s">
        <v>2820</v>
      </c>
      <c r="V1398" s="27">
        <f>IF(E1398="","",SUMIF(OUTBOUND!$G:$G,WMS!E1398,OUTBOUND!$L:$L))</f>
        <v>0</v>
      </c>
      <c r="W1398" s="27">
        <f>IF(E1398="","",SUMIF(OUTBOUND!$G:$G,WMS!E1398,OUTBOUND!$M:$M))</f>
        <v>0</v>
      </c>
      <c r="X1398" s="71">
        <f>IF(E1398="","",SUMIF(OUTBOUND!$G:$G,WMS!E1398,OUTBOUND!$O:$O))</f>
        <v>0</v>
      </c>
      <c r="Y1398" s="71">
        <f>IF(E1398="","",SUMIF(OUTBOUND!$G:$G,WMS!E1398,OUTBOUND!$AC:$AC))</f>
        <v>0</v>
      </c>
      <c r="Z1398" s="71">
        <f>IF(E1398="","",SUMIF(OUTBOUND!$G:$G,WMS!E1398,OUTBOUND!$P:$P))</f>
        <v>0</v>
      </c>
      <c r="AA1398" s="27">
        <f t="shared" si="407"/>
        <v>4</v>
      </c>
      <c r="AB1398" s="27">
        <f t="shared" si="408"/>
        <v>24</v>
      </c>
      <c r="AC1398" s="71">
        <f t="shared" si="409"/>
        <v>2.6</v>
      </c>
      <c r="AD1398" s="71">
        <f t="shared" si="410"/>
        <v>1.68</v>
      </c>
      <c r="AE1398" s="71">
        <f t="shared" si="411"/>
        <v>0.03</v>
      </c>
      <c r="AF1398" s="80" t="b">
        <f t="shared" si="412"/>
        <v>1</v>
      </c>
    </row>
    <row r="1399" spans="1:33">
      <c r="A1399" s="43" t="s">
        <v>3227</v>
      </c>
      <c r="B1399" s="19" t="s">
        <v>2325</v>
      </c>
      <c r="C1399" s="19" t="s">
        <v>4016</v>
      </c>
      <c r="D1399" s="19">
        <v>42738589</v>
      </c>
      <c r="E1399" s="57" t="str">
        <f t="shared" si="401"/>
        <v>KG-ARI-1906-00169-03719/42738589</v>
      </c>
      <c r="F1399" s="19" t="s">
        <v>2327</v>
      </c>
      <c r="G1399" s="19" t="s">
        <v>2329</v>
      </c>
      <c r="H1399" s="45">
        <v>43663</v>
      </c>
      <c r="I1399" s="38">
        <v>2</v>
      </c>
      <c r="J1399" s="38">
        <v>28</v>
      </c>
      <c r="K1399" s="65">
        <f t="shared" si="402"/>
        <v>14</v>
      </c>
      <c r="L1399" s="46">
        <v>0.52</v>
      </c>
      <c r="M1399" s="66">
        <f t="shared" si="403"/>
        <v>1.04</v>
      </c>
      <c r="N1399" s="38">
        <v>36</v>
      </c>
      <c r="O1399" s="38">
        <v>23.5</v>
      </c>
      <c r="P1399" s="38">
        <v>6.5</v>
      </c>
      <c r="Q1399" s="71">
        <f t="shared" si="404"/>
        <v>5.0000000000000001E-3</v>
      </c>
      <c r="R1399" s="65">
        <f t="shared" si="405"/>
        <v>0.01</v>
      </c>
      <c r="S1399" s="72">
        <f t="shared" si="406"/>
        <v>2.7142857142857142E-2</v>
      </c>
      <c r="T1399" s="50">
        <v>0.76</v>
      </c>
      <c r="U1399" s="51" t="s">
        <v>2820</v>
      </c>
      <c r="V1399" s="27">
        <f>IF(E1399="","",SUMIF(OUTBOUND!$G:$G,WMS!E1399,OUTBOUND!$L:$L))</f>
        <v>0</v>
      </c>
      <c r="W1399" s="27">
        <f>IF(E1399="","",SUMIF(OUTBOUND!$G:$G,WMS!E1399,OUTBOUND!$M:$M))</f>
        <v>0</v>
      </c>
      <c r="X1399" s="71">
        <f>IF(E1399="","",SUMIF(OUTBOUND!$G:$G,WMS!E1399,OUTBOUND!$O:$O))</f>
        <v>0</v>
      </c>
      <c r="Y1399" s="71">
        <f>IF(E1399="","",SUMIF(OUTBOUND!$G:$G,WMS!E1399,OUTBOUND!$AC:$AC))</f>
        <v>0</v>
      </c>
      <c r="Z1399" s="71">
        <f>IF(E1399="","",SUMIF(OUTBOUND!$G:$G,WMS!E1399,OUTBOUND!$P:$P))</f>
        <v>0</v>
      </c>
      <c r="AA1399" s="27">
        <f t="shared" si="407"/>
        <v>2</v>
      </c>
      <c r="AB1399" s="27">
        <f t="shared" si="408"/>
        <v>28</v>
      </c>
      <c r="AC1399" s="71">
        <f t="shared" si="409"/>
        <v>1.04</v>
      </c>
      <c r="AD1399" s="71">
        <f t="shared" si="410"/>
        <v>0.76</v>
      </c>
      <c r="AE1399" s="71">
        <f t="shared" si="411"/>
        <v>0.01</v>
      </c>
      <c r="AF1399" s="80" t="b">
        <f t="shared" si="412"/>
        <v>1</v>
      </c>
    </row>
    <row r="1400" spans="1:33">
      <c r="A1400" s="43" t="s">
        <v>3227</v>
      </c>
      <c r="B1400" s="19" t="s">
        <v>2325</v>
      </c>
      <c r="C1400" s="19" t="s">
        <v>4016</v>
      </c>
      <c r="D1400" s="19">
        <v>42739760</v>
      </c>
      <c r="E1400" s="57" t="str">
        <f t="shared" si="401"/>
        <v>KG-ARI-1906-00169-03719/42739760</v>
      </c>
      <c r="F1400" s="19" t="s">
        <v>2327</v>
      </c>
      <c r="G1400" s="19" t="s">
        <v>2331</v>
      </c>
      <c r="H1400" s="45">
        <v>43663</v>
      </c>
      <c r="I1400" s="38">
        <v>2</v>
      </c>
      <c r="J1400" s="38">
        <v>28</v>
      </c>
      <c r="K1400" s="65">
        <f t="shared" si="402"/>
        <v>14</v>
      </c>
      <c r="L1400" s="46">
        <v>0.67</v>
      </c>
      <c r="M1400" s="66">
        <f t="shared" si="403"/>
        <v>1.34</v>
      </c>
      <c r="N1400" s="38">
        <v>37</v>
      </c>
      <c r="O1400" s="38">
        <v>15.5</v>
      </c>
      <c r="P1400" s="38">
        <v>20</v>
      </c>
      <c r="Q1400" s="71">
        <f t="shared" si="404"/>
        <v>1.0999999999999999E-2</v>
      </c>
      <c r="R1400" s="65">
        <f t="shared" si="405"/>
        <v>0.02</v>
      </c>
      <c r="S1400" s="72">
        <f t="shared" si="406"/>
        <v>3.3571428571428572E-2</v>
      </c>
      <c r="T1400" s="50">
        <v>0.94</v>
      </c>
      <c r="U1400" s="51" t="s">
        <v>2820</v>
      </c>
      <c r="V1400" s="27">
        <f>IF(E1400="","",SUMIF(OUTBOUND!$G:$G,WMS!E1400,OUTBOUND!$L:$L))</f>
        <v>0</v>
      </c>
      <c r="W1400" s="27">
        <f>IF(E1400="","",SUMIF(OUTBOUND!$G:$G,WMS!E1400,OUTBOUND!$M:$M))</f>
        <v>0</v>
      </c>
      <c r="X1400" s="71">
        <f>IF(E1400="","",SUMIF(OUTBOUND!$G:$G,WMS!E1400,OUTBOUND!$O:$O))</f>
        <v>0</v>
      </c>
      <c r="Y1400" s="71">
        <f>IF(E1400="","",SUMIF(OUTBOUND!$G:$G,WMS!E1400,OUTBOUND!$AC:$AC))</f>
        <v>0</v>
      </c>
      <c r="Z1400" s="71">
        <f>IF(E1400="","",SUMIF(OUTBOUND!$G:$G,WMS!E1400,OUTBOUND!$P:$P))</f>
        <v>0</v>
      </c>
      <c r="AA1400" s="27">
        <f t="shared" si="407"/>
        <v>2</v>
      </c>
      <c r="AB1400" s="27">
        <f t="shared" si="408"/>
        <v>28</v>
      </c>
      <c r="AC1400" s="71">
        <f t="shared" si="409"/>
        <v>1.34</v>
      </c>
      <c r="AD1400" s="71">
        <f t="shared" si="410"/>
        <v>0.94</v>
      </c>
      <c r="AE1400" s="71">
        <f t="shared" si="411"/>
        <v>0.02</v>
      </c>
      <c r="AF1400" s="80" t="b">
        <f t="shared" si="412"/>
        <v>1</v>
      </c>
    </row>
    <row r="1401" spans="1:33">
      <c r="A1401" s="43" t="s">
        <v>3227</v>
      </c>
      <c r="B1401" s="19" t="s">
        <v>2325</v>
      </c>
      <c r="C1401" s="19" t="s">
        <v>4016</v>
      </c>
      <c r="D1401" s="19">
        <v>42753070</v>
      </c>
      <c r="E1401" s="57" t="str">
        <f t="shared" si="401"/>
        <v>KG-ARI-1906-00169-03719/42753070</v>
      </c>
      <c r="F1401" s="19" t="s">
        <v>2327</v>
      </c>
      <c r="G1401" s="19" t="s">
        <v>2333</v>
      </c>
      <c r="H1401" s="45">
        <v>43663</v>
      </c>
      <c r="I1401" s="38">
        <v>4</v>
      </c>
      <c r="J1401" s="38">
        <v>80</v>
      </c>
      <c r="K1401" s="65">
        <f t="shared" si="402"/>
        <v>20</v>
      </c>
      <c r="L1401" s="46">
        <v>1</v>
      </c>
      <c r="M1401" s="66">
        <f t="shared" si="403"/>
        <v>4</v>
      </c>
      <c r="N1401" s="38">
        <v>46</v>
      </c>
      <c r="O1401" s="38">
        <v>37</v>
      </c>
      <c r="P1401" s="38">
        <v>13</v>
      </c>
      <c r="Q1401" s="71">
        <f t="shared" si="404"/>
        <v>2.1999999999999999E-2</v>
      </c>
      <c r="R1401" s="65">
        <f t="shared" si="405"/>
        <v>0.09</v>
      </c>
      <c r="S1401" s="72">
        <f t="shared" si="406"/>
        <v>3.4999999999999996E-2</v>
      </c>
      <c r="T1401" s="50">
        <v>2.8</v>
      </c>
      <c r="U1401" s="51" t="s">
        <v>2820</v>
      </c>
      <c r="V1401" s="27">
        <f>IF(E1401="","",SUMIF(OUTBOUND!$G:$G,WMS!E1401,OUTBOUND!$L:$L))</f>
        <v>0</v>
      </c>
      <c r="W1401" s="27">
        <f>IF(E1401="","",SUMIF(OUTBOUND!$G:$G,WMS!E1401,OUTBOUND!$M:$M))</f>
        <v>0</v>
      </c>
      <c r="X1401" s="71">
        <f>IF(E1401="","",SUMIF(OUTBOUND!$G:$G,WMS!E1401,OUTBOUND!$O:$O))</f>
        <v>0</v>
      </c>
      <c r="Y1401" s="71">
        <f>IF(E1401="","",SUMIF(OUTBOUND!$G:$G,WMS!E1401,OUTBOUND!$AC:$AC))</f>
        <v>0</v>
      </c>
      <c r="Z1401" s="71">
        <f>IF(E1401="","",SUMIF(OUTBOUND!$G:$G,WMS!E1401,OUTBOUND!$P:$P))</f>
        <v>0</v>
      </c>
      <c r="AA1401" s="27">
        <f t="shared" si="407"/>
        <v>4</v>
      </c>
      <c r="AB1401" s="27">
        <f t="shared" si="408"/>
        <v>80</v>
      </c>
      <c r="AC1401" s="71">
        <f t="shared" si="409"/>
        <v>4</v>
      </c>
      <c r="AD1401" s="71">
        <f t="shared" si="410"/>
        <v>2.8</v>
      </c>
      <c r="AE1401" s="71">
        <f t="shared" si="411"/>
        <v>0.09</v>
      </c>
      <c r="AF1401" s="80" t="b">
        <f t="shared" si="412"/>
        <v>1</v>
      </c>
    </row>
    <row r="1402" spans="1:33">
      <c r="A1402" s="43" t="s">
        <v>3227</v>
      </c>
      <c r="B1402" s="19" t="s">
        <v>2325</v>
      </c>
      <c r="C1402" s="19" t="s">
        <v>4016</v>
      </c>
      <c r="D1402" s="19">
        <v>42756026</v>
      </c>
      <c r="E1402" s="57" t="str">
        <f t="shared" si="401"/>
        <v>KG-ARI-1906-00169-03719/42756026</v>
      </c>
      <c r="F1402" s="19" t="s">
        <v>2327</v>
      </c>
      <c r="G1402" s="19" t="s">
        <v>2335</v>
      </c>
      <c r="H1402" s="45">
        <v>43663</v>
      </c>
      <c r="I1402" s="38">
        <v>3</v>
      </c>
      <c r="J1402" s="38">
        <v>36</v>
      </c>
      <c r="K1402" s="65">
        <f t="shared" si="402"/>
        <v>12</v>
      </c>
      <c r="L1402" s="46">
        <v>1</v>
      </c>
      <c r="M1402" s="66">
        <f t="shared" si="403"/>
        <v>3</v>
      </c>
      <c r="N1402" s="38">
        <v>47.5</v>
      </c>
      <c r="O1402" s="38">
        <v>36</v>
      </c>
      <c r="P1402" s="38">
        <v>12</v>
      </c>
      <c r="Q1402" s="71">
        <f t="shared" si="404"/>
        <v>2.1000000000000001E-2</v>
      </c>
      <c r="R1402" s="65">
        <f t="shared" si="405"/>
        <v>0.06</v>
      </c>
      <c r="S1402" s="72">
        <f t="shared" si="406"/>
        <v>4.5000000000000005E-2</v>
      </c>
      <c r="T1402" s="50">
        <v>1.62</v>
      </c>
      <c r="U1402" s="51" t="s">
        <v>2820</v>
      </c>
      <c r="V1402" s="27">
        <f>IF(E1402="","",SUMIF(OUTBOUND!$G:$G,WMS!E1402,OUTBOUND!$L:$L))</f>
        <v>0</v>
      </c>
      <c r="W1402" s="27">
        <f>IF(E1402="","",SUMIF(OUTBOUND!$G:$G,WMS!E1402,OUTBOUND!$M:$M))</f>
        <v>0</v>
      </c>
      <c r="X1402" s="71">
        <f>IF(E1402="","",SUMIF(OUTBOUND!$G:$G,WMS!E1402,OUTBOUND!$O:$O))</f>
        <v>0</v>
      </c>
      <c r="Y1402" s="71">
        <f>IF(E1402="","",SUMIF(OUTBOUND!$G:$G,WMS!E1402,OUTBOUND!$AC:$AC))</f>
        <v>0</v>
      </c>
      <c r="Z1402" s="71">
        <f>IF(E1402="","",SUMIF(OUTBOUND!$G:$G,WMS!E1402,OUTBOUND!$P:$P))</f>
        <v>0</v>
      </c>
      <c r="AA1402" s="27">
        <f t="shared" si="407"/>
        <v>3</v>
      </c>
      <c r="AB1402" s="27">
        <f t="shared" si="408"/>
        <v>36</v>
      </c>
      <c r="AC1402" s="71">
        <f t="shared" si="409"/>
        <v>3</v>
      </c>
      <c r="AD1402" s="71">
        <f t="shared" si="410"/>
        <v>1.62</v>
      </c>
      <c r="AE1402" s="71">
        <f t="shared" si="411"/>
        <v>0.06</v>
      </c>
      <c r="AF1402" s="80" t="b">
        <f t="shared" si="412"/>
        <v>1</v>
      </c>
    </row>
    <row r="1403" spans="1:33">
      <c r="A1403" s="43" t="s">
        <v>3227</v>
      </c>
      <c r="B1403" s="19" t="s">
        <v>2325</v>
      </c>
      <c r="C1403" s="19" t="s">
        <v>4016</v>
      </c>
      <c r="D1403" s="19">
        <v>42739821</v>
      </c>
      <c r="E1403" s="57" t="str">
        <f t="shared" si="401"/>
        <v>KG-ARI-1906-00169-03719/42739821</v>
      </c>
      <c r="F1403" s="19" t="s">
        <v>2327</v>
      </c>
      <c r="G1403" s="19" t="s">
        <v>2337</v>
      </c>
      <c r="H1403" s="45">
        <v>43663</v>
      </c>
      <c r="I1403" s="38">
        <v>2</v>
      </c>
      <c r="J1403" s="38">
        <v>28</v>
      </c>
      <c r="K1403" s="65">
        <f t="shared" si="402"/>
        <v>14</v>
      </c>
      <c r="L1403" s="46">
        <v>1.4</v>
      </c>
      <c r="M1403" s="66">
        <f t="shared" si="403"/>
        <v>2.8</v>
      </c>
      <c r="N1403" s="38">
        <v>30.5</v>
      </c>
      <c r="O1403" s="38">
        <v>29.5</v>
      </c>
      <c r="P1403" s="38">
        <v>6</v>
      </c>
      <c r="Q1403" s="71">
        <f t="shared" si="404"/>
        <v>5.0000000000000001E-3</v>
      </c>
      <c r="R1403" s="65">
        <f t="shared" si="405"/>
        <v>0.01</v>
      </c>
      <c r="S1403" s="72">
        <f t="shared" si="406"/>
        <v>6.142857142857143E-2</v>
      </c>
      <c r="T1403" s="50">
        <v>1.72</v>
      </c>
      <c r="U1403" s="51" t="s">
        <v>2820</v>
      </c>
      <c r="V1403" s="27">
        <f>IF(E1403="","",SUMIF(OUTBOUND!$G:$G,WMS!E1403,OUTBOUND!$L:$L))</f>
        <v>0</v>
      </c>
      <c r="W1403" s="27">
        <f>IF(E1403="","",SUMIF(OUTBOUND!$G:$G,WMS!E1403,OUTBOUND!$M:$M))</f>
        <v>0</v>
      </c>
      <c r="X1403" s="71">
        <f>IF(E1403="","",SUMIF(OUTBOUND!$G:$G,WMS!E1403,OUTBOUND!$O:$O))</f>
        <v>0</v>
      </c>
      <c r="Y1403" s="71">
        <f>IF(E1403="","",SUMIF(OUTBOUND!$G:$G,WMS!E1403,OUTBOUND!$AC:$AC))</f>
        <v>0</v>
      </c>
      <c r="Z1403" s="71">
        <f>IF(E1403="","",SUMIF(OUTBOUND!$G:$G,WMS!E1403,OUTBOUND!$P:$P))</f>
        <v>0</v>
      </c>
      <c r="AA1403" s="27">
        <f t="shared" si="407"/>
        <v>2</v>
      </c>
      <c r="AB1403" s="27">
        <f t="shared" si="408"/>
        <v>28</v>
      </c>
      <c r="AC1403" s="71">
        <f t="shared" si="409"/>
        <v>2.8</v>
      </c>
      <c r="AD1403" s="71">
        <f t="shared" si="410"/>
        <v>1.72</v>
      </c>
      <c r="AE1403" s="71">
        <f t="shared" si="411"/>
        <v>0.01</v>
      </c>
      <c r="AF1403" s="80" t="b">
        <f t="shared" si="412"/>
        <v>1</v>
      </c>
    </row>
    <row r="1404" spans="1:33">
      <c r="A1404" s="43" t="s">
        <v>3227</v>
      </c>
      <c r="B1404" s="19" t="s">
        <v>2339</v>
      </c>
      <c r="C1404" s="19" t="s">
        <v>4017</v>
      </c>
      <c r="D1404" s="19" t="s">
        <v>4018</v>
      </c>
      <c r="E1404" s="57" t="str">
        <f t="shared" si="401"/>
        <v>KG-ARI-1906-00171-03714/42763345</v>
      </c>
      <c r="F1404" s="19" t="s">
        <v>2341</v>
      </c>
      <c r="G1404" s="20" t="s">
        <v>2342</v>
      </c>
      <c r="H1404" s="45">
        <v>43663</v>
      </c>
      <c r="I1404" s="38">
        <v>14</v>
      </c>
      <c r="J1404" s="38">
        <v>84</v>
      </c>
      <c r="K1404" s="65">
        <f t="shared" si="402"/>
        <v>6</v>
      </c>
      <c r="L1404" s="46">
        <v>5.26</v>
      </c>
      <c r="M1404" s="66">
        <f t="shared" si="403"/>
        <v>73.64</v>
      </c>
      <c r="N1404" s="38">
        <v>61</v>
      </c>
      <c r="O1404" s="38">
        <v>28</v>
      </c>
      <c r="P1404" s="38">
        <v>21</v>
      </c>
      <c r="Q1404" s="71">
        <f t="shared" si="404"/>
        <v>3.5999999999999997E-2</v>
      </c>
      <c r="R1404" s="65">
        <f t="shared" si="405"/>
        <v>0.5</v>
      </c>
      <c r="S1404" s="72">
        <f t="shared" si="406"/>
        <v>0.79761904761904767</v>
      </c>
      <c r="T1404" s="50">
        <v>67</v>
      </c>
      <c r="U1404" s="51" t="s">
        <v>2820</v>
      </c>
      <c r="V1404" s="27">
        <f>IF(E1404="","",SUMIF(OUTBOUND!$G:$G,WMS!E1404,OUTBOUND!$L:$L))</f>
        <v>0</v>
      </c>
      <c r="W1404" s="27">
        <f>IF(E1404="","",SUMIF(OUTBOUND!$G:$G,WMS!E1404,OUTBOUND!$M:$M))</f>
        <v>0</v>
      </c>
      <c r="X1404" s="71">
        <f>IF(E1404="","",SUMIF(OUTBOUND!$G:$G,WMS!E1404,OUTBOUND!$O:$O))</f>
        <v>0</v>
      </c>
      <c r="Y1404" s="71">
        <f>IF(E1404="","",SUMIF(OUTBOUND!$G:$G,WMS!E1404,OUTBOUND!$AC:$AC))</f>
        <v>0</v>
      </c>
      <c r="Z1404" s="71">
        <f>IF(E1404="","",SUMIF(OUTBOUND!$G:$G,WMS!E1404,OUTBOUND!$P:$P))</f>
        <v>0</v>
      </c>
      <c r="AA1404" s="27">
        <f t="shared" si="407"/>
        <v>14</v>
      </c>
      <c r="AB1404" s="27">
        <f t="shared" si="408"/>
        <v>84</v>
      </c>
      <c r="AC1404" s="71">
        <f t="shared" si="409"/>
        <v>73.64</v>
      </c>
      <c r="AD1404" s="71">
        <f t="shared" si="410"/>
        <v>67</v>
      </c>
      <c r="AE1404" s="71">
        <f t="shared" si="411"/>
        <v>0.5</v>
      </c>
      <c r="AF1404" s="80" t="b">
        <f t="shared" si="412"/>
        <v>1</v>
      </c>
    </row>
    <row r="1405" spans="1:33">
      <c r="A1405" s="43" t="s">
        <v>3227</v>
      </c>
      <c r="B1405" s="19" t="s">
        <v>2339</v>
      </c>
      <c r="C1405" s="19" t="s">
        <v>4017</v>
      </c>
      <c r="D1405" s="19" t="s">
        <v>4019</v>
      </c>
      <c r="E1405" s="57" t="str">
        <f t="shared" si="401"/>
        <v>KG-ARI-1906-00171-03714/42765318</v>
      </c>
      <c r="F1405" s="19" t="s">
        <v>2341</v>
      </c>
      <c r="G1405" s="20" t="s">
        <v>2342</v>
      </c>
      <c r="H1405" s="45">
        <v>43663</v>
      </c>
      <c r="I1405" s="38">
        <v>9</v>
      </c>
      <c r="J1405" s="38">
        <v>54</v>
      </c>
      <c r="K1405" s="65">
        <f t="shared" si="402"/>
        <v>6</v>
      </c>
      <c r="L1405" s="46">
        <v>8.57</v>
      </c>
      <c r="M1405" s="66">
        <f t="shared" si="403"/>
        <v>77.13</v>
      </c>
      <c r="N1405" s="38">
        <v>60</v>
      </c>
      <c r="O1405" s="38">
        <v>43</v>
      </c>
      <c r="P1405" s="38">
        <v>39</v>
      </c>
      <c r="Q1405" s="71">
        <f t="shared" si="404"/>
        <v>0.10100000000000001</v>
      </c>
      <c r="R1405" s="65">
        <f t="shared" si="405"/>
        <v>0.91</v>
      </c>
      <c r="S1405" s="72">
        <f t="shared" si="406"/>
        <v>1.1666666666666667</v>
      </c>
      <c r="T1405" s="50">
        <v>63</v>
      </c>
      <c r="U1405" s="51" t="s">
        <v>3072</v>
      </c>
      <c r="V1405" s="27">
        <f>IF(E1405="","",SUMIF(OUTBOUND!$G:$G,WMS!E1405,OUTBOUND!$L:$L))</f>
        <v>0</v>
      </c>
      <c r="W1405" s="27">
        <f>IF(E1405="","",SUMIF(OUTBOUND!$G:$G,WMS!E1405,OUTBOUND!$M:$M))</f>
        <v>0</v>
      </c>
      <c r="X1405" s="71">
        <f>IF(E1405="","",SUMIF(OUTBOUND!$G:$G,WMS!E1405,OUTBOUND!$O:$O))</f>
        <v>0</v>
      </c>
      <c r="Y1405" s="71">
        <f>IF(E1405="","",SUMIF(OUTBOUND!$G:$G,WMS!E1405,OUTBOUND!$AC:$AC))</f>
        <v>0</v>
      </c>
      <c r="Z1405" s="71">
        <f>IF(E1405="","",SUMIF(OUTBOUND!$G:$G,WMS!E1405,OUTBOUND!$P:$P))</f>
        <v>0</v>
      </c>
      <c r="AA1405" s="27">
        <f t="shared" si="407"/>
        <v>9</v>
      </c>
      <c r="AB1405" s="27">
        <f t="shared" si="408"/>
        <v>54</v>
      </c>
      <c r="AC1405" s="71">
        <f t="shared" si="409"/>
        <v>77.13</v>
      </c>
      <c r="AD1405" s="71">
        <f t="shared" si="410"/>
        <v>63</v>
      </c>
      <c r="AE1405" s="71">
        <f t="shared" si="411"/>
        <v>0.91</v>
      </c>
      <c r="AF1405" s="80" t="b">
        <f t="shared" si="412"/>
        <v>1</v>
      </c>
    </row>
    <row r="1406" spans="1:33">
      <c r="A1406" s="43" t="s">
        <v>3227</v>
      </c>
      <c r="B1406" s="19" t="s">
        <v>2339</v>
      </c>
      <c r="C1406" s="19" t="s">
        <v>4017</v>
      </c>
      <c r="D1406" s="19" t="s">
        <v>4020</v>
      </c>
      <c r="E1406" s="57" t="str">
        <f t="shared" si="401"/>
        <v>KG-ARI-1906-00171-03714/42759027</v>
      </c>
      <c r="F1406" s="19" t="s">
        <v>2341</v>
      </c>
      <c r="G1406" s="20" t="s">
        <v>2343</v>
      </c>
      <c r="H1406" s="45">
        <v>43663</v>
      </c>
      <c r="I1406" s="38">
        <v>4</v>
      </c>
      <c r="J1406" s="38">
        <v>80</v>
      </c>
      <c r="K1406" s="65">
        <f t="shared" si="402"/>
        <v>20</v>
      </c>
      <c r="L1406" s="46">
        <v>1.6</v>
      </c>
      <c r="M1406" s="66">
        <f t="shared" si="403"/>
        <v>6.4</v>
      </c>
      <c r="N1406" s="38">
        <v>81.5</v>
      </c>
      <c r="O1406" s="38">
        <v>22.5</v>
      </c>
      <c r="P1406" s="38">
        <v>13</v>
      </c>
      <c r="Q1406" s="71">
        <f t="shared" si="404"/>
        <v>2.4E-2</v>
      </c>
      <c r="R1406" s="65">
        <f t="shared" si="405"/>
        <v>0.1</v>
      </c>
      <c r="S1406" s="72">
        <f t="shared" si="406"/>
        <v>6.25E-2</v>
      </c>
      <c r="T1406" s="50">
        <v>5</v>
      </c>
      <c r="U1406" s="51" t="s">
        <v>2820</v>
      </c>
      <c r="V1406" s="27">
        <f>IF(E1406="","",SUMIF(OUTBOUND!$G:$G,WMS!E1406,OUTBOUND!$L:$L))</f>
        <v>0</v>
      </c>
      <c r="W1406" s="27">
        <f>IF(E1406="","",SUMIF(OUTBOUND!$G:$G,WMS!E1406,OUTBOUND!$M:$M))</f>
        <v>0</v>
      </c>
      <c r="X1406" s="71">
        <f>IF(E1406="","",SUMIF(OUTBOUND!$G:$G,WMS!E1406,OUTBOUND!$O:$O))</f>
        <v>0</v>
      </c>
      <c r="Y1406" s="71">
        <f>IF(E1406="","",SUMIF(OUTBOUND!$G:$G,WMS!E1406,OUTBOUND!$AC:$AC))</f>
        <v>0</v>
      </c>
      <c r="Z1406" s="71">
        <f>IF(E1406="","",SUMIF(OUTBOUND!$G:$G,WMS!E1406,OUTBOUND!$P:$P))</f>
        <v>0</v>
      </c>
      <c r="AA1406" s="27">
        <f t="shared" si="407"/>
        <v>4</v>
      </c>
      <c r="AB1406" s="27">
        <f t="shared" si="408"/>
        <v>80</v>
      </c>
      <c r="AC1406" s="71">
        <f t="shared" si="409"/>
        <v>6.4</v>
      </c>
      <c r="AD1406" s="71">
        <f t="shared" si="410"/>
        <v>5</v>
      </c>
      <c r="AE1406" s="71">
        <f t="shared" si="411"/>
        <v>0.1</v>
      </c>
      <c r="AF1406" s="80" t="b">
        <f t="shared" si="412"/>
        <v>1</v>
      </c>
    </row>
    <row r="1407" spans="1:33">
      <c r="A1407" s="84" t="s">
        <v>3227</v>
      </c>
      <c r="B1407" s="83" t="s">
        <v>2345</v>
      </c>
      <c r="C1407" s="83" t="s">
        <v>4021</v>
      </c>
      <c r="D1407" s="83" t="s">
        <v>4022</v>
      </c>
      <c r="E1407" s="57" t="str">
        <f t="shared" si="401"/>
        <v>KG-ARI-1906-00178-03878/MIX139892SKIN</v>
      </c>
      <c r="F1407" s="19" t="s">
        <v>2347</v>
      </c>
      <c r="G1407" s="19" t="s">
        <v>2348</v>
      </c>
      <c r="H1407" s="45">
        <v>43663</v>
      </c>
      <c r="I1407" s="38">
        <v>1</v>
      </c>
      <c r="J1407" s="38">
        <v>72</v>
      </c>
      <c r="K1407" s="65">
        <f t="shared" si="402"/>
        <v>72</v>
      </c>
      <c r="L1407" s="46">
        <v>6.32</v>
      </c>
      <c r="M1407" s="66">
        <f t="shared" si="403"/>
        <v>6.32</v>
      </c>
      <c r="N1407" s="38">
        <v>60</v>
      </c>
      <c r="O1407" s="38">
        <v>37.5</v>
      </c>
      <c r="P1407" s="38">
        <v>22</v>
      </c>
      <c r="Q1407" s="71">
        <f t="shared" si="404"/>
        <v>0.05</v>
      </c>
      <c r="R1407" s="65">
        <f t="shared" si="405"/>
        <v>0.05</v>
      </c>
      <c r="S1407" s="72">
        <f t="shared" si="406"/>
        <v>8.7499999999999994E-2</v>
      </c>
      <c r="T1407" s="50">
        <v>6.3</v>
      </c>
      <c r="U1407" s="51" t="s">
        <v>2820</v>
      </c>
      <c r="V1407" s="27">
        <f>IF(E1407="","",SUMIF(OUTBOUND!$G:$G,WMS!E1407,OUTBOUND!$L:$L))</f>
        <v>1</v>
      </c>
      <c r="W1407" s="27">
        <f>IF(E1407="","",SUMIF(OUTBOUND!$G:$G,WMS!E1407,OUTBOUND!$M:$M))</f>
        <v>72</v>
      </c>
      <c r="X1407" s="71">
        <f>IF(E1407="","",SUMIF(OUTBOUND!$G:$G,WMS!E1407,OUTBOUND!$O:$O))</f>
        <v>6.32</v>
      </c>
      <c r="Y1407" s="71">
        <f>IF(E1407="","",SUMIF(OUTBOUND!$G:$G,WMS!E1407,OUTBOUND!$AC:$AC))</f>
        <v>6.3</v>
      </c>
      <c r="Z1407" s="71">
        <f>IF(E1407="","",SUMIF(OUTBOUND!$G:$G,WMS!E1407,OUTBOUND!$P:$P))</f>
        <v>0.05</v>
      </c>
      <c r="AA1407" s="27">
        <f t="shared" si="407"/>
        <v>0</v>
      </c>
      <c r="AB1407" s="27">
        <f t="shared" si="408"/>
        <v>0</v>
      </c>
      <c r="AC1407" s="71">
        <f t="shared" si="409"/>
        <v>0</v>
      </c>
      <c r="AD1407" s="71">
        <f t="shared" si="410"/>
        <v>0</v>
      </c>
      <c r="AE1407" s="71">
        <f t="shared" si="411"/>
        <v>0</v>
      </c>
      <c r="AF1407" s="80" t="e">
        <f t="shared" si="412"/>
        <v>#DIV/0!</v>
      </c>
      <c r="AG1407" s="60" t="s">
        <v>2726</v>
      </c>
    </row>
    <row r="1408" spans="1:33">
      <c r="A1408" s="84" t="s">
        <v>3227</v>
      </c>
      <c r="B1408" s="83" t="s">
        <v>2345</v>
      </c>
      <c r="C1408" s="83" t="s">
        <v>4021</v>
      </c>
      <c r="D1408" s="83" t="s">
        <v>4023</v>
      </c>
      <c r="E1408" s="57" t="str">
        <f t="shared" si="401"/>
        <v>KG-ARI-1906-00178-03878/MIX111319WHITE</v>
      </c>
      <c r="F1408" s="19" t="s">
        <v>2347</v>
      </c>
      <c r="G1408" s="19" t="s">
        <v>2350</v>
      </c>
      <c r="H1408" s="45">
        <v>43663</v>
      </c>
      <c r="I1408" s="38">
        <v>1</v>
      </c>
      <c r="J1408" s="38">
        <v>144</v>
      </c>
      <c r="K1408" s="65">
        <f t="shared" si="402"/>
        <v>144</v>
      </c>
      <c r="L1408" s="46">
        <v>13.52</v>
      </c>
      <c r="M1408" s="66">
        <f t="shared" si="403"/>
        <v>13.52</v>
      </c>
      <c r="N1408" s="38">
        <v>70</v>
      </c>
      <c r="O1408" s="38">
        <v>40.5</v>
      </c>
      <c r="P1408" s="38">
        <v>30.5</v>
      </c>
      <c r="Q1408" s="71">
        <f t="shared" si="404"/>
        <v>8.5999999999999993E-2</v>
      </c>
      <c r="R1408" s="65">
        <f t="shared" si="405"/>
        <v>0.09</v>
      </c>
      <c r="S1408" s="72">
        <f t="shared" si="406"/>
        <v>8.3333333333333329E-2</v>
      </c>
      <c r="T1408" s="50">
        <v>12</v>
      </c>
      <c r="U1408" s="51" t="s">
        <v>2820</v>
      </c>
      <c r="V1408" s="27">
        <f>IF(E1408="","",SUMIF(OUTBOUND!$G:$G,WMS!E1408,OUTBOUND!$L:$L))</f>
        <v>1</v>
      </c>
      <c r="W1408" s="27">
        <f>IF(E1408="","",SUMIF(OUTBOUND!$G:$G,WMS!E1408,OUTBOUND!$M:$M))</f>
        <v>144</v>
      </c>
      <c r="X1408" s="71">
        <f>IF(E1408="","",SUMIF(OUTBOUND!$G:$G,WMS!E1408,OUTBOUND!$O:$O))</f>
        <v>13.52</v>
      </c>
      <c r="Y1408" s="71">
        <f>IF(E1408="","",SUMIF(OUTBOUND!$G:$G,WMS!E1408,OUTBOUND!$AC:$AC))</f>
        <v>12</v>
      </c>
      <c r="Z1408" s="71">
        <f>IF(E1408="","",SUMIF(OUTBOUND!$G:$G,WMS!E1408,OUTBOUND!$P:$P))</f>
        <v>8.5999999999999993E-2</v>
      </c>
      <c r="AA1408" s="27">
        <f t="shared" si="407"/>
        <v>0</v>
      </c>
      <c r="AB1408" s="27">
        <f t="shared" si="408"/>
        <v>0</v>
      </c>
      <c r="AC1408" s="71">
        <f t="shared" si="409"/>
        <v>0</v>
      </c>
      <c r="AD1408" s="71">
        <f t="shared" si="410"/>
        <v>0</v>
      </c>
      <c r="AE1408" s="71">
        <f t="shared" si="411"/>
        <v>4.0000000000000036E-3</v>
      </c>
      <c r="AF1408" s="80" t="e">
        <f t="shared" si="412"/>
        <v>#DIV/0!</v>
      </c>
      <c r="AG1408" s="60" t="s">
        <v>2726</v>
      </c>
    </row>
    <row r="1409" spans="1:33">
      <c r="A1409" s="43" t="s">
        <v>3227</v>
      </c>
      <c r="B1409" s="19" t="s">
        <v>2352</v>
      </c>
      <c r="C1409" s="19" t="s">
        <v>4024</v>
      </c>
      <c r="D1409" s="19">
        <v>42191490</v>
      </c>
      <c r="E1409" s="57" t="str">
        <f t="shared" si="401"/>
        <v>KG-ROB-1907-00134-03285/42191490</v>
      </c>
      <c r="F1409" s="19" t="s">
        <v>2354</v>
      </c>
      <c r="G1409" s="19" t="s">
        <v>2355</v>
      </c>
      <c r="H1409" s="45">
        <v>43663</v>
      </c>
      <c r="I1409" s="38">
        <v>154</v>
      </c>
      <c r="J1409" s="38">
        <v>1848</v>
      </c>
      <c r="K1409" s="65">
        <f t="shared" si="402"/>
        <v>12</v>
      </c>
      <c r="L1409" s="46">
        <v>1.7</v>
      </c>
      <c r="M1409" s="66">
        <f t="shared" si="403"/>
        <v>261.8</v>
      </c>
      <c r="N1409" s="38">
        <v>43.5</v>
      </c>
      <c r="O1409" s="38">
        <v>31</v>
      </c>
      <c r="P1409" s="38">
        <v>10</v>
      </c>
      <c r="Q1409" s="71">
        <f t="shared" si="404"/>
        <v>1.2999999999999999E-2</v>
      </c>
      <c r="R1409" s="65">
        <f t="shared" si="405"/>
        <v>2.08</v>
      </c>
      <c r="S1409" s="72">
        <f t="shared" si="406"/>
        <v>7.4999999999999997E-2</v>
      </c>
      <c r="T1409" s="50">
        <v>138.6</v>
      </c>
      <c r="U1409" s="51" t="s">
        <v>2820</v>
      </c>
      <c r="V1409" s="27">
        <f>IF(E1409="","",SUMIF(OUTBOUND!$G:$G,WMS!E1409,OUTBOUND!$L:$L))</f>
        <v>0</v>
      </c>
      <c r="W1409" s="27">
        <f>IF(E1409="","",SUMIF(OUTBOUND!$G:$G,WMS!E1409,OUTBOUND!$M:$M))</f>
        <v>0</v>
      </c>
      <c r="X1409" s="71">
        <f>IF(E1409="","",SUMIF(OUTBOUND!$G:$G,WMS!E1409,OUTBOUND!$O:$O))</f>
        <v>0</v>
      </c>
      <c r="Y1409" s="71">
        <f>IF(E1409="","",SUMIF(OUTBOUND!$G:$G,WMS!E1409,OUTBOUND!$AC:$AC))</f>
        <v>0</v>
      </c>
      <c r="Z1409" s="71">
        <f>IF(E1409="","",SUMIF(OUTBOUND!$G:$G,WMS!E1409,OUTBOUND!$P:$P))</f>
        <v>0</v>
      </c>
      <c r="AA1409" s="27">
        <f t="shared" si="407"/>
        <v>154</v>
      </c>
      <c r="AB1409" s="27">
        <f t="shared" si="408"/>
        <v>1848</v>
      </c>
      <c r="AC1409" s="71">
        <f t="shared" si="409"/>
        <v>261.8</v>
      </c>
      <c r="AD1409" s="71">
        <f t="shared" si="410"/>
        <v>138.6</v>
      </c>
      <c r="AE1409" s="71">
        <f t="shared" si="411"/>
        <v>2.08</v>
      </c>
      <c r="AF1409" s="80" t="b">
        <f t="shared" si="412"/>
        <v>1</v>
      </c>
    </row>
    <row r="1410" spans="1:33">
      <c r="A1410" s="84" t="s">
        <v>3227</v>
      </c>
      <c r="B1410" s="83" t="s">
        <v>2356</v>
      </c>
      <c r="C1410" s="83" t="s">
        <v>4025</v>
      </c>
      <c r="D1410" s="83" t="s">
        <v>4026</v>
      </c>
      <c r="E1410" s="57" t="str">
        <f t="shared" si="401"/>
        <v>KG-ARI-1906-00178-03939/MIX132813BL/OW/OB</v>
      </c>
      <c r="F1410" s="19" t="s">
        <v>2358</v>
      </c>
      <c r="G1410" s="19" t="s">
        <v>2359</v>
      </c>
      <c r="H1410" s="45">
        <v>43663</v>
      </c>
      <c r="I1410" s="38">
        <v>1</v>
      </c>
      <c r="J1410" s="38">
        <v>216</v>
      </c>
      <c r="K1410" s="65">
        <f t="shared" si="402"/>
        <v>216</v>
      </c>
      <c r="L1410" s="46">
        <v>5.5</v>
      </c>
      <c r="M1410" s="66">
        <f t="shared" si="403"/>
        <v>5.5</v>
      </c>
      <c r="N1410" s="38">
        <v>38</v>
      </c>
      <c r="O1410" s="38">
        <v>33</v>
      </c>
      <c r="P1410" s="38">
        <v>35</v>
      </c>
      <c r="Q1410" s="71">
        <f t="shared" si="404"/>
        <v>4.3999999999999997E-2</v>
      </c>
      <c r="R1410" s="65">
        <f t="shared" si="405"/>
        <v>0.04</v>
      </c>
      <c r="S1410" s="72">
        <f t="shared" si="406"/>
        <v>1.699074074074074E-2</v>
      </c>
      <c r="T1410" s="50">
        <v>3.67</v>
      </c>
      <c r="U1410" s="51" t="s">
        <v>3072</v>
      </c>
      <c r="V1410" s="27">
        <f>IF(E1410="","",SUMIF(OUTBOUND!$G:$G,WMS!E1410,OUTBOUND!$L:$L))</f>
        <v>1</v>
      </c>
      <c r="W1410" s="27">
        <f>IF(E1410="","",SUMIF(OUTBOUND!$G:$G,WMS!E1410,OUTBOUND!$M:$M))</f>
        <v>216</v>
      </c>
      <c r="X1410" s="71">
        <f>IF(E1410="","",SUMIF(OUTBOUND!$G:$G,WMS!E1410,OUTBOUND!$O:$O))</f>
        <v>5.5</v>
      </c>
      <c r="Y1410" s="71">
        <f>IF(E1410="","",SUMIF(OUTBOUND!$G:$G,WMS!E1410,OUTBOUND!$AC:$AC))</f>
        <v>3.67</v>
      </c>
      <c r="Z1410" s="71">
        <f>IF(E1410="","",SUMIF(OUTBOUND!$G:$G,WMS!E1410,OUTBOUND!$P:$P))</f>
        <v>4.3999999999999997E-2</v>
      </c>
      <c r="AA1410" s="27">
        <f t="shared" si="407"/>
        <v>0</v>
      </c>
      <c r="AB1410" s="27">
        <f t="shared" si="408"/>
        <v>0</v>
      </c>
      <c r="AC1410" s="71">
        <f t="shared" si="409"/>
        <v>0</v>
      </c>
      <c r="AD1410" s="71">
        <f t="shared" si="410"/>
        <v>0</v>
      </c>
      <c r="AE1410" s="71">
        <f t="shared" si="411"/>
        <v>-3.9999999999999966E-3</v>
      </c>
      <c r="AF1410" s="80" t="e">
        <f t="shared" si="412"/>
        <v>#DIV/0!</v>
      </c>
      <c r="AG1410" s="60" t="s">
        <v>2726</v>
      </c>
    </row>
    <row r="1411" spans="1:33">
      <c r="A1411" s="84" t="s">
        <v>3227</v>
      </c>
      <c r="B1411" s="83" t="s">
        <v>2360</v>
      </c>
      <c r="C1411" s="83" t="s">
        <v>4027</v>
      </c>
      <c r="D1411" s="83" t="s">
        <v>3779</v>
      </c>
      <c r="E1411" s="57" t="str">
        <f t="shared" si="401"/>
        <v>KG-ROB-1906-00133-03176/41140055A</v>
      </c>
      <c r="F1411" s="19" t="s">
        <v>2362</v>
      </c>
      <c r="G1411" s="19" t="s">
        <v>2363</v>
      </c>
      <c r="H1411" s="45">
        <v>43664</v>
      </c>
      <c r="I1411" s="38">
        <v>250</v>
      </c>
      <c r="J1411" s="38">
        <v>2000</v>
      </c>
      <c r="K1411" s="65">
        <f t="shared" si="402"/>
        <v>8</v>
      </c>
      <c r="L1411" s="46">
        <v>8.5500000000000007</v>
      </c>
      <c r="M1411" s="66">
        <f t="shared" si="403"/>
        <v>2137.5</v>
      </c>
      <c r="N1411" s="38">
        <v>36</v>
      </c>
      <c r="O1411" s="38">
        <v>34.5</v>
      </c>
      <c r="P1411" s="38">
        <v>35</v>
      </c>
      <c r="Q1411" s="71">
        <f t="shared" si="404"/>
        <v>4.2999999999999997E-2</v>
      </c>
      <c r="R1411" s="65">
        <f t="shared" si="405"/>
        <v>10.87</v>
      </c>
      <c r="S1411" s="72">
        <f t="shared" si="406"/>
        <v>0.46875</v>
      </c>
      <c r="T1411" s="50">
        <v>937.5</v>
      </c>
      <c r="U1411" s="51" t="s">
        <v>4028</v>
      </c>
      <c r="V1411" s="27">
        <f>IF(E1411="","",SUMIF(OUTBOUND!$G:$G,WMS!E1411,OUTBOUND!$L:$L))</f>
        <v>250</v>
      </c>
      <c r="W1411" s="27">
        <f>IF(E1411="","",SUMIF(OUTBOUND!$G:$G,WMS!E1411,OUTBOUND!$M:$M))</f>
        <v>2000</v>
      </c>
      <c r="X1411" s="71">
        <f>IF(E1411="","",SUMIF(OUTBOUND!$G:$G,WMS!E1411,OUTBOUND!$O:$O))</f>
        <v>2137.5</v>
      </c>
      <c r="Y1411" s="71">
        <f>IF(E1411="","",SUMIF(OUTBOUND!$G:$G,WMS!E1411,OUTBOUND!$AC:$AC))</f>
        <v>937.5</v>
      </c>
      <c r="Z1411" s="71">
        <f>IF(E1411="","",SUMIF(OUTBOUND!$G:$G,WMS!E1411,OUTBOUND!$P:$P))</f>
        <v>10.75</v>
      </c>
      <c r="AA1411" s="27">
        <f t="shared" si="407"/>
        <v>0</v>
      </c>
      <c r="AB1411" s="27">
        <f t="shared" si="408"/>
        <v>0</v>
      </c>
      <c r="AC1411" s="71">
        <f t="shared" si="409"/>
        <v>0</v>
      </c>
      <c r="AD1411" s="71">
        <f t="shared" si="410"/>
        <v>0</v>
      </c>
      <c r="AE1411" s="71">
        <f t="shared" si="411"/>
        <v>0.11999999999999922</v>
      </c>
      <c r="AF1411" s="80" t="e">
        <f t="shared" si="412"/>
        <v>#DIV/0!</v>
      </c>
      <c r="AG1411" s="43" t="s">
        <v>2726</v>
      </c>
    </row>
    <row r="1412" spans="1:33">
      <c r="A1412" s="84" t="s">
        <v>3227</v>
      </c>
      <c r="B1412" s="83" t="s">
        <v>2360</v>
      </c>
      <c r="C1412" s="83" t="s">
        <v>4027</v>
      </c>
      <c r="D1412" s="83" t="s">
        <v>3780</v>
      </c>
      <c r="E1412" s="57" t="str">
        <f t="shared" si="401"/>
        <v>KG-ROB-1906-00133-03176/41140055B</v>
      </c>
      <c r="F1412" s="19" t="s">
        <v>2362</v>
      </c>
      <c r="G1412" s="19" t="s">
        <v>2364</v>
      </c>
      <c r="H1412" s="45">
        <v>43664</v>
      </c>
      <c r="J1412" s="38">
        <v>2000</v>
      </c>
      <c r="K1412" s="65" t="e">
        <f t="shared" si="402"/>
        <v>#DIV/0!</v>
      </c>
      <c r="L1412" s="46">
        <v>8.5500000000000007</v>
      </c>
      <c r="M1412" s="66">
        <f t="shared" si="403"/>
        <v>0</v>
      </c>
      <c r="N1412" s="38">
        <v>36</v>
      </c>
      <c r="O1412" s="38">
        <v>34.5</v>
      </c>
      <c r="P1412" s="38">
        <v>35</v>
      </c>
      <c r="Q1412" s="71">
        <f t="shared" si="404"/>
        <v>4.2999999999999997E-2</v>
      </c>
      <c r="R1412" s="65">
        <f t="shared" si="405"/>
        <v>0</v>
      </c>
      <c r="S1412" s="72">
        <f t="shared" si="406"/>
        <v>0.375</v>
      </c>
      <c r="T1412" s="50">
        <v>750</v>
      </c>
      <c r="U1412" s="51" t="s">
        <v>4028</v>
      </c>
      <c r="V1412" s="27">
        <f>IF(E1412="","",SUMIF(OUTBOUND!$G:$G,WMS!E1412,OUTBOUND!$L:$L))</f>
        <v>0</v>
      </c>
      <c r="W1412" s="27">
        <f>IF(E1412="","",SUMIF(OUTBOUND!$G:$G,WMS!E1412,OUTBOUND!$M:$M))</f>
        <v>2000</v>
      </c>
      <c r="X1412" s="71">
        <f>IF(E1412="","",SUMIF(OUTBOUND!$G:$G,WMS!E1412,OUTBOUND!$O:$O))</f>
        <v>0</v>
      </c>
      <c r="Y1412" s="71">
        <f>IF(E1412="","",SUMIF(OUTBOUND!$G:$G,WMS!E1412,OUTBOUND!$AC:$AC))</f>
        <v>750</v>
      </c>
      <c r="Z1412" s="71">
        <f>IF(E1412="","",SUMIF(OUTBOUND!$G:$G,WMS!E1412,OUTBOUND!$P:$P))</f>
        <v>0</v>
      </c>
      <c r="AA1412" s="27" t="str">
        <f t="shared" si="407"/>
        <v/>
      </c>
      <c r="AB1412" s="27">
        <f t="shared" si="408"/>
        <v>0</v>
      </c>
      <c r="AC1412" s="71">
        <f t="shared" si="409"/>
        <v>0</v>
      </c>
      <c r="AD1412" s="71">
        <f t="shared" si="410"/>
        <v>0</v>
      </c>
      <c r="AE1412" s="71">
        <f t="shared" si="411"/>
        <v>0</v>
      </c>
      <c r="AF1412" s="80" t="e">
        <f t="shared" si="412"/>
        <v>#DIV/0!</v>
      </c>
      <c r="AG1412" s="43" t="s">
        <v>2726</v>
      </c>
    </row>
    <row r="1413" spans="1:33">
      <c r="A1413" s="43" t="s">
        <v>3227</v>
      </c>
      <c r="B1413" s="19" t="s">
        <v>2360</v>
      </c>
      <c r="C1413" s="19" t="s">
        <v>4027</v>
      </c>
      <c r="D1413" s="19">
        <v>41527283</v>
      </c>
      <c r="E1413" s="57" t="str">
        <f t="shared" si="401"/>
        <v>KG-ROB-1906-00133-03176/41527283</v>
      </c>
      <c r="F1413" s="19" t="s">
        <v>2362</v>
      </c>
      <c r="G1413" s="19" t="s">
        <v>2365</v>
      </c>
      <c r="H1413" s="45">
        <v>43664</v>
      </c>
      <c r="I1413" s="38">
        <v>63</v>
      </c>
      <c r="J1413" s="38">
        <v>1008</v>
      </c>
      <c r="K1413" s="65">
        <f t="shared" si="402"/>
        <v>16</v>
      </c>
      <c r="L1413" s="46">
        <v>2.4500000000000002</v>
      </c>
      <c r="M1413" s="66">
        <f t="shared" si="403"/>
        <v>154.35</v>
      </c>
      <c r="N1413" s="38">
        <v>40</v>
      </c>
      <c r="O1413" s="38">
        <v>24</v>
      </c>
      <c r="P1413" s="38">
        <v>29</v>
      </c>
      <c r="Q1413" s="71">
        <f t="shared" si="404"/>
        <v>2.8000000000000001E-2</v>
      </c>
      <c r="R1413" s="65">
        <f t="shared" si="405"/>
        <v>1.75</v>
      </c>
      <c r="S1413" s="72">
        <f t="shared" si="406"/>
        <v>0.11687500000000001</v>
      </c>
      <c r="T1413" s="50">
        <v>117.81</v>
      </c>
      <c r="U1413" s="51" t="s">
        <v>4029</v>
      </c>
      <c r="V1413" s="27">
        <f>IF(E1413="","",SUMIF(OUTBOUND!$G:$G,WMS!E1413,OUTBOUND!$L:$L))</f>
        <v>0</v>
      </c>
      <c r="W1413" s="27">
        <f>IF(E1413="","",SUMIF(OUTBOUND!$G:$G,WMS!E1413,OUTBOUND!$M:$M))</f>
        <v>0</v>
      </c>
      <c r="X1413" s="71">
        <f>IF(E1413="","",SUMIF(OUTBOUND!$G:$G,WMS!E1413,OUTBOUND!$O:$O))</f>
        <v>0</v>
      </c>
      <c r="Y1413" s="71">
        <f>IF(E1413="","",SUMIF(OUTBOUND!$G:$G,WMS!E1413,OUTBOUND!$AC:$AC))</f>
        <v>0</v>
      </c>
      <c r="Z1413" s="71">
        <f>IF(E1413="","",SUMIF(OUTBOUND!$G:$G,WMS!E1413,OUTBOUND!$P:$P))</f>
        <v>0</v>
      </c>
      <c r="AA1413" s="27">
        <f t="shared" si="407"/>
        <v>63</v>
      </c>
      <c r="AB1413" s="27">
        <f t="shared" si="408"/>
        <v>1008</v>
      </c>
      <c r="AC1413" s="71">
        <f t="shared" si="409"/>
        <v>154.35</v>
      </c>
      <c r="AD1413" s="71">
        <f t="shared" si="410"/>
        <v>117.81</v>
      </c>
      <c r="AE1413" s="71">
        <f t="shared" si="411"/>
        <v>1.75</v>
      </c>
      <c r="AF1413" s="80" t="b">
        <f t="shared" si="412"/>
        <v>1</v>
      </c>
    </row>
    <row r="1414" spans="1:33">
      <c r="A1414" s="43" t="s">
        <v>3227</v>
      </c>
      <c r="B1414" s="19" t="s">
        <v>2360</v>
      </c>
      <c r="C1414" s="19" t="s">
        <v>4027</v>
      </c>
      <c r="D1414" s="19">
        <v>41872352</v>
      </c>
      <c r="E1414" s="57" t="str">
        <f t="shared" si="401"/>
        <v>KG-ROB-1906-00133-03176/41872352</v>
      </c>
      <c r="F1414" s="19" t="s">
        <v>2362</v>
      </c>
      <c r="G1414" s="19" t="s">
        <v>2366</v>
      </c>
      <c r="H1414" s="45">
        <v>43664</v>
      </c>
      <c r="I1414" s="38">
        <v>188</v>
      </c>
      <c r="J1414" s="38">
        <v>1504</v>
      </c>
      <c r="K1414" s="65">
        <f t="shared" si="402"/>
        <v>8</v>
      </c>
      <c r="L1414" s="46">
        <v>2</v>
      </c>
      <c r="M1414" s="66">
        <f t="shared" si="403"/>
        <v>376</v>
      </c>
      <c r="N1414" s="38">
        <v>34</v>
      </c>
      <c r="O1414" s="38">
        <v>19</v>
      </c>
      <c r="P1414" s="38">
        <v>14</v>
      </c>
      <c r="Q1414" s="71">
        <f t="shared" si="404"/>
        <v>8.9999999999999993E-3</v>
      </c>
      <c r="R1414" s="65">
        <f t="shared" si="405"/>
        <v>1.7</v>
      </c>
      <c r="S1414" s="72">
        <f t="shared" si="406"/>
        <v>0.23</v>
      </c>
      <c r="T1414" s="50">
        <v>345.92</v>
      </c>
      <c r="U1414" s="51" t="s">
        <v>4030</v>
      </c>
      <c r="V1414" s="27">
        <f>IF(E1414="","",SUMIF(OUTBOUND!$G:$G,WMS!E1414,OUTBOUND!$L:$L))</f>
        <v>0</v>
      </c>
      <c r="W1414" s="27">
        <f>IF(E1414="","",SUMIF(OUTBOUND!$G:$G,WMS!E1414,OUTBOUND!$M:$M))</f>
        <v>0</v>
      </c>
      <c r="X1414" s="71">
        <f>IF(E1414="","",SUMIF(OUTBOUND!$G:$G,WMS!E1414,OUTBOUND!$O:$O))</f>
        <v>0</v>
      </c>
      <c r="Y1414" s="71">
        <f>IF(E1414="","",SUMIF(OUTBOUND!$G:$G,WMS!E1414,OUTBOUND!$AC:$AC))</f>
        <v>0</v>
      </c>
      <c r="Z1414" s="71">
        <f>IF(E1414="","",SUMIF(OUTBOUND!$G:$G,WMS!E1414,OUTBOUND!$P:$P))</f>
        <v>0</v>
      </c>
      <c r="AA1414" s="27">
        <f t="shared" si="407"/>
        <v>188</v>
      </c>
      <c r="AB1414" s="27">
        <f t="shared" si="408"/>
        <v>1504</v>
      </c>
      <c r="AC1414" s="71">
        <f t="shared" si="409"/>
        <v>376</v>
      </c>
      <c r="AD1414" s="71">
        <f t="shared" si="410"/>
        <v>345.92</v>
      </c>
      <c r="AE1414" s="71">
        <f t="shared" si="411"/>
        <v>1.7</v>
      </c>
      <c r="AF1414" s="80" t="b">
        <f t="shared" si="412"/>
        <v>1</v>
      </c>
    </row>
    <row r="1415" spans="1:33">
      <c r="A1415" s="43" t="s">
        <v>3227</v>
      </c>
      <c r="B1415" s="19" t="s">
        <v>2360</v>
      </c>
      <c r="C1415" s="19" t="s">
        <v>4031</v>
      </c>
      <c r="D1415" s="19">
        <v>41168356</v>
      </c>
      <c r="E1415" s="57" t="str">
        <f t="shared" si="401"/>
        <v>KG-ROB-1907-00134-03177/41168356</v>
      </c>
      <c r="F1415" s="19" t="s">
        <v>2362</v>
      </c>
      <c r="G1415" s="19" t="s">
        <v>2367</v>
      </c>
      <c r="H1415" s="45">
        <v>43664</v>
      </c>
      <c r="I1415" s="38">
        <v>42</v>
      </c>
      <c r="J1415" s="38">
        <v>1008</v>
      </c>
      <c r="K1415" s="65">
        <f t="shared" si="402"/>
        <v>24</v>
      </c>
      <c r="L1415" s="46">
        <v>2.4</v>
      </c>
      <c r="M1415" s="66">
        <f t="shared" si="403"/>
        <v>100.8</v>
      </c>
      <c r="N1415" s="38">
        <v>27</v>
      </c>
      <c r="O1415" s="38">
        <v>22.5</v>
      </c>
      <c r="P1415" s="38">
        <v>27.5</v>
      </c>
      <c r="Q1415" s="71">
        <f t="shared" si="404"/>
        <v>1.7000000000000001E-2</v>
      </c>
      <c r="R1415" s="65">
        <f t="shared" si="405"/>
        <v>0.7</v>
      </c>
      <c r="S1415" s="72">
        <f t="shared" si="406"/>
        <v>8.3333333333333329E-2</v>
      </c>
      <c r="T1415" s="50">
        <v>84</v>
      </c>
      <c r="U1415" s="51" t="s">
        <v>4032</v>
      </c>
      <c r="V1415" s="27">
        <f>IF(E1415="","",SUMIF(OUTBOUND!$G:$G,WMS!E1415,OUTBOUND!$L:$L))</f>
        <v>0</v>
      </c>
      <c r="W1415" s="27">
        <f>IF(E1415="","",SUMIF(OUTBOUND!$G:$G,WMS!E1415,OUTBOUND!$M:$M))</f>
        <v>0</v>
      </c>
      <c r="X1415" s="71">
        <f>IF(E1415="","",SUMIF(OUTBOUND!$G:$G,WMS!E1415,OUTBOUND!$O:$O))</f>
        <v>0</v>
      </c>
      <c r="Y1415" s="71">
        <f>IF(E1415="","",SUMIF(OUTBOUND!$G:$G,WMS!E1415,OUTBOUND!$AC:$AC))</f>
        <v>0</v>
      </c>
      <c r="Z1415" s="71">
        <f>IF(E1415="","",SUMIF(OUTBOUND!$G:$G,WMS!E1415,OUTBOUND!$P:$P))</f>
        <v>0</v>
      </c>
      <c r="AA1415" s="27">
        <f t="shared" si="407"/>
        <v>42</v>
      </c>
      <c r="AB1415" s="27">
        <f t="shared" si="408"/>
        <v>1008</v>
      </c>
      <c r="AC1415" s="71">
        <f t="shared" si="409"/>
        <v>100.8</v>
      </c>
      <c r="AD1415" s="71">
        <f t="shared" si="410"/>
        <v>84</v>
      </c>
      <c r="AE1415" s="71">
        <f t="shared" si="411"/>
        <v>0.7</v>
      </c>
      <c r="AF1415" s="80" t="b">
        <f t="shared" si="412"/>
        <v>1</v>
      </c>
    </row>
    <row r="1416" spans="1:33">
      <c r="A1416" s="43" t="s">
        <v>3227</v>
      </c>
      <c r="B1416" s="19" t="s">
        <v>2360</v>
      </c>
      <c r="C1416" s="19" t="s">
        <v>4033</v>
      </c>
      <c r="D1416" s="19">
        <v>41168356</v>
      </c>
      <c r="E1416" s="57" t="str">
        <f t="shared" si="401"/>
        <v>KG-ROB-1908-00136-03178/41168356</v>
      </c>
      <c r="F1416" s="19" t="s">
        <v>2362</v>
      </c>
      <c r="G1416" s="19" t="s">
        <v>2368</v>
      </c>
      <c r="H1416" s="45">
        <v>43664</v>
      </c>
      <c r="I1416" s="38">
        <v>42</v>
      </c>
      <c r="J1416" s="38">
        <v>1008</v>
      </c>
      <c r="K1416" s="65">
        <f t="shared" si="402"/>
        <v>24</v>
      </c>
      <c r="L1416" s="46">
        <v>2.4</v>
      </c>
      <c r="M1416" s="66">
        <f t="shared" si="403"/>
        <v>100.8</v>
      </c>
      <c r="N1416" s="38">
        <v>27</v>
      </c>
      <c r="O1416" s="38">
        <v>22.5</v>
      </c>
      <c r="P1416" s="38">
        <v>27.5</v>
      </c>
      <c r="Q1416" s="71">
        <f t="shared" si="404"/>
        <v>1.7000000000000001E-2</v>
      </c>
      <c r="R1416" s="65">
        <f t="shared" si="405"/>
        <v>0.7</v>
      </c>
      <c r="S1416" s="72">
        <f t="shared" si="406"/>
        <v>8.3333333333333329E-2</v>
      </c>
      <c r="T1416" s="50">
        <v>84</v>
      </c>
      <c r="U1416" s="51" t="s">
        <v>4032</v>
      </c>
      <c r="V1416" s="27">
        <f>IF(E1416="","",SUMIF(OUTBOUND!$G:$G,WMS!E1416,OUTBOUND!$L:$L))</f>
        <v>0</v>
      </c>
      <c r="W1416" s="27">
        <f>IF(E1416="","",SUMIF(OUTBOUND!$G:$G,WMS!E1416,OUTBOUND!$M:$M))</f>
        <v>0</v>
      </c>
      <c r="X1416" s="71">
        <f>IF(E1416="","",SUMIF(OUTBOUND!$G:$G,WMS!E1416,OUTBOUND!$O:$O))</f>
        <v>0</v>
      </c>
      <c r="Y1416" s="71">
        <f>IF(E1416="","",SUMIF(OUTBOUND!$G:$G,WMS!E1416,OUTBOUND!$AC:$AC))</f>
        <v>0</v>
      </c>
      <c r="Z1416" s="71">
        <f>IF(E1416="","",SUMIF(OUTBOUND!$G:$G,WMS!E1416,OUTBOUND!$P:$P))</f>
        <v>0</v>
      </c>
      <c r="AA1416" s="27">
        <f t="shared" si="407"/>
        <v>42</v>
      </c>
      <c r="AB1416" s="27">
        <f t="shared" si="408"/>
        <v>1008</v>
      </c>
      <c r="AC1416" s="71">
        <f t="shared" si="409"/>
        <v>100.8</v>
      </c>
      <c r="AD1416" s="71">
        <f t="shared" si="410"/>
        <v>84</v>
      </c>
      <c r="AE1416" s="71">
        <f t="shared" si="411"/>
        <v>0.7</v>
      </c>
      <c r="AF1416" s="80" t="b">
        <f t="shared" si="412"/>
        <v>1</v>
      </c>
    </row>
    <row r="1417" spans="1:33">
      <c r="A1417" s="43" t="s">
        <v>3227</v>
      </c>
      <c r="B1417" s="19" t="s">
        <v>2360</v>
      </c>
      <c r="C1417" s="19" t="s">
        <v>4034</v>
      </c>
      <c r="D1417" s="19">
        <v>41526774</v>
      </c>
      <c r="E1417" s="57" t="str">
        <f t="shared" si="401"/>
        <v>KG-ROB-1906-00162-03484/41526774</v>
      </c>
      <c r="F1417" s="19" t="s">
        <v>2362</v>
      </c>
      <c r="G1417" s="19" t="s">
        <v>2369</v>
      </c>
      <c r="H1417" s="45">
        <v>43664</v>
      </c>
      <c r="I1417" s="38">
        <v>50</v>
      </c>
      <c r="J1417" s="38">
        <v>600</v>
      </c>
      <c r="K1417" s="65">
        <f t="shared" si="402"/>
        <v>12</v>
      </c>
      <c r="L1417" s="46">
        <v>2.9</v>
      </c>
      <c r="M1417" s="66">
        <f t="shared" si="403"/>
        <v>145</v>
      </c>
      <c r="N1417" s="38">
        <v>41</v>
      </c>
      <c r="O1417" s="38">
        <v>11</v>
      </c>
      <c r="P1417" s="38">
        <v>18</v>
      </c>
      <c r="Q1417" s="71">
        <f t="shared" si="404"/>
        <v>8.0000000000000002E-3</v>
      </c>
      <c r="R1417" s="65">
        <f t="shared" si="405"/>
        <v>0.41</v>
      </c>
      <c r="S1417" s="72">
        <f t="shared" si="406"/>
        <v>0.19166666666666668</v>
      </c>
      <c r="T1417" s="50">
        <v>115</v>
      </c>
      <c r="U1417" s="51" t="s">
        <v>3239</v>
      </c>
      <c r="V1417" s="27">
        <f>IF(E1417="","",SUMIF(OUTBOUND!$G:$G,WMS!E1417,OUTBOUND!$L:$L))</f>
        <v>0</v>
      </c>
      <c r="W1417" s="27">
        <f>IF(E1417="","",SUMIF(OUTBOUND!$G:$G,WMS!E1417,OUTBOUND!$M:$M))</f>
        <v>0</v>
      </c>
      <c r="X1417" s="71">
        <f>IF(E1417="","",SUMIF(OUTBOUND!$G:$G,WMS!E1417,OUTBOUND!$O:$O))</f>
        <v>0</v>
      </c>
      <c r="Y1417" s="71">
        <f>IF(E1417="","",SUMIF(OUTBOUND!$G:$G,WMS!E1417,OUTBOUND!$AC:$AC))</f>
        <v>0</v>
      </c>
      <c r="Z1417" s="71">
        <f>IF(E1417="","",SUMIF(OUTBOUND!$G:$G,WMS!E1417,OUTBOUND!$P:$P))</f>
        <v>0</v>
      </c>
      <c r="AA1417" s="27">
        <f t="shared" si="407"/>
        <v>50</v>
      </c>
      <c r="AB1417" s="27">
        <f t="shared" si="408"/>
        <v>600</v>
      </c>
      <c r="AC1417" s="71">
        <f t="shared" si="409"/>
        <v>145</v>
      </c>
      <c r="AD1417" s="71">
        <f t="shared" si="410"/>
        <v>115</v>
      </c>
      <c r="AE1417" s="71">
        <f t="shared" si="411"/>
        <v>0.41</v>
      </c>
      <c r="AF1417" s="80" t="b">
        <f t="shared" si="412"/>
        <v>1</v>
      </c>
    </row>
    <row r="1418" spans="1:33">
      <c r="A1418" s="43" t="s">
        <v>3227</v>
      </c>
      <c r="B1418" s="19" t="s">
        <v>2360</v>
      </c>
      <c r="C1418" s="19" t="s">
        <v>4035</v>
      </c>
      <c r="D1418" s="19">
        <v>42123620</v>
      </c>
      <c r="E1418" s="57" t="str">
        <f t="shared" si="401"/>
        <v>KG-ROB-1909-00137-03179/42123620</v>
      </c>
      <c r="F1418" s="19" t="s">
        <v>2362</v>
      </c>
      <c r="G1418" s="19" t="s">
        <v>2370</v>
      </c>
      <c r="H1418" s="45">
        <v>43664</v>
      </c>
      <c r="I1418" s="38">
        <v>34</v>
      </c>
      <c r="J1418" s="38">
        <v>204</v>
      </c>
      <c r="K1418" s="65">
        <f t="shared" si="402"/>
        <v>6</v>
      </c>
      <c r="L1418" s="46">
        <v>1.2</v>
      </c>
      <c r="M1418" s="66">
        <f t="shared" si="403"/>
        <v>40.799999999999997</v>
      </c>
      <c r="N1418" s="38">
        <v>32</v>
      </c>
      <c r="O1418" s="38">
        <v>11</v>
      </c>
      <c r="P1418" s="38">
        <v>11</v>
      </c>
      <c r="Q1418" s="71">
        <f t="shared" si="404"/>
        <v>4.0000000000000001E-3</v>
      </c>
      <c r="R1418" s="65">
        <f t="shared" si="405"/>
        <v>0.13</v>
      </c>
      <c r="S1418" s="72">
        <f t="shared" si="406"/>
        <v>0.13333333333333333</v>
      </c>
      <c r="T1418" s="50">
        <v>27.2</v>
      </c>
      <c r="U1418" s="51" t="s">
        <v>3239</v>
      </c>
      <c r="V1418" s="27">
        <f>IF(E1418="","",SUMIF(OUTBOUND!$G:$G,WMS!E1418,OUTBOUND!$L:$L))</f>
        <v>0</v>
      </c>
      <c r="W1418" s="27">
        <f>IF(E1418="","",SUMIF(OUTBOUND!$G:$G,WMS!E1418,OUTBOUND!$M:$M))</f>
        <v>0</v>
      </c>
      <c r="X1418" s="71">
        <f>IF(E1418="","",SUMIF(OUTBOUND!$G:$G,WMS!E1418,OUTBOUND!$O:$O))</f>
        <v>0</v>
      </c>
      <c r="Y1418" s="71">
        <f>IF(E1418="","",SUMIF(OUTBOUND!$G:$G,WMS!E1418,OUTBOUND!$AC:$AC))</f>
        <v>0</v>
      </c>
      <c r="Z1418" s="71">
        <f>IF(E1418="","",SUMIF(OUTBOUND!$G:$G,WMS!E1418,OUTBOUND!$P:$P))</f>
        <v>0</v>
      </c>
      <c r="AA1418" s="27">
        <f t="shared" si="407"/>
        <v>34</v>
      </c>
      <c r="AB1418" s="27">
        <f t="shared" si="408"/>
        <v>204</v>
      </c>
      <c r="AC1418" s="71">
        <f t="shared" si="409"/>
        <v>40.799999999999997</v>
      </c>
      <c r="AD1418" s="71">
        <f t="shared" si="410"/>
        <v>27.2</v>
      </c>
      <c r="AE1418" s="71">
        <f t="shared" si="411"/>
        <v>0.13</v>
      </c>
      <c r="AF1418" s="80" t="b">
        <f t="shared" si="412"/>
        <v>1</v>
      </c>
    </row>
    <row r="1419" spans="1:33">
      <c r="A1419" s="43" t="s">
        <v>3227</v>
      </c>
      <c r="B1419" s="19" t="s">
        <v>2372</v>
      </c>
      <c r="C1419" s="19" t="s">
        <v>4036</v>
      </c>
      <c r="D1419" s="19" t="s">
        <v>4037</v>
      </c>
      <c r="E1419" s="57" t="str">
        <f t="shared" si="401"/>
        <v>KG-ARI-1906-00169-03956/42752028</v>
      </c>
      <c r="F1419" s="20" t="s">
        <v>2374</v>
      </c>
      <c r="G1419" s="20" t="s">
        <v>2375</v>
      </c>
      <c r="H1419" s="45">
        <v>43669</v>
      </c>
      <c r="I1419" s="38">
        <v>4</v>
      </c>
      <c r="J1419" s="38">
        <v>24</v>
      </c>
      <c r="K1419" s="65">
        <f t="shared" si="402"/>
        <v>6</v>
      </c>
      <c r="L1419" s="46">
        <v>2.0499999999999998</v>
      </c>
      <c r="M1419" s="66">
        <f t="shared" si="403"/>
        <v>8.1999999999999993</v>
      </c>
      <c r="N1419" s="38">
        <v>36</v>
      </c>
      <c r="O1419" s="38">
        <v>29</v>
      </c>
      <c r="P1419" s="38">
        <v>33</v>
      </c>
      <c r="Q1419" s="71">
        <f t="shared" si="404"/>
        <v>3.4000000000000002E-2</v>
      </c>
      <c r="R1419" s="65">
        <f t="shared" si="405"/>
        <v>0.14000000000000001</v>
      </c>
      <c r="S1419" s="72">
        <f t="shared" si="406"/>
        <v>0.16333333333333333</v>
      </c>
      <c r="T1419" s="50">
        <v>3.92</v>
      </c>
      <c r="U1419" s="51" t="s">
        <v>3245</v>
      </c>
      <c r="V1419" s="27">
        <f>IF(E1419="","",SUMIF(OUTBOUND!$G:$G,WMS!E1419,OUTBOUND!$L:$L))</f>
        <v>0</v>
      </c>
      <c r="W1419" s="27">
        <f>IF(E1419="","",SUMIF(OUTBOUND!$G:$G,WMS!E1419,OUTBOUND!$M:$M))</f>
        <v>0</v>
      </c>
      <c r="X1419" s="71">
        <f>IF(E1419="","",SUMIF(OUTBOUND!$G:$G,WMS!E1419,OUTBOUND!$O:$O))</f>
        <v>0</v>
      </c>
      <c r="Y1419" s="71">
        <f>IF(E1419="","",SUMIF(OUTBOUND!$G:$G,WMS!E1419,OUTBOUND!$AC:$AC))</f>
        <v>0</v>
      </c>
      <c r="Z1419" s="71">
        <f>IF(E1419="","",SUMIF(OUTBOUND!$G:$G,WMS!E1419,OUTBOUND!$P:$P))</f>
        <v>0</v>
      </c>
      <c r="AA1419" s="27">
        <f t="shared" si="407"/>
        <v>4</v>
      </c>
      <c r="AB1419" s="27">
        <f t="shared" si="408"/>
        <v>24</v>
      </c>
      <c r="AC1419" s="71">
        <f t="shared" si="409"/>
        <v>8.1999999999999993</v>
      </c>
      <c r="AD1419" s="71">
        <f t="shared" si="410"/>
        <v>3.92</v>
      </c>
      <c r="AE1419" s="71">
        <f t="shared" si="411"/>
        <v>0.14000000000000001</v>
      </c>
      <c r="AF1419" s="80" t="b">
        <f t="shared" si="412"/>
        <v>1</v>
      </c>
    </row>
    <row r="1420" spans="1:33">
      <c r="A1420" s="43" t="s">
        <v>3227</v>
      </c>
      <c r="B1420" s="19" t="s">
        <v>2372</v>
      </c>
      <c r="C1420" s="19" t="s">
        <v>4038</v>
      </c>
      <c r="D1420" s="19" t="s">
        <v>4039</v>
      </c>
      <c r="E1420" s="57" t="str">
        <f t="shared" si="401"/>
        <v>KG-ARI-1904-00125-03805/42731177</v>
      </c>
      <c r="F1420" s="20" t="s">
        <v>2374</v>
      </c>
      <c r="G1420" s="20" t="s">
        <v>2377</v>
      </c>
      <c r="H1420" s="45">
        <v>43669</v>
      </c>
      <c r="I1420" s="38">
        <v>3</v>
      </c>
      <c r="J1420" s="38">
        <v>12</v>
      </c>
      <c r="K1420" s="65">
        <f t="shared" si="402"/>
        <v>4</v>
      </c>
      <c r="L1420" s="46">
        <v>2.25</v>
      </c>
      <c r="M1420" s="66">
        <f t="shared" si="403"/>
        <v>6.75</v>
      </c>
      <c r="N1420" s="38">
        <v>36</v>
      </c>
      <c r="O1420" s="38">
        <v>24.5</v>
      </c>
      <c r="P1420" s="38">
        <v>29.5</v>
      </c>
      <c r="Q1420" s="71">
        <f t="shared" si="404"/>
        <v>2.5999999999999999E-2</v>
      </c>
      <c r="R1420" s="65">
        <f t="shared" si="405"/>
        <v>0.08</v>
      </c>
      <c r="S1420" s="72">
        <f t="shared" si="406"/>
        <v>0.37000000000000005</v>
      </c>
      <c r="T1420" s="50">
        <v>4.4400000000000004</v>
      </c>
      <c r="U1420" s="51" t="s">
        <v>3245</v>
      </c>
      <c r="V1420" s="27">
        <f>IF(E1420="","",SUMIF(OUTBOUND!$G:$G,WMS!E1420,OUTBOUND!$L:$L))</f>
        <v>0</v>
      </c>
      <c r="W1420" s="27">
        <f>IF(E1420="","",SUMIF(OUTBOUND!$G:$G,WMS!E1420,OUTBOUND!$M:$M))</f>
        <v>0</v>
      </c>
      <c r="X1420" s="71">
        <f>IF(E1420="","",SUMIF(OUTBOUND!$G:$G,WMS!E1420,OUTBOUND!$O:$O))</f>
        <v>0</v>
      </c>
      <c r="Y1420" s="71">
        <f>IF(E1420="","",SUMIF(OUTBOUND!$G:$G,WMS!E1420,OUTBOUND!$AC:$AC))</f>
        <v>0</v>
      </c>
      <c r="Z1420" s="71">
        <f>IF(E1420="","",SUMIF(OUTBOUND!$G:$G,WMS!E1420,OUTBOUND!$P:$P))</f>
        <v>0</v>
      </c>
      <c r="AA1420" s="27">
        <f t="shared" si="407"/>
        <v>3</v>
      </c>
      <c r="AB1420" s="27">
        <f t="shared" si="408"/>
        <v>12</v>
      </c>
      <c r="AC1420" s="71">
        <f t="shared" si="409"/>
        <v>6.75</v>
      </c>
      <c r="AD1420" s="71">
        <f t="shared" si="410"/>
        <v>4.4400000000000004</v>
      </c>
      <c r="AE1420" s="71">
        <f t="shared" si="411"/>
        <v>0.08</v>
      </c>
      <c r="AF1420" s="80" t="b">
        <f t="shared" si="412"/>
        <v>1</v>
      </c>
    </row>
    <row r="1421" spans="1:33">
      <c r="A1421" s="43" t="s">
        <v>3227</v>
      </c>
      <c r="B1421" s="19" t="s">
        <v>2372</v>
      </c>
      <c r="C1421" s="19" t="s">
        <v>4038</v>
      </c>
      <c r="D1421" s="19" t="s">
        <v>4040</v>
      </c>
      <c r="E1421" s="57" t="str">
        <f t="shared" si="401"/>
        <v>KG-ARI-1904-00125-03805/42731009</v>
      </c>
      <c r="F1421" s="20" t="s">
        <v>2374</v>
      </c>
      <c r="G1421" s="20" t="s">
        <v>2378</v>
      </c>
      <c r="H1421" s="45">
        <v>43669</v>
      </c>
      <c r="I1421" s="38">
        <v>3</v>
      </c>
      <c r="J1421" s="38">
        <v>9</v>
      </c>
      <c r="K1421" s="65">
        <f t="shared" si="402"/>
        <v>3</v>
      </c>
      <c r="L1421" s="46">
        <v>3.05</v>
      </c>
      <c r="M1421" s="66">
        <f t="shared" si="403"/>
        <v>9.15</v>
      </c>
      <c r="N1421" s="38">
        <v>55</v>
      </c>
      <c r="O1421" s="38">
        <v>27</v>
      </c>
      <c r="P1421" s="38">
        <v>40</v>
      </c>
      <c r="Q1421" s="71">
        <f t="shared" si="404"/>
        <v>5.8999999999999997E-2</v>
      </c>
      <c r="R1421" s="65">
        <f t="shared" si="405"/>
        <v>0.18</v>
      </c>
      <c r="S1421" s="72">
        <f t="shared" si="406"/>
        <v>0.56999999999999995</v>
      </c>
      <c r="T1421" s="50">
        <v>5.13</v>
      </c>
      <c r="U1421" s="51" t="s">
        <v>3245</v>
      </c>
      <c r="V1421" s="27">
        <f>IF(E1421="","",SUMIF(OUTBOUND!$G:$G,WMS!E1421,OUTBOUND!$L:$L))</f>
        <v>0</v>
      </c>
      <c r="W1421" s="27">
        <f>IF(E1421="","",SUMIF(OUTBOUND!$G:$G,WMS!E1421,OUTBOUND!$M:$M))</f>
        <v>0</v>
      </c>
      <c r="X1421" s="71">
        <f>IF(E1421="","",SUMIF(OUTBOUND!$G:$G,WMS!E1421,OUTBOUND!$O:$O))</f>
        <v>0</v>
      </c>
      <c r="Y1421" s="71">
        <f>IF(E1421="","",SUMIF(OUTBOUND!$G:$G,WMS!E1421,OUTBOUND!$AC:$AC))</f>
        <v>0</v>
      </c>
      <c r="Z1421" s="71">
        <f>IF(E1421="","",SUMIF(OUTBOUND!$G:$G,WMS!E1421,OUTBOUND!$P:$P))</f>
        <v>0</v>
      </c>
      <c r="AA1421" s="27">
        <f t="shared" si="407"/>
        <v>3</v>
      </c>
      <c r="AB1421" s="27">
        <f t="shared" si="408"/>
        <v>9</v>
      </c>
      <c r="AC1421" s="71">
        <f t="shared" si="409"/>
        <v>9.15</v>
      </c>
      <c r="AD1421" s="71">
        <f t="shared" si="410"/>
        <v>5.13</v>
      </c>
      <c r="AE1421" s="71">
        <f t="shared" si="411"/>
        <v>0.18</v>
      </c>
      <c r="AF1421" s="80" t="b">
        <f t="shared" si="412"/>
        <v>1</v>
      </c>
    </row>
    <row r="1422" spans="1:33">
      <c r="A1422" s="43" t="s">
        <v>3227</v>
      </c>
      <c r="B1422" s="19" t="s">
        <v>2372</v>
      </c>
      <c r="C1422" s="19" t="s">
        <v>4038</v>
      </c>
      <c r="D1422" s="19" t="s">
        <v>4041</v>
      </c>
      <c r="E1422" s="57" t="str">
        <f t="shared" si="401"/>
        <v>KG-ARI-1904-00125-03805/42729877</v>
      </c>
      <c r="F1422" s="20" t="s">
        <v>2374</v>
      </c>
      <c r="G1422" s="20" t="s">
        <v>2380</v>
      </c>
      <c r="H1422" s="45">
        <v>43669</v>
      </c>
      <c r="I1422" s="38">
        <v>4</v>
      </c>
      <c r="J1422" s="38">
        <v>12</v>
      </c>
      <c r="K1422" s="65">
        <f t="shared" si="402"/>
        <v>3</v>
      </c>
      <c r="L1422" s="46">
        <v>1.95</v>
      </c>
      <c r="M1422" s="66">
        <f t="shared" si="403"/>
        <v>7.8</v>
      </c>
      <c r="N1422" s="38">
        <v>34.5</v>
      </c>
      <c r="O1422" s="38">
        <v>22.5</v>
      </c>
      <c r="P1422" s="38">
        <v>38.5</v>
      </c>
      <c r="Q1422" s="71">
        <f t="shared" si="404"/>
        <v>0.03</v>
      </c>
      <c r="R1422" s="65">
        <f t="shared" si="405"/>
        <v>0.12</v>
      </c>
      <c r="S1422" s="72">
        <f t="shared" si="406"/>
        <v>0.31666666666666665</v>
      </c>
      <c r="T1422" s="50">
        <v>3.8</v>
      </c>
      <c r="U1422" s="51" t="s">
        <v>3245</v>
      </c>
      <c r="V1422" s="27">
        <f>IF(E1422="","",SUMIF(OUTBOUND!$G:$G,WMS!E1422,OUTBOUND!$L:$L))</f>
        <v>0</v>
      </c>
      <c r="W1422" s="27">
        <f>IF(E1422="","",SUMIF(OUTBOUND!$G:$G,WMS!E1422,OUTBOUND!$M:$M))</f>
        <v>0</v>
      </c>
      <c r="X1422" s="71">
        <f>IF(E1422="","",SUMIF(OUTBOUND!$G:$G,WMS!E1422,OUTBOUND!$O:$O))</f>
        <v>0</v>
      </c>
      <c r="Y1422" s="71">
        <f>IF(E1422="","",SUMIF(OUTBOUND!$G:$G,WMS!E1422,OUTBOUND!$AC:$AC))</f>
        <v>0</v>
      </c>
      <c r="Z1422" s="71">
        <f>IF(E1422="","",SUMIF(OUTBOUND!$G:$G,WMS!E1422,OUTBOUND!$P:$P))</f>
        <v>0</v>
      </c>
      <c r="AA1422" s="27">
        <f t="shared" si="407"/>
        <v>4</v>
      </c>
      <c r="AB1422" s="27">
        <f t="shared" si="408"/>
        <v>12</v>
      </c>
      <c r="AC1422" s="71">
        <f t="shared" si="409"/>
        <v>7.8</v>
      </c>
      <c r="AD1422" s="71">
        <f t="shared" si="410"/>
        <v>3.8</v>
      </c>
      <c r="AE1422" s="71">
        <f t="shared" si="411"/>
        <v>0.12</v>
      </c>
      <c r="AF1422" s="80" t="b">
        <f t="shared" si="412"/>
        <v>1</v>
      </c>
    </row>
    <row r="1423" spans="1:33">
      <c r="A1423" s="43" t="s">
        <v>3227</v>
      </c>
      <c r="B1423" s="19" t="s">
        <v>2381</v>
      </c>
      <c r="C1423" s="19" t="s">
        <v>4042</v>
      </c>
      <c r="D1423" s="19" t="s">
        <v>2990</v>
      </c>
      <c r="E1423" s="57" t="str">
        <f t="shared" si="401"/>
        <v>KG-ARI-1906-00171-03870/41521984</v>
      </c>
      <c r="F1423" s="20" t="s">
        <v>2383</v>
      </c>
      <c r="G1423" s="20" t="s">
        <v>2384</v>
      </c>
      <c r="H1423" s="45">
        <v>43669</v>
      </c>
      <c r="I1423" s="38">
        <v>109</v>
      </c>
      <c r="J1423" s="38">
        <v>1308</v>
      </c>
      <c r="K1423" s="65">
        <f t="shared" si="402"/>
        <v>12</v>
      </c>
      <c r="L1423" s="46">
        <v>3.25</v>
      </c>
      <c r="M1423" s="66">
        <f t="shared" si="403"/>
        <v>354.25</v>
      </c>
      <c r="N1423" s="38">
        <v>32</v>
      </c>
      <c r="O1423" s="38">
        <v>32</v>
      </c>
      <c r="P1423" s="38">
        <v>24.5</v>
      </c>
      <c r="Q1423" s="71">
        <f t="shared" si="404"/>
        <v>2.5000000000000001E-2</v>
      </c>
      <c r="R1423" s="65">
        <f t="shared" si="405"/>
        <v>2.73</v>
      </c>
      <c r="S1423" s="72">
        <f t="shared" si="406"/>
        <v>0.25</v>
      </c>
      <c r="T1423" s="50">
        <v>327</v>
      </c>
      <c r="U1423" s="51" t="s">
        <v>3059</v>
      </c>
      <c r="V1423" s="27">
        <f>IF(E1423="","",SUMIF(OUTBOUND!$G:$G,WMS!E1423,OUTBOUND!$L:$L))</f>
        <v>0</v>
      </c>
      <c r="W1423" s="27">
        <f>IF(E1423="","",SUMIF(OUTBOUND!$G:$G,WMS!E1423,OUTBOUND!$M:$M))</f>
        <v>0</v>
      </c>
      <c r="X1423" s="71">
        <f>IF(E1423="","",SUMIF(OUTBOUND!$G:$G,WMS!E1423,OUTBOUND!$O:$O))</f>
        <v>0</v>
      </c>
      <c r="Y1423" s="71">
        <f>IF(E1423="","",SUMIF(OUTBOUND!$G:$G,WMS!E1423,OUTBOUND!$AC:$AC))</f>
        <v>0</v>
      </c>
      <c r="Z1423" s="71">
        <f>IF(E1423="","",SUMIF(OUTBOUND!$G:$G,WMS!E1423,OUTBOUND!$P:$P))</f>
        <v>0</v>
      </c>
      <c r="AA1423" s="27">
        <f t="shared" si="407"/>
        <v>109</v>
      </c>
      <c r="AB1423" s="27">
        <f t="shared" si="408"/>
        <v>1308</v>
      </c>
      <c r="AC1423" s="71">
        <f t="shared" si="409"/>
        <v>354.25</v>
      </c>
      <c r="AD1423" s="71">
        <f t="shared" si="410"/>
        <v>327</v>
      </c>
      <c r="AE1423" s="71">
        <f t="shared" si="411"/>
        <v>2.73</v>
      </c>
      <c r="AF1423" s="80" t="b">
        <f t="shared" si="412"/>
        <v>1</v>
      </c>
    </row>
    <row r="1424" spans="1:33">
      <c r="A1424" s="43" t="s">
        <v>3227</v>
      </c>
      <c r="B1424" s="19" t="s">
        <v>2385</v>
      </c>
      <c r="C1424" s="19" t="s">
        <v>4043</v>
      </c>
      <c r="D1424" s="19">
        <v>42485322</v>
      </c>
      <c r="E1424" s="57" t="str">
        <f t="shared" si="401"/>
        <v>KG-ROB-1905-00132-03283/42485322</v>
      </c>
      <c r="F1424" s="19" t="s">
        <v>2387</v>
      </c>
      <c r="G1424" s="20" t="s">
        <v>2388</v>
      </c>
      <c r="H1424" s="45">
        <v>43669</v>
      </c>
      <c r="I1424" s="38">
        <v>84</v>
      </c>
      <c r="J1424" s="38">
        <v>2016</v>
      </c>
      <c r="K1424" s="65">
        <f t="shared" si="402"/>
        <v>24</v>
      </c>
      <c r="L1424" s="46">
        <v>1.1499999999999999</v>
      </c>
      <c r="M1424" s="66">
        <f t="shared" si="403"/>
        <v>96.6</v>
      </c>
      <c r="N1424" s="38">
        <v>19.5</v>
      </c>
      <c r="O1424" s="38">
        <v>21</v>
      </c>
      <c r="P1424" s="38">
        <v>23</v>
      </c>
      <c r="Q1424" s="71">
        <f t="shared" si="404"/>
        <v>8.9999999999999993E-3</v>
      </c>
      <c r="R1424" s="65">
        <f t="shared" si="405"/>
        <v>0.79</v>
      </c>
      <c r="S1424" s="72">
        <f t="shared" si="406"/>
        <v>2.9166666666666664E-2</v>
      </c>
      <c r="T1424" s="50">
        <v>58.8</v>
      </c>
      <c r="U1424" s="51" t="s">
        <v>2633</v>
      </c>
      <c r="V1424" s="27">
        <f>IF(E1424="","",SUMIF(OUTBOUND!$G:$G,WMS!E1424,OUTBOUND!$L:$L))</f>
        <v>0</v>
      </c>
      <c r="W1424" s="27">
        <f>IF(E1424="","",SUMIF(OUTBOUND!$G:$G,WMS!E1424,OUTBOUND!$M:$M))</f>
        <v>0</v>
      </c>
      <c r="X1424" s="71">
        <f>IF(E1424="","",SUMIF(OUTBOUND!$G:$G,WMS!E1424,OUTBOUND!$O:$O))</f>
        <v>0</v>
      </c>
      <c r="Y1424" s="71">
        <f>IF(E1424="","",SUMIF(OUTBOUND!$G:$G,WMS!E1424,OUTBOUND!$AC:$AC))</f>
        <v>0</v>
      </c>
      <c r="Z1424" s="71">
        <f>IF(E1424="","",SUMIF(OUTBOUND!$G:$G,WMS!E1424,OUTBOUND!$P:$P))</f>
        <v>0</v>
      </c>
      <c r="AA1424" s="27">
        <f t="shared" si="407"/>
        <v>84</v>
      </c>
      <c r="AB1424" s="27">
        <f t="shared" si="408"/>
        <v>2016</v>
      </c>
      <c r="AC1424" s="71">
        <f t="shared" si="409"/>
        <v>96.6</v>
      </c>
      <c r="AD1424" s="71">
        <f t="shared" si="410"/>
        <v>58.8</v>
      </c>
      <c r="AE1424" s="71">
        <f t="shared" si="411"/>
        <v>0.79</v>
      </c>
      <c r="AF1424" s="80" t="b">
        <f t="shared" si="412"/>
        <v>1</v>
      </c>
    </row>
    <row r="1425" spans="1:33">
      <c r="A1425" s="43" t="s">
        <v>3227</v>
      </c>
      <c r="B1425" s="19" t="s">
        <v>2385</v>
      </c>
      <c r="C1425" s="19" t="s">
        <v>4043</v>
      </c>
      <c r="D1425" s="19">
        <v>39148667</v>
      </c>
      <c r="E1425" s="57" t="str">
        <f t="shared" si="401"/>
        <v>KG-ROB-1905-00132-03283/39148667</v>
      </c>
      <c r="F1425" s="19" t="s">
        <v>2387</v>
      </c>
      <c r="G1425" s="20" t="s">
        <v>2390</v>
      </c>
      <c r="H1425" s="45">
        <v>43669</v>
      </c>
      <c r="I1425" s="38">
        <v>250</v>
      </c>
      <c r="J1425" s="38">
        <v>1500</v>
      </c>
      <c r="K1425" s="65">
        <f t="shared" si="402"/>
        <v>6</v>
      </c>
      <c r="L1425" s="46">
        <v>1.1499999999999999</v>
      </c>
      <c r="M1425" s="66">
        <f t="shared" si="403"/>
        <v>287.5</v>
      </c>
      <c r="N1425" s="38">
        <v>40.5</v>
      </c>
      <c r="O1425" s="38">
        <v>21.5</v>
      </c>
      <c r="P1425" s="38">
        <v>13.5</v>
      </c>
      <c r="Q1425" s="71">
        <f t="shared" si="404"/>
        <v>1.2E-2</v>
      </c>
      <c r="R1425" s="65">
        <f t="shared" si="405"/>
        <v>2.94</v>
      </c>
      <c r="S1425" s="72">
        <f t="shared" si="406"/>
        <v>0.15</v>
      </c>
      <c r="T1425" s="50">
        <v>225</v>
      </c>
      <c r="U1425" s="51" t="s">
        <v>3059</v>
      </c>
      <c r="V1425" s="27">
        <f>IF(E1425="","",SUMIF(OUTBOUND!$G:$G,WMS!E1425,OUTBOUND!$L:$L))</f>
        <v>0</v>
      </c>
      <c r="W1425" s="27">
        <f>IF(E1425="","",SUMIF(OUTBOUND!$G:$G,WMS!E1425,OUTBOUND!$M:$M))</f>
        <v>0</v>
      </c>
      <c r="X1425" s="71">
        <f>IF(E1425="","",SUMIF(OUTBOUND!$G:$G,WMS!E1425,OUTBOUND!$O:$O))</f>
        <v>0</v>
      </c>
      <c r="Y1425" s="71">
        <f>IF(E1425="","",SUMIF(OUTBOUND!$G:$G,WMS!E1425,OUTBOUND!$AC:$AC))</f>
        <v>0</v>
      </c>
      <c r="Z1425" s="71">
        <f>IF(E1425="","",SUMIF(OUTBOUND!$G:$G,WMS!E1425,OUTBOUND!$P:$P))</f>
        <v>0</v>
      </c>
      <c r="AA1425" s="27">
        <f t="shared" si="407"/>
        <v>250</v>
      </c>
      <c r="AB1425" s="27">
        <f t="shared" si="408"/>
        <v>1500</v>
      </c>
      <c r="AC1425" s="71">
        <f t="shared" si="409"/>
        <v>287.5</v>
      </c>
      <c r="AD1425" s="71">
        <f t="shared" si="410"/>
        <v>225</v>
      </c>
      <c r="AE1425" s="71">
        <f t="shared" si="411"/>
        <v>2.94</v>
      </c>
      <c r="AF1425" s="80" t="b">
        <f t="shared" si="412"/>
        <v>1</v>
      </c>
    </row>
    <row r="1426" spans="1:33">
      <c r="A1426" s="43" t="s">
        <v>3227</v>
      </c>
      <c r="B1426" s="19" t="s">
        <v>2392</v>
      </c>
      <c r="C1426" s="19" t="s">
        <v>4044</v>
      </c>
      <c r="D1426" s="19">
        <v>42485322</v>
      </c>
      <c r="E1426" s="57" t="str">
        <f t="shared" si="401"/>
        <v>KG-ROB-1906-00133-03284/42485322</v>
      </c>
      <c r="F1426" s="19" t="s">
        <v>2394</v>
      </c>
      <c r="G1426" s="20" t="s">
        <v>2395</v>
      </c>
      <c r="H1426" s="45">
        <v>43669</v>
      </c>
      <c r="I1426" s="38">
        <v>84</v>
      </c>
      <c r="J1426" s="38">
        <v>2016</v>
      </c>
      <c r="K1426" s="65">
        <f t="shared" si="402"/>
        <v>24</v>
      </c>
      <c r="L1426" s="46">
        <v>1.1499999999999999</v>
      </c>
      <c r="M1426" s="66">
        <f t="shared" si="403"/>
        <v>96.6</v>
      </c>
      <c r="N1426" s="38">
        <v>19.5</v>
      </c>
      <c r="O1426" s="38">
        <v>21</v>
      </c>
      <c r="P1426" s="38">
        <v>23</v>
      </c>
      <c r="Q1426" s="71">
        <f t="shared" si="404"/>
        <v>8.9999999999999993E-3</v>
      </c>
      <c r="R1426" s="65">
        <f t="shared" si="405"/>
        <v>0.79</v>
      </c>
      <c r="S1426" s="72">
        <f t="shared" si="406"/>
        <v>2.9166666666666664E-2</v>
      </c>
      <c r="T1426" s="50">
        <v>58.8</v>
      </c>
      <c r="U1426" s="51" t="s">
        <v>2633</v>
      </c>
      <c r="V1426" s="27">
        <f>IF(E1426="","",SUMIF(OUTBOUND!$G:$G,WMS!E1426,OUTBOUND!$L:$L))</f>
        <v>0</v>
      </c>
      <c r="W1426" s="27">
        <f>IF(E1426="","",SUMIF(OUTBOUND!$G:$G,WMS!E1426,OUTBOUND!$M:$M))</f>
        <v>0</v>
      </c>
      <c r="X1426" s="71">
        <f>IF(E1426="","",SUMIF(OUTBOUND!$G:$G,WMS!E1426,OUTBOUND!$O:$O))</f>
        <v>0</v>
      </c>
      <c r="Y1426" s="71">
        <f>IF(E1426="","",SUMIF(OUTBOUND!$G:$G,WMS!E1426,OUTBOUND!$AC:$AC))</f>
        <v>0</v>
      </c>
      <c r="Z1426" s="71">
        <f>IF(E1426="","",SUMIF(OUTBOUND!$G:$G,WMS!E1426,OUTBOUND!$P:$P))</f>
        <v>0</v>
      </c>
      <c r="AA1426" s="27">
        <f t="shared" si="407"/>
        <v>84</v>
      </c>
      <c r="AB1426" s="27">
        <f t="shared" si="408"/>
        <v>2016</v>
      </c>
      <c r="AC1426" s="71">
        <f t="shared" si="409"/>
        <v>96.6</v>
      </c>
      <c r="AD1426" s="71">
        <f t="shared" si="410"/>
        <v>58.8</v>
      </c>
      <c r="AE1426" s="71">
        <f t="shared" si="411"/>
        <v>0.79</v>
      </c>
      <c r="AF1426" s="80" t="b">
        <f t="shared" si="412"/>
        <v>1</v>
      </c>
    </row>
    <row r="1427" spans="1:33">
      <c r="A1427" s="43" t="s">
        <v>3227</v>
      </c>
      <c r="B1427" s="19" t="s">
        <v>2392</v>
      </c>
      <c r="C1427" s="19" t="s">
        <v>4044</v>
      </c>
      <c r="D1427" s="19">
        <v>39148667</v>
      </c>
      <c r="E1427" s="57" t="str">
        <f t="shared" si="401"/>
        <v>KG-ROB-1906-00133-03284/39148667</v>
      </c>
      <c r="F1427" s="19" t="s">
        <v>2394</v>
      </c>
      <c r="G1427" s="20" t="s">
        <v>2396</v>
      </c>
      <c r="H1427" s="45">
        <v>43669</v>
      </c>
      <c r="I1427" s="38">
        <v>250</v>
      </c>
      <c r="J1427" s="38">
        <v>1500</v>
      </c>
      <c r="K1427" s="65">
        <f t="shared" si="402"/>
        <v>6</v>
      </c>
      <c r="L1427" s="46">
        <v>1.1499999999999999</v>
      </c>
      <c r="M1427" s="66">
        <f t="shared" si="403"/>
        <v>287.5</v>
      </c>
      <c r="N1427" s="38">
        <v>40.5</v>
      </c>
      <c r="O1427" s="38">
        <v>21.5</v>
      </c>
      <c r="P1427" s="38">
        <v>13.5</v>
      </c>
      <c r="Q1427" s="71">
        <f t="shared" si="404"/>
        <v>1.2E-2</v>
      </c>
      <c r="R1427" s="65">
        <f t="shared" si="405"/>
        <v>2.94</v>
      </c>
      <c r="S1427" s="72">
        <f t="shared" si="406"/>
        <v>0.15</v>
      </c>
      <c r="T1427" s="50">
        <v>225</v>
      </c>
      <c r="U1427" s="51" t="s">
        <v>3059</v>
      </c>
      <c r="V1427" s="27">
        <f>IF(E1427="","",SUMIF(OUTBOUND!$G:$G,WMS!E1427,OUTBOUND!$L:$L))</f>
        <v>0</v>
      </c>
      <c r="W1427" s="27">
        <f>IF(E1427="","",SUMIF(OUTBOUND!$G:$G,WMS!E1427,OUTBOUND!$M:$M))</f>
        <v>0</v>
      </c>
      <c r="X1427" s="71">
        <f>IF(E1427="","",SUMIF(OUTBOUND!$G:$G,WMS!E1427,OUTBOUND!$O:$O))</f>
        <v>0</v>
      </c>
      <c r="Y1427" s="71">
        <f>IF(E1427="","",SUMIF(OUTBOUND!$G:$G,WMS!E1427,OUTBOUND!$AC:$AC))</f>
        <v>0</v>
      </c>
      <c r="Z1427" s="71">
        <f>IF(E1427="","",SUMIF(OUTBOUND!$G:$G,WMS!E1427,OUTBOUND!$P:$P))</f>
        <v>0</v>
      </c>
      <c r="AA1427" s="27">
        <f t="shared" si="407"/>
        <v>250</v>
      </c>
      <c r="AB1427" s="27">
        <f t="shared" si="408"/>
        <v>1500</v>
      </c>
      <c r="AC1427" s="71">
        <f t="shared" si="409"/>
        <v>287.5</v>
      </c>
      <c r="AD1427" s="71">
        <f t="shared" si="410"/>
        <v>225</v>
      </c>
      <c r="AE1427" s="71">
        <f t="shared" si="411"/>
        <v>2.94</v>
      </c>
      <c r="AF1427" s="80" t="b">
        <f t="shared" si="412"/>
        <v>1</v>
      </c>
    </row>
    <row r="1428" spans="1:33">
      <c r="A1428" s="43" t="s">
        <v>3227</v>
      </c>
      <c r="B1428" s="19" t="s">
        <v>2397</v>
      </c>
      <c r="C1428" s="19" t="s">
        <v>4045</v>
      </c>
      <c r="D1428" s="19" t="s">
        <v>4046</v>
      </c>
      <c r="E1428" s="57" t="str">
        <f t="shared" si="401"/>
        <v>KG-ARI-1906-00174-03800/69408427</v>
      </c>
      <c r="F1428" s="19" t="s">
        <v>2399</v>
      </c>
      <c r="G1428" s="20" t="s">
        <v>2400</v>
      </c>
      <c r="H1428" s="45">
        <v>43669</v>
      </c>
      <c r="I1428" s="38">
        <v>15</v>
      </c>
      <c r="J1428" s="38">
        <v>90</v>
      </c>
      <c r="K1428" s="65">
        <f t="shared" si="402"/>
        <v>6</v>
      </c>
      <c r="L1428" s="46">
        <v>2.1</v>
      </c>
      <c r="M1428" s="66">
        <f t="shared" si="403"/>
        <v>31.5</v>
      </c>
      <c r="N1428" s="38">
        <v>31</v>
      </c>
      <c r="O1428" s="38">
        <v>24.5</v>
      </c>
      <c r="P1428" s="38">
        <v>23.5</v>
      </c>
      <c r="Q1428" s="71">
        <f t="shared" si="404"/>
        <v>1.7999999999999999E-2</v>
      </c>
      <c r="R1428" s="65">
        <f t="shared" si="405"/>
        <v>0.27</v>
      </c>
      <c r="S1428" s="72">
        <f t="shared" si="406"/>
        <v>0.24000000000000002</v>
      </c>
      <c r="T1428" s="50">
        <v>21.6</v>
      </c>
      <c r="U1428" s="51" t="s">
        <v>3245</v>
      </c>
      <c r="V1428" s="27">
        <f>IF(E1428="","",SUMIF(OUTBOUND!$G:$G,WMS!E1428,OUTBOUND!$L:$L))</f>
        <v>0</v>
      </c>
      <c r="W1428" s="27">
        <f>IF(E1428="","",SUMIF(OUTBOUND!$G:$G,WMS!E1428,OUTBOUND!$M:$M))</f>
        <v>0</v>
      </c>
      <c r="X1428" s="71">
        <f>IF(E1428="","",SUMIF(OUTBOUND!$G:$G,WMS!E1428,OUTBOUND!$O:$O))</f>
        <v>0</v>
      </c>
      <c r="Y1428" s="71">
        <f>IF(E1428="","",SUMIF(OUTBOUND!$G:$G,WMS!E1428,OUTBOUND!$AC:$AC))</f>
        <v>0</v>
      </c>
      <c r="Z1428" s="71">
        <f>IF(E1428="","",SUMIF(OUTBOUND!$G:$G,WMS!E1428,OUTBOUND!$P:$P))</f>
        <v>0</v>
      </c>
      <c r="AA1428" s="27">
        <f t="shared" si="407"/>
        <v>15</v>
      </c>
      <c r="AB1428" s="27">
        <f t="shared" si="408"/>
        <v>90</v>
      </c>
      <c r="AC1428" s="71">
        <f t="shared" si="409"/>
        <v>31.5</v>
      </c>
      <c r="AD1428" s="71">
        <f t="shared" si="410"/>
        <v>21.6</v>
      </c>
      <c r="AE1428" s="71">
        <f t="shared" si="411"/>
        <v>0.27</v>
      </c>
      <c r="AF1428" s="80" t="b">
        <f t="shared" si="412"/>
        <v>1</v>
      </c>
    </row>
    <row r="1429" spans="1:33">
      <c r="A1429" s="43" t="s">
        <v>3227</v>
      </c>
      <c r="B1429" s="19" t="s">
        <v>2397</v>
      </c>
      <c r="C1429" s="19" t="s">
        <v>4045</v>
      </c>
      <c r="D1429" s="19" t="s">
        <v>4047</v>
      </c>
      <c r="E1429" s="57" t="str">
        <f t="shared" si="401"/>
        <v>KG-ARI-1906-00174-03800/69408496</v>
      </c>
      <c r="F1429" s="19" t="s">
        <v>2399</v>
      </c>
      <c r="G1429" s="20" t="s">
        <v>2400</v>
      </c>
      <c r="H1429" s="45">
        <v>43669</v>
      </c>
      <c r="I1429" s="38">
        <v>15</v>
      </c>
      <c r="J1429" s="38">
        <v>90</v>
      </c>
      <c r="K1429" s="65">
        <f t="shared" si="402"/>
        <v>6</v>
      </c>
      <c r="L1429" s="46">
        <v>2.1</v>
      </c>
      <c r="M1429" s="66">
        <f t="shared" si="403"/>
        <v>31.5</v>
      </c>
      <c r="N1429" s="38">
        <v>31</v>
      </c>
      <c r="O1429" s="38">
        <v>24.5</v>
      </c>
      <c r="P1429" s="38">
        <v>23.5</v>
      </c>
      <c r="Q1429" s="71">
        <f t="shared" si="404"/>
        <v>1.7999999999999999E-2</v>
      </c>
      <c r="R1429" s="65">
        <f t="shared" si="405"/>
        <v>0.27</v>
      </c>
      <c r="S1429" s="72">
        <f t="shared" si="406"/>
        <v>0.28333333333333333</v>
      </c>
      <c r="T1429" s="50">
        <v>25.5</v>
      </c>
      <c r="U1429" s="51" t="s">
        <v>3245</v>
      </c>
      <c r="V1429" s="27">
        <f>IF(E1429="","",SUMIF(OUTBOUND!$G:$G,WMS!E1429,OUTBOUND!$L:$L))</f>
        <v>0</v>
      </c>
      <c r="W1429" s="27">
        <f>IF(E1429="","",SUMIF(OUTBOUND!$G:$G,WMS!E1429,OUTBOUND!$M:$M))</f>
        <v>0</v>
      </c>
      <c r="X1429" s="71">
        <f>IF(E1429="","",SUMIF(OUTBOUND!$G:$G,WMS!E1429,OUTBOUND!$O:$O))</f>
        <v>0</v>
      </c>
      <c r="Y1429" s="71">
        <f>IF(E1429="","",SUMIF(OUTBOUND!$G:$G,WMS!E1429,OUTBOUND!$AC:$AC))</f>
        <v>0</v>
      </c>
      <c r="Z1429" s="71">
        <f>IF(E1429="","",SUMIF(OUTBOUND!$G:$G,WMS!E1429,OUTBOUND!$P:$P))</f>
        <v>0</v>
      </c>
      <c r="AA1429" s="27">
        <f t="shared" si="407"/>
        <v>15</v>
      </c>
      <c r="AB1429" s="27">
        <f t="shared" si="408"/>
        <v>90</v>
      </c>
      <c r="AC1429" s="71">
        <f t="shared" si="409"/>
        <v>31.5</v>
      </c>
      <c r="AD1429" s="71">
        <f t="shared" si="410"/>
        <v>25.5</v>
      </c>
      <c r="AE1429" s="71">
        <f t="shared" si="411"/>
        <v>0.27</v>
      </c>
      <c r="AF1429" s="80" t="b">
        <f t="shared" si="412"/>
        <v>1</v>
      </c>
    </row>
    <row r="1430" spans="1:33">
      <c r="A1430" s="43" t="s">
        <v>3227</v>
      </c>
      <c r="B1430" s="19" t="s">
        <v>2397</v>
      </c>
      <c r="C1430" s="19" t="s">
        <v>4045</v>
      </c>
      <c r="D1430" s="19" t="s">
        <v>4048</v>
      </c>
      <c r="E1430" s="57" t="str">
        <f t="shared" si="401"/>
        <v>KG-ARI-1906-00174-03800/69047695</v>
      </c>
      <c r="F1430" s="19" t="s">
        <v>2399</v>
      </c>
      <c r="G1430" s="20" t="s">
        <v>2401</v>
      </c>
      <c r="H1430" s="45">
        <v>43669</v>
      </c>
      <c r="I1430" s="38">
        <v>15</v>
      </c>
      <c r="J1430" s="38">
        <v>90</v>
      </c>
      <c r="K1430" s="65">
        <f t="shared" si="402"/>
        <v>6</v>
      </c>
      <c r="L1430" s="46">
        <v>4.45</v>
      </c>
      <c r="M1430" s="66">
        <f t="shared" si="403"/>
        <v>66.75</v>
      </c>
      <c r="N1430" s="38">
        <v>55</v>
      </c>
      <c r="O1430" s="38">
        <v>48.5</v>
      </c>
      <c r="P1430" s="38">
        <v>37.5</v>
      </c>
      <c r="Q1430" s="71">
        <f t="shared" si="404"/>
        <v>0.1</v>
      </c>
      <c r="R1430" s="65">
        <f t="shared" si="405"/>
        <v>1.5</v>
      </c>
      <c r="S1430" s="72">
        <f t="shared" si="406"/>
        <v>0.61</v>
      </c>
      <c r="T1430" s="50">
        <v>54.9</v>
      </c>
      <c r="U1430" s="51" t="s">
        <v>3252</v>
      </c>
      <c r="V1430" s="27">
        <f>IF(E1430="","",SUMIF(OUTBOUND!$G:$G,WMS!E1430,OUTBOUND!$L:$L))</f>
        <v>0</v>
      </c>
      <c r="W1430" s="27">
        <f>IF(E1430="","",SUMIF(OUTBOUND!$G:$G,WMS!E1430,OUTBOUND!$M:$M))</f>
        <v>0</v>
      </c>
      <c r="X1430" s="71">
        <f>IF(E1430="","",SUMIF(OUTBOUND!$G:$G,WMS!E1430,OUTBOUND!$O:$O))</f>
        <v>0</v>
      </c>
      <c r="Y1430" s="71">
        <f>IF(E1430="","",SUMIF(OUTBOUND!$G:$G,WMS!E1430,OUTBOUND!$AC:$AC))</f>
        <v>0</v>
      </c>
      <c r="Z1430" s="71">
        <f>IF(E1430="","",SUMIF(OUTBOUND!$G:$G,WMS!E1430,OUTBOUND!$P:$P))</f>
        <v>0</v>
      </c>
      <c r="AA1430" s="27">
        <f t="shared" si="407"/>
        <v>15</v>
      </c>
      <c r="AB1430" s="27">
        <f t="shared" si="408"/>
        <v>90</v>
      </c>
      <c r="AC1430" s="71">
        <f t="shared" si="409"/>
        <v>66.75</v>
      </c>
      <c r="AD1430" s="71">
        <f t="shared" si="410"/>
        <v>54.9</v>
      </c>
      <c r="AE1430" s="71">
        <f t="shared" si="411"/>
        <v>1.5</v>
      </c>
      <c r="AF1430" s="80" t="b">
        <f t="shared" si="412"/>
        <v>1</v>
      </c>
    </row>
    <row r="1431" spans="1:33">
      <c r="A1431" s="84" t="s">
        <v>3227</v>
      </c>
      <c r="B1431" s="83" t="s">
        <v>2402</v>
      </c>
      <c r="C1431" s="83" t="s">
        <v>4049</v>
      </c>
      <c r="D1431" s="83" t="s">
        <v>4050</v>
      </c>
      <c r="E1431" s="57" t="str">
        <f t="shared" si="401"/>
        <v>KG-ARI-1906-00174-03760/MIX142997BLACK</v>
      </c>
      <c r="F1431" s="19" t="s">
        <v>2404</v>
      </c>
      <c r="G1431" s="20" t="s">
        <v>2405</v>
      </c>
      <c r="H1431" s="45">
        <v>43669</v>
      </c>
      <c r="I1431" s="38">
        <v>1</v>
      </c>
      <c r="J1431" s="38">
        <v>48</v>
      </c>
      <c r="K1431" s="65">
        <f t="shared" si="402"/>
        <v>48</v>
      </c>
      <c r="L1431" s="46">
        <v>8.85</v>
      </c>
      <c r="M1431" s="66">
        <f t="shared" si="403"/>
        <v>8.85</v>
      </c>
      <c r="N1431" s="38">
        <v>51</v>
      </c>
      <c r="O1431" s="38">
        <v>41</v>
      </c>
      <c r="P1431" s="38">
        <v>50.5</v>
      </c>
      <c r="Q1431" s="71">
        <f t="shared" si="404"/>
        <v>0.106</v>
      </c>
      <c r="R1431" s="65">
        <f t="shared" si="405"/>
        <v>0.11</v>
      </c>
      <c r="S1431" s="72">
        <f t="shared" si="406"/>
        <v>0.13958333333333334</v>
      </c>
      <c r="T1431" s="50">
        <v>6.7</v>
      </c>
      <c r="U1431" s="51" t="s">
        <v>3245</v>
      </c>
      <c r="V1431" s="27">
        <f>IF(E1431="","",SUMIF(OUTBOUND!$G:$G,WMS!E1431,OUTBOUND!$L:$L))</f>
        <v>1</v>
      </c>
      <c r="W1431" s="27">
        <f>IF(E1431="","",SUMIF(OUTBOUND!$G:$G,WMS!E1431,OUTBOUND!$M:$M))</f>
        <v>48</v>
      </c>
      <c r="X1431" s="71">
        <f>IF(E1431="","",SUMIF(OUTBOUND!$G:$G,WMS!E1431,OUTBOUND!$O:$O))</f>
        <v>8.85</v>
      </c>
      <c r="Y1431" s="71">
        <f>IF(E1431="","",SUMIF(OUTBOUND!$G:$G,WMS!E1431,OUTBOUND!$AC:$AC))</f>
        <v>6.7</v>
      </c>
      <c r="Z1431" s="71">
        <f>IF(E1431="","",SUMIF(OUTBOUND!$G:$G,WMS!E1431,OUTBOUND!$P:$P))</f>
        <v>0.106</v>
      </c>
      <c r="AA1431" s="27">
        <f t="shared" si="407"/>
        <v>0</v>
      </c>
      <c r="AB1431" s="27">
        <f t="shared" si="408"/>
        <v>0</v>
      </c>
      <c r="AC1431" s="71">
        <f t="shared" si="409"/>
        <v>0</v>
      </c>
      <c r="AD1431" s="71">
        <f t="shared" si="410"/>
        <v>0</v>
      </c>
      <c r="AE1431" s="71">
        <f t="shared" si="411"/>
        <v>4.0000000000000036E-3</v>
      </c>
      <c r="AF1431" s="80" t="e">
        <f t="shared" si="412"/>
        <v>#DIV/0!</v>
      </c>
      <c r="AG1431" s="60" t="s">
        <v>2726</v>
      </c>
    </row>
    <row r="1432" spans="1:33">
      <c r="A1432" s="43" t="s">
        <v>3227</v>
      </c>
      <c r="B1432" s="19" t="s">
        <v>2407</v>
      </c>
      <c r="C1432" s="19" t="s">
        <v>4051</v>
      </c>
      <c r="D1432" s="19" t="s">
        <v>4052</v>
      </c>
      <c r="E1432" s="57" t="str">
        <f t="shared" si="401"/>
        <v>KG-ARI-1906-00169-03864/42718857</v>
      </c>
      <c r="F1432" s="19" t="s">
        <v>2409</v>
      </c>
      <c r="G1432" s="19" t="s">
        <v>2410</v>
      </c>
      <c r="H1432" s="45">
        <v>43677</v>
      </c>
      <c r="I1432" s="38">
        <v>3</v>
      </c>
      <c r="J1432" s="38">
        <v>12</v>
      </c>
      <c r="K1432" s="65">
        <f t="shared" si="402"/>
        <v>4</v>
      </c>
      <c r="L1432" s="46">
        <v>3.95</v>
      </c>
      <c r="M1432" s="66">
        <f t="shared" si="403"/>
        <v>11.85</v>
      </c>
      <c r="N1432" s="38">
        <v>39</v>
      </c>
      <c r="O1432" s="38">
        <v>36.5</v>
      </c>
      <c r="P1432" s="38">
        <v>37.5</v>
      </c>
      <c r="Q1432" s="71">
        <f t="shared" si="404"/>
        <v>5.2999999999999999E-2</v>
      </c>
      <c r="R1432" s="65">
        <f t="shared" si="405"/>
        <v>0.16</v>
      </c>
      <c r="S1432" s="72">
        <f t="shared" si="406"/>
        <v>0.58333333333333337</v>
      </c>
      <c r="T1432" s="50">
        <v>7</v>
      </c>
      <c r="U1432" s="51" t="s">
        <v>3809</v>
      </c>
      <c r="V1432" s="27">
        <f>IF(E1432="","",SUMIF(OUTBOUND!$G:$G,WMS!E1432,OUTBOUND!$L:$L))</f>
        <v>0</v>
      </c>
      <c r="W1432" s="27">
        <f>IF(E1432="","",SUMIF(OUTBOUND!$G:$G,WMS!E1432,OUTBOUND!$M:$M))</f>
        <v>0</v>
      </c>
      <c r="X1432" s="71">
        <f>IF(E1432="","",SUMIF(OUTBOUND!$G:$G,WMS!E1432,OUTBOUND!$O:$O))</f>
        <v>0</v>
      </c>
      <c r="Y1432" s="71">
        <f>IF(E1432="","",SUMIF(OUTBOUND!$G:$G,WMS!E1432,OUTBOUND!$AC:$AC))</f>
        <v>0</v>
      </c>
      <c r="Z1432" s="71">
        <f>IF(E1432="","",SUMIF(OUTBOUND!$G:$G,WMS!E1432,OUTBOUND!$P:$P))</f>
        <v>0</v>
      </c>
      <c r="AA1432" s="27">
        <f t="shared" si="407"/>
        <v>3</v>
      </c>
      <c r="AB1432" s="27">
        <f t="shared" si="408"/>
        <v>12</v>
      </c>
      <c r="AC1432" s="71">
        <f t="shared" si="409"/>
        <v>11.85</v>
      </c>
      <c r="AD1432" s="71">
        <f t="shared" si="410"/>
        <v>7</v>
      </c>
      <c r="AE1432" s="71">
        <f t="shared" si="411"/>
        <v>0.16</v>
      </c>
      <c r="AF1432" s="80" t="b">
        <f t="shared" si="412"/>
        <v>1</v>
      </c>
    </row>
    <row r="1433" spans="1:33">
      <c r="A1433" s="43" t="s">
        <v>3227</v>
      </c>
      <c r="B1433" s="19" t="s">
        <v>2407</v>
      </c>
      <c r="C1433" s="19" t="s">
        <v>4051</v>
      </c>
      <c r="D1433" s="19" t="s">
        <v>4053</v>
      </c>
      <c r="E1433" s="57" t="str">
        <f t="shared" si="401"/>
        <v>KG-ARI-1906-00169-03864/42267720</v>
      </c>
      <c r="F1433" s="19" t="s">
        <v>2409</v>
      </c>
      <c r="G1433" s="19" t="s">
        <v>2411</v>
      </c>
      <c r="H1433" s="45">
        <v>43677</v>
      </c>
      <c r="I1433" s="38">
        <v>2</v>
      </c>
      <c r="J1433" s="38">
        <v>12</v>
      </c>
      <c r="K1433" s="65">
        <f t="shared" si="402"/>
        <v>6</v>
      </c>
      <c r="L1433" s="46">
        <v>6.1</v>
      </c>
      <c r="M1433" s="66">
        <f t="shared" si="403"/>
        <v>12.2</v>
      </c>
      <c r="N1433" s="38">
        <v>44</v>
      </c>
      <c r="O1433" s="38">
        <v>38.5</v>
      </c>
      <c r="P1433" s="38">
        <v>57.5</v>
      </c>
      <c r="Q1433" s="71">
        <f t="shared" si="404"/>
        <v>9.7000000000000003E-2</v>
      </c>
      <c r="R1433" s="65">
        <f t="shared" si="405"/>
        <v>0.19</v>
      </c>
      <c r="S1433" s="72">
        <f t="shared" si="406"/>
        <v>0.58333333333333337</v>
      </c>
      <c r="T1433" s="50">
        <v>7</v>
      </c>
      <c r="U1433" s="51" t="s">
        <v>3809</v>
      </c>
      <c r="V1433" s="27">
        <f>IF(E1433="","",SUMIF(OUTBOUND!$G:$G,WMS!E1433,OUTBOUND!$L:$L))</f>
        <v>0</v>
      </c>
      <c r="W1433" s="27">
        <f>IF(E1433="","",SUMIF(OUTBOUND!$G:$G,WMS!E1433,OUTBOUND!$M:$M))</f>
        <v>0</v>
      </c>
      <c r="X1433" s="71">
        <f>IF(E1433="","",SUMIF(OUTBOUND!$G:$G,WMS!E1433,OUTBOUND!$O:$O))</f>
        <v>0</v>
      </c>
      <c r="Y1433" s="71">
        <f>IF(E1433="","",SUMIF(OUTBOUND!$G:$G,WMS!E1433,OUTBOUND!$AC:$AC))</f>
        <v>0</v>
      </c>
      <c r="Z1433" s="71">
        <f>IF(E1433="","",SUMIF(OUTBOUND!$G:$G,WMS!E1433,OUTBOUND!$P:$P))</f>
        <v>0</v>
      </c>
      <c r="AA1433" s="27">
        <f t="shared" si="407"/>
        <v>2</v>
      </c>
      <c r="AB1433" s="27">
        <f t="shared" si="408"/>
        <v>12</v>
      </c>
      <c r="AC1433" s="71">
        <f t="shared" si="409"/>
        <v>12.2</v>
      </c>
      <c r="AD1433" s="71">
        <f t="shared" si="410"/>
        <v>7</v>
      </c>
      <c r="AE1433" s="71">
        <f t="shared" si="411"/>
        <v>0.19</v>
      </c>
      <c r="AF1433" s="80" t="b">
        <f t="shared" si="412"/>
        <v>1</v>
      </c>
    </row>
    <row r="1434" spans="1:33">
      <c r="A1434" s="43" t="s">
        <v>3227</v>
      </c>
      <c r="B1434" s="19" t="s">
        <v>2412</v>
      </c>
      <c r="C1434" s="19" t="s">
        <v>4054</v>
      </c>
      <c r="D1434" s="19" t="s">
        <v>4055</v>
      </c>
      <c r="E1434" s="57" t="str">
        <f t="shared" si="401"/>
        <v>KG-ARI-1906-00169-03605/42752462</v>
      </c>
      <c r="F1434" s="19" t="s">
        <v>2414</v>
      </c>
      <c r="G1434" s="19" t="s">
        <v>2415</v>
      </c>
      <c r="H1434" s="45">
        <v>43677</v>
      </c>
      <c r="I1434" s="38">
        <v>5</v>
      </c>
      <c r="J1434" s="38">
        <v>40</v>
      </c>
      <c r="K1434" s="65">
        <f t="shared" si="402"/>
        <v>8</v>
      </c>
      <c r="L1434" s="46">
        <v>1.44</v>
      </c>
      <c r="M1434" s="66">
        <f t="shared" si="403"/>
        <v>7.2</v>
      </c>
      <c r="N1434" s="38">
        <v>37</v>
      </c>
      <c r="O1434" s="38">
        <v>25.5</v>
      </c>
      <c r="P1434" s="38">
        <v>11.5</v>
      </c>
      <c r="Q1434" s="71">
        <f t="shared" si="404"/>
        <v>1.0999999999999999E-2</v>
      </c>
      <c r="R1434" s="65">
        <f t="shared" si="405"/>
        <v>0.05</v>
      </c>
      <c r="S1434" s="72">
        <f t="shared" si="406"/>
        <v>2.5000000000000001E-2</v>
      </c>
      <c r="T1434" s="50">
        <v>1</v>
      </c>
      <c r="U1434" s="51" t="s">
        <v>4056</v>
      </c>
      <c r="V1434" s="27">
        <f>IF(E1434="","",SUMIF(OUTBOUND!$G:$G,WMS!E1434,OUTBOUND!$L:$L))</f>
        <v>0</v>
      </c>
      <c r="W1434" s="27">
        <f>IF(E1434="","",SUMIF(OUTBOUND!$G:$G,WMS!E1434,OUTBOUND!$M:$M))</f>
        <v>0</v>
      </c>
      <c r="X1434" s="71">
        <f>IF(E1434="","",SUMIF(OUTBOUND!$G:$G,WMS!E1434,OUTBOUND!$O:$O))</f>
        <v>0</v>
      </c>
      <c r="Y1434" s="71">
        <f>IF(E1434="","",SUMIF(OUTBOUND!$G:$G,WMS!E1434,OUTBOUND!$AC:$AC))</f>
        <v>0</v>
      </c>
      <c r="Z1434" s="71">
        <f>IF(E1434="","",SUMIF(OUTBOUND!$G:$G,WMS!E1434,OUTBOUND!$P:$P))</f>
        <v>0</v>
      </c>
      <c r="AA1434" s="27">
        <f t="shared" si="407"/>
        <v>5</v>
      </c>
      <c r="AB1434" s="27">
        <f t="shared" si="408"/>
        <v>40</v>
      </c>
      <c r="AC1434" s="71">
        <f t="shared" si="409"/>
        <v>7.2</v>
      </c>
      <c r="AD1434" s="71">
        <f t="shared" si="410"/>
        <v>1</v>
      </c>
      <c r="AE1434" s="71">
        <f t="shared" si="411"/>
        <v>0.05</v>
      </c>
      <c r="AF1434" s="80" t="b">
        <f t="shared" si="412"/>
        <v>1</v>
      </c>
    </row>
    <row r="1435" spans="1:33">
      <c r="A1435" s="43" t="s">
        <v>3227</v>
      </c>
      <c r="B1435" s="19" t="s">
        <v>2412</v>
      </c>
      <c r="C1435" s="19" t="s">
        <v>4054</v>
      </c>
      <c r="D1435" s="19" t="s">
        <v>4057</v>
      </c>
      <c r="E1435" s="57" t="str">
        <f t="shared" si="401"/>
        <v>KG-ARI-1906-00169-03605/42702092</v>
      </c>
      <c r="F1435" s="19" t="s">
        <v>2414</v>
      </c>
      <c r="G1435" s="19" t="s">
        <v>2415</v>
      </c>
      <c r="H1435" s="45">
        <v>43677</v>
      </c>
      <c r="I1435" s="38">
        <v>2</v>
      </c>
      <c r="J1435" s="38">
        <v>16</v>
      </c>
      <c r="K1435" s="65">
        <f t="shared" si="402"/>
        <v>8</v>
      </c>
      <c r="L1435" s="46">
        <v>1.57</v>
      </c>
      <c r="M1435" s="66">
        <f t="shared" si="403"/>
        <v>3.14</v>
      </c>
      <c r="N1435" s="38">
        <v>37</v>
      </c>
      <c r="O1435" s="38">
        <v>25.5</v>
      </c>
      <c r="P1435" s="38">
        <v>14</v>
      </c>
      <c r="Q1435" s="71">
        <f t="shared" si="404"/>
        <v>1.2999999999999999E-2</v>
      </c>
      <c r="R1435" s="65">
        <f t="shared" si="405"/>
        <v>0.03</v>
      </c>
      <c r="S1435" s="72">
        <f t="shared" si="406"/>
        <v>3.5000000000000003E-2</v>
      </c>
      <c r="T1435" s="50">
        <v>0.56000000000000005</v>
      </c>
      <c r="U1435" s="51" t="s">
        <v>4056</v>
      </c>
      <c r="V1435" s="27">
        <f>IF(E1435="","",SUMIF(OUTBOUND!$G:$G,WMS!E1435,OUTBOUND!$L:$L))</f>
        <v>0</v>
      </c>
      <c r="W1435" s="27">
        <f>IF(E1435="","",SUMIF(OUTBOUND!$G:$G,WMS!E1435,OUTBOUND!$M:$M))</f>
        <v>0</v>
      </c>
      <c r="X1435" s="71">
        <f>IF(E1435="","",SUMIF(OUTBOUND!$G:$G,WMS!E1435,OUTBOUND!$O:$O))</f>
        <v>0</v>
      </c>
      <c r="Y1435" s="71">
        <f>IF(E1435="","",SUMIF(OUTBOUND!$G:$G,WMS!E1435,OUTBOUND!$AC:$AC))</f>
        <v>0</v>
      </c>
      <c r="Z1435" s="71">
        <f>IF(E1435="","",SUMIF(OUTBOUND!$G:$G,WMS!E1435,OUTBOUND!$P:$P))</f>
        <v>0</v>
      </c>
      <c r="AA1435" s="27">
        <f t="shared" si="407"/>
        <v>2</v>
      </c>
      <c r="AB1435" s="27">
        <f t="shared" si="408"/>
        <v>16</v>
      </c>
      <c r="AC1435" s="71">
        <f t="shared" si="409"/>
        <v>3.14</v>
      </c>
      <c r="AD1435" s="71">
        <f t="shared" si="410"/>
        <v>0.56000000000000005</v>
      </c>
      <c r="AE1435" s="71">
        <f t="shared" si="411"/>
        <v>0.03</v>
      </c>
      <c r="AF1435" s="80" t="b">
        <f t="shared" si="412"/>
        <v>1</v>
      </c>
    </row>
    <row r="1436" spans="1:33">
      <c r="A1436" s="43" t="s">
        <v>3227</v>
      </c>
      <c r="B1436" s="19" t="s">
        <v>2412</v>
      </c>
      <c r="C1436" s="19" t="s">
        <v>4054</v>
      </c>
      <c r="D1436" s="19" t="s">
        <v>4058</v>
      </c>
      <c r="E1436" s="57" t="str">
        <f t="shared" si="401"/>
        <v>KG-ARI-1906-00169-03605/42752493</v>
      </c>
      <c r="F1436" s="19" t="s">
        <v>2414</v>
      </c>
      <c r="G1436" s="19" t="s">
        <v>2419</v>
      </c>
      <c r="H1436" s="45">
        <v>43677</v>
      </c>
      <c r="I1436" s="38">
        <v>8</v>
      </c>
      <c r="J1436" s="38">
        <v>48</v>
      </c>
      <c r="K1436" s="65">
        <f t="shared" si="402"/>
        <v>6</v>
      </c>
      <c r="L1436" s="46">
        <v>7</v>
      </c>
      <c r="M1436" s="66">
        <f t="shared" si="403"/>
        <v>56</v>
      </c>
      <c r="N1436" s="38">
        <v>61</v>
      </c>
      <c r="O1436" s="38">
        <v>36</v>
      </c>
      <c r="P1436" s="38">
        <v>57</v>
      </c>
      <c r="Q1436" s="71">
        <f t="shared" si="404"/>
        <v>0.125</v>
      </c>
      <c r="R1436" s="65">
        <f t="shared" si="405"/>
        <v>1</v>
      </c>
      <c r="S1436" s="72">
        <f t="shared" si="406"/>
        <v>0.6333333333333333</v>
      </c>
      <c r="T1436" s="50">
        <v>30.4</v>
      </c>
      <c r="U1436" s="51" t="s">
        <v>3826</v>
      </c>
      <c r="V1436" s="27">
        <f>IF(E1436="","",SUMIF(OUTBOUND!$G:$G,WMS!E1436,OUTBOUND!$L:$L))</f>
        <v>0</v>
      </c>
      <c r="W1436" s="27">
        <f>IF(E1436="","",SUMIF(OUTBOUND!$G:$G,WMS!E1436,OUTBOUND!$M:$M))</f>
        <v>0</v>
      </c>
      <c r="X1436" s="71">
        <f>IF(E1436="","",SUMIF(OUTBOUND!$G:$G,WMS!E1436,OUTBOUND!$O:$O))</f>
        <v>0</v>
      </c>
      <c r="Y1436" s="71">
        <f>IF(E1436="","",SUMIF(OUTBOUND!$G:$G,WMS!E1436,OUTBOUND!$AC:$AC))</f>
        <v>0</v>
      </c>
      <c r="Z1436" s="71">
        <f>IF(E1436="","",SUMIF(OUTBOUND!$G:$G,WMS!E1436,OUTBOUND!$P:$P))</f>
        <v>0</v>
      </c>
      <c r="AA1436" s="27">
        <f t="shared" si="407"/>
        <v>8</v>
      </c>
      <c r="AB1436" s="27">
        <f t="shared" si="408"/>
        <v>48</v>
      </c>
      <c r="AC1436" s="71">
        <f t="shared" si="409"/>
        <v>56</v>
      </c>
      <c r="AD1436" s="71">
        <f t="shared" si="410"/>
        <v>30.4</v>
      </c>
      <c r="AE1436" s="71">
        <f t="shared" si="411"/>
        <v>1</v>
      </c>
      <c r="AF1436" s="80" t="b">
        <f t="shared" si="412"/>
        <v>1</v>
      </c>
    </row>
    <row r="1437" spans="1:33">
      <c r="A1437" s="43" t="s">
        <v>3227</v>
      </c>
      <c r="B1437" s="19" t="s">
        <v>2412</v>
      </c>
      <c r="C1437" s="19" t="s">
        <v>4054</v>
      </c>
      <c r="D1437" s="19" t="s">
        <v>4059</v>
      </c>
      <c r="E1437" s="57" t="str">
        <f t="shared" si="401"/>
        <v>KG-ARI-1906-00169-03605/42752349</v>
      </c>
      <c r="F1437" s="19" t="s">
        <v>2414</v>
      </c>
      <c r="G1437" s="19" t="s">
        <v>2416</v>
      </c>
      <c r="H1437" s="45">
        <v>43677</v>
      </c>
      <c r="I1437" s="38">
        <v>6</v>
      </c>
      <c r="J1437" s="38">
        <v>36</v>
      </c>
      <c r="K1437" s="65">
        <f t="shared" si="402"/>
        <v>6</v>
      </c>
      <c r="L1437" s="46">
        <v>1.95</v>
      </c>
      <c r="M1437" s="66">
        <f t="shared" si="403"/>
        <v>11.7</v>
      </c>
      <c r="N1437" s="38">
        <v>48.5</v>
      </c>
      <c r="O1437" s="38">
        <v>34</v>
      </c>
      <c r="P1437" s="38">
        <v>22</v>
      </c>
      <c r="Q1437" s="71">
        <f t="shared" si="404"/>
        <v>3.5999999999999997E-2</v>
      </c>
      <c r="R1437" s="65">
        <f t="shared" si="405"/>
        <v>0.22</v>
      </c>
      <c r="S1437" s="72">
        <f t="shared" si="406"/>
        <v>9.0000000000000011E-2</v>
      </c>
      <c r="T1437" s="50">
        <v>3.24</v>
      </c>
      <c r="U1437" s="51" t="s">
        <v>3826</v>
      </c>
      <c r="V1437" s="27">
        <f>IF(E1437="","",SUMIF(OUTBOUND!$G:$G,WMS!E1437,OUTBOUND!$L:$L))</f>
        <v>0</v>
      </c>
      <c r="W1437" s="27">
        <f>IF(E1437="","",SUMIF(OUTBOUND!$G:$G,WMS!E1437,OUTBOUND!$M:$M))</f>
        <v>0</v>
      </c>
      <c r="X1437" s="71">
        <f>IF(E1437="","",SUMIF(OUTBOUND!$G:$G,WMS!E1437,OUTBOUND!$O:$O))</f>
        <v>0</v>
      </c>
      <c r="Y1437" s="71">
        <f>IF(E1437="","",SUMIF(OUTBOUND!$G:$G,WMS!E1437,OUTBOUND!$AC:$AC))</f>
        <v>0</v>
      </c>
      <c r="Z1437" s="71">
        <f>IF(E1437="","",SUMIF(OUTBOUND!$G:$G,WMS!E1437,OUTBOUND!$P:$P))</f>
        <v>0</v>
      </c>
      <c r="AA1437" s="27">
        <f t="shared" si="407"/>
        <v>6</v>
      </c>
      <c r="AB1437" s="27">
        <f t="shared" si="408"/>
        <v>36</v>
      </c>
      <c r="AC1437" s="71">
        <f t="shared" si="409"/>
        <v>11.7</v>
      </c>
      <c r="AD1437" s="71">
        <f t="shared" si="410"/>
        <v>3.24</v>
      </c>
      <c r="AE1437" s="71">
        <f t="shared" si="411"/>
        <v>0.22</v>
      </c>
      <c r="AF1437" s="80" t="b">
        <f t="shared" si="412"/>
        <v>1</v>
      </c>
    </row>
    <row r="1438" spans="1:33">
      <c r="A1438" s="43" t="s">
        <v>3227</v>
      </c>
      <c r="B1438" s="19" t="s">
        <v>2412</v>
      </c>
      <c r="C1438" s="19" t="s">
        <v>4054</v>
      </c>
      <c r="D1438" s="19" t="s">
        <v>4060</v>
      </c>
      <c r="E1438" s="57" t="str">
        <f t="shared" si="401"/>
        <v>KG-ARI-1906-00169-03605/42752387</v>
      </c>
      <c r="F1438" s="19" t="s">
        <v>2414</v>
      </c>
      <c r="G1438" s="19" t="s">
        <v>2418</v>
      </c>
      <c r="H1438" s="45">
        <v>43677</v>
      </c>
      <c r="I1438" s="38">
        <v>4</v>
      </c>
      <c r="J1438" s="38">
        <v>24</v>
      </c>
      <c r="K1438" s="65">
        <f t="shared" si="402"/>
        <v>6</v>
      </c>
      <c r="L1438" s="46">
        <v>3</v>
      </c>
      <c r="M1438" s="66">
        <f t="shared" si="403"/>
        <v>12</v>
      </c>
      <c r="N1438" s="38">
        <v>47</v>
      </c>
      <c r="O1438" s="38">
        <v>42</v>
      </c>
      <c r="P1438" s="38">
        <v>32</v>
      </c>
      <c r="Q1438" s="71">
        <f t="shared" si="404"/>
        <v>6.3E-2</v>
      </c>
      <c r="R1438" s="65">
        <f t="shared" si="405"/>
        <v>0.25</v>
      </c>
      <c r="S1438" s="72">
        <f t="shared" si="406"/>
        <v>0.19999999999999998</v>
      </c>
      <c r="T1438" s="50">
        <v>4.8</v>
      </c>
      <c r="U1438" s="51" t="s">
        <v>3826</v>
      </c>
      <c r="V1438" s="27">
        <f>IF(E1438="","",SUMIF(OUTBOUND!$G:$G,WMS!E1438,OUTBOUND!$L:$L))</f>
        <v>0</v>
      </c>
      <c r="W1438" s="27">
        <f>IF(E1438="","",SUMIF(OUTBOUND!$G:$G,WMS!E1438,OUTBOUND!$M:$M))</f>
        <v>0</v>
      </c>
      <c r="X1438" s="71">
        <f>IF(E1438="","",SUMIF(OUTBOUND!$G:$G,WMS!E1438,OUTBOUND!$O:$O))</f>
        <v>0</v>
      </c>
      <c r="Y1438" s="71">
        <f>IF(E1438="","",SUMIF(OUTBOUND!$G:$G,WMS!E1438,OUTBOUND!$AC:$AC))</f>
        <v>0</v>
      </c>
      <c r="Z1438" s="71">
        <f>IF(E1438="","",SUMIF(OUTBOUND!$G:$G,WMS!E1438,OUTBOUND!$P:$P))</f>
        <v>0</v>
      </c>
      <c r="AA1438" s="27">
        <f t="shared" si="407"/>
        <v>4</v>
      </c>
      <c r="AB1438" s="27">
        <f t="shared" si="408"/>
        <v>24</v>
      </c>
      <c r="AC1438" s="71">
        <f t="shared" si="409"/>
        <v>12</v>
      </c>
      <c r="AD1438" s="71">
        <f t="shared" si="410"/>
        <v>4.8</v>
      </c>
      <c r="AE1438" s="71">
        <f t="shared" si="411"/>
        <v>0.25</v>
      </c>
      <c r="AF1438" s="80" t="b">
        <f t="shared" si="412"/>
        <v>1</v>
      </c>
    </row>
    <row r="1439" spans="1:33">
      <c r="A1439" s="43" t="s">
        <v>3227</v>
      </c>
      <c r="B1439" s="19" t="s">
        <v>2412</v>
      </c>
      <c r="C1439" s="19" t="s">
        <v>4054</v>
      </c>
      <c r="D1439" s="19" t="s">
        <v>4061</v>
      </c>
      <c r="E1439" s="57" t="str">
        <f t="shared" si="401"/>
        <v>KG-ARI-1906-00169-03605/42752486</v>
      </c>
      <c r="F1439" s="19" t="s">
        <v>2414</v>
      </c>
      <c r="G1439" s="19" t="s">
        <v>2415</v>
      </c>
      <c r="H1439" s="45">
        <v>43677</v>
      </c>
      <c r="I1439" s="38">
        <v>3</v>
      </c>
      <c r="J1439" s="38">
        <v>24</v>
      </c>
      <c r="K1439" s="65">
        <f t="shared" si="402"/>
        <v>8</v>
      </c>
      <c r="L1439" s="46">
        <v>1.39</v>
      </c>
      <c r="M1439" s="66">
        <f t="shared" si="403"/>
        <v>4.17</v>
      </c>
      <c r="N1439" s="38">
        <v>37</v>
      </c>
      <c r="O1439" s="38">
        <v>25.5</v>
      </c>
      <c r="P1439" s="38">
        <v>11.5</v>
      </c>
      <c r="Q1439" s="71">
        <f t="shared" si="404"/>
        <v>1.0999999999999999E-2</v>
      </c>
      <c r="R1439" s="65">
        <f t="shared" si="405"/>
        <v>0.03</v>
      </c>
      <c r="S1439" s="72">
        <f t="shared" si="406"/>
        <v>2.4999999999999998E-2</v>
      </c>
      <c r="T1439" s="50">
        <v>0.6</v>
      </c>
      <c r="U1439" s="51" t="s">
        <v>4056</v>
      </c>
      <c r="V1439" s="27">
        <f>IF(E1439="","",SUMIF(OUTBOUND!$G:$G,WMS!E1439,OUTBOUND!$L:$L))</f>
        <v>0</v>
      </c>
      <c r="W1439" s="27">
        <f>IF(E1439="","",SUMIF(OUTBOUND!$G:$G,WMS!E1439,OUTBOUND!$M:$M))</f>
        <v>0</v>
      </c>
      <c r="X1439" s="71">
        <f>IF(E1439="","",SUMIF(OUTBOUND!$G:$G,WMS!E1439,OUTBOUND!$O:$O))</f>
        <v>0</v>
      </c>
      <c r="Y1439" s="71">
        <f>IF(E1439="","",SUMIF(OUTBOUND!$G:$G,WMS!E1439,OUTBOUND!$AC:$AC))</f>
        <v>0</v>
      </c>
      <c r="Z1439" s="71">
        <f>IF(E1439="","",SUMIF(OUTBOUND!$G:$G,WMS!E1439,OUTBOUND!$P:$P))</f>
        <v>0</v>
      </c>
      <c r="AA1439" s="27">
        <f t="shared" si="407"/>
        <v>3</v>
      </c>
      <c r="AB1439" s="27">
        <f t="shared" si="408"/>
        <v>24</v>
      </c>
      <c r="AC1439" s="71">
        <f t="shared" si="409"/>
        <v>4.17</v>
      </c>
      <c r="AD1439" s="71">
        <f t="shared" si="410"/>
        <v>0.6</v>
      </c>
      <c r="AE1439" s="71">
        <f t="shared" si="411"/>
        <v>0.03</v>
      </c>
      <c r="AF1439" s="80" t="b">
        <f t="shared" si="412"/>
        <v>1</v>
      </c>
    </row>
    <row r="1440" spans="1:33">
      <c r="A1440" s="43" t="s">
        <v>3227</v>
      </c>
      <c r="B1440" s="19" t="s">
        <v>2412</v>
      </c>
      <c r="C1440" s="19" t="s">
        <v>4054</v>
      </c>
      <c r="D1440" s="19" t="s">
        <v>4062</v>
      </c>
      <c r="E1440" s="57" t="str">
        <f t="shared" si="401"/>
        <v>KG-ARI-1906-00169-03605/42752479</v>
      </c>
      <c r="F1440" s="19" t="s">
        <v>2414</v>
      </c>
      <c r="G1440" s="19" t="s">
        <v>2415</v>
      </c>
      <c r="H1440" s="45">
        <v>43677</v>
      </c>
      <c r="I1440" s="38">
        <v>4</v>
      </c>
      <c r="J1440" s="38">
        <v>32</v>
      </c>
      <c r="K1440" s="65">
        <f t="shared" si="402"/>
        <v>8</v>
      </c>
      <c r="L1440" s="46">
        <v>1.41</v>
      </c>
      <c r="M1440" s="66">
        <f t="shared" si="403"/>
        <v>5.64</v>
      </c>
      <c r="N1440" s="38">
        <v>37</v>
      </c>
      <c r="O1440" s="38">
        <v>25.5</v>
      </c>
      <c r="P1440" s="38">
        <v>11.5</v>
      </c>
      <c r="Q1440" s="71">
        <f t="shared" si="404"/>
        <v>1.0999999999999999E-2</v>
      </c>
      <c r="R1440" s="65">
        <f t="shared" si="405"/>
        <v>0.04</v>
      </c>
      <c r="S1440" s="72">
        <f t="shared" si="406"/>
        <v>2.5000000000000001E-2</v>
      </c>
      <c r="T1440" s="50">
        <v>0.8</v>
      </c>
      <c r="U1440" s="51" t="s">
        <v>4056</v>
      </c>
      <c r="V1440" s="27">
        <f>IF(E1440="","",SUMIF(OUTBOUND!$G:$G,WMS!E1440,OUTBOUND!$L:$L))</f>
        <v>0</v>
      </c>
      <c r="W1440" s="27">
        <f>IF(E1440="","",SUMIF(OUTBOUND!$G:$G,WMS!E1440,OUTBOUND!$M:$M))</f>
        <v>0</v>
      </c>
      <c r="X1440" s="71">
        <f>IF(E1440="","",SUMIF(OUTBOUND!$G:$G,WMS!E1440,OUTBOUND!$O:$O))</f>
        <v>0</v>
      </c>
      <c r="Y1440" s="71">
        <f>IF(E1440="","",SUMIF(OUTBOUND!$G:$G,WMS!E1440,OUTBOUND!$AC:$AC))</f>
        <v>0</v>
      </c>
      <c r="Z1440" s="71">
        <f>IF(E1440="","",SUMIF(OUTBOUND!$G:$G,WMS!E1440,OUTBOUND!$P:$P))</f>
        <v>0</v>
      </c>
      <c r="AA1440" s="27">
        <f t="shared" si="407"/>
        <v>4</v>
      </c>
      <c r="AB1440" s="27">
        <f t="shared" si="408"/>
        <v>32</v>
      </c>
      <c r="AC1440" s="71">
        <f t="shared" si="409"/>
        <v>5.64</v>
      </c>
      <c r="AD1440" s="71">
        <f t="shared" si="410"/>
        <v>0.8</v>
      </c>
      <c r="AE1440" s="71">
        <f t="shared" si="411"/>
        <v>0.04</v>
      </c>
      <c r="AF1440" s="80" t="b">
        <f t="shared" si="412"/>
        <v>1</v>
      </c>
    </row>
    <row r="1441" spans="1:32">
      <c r="A1441" s="43" t="s">
        <v>3227</v>
      </c>
      <c r="B1441" s="19" t="s">
        <v>2420</v>
      </c>
      <c r="C1441" s="19" t="s">
        <v>4063</v>
      </c>
      <c r="D1441" s="19" t="s">
        <v>4064</v>
      </c>
      <c r="E1441" s="57" t="str">
        <f t="shared" si="401"/>
        <v>KG-ARI-1904-00125-04113/42660576</v>
      </c>
      <c r="F1441" s="19" t="s">
        <v>2422</v>
      </c>
      <c r="G1441" s="19" t="s">
        <v>2423</v>
      </c>
      <c r="H1441" s="45">
        <v>43677</v>
      </c>
      <c r="I1441" s="38">
        <v>84</v>
      </c>
      <c r="J1441" s="38">
        <v>504</v>
      </c>
      <c r="K1441" s="65">
        <f t="shared" si="402"/>
        <v>6</v>
      </c>
      <c r="L1441" s="46">
        <v>3.63</v>
      </c>
      <c r="M1441" s="66">
        <f t="shared" si="403"/>
        <v>304.92</v>
      </c>
      <c r="N1441" s="38">
        <v>51.5</v>
      </c>
      <c r="O1441" s="38">
        <v>29</v>
      </c>
      <c r="P1441" s="38">
        <v>49.5</v>
      </c>
      <c r="Q1441" s="71">
        <f t="shared" si="404"/>
        <v>7.3999999999999996E-2</v>
      </c>
      <c r="R1441" s="65">
        <f t="shared" si="405"/>
        <v>6.21</v>
      </c>
      <c r="S1441" s="72">
        <f t="shared" si="406"/>
        <v>0.52182539682539686</v>
      </c>
      <c r="T1441" s="50">
        <v>263</v>
      </c>
      <c r="U1441" s="51" t="s">
        <v>2892</v>
      </c>
      <c r="V1441" s="27">
        <f>IF(E1441="","",SUMIF(OUTBOUND!$G:$G,WMS!E1441,OUTBOUND!$L:$L))</f>
        <v>0</v>
      </c>
      <c r="W1441" s="27">
        <f>IF(E1441="","",SUMIF(OUTBOUND!$G:$G,WMS!E1441,OUTBOUND!$M:$M))</f>
        <v>0</v>
      </c>
      <c r="X1441" s="71">
        <f>IF(E1441="","",SUMIF(OUTBOUND!$G:$G,WMS!E1441,OUTBOUND!$O:$O))</f>
        <v>0</v>
      </c>
      <c r="Y1441" s="71">
        <f>IF(E1441="","",SUMIF(OUTBOUND!$G:$G,WMS!E1441,OUTBOUND!$AC:$AC))</f>
        <v>0</v>
      </c>
      <c r="Z1441" s="71">
        <f>IF(E1441="","",SUMIF(OUTBOUND!$G:$G,WMS!E1441,OUTBOUND!$P:$P))</f>
        <v>0</v>
      </c>
      <c r="AA1441" s="27">
        <f t="shared" si="407"/>
        <v>84</v>
      </c>
      <c r="AB1441" s="27">
        <f t="shared" si="408"/>
        <v>504</v>
      </c>
      <c r="AC1441" s="71">
        <f t="shared" si="409"/>
        <v>304.92</v>
      </c>
      <c r="AD1441" s="71">
        <f t="shared" si="410"/>
        <v>263</v>
      </c>
      <c r="AE1441" s="71">
        <f t="shared" si="411"/>
        <v>6.21</v>
      </c>
      <c r="AF1441" s="80" t="b">
        <f t="shared" si="412"/>
        <v>1</v>
      </c>
    </row>
    <row r="1442" spans="1:32">
      <c r="A1442" s="43" t="s">
        <v>3227</v>
      </c>
      <c r="B1442" s="19" t="s">
        <v>2425</v>
      </c>
      <c r="C1442" s="19" t="s">
        <v>4065</v>
      </c>
      <c r="D1442" s="19" t="s">
        <v>4066</v>
      </c>
      <c r="E1442" s="57" t="str">
        <f t="shared" si="401"/>
        <v>KG-ARI-1906-00169-03963/42701163</v>
      </c>
      <c r="F1442" s="19" t="s">
        <v>2427</v>
      </c>
      <c r="G1442" s="19" t="s">
        <v>2428</v>
      </c>
      <c r="H1442" s="45">
        <v>43677</v>
      </c>
      <c r="I1442" s="38">
        <v>5</v>
      </c>
      <c r="J1442" s="38">
        <v>20</v>
      </c>
      <c r="K1442" s="65">
        <f t="shared" si="402"/>
        <v>4</v>
      </c>
      <c r="L1442" s="46">
        <v>3.93</v>
      </c>
      <c r="M1442" s="66">
        <f t="shared" si="403"/>
        <v>19.649999999999999</v>
      </c>
      <c r="N1442" s="38">
        <v>55</v>
      </c>
      <c r="O1442" s="38">
        <v>30.5</v>
      </c>
      <c r="P1442" s="38">
        <v>33</v>
      </c>
      <c r="Q1442" s="71">
        <f t="shared" si="404"/>
        <v>5.5E-2</v>
      </c>
      <c r="R1442" s="65">
        <f t="shared" si="405"/>
        <v>0.28000000000000003</v>
      </c>
      <c r="S1442" s="72">
        <f t="shared" si="406"/>
        <v>0.62</v>
      </c>
      <c r="T1442" s="50">
        <v>12.4</v>
      </c>
      <c r="U1442" s="51" t="s">
        <v>2851</v>
      </c>
      <c r="V1442" s="27">
        <f>IF(E1442="","",SUMIF(OUTBOUND!$G:$G,WMS!E1442,OUTBOUND!$L:$L))</f>
        <v>0</v>
      </c>
      <c r="W1442" s="27">
        <f>IF(E1442="","",SUMIF(OUTBOUND!$G:$G,WMS!E1442,OUTBOUND!$M:$M))</f>
        <v>0</v>
      </c>
      <c r="X1442" s="71">
        <f>IF(E1442="","",SUMIF(OUTBOUND!$G:$G,WMS!E1442,OUTBOUND!$O:$O))</f>
        <v>0</v>
      </c>
      <c r="Y1442" s="71">
        <f>IF(E1442="","",SUMIF(OUTBOUND!$G:$G,WMS!E1442,OUTBOUND!$AC:$AC))</f>
        <v>0</v>
      </c>
      <c r="Z1442" s="71">
        <f>IF(E1442="","",SUMIF(OUTBOUND!$G:$G,WMS!E1442,OUTBOUND!$P:$P))</f>
        <v>0</v>
      </c>
      <c r="AA1442" s="27">
        <f t="shared" si="407"/>
        <v>5</v>
      </c>
      <c r="AB1442" s="27">
        <f t="shared" si="408"/>
        <v>20</v>
      </c>
      <c r="AC1442" s="71">
        <f t="shared" si="409"/>
        <v>19.649999999999999</v>
      </c>
      <c r="AD1442" s="71">
        <f t="shared" si="410"/>
        <v>12.4</v>
      </c>
      <c r="AE1442" s="71">
        <f t="shared" si="411"/>
        <v>0.28000000000000003</v>
      </c>
      <c r="AF1442" s="80" t="b">
        <f t="shared" si="412"/>
        <v>1</v>
      </c>
    </row>
    <row r="1443" spans="1:32">
      <c r="A1443" s="43" t="s">
        <v>3227</v>
      </c>
      <c r="B1443" s="19" t="s">
        <v>2430</v>
      </c>
      <c r="C1443" s="19" t="s">
        <v>4067</v>
      </c>
      <c r="D1443" s="19">
        <v>42755586</v>
      </c>
      <c r="E1443" s="57" t="str">
        <f t="shared" si="401"/>
        <v>KG-ARI-1906-00169-03810/42755586</v>
      </c>
      <c r="F1443" s="19" t="s">
        <v>2432</v>
      </c>
      <c r="G1443" s="19" t="s">
        <v>2433</v>
      </c>
      <c r="H1443" s="45">
        <v>43677</v>
      </c>
      <c r="I1443" s="38">
        <v>6</v>
      </c>
      <c r="J1443" s="38">
        <v>24</v>
      </c>
      <c r="K1443" s="65">
        <f t="shared" si="402"/>
        <v>4</v>
      </c>
      <c r="L1443" s="46">
        <v>3.98</v>
      </c>
      <c r="M1443" s="66">
        <f t="shared" si="403"/>
        <v>23.88</v>
      </c>
      <c r="N1443" s="38">
        <v>51.5</v>
      </c>
      <c r="O1443" s="38">
        <v>35.5</v>
      </c>
      <c r="P1443" s="38">
        <v>38.5</v>
      </c>
      <c r="Q1443" s="71">
        <f t="shared" si="404"/>
        <v>7.0000000000000007E-2</v>
      </c>
      <c r="R1443" s="65">
        <f t="shared" si="405"/>
        <v>0.42</v>
      </c>
      <c r="S1443" s="72">
        <f t="shared" si="406"/>
        <v>0.875</v>
      </c>
      <c r="T1443" s="50">
        <v>21</v>
      </c>
      <c r="U1443" s="51" t="s">
        <v>3597</v>
      </c>
      <c r="V1443" s="27">
        <f>IF(E1443="","",SUMIF(OUTBOUND!$G:$G,WMS!E1443,OUTBOUND!$L:$L))</f>
        <v>0</v>
      </c>
      <c r="W1443" s="27">
        <f>IF(E1443="","",SUMIF(OUTBOUND!$G:$G,WMS!E1443,OUTBOUND!$M:$M))</f>
        <v>0</v>
      </c>
      <c r="X1443" s="71">
        <f>IF(E1443="","",SUMIF(OUTBOUND!$G:$G,WMS!E1443,OUTBOUND!$O:$O))</f>
        <v>0</v>
      </c>
      <c r="Y1443" s="71">
        <f>IF(E1443="","",SUMIF(OUTBOUND!$G:$G,WMS!E1443,OUTBOUND!$AC:$AC))</f>
        <v>0</v>
      </c>
      <c r="Z1443" s="71">
        <f>IF(E1443="","",SUMIF(OUTBOUND!$G:$G,WMS!E1443,OUTBOUND!$P:$P))</f>
        <v>0</v>
      </c>
      <c r="AA1443" s="27">
        <f t="shared" si="407"/>
        <v>6</v>
      </c>
      <c r="AB1443" s="27">
        <f t="shared" si="408"/>
        <v>24</v>
      </c>
      <c r="AC1443" s="71">
        <f t="shared" si="409"/>
        <v>23.88</v>
      </c>
      <c r="AD1443" s="71">
        <f t="shared" si="410"/>
        <v>21</v>
      </c>
      <c r="AE1443" s="71">
        <f t="shared" si="411"/>
        <v>0.42</v>
      </c>
      <c r="AF1443" s="80" t="b">
        <f t="shared" si="412"/>
        <v>1</v>
      </c>
    </row>
    <row r="1444" spans="1:32">
      <c r="A1444" s="43" t="s">
        <v>3227</v>
      </c>
      <c r="B1444" s="19" t="s">
        <v>2430</v>
      </c>
      <c r="C1444" s="19" t="s">
        <v>4067</v>
      </c>
      <c r="D1444" s="19">
        <v>42755579</v>
      </c>
      <c r="E1444" s="57" t="str">
        <f t="shared" si="401"/>
        <v>KG-ARI-1906-00169-03810/42755579</v>
      </c>
      <c r="F1444" s="19" t="s">
        <v>2432</v>
      </c>
      <c r="G1444" s="19" t="s">
        <v>2434</v>
      </c>
      <c r="H1444" s="45">
        <v>43677</v>
      </c>
      <c r="I1444" s="38">
        <v>6</v>
      </c>
      <c r="J1444" s="38">
        <v>24</v>
      </c>
      <c r="K1444" s="65">
        <f t="shared" si="402"/>
        <v>4</v>
      </c>
      <c r="L1444" s="46">
        <v>3.49</v>
      </c>
      <c r="M1444" s="66">
        <f t="shared" si="403"/>
        <v>20.94</v>
      </c>
      <c r="N1444" s="38">
        <v>52</v>
      </c>
      <c r="O1444" s="38">
        <v>18.5</v>
      </c>
      <c r="P1444" s="38">
        <v>41.5</v>
      </c>
      <c r="Q1444" s="71">
        <f t="shared" si="404"/>
        <v>0.04</v>
      </c>
      <c r="R1444" s="65">
        <f t="shared" si="405"/>
        <v>0.24</v>
      </c>
      <c r="S1444" s="72">
        <f t="shared" si="406"/>
        <v>0.9</v>
      </c>
      <c r="T1444" s="50">
        <v>21.6</v>
      </c>
      <c r="U1444" s="51" t="s">
        <v>3597</v>
      </c>
      <c r="V1444" s="27">
        <f>IF(E1444="","",SUMIF(OUTBOUND!$G:$G,WMS!E1444,OUTBOUND!$L:$L))</f>
        <v>0</v>
      </c>
      <c r="W1444" s="27">
        <f>IF(E1444="","",SUMIF(OUTBOUND!$G:$G,WMS!E1444,OUTBOUND!$M:$M))</f>
        <v>0</v>
      </c>
      <c r="X1444" s="71">
        <f>IF(E1444="","",SUMIF(OUTBOUND!$G:$G,WMS!E1444,OUTBOUND!$O:$O))</f>
        <v>0</v>
      </c>
      <c r="Y1444" s="71">
        <f>IF(E1444="","",SUMIF(OUTBOUND!$G:$G,WMS!E1444,OUTBOUND!$AC:$AC))</f>
        <v>0</v>
      </c>
      <c r="Z1444" s="71">
        <f>IF(E1444="","",SUMIF(OUTBOUND!$G:$G,WMS!E1444,OUTBOUND!$P:$P))</f>
        <v>0</v>
      </c>
      <c r="AA1444" s="27">
        <f t="shared" si="407"/>
        <v>6</v>
      </c>
      <c r="AB1444" s="27">
        <f t="shared" si="408"/>
        <v>24</v>
      </c>
      <c r="AC1444" s="71">
        <f t="shared" si="409"/>
        <v>20.94</v>
      </c>
      <c r="AD1444" s="71">
        <f t="shared" si="410"/>
        <v>21.6</v>
      </c>
      <c r="AE1444" s="71">
        <f t="shared" si="411"/>
        <v>0.24</v>
      </c>
      <c r="AF1444" s="80" t="b">
        <f t="shared" si="412"/>
        <v>1</v>
      </c>
    </row>
    <row r="1445" spans="1:32">
      <c r="A1445" s="43" t="s">
        <v>3227</v>
      </c>
      <c r="B1445" s="19" t="s">
        <v>2430</v>
      </c>
      <c r="C1445" s="19" t="s">
        <v>4067</v>
      </c>
      <c r="D1445" s="19">
        <v>42759096</v>
      </c>
      <c r="E1445" s="57" t="str">
        <f t="shared" si="401"/>
        <v>KG-ARI-1906-00169-03810/42759096</v>
      </c>
      <c r="F1445" s="19" t="s">
        <v>2432</v>
      </c>
      <c r="G1445" s="19" t="s">
        <v>2435</v>
      </c>
      <c r="H1445" s="45">
        <v>43677</v>
      </c>
      <c r="I1445" s="38">
        <v>4</v>
      </c>
      <c r="J1445" s="38">
        <v>48</v>
      </c>
      <c r="K1445" s="65">
        <f t="shared" si="402"/>
        <v>12</v>
      </c>
      <c r="L1445" s="46">
        <v>2.2999999999999998</v>
      </c>
      <c r="M1445" s="66">
        <f t="shared" si="403"/>
        <v>9.1999999999999993</v>
      </c>
      <c r="N1445" s="38">
        <v>47</v>
      </c>
      <c r="O1445" s="38">
        <v>30.5</v>
      </c>
      <c r="P1445" s="38">
        <v>9.5</v>
      </c>
      <c r="Q1445" s="71">
        <f t="shared" si="404"/>
        <v>1.4E-2</v>
      </c>
      <c r="R1445" s="65">
        <f t="shared" si="405"/>
        <v>0.05</v>
      </c>
      <c r="S1445" s="72">
        <f t="shared" si="406"/>
        <v>0.15833333333333333</v>
      </c>
      <c r="T1445" s="50">
        <v>7.6</v>
      </c>
      <c r="U1445" s="51" t="s">
        <v>4068</v>
      </c>
      <c r="V1445" s="27">
        <f>IF(E1445="","",SUMIF(OUTBOUND!$G:$G,WMS!E1445,OUTBOUND!$L:$L))</f>
        <v>0</v>
      </c>
      <c r="W1445" s="27">
        <f>IF(E1445="","",SUMIF(OUTBOUND!$G:$G,WMS!E1445,OUTBOUND!$M:$M))</f>
        <v>0</v>
      </c>
      <c r="X1445" s="71">
        <f>IF(E1445="","",SUMIF(OUTBOUND!$G:$G,WMS!E1445,OUTBOUND!$O:$O))</f>
        <v>0</v>
      </c>
      <c r="Y1445" s="71">
        <f>IF(E1445="","",SUMIF(OUTBOUND!$G:$G,WMS!E1445,OUTBOUND!$AC:$AC))</f>
        <v>0</v>
      </c>
      <c r="Z1445" s="71">
        <f>IF(E1445="","",SUMIF(OUTBOUND!$G:$G,WMS!E1445,OUTBOUND!$P:$P))</f>
        <v>0</v>
      </c>
      <c r="AA1445" s="27">
        <f t="shared" si="407"/>
        <v>4</v>
      </c>
      <c r="AB1445" s="27">
        <f t="shared" si="408"/>
        <v>48</v>
      </c>
      <c r="AC1445" s="71">
        <f t="shared" si="409"/>
        <v>9.1999999999999993</v>
      </c>
      <c r="AD1445" s="71">
        <f t="shared" si="410"/>
        <v>7.6</v>
      </c>
      <c r="AE1445" s="71">
        <f t="shared" si="411"/>
        <v>0.05</v>
      </c>
      <c r="AF1445" s="80" t="b">
        <f t="shared" si="412"/>
        <v>1</v>
      </c>
    </row>
    <row r="1446" spans="1:32">
      <c r="A1446" s="43" t="s">
        <v>3227</v>
      </c>
      <c r="B1446" s="19" t="s">
        <v>2430</v>
      </c>
      <c r="C1446" s="19" t="s">
        <v>4067</v>
      </c>
      <c r="D1446" s="19">
        <v>42756453</v>
      </c>
      <c r="E1446" s="57" t="str">
        <f t="shared" si="401"/>
        <v>KG-ARI-1906-00169-03810/42756453</v>
      </c>
      <c r="F1446" s="19" t="s">
        <v>2432</v>
      </c>
      <c r="G1446" s="19" t="s">
        <v>2437</v>
      </c>
      <c r="H1446" s="45">
        <v>43677</v>
      </c>
      <c r="I1446" s="38">
        <v>10</v>
      </c>
      <c r="J1446" s="38">
        <v>40</v>
      </c>
      <c r="K1446" s="65">
        <f t="shared" si="402"/>
        <v>4</v>
      </c>
      <c r="L1446" s="46">
        <v>4.1900000000000004</v>
      </c>
      <c r="M1446" s="66">
        <f t="shared" si="403"/>
        <v>41.9</v>
      </c>
      <c r="N1446" s="38">
        <v>49</v>
      </c>
      <c r="O1446" s="38">
        <v>34</v>
      </c>
      <c r="P1446" s="38">
        <v>31</v>
      </c>
      <c r="Q1446" s="71">
        <f t="shared" si="404"/>
        <v>5.1999999999999998E-2</v>
      </c>
      <c r="R1446" s="65">
        <f t="shared" si="405"/>
        <v>0.52</v>
      </c>
      <c r="S1446" s="72">
        <f t="shared" si="406"/>
        <v>0.97499999999999998</v>
      </c>
      <c r="T1446" s="50">
        <v>39</v>
      </c>
      <c r="U1446" s="51" t="s">
        <v>3847</v>
      </c>
      <c r="V1446" s="27">
        <f>IF(E1446="","",SUMIF(OUTBOUND!$G:$G,WMS!E1446,OUTBOUND!$L:$L))</f>
        <v>0</v>
      </c>
      <c r="W1446" s="27">
        <f>IF(E1446="","",SUMIF(OUTBOUND!$G:$G,WMS!E1446,OUTBOUND!$M:$M))</f>
        <v>0</v>
      </c>
      <c r="X1446" s="71">
        <f>IF(E1446="","",SUMIF(OUTBOUND!$G:$G,WMS!E1446,OUTBOUND!$O:$O))</f>
        <v>0</v>
      </c>
      <c r="Y1446" s="71">
        <f>IF(E1446="","",SUMIF(OUTBOUND!$G:$G,WMS!E1446,OUTBOUND!$AC:$AC))</f>
        <v>0</v>
      </c>
      <c r="Z1446" s="71">
        <f>IF(E1446="","",SUMIF(OUTBOUND!$G:$G,WMS!E1446,OUTBOUND!$P:$P))</f>
        <v>0</v>
      </c>
      <c r="AA1446" s="27">
        <f t="shared" si="407"/>
        <v>10</v>
      </c>
      <c r="AB1446" s="27">
        <f t="shared" si="408"/>
        <v>40</v>
      </c>
      <c r="AC1446" s="71">
        <f t="shared" si="409"/>
        <v>41.9</v>
      </c>
      <c r="AD1446" s="71">
        <f t="shared" si="410"/>
        <v>39</v>
      </c>
      <c r="AE1446" s="71">
        <f t="shared" si="411"/>
        <v>0.52</v>
      </c>
      <c r="AF1446" s="80" t="b">
        <f t="shared" si="412"/>
        <v>1</v>
      </c>
    </row>
    <row r="1447" spans="1:32">
      <c r="A1447" s="43" t="s">
        <v>3227</v>
      </c>
      <c r="B1447" s="19" t="s">
        <v>2430</v>
      </c>
      <c r="C1447" s="19" t="s">
        <v>4067</v>
      </c>
      <c r="D1447" s="19">
        <v>42756460</v>
      </c>
      <c r="E1447" s="57" t="str">
        <f t="shared" si="401"/>
        <v>KG-ARI-1906-00169-03810/42756460</v>
      </c>
      <c r="F1447" s="19" t="s">
        <v>2432</v>
      </c>
      <c r="G1447" s="19" t="s">
        <v>2439</v>
      </c>
      <c r="H1447" s="45">
        <v>43677</v>
      </c>
      <c r="I1447" s="38">
        <v>6</v>
      </c>
      <c r="J1447" s="38">
        <v>36</v>
      </c>
      <c r="K1447" s="65">
        <f t="shared" si="402"/>
        <v>6</v>
      </c>
      <c r="L1447" s="46">
        <v>3.32</v>
      </c>
      <c r="M1447" s="66">
        <f t="shared" si="403"/>
        <v>19.920000000000002</v>
      </c>
      <c r="N1447" s="38">
        <v>40.5</v>
      </c>
      <c r="O1447" s="38">
        <v>31.5</v>
      </c>
      <c r="P1447" s="38">
        <v>28</v>
      </c>
      <c r="Q1447" s="71">
        <f t="shared" si="404"/>
        <v>3.5999999999999997E-2</v>
      </c>
      <c r="R1447" s="65">
        <f t="shared" si="405"/>
        <v>0.21</v>
      </c>
      <c r="S1447" s="72">
        <f t="shared" si="406"/>
        <v>0.51666666666666672</v>
      </c>
      <c r="T1447" s="50">
        <v>18.600000000000001</v>
      </c>
      <c r="U1447" s="51" t="s">
        <v>3913</v>
      </c>
      <c r="V1447" s="27">
        <f>IF(E1447="","",SUMIF(OUTBOUND!$G:$G,WMS!E1447,OUTBOUND!$L:$L))</f>
        <v>0</v>
      </c>
      <c r="W1447" s="27">
        <f>IF(E1447="","",SUMIF(OUTBOUND!$G:$G,WMS!E1447,OUTBOUND!$M:$M))</f>
        <v>0</v>
      </c>
      <c r="X1447" s="71">
        <f>IF(E1447="","",SUMIF(OUTBOUND!$G:$G,WMS!E1447,OUTBOUND!$O:$O))</f>
        <v>0</v>
      </c>
      <c r="Y1447" s="71">
        <f>IF(E1447="","",SUMIF(OUTBOUND!$G:$G,WMS!E1447,OUTBOUND!$AC:$AC))</f>
        <v>0</v>
      </c>
      <c r="Z1447" s="71">
        <f>IF(E1447="","",SUMIF(OUTBOUND!$G:$G,WMS!E1447,OUTBOUND!$P:$P))</f>
        <v>0</v>
      </c>
      <c r="AA1447" s="27">
        <f t="shared" si="407"/>
        <v>6</v>
      </c>
      <c r="AB1447" s="27">
        <f t="shared" si="408"/>
        <v>36</v>
      </c>
      <c r="AC1447" s="71">
        <f t="shared" si="409"/>
        <v>19.920000000000002</v>
      </c>
      <c r="AD1447" s="71">
        <f t="shared" si="410"/>
        <v>18.600000000000001</v>
      </c>
      <c r="AE1447" s="71">
        <f t="shared" si="411"/>
        <v>0.21</v>
      </c>
      <c r="AF1447" s="80" t="b">
        <f t="shared" si="412"/>
        <v>1</v>
      </c>
    </row>
    <row r="1448" spans="1:32">
      <c r="A1448" s="43" t="s">
        <v>3227</v>
      </c>
      <c r="B1448" s="19" t="s">
        <v>2430</v>
      </c>
      <c r="C1448" s="19" t="s">
        <v>4067</v>
      </c>
      <c r="D1448" s="19">
        <v>42707417</v>
      </c>
      <c r="E1448" s="57" t="str">
        <f t="shared" si="401"/>
        <v>KG-ARI-1906-00169-03810/42707417</v>
      </c>
      <c r="F1448" s="19" t="s">
        <v>2432</v>
      </c>
      <c r="G1448" s="19" t="s">
        <v>2440</v>
      </c>
      <c r="H1448" s="45">
        <v>43677</v>
      </c>
      <c r="I1448" s="38">
        <v>8</v>
      </c>
      <c r="J1448" s="38">
        <v>16</v>
      </c>
      <c r="K1448" s="65">
        <f t="shared" si="402"/>
        <v>2</v>
      </c>
      <c r="L1448" s="46">
        <v>5.66</v>
      </c>
      <c r="M1448" s="66">
        <f t="shared" si="403"/>
        <v>45.28</v>
      </c>
      <c r="N1448" s="38">
        <v>54</v>
      </c>
      <c r="O1448" s="38">
        <v>29.5</v>
      </c>
      <c r="P1448" s="38">
        <v>66.5</v>
      </c>
      <c r="Q1448" s="71">
        <f t="shared" si="404"/>
        <v>0.106</v>
      </c>
      <c r="R1448" s="65">
        <f t="shared" si="405"/>
        <v>0.85</v>
      </c>
      <c r="S1448" s="72">
        <f t="shared" si="406"/>
        <v>2.2999999999999998</v>
      </c>
      <c r="T1448" s="50">
        <v>36.799999999999997</v>
      </c>
      <c r="U1448" s="51" t="s">
        <v>4068</v>
      </c>
      <c r="V1448" s="27">
        <f>IF(E1448="","",SUMIF(OUTBOUND!$G:$G,WMS!E1448,OUTBOUND!$L:$L))</f>
        <v>0</v>
      </c>
      <c r="W1448" s="27">
        <f>IF(E1448="","",SUMIF(OUTBOUND!$G:$G,WMS!E1448,OUTBOUND!$M:$M))</f>
        <v>0</v>
      </c>
      <c r="X1448" s="71">
        <f>IF(E1448="","",SUMIF(OUTBOUND!$G:$G,WMS!E1448,OUTBOUND!$O:$O))</f>
        <v>0</v>
      </c>
      <c r="Y1448" s="71">
        <f>IF(E1448="","",SUMIF(OUTBOUND!$G:$G,WMS!E1448,OUTBOUND!$AC:$AC))</f>
        <v>0</v>
      </c>
      <c r="Z1448" s="71">
        <f>IF(E1448="","",SUMIF(OUTBOUND!$G:$G,WMS!E1448,OUTBOUND!$P:$P))</f>
        <v>0</v>
      </c>
      <c r="AA1448" s="27">
        <f t="shared" si="407"/>
        <v>8</v>
      </c>
      <c r="AB1448" s="27">
        <f t="shared" si="408"/>
        <v>16</v>
      </c>
      <c r="AC1448" s="71">
        <f t="shared" si="409"/>
        <v>45.28</v>
      </c>
      <c r="AD1448" s="71">
        <f t="shared" si="410"/>
        <v>36.799999999999997</v>
      </c>
      <c r="AE1448" s="71">
        <f t="shared" si="411"/>
        <v>0.85</v>
      </c>
      <c r="AF1448" s="80" t="b">
        <f t="shared" si="412"/>
        <v>1</v>
      </c>
    </row>
    <row r="1449" spans="1:32">
      <c r="A1449" s="43" t="s">
        <v>3227</v>
      </c>
      <c r="B1449" s="19" t="s">
        <v>2430</v>
      </c>
      <c r="C1449" s="19" t="s">
        <v>4067</v>
      </c>
      <c r="D1449" s="19">
        <v>42741565</v>
      </c>
      <c r="E1449" s="57" t="str">
        <f t="shared" si="401"/>
        <v>KG-ARI-1906-00169-03810/42741565</v>
      </c>
      <c r="F1449" s="19" t="s">
        <v>2432</v>
      </c>
      <c r="G1449" s="19" t="s">
        <v>2442</v>
      </c>
      <c r="H1449" s="45">
        <v>43677</v>
      </c>
      <c r="I1449" s="38">
        <v>6</v>
      </c>
      <c r="J1449" s="38">
        <v>36</v>
      </c>
      <c r="K1449" s="65">
        <f t="shared" si="402"/>
        <v>6</v>
      </c>
      <c r="L1449" s="46">
        <v>3.51</v>
      </c>
      <c r="M1449" s="66">
        <f t="shared" si="403"/>
        <v>21.06</v>
      </c>
      <c r="N1449" s="38">
        <v>40</v>
      </c>
      <c r="O1449" s="38">
        <v>34.5</v>
      </c>
      <c r="P1449" s="38">
        <v>27</v>
      </c>
      <c r="Q1449" s="71">
        <f t="shared" si="404"/>
        <v>3.6999999999999998E-2</v>
      </c>
      <c r="R1449" s="65">
        <f t="shared" si="405"/>
        <v>0.22</v>
      </c>
      <c r="S1449" s="72">
        <f t="shared" si="406"/>
        <v>0.51666666666666672</v>
      </c>
      <c r="T1449" s="50">
        <v>18.600000000000001</v>
      </c>
      <c r="U1449" s="51" t="s">
        <v>3913</v>
      </c>
      <c r="V1449" s="27">
        <f>IF(E1449="","",SUMIF(OUTBOUND!$G:$G,WMS!E1449,OUTBOUND!$L:$L))</f>
        <v>0</v>
      </c>
      <c r="W1449" s="27">
        <f>IF(E1449="","",SUMIF(OUTBOUND!$G:$G,WMS!E1449,OUTBOUND!$M:$M))</f>
        <v>0</v>
      </c>
      <c r="X1449" s="71">
        <f>IF(E1449="","",SUMIF(OUTBOUND!$G:$G,WMS!E1449,OUTBOUND!$O:$O))</f>
        <v>0</v>
      </c>
      <c r="Y1449" s="71">
        <f>IF(E1449="","",SUMIF(OUTBOUND!$G:$G,WMS!E1449,OUTBOUND!$AC:$AC))</f>
        <v>0</v>
      </c>
      <c r="Z1449" s="71">
        <f>IF(E1449="","",SUMIF(OUTBOUND!$G:$G,WMS!E1449,OUTBOUND!$P:$P))</f>
        <v>0</v>
      </c>
      <c r="AA1449" s="27">
        <f t="shared" si="407"/>
        <v>6</v>
      </c>
      <c r="AB1449" s="27">
        <f t="shared" si="408"/>
        <v>36</v>
      </c>
      <c r="AC1449" s="71">
        <f t="shared" si="409"/>
        <v>21.06</v>
      </c>
      <c r="AD1449" s="71">
        <f t="shared" si="410"/>
        <v>18.600000000000001</v>
      </c>
      <c r="AE1449" s="71">
        <f t="shared" si="411"/>
        <v>0.22</v>
      </c>
      <c r="AF1449" s="80" t="b">
        <f t="shared" si="412"/>
        <v>1</v>
      </c>
    </row>
    <row r="1450" spans="1:32">
      <c r="A1450" s="43" t="s">
        <v>3227</v>
      </c>
      <c r="B1450" s="19" t="s">
        <v>2430</v>
      </c>
      <c r="C1450" s="19" t="s">
        <v>4067</v>
      </c>
      <c r="D1450" s="19">
        <v>42741572</v>
      </c>
      <c r="E1450" s="57" t="str">
        <f t="shared" si="401"/>
        <v>KG-ARI-1906-00169-03810/42741572</v>
      </c>
      <c r="F1450" s="19" t="s">
        <v>2432</v>
      </c>
      <c r="G1450" s="19" t="s">
        <v>2444</v>
      </c>
      <c r="H1450" s="45">
        <v>43677</v>
      </c>
      <c r="I1450" s="38">
        <v>6</v>
      </c>
      <c r="J1450" s="38">
        <v>36</v>
      </c>
      <c r="K1450" s="65">
        <f t="shared" si="402"/>
        <v>6</v>
      </c>
      <c r="L1450" s="46">
        <v>4.2699999999999996</v>
      </c>
      <c r="M1450" s="66">
        <f t="shared" si="403"/>
        <v>25.62</v>
      </c>
      <c r="N1450" s="38">
        <v>44</v>
      </c>
      <c r="O1450" s="38">
        <v>31.5</v>
      </c>
      <c r="P1450" s="38">
        <v>26.5</v>
      </c>
      <c r="Q1450" s="71">
        <f t="shared" si="404"/>
        <v>3.6999999999999998E-2</v>
      </c>
      <c r="R1450" s="65">
        <f t="shared" si="405"/>
        <v>0.22</v>
      </c>
      <c r="S1450" s="72">
        <f t="shared" si="406"/>
        <v>0.6333333333333333</v>
      </c>
      <c r="T1450" s="50">
        <v>22.8</v>
      </c>
      <c r="U1450" s="51" t="s">
        <v>3847</v>
      </c>
      <c r="V1450" s="27">
        <f>IF(E1450="","",SUMIF(OUTBOUND!$G:$G,WMS!E1450,OUTBOUND!$L:$L))</f>
        <v>0</v>
      </c>
      <c r="W1450" s="27">
        <f>IF(E1450="","",SUMIF(OUTBOUND!$G:$G,WMS!E1450,OUTBOUND!$M:$M))</f>
        <v>0</v>
      </c>
      <c r="X1450" s="71">
        <f>IF(E1450="","",SUMIF(OUTBOUND!$G:$G,WMS!E1450,OUTBOUND!$O:$O))</f>
        <v>0</v>
      </c>
      <c r="Y1450" s="71">
        <f>IF(E1450="","",SUMIF(OUTBOUND!$G:$G,WMS!E1450,OUTBOUND!$AC:$AC))</f>
        <v>0</v>
      </c>
      <c r="Z1450" s="71">
        <f>IF(E1450="","",SUMIF(OUTBOUND!$G:$G,WMS!E1450,OUTBOUND!$P:$P))</f>
        <v>0</v>
      </c>
      <c r="AA1450" s="27">
        <f t="shared" si="407"/>
        <v>6</v>
      </c>
      <c r="AB1450" s="27">
        <f t="shared" si="408"/>
        <v>36</v>
      </c>
      <c r="AC1450" s="71">
        <f t="shared" si="409"/>
        <v>25.62</v>
      </c>
      <c r="AD1450" s="71">
        <f t="shared" si="410"/>
        <v>22.8</v>
      </c>
      <c r="AE1450" s="71">
        <f t="shared" si="411"/>
        <v>0.22</v>
      </c>
      <c r="AF1450" s="80" t="b">
        <f t="shared" si="412"/>
        <v>1</v>
      </c>
    </row>
    <row r="1451" spans="1:32">
      <c r="A1451" s="43" t="s">
        <v>3227</v>
      </c>
      <c r="B1451" s="19" t="s">
        <v>2430</v>
      </c>
      <c r="C1451" s="19" t="s">
        <v>4067</v>
      </c>
      <c r="D1451" s="19">
        <v>42704485</v>
      </c>
      <c r="E1451" s="57" t="str">
        <f t="shared" si="401"/>
        <v>KG-ARI-1906-00169-03810/42704485</v>
      </c>
      <c r="F1451" s="19" t="s">
        <v>2432</v>
      </c>
      <c r="G1451" s="19" t="s">
        <v>2445</v>
      </c>
      <c r="H1451" s="45">
        <v>43677</v>
      </c>
      <c r="I1451" s="38">
        <v>4</v>
      </c>
      <c r="J1451" s="38">
        <v>16</v>
      </c>
      <c r="K1451" s="65">
        <f t="shared" si="402"/>
        <v>4</v>
      </c>
      <c r="L1451" s="46">
        <v>2.54</v>
      </c>
      <c r="M1451" s="66">
        <f t="shared" si="403"/>
        <v>10.16</v>
      </c>
      <c r="N1451" s="38">
        <v>53</v>
      </c>
      <c r="O1451" s="38">
        <v>28</v>
      </c>
      <c r="P1451" s="38">
        <v>24</v>
      </c>
      <c r="Q1451" s="71">
        <f t="shared" si="404"/>
        <v>3.5999999999999997E-2</v>
      </c>
      <c r="R1451" s="65">
        <f t="shared" si="405"/>
        <v>0.14000000000000001</v>
      </c>
      <c r="S1451" s="72">
        <f t="shared" si="406"/>
        <v>0.47499999999999998</v>
      </c>
      <c r="T1451" s="50">
        <v>7.6</v>
      </c>
      <c r="U1451" s="51" t="s">
        <v>3913</v>
      </c>
      <c r="V1451" s="27">
        <f>IF(E1451="","",SUMIF(OUTBOUND!$G:$G,WMS!E1451,OUTBOUND!$L:$L))</f>
        <v>0</v>
      </c>
      <c r="W1451" s="27">
        <f>IF(E1451="","",SUMIF(OUTBOUND!$G:$G,WMS!E1451,OUTBOUND!$M:$M))</f>
        <v>0</v>
      </c>
      <c r="X1451" s="71">
        <f>IF(E1451="","",SUMIF(OUTBOUND!$G:$G,WMS!E1451,OUTBOUND!$O:$O))</f>
        <v>0</v>
      </c>
      <c r="Y1451" s="71">
        <f>IF(E1451="","",SUMIF(OUTBOUND!$G:$G,WMS!E1451,OUTBOUND!$AC:$AC))</f>
        <v>0</v>
      </c>
      <c r="Z1451" s="71">
        <f>IF(E1451="","",SUMIF(OUTBOUND!$G:$G,WMS!E1451,OUTBOUND!$P:$P))</f>
        <v>0</v>
      </c>
      <c r="AA1451" s="27">
        <f t="shared" si="407"/>
        <v>4</v>
      </c>
      <c r="AB1451" s="27">
        <f t="shared" si="408"/>
        <v>16</v>
      </c>
      <c r="AC1451" s="71">
        <f t="shared" si="409"/>
        <v>10.16</v>
      </c>
      <c r="AD1451" s="71">
        <f t="shared" si="410"/>
        <v>7.6</v>
      </c>
      <c r="AE1451" s="71">
        <f t="shared" si="411"/>
        <v>0.14000000000000001</v>
      </c>
      <c r="AF1451" s="80" t="b">
        <f t="shared" si="412"/>
        <v>1</v>
      </c>
    </row>
    <row r="1452" spans="1:32">
      <c r="A1452" s="43" t="s">
        <v>3227</v>
      </c>
      <c r="B1452" s="19" t="s">
        <v>2430</v>
      </c>
      <c r="C1452" s="19" t="s">
        <v>4067</v>
      </c>
      <c r="D1452" s="19">
        <v>42742883</v>
      </c>
      <c r="E1452" s="57" t="str">
        <f t="shared" si="401"/>
        <v>KG-ARI-1906-00169-03810/42742883</v>
      </c>
      <c r="F1452" s="19" t="s">
        <v>2432</v>
      </c>
      <c r="G1452" s="19" t="s">
        <v>2446</v>
      </c>
      <c r="H1452" s="45">
        <v>43677</v>
      </c>
      <c r="I1452" s="38">
        <v>4</v>
      </c>
      <c r="J1452" s="38">
        <v>16</v>
      </c>
      <c r="K1452" s="65">
        <f t="shared" si="402"/>
        <v>4</v>
      </c>
      <c r="L1452" s="46">
        <v>2.2999999999999998</v>
      </c>
      <c r="M1452" s="66">
        <f t="shared" si="403"/>
        <v>9.1999999999999993</v>
      </c>
      <c r="N1452" s="38">
        <v>51</v>
      </c>
      <c r="O1452" s="38">
        <v>29.5</v>
      </c>
      <c r="P1452" s="38">
        <v>21</v>
      </c>
      <c r="Q1452" s="71">
        <f t="shared" si="404"/>
        <v>3.2000000000000001E-2</v>
      </c>
      <c r="R1452" s="65">
        <f t="shared" si="405"/>
        <v>0.13</v>
      </c>
      <c r="S1452" s="72">
        <f t="shared" si="406"/>
        <v>0.47499999999999998</v>
      </c>
      <c r="T1452" s="50">
        <v>7.6</v>
      </c>
      <c r="U1452" s="51" t="s">
        <v>4069</v>
      </c>
      <c r="V1452" s="27">
        <f>IF(E1452="","",SUMIF(OUTBOUND!$G:$G,WMS!E1452,OUTBOUND!$L:$L))</f>
        <v>0</v>
      </c>
      <c r="W1452" s="27">
        <f>IF(E1452="","",SUMIF(OUTBOUND!$G:$G,WMS!E1452,OUTBOUND!$M:$M))</f>
        <v>0</v>
      </c>
      <c r="X1452" s="71">
        <f>IF(E1452="","",SUMIF(OUTBOUND!$G:$G,WMS!E1452,OUTBOUND!$O:$O))</f>
        <v>0</v>
      </c>
      <c r="Y1452" s="71">
        <f>IF(E1452="","",SUMIF(OUTBOUND!$G:$G,WMS!E1452,OUTBOUND!$AC:$AC))</f>
        <v>0</v>
      </c>
      <c r="Z1452" s="71">
        <f>IF(E1452="","",SUMIF(OUTBOUND!$G:$G,WMS!E1452,OUTBOUND!$P:$P))</f>
        <v>0</v>
      </c>
      <c r="AA1452" s="27">
        <f t="shared" si="407"/>
        <v>4</v>
      </c>
      <c r="AB1452" s="27">
        <f t="shared" si="408"/>
        <v>16</v>
      </c>
      <c r="AC1452" s="71">
        <f t="shared" si="409"/>
        <v>9.1999999999999993</v>
      </c>
      <c r="AD1452" s="71">
        <f t="shared" si="410"/>
        <v>7.6</v>
      </c>
      <c r="AE1452" s="71">
        <f t="shared" si="411"/>
        <v>0.13</v>
      </c>
      <c r="AF1452" s="80" t="b">
        <f t="shared" si="412"/>
        <v>1</v>
      </c>
    </row>
    <row r="1453" spans="1:32">
      <c r="A1453" s="43" t="s">
        <v>3227</v>
      </c>
      <c r="B1453" s="19" t="s">
        <v>2430</v>
      </c>
      <c r="C1453" s="19" t="s">
        <v>4067</v>
      </c>
      <c r="D1453" s="19">
        <v>42742876</v>
      </c>
      <c r="E1453" s="57" t="str">
        <f t="shared" si="401"/>
        <v>KG-ARI-1906-00169-03810/42742876</v>
      </c>
      <c r="F1453" s="19" t="s">
        <v>2432</v>
      </c>
      <c r="G1453" s="19" t="s">
        <v>2447</v>
      </c>
      <c r="H1453" s="45">
        <v>43677</v>
      </c>
      <c r="I1453" s="38">
        <v>3</v>
      </c>
      <c r="J1453" s="38">
        <v>18</v>
      </c>
      <c r="K1453" s="65">
        <f t="shared" si="402"/>
        <v>6</v>
      </c>
      <c r="L1453" s="46">
        <v>1.63</v>
      </c>
      <c r="M1453" s="66">
        <f t="shared" si="403"/>
        <v>4.8899999999999997</v>
      </c>
      <c r="N1453" s="38">
        <v>27</v>
      </c>
      <c r="O1453" s="38">
        <v>20.5</v>
      </c>
      <c r="P1453" s="38">
        <v>19</v>
      </c>
      <c r="Q1453" s="71">
        <f t="shared" si="404"/>
        <v>1.0999999999999999E-2</v>
      </c>
      <c r="R1453" s="65">
        <f t="shared" si="405"/>
        <v>0.03</v>
      </c>
      <c r="S1453" s="72">
        <f t="shared" si="406"/>
        <v>0.23333333333333334</v>
      </c>
      <c r="T1453" s="50">
        <v>4.2</v>
      </c>
      <c r="U1453" s="51" t="s">
        <v>4069</v>
      </c>
      <c r="V1453" s="27">
        <f>IF(E1453="","",SUMIF(OUTBOUND!$G:$G,WMS!E1453,OUTBOUND!$L:$L))</f>
        <v>0</v>
      </c>
      <c r="W1453" s="27">
        <f>IF(E1453="","",SUMIF(OUTBOUND!$G:$G,WMS!E1453,OUTBOUND!$M:$M))</f>
        <v>0</v>
      </c>
      <c r="X1453" s="71">
        <f>IF(E1453="","",SUMIF(OUTBOUND!$G:$G,WMS!E1453,OUTBOUND!$O:$O))</f>
        <v>0</v>
      </c>
      <c r="Y1453" s="71">
        <f>IF(E1453="","",SUMIF(OUTBOUND!$G:$G,WMS!E1453,OUTBOUND!$AC:$AC))</f>
        <v>0</v>
      </c>
      <c r="Z1453" s="71">
        <f>IF(E1453="","",SUMIF(OUTBOUND!$G:$G,WMS!E1453,OUTBOUND!$P:$P))</f>
        <v>0</v>
      </c>
      <c r="AA1453" s="27">
        <f t="shared" si="407"/>
        <v>3</v>
      </c>
      <c r="AB1453" s="27">
        <f t="shared" si="408"/>
        <v>18</v>
      </c>
      <c r="AC1453" s="71">
        <f t="shared" si="409"/>
        <v>4.8899999999999997</v>
      </c>
      <c r="AD1453" s="71">
        <f t="shared" si="410"/>
        <v>4.2</v>
      </c>
      <c r="AE1453" s="71">
        <f t="shared" si="411"/>
        <v>0.03</v>
      </c>
      <c r="AF1453" s="80" t="b">
        <f t="shared" si="412"/>
        <v>1</v>
      </c>
    </row>
    <row r="1454" spans="1:32">
      <c r="A1454" s="43" t="s">
        <v>3227</v>
      </c>
      <c r="B1454" s="19" t="s">
        <v>2430</v>
      </c>
      <c r="C1454" s="19" t="s">
        <v>4067</v>
      </c>
      <c r="D1454" s="19">
        <v>42742173</v>
      </c>
      <c r="E1454" s="57" t="str">
        <f t="shared" si="401"/>
        <v>KG-ARI-1906-00169-03810/42742173</v>
      </c>
      <c r="F1454" s="19" t="s">
        <v>2432</v>
      </c>
      <c r="G1454" s="19" t="s">
        <v>2448</v>
      </c>
      <c r="H1454" s="45">
        <v>43677</v>
      </c>
      <c r="I1454" s="38">
        <v>4</v>
      </c>
      <c r="J1454" s="38">
        <v>16</v>
      </c>
      <c r="K1454" s="65">
        <f t="shared" si="402"/>
        <v>4</v>
      </c>
      <c r="L1454" s="46">
        <v>3.76</v>
      </c>
      <c r="M1454" s="66">
        <f t="shared" si="403"/>
        <v>15.04</v>
      </c>
      <c r="N1454" s="38">
        <v>30.5</v>
      </c>
      <c r="O1454" s="38">
        <v>30</v>
      </c>
      <c r="P1454" s="38">
        <v>56.5</v>
      </c>
      <c r="Q1454" s="71">
        <f t="shared" si="404"/>
        <v>5.1999999999999998E-2</v>
      </c>
      <c r="R1454" s="65">
        <f t="shared" si="405"/>
        <v>0.21</v>
      </c>
      <c r="S1454" s="72">
        <f t="shared" si="406"/>
        <v>0.85</v>
      </c>
      <c r="T1454" s="50">
        <v>13.6</v>
      </c>
      <c r="U1454" s="51" t="s">
        <v>4069</v>
      </c>
      <c r="V1454" s="27">
        <f>IF(E1454="","",SUMIF(OUTBOUND!$G:$G,WMS!E1454,OUTBOUND!$L:$L))</f>
        <v>0</v>
      </c>
      <c r="W1454" s="27">
        <f>IF(E1454="","",SUMIF(OUTBOUND!$G:$G,WMS!E1454,OUTBOUND!$M:$M))</f>
        <v>0</v>
      </c>
      <c r="X1454" s="71">
        <f>IF(E1454="","",SUMIF(OUTBOUND!$G:$G,WMS!E1454,OUTBOUND!$O:$O))</f>
        <v>0</v>
      </c>
      <c r="Y1454" s="71">
        <f>IF(E1454="","",SUMIF(OUTBOUND!$G:$G,WMS!E1454,OUTBOUND!$AC:$AC))</f>
        <v>0</v>
      </c>
      <c r="Z1454" s="71">
        <f>IF(E1454="","",SUMIF(OUTBOUND!$G:$G,WMS!E1454,OUTBOUND!$P:$P))</f>
        <v>0</v>
      </c>
      <c r="AA1454" s="27">
        <f t="shared" si="407"/>
        <v>4</v>
      </c>
      <c r="AB1454" s="27">
        <f t="shared" si="408"/>
        <v>16</v>
      </c>
      <c r="AC1454" s="71">
        <f t="shared" si="409"/>
        <v>15.04</v>
      </c>
      <c r="AD1454" s="71">
        <f t="shared" si="410"/>
        <v>13.6</v>
      </c>
      <c r="AE1454" s="71">
        <f t="shared" si="411"/>
        <v>0.21</v>
      </c>
      <c r="AF1454" s="80" t="b">
        <f t="shared" si="412"/>
        <v>1</v>
      </c>
    </row>
    <row r="1455" spans="1:32">
      <c r="A1455" s="43" t="s">
        <v>3227</v>
      </c>
      <c r="B1455" s="19" t="s">
        <v>2430</v>
      </c>
      <c r="C1455" s="19" t="s">
        <v>4067</v>
      </c>
      <c r="D1455" s="19">
        <v>42742142</v>
      </c>
      <c r="E1455" s="57" t="str">
        <f t="shared" si="401"/>
        <v>KG-ARI-1906-00169-03810/42742142</v>
      </c>
      <c r="F1455" s="19" t="s">
        <v>2432</v>
      </c>
      <c r="G1455" s="19" t="s">
        <v>2448</v>
      </c>
      <c r="H1455" s="45">
        <v>43677</v>
      </c>
      <c r="I1455" s="38">
        <v>9</v>
      </c>
      <c r="J1455" s="38">
        <v>18</v>
      </c>
      <c r="K1455" s="65">
        <f t="shared" si="402"/>
        <v>2</v>
      </c>
      <c r="L1455" s="46">
        <v>6.25</v>
      </c>
      <c r="M1455" s="66">
        <f t="shared" si="403"/>
        <v>56.25</v>
      </c>
      <c r="N1455" s="38">
        <v>59</v>
      </c>
      <c r="O1455" s="38">
        <v>28.5</v>
      </c>
      <c r="P1455" s="38">
        <v>41</v>
      </c>
      <c r="Q1455" s="71">
        <f t="shared" si="404"/>
        <v>6.9000000000000006E-2</v>
      </c>
      <c r="R1455" s="65">
        <f t="shared" si="405"/>
        <v>0.62</v>
      </c>
      <c r="S1455" s="72">
        <f t="shared" si="406"/>
        <v>2.8499999999999996</v>
      </c>
      <c r="T1455" s="50">
        <v>51.3</v>
      </c>
      <c r="U1455" s="51" t="s">
        <v>3597</v>
      </c>
      <c r="V1455" s="27">
        <f>IF(E1455="","",SUMIF(OUTBOUND!$G:$G,WMS!E1455,OUTBOUND!$L:$L))</f>
        <v>0</v>
      </c>
      <c r="W1455" s="27">
        <f>IF(E1455="","",SUMIF(OUTBOUND!$G:$G,WMS!E1455,OUTBOUND!$M:$M))</f>
        <v>0</v>
      </c>
      <c r="X1455" s="71">
        <f>IF(E1455="","",SUMIF(OUTBOUND!$G:$G,WMS!E1455,OUTBOUND!$O:$O))</f>
        <v>0</v>
      </c>
      <c r="Y1455" s="71">
        <f>IF(E1455="","",SUMIF(OUTBOUND!$G:$G,WMS!E1455,OUTBOUND!$AC:$AC))</f>
        <v>0</v>
      </c>
      <c r="Z1455" s="71">
        <f>IF(E1455="","",SUMIF(OUTBOUND!$G:$G,WMS!E1455,OUTBOUND!$P:$P))</f>
        <v>0</v>
      </c>
      <c r="AA1455" s="27">
        <f t="shared" si="407"/>
        <v>9</v>
      </c>
      <c r="AB1455" s="27">
        <f t="shared" si="408"/>
        <v>18</v>
      </c>
      <c r="AC1455" s="71">
        <f t="shared" si="409"/>
        <v>56.25</v>
      </c>
      <c r="AD1455" s="71">
        <f t="shared" si="410"/>
        <v>51.3</v>
      </c>
      <c r="AE1455" s="71">
        <f t="shared" si="411"/>
        <v>0.62</v>
      </c>
      <c r="AF1455" s="80" t="b">
        <f t="shared" si="412"/>
        <v>1</v>
      </c>
    </row>
    <row r="1456" spans="1:32">
      <c r="A1456" s="43" t="s">
        <v>3227</v>
      </c>
      <c r="B1456" s="19" t="s">
        <v>2430</v>
      </c>
      <c r="C1456" s="19" t="s">
        <v>4067</v>
      </c>
      <c r="D1456" s="19">
        <v>42742210</v>
      </c>
      <c r="E1456" s="57" t="str">
        <f t="shared" si="401"/>
        <v>KG-ARI-1906-00169-03810/42742210</v>
      </c>
      <c r="F1456" s="19" t="s">
        <v>2432</v>
      </c>
      <c r="G1456" s="19" t="s">
        <v>2447</v>
      </c>
      <c r="H1456" s="45">
        <v>43677</v>
      </c>
      <c r="I1456" s="38">
        <v>9</v>
      </c>
      <c r="J1456" s="38">
        <v>36</v>
      </c>
      <c r="K1456" s="65">
        <f t="shared" si="402"/>
        <v>4</v>
      </c>
      <c r="L1456" s="46">
        <v>3.84</v>
      </c>
      <c r="M1456" s="66">
        <f t="shared" si="403"/>
        <v>34.56</v>
      </c>
      <c r="N1456" s="38">
        <v>40.5</v>
      </c>
      <c r="O1456" s="38">
        <v>27.5</v>
      </c>
      <c r="P1456" s="38">
        <v>46</v>
      </c>
      <c r="Q1456" s="71">
        <f t="shared" si="404"/>
        <v>5.0999999999999997E-2</v>
      </c>
      <c r="R1456" s="65">
        <f t="shared" si="405"/>
        <v>0.46</v>
      </c>
      <c r="S1456" s="72">
        <f t="shared" si="406"/>
        <v>0.89999999999999991</v>
      </c>
      <c r="T1456" s="50">
        <v>32.4</v>
      </c>
      <c r="U1456" s="51" t="s">
        <v>4069</v>
      </c>
      <c r="V1456" s="27">
        <f>IF(E1456="","",SUMIF(OUTBOUND!$G:$G,WMS!E1456,OUTBOUND!$L:$L))</f>
        <v>0</v>
      </c>
      <c r="W1456" s="27">
        <f>IF(E1456="","",SUMIF(OUTBOUND!$G:$G,WMS!E1456,OUTBOUND!$M:$M))</f>
        <v>0</v>
      </c>
      <c r="X1456" s="71">
        <f>IF(E1456="","",SUMIF(OUTBOUND!$G:$G,WMS!E1456,OUTBOUND!$O:$O))</f>
        <v>0</v>
      </c>
      <c r="Y1456" s="71">
        <f>IF(E1456="","",SUMIF(OUTBOUND!$G:$G,WMS!E1456,OUTBOUND!$AC:$AC))</f>
        <v>0</v>
      </c>
      <c r="Z1456" s="71">
        <f>IF(E1456="","",SUMIF(OUTBOUND!$G:$G,WMS!E1456,OUTBOUND!$P:$P))</f>
        <v>0</v>
      </c>
      <c r="AA1456" s="27">
        <f t="shared" si="407"/>
        <v>9</v>
      </c>
      <c r="AB1456" s="27">
        <f t="shared" si="408"/>
        <v>36</v>
      </c>
      <c r="AC1456" s="71">
        <f t="shared" si="409"/>
        <v>34.56</v>
      </c>
      <c r="AD1456" s="71">
        <f t="shared" si="410"/>
        <v>32.4</v>
      </c>
      <c r="AE1456" s="71">
        <f t="shared" si="411"/>
        <v>0.46</v>
      </c>
      <c r="AF1456" s="80" t="b">
        <f t="shared" si="412"/>
        <v>1</v>
      </c>
    </row>
    <row r="1457" spans="1:32">
      <c r="A1457" s="43" t="s">
        <v>3227</v>
      </c>
      <c r="B1457" s="19" t="s">
        <v>2430</v>
      </c>
      <c r="C1457" s="19" t="s">
        <v>4067</v>
      </c>
      <c r="D1457" s="19">
        <v>42742296</v>
      </c>
      <c r="E1457" s="57" t="str">
        <f t="shared" si="401"/>
        <v>KG-ARI-1906-00169-03810/42742296</v>
      </c>
      <c r="F1457" s="19" t="s">
        <v>2432</v>
      </c>
      <c r="G1457" s="19" t="s">
        <v>2449</v>
      </c>
      <c r="H1457" s="45">
        <v>43677</v>
      </c>
      <c r="I1457" s="38">
        <v>9</v>
      </c>
      <c r="J1457" s="38">
        <v>18</v>
      </c>
      <c r="K1457" s="65">
        <f t="shared" si="402"/>
        <v>2</v>
      </c>
      <c r="L1457" s="46">
        <v>3.57</v>
      </c>
      <c r="M1457" s="66">
        <f t="shared" si="403"/>
        <v>32.130000000000003</v>
      </c>
      <c r="N1457" s="38">
        <v>35.5</v>
      </c>
      <c r="O1457" s="38">
        <v>19</v>
      </c>
      <c r="P1457" s="38">
        <v>64</v>
      </c>
      <c r="Q1457" s="71">
        <f t="shared" si="404"/>
        <v>4.2999999999999997E-2</v>
      </c>
      <c r="R1457" s="65">
        <f t="shared" si="405"/>
        <v>0.39</v>
      </c>
      <c r="S1457" s="72">
        <f t="shared" si="406"/>
        <v>1.65</v>
      </c>
      <c r="T1457" s="50">
        <v>29.7</v>
      </c>
      <c r="U1457" s="51" t="s">
        <v>3913</v>
      </c>
      <c r="V1457" s="27">
        <f>IF(E1457="","",SUMIF(OUTBOUND!$G:$G,WMS!E1457,OUTBOUND!$L:$L))</f>
        <v>0</v>
      </c>
      <c r="W1457" s="27">
        <f>IF(E1457="","",SUMIF(OUTBOUND!$G:$G,WMS!E1457,OUTBOUND!$M:$M))</f>
        <v>0</v>
      </c>
      <c r="X1457" s="71">
        <f>IF(E1457="","",SUMIF(OUTBOUND!$G:$G,WMS!E1457,OUTBOUND!$O:$O))</f>
        <v>0</v>
      </c>
      <c r="Y1457" s="71">
        <f>IF(E1457="","",SUMIF(OUTBOUND!$G:$G,WMS!E1457,OUTBOUND!$AC:$AC))</f>
        <v>0</v>
      </c>
      <c r="Z1457" s="71">
        <f>IF(E1457="","",SUMIF(OUTBOUND!$G:$G,WMS!E1457,OUTBOUND!$P:$P))</f>
        <v>0</v>
      </c>
      <c r="AA1457" s="27">
        <f t="shared" si="407"/>
        <v>9</v>
      </c>
      <c r="AB1457" s="27">
        <f t="shared" si="408"/>
        <v>18</v>
      </c>
      <c r="AC1457" s="71">
        <f t="shared" si="409"/>
        <v>32.130000000000003</v>
      </c>
      <c r="AD1457" s="71">
        <f t="shared" si="410"/>
        <v>29.7</v>
      </c>
      <c r="AE1457" s="71">
        <f t="shared" si="411"/>
        <v>0.39</v>
      </c>
      <c r="AF1457" s="80" t="b">
        <f t="shared" si="412"/>
        <v>1</v>
      </c>
    </row>
    <row r="1458" spans="1:32">
      <c r="A1458" s="43" t="s">
        <v>3227</v>
      </c>
      <c r="B1458" s="19" t="s">
        <v>2430</v>
      </c>
      <c r="C1458" s="19" t="s">
        <v>4067</v>
      </c>
      <c r="D1458" s="19">
        <v>42742241</v>
      </c>
      <c r="E1458" s="57" t="str">
        <f t="shared" si="401"/>
        <v>KG-ARI-1906-00169-03810/42742241</v>
      </c>
      <c r="F1458" s="19" t="s">
        <v>2432</v>
      </c>
      <c r="G1458" s="19" t="s">
        <v>2451</v>
      </c>
      <c r="H1458" s="45">
        <v>43677</v>
      </c>
      <c r="I1458" s="38">
        <v>7</v>
      </c>
      <c r="J1458" s="38">
        <v>28</v>
      </c>
      <c r="K1458" s="65">
        <f t="shared" si="402"/>
        <v>4</v>
      </c>
      <c r="L1458" s="46">
        <v>4.09</v>
      </c>
      <c r="M1458" s="66">
        <f t="shared" si="403"/>
        <v>28.63</v>
      </c>
      <c r="N1458" s="38">
        <v>22.5</v>
      </c>
      <c r="O1458" s="38">
        <v>22</v>
      </c>
      <c r="P1458" s="38">
        <v>58</v>
      </c>
      <c r="Q1458" s="71">
        <f t="shared" si="404"/>
        <v>2.9000000000000001E-2</v>
      </c>
      <c r="R1458" s="65">
        <f t="shared" si="405"/>
        <v>0.2</v>
      </c>
      <c r="S1458" s="72">
        <f t="shared" si="406"/>
        <v>1.1000000000000001</v>
      </c>
      <c r="T1458" s="50">
        <v>30.8</v>
      </c>
      <c r="U1458" s="51" t="s">
        <v>3913</v>
      </c>
      <c r="V1458" s="27">
        <f>IF(E1458="","",SUMIF(OUTBOUND!$G:$G,WMS!E1458,OUTBOUND!$L:$L))</f>
        <v>0</v>
      </c>
      <c r="W1458" s="27">
        <f>IF(E1458="","",SUMIF(OUTBOUND!$G:$G,WMS!E1458,OUTBOUND!$M:$M))</f>
        <v>0</v>
      </c>
      <c r="X1458" s="71">
        <f>IF(E1458="","",SUMIF(OUTBOUND!$G:$G,WMS!E1458,OUTBOUND!$O:$O))</f>
        <v>0</v>
      </c>
      <c r="Y1458" s="71">
        <f>IF(E1458="","",SUMIF(OUTBOUND!$G:$G,WMS!E1458,OUTBOUND!$AC:$AC))</f>
        <v>0</v>
      </c>
      <c r="Z1458" s="71">
        <f>IF(E1458="","",SUMIF(OUTBOUND!$G:$G,WMS!E1458,OUTBOUND!$P:$P))</f>
        <v>0</v>
      </c>
      <c r="AA1458" s="27">
        <f t="shared" si="407"/>
        <v>7</v>
      </c>
      <c r="AB1458" s="27">
        <f t="shared" si="408"/>
        <v>28</v>
      </c>
      <c r="AC1458" s="71">
        <f t="shared" si="409"/>
        <v>28.63</v>
      </c>
      <c r="AD1458" s="71">
        <f t="shared" si="410"/>
        <v>30.8</v>
      </c>
      <c r="AE1458" s="71">
        <f t="shared" si="411"/>
        <v>0.2</v>
      </c>
      <c r="AF1458" s="80" t="b">
        <f t="shared" si="412"/>
        <v>1</v>
      </c>
    </row>
    <row r="1459" spans="1:32">
      <c r="A1459" s="43" t="s">
        <v>3227</v>
      </c>
      <c r="B1459" s="19" t="s">
        <v>2430</v>
      </c>
      <c r="C1459" s="19" t="s">
        <v>4067</v>
      </c>
      <c r="D1459" s="19">
        <v>42742302</v>
      </c>
      <c r="E1459" s="57" t="str">
        <f t="shared" si="401"/>
        <v>KG-ARI-1906-00169-03810/42742302</v>
      </c>
      <c r="F1459" s="19" t="s">
        <v>2432</v>
      </c>
      <c r="G1459" s="19" t="s">
        <v>2453</v>
      </c>
      <c r="H1459" s="45">
        <v>43677</v>
      </c>
      <c r="I1459" s="38">
        <v>5</v>
      </c>
      <c r="J1459" s="38">
        <v>20</v>
      </c>
      <c r="K1459" s="65">
        <f t="shared" si="402"/>
        <v>4</v>
      </c>
      <c r="L1459" s="46">
        <v>4.88</v>
      </c>
      <c r="M1459" s="66">
        <f t="shared" si="403"/>
        <v>24.4</v>
      </c>
      <c r="N1459" s="38">
        <v>40</v>
      </c>
      <c r="O1459" s="38">
        <v>31.5</v>
      </c>
      <c r="P1459" s="38">
        <v>35.5</v>
      </c>
      <c r="Q1459" s="71">
        <f t="shared" si="404"/>
        <v>4.4999999999999998E-2</v>
      </c>
      <c r="R1459" s="65">
        <f t="shared" si="405"/>
        <v>0.22</v>
      </c>
      <c r="S1459" s="72">
        <f t="shared" si="406"/>
        <v>1.1000000000000001</v>
      </c>
      <c r="T1459" s="50">
        <v>22</v>
      </c>
      <c r="U1459" s="51" t="s">
        <v>3597</v>
      </c>
      <c r="V1459" s="27">
        <f>IF(E1459="","",SUMIF(OUTBOUND!$G:$G,WMS!E1459,OUTBOUND!$L:$L))</f>
        <v>0</v>
      </c>
      <c r="W1459" s="27">
        <f>IF(E1459="","",SUMIF(OUTBOUND!$G:$G,WMS!E1459,OUTBOUND!$M:$M))</f>
        <v>0</v>
      </c>
      <c r="X1459" s="71">
        <f>IF(E1459="","",SUMIF(OUTBOUND!$G:$G,WMS!E1459,OUTBOUND!$O:$O))</f>
        <v>0</v>
      </c>
      <c r="Y1459" s="71">
        <f>IF(E1459="","",SUMIF(OUTBOUND!$G:$G,WMS!E1459,OUTBOUND!$AC:$AC))</f>
        <v>0</v>
      </c>
      <c r="Z1459" s="71">
        <f>IF(E1459="","",SUMIF(OUTBOUND!$G:$G,WMS!E1459,OUTBOUND!$P:$P))</f>
        <v>0</v>
      </c>
      <c r="AA1459" s="27">
        <f t="shared" si="407"/>
        <v>5</v>
      </c>
      <c r="AB1459" s="27">
        <f t="shared" si="408"/>
        <v>20</v>
      </c>
      <c r="AC1459" s="71">
        <f t="shared" si="409"/>
        <v>24.4</v>
      </c>
      <c r="AD1459" s="71">
        <f t="shared" si="410"/>
        <v>22</v>
      </c>
      <c r="AE1459" s="71">
        <f t="shared" si="411"/>
        <v>0.22</v>
      </c>
      <c r="AF1459" s="80" t="b">
        <f t="shared" si="412"/>
        <v>1</v>
      </c>
    </row>
    <row r="1460" spans="1:32">
      <c r="A1460" s="43" t="s">
        <v>3227</v>
      </c>
      <c r="B1460" s="19" t="s">
        <v>2430</v>
      </c>
      <c r="C1460" s="19" t="s">
        <v>4067</v>
      </c>
      <c r="D1460" s="19">
        <v>42705109</v>
      </c>
      <c r="E1460" s="57" t="str">
        <f t="shared" ref="E1460:E1503" si="413">IF(D1460="","",C1460&amp;"/"&amp;D1460)</f>
        <v>KG-ARI-1906-00169-03810/42705109</v>
      </c>
      <c r="F1460" s="19" t="s">
        <v>2432</v>
      </c>
      <c r="G1460" s="19" t="s">
        <v>2448</v>
      </c>
      <c r="H1460" s="45">
        <v>43677</v>
      </c>
      <c r="I1460" s="38">
        <v>6</v>
      </c>
      <c r="J1460" s="38">
        <v>24</v>
      </c>
      <c r="K1460" s="65">
        <f t="shared" ref="K1460:K1503" si="414">IF(J1460="","",J1460/I1460)</f>
        <v>4</v>
      </c>
      <c r="L1460" s="46">
        <v>2.16</v>
      </c>
      <c r="M1460" s="66">
        <f t="shared" ref="M1460:M1503" si="415">IF(L1460="","",ROUND(I1460*L1460,3))</f>
        <v>12.96</v>
      </c>
      <c r="N1460" s="38">
        <v>47.5</v>
      </c>
      <c r="O1460" s="38">
        <v>17</v>
      </c>
      <c r="P1460" s="38">
        <v>35</v>
      </c>
      <c r="Q1460" s="71">
        <f t="shared" ref="Q1460:Q1503" si="416">IF(P1460="","",ROUND(N1460*O1460*P1460/1000000,3))</f>
        <v>2.8000000000000001E-2</v>
      </c>
      <c r="R1460" s="65">
        <f t="shared" ref="R1460:R1503" si="417">IF(Q1460="","",ROUND(N1460*O1460*P1460/1000000*I1460,2))</f>
        <v>0.17</v>
      </c>
      <c r="S1460" s="72">
        <f t="shared" ref="S1460:S1503" si="418">IF(T1460="","",T1460/J1460)</f>
        <v>0.875</v>
      </c>
      <c r="T1460" s="50">
        <v>21</v>
      </c>
      <c r="U1460" s="51" t="s">
        <v>3847</v>
      </c>
      <c r="V1460" s="27">
        <f>IF(E1460="","",SUMIF(OUTBOUND!$G:$G,WMS!E1460,OUTBOUND!$L:$L))</f>
        <v>0</v>
      </c>
      <c r="W1460" s="27">
        <f>IF(E1460="","",SUMIF(OUTBOUND!$G:$G,WMS!E1460,OUTBOUND!$M:$M))</f>
        <v>0</v>
      </c>
      <c r="X1460" s="71">
        <f>IF(E1460="","",SUMIF(OUTBOUND!$G:$G,WMS!E1460,OUTBOUND!$O:$O))</f>
        <v>0</v>
      </c>
      <c r="Y1460" s="71">
        <f>IF(E1460="","",SUMIF(OUTBOUND!$G:$G,WMS!E1460,OUTBOUND!$AC:$AC))</f>
        <v>0</v>
      </c>
      <c r="Z1460" s="71">
        <f>IF(E1460="","",SUMIF(OUTBOUND!$G:$G,WMS!E1460,OUTBOUND!$P:$P))</f>
        <v>0</v>
      </c>
      <c r="AA1460" s="27">
        <f t="shared" ref="AA1460:AA1503" si="419">IF(I1460="","",I1460-V1460)</f>
        <v>6</v>
      </c>
      <c r="AB1460" s="27">
        <f t="shared" ref="AB1460:AB1503" si="420">IF(J1460="","",J1460-W1460)</f>
        <v>24</v>
      </c>
      <c r="AC1460" s="71">
        <f t="shared" ref="AC1460:AC1503" si="421">IF(M1460="","",M1460-X1460)</f>
        <v>12.96</v>
      </c>
      <c r="AD1460" s="71">
        <f t="shared" ref="AD1460:AD1503" si="422">IF(T1460="","",T1460-Y1460)</f>
        <v>21</v>
      </c>
      <c r="AE1460" s="71">
        <f t="shared" ref="AE1460:AE1503" si="423">IF(R1460="","",R1460-Z1460)</f>
        <v>0.17</v>
      </c>
      <c r="AF1460" s="80" t="b">
        <f t="shared" ref="AF1460:AF1503" si="424">IF(AB1460="","",EXACT(K1460,AB1460/AA1460))</f>
        <v>1</v>
      </c>
    </row>
    <row r="1461" spans="1:32">
      <c r="A1461" s="43" t="s">
        <v>3227</v>
      </c>
      <c r="B1461" s="19" t="s">
        <v>2430</v>
      </c>
      <c r="C1461" s="19" t="s">
        <v>4067</v>
      </c>
      <c r="D1461" s="19">
        <v>42704638</v>
      </c>
      <c r="E1461" s="57" t="str">
        <f t="shared" si="413"/>
        <v>KG-ARI-1906-00169-03810/42704638</v>
      </c>
      <c r="F1461" s="19" t="s">
        <v>2432</v>
      </c>
      <c r="G1461" s="19" t="s">
        <v>2447</v>
      </c>
      <c r="H1461" s="45">
        <v>43677</v>
      </c>
      <c r="I1461" s="38">
        <v>7</v>
      </c>
      <c r="J1461" s="38">
        <v>28</v>
      </c>
      <c r="K1461" s="65">
        <f t="shared" si="414"/>
        <v>4</v>
      </c>
      <c r="L1461" s="46">
        <v>4</v>
      </c>
      <c r="M1461" s="66">
        <f t="shared" si="415"/>
        <v>28</v>
      </c>
      <c r="N1461" s="38">
        <v>40.5</v>
      </c>
      <c r="O1461" s="38">
        <v>28</v>
      </c>
      <c r="P1461" s="38">
        <v>40</v>
      </c>
      <c r="Q1461" s="71">
        <f t="shared" si="416"/>
        <v>4.4999999999999998E-2</v>
      </c>
      <c r="R1461" s="65">
        <f t="shared" si="417"/>
        <v>0.32</v>
      </c>
      <c r="S1461" s="72">
        <f t="shared" si="418"/>
        <v>0.875</v>
      </c>
      <c r="T1461" s="50">
        <v>24.5</v>
      </c>
      <c r="U1461" s="51" t="s">
        <v>3913</v>
      </c>
      <c r="V1461" s="27">
        <f>IF(E1461="","",SUMIF(OUTBOUND!$G:$G,WMS!E1461,OUTBOUND!$L:$L))</f>
        <v>0</v>
      </c>
      <c r="W1461" s="27">
        <f>IF(E1461="","",SUMIF(OUTBOUND!$G:$G,WMS!E1461,OUTBOUND!$M:$M))</f>
        <v>0</v>
      </c>
      <c r="X1461" s="71">
        <f>IF(E1461="","",SUMIF(OUTBOUND!$G:$G,WMS!E1461,OUTBOUND!$O:$O))</f>
        <v>0</v>
      </c>
      <c r="Y1461" s="71">
        <f>IF(E1461="","",SUMIF(OUTBOUND!$G:$G,WMS!E1461,OUTBOUND!$AC:$AC))</f>
        <v>0</v>
      </c>
      <c r="Z1461" s="71">
        <f>IF(E1461="","",SUMIF(OUTBOUND!$G:$G,WMS!E1461,OUTBOUND!$P:$P))</f>
        <v>0</v>
      </c>
      <c r="AA1461" s="27">
        <f t="shared" si="419"/>
        <v>7</v>
      </c>
      <c r="AB1461" s="27">
        <f t="shared" si="420"/>
        <v>28</v>
      </c>
      <c r="AC1461" s="71">
        <f t="shared" si="421"/>
        <v>28</v>
      </c>
      <c r="AD1461" s="71">
        <f t="shared" si="422"/>
        <v>24.5</v>
      </c>
      <c r="AE1461" s="71">
        <f t="shared" si="423"/>
        <v>0.32</v>
      </c>
      <c r="AF1461" s="80" t="b">
        <f t="shared" si="424"/>
        <v>1</v>
      </c>
    </row>
    <row r="1462" spans="1:32">
      <c r="A1462" s="43" t="s">
        <v>3227</v>
      </c>
      <c r="B1462" s="19" t="s">
        <v>2430</v>
      </c>
      <c r="C1462" s="19" t="s">
        <v>4067</v>
      </c>
      <c r="D1462" s="19">
        <v>42705116</v>
      </c>
      <c r="E1462" s="57" t="str">
        <f t="shared" si="413"/>
        <v>KG-ARI-1906-00169-03810/42705116</v>
      </c>
      <c r="F1462" s="19" t="s">
        <v>2432</v>
      </c>
      <c r="G1462" s="19" t="s">
        <v>2448</v>
      </c>
      <c r="H1462" s="45">
        <v>43677</v>
      </c>
      <c r="I1462" s="38">
        <v>5</v>
      </c>
      <c r="J1462" s="38">
        <v>20</v>
      </c>
      <c r="K1462" s="65">
        <f t="shared" si="414"/>
        <v>4</v>
      </c>
      <c r="L1462" s="46">
        <v>1.91</v>
      </c>
      <c r="M1462" s="66">
        <f t="shared" si="415"/>
        <v>9.5500000000000007</v>
      </c>
      <c r="N1462" s="38">
        <v>46</v>
      </c>
      <c r="O1462" s="38">
        <v>15.5</v>
      </c>
      <c r="P1462" s="38">
        <v>30.5</v>
      </c>
      <c r="Q1462" s="71">
        <f t="shared" si="416"/>
        <v>2.1999999999999999E-2</v>
      </c>
      <c r="R1462" s="65">
        <f t="shared" si="417"/>
        <v>0.11</v>
      </c>
      <c r="S1462" s="72">
        <f t="shared" si="418"/>
        <v>0.9</v>
      </c>
      <c r="T1462" s="50">
        <v>18</v>
      </c>
      <c r="U1462" s="51" t="s">
        <v>3847</v>
      </c>
      <c r="V1462" s="27">
        <f>IF(E1462="","",SUMIF(OUTBOUND!$G:$G,WMS!E1462,OUTBOUND!$L:$L))</f>
        <v>0</v>
      </c>
      <c r="W1462" s="27">
        <f>IF(E1462="","",SUMIF(OUTBOUND!$G:$G,WMS!E1462,OUTBOUND!$M:$M))</f>
        <v>0</v>
      </c>
      <c r="X1462" s="71">
        <f>IF(E1462="","",SUMIF(OUTBOUND!$G:$G,WMS!E1462,OUTBOUND!$O:$O))</f>
        <v>0</v>
      </c>
      <c r="Y1462" s="71">
        <f>IF(E1462="","",SUMIF(OUTBOUND!$G:$G,WMS!E1462,OUTBOUND!$AC:$AC))</f>
        <v>0</v>
      </c>
      <c r="Z1462" s="71">
        <f>IF(E1462="","",SUMIF(OUTBOUND!$G:$G,WMS!E1462,OUTBOUND!$P:$P))</f>
        <v>0</v>
      </c>
      <c r="AA1462" s="27">
        <f t="shared" si="419"/>
        <v>5</v>
      </c>
      <c r="AB1462" s="27">
        <f t="shared" si="420"/>
        <v>20</v>
      </c>
      <c r="AC1462" s="71">
        <f t="shared" si="421"/>
        <v>9.5500000000000007</v>
      </c>
      <c r="AD1462" s="71">
        <f t="shared" si="422"/>
        <v>18</v>
      </c>
      <c r="AE1462" s="71">
        <f t="shared" si="423"/>
        <v>0.11</v>
      </c>
      <c r="AF1462" s="80" t="b">
        <f t="shared" si="424"/>
        <v>1</v>
      </c>
    </row>
    <row r="1463" spans="1:32">
      <c r="A1463" s="43" t="s">
        <v>3227</v>
      </c>
      <c r="B1463" s="19" t="s">
        <v>2430</v>
      </c>
      <c r="C1463" s="19" t="s">
        <v>4067</v>
      </c>
      <c r="D1463" s="19">
        <v>42705031</v>
      </c>
      <c r="E1463" s="57" t="str">
        <f t="shared" si="413"/>
        <v>KG-ARI-1906-00169-03810/42705031</v>
      </c>
      <c r="F1463" s="19" t="s">
        <v>2432</v>
      </c>
      <c r="G1463" s="19" t="s">
        <v>2455</v>
      </c>
      <c r="H1463" s="45">
        <v>43677</v>
      </c>
      <c r="I1463" s="38">
        <v>14</v>
      </c>
      <c r="J1463" s="38">
        <v>56</v>
      </c>
      <c r="K1463" s="65">
        <f t="shared" si="414"/>
        <v>4</v>
      </c>
      <c r="L1463" s="46">
        <v>3.53</v>
      </c>
      <c r="M1463" s="66">
        <f t="shared" si="415"/>
        <v>49.42</v>
      </c>
      <c r="N1463" s="38">
        <v>60.5</v>
      </c>
      <c r="O1463" s="38">
        <v>20.5</v>
      </c>
      <c r="P1463" s="38">
        <v>49</v>
      </c>
      <c r="Q1463" s="71">
        <f t="shared" si="416"/>
        <v>6.0999999999999999E-2</v>
      </c>
      <c r="R1463" s="65">
        <f t="shared" si="417"/>
        <v>0.85</v>
      </c>
      <c r="S1463" s="72">
        <f t="shared" si="418"/>
        <v>0.77500000000000002</v>
      </c>
      <c r="T1463" s="50">
        <v>43.4</v>
      </c>
      <c r="U1463" s="51" t="s">
        <v>3847</v>
      </c>
      <c r="V1463" s="27">
        <f>IF(E1463="","",SUMIF(OUTBOUND!$G:$G,WMS!E1463,OUTBOUND!$L:$L))</f>
        <v>0</v>
      </c>
      <c r="W1463" s="27">
        <f>IF(E1463="","",SUMIF(OUTBOUND!$G:$G,WMS!E1463,OUTBOUND!$M:$M))</f>
        <v>0</v>
      </c>
      <c r="X1463" s="71">
        <f>IF(E1463="","",SUMIF(OUTBOUND!$G:$G,WMS!E1463,OUTBOUND!$O:$O))</f>
        <v>0</v>
      </c>
      <c r="Y1463" s="71">
        <f>IF(E1463="","",SUMIF(OUTBOUND!$G:$G,WMS!E1463,OUTBOUND!$AC:$AC))</f>
        <v>0</v>
      </c>
      <c r="Z1463" s="71">
        <f>IF(E1463="","",SUMIF(OUTBOUND!$G:$G,WMS!E1463,OUTBOUND!$P:$P))</f>
        <v>0</v>
      </c>
      <c r="AA1463" s="27">
        <f t="shared" si="419"/>
        <v>14</v>
      </c>
      <c r="AB1463" s="27">
        <f t="shared" si="420"/>
        <v>56</v>
      </c>
      <c r="AC1463" s="71">
        <f t="shared" si="421"/>
        <v>49.42</v>
      </c>
      <c r="AD1463" s="71">
        <f t="shared" si="422"/>
        <v>43.4</v>
      </c>
      <c r="AE1463" s="71">
        <f t="shared" si="423"/>
        <v>0.85</v>
      </c>
      <c r="AF1463" s="80" t="b">
        <f t="shared" si="424"/>
        <v>1</v>
      </c>
    </row>
    <row r="1464" spans="1:32">
      <c r="A1464" s="43" t="s">
        <v>3227</v>
      </c>
      <c r="B1464" s="19" t="s">
        <v>2457</v>
      </c>
      <c r="C1464" s="19" t="s">
        <v>4070</v>
      </c>
      <c r="D1464" s="19">
        <v>42710585</v>
      </c>
      <c r="E1464" s="57" t="str">
        <f t="shared" si="413"/>
        <v>KG-ARI-1906-00169-03648/42710585</v>
      </c>
      <c r="F1464" s="19" t="s">
        <v>2459</v>
      </c>
      <c r="G1464" s="19" t="s">
        <v>2460</v>
      </c>
      <c r="H1464" s="45">
        <v>43677</v>
      </c>
      <c r="I1464" s="38">
        <v>3</v>
      </c>
      <c r="J1464" s="38">
        <v>144</v>
      </c>
      <c r="K1464" s="65">
        <f t="shared" si="414"/>
        <v>48</v>
      </c>
      <c r="L1464" s="46">
        <v>4.0599999999999996</v>
      </c>
      <c r="M1464" s="66">
        <f t="shared" si="415"/>
        <v>12.18</v>
      </c>
      <c r="N1464" s="38">
        <v>28.5</v>
      </c>
      <c r="O1464" s="38">
        <v>28.5</v>
      </c>
      <c r="P1464" s="38">
        <v>23.5</v>
      </c>
      <c r="Q1464" s="71">
        <f t="shared" si="416"/>
        <v>1.9E-2</v>
      </c>
      <c r="R1464" s="65">
        <f t="shared" si="417"/>
        <v>0.06</v>
      </c>
      <c r="S1464" s="72">
        <f t="shared" si="418"/>
        <v>7.6388888888888895E-2</v>
      </c>
      <c r="T1464" s="50">
        <v>11</v>
      </c>
      <c r="U1464" s="51" t="s">
        <v>2851</v>
      </c>
      <c r="V1464" s="27">
        <f>IF(E1464="","",SUMIF(OUTBOUND!$G:$G,WMS!E1464,OUTBOUND!$L:$L))</f>
        <v>0</v>
      </c>
      <c r="W1464" s="27">
        <f>IF(E1464="","",SUMIF(OUTBOUND!$G:$G,WMS!E1464,OUTBOUND!$M:$M))</f>
        <v>0</v>
      </c>
      <c r="X1464" s="71">
        <f>IF(E1464="","",SUMIF(OUTBOUND!$G:$G,WMS!E1464,OUTBOUND!$O:$O))</f>
        <v>0</v>
      </c>
      <c r="Y1464" s="71">
        <f>IF(E1464="","",SUMIF(OUTBOUND!$G:$G,WMS!E1464,OUTBOUND!$AC:$AC))</f>
        <v>0</v>
      </c>
      <c r="Z1464" s="71">
        <f>IF(E1464="","",SUMIF(OUTBOUND!$G:$G,WMS!E1464,OUTBOUND!$P:$P))</f>
        <v>0</v>
      </c>
      <c r="AA1464" s="27">
        <f t="shared" si="419"/>
        <v>3</v>
      </c>
      <c r="AB1464" s="27">
        <f t="shared" si="420"/>
        <v>144</v>
      </c>
      <c r="AC1464" s="71">
        <f t="shared" si="421"/>
        <v>12.18</v>
      </c>
      <c r="AD1464" s="71">
        <f t="shared" si="422"/>
        <v>11</v>
      </c>
      <c r="AE1464" s="71">
        <f t="shared" si="423"/>
        <v>0.06</v>
      </c>
      <c r="AF1464" s="80" t="b">
        <f t="shared" si="424"/>
        <v>1</v>
      </c>
    </row>
    <row r="1465" spans="1:32">
      <c r="A1465" s="43" t="s">
        <v>3227</v>
      </c>
      <c r="B1465" s="19" t="s">
        <v>2457</v>
      </c>
      <c r="C1465" s="19" t="s">
        <v>4070</v>
      </c>
      <c r="D1465" s="19">
        <v>42479222</v>
      </c>
      <c r="E1465" s="57" t="str">
        <f t="shared" si="413"/>
        <v>KG-ARI-1906-00169-03648/42479222</v>
      </c>
      <c r="F1465" s="19" t="s">
        <v>2459</v>
      </c>
      <c r="G1465" s="19" t="s">
        <v>2462</v>
      </c>
      <c r="H1465" s="45">
        <v>43677</v>
      </c>
      <c r="I1465" s="38">
        <v>16</v>
      </c>
      <c r="J1465" s="38">
        <v>96</v>
      </c>
      <c r="K1465" s="65">
        <f t="shared" si="414"/>
        <v>6</v>
      </c>
      <c r="L1465" s="46">
        <v>3.15</v>
      </c>
      <c r="M1465" s="66">
        <f t="shared" si="415"/>
        <v>50.4</v>
      </c>
      <c r="N1465" s="38">
        <v>39</v>
      </c>
      <c r="O1465" s="38">
        <v>32</v>
      </c>
      <c r="P1465" s="38">
        <v>32</v>
      </c>
      <c r="Q1465" s="71">
        <f t="shared" si="416"/>
        <v>0.04</v>
      </c>
      <c r="R1465" s="65">
        <f t="shared" si="417"/>
        <v>0.64</v>
      </c>
      <c r="S1465" s="72">
        <f t="shared" si="418"/>
        <v>0.4375</v>
      </c>
      <c r="T1465" s="50">
        <v>42</v>
      </c>
      <c r="U1465" s="51" t="s">
        <v>2851</v>
      </c>
      <c r="V1465" s="27">
        <f>IF(E1465="","",SUMIF(OUTBOUND!$G:$G,WMS!E1465,OUTBOUND!$L:$L))</f>
        <v>0</v>
      </c>
      <c r="W1465" s="27">
        <f>IF(E1465="","",SUMIF(OUTBOUND!$G:$G,WMS!E1465,OUTBOUND!$M:$M))</f>
        <v>0</v>
      </c>
      <c r="X1465" s="71">
        <f>IF(E1465="","",SUMIF(OUTBOUND!$G:$G,WMS!E1465,OUTBOUND!$O:$O))</f>
        <v>0</v>
      </c>
      <c r="Y1465" s="71">
        <f>IF(E1465="","",SUMIF(OUTBOUND!$G:$G,WMS!E1465,OUTBOUND!$AC:$AC))</f>
        <v>0</v>
      </c>
      <c r="Z1465" s="71">
        <f>IF(E1465="","",SUMIF(OUTBOUND!$G:$G,WMS!E1465,OUTBOUND!$P:$P))</f>
        <v>0</v>
      </c>
      <c r="AA1465" s="27">
        <f t="shared" si="419"/>
        <v>16</v>
      </c>
      <c r="AB1465" s="27">
        <f t="shared" si="420"/>
        <v>96</v>
      </c>
      <c r="AC1465" s="71">
        <f t="shared" si="421"/>
        <v>50.4</v>
      </c>
      <c r="AD1465" s="71">
        <f t="shared" si="422"/>
        <v>42</v>
      </c>
      <c r="AE1465" s="71">
        <f t="shared" si="423"/>
        <v>0.64</v>
      </c>
      <c r="AF1465" s="80" t="b">
        <f t="shared" si="424"/>
        <v>1</v>
      </c>
    </row>
    <row r="1466" spans="1:32">
      <c r="A1466" s="43" t="s">
        <v>3227</v>
      </c>
      <c r="B1466" s="19" t="s">
        <v>2457</v>
      </c>
      <c r="C1466" s="19" t="s">
        <v>4070</v>
      </c>
      <c r="D1466" s="19">
        <v>42753025</v>
      </c>
      <c r="E1466" s="57" t="str">
        <f t="shared" si="413"/>
        <v>KG-ARI-1906-00169-03648/42753025</v>
      </c>
      <c r="F1466" s="19" t="s">
        <v>2459</v>
      </c>
      <c r="G1466" s="19" t="s">
        <v>2463</v>
      </c>
      <c r="H1466" s="45">
        <v>43677</v>
      </c>
      <c r="I1466" s="38">
        <v>16</v>
      </c>
      <c r="J1466" s="38">
        <v>96</v>
      </c>
      <c r="K1466" s="65">
        <f t="shared" si="414"/>
        <v>6</v>
      </c>
      <c r="L1466" s="46">
        <v>2.0299999999999998</v>
      </c>
      <c r="M1466" s="66">
        <f t="shared" si="415"/>
        <v>32.479999999999997</v>
      </c>
      <c r="N1466" s="38">
        <v>34</v>
      </c>
      <c r="O1466" s="38">
        <v>27.5</v>
      </c>
      <c r="P1466" s="38">
        <v>23</v>
      </c>
      <c r="Q1466" s="71">
        <f t="shared" si="416"/>
        <v>2.1999999999999999E-2</v>
      </c>
      <c r="R1466" s="65">
        <f t="shared" si="417"/>
        <v>0.34</v>
      </c>
      <c r="S1466" s="72">
        <f t="shared" si="418"/>
        <v>0.27083333333333331</v>
      </c>
      <c r="T1466" s="50">
        <v>26</v>
      </c>
      <c r="U1466" s="51" t="s">
        <v>2851</v>
      </c>
      <c r="V1466" s="27">
        <f>IF(E1466="","",SUMIF(OUTBOUND!$G:$G,WMS!E1466,OUTBOUND!$L:$L))</f>
        <v>0</v>
      </c>
      <c r="W1466" s="27">
        <f>IF(E1466="","",SUMIF(OUTBOUND!$G:$G,WMS!E1466,OUTBOUND!$M:$M))</f>
        <v>0</v>
      </c>
      <c r="X1466" s="71">
        <f>IF(E1466="","",SUMIF(OUTBOUND!$G:$G,WMS!E1466,OUTBOUND!$O:$O))</f>
        <v>0</v>
      </c>
      <c r="Y1466" s="71">
        <f>IF(E1466="","",SUMIF(OUTBOUND!$G:$G,WMS!E1466,OUTBOUND!$AC:$AC))</f>
        <v>0</v>
      </c>
      <c r="Z1466" s="71">
        <f>IF(E1466="","",SUMIF(OUTBOUND!$G:$G,WMS!E1466,OUTBOUND!$P:$P))</f>
        <v>0</v>
      </c>
      <c r="AA1466" s="27">
        <f t="shared" si="419"/>
        <v>16</v>
      </c>
      <c r="AB1466" s="27">
        <f t="shared" si="420"/>
        <v>96</v>
      </c>
      <c r="AC1466" s="71">
        <f t="shared" si="421"/>
        <v>32.479999999999997</v>
      </c>
      <c r="AD1466" s="71">
        <f t="shared" si="422"/>
        <v>26</v>
      </c>
      <c r="AE1466" s="71">
        <f t="shared" si="423"/>
        <v>0.34</v>
      </c>
      <c r="AF1466" s="80" t="b">
        <f t="shared" si="424"/>
        <v>1</v>
      </c>
    </row>
    <row r="1467" spans="1:32">
      <c r="A1467" s="43" t="s">
        <v>3227</v>
      </c>
      <c r="B1467" s="19" t="s">
        <v>2457</v>
      </c>
      <c r="C1467" s="19" t="s">
        <v>4070</v>
      </c>
      <c r="D1467" s="19">
        <v>42702238</v>
      </c>
      <c r="E1467" s="57" t="str">
        <f t="shared" si="413"/>
        <v>KG-ARI-1906-00169-03648/42702238</v>
      </c>
      <c r="F1467" s="19" t="s">
        <v>2459</v>
      </c>
      <c r="G1467" s="19" t="s">
        <v>2464</v>
      </c>
      <c r="H1467" s="45">
        <v>43677</v>
      </c>
      <c r="I1467" s="38">
        <v>24</v>
      </c>
      <c r="J1467" s="38">
        <v>96</v>
      </c>
      <c r="K1467" s="65">
        <f t="shared" si="414"/>
        <v>4</v>
      </c>
      <c r="L1467" s="46">
        <v>3.47</v>
      </c>
      <c r="M1467" s="66">
        <f t="shared" si="415"/>
        <v>83.28</v>
      </c>
      <c r="N1467" s="38">
        <v>42.5</v>
      </c>
      <c r="O1467" s="38">
        <v>41</v>
      </c>
      <c r="P1467" s="38">
        <v>28.5</v>
      </c>
      <c r="Q1467" s="71">
        <f t="shared" si="416"/>
        <v>0.05</v>
      </c>
      <c r="R1467" s="65">
        <f t="shared" si="417"/>
        <v>1.19</v>
      </c>
      <c r="S1467" s="72">
        <f t="shared" si="418"/>
        <v>0.70833333333333337</v>
      </c>
      <c r="T1467" s="50">
        <v>68</v>
      </c>
      <c r="U1467" s="51" t="s">
        <v>3742</v>
      </c>
      <c r="V1467" s="27">
        <f>IF(E1467="","",SUMIF(OUTBOUND!$G:$G,WMS!E1467,OUTBOUND!$L:$L))</f>
        <v>0</v>
      </c>
      <c r="W1467" s="27">
        <f>IF(E1467="","",SUMIF(OUTBOUND!$G:$G,WMS!E1467,OUTBOUND!$M:$M))</f>
        <v>0</v>
      </c>
      <c r="X1467" s="71">
        <f>IF(E1467="","",SUMIF(OUTBOUND!$G:$G,WMS!E1467,OUTBOUND!$O:$O))</f>
        <v>0</v>
      </c>
      <c r="Y1467" s="71">
        <f>IF(E1467="","",SUMIF(OUTBOUND!$G:$G,WMS!E1467,OUTBOUND!$AC:$AC))</f>
        <v>0</v>
      </c>
      <c r="Z1467" s="71">
        <f>IF(E1467="","",SUMIF(OUTBOUND!$G:$G,WMS!E1467,OUTBOUND!$P:$P))</f>
        <v>0</v>
      </c>
      <c r="AA1467" s="27">
        <f t="shared" si="419"/>
        <v>24</v>
      </c>
      <c r="AB1467" s="27">
        <f t="shared" si="420"/>
        <v>96</v>
      </c>
      <c r="AC1467" s="71">
        <f t="shared" si="421"/>
        <v>83.28</v>
      </c>
      <c r="AD1467" s="71">
        <f t="shared" si="422"/>
        <v>68</v>
      </c>
      <c r="AE1467" s="71">
        <f t="shared" si="423"/>
        <v>1.19</v>
      </c>
      <c r="AF1467" s="80" t="b">
        <f t="shared" si="424"/>
        <v>1</v>
      </c>
    </row>
    <row r="1468" spans="1:32">
      <c r="A1468" s="43" t="s">
        <v>3227</v>
      </c>
      <c r="B1468" s="19" t="s">
        <v>2465</v>
      </c>
      <c r="C1468" s="19" t="s">
        <v>4071</v>
      </c>
      <c r="D1468" s="19" t="s">
        <v>4072</v>
      </c>
      <c r="E1468" s="57" t="str">
        <f t="shared" si="413"/>
        <v>KG-ARI-1906-00169-03591/42752677</v>
      </c>
      <c r="F1468" s="19" t="s">
        <v>2467</v>
      </c>
      <c r="G1468" s="19" t="s">
        <v>2468</v>
      </c>
      <c r="H1468" s="45">
        <v>43677</v>
      </c>
      <c r="I1468" s="38">
        <v>3</v>
      </c>
      <c r="J1468" s="38">
        <v>12</v>
      </c>
      <c r="K1468" s="65">
        <f t="shared" si="414"/>
        <v>4</v>
      </c>
      <c r="L1468" s="46">
        <v>1.29</v>
      </c>
      <c r="M1468" s="66">
        <f t="shared" si="415"/>
        <v>3.87</v>
      </c>
      <c r="N1468" s="38">
        <v>31</v>
      </c>
      <c r="O1468" s="38">
        <v>27</v>
      </c>
      <c r="P1468" s="38">
        <v>22</v>
      </c>
      <c r="Q1468" s="71">
        <f t="shared" si="416"/>
        <v>1.7999999999999999E-2</v>
      </c>
      <c r="R1468" s="65">
        <f t="shared" si="417"/>
        <v>0.06</v>
      </c>
      <c r="S1468" s="72">
        <f t="shared" si="418"/>
        <v>8.3333333333333329E-2</v>
      </c>
      <c r="T1468" s="50">
        <v>1</v>
      </c>
      <c r="U1468" s="51" t="s">
        <v>2851</v>
      </c>
      <c r="V1468" s="27">
        <f>IF(E1468="","",SUMIF(OUTBOUND!$G:$G,WMS!E1468,OUTBOUND!$L:$L))</f>
        <v>0</v>
      </c>
      <c r="W1468" s="27">
        <f>IF(E1468="","",SUMIF(OUTBOUND!$G:$G,WMS!E1468,OUTBOUND!$M:$M))</f>
        <v>0</v>
      </c>
      <c r="X1468" s="71">
        <f>IF(E1468="","",SUMIF(OUTBOUND!$G:$G,WMS!E1468,OUTBOUND!$O:$O))</f>
        <v>0</v>
      </c>
      <c r="Y1468" s="71">
        <f>IF(E1468="","",SUMIF(OUTBOUND!$G:$G,WMS!E1468,OUTBOUND!$AC:$AC))</f>
        <v>0</v>
      </c>
      <c r="Z1468" s="71">
        <f>IF(E1468="","",SUMIF(OUTBOUND!$G:$G,WMS!E1468,OUTBOUND!$P:$P))</f>
        <v>0</v>
      </c>
      <c r="AA1468" s="27">
        <f t="shared" si="419"/>
        <v>3</v>
      </c>
      <c r="AB1468" s="27">
        <f t="shared" si="420"/>
        <v>12</v>
      </c>
      <c r="AC1468" s="71">
        <f t="shared" si="421"/>
        <v>3.87</v>
      </c>
      <c r="AD1468" s="71">
        <f t="shared" si="422"/>
        <v>1</v>
      </c>
      <c r="AE1468" s="71">
        <f t="shared" si="423"/>
        <v>0.06</v>
      </c>
      <c r="AF1468" s="80" t="b">
        <f t="shared" si="424"/>
        <v>1</v>
      </c>
    </row>
    <row r="1469" spans="1:32">
      <c r="A1469" s="43" t="s">
        <v>3227</v>
      </c>
      <c r="B1469" s="19" t="s">
        <v>2465</v>
      </c>
      <c r="C1469" s="19" t="s">
        <v>4071</v>
      </c>
      <c r="D1469" s="19" t="s">
        <v>4073</v>
      </c>
      <c r="E1469" s="57" t="str">
        <f t="shared" si="413"/>
        <v>KG-ARI-1906-00169-03591/42752660</v>
      </c>
      <c r="F1469" s="19" t="s">
        <v>2467</v>
      </c>
      <c r="G1469" s="19" t="s">
        <v>2470</v>
      </c>
      <c r="H1469" s="45">
        <v>43677</v>
      </c>
      <c r="I1469" s="38">
        <v>4</v>
      </c>
      <c r="J1469" s="38">
        <v>16</v>
      </c>
      <c r="K1469" s="65">
        <f t="shared" si="414"/>
        <v>4</v>
      </c>
      <c r="L1469" s="46">
        <v>1.87</v>
      </c>
      <c r="M1469" s="66">
        <f t="shared" si="415"/>
        <v>7.48</v>
      </c>
      <c r="N1469" s="38">
        <v>40</v>
      </c>
      <c r="O1469" s="38">
        <v>28</v>
      </c>
      <c r="P1469" s="38">
        <v>22</v>
      </c>
      <c r="Q1469" s="71">
        <f t="shared" si="416"/>
        <v>2.5000000000000001E-2</v>
      </c>
      <c r="R1469" s="65">
        <f t="shared" si="417"/>
        <v>0.1</v>
      </c>
      <c r="S1469" s="72">
        <f t="shared" si="418"/>
        <v>0.1875</v>
      </c>
      <c r="T1469" s="50">
        <v>3</v>
      </c>
      <c r="U1469" s="51" t="s">
        <v>2851</v>
      </c>
      <c r="V1469" s="27">
        <f>IF(E1469="","",SUMIF(OUTBOUND!$G:$G,WMS!E1469,OUTBOUND!$L:$L))</f>
        <v>0</v>
      </c>
      <c r="W1469" s="27">
        <f>IF(E1469="","",SUMIF(OUTBOUND!$G:$G,WMS!E1469,OUTBOUND!$M:$M))</f>
        <v>0</v>
      </c>
      <c r="X1469" s="71">
        <f>IF(E1469="","",SUMIF(OUTBOUND!$G:$G,WMS!E1469,OUTBOUND!$O:$O))</f>
        <v>0</v>
      </c>
      <c r="Y1469" s="71">
        <f>IF(E1469="","",SUMIF(OUTBOUND!$G:$G,WMS!E1469,OUTBOUND!$AC:$AC))</f>
        <v>0</v>
      </c>
      <c r="Z1469" s="71">
        <f>IF(E1469="","",SUMIF(OUTBOUND!$G:$G,WMS!E1469,OUTBOUND!$P:$P))</f>
        <v>0</v>
      </c>
      <c r="AA1469" s="27">
        <f t="shared" si="419"/>
        <v>4</v>
      </c>
      <c r="AB1469" s="27">
        <f t="shared" si="420"/>
        <v>16</v>
      </c>
      <c r="AC1469" s="71">
        <f t="shared" si="421"/>
        <v>7.48</v>
      </c>
      <c r="AD1469" s="71">
        <f t="shared" si="422"/>
        <v>3</v>
      </c>
      <c r="AE1469" s="71">
        <f t="shared" si="423"/>
        <v>0.1</v>
      </c>
      <c r="AF1469" s="80" t="b">
        <f t="shared" si="424"/>
        <v>1</v>
      </c>
    </row>
    <row r="1470" spans="1:32">
      <c r="A1470" s="43" t="s">
        <v>3227</v>
      </c>
      <c r="B1470" s="19" t="s">
        <v>2472</v>
      </c>
      <c r="C1470" s="19" t="s">
        <v>4074</v>
      </c>
      <c r="D1470" s="19" t="s">
        <v>4075</v>
      </c>
      <c r="E1470" s="57" t="str">
        <f t="shared" si="413"/>
        <v>KG-ARI-1906-00174-03749/MIX14203DARK WASH</v>
      </c>
      <c r="F1470" s="19" t="s">
        <v>2474</v>
      </c>
      <c r="G1470" s="19" t="s">
        <v>2475</v>
      </c>
      <c r="H1470" s="45">
        <v>43677</v>
      </c>
      <c r="I1470" s="38">
        <v>2</v>
      </c>
      <c r="J1470" s="38">
        <v>60</v>
      </c>
      <c r="K1470" s="65">
        <f t="shared" si="414"/>
        <v>30</v>
      </c>
      <c r="L1470" s="46">
        <v>7</v>
      </c>
      <c r="M1470" s="66">
        <f t="shared" si="415"/>
        <v>14</v>
      </c>
      <c r="N1470" s="38">
        <v>45</v>
      </c>
      <c r="O1470" s="38">
        <v>40</v>
      </c>
      <c r="P1470" s="38">
        <v>23</v>
      </c>
      <c r="Q1470" s="71">
        <f t="shared" si="416"/>
        <v>4.1000000000000002E-2</v>
      </c>
      <c r="R1470" s="65">
        <f t="shared" si="417"/>
        <v>0.08</v>
      </c>
      <c r="S1470" s="72">
        <f t="shared" si="418"/>
        <v>0.18333333333333332</v>
      </c>
      <c r="T1470" s="50">
        <v>11</v>
      </c>
      <c r="U1470" s="51" t="s">
        <v>3809</v>
      </c>
      <c r="V1470" s="27">
        <f>IF(E1470="","",SUMIF(OUTBOUND!$G:$G,WMS!E1470,OUTBOUND!$L:$L))</f>
        <v>0</v>
      </c>
      <c r="W1470" s="27">
        <f>IF(E1470="","",SUMIF(OUTBOUND!$G:$G,WMS!E1470,OUTBOUND!$M:$M))</f>
        <v>0</v>
      </c>
      <c r="X1470" s="71">
        <f>IF(E1470="","",SUMIF(OUTBOUND!$G:$G,WMS!E1470,OUTBOUND!$O:$O))</f>
        <v>0</v>
      </c>
      <c r="Y1470" s="71">
        <f>IF(E1470="","",SUMIF(OUTBOUND!$G:$G,WMS!E1470,OUTBOUND!$AC:$AC))</f>
        <v>0</v>
      </c>
      <c r="Z1470" s="71">
        <f>IF(E1470="","",SUMIF(OUTBOUND!$G:$G,WMS!E1470,OUTBOUND!$P:$P))</f>
        <v>0</v>
      </c>
      <c r="AA1470" s="27">
        <f t="shared" si="419"/>
        <v>2</v>
      </c>
      <c r="AB1470" s="27">
        <f t="shared" si="420"/>
        <v>60</v>
      </c>
      <c r="AC1470" s="71">
        <f t="shared" si="421"/>
        <v>14</v>
      </c>
      <c r="AD1470" s="71">
        <f t="shared" si="422"/>
        <v>11</v>
      </c>
      <c r="AE1470" s="71">
        <f t="shared" si="423"/>
        <v>0.08</v>
      </c>
      <c r="AF1470" s="80" t="b">
        <f t="shared" si="424"/>
        <v>1</v>
      </c>
    </row>
    <row r="1471" spans="1:32">
      <c r="A1471" s="43" t="s">
        <v>3227</v>
      </c>
      <c r="B1471" s="19" t="s">
        <v>2472</v>
      </c>
      <c r="C1471" s="19" t="s">
        <v>4074</v>
      </c>
      <c r="D1471" s="19" t="s">
        <v>4076</v>
      </c>
      <c r="E1471" s="57" t="str">
        <f t="shared" si="413"/>
        <v>KG-ARI-1906-00174-03749/MIX14203LIGHTWASH</v>
      </c>
      <c r="F1471" s="19" t="s">
        <v>2474</v>
      </c>
      <c r="G1471" s="19" t="s">
        <v>2477</v>
      </c>
      <c r="H1471" s="45">
        <v>43677</v>
      </c>
      <c r="I1471" s="38">
        <v>2</v>
      </c>
      <c r="J1471" s="38">
        <v>60</v>
      </c>
      <c r="K1471" s="65">
        <f t="shared" si="414"/>
        <v>30</v>
      </c>
      <c r="L1471" s="46">
        <v>7</v>
      </c>
      <c r="M1471" s="66">
        <f t="shared" si="415"/>
        <v>14</v>
      </c>
      <c r="N1471" s="38">
        <v>45</v>
      </c>
      <c r="O1471" s="38">
        <v>40</v>
      </c>
      <c r="P1471" s="38">
        <v>23</v>
      </c>
      <c r="Q1471" s="71">
        <f t="shared" si="416"/>
        <v>4.1000000000000002E-2</v>
      </c>
      <c r="R1471" s="65">
        <f t="shared" si="417"/>
        <v>0.08</v>
      </c>
      <c r="S1471" s="72">
        <f t="shared" si="418"/>
        <v>0.17833333333333332</v>
      </c>
      <c r="T1471" s="50">
        <v>10.7</v>
      </c>
      <c r="U1471" s="51" t="s">
        <v>3809</v>
      </c>
      <c r="V1471" s="27">
        <f>IF(E1471="","",SUMIF(OUTBOUND!$G:$G,WMS!E1471,OUTBOUND!$L:$L))</f>
        <v>0</v>
      </c>
      <c r="W1471" s="27">
        <f>IF(E1471="","",SUMIF(OUTBOUND!$G:$G,WMS!E1471,OUTBOUND!$M:$M))</f>
        <v>0</v>
      </c>
      <c r="X1471" s="71">
        <f>IF(E1471="","",SUMIF(OUTBOUND!$G:$G,WMS!E1471,OUTBOUND!$O:$O))</f>
        <v>0</v>
      </c>
      <c r="Y1471" s="71">
        <f>IF(E1471="","",SUMIF(OUTBOUND!$G:$G,WMS!E1471,OUTBOUND!$AC:$AC))</f>
        <v>0</v>
      </c>
      <c r="Z1471" s="71">
        <f>IF(E1471="","",SUMIF(OUTBOUND!$G:$G,WMS!E1471,OUTBOUND!$P:$P))</f>
        <v>0</v>
      </c>
      <c r="AA1471" s="27">
        <f t="shared" si="419"/>
        <v>2</v>
      </c>
      <c r="AB1471" s="27">
        <f t="shared" si="420"/>
        <v>60</v>
      </c>
      <c r="AC1471" s="71">
        <f t="shared" si="421"/>
        <v>14</v>
      </c>
      <c r="AD1471" s="71">
        <f t="shared" si="422"/>
        <v>10.7</v>
      </c>
      <c r="AE1471" s="71">
        <f t="shared" si="423"/>
        <v>0.08</v>
      </c>
      <c r="AF1471" s="80" t="b">
        <f t="shared" si="424"/>
        <v>1</v>
      </c>
    </row>
    <row r="1472" spans="1:32">
      <c r="A1472" s="43" t="s">
        <v>3227</v>
      </c>
      <c r="B1472" s="19" t="s">
        <v>2472</v>
      </c>
      <c r="C1472" s="19" t="s">
        <v>4074</v>
      </c>
      <c r="D1472" s="19" t="s">
        <v>4077</v>
      </c>
      <c r="E1472" s="57" t="str">
        <f t="shared" si="413"/>
        <v>KG-ARI-1906-00174-03749/MIX140018BLACK</v>
      </c>
      <c r="F1472" s="19" t="s">
        <v>2474</v>
      </c>
      <c r="G1472" s="19" t="s">
        <v>2478</v>
      </c>
      <c r="H1472" s="45">
        <v>43677</v>
      </c>
      <c r="I1472" s="38">
        <v>4</v>
      </c>
      <c r="J1472" s="38">
        <v>108</v>
      </c>
      <c r="K1472" s="65">
        <f t="shared" si="414"/>
        <v>27</v>
      </c>
      <c r="L1472" s="46">
        <v>12.46</v>
      </c>
      <c r="M1472" s="66">
        <f t="shared" si="415"/>
        <v>49.84</v>
      </c>
      <c r="N1472" s="38">
        <v>57</v>
      </c>
      <c r="O1472" s="38">
        <v>46</v>
      </c>
      <c r="P1472" s="38">
        <v>26.5</v>
      </c>
      <c r="Q1472" s="71">
        <f t="shared" si="416"/>
        <v>6.9000000000000006E-2</v>
      </c>
      <c r="R1472" s="65">
        <f t="shared" si="417"/>
        <v>0.28000000000000003</v>
      </c>
      <c r="S1472" s="72">
        <f t="shared" si="418"/>
        <v>0.37962962962962965</v>
      </c>
      <c r="T1472" s="50">
        <v>41</v>
      </c>
      <c r="U1472" s="51" t="s">
        <v>3809</v>
      </c>
      <c r="V1472" s="27">
        <f>IF(E1472="","",SUMIF(OUTBOUND!$G:$G,WMS!E1472,OUTBOUND!$L:$L))</f>
        <v>0</v>
      </c>
      <c r="W1472" s="27">
        <f>IF(E1472="","",SUMIF(OUTBOUND!$G:$G,WMS!E1472,OUTBOUND!$M:$M))</f>
        <v>0</v>
      </c>
      <c r="X1472" s="71">
        <f>IF(E1472="","",SUMIF(OUTBOUND!$G:$G,WMS!E1472,OUTBOUND!$O:$O))</f>
        <v>0</v>
      </c>
      <c r="Y1472" s="71">
        <f>IF(E1472="","",SUMIF(OUTBOUND!$G:$G,WMS!E1472,OUTBOUND!$AC:$AC))</f>
        <v>0</v>
      </c>
      <c r="Z1472" s="71">
        <f>IF(E1472="","",SUMIF(OUTBOUND!$G:$G,WMS!E1472,OUTBOUND!$P:$P))</f>
        <v>0</v>
      </c>
      <c r="AA1472" s="27">
        <f t="shared" si="419"/>
        <v>4</v>
      </c>
      <c r="AB1472" s="27">
        <f t="shared" si="420"/>
        <v>108</v>
      </c>
      <c r="AC1472" s="71">
        <f t="shared" si="421"/>
        <v>49.84</v>
      </c>
      <c r="AD1472" s="71">
        <f t="shared" si="422"/>
        <v>41</v>
      </c>
      <c r="AE1472" s="71">
        <f t="shared" si="423"/>
        <v>0.28000000000000003</v>
      </c>
      <c r="AF1472" s="80" t="b">
        <f t="shared" si="424"/>
        <v>1</v>
      </c>
    </row>
    <row r="1473" spans="1:32">
      <c r="A1473" s="43" t="s">
        <v>3227</v>
      </c>
      <c r="B1473" s="19" t="s">
        <v>2472</v>
      </c>
      <c r="C1473" s="19" t="s">
        <v>4074</v>
      </c>
      <c r="D1473" s="19" t="s">
        <v>4078</v>
      </c>
      <c r="E1473" s="57" t="str">
        <f t="shared" si="413"/>
        <v>KG-ARI-1906-00174-03749/MIX141810LIGHTWASH</v>
      </c>
      <c r="F1473" s="19" t="s">
        <v>2474</v>
      </c>
      <c r="G1473" s="19" t="s">
        <v>2480</v>
      </c>
      <c r="H1473" s="45">
        <v>43677</v>
      </c>
      <c r="I1473" s="38">
        <v>4</v>
      </c>
      <c r="J1473" s="38">
        <v>108</v>
      </c>
      <c r="K1473" s="65">
        <f t="shared" si="414"/>
        <v>27</v>
      </c>
      <c r="L1473" s="46">
        <v>12.1</v>
      </c>
      <c r="M1473" s="66">
        <f t="shared" si="415"/>
        <v>48.4</v>
      </c>
      <c r="N1473" s="38">
        <v>56</v>
      </c>
      <c r="O1473" s="38">
        <v>46.5</v>
      </c>
      <c r="P1473" s="38">
        <v>26.5</v>
      </c>
      <c r="Q1473" s="71">
        <f t="shared" si="416"/>
        <v>6.9000000000000006E-2</v>
      </c>
      <c r="R1473" s="65">
        <f t="shared" si="417"/>
        <v>0.28000000000000003</v>
      </c>
      <c r="S1473" s="72">
        <f t="shared" si="418"/>
        <v>0.38148148148148153</v>
      </c>
      <c r="T1473" s="50">
        <v>41.2</v>
      </c>
      <c r="U1473" s="51" t="s">
        <v>3809</v>
      </c>
      <c r="V1473" s="27">
        <f>IF(E1473="","",SUMIF(OUTBOUND!$G:$G,WMS!E1473,OUTBOUND!$L:$L))</f>
        <v>0</v>
      </c>
      <c r="W1473" s="27">
        <f>IF(E1473="","",SUMIF(OUTBOUND!$G:$G,WMS!E1473,OUTBOUND!$M:$M))</f>
        <v>0</v>
      </c>
      <c r="X1473" s="71">
        <f>IF(E1473="","",SUMIF(OUTBOUND!$G:$G,WMS!E1473,OUTBOUND!$O:$O))</f>
        <v>0</v>
      </c>
      <c r="Y1473" s="71">
        <f>IF(E1473="","",SUMIF(OUTBOUND!$G:$G,WMS!E1473,OUTBOUND!$AC:$AC))</f>
        <v>0</v>
      </c>
      <c r="Z1473" s="71">
        <f>IF(E1473="","",SUMIF(OUTBOUND!$G:$G,WMS!E1473,OUTBOUND!$P:$P))</f>
        <v>0</v>
      </c>
      <c r="AA1473" s="27">
        <f t="shared" si="419"/>
        <v>4</v>
      </c>
      <c r="AB1473" s="27">
        <f t="shared" si="420"/>
        <v>108</v>
      </c>
      <c r="AC1473" s="71">
        <f t="shared" si="421"/>
        <v>48.4</v>
      </c>
      <c r="AD1473" s="71">
        <f t="shared" si="422"/>
        <v>41.2</v>
      </c>
      <c r="AE1473" s="71">
        <f t="shared" si="423"/>
        <v>0.28000000000000003</v>
      </c>
      <c r="AF1473" s="80" t="b">
        <f t="shared" si="424"/>
        <v>1</v>
      </c>
    </row>
    <row r="1474" spans="1:32">
      <c r="A1474" s="43" t="s">
        <v>3227</v>
      </c>
      <c r="B1474" s="19" t="s">
        <v>2472</v>
      </c>
      <c r="C1474" s="19" t="s">
        <v>4074</v>
      </c>
      <c r="D1474" s="19" t="s">
        <v>4079</v>
      </c>
      <c r="E1474" s="57" t="str">
        <f t="shared" si="413"/>
        <v>KG-ARI-1906-00174-03749/MIX136799BLACK</v>
      </c>
      <c r="F1474" s="19" t="s">
        <v>2474</v>
      </c>
      <c r="G1474" s="19" t="s">
        <v>2481</v>
      </c>
      <c r="H1474" s="45">
        <v>43677</v>
      </c>
      <c r="I1474" s="38">
        <v>3</v>
      </c>
      <c r="J1474" s="38">
        <v>81</v>
      </c>
      <c r="K1474" s="65">
        <f t="shared" si="414"/>
        <v>27</v>
      </c>
      <c r="L1474" s="46">
        <v>10.6</v>
      </c>
      <c r="M1474" s="66">
        <f t="shared" si="415"/>
        <v>31.8</v>
      </c>
      <c r="N1474" s="38">
        <v>57</v>
      </c>
      <c r="O1474" s="38">
        <v>46</v>
      </c>
      <c r="P1474" s="38">
        <v>24</v>
      </c>
      <c r="Q1474" s="71">
        <f t="shared" si="416"/>
        <v>6.3E-2</v>
      </c>
      <c r="R1474" s="65">
        <f t="shared" si="417"/>
        <v>0.19</v>
      </c>
      <c r="S1474" s="72">
        <f t="shared" si="418"/>
        <v>0.43333333333333335</v>
      </c>
      <c r="T1474" s="50">
        <v>35.1</v>
      </c>
      <c r="U1474" s="51" t="s">
        <v>3809</v>
      </c>
      <c r="V1474" s="27">
        <f>IF(E1474="","",SUMIF(OUTBOUND!$G:$G,WMS!E1474,OUTBOUND!$L:$L))</f>
        <v>0</v>
      </c>
      <c r="W1474" s="27">
        <f>IF(E1474="","",SUMIF(OUTBOUND!$G:$G,WMS!E1474,OUTBOUND!$M:$M))</f>
        <v>0</v>
      </c>
      <c r="X1474" s="71">
        <f>IF(E1474="","",SUMIF(OUTBOUND!$G:$G,WMS!E1474,OUTBOUND!$O:$O))</f>
        <v>0</v>
      </c>
      <c r="Y1474" s="71">
        <f>IF(E1474="","",SUMIF(OUTBOUND!$G:$G,WMS!E1474,OUTBOUND!$AC:$AC))</f>
        <v>0</v>
      </c>
      <c r="Z1474" s="71">
        <f>IF(E1474="","",SUMIF(OUTBOUND!$G:$G,WMS!E1474,OUTBOUND!$P:$P))</f>
        <v>0</v>
      </c>
      <c r="AA1474" s="27">
        <f t="shared" si="419"/>
        <v>3</v>
      </c>
      <c r="AB1474" s="27">
        <f t="shared" si="420"/>
        <v>81</v>
      </c>
      <c r="AC1474" s="71">
        <f t="shared" si="421"/>
        <v>31.8</v>
      </c>
      <c r="AD1474" s="71">
        <f t="shared" si="422"/>
        <v>35.1</v>
      </c>
      <c r="AE1474" s="71">
        <f t="shared" si="423"/>
        <v>0.19</v>
      </c>
      <c r="AF1474" s="80" t="b">
        <f t="shared" si="424"/>
        <v>1</v>
      </c>
    </row>
    <row r="1475" spans="1:32">
      <c r="A1475" s="43" t="s">
        <v>3227</v>
      </c>
      <c r="B1475" s="19" t="s">
        <v>2472</v>
      </c>
      <c r="C1475" s="19" t="s">
        <v>4074</v>
      </c>
      <c r="D1475" s="19" t="s">
        <v>4080</v>
      </c>
      <c r="E1475" s="57" t="str">
        <f t="shared" si="413"/>
        <v>KG-ARI-1906-00174-03749/MIX136799LIGHTWASH</v>
      </c>
      <c r="F1475" s="19" t="s">
        <v>2474</v>
      </c>
      <c r="G1475" s="19" t="s">
        <v>2482</v>
      </c>
      <c r="H1475" s="45">
        <v>43677</v>
      </c>
      <c r="I1475" s="38">
        <v>3</v>
      </c>
      <c r="J1475" s="38">
        <v>81</v>
      </c>
      <c r="K1475" s="65">
        <f t="shared" si="414"/>
        <v>27</v>
      </c>
      <c r="L1475" s="46">
        <v>13</v>
      </c>
      <c r="M1475" s="66">
        <f t="shared" si="415"/>
        <v>39</v>
      </c>
      <c r="N1475" s="38">
        <v>57</v>
      </c>
      <c r="O1475" s="38">
        <v>46</v>
      </c>
      <c r="P1475" s="38">
        <v>24</v>
      </c>
      <c r="Q1475" s="71">
        <f t="shared" si="416"/>
        <v>6.3E-2</v>
      </c>
      <c r="R1475" s="65">
        <f t="shared" si="417"/>
        <v>0.19</v>
      </c>
      <c r="S1475" s="72">
        <f t="shared" si="418"/>
        <v>0.37037037037037035</v>
      </c>
      <c r="T1475" s="50">
        <v>30</v>
      </c>
      <c r="U1475" s="51" t="s">
        <v>3809</v>
      </c>
      <c r="V1475" s="27">
        <f>IF(E1475="","",SUMIF(OUTBOUND!$G:$G,WMS!E1475,OUTBOUND!$L:$L))</f>
        <v>0</v>
      </c>
      <c r="W1475" s="27">
        <f>IF(E1475="","",SUMIF(OUTBOUND!$G:$G,WMS!E1475,OUTBOUND!$M:$M))</f>
        <v>0</v>
      </c>
      <c r="X1475" s="71">
        <f>IF(E1475="","",SUMIF(OUTBOUND!$G:$G,WMS!E1475,OUTBOUND!$O:$O))</f>
        <v>0</v>
      </c>
      <c r="Y1475" s="71">
        <f>IF(E1475="","",SUMIF(OUTBOUND!$G:$G,WMS!E1475,OUTBOUND!$AC:$AC))</f>
        <v>0</v>
      </c>
      <c r="Z1475" s="71">
        <f>IF(E1475="","",SUMIF(OUTBOUND!$G:$G,WMS!E1475,OUTBOUND!$P:$P))</f>
        <v>0</v>
      </c>
      <c r="AA1475" s="27">
        <f t="shared" si="419"/>
        <v>3</v>
      </c>
      <c r="AB1475" s="27">
        <f t="shared" si="420"/>
        <v>81</v>
      </c>
      <c r="AC1475" s="71">
        <f t="shared" si="421"/>
        <v>39</v>
      </c>
      <c r="AD1475" s="71">
        <f t="shared" si="422"/>
        <v>30</v>
      </c>
      <c r="AE1475" s="71">
        <f t="shared" si="423"/>
        <v>0.19</v>
      </c>
      <c r="AF1475" s="80" t="b">
        <f t="shared" si="424"/>
        <v>1</v>
      </c>
    </row>
    <row r="1476" spans="1:32">
      <c r="A1476" s="43" t="s">
        <v>3227</v>
      </c>
      <c r="B1476" s="19" t="s">
        <v>2472</v>
      </c>
      <c r="C1476" s="19" t="s">
        <v>4074</v>
      </c>
      <c r="D1476" s="19" t="s">
        <v>4081</v>
      </c>
      <c r="E1476" s="57" t="str">
        <f t="shared" si="413"/>
        <v>KG-ARI-1906-00174-03749/MIX134718MID WASH</v>
      </c>
      <c r="F1476" s="19" t="s">
        <v>2474</v>
      </c>
      <c r="G1476" s="19" t="s">
        <v>2483</v>
      </c>
      <c r="H1476" s="45">
        <v>43677</v>
      </c>
      <c r="I1476" s="38">
        <v>2</v>
      </c>
      <c r="J1476" s="38">
        <v>30</v>
      </c>
      <c r="K1476" s="65">
        <f t="shared" si="414"/>
        <v>15</v>
      </c>
      <c r="L1476" s="46">
        <v>4.75</v>
      </c>
      <c r="M1476" s="66">
        <f t="shared" si="415"/>
        <v>9.5</v>
      </c>
      <c r="N1476" s="38">
        <v>53</v>
      </c>
      <c r="O1476" s="38">
        <v>41</v>
      </c>
      <c r="P1476" s="38">
        <v>17</v>
      </c>
      <c r="Q1476" s="71">
        <f t="shared" si="416"/>
        <v>3.6999999999999998E-2</v>
      </c>
      <c r="R1476" s="65">
        <f t="shared" si="417"/>
        <v>7.0000000000000007E-2</v>
      </c>
      <c r="S1476" s="72">
        <f t="shared" si="418"/>
        <v>0.21333333333333335</v>
      </c>
      <c r="T1476" s="50">
        <v>6.4</v>
      </c>
      <c r="U1476" s="51" t="s">
        <v>3809</v>
      </c>
      <c r="V1476" s="27">
        <f>IF(E1476="","",SUMIF(OUTBOUND!$G:$G,WMS!E1476,OUTBOUND!$L:$L))</f>
        <v>0</v>
      </c>
      <c r="W1476" s="27">
        <f>IF(E1476="","",SUMIF(OUTBOUND!$G:$G,WMS!E1476,OUTBOUND!$M:$M))</f>
        <v>0</v>
      </c>
      <c r="X1476" s="71">
        <f>IF(E1476="","",SUMIF(OUTBOUND!$G:$G,WMS!E1476,OUTBOUND!$O:$O))</f>
        <v>0</v>
      </c>
      <c r="Y1476" s="71">
        <f>IF(E1476="","",SUMIF(OUTBOUND!$G:$G,WMS!E1476,OUTBOUND!$AC:$AC))</f>
        <v>0</v>
      </c>
      <c r="Z1476" s="71">
        <f>IF(E1476="","",SUMIF(OUTBOUND!$G:$G,WMS!E1476,OUTBOUND!$P:$P))</f>
        <v>0</v>
      </c>
      <c r="AA1476" s="27">
        <f t="shared" si="419"/>
        <v>2</v>
      </c>
      <c r="AB1476" s="27">
        <f t="shared" si="420"/>
        <v>30</v>
      </c>
      <c r="AC1476" s="71">
        <f t="shared" si="421"/>
        <v>9.5</v>
      </c>
      <c r="AD1476" s="71">
        <f t="shared" si="422"/>
        <v>6.4</v>
      </c>
      <c r="AE1476" s="71">
        <f t="shared" si="423"/>
        <v>7.0000000000000007E-2</v>
      </c>
      <c r="AF1476" s="80" t="b">
        <f t="shared" si="424"/>
        <v>1</v>
      </c>
    </row>
    <row r="1477" spans="1:32">
      <c r="A1477" s="43" t="s">
        <v>3227</v>
      </c>
      <c r="B1477" s="19" t="s">
        <v>2472</v>
      </c>
      <c r="C1477" s="19" t="s">
        <v>4074</v>
      </c>
      <c r="D1477" s="19" t="s">
        <v>4082</v>
      </c>
      <c r="E1477" s="57" t="str">
        <f t="shared" si="413"/>
        <v>KG-ARI-1906-00174-03749/MIX140825LGT DENIM</v>
      </c>
      <c r="F1477" s="19" t="s">
        <v>2474</v>
      </c>
      <c r="G1477" s="19" t="s">
        <v>2485</v>
      </c>
      <c r="H1477" s="45">
        <v>43677</v>
      </c>
      <c r="I1477" s="38">
        <v>2</v>
      </c>
      <c r="J1477" s="38">
        <v>60</v>
      </c>
      <c r="K1477" s="65">
        <f t="shared" si="414"/>
        <v>30</v>
      </c>
      <c r="L1477" s="46">
        <v>13</v>
      </c>
      <c r="M1477" s="66">
        <f t="shared" si="415"/>
        <v>26</v>
      </c>
      <c r="N1477" s="38">
        <v>47</v>
      </c>
      <c r="O1477" s="38">
        <v>38</v>
      </c>
      <c r="P1477" s="38">
        <v>47</v>
      </c>
      <c r="Q1477" s="71">
        <f t="shared" si="416"/>
        <v>8.4000000000000005E-2</v>
      </c>
      <c r="R1477" s="65">
        <f t="shared" si="417"/>
        <v>0.17</v>
      </c>
      <c r="S1477" s="72">
        <f t="shared" si="418"/>
        <v>0.20333333333333331</v>
      </c>
      <c r="T1477" s="50">
        <v>12.2</v>
      </c>
      <c r="U1477" s="51" t="s">
        <v>3809</v>
      </c>
      <c r="V1477" s="27">
        <f>IF(E1477="","",SUMIF(OUTBOUND!$G:$G,WMS!E1477,OUTBOUND!$L:$L))</f>
        <v>0</v>
      </c>
      <c r="W1477" s="27">
        <f>IF(E1477="","",SUMIF(OUTBOUND!$G:$G,WMS!E1477,OUTBOUND!$M:$M))</f>
        <v>0</v>
      </c>
      <c r="X1477" s="71">
        <f>IF(E1477="","",SUMIF(OUTBOUND!$G:$G,WMS!E1477,OUTBOUND!$O:$O))</f>
        <v>0</v>
      </c>
      <c r="Y1477" s="71">
        <f>IF(E1477="","",SUMIF(OUTBOUND!$G:$G,WMS!E1477,OUTBOUND!$AC:$AC))</f>
        <v>0</v>
      </c>
      <c r="Z1477" s="71">
        <f>IF(E1477="","",SUMIF(OUTBOUND!$G:$G,WMS!E1477,OUTBOUND!$P:$P))</f>
        <v>0</v>
      </c>
      <c r="AA1477" s="27">
        <f t="shared" si="419"/>
        <v>2</v>
      </c>
      <c r="AB1477" s="27">
        <f t="shared" si="420"/>
        <v>60</v>
      </c>
      <c r="AC1477" s="71">
        <f t="shared" si="421"/>
        <v>26</v>
      </c>
      <c r="AD1477" s="71">
        <f t="shared" si="422"/>
        <v>12.2</v>
      </c>
      <c r="AE1477" s="71">
        <f t="shared" si="423"/>
        <v>0.17</v>
      </c>
      <c r="AF1477" s="80" t="b">
        <f t="shared" si="424"/>
        <v>1</v>
      </c>
    </row>
    <row r="1478" spans="1:32">
      <c r="A1478" s="43" t="s">
        <v>3227</v>
      </c>
      <c r="B1478" s="19" t="s">
        <v>2472</v>
      </c>
      <c r="C1478" s="19" t="s">
        <v>4074</v>
      </c>
      <c r="D1478" s="19" t="s">
        <v>4083</v>
      </c>
      <c r="E1478" s="57" t="str">
        <f t="shared" si="413"/>
        <v>KG-ARI-1906-00174-03749/MIX143128 UNICORN</v>
      </c>
      <c r="F1478" s="19" t="s">
        <v>2474</v>
      </c>
      <c r="G1478" s="19" t="s">
        <v>2487</v>
      </c>
      <c r="H1478" s="45">
        <v>43677</v>
      </c>
      <c r="I1478" s="38">
        <v>2</v>
      </c>
      <c r="J1478" s="38">
        <v>60</v>
      </c>
      <c r="K1478" s="65">
        <f t="shared" si="414"/>
        <v>30</v>
      </c>
      <c r="L1478" s="46">
        <v>8.4</v>
      </c>
      <c r="M1478" s="66">
        <f t="shared" si="415"/>
        <v>16.8</v>
      </c>
      <c r="N1478" s="38">
        <v>44</v>
      </c>
      <c r="O1478" s="38">
        <v>38.5</v>
      </c>
      <c r="P1478" s="38">
        <v>27</v>
      </c>
      <c r="Q1478" s="71">
        <f t="shared" si="416"/>
        <v>4.5999999999999999E-2</v>
      </c>
      <c r="R1478" s="65">
        <f t="shared" si="417"/>
        <v>0.09</v>
      </c>
      <c r="S1478" s="72">
        <f t="shared" si="418"/>
        <v>0.41000000000000003</v>
      </c>
      <c r="T1478" s="50">
        <v>24.6</v>
      </c>
      <c r="U1478" s="51" t="s">
        <v>3809</v>
      </c>
      <c r="V1478" s="27">
        <f>IF(E1478="","",SUMIF(OUTBOUND!$G:$G,WMS!E1478,OUTBOUND!$L:$L))</f>
        <v>0</v>
      </c>
      <c r="W1478" s="27">
        <f>IF(E1478="","",SUMIF(OUTBOUND!$G:$G,WMS!E1478,OUTBOUND!$M:$M))</f>
        <v>0</v>
      </c>
      <c r="X1478" s="71">
        <f>IF(E1478="","",SUMIF(OUTBOUND!$G:$G,WMS!E1478,OUTBOUND!$O:$O))</f>
        <v>0</v>
      </c>
      <c r="Y1478" s="71">
        <f>IF(E1478="","",SUMIF(OUTBOUND!$G:$G,WMS!E1478,OUTBOUND!$AC:$AC))</f>
        <v>0</v>
      </c>
      <c r="Z1478" s="71">
        <f>IF(E1478="","",SUMIF(OUTBOUND!$G:$G,WMS!E1478,OUTBOUND!$P:$P))</f>
        <v>0</v>
      </c>
      <c r="AA1478" s="27">
        <f t="shared" si="419"/>
        <v>2</v>
      </c>
      <c r="AB1478" s="27">
        <f t="shared" si="420"/>
        <v>60</v>
      </c>
      <c r="AC1478" s="71">
        <f t="shared" si="421"/>
        <v>16.8</v>
      </c>
      <c r="AD1478" s="71">
        <f t="shared" si="422"/>
        <v>24.6</v>
      </c>
      <c r="AE1478" s="71">
        <f t="shared" si="423"/>
        <v>0.09</v>
      </c>
      <c r="AF1478" s="80" t="b">
        <f t="shared" si="424"/>
        <v>1</v>
      </c>
    </row>
    <row r="1479" spans="1:32">
      <c r="A1479" s="43" t="s">
        <v>3227</v>
      </c>
      <c r="B1479" s="19" t="s">
        <v>2472</v>
      </c>
      <c r="C1479" s="19" t="s">
        <v>4074</v>
      </c>
      <c r="D1479" s="19" t="s">
        <v>4084</v>
      </c>
      <c r="E1479" s="57" t="str">
        <f t="shared" si="413"/>
        <v>KG-ARI-1906-00174-03749/MIX142976WHITE</v>
      </c>
      <c r="F1479" s="19" t="s">
        <v>2474</v>
      </c>
      <c r="G1479" s="19" t="s">
        <v>2489</v>
      </c>
      <c r="H1479" s="45">
        <v>43677</v>
      </c>
      <c r="I1479" s="38">
        <v>4</v>
      </c>
      <c r="J1479" s="38">
        <v>108</v>
      </c>
      <c r="K1479" s="65">
        <f t="shared" si="414"/>
        <v>27</v>
      </c>
      <c r="L1479" s="46">
        <v>16.5</v>
      </c>
      <c r="M1479" s="66">
        <f t="shared" si="415"/>
        <v>66</v>
      </c>
      <c r="N1479" s="38">
        <v>57</v>
      </c>
      <c r="O1479" s="38">
        <v>46</v>
      </c>
      <c r="P1479" s="38">
        <v>31</v>
      </c>
      <c r="Q1479" s="71">
        <f t="shared" si="416"/>
        <v>8.1000000000000003E-2</v>
      </c>
      <c r="R1479" s="65">
        <f t="shared" si="417"/>
        <v>0.33</v>
      </c>
      <c r="S1479" s="72">
        <f t="shared" si="418"/>
        <v>0.52500000000000002</v>
      </c>
      <c r="T1479" s="50">
        <v>56.7</v>
      </c>
      <c r="U1479" s="51" t="s">
        <v>3809</v>
      </c>
      <c r="V1479" s="27">
        <f>IF(E1479="","",SUMIF(OUTBOUND!$G:$G,WMS!E1479,OUTBOUND!$L:$L))</f>
        <v>0</v>
      </c>
      <c r="W1479" s="27">
        <f>IF(E1479="","",SUMIF(OUTBOUND!$G:$G,WMS!E1479,OUTBOUND!$M:$M))</f>
        <v>0</v>
      </c>
      <c r="X1479" s="71">
        <f>IF(E1479="","",SUMIF(OUTBOUND!$G:$G,WMS!E1479,OUTBOUND!$O:$O))</f>
        <v>0</v>
      </c>
      <c r="Y1479" s="71">
        <f>IF(E1479="","",SUMIF(OUTBOUND!$G:$G,WMS!E1479,OUTBOUND!$AC:$AC))</f>
        <v>0</v>
      </c>
      <c r="Z1479" s="71">
        <f>IF(E1479="","",SUMIF(OUTBOUND!$G:$G,WMS!E1479,OUTBOUND!$P:$P))</f>
        <v>0</v>
      </c>
      <c r="AA1479" s="27">
        <f t="shared" si="419"/>
        <v>4</v>
      </c>
      <c r="AB1479" s="27">
        <f t="shared" si="420"/>
        <v>108</v>
      </c>
      <c r="AC1479" s="71">
        <f t="shared" si="421"/>
        <v>66</v>
      </c>
      <c r="AD1479" s="71">
        <f t="shared" si="422"/>
        <v>56.7</v>
      </c>
      <c r="AE1479" s="71">
        <f t="shared" si="423"/>
        <v>0.33</v>
      </c>
      <c r="AF1479" s="80" t="b">
        <f t="shared" si="424"/>
        <v>1</v>
      </c>
    </row>
    <row r="1480" spans="1:32">
      <c r="A1480" s="43" t="s">
        <v>3227</v>
      </c>
      <c r="B1480" s="19" t="s">
        <v>2472</v>
      </c>
      <c r="C1480" s="19" t="s">
        <v>4074</v>
      </c>
      <c r="D1480" s="19" t="s">
        <v>4085</v>
      </c>
      <c r="E1480" s="57" t="str">
        <f t="shared" si="413"/>
        <v>KG-ARI-1906-00174-03749/MIX142974MID WASH</v>
      </c>
      <c r="F1480" s="19" t="s">
        <v>2474</v>
      </c>
      <c r="G1480" s="19" t="s">
        <v>2490</v>
      </c>
      <c r="H1480" s="45">
        <v>43677</v>
      </c>
      <c r="I1480" s="38">
        <v>4</v>
      </c>
      <c r="J1480" s="38">
        <v>108</v>
      </c>
      <c r="K1480" s="65">
        <f t="shared" si="414"/>
        <v>27</v>
      </c>
      <c r="L1480" s="46">
        <v>15.18</v>
      </c>
      <c r="M1480" s="66">
        <f t="shared" si="415"/>
        <v>60.72</v>
      </c>
      <c r="N1480" s="38">
        <v>56</v>
      </c>
      <c r="O1480" s="38">
        <v>46</v>
      </c>
      <c r="P1480" s="38">
        <v>28</v>
      </c>
      <c r="Q1480" s="71">
        <f t="shared" si="416"/>
        <v>7.1999999999999995E-2</v>
      </c>
      <c r="R1480" s="65">
        <f t="shared" si="417"/>
        <v>0.28999999999999998</v>
      </c>
      <c r="S1480" s="72">
        <f t="shared" si="418"/>
        <v>0.47499999999999998</v>
      </c>
      <c r="T1480" s="50">
        <v>51.3</v>
      </c>
      <c r="U1480" s="51" t="s">
        <v>3809</v>
      </c>
      <c r="V1480" s="27">
        <f>IF(E1480="","",SUMIF(OUTBOUND!$G:$G,WMS!E1480,OUTBOUND!$L:$L))</f>
        <v>0</v>
      </c>
      <c r="W1480" s="27">
        <f>IF(E1480="","",SUMIF(OUTBOUND!$G:$G,WMS!E1480,OUTBOUND!$M:$M))</f>
        <v>0</v>
      </c>
      <c r="X1480" s="71">
        <f>IF(E1480="","",SUMIF(OUTBOUND!$G:$G,WMS!E1480,OUTBOUND!$O:$O))</f>
        <v>0</v>
      </c>
      <c r="Y1480" s="71">
        <f>IF(E1480="","",SUMIF(OUTBOUND!$G:$G,WMS!E1480,OUTBOUND!$AC:$AC))</f>
        <v>0</v>
      </c>
      <c r="Z1480" s="71">
        <f>IF(E1480="","",SUMIF(OUTBOUND!$G:$G,WMS!E1480,OUTBOUND!$P:$P))</f>
        <v>0</v>
      </c>
      <c r="AA1480" s="27">
        <f t="shared" si="419"/>
        <v>4</v>
      </c>
      <c r="AB1480" s="27">
        <f t="shared" si="420"/>
        <v>108</v>
      </c>
      <c r="AC1480" s="71">
        <f t="shared" si="421"/>
        <v>60.72</v>
      </c>
      <c r="AD1480" s="71">
        <f t="shared" si="422"/>
        <v>51.3</v>
      </c>
      <c r="AE1480" s="71">
        <f t="shared" si="423"/>
        <v>0.28999999999999998</v>
      </c>
      <c r="AF1480" s="80" t="b">
        <f t="shared" si="424"/>
        <v>1</v>
      </c>
    </row>
    <row r="1481" spans="1:32">
      <c r="A1481" s="43" t="s">
        <v>3227</v>
      </c>
      <c r="B1481" s="19" t="s">
        <v>2491</v>
      </c>
      <c r="C1481" s="19" t="s">
        <v>4086</v>
      </c>
      <c r="D1481" s="19" t="s">
        <v>4087</v>
      </c>
      <c r="E1481" s="57" t="str">
        <f t="shared" si="413"/>
        <v>KG-ARI-1906-00171-03641/42754343</v>
      </c>
      <c r="F1481" s="19" t="s">
        <v>2493</v>
      </c>
      <c r="G1481" s="19" t="s">
        <v>2498</v>
      </c>
      <c r="H1481" s="45">
        <v>43677</v>
      </c>
      <c r="I1481" s="38">
        <v>4</v>
      </c>
      <c r="J1481" s="38">
        <v>48</v>
      </c>
      <c r="K1481" s="65">
        <f t="shared" si="414"/>
        <v>12</v>
      </c>
      <c r="L1481" s="46">
        <v>5.79</v>
      </c>
      <c r="M1481" s="66">
        <f t="shared" si="415"/>
        <v>23.16</v>
      </c>
      <c r="N1481" s="38">
        <v>40.5</v>
      </c>
      <c r="O1481" s="38">
        <v>29.5</v>
      </c>
      <c r="P1481" s="38">
        <v>15.5</v>
      </c>
      <c r="Q1481" s="71">
        <f t="shared" si="416"/>
        <v>1.9E-2</v>
      </c>
      <c r="R1481" s="65">
        <f t="shared" si="417"/>
        <v>7.0000000000000007E-2</v>
      </c>
      <c r="S1481" s="72">
        <f t="shared" si="418"/>
        <v>0.3833333333333333</v>
      </c>
      <c r="T1481" s="50">
        <v>18.399999999999999</v>
      </c>
      <c r="U1481" s="51" t="s">
        <v>4056</v>
      </c>
      <c r="V1481" s="27">
        <f>IF(E1481="","",SUMIF(OUTBOUND!$G:$G,WMS!E1481,OUTBOUND!$L:$L))</f>
        <v>0</v>
      </c>
      <c r="W1481" s="27">
        <f>IF(E1481="","",SUMIF(OUTBOUND!$G:$G,WMS!E1481,OUTBOUND!$M:$M))</f>
        <v>0</v>
      </c>
      <c r="X1481" s="71">
        <f>IF(E1481="","",SUMIF(OUTBOUND!$G:$G,WMS!E1481,OUTBOUND!$O:$O))</f>
        <v>0</v>
      </c>
      <c r="Y1481" s="71">
        <f>IF(E1481="","",SUMIF(OUTBOUND!$G:$G,WMS!E1481,OUTBOUND!$AC:$AC))</f>
        <v>0</v>
      </c>
      <c r="Z1481" s="71">
        <f>IF(E1481="","",SUMIF(OUTBOUND!$G:$G,WMS!E1481,OUTBOUND!$P:$P))</f>
        <v>0</v>
      </c>
      <c r="AA1481" s="27">
        <f t="shared" si="419"/>
        <v>4</v>
      </c>
      <c r="AB1481" s="27">
        <f t="shared" si="420"/>
        <v>48</v>
      </c>
      <c r="AC1481" s="71">
        <f t="shared" si="421"/>
        <v>23.16</v>
      </c>
      <c r="AD1481" s="71">
        <f t="shared" si="422"/>
        <v>18.399999999999999</v>
      </c>
      <c r="AE1481" s="71">
        <f t="shared" si="423"/>
        <v>7.0000000000000007E-2</v>
      </c>
      <c r="AF1481" s="80" t="b">
        <f t="shared" si="424"/>
        <v>1</v>
      </c>
    </row>
    <row r="1482" spans="1:32">
      <c r="A1482" s="43" t="s">
        <v>3227</v>
      </c>
      <c r="B1482" s="19" t="s">
        <v>2491</v>
      </c>
      <c r="C1482" s="19" t="s">
        <v>4086</v>
      </c>
      <c r="D1482" s="19" t="s">
        <v>4088</v>
      </c>
      <c r="E1482" s="57" t="str">
        <f t="shared" si="413"/>
        <v>KG-ARI-1906-00171-03641/42754336</v>
      </c>
      <c r="F1482" s="19" t="s">
        <v>2493</v>
      </c>
      <c r="G1482" s="19" t="s">
        <v>2498</v>
      </c>
      <c r="H1482" s="45">
        <v>43677</v>
      </c>
      <c r="I1482" s="38">
        <v>4</v>
      </c>
      <c r="J1482" s="38">
        <v>48</v>
      </c>
      <c r="K1482" s="65">
        <f t="shared" si="414"/>
        <v>12</v>
      </c>
      <c r="L1482" s="46">
        <v>5.3</v>
      </c>
      <c r="M1482" s="66">
        <f t="shared" si="415"/>
        <v>21.2</v>
      </c>
      <c r="N1482" s="38">
        <v>40.5</v>
      </c>
      <c r="O1482" s="38">
        <v>29.5</v>
      </c>
      <c r="P1482" s="38">
        <v>15.5</v>
      </c>
      <c r="Q1482" s="71">
        <f t="shared" si="416"/>
        <v>1.9E-2</v>
      </c>
      <c r="R1482" s="65">
        <f t="shared" si="417"/>
        <v>7.0000000000000007E-2</v>
      </c>
      <c r="S1482" s="72">
        <f t="shared" si="418"/>
        <v>0.3833333333333333</v>
      </c>
      <c r="T1482" s="50">
        <v>18.399999999999999</v>
      </c>
      <c r="U1482" s="51" t="s">
        <v>4056</v>
      </c>
      <c r="V1482" s="27">
        <f>IF(E1482="","",SUMIF(OUTBOUND!$G:$G,WMS!E1482,OUTBOUND!$L:$L))</f>
        <v>0</v>
      </c>
      <c r="W1482" s="27">
        <f>IF(E1482="","",SUMIF(OUTBOUND!$G:$G,WMS!E1482,OUTBOUND!$M:$M))</f>
        <v>0</v>
      </c>
      <c r="X1482" s="71">
        <f>IF(E1482="","",SUMIF(OUTBOUND!$G:$G,WMS!E1482,OUTBOUND!$O:$O))</f>
        <v>0</v>
      </c>
      <c r="Y1482" s="71">
        <f>IF(E1482="","",SUMIF(OUTBOUND!$G:$G,WMS!E1482,OUTBOUND!$AC:$AC))</f>
        <v>0</v>
      </c>
      <c r="Z1482" s="71">
        <f>IF(E1482="","",SUMIF(OUTBOUND!$G:$G,WMS!E1482,OUTBOUND!$P:$P))</f>
        <v>0</v>
      </c>
      <c r="AA1482" s="27">
        <f t="shared" si="419"/>
        <v>4</v>
      </c>
      <c r="AB1482" s="27">
        <f t="shared" si="420"/>
        <v>48</v>
      </c>
      <c r="AC1482" s="71">
        <f t="shared" si="421"/>
        <v>21.2</v>
      </c>
      <c r="AD1482" s="71">
        <f t="shared" si="422"/>
        <v>18.399999999999999</v>
      </c>
      <c r="AE1482" s="71">
        <f t="shared" si="423"/>
        <v>7.0000000000000007E-2</v>
      </c>
      <c r="AF1482" s="80" t="b">
        <f t="shared" si="424"/>
        <v>1</v>
      </c>
    </row>
    <row r="1483" spans="1:32">
      <c r="A1483" s="43" t="s">
        <v>3227</v>
      </c>
      <c r="B1483" s="19" t="s">
        <v>2491</v>
      </c>
      <c r="C1483" s="19" t="s">
        <v>4086</v>
      </c>
      <c r="D1483" s="19" t="s">
        <v>4089</v>
      </c>
      <c r="E1483" s="57" t="str">
        <f t="shared" si="413"/>
        <v>KG-ARI-1906-00171-03641/42754244</v>
      </c>
      <c r="F1483" s="19" t="s">
        <v>2493</v>
      </c>
      <c r="G1483" s="19" t="s">
        <v>2494</v>
      </c>
      <c r="H1483" s="45">
        <v>43677</v>
      </c>
      <c r="I1483" s="38">
        <v>6</v>
      </c>
      <c r="J1483" s="38">
        <v>72</v>
      </c>
      <c r="K1483" s="65">
        <f t="shared" si="414"/>
        <v>12</v>
      </c>
      <c r="L1483" s="46">
        <v>4.49</v>
      </c>
      <c r="M1483" s="66">
        <f t="shared" si="415"/>
        <v>26.94</v>
      </c>
      <c r="N1483" s="38">
        <v>40</v>
      </c>
      <c r="O1483" s="38">
        <v>28.5</v>
      </c>
      <c r="P1483" s="38">
        <v>12.5</v>
      </c>
      <c r="Q1483" s="71">
        <f t="shared" si="416"/>
        <v>1.4E-2</v>
      </c>
      <c r="R1483" s="65">
        <f t="shared" si="417"/>
        <v>0.09</v>
      </c>
      <c r="S1483" s="72">
        <f t="shared" si="418"/>
        <v>0.38333333333333336</v>
      </c>
      <c r="T1483" s="50">
        <v>27.6</v>
      </c>
      <c r="U1483" s="51" t="s">
        <v>3438</v>
      </c>
      <c r="V1483" s="27">
        <f>IF(E1483="","",SUMIF(OUTBOUND!$G:$G,WMS!E1483,OUTBOUND!$L:$L))</f>
        <v>0</v>
      </c>
      <c r="W1483" s="27">
        <f>IF(E1483="","",SUMIF(OUTBOUND!$G:$G,WMS!E1483,OUTBOUND!$M:$M))</f>
        <v>0</v>
      </c>
      <c r="X1483" s="71">
        <f>IF(E1483="","",SUMIF(OUTBOUND!$G:$G,WMS!E1483,OUTBOUND!$O:$O))</f>
        <v>0</v>
      </c>
      <c r="Y1483" s="71">
        <f>IF(E1483="","",SUMIF(OUTBOUND!$G:$G,WMS!E1483,OUTBOUND!$AC:$AC))</f>
        <v>0</v>
      </c>
      <c r="Z1483" s="71">
        <f>IF(E1483="","",SUMIF(OUTBOUND!$G:$G,WMS!E1483,OUTBOUND!$P:$P))</f>
        <v>0</v>
      </c>
      <c r="AA1483" s="27">
        <f t="shared" si="419"/>
        <v>6</v>
      </c>
      <c r="AB1483" s="27">
        <f t="shared" si="420"/>
        <v>72</v>
      </c>
      <c r="AC1483" s="71">
        <f t="shared" si="421"/>
        <v>26.94</v>
      </c>
      <c r="AD1483" s="71">
        <f t="shared" si="422"/>
        <v>27.6</v>
      </c>
      <c r="AE1483" s="71">
        <f t="shared" si="423"/>
        <v>0.09</v>
      </c>
      <c r="AF1483" s="80" t="b">
        <f t="shared" si="424"/>
        <v>1</v>
      </c>
    </row>
    <row r="1484" spans="1:32">
      <c r="A1484" s="43" t="s">
        <v>3227</v>
      </c>
      <c r="B1484" s="19" t="s">
        <v>2491</v>
      </c>
      <c r="C1484" s="19" t="s">
        <v>4086</v>
      </c>
      <c r="D1484" s="19" t="s">
        <v>4090</v>
      </c>
      <c r="E1484" s="57" t="str">
        <f t="shared" si="413"/>
        <v>KG-ARI-1906-00171-03641/42762669</v>
      </c>
      <c r="F1484" s="19" t="s">
        <v>2493</v>
      </c>
      <c r="G1484" s="19" t="s">
        <v>2495</v>
      </c>
      <c r="H1484" s="45">
        <v>43677</v>
      </c>
      <c r="I1484" s="38">
        <v>15</v>
      </c>
      <c r="J1484" s="38">
        <v>150</v>
      </c>
      <c r="K1484" s="65">
        <f t="shared" si="414"/>
        <v>10</v>
      </c>
      <c r="L1484" s="46">
        <v>1.19</v>
      </c>
      <c r="M1484" s="66">
        <f t="shared" si="415"/>
        <v>17.850000000000001</v>
      </c>
      <c r="N1484" s="38">
        <v>32</v>
      </c>
      <c r="O1484" s="38">
        <v>14.5</v>
      </c>
      <c r="P1484" s="38">
        <v>9</v>
      </c>
      <c r="Q1484" s="71">
        <f t="shared" si="416"/>
        <v>4.0000000000000001E-3</v>
      </c>
      <c r="R1484" s="65">
        <f t="shared" si="417"/>
        <v>0.06</v>
      </c>
      <c r="S1484" s="72">
        <f t="shared" si="418"/>
        <v>0.09</v>
      </c>
      <c r="T1484" s="50">
        <v>13.5</v>
      </c>
      <c r="U1484" s="51" t="s">
        <v>4056</v>
      </c>
      <c r="V1484" s="27">
        <f>IF(E1484="","",SUMIF(OUTBOUND!$G:$G,WMS!E1484,OUTBOUND!$L:$L))</f>
        <v>0</v>
      </c>
      <c r="W1484" s="27">
        <f>IF(E1484="","",SUMIF(OUTBOUND!$G:$G,WMS!E1484,OUTBOUND!$M:$M))</f>
        <v>0</v>
      </c>
      <c r="X1484" s="71">
        <f>IF(E1484="","",SUMIF(OUTBOUND!$G:$G,WMS!E1484,OUTBOUND!$O:$O))</f>
        <v>0</v>
      </c>
      <c r="Y1484" s="71">
        <f>IF(E1484="","",SUMIF(OUTBOUND!$G:$G,WMS!E1484,OUTBOUND!$AC:$AC))</f>
        <v>0</v>
      </c>
      <c r="Z1484" s="71">
        <f>IF(E1484="","",SUMIF(OUTBOUND!$G:$G,WMS!E1484,OUTBOUND!$P:$P))</f>
        <v>0</v>
      </c>
      <c r="AA1484" s="27">
        <f t="shared" si="419"/>
        <v>15</v>
      </c>
      <c r="AB1484" s="27">
        <f t="shared" si="420"/>
        <v>150</v>
      </c>
      <c r="AC1484" s="71">
        <f t="shared" si="421"/>
        <v>17.850000000000001</v>
      </c>
      <c r="AD1484" s="71">
        <f t="shared" si="422"/>
        <v>13.5</v>
      </c>
      <c r="AE1484" s="71">
        <f t="shared" si="423"/>
        <v>0.06</v>
      </c>
      <c r="AF1484" s="80" t="b">
        <f t="shared" si="424"/>
        <v>1</v>
      </c>
    </row>
    <row r="1485" spans="1:32">
      <c r="A1485" s="43" t="s">
        <v>3227</v>
      </c>
      <c r="B1485" s="19" t="s">
        <v>2491</v>
      </c>
      <c r="C1485" s="19" t="s">
        <v>4086</v>
      </c>
      <c r="D1485" s="19" t="s">
        <v>4091</v>
      </c>
      <c r="E1485" s="57" t="str">
        <f t="shared" si="413"/>
        <v>KG-ARI-1906-00171-03641/42754374</v>
      </c>
      <c r="F1485" s="19" t="s">
        <v>2493</v>
      </c>
      <c r="G1485" s="19" t="s">
        <v>2497</v>
      </c>
      <c r="H1485" s="45">
        <v>43677</v>
      </c>
      <c r="I1485" s="38">
        <v>13</v>
      </c>
      <c r="J1485" s="38">
        <v>78</v>
      </c>
      <c r="K1485" s="65">
        <f t="shared" si="414"/>
        <v>6</v>
      </c>
      <c r="L1485" s="46">
        <v>7.88</v>
      </c>
      <c r="M1485" s="66">
        <f t="shared" si="415"/>
        <v>102.44</v>
      </c>
      <c r="N1485" s="38">
        <v>39</v>
      </c>
      <c r="O1485" s="38">
        <v>21.5</v>
      </c>
      <c r="P1485" s="38">
        <v>32</v>
      </c>
      <c r="Q1485" s="71">
        <f t="shared" si="416"/>
        <v>2.7E-2</v>
      </c>
      <c r="R1485" s="65">
        <f t="shared" si="417"/>
        <v>0.35</v>
      </c>
      <c r="S1485" s="72">
        <f t="shared" si="418"/>
        <v>1.2666666666666666</v>
      </c>
      <c r="T1485" s="50">
        <v>98.8</v>
      </c>
      <c r="U1485" s="51" t="s">
        <v>4056</v>
      </c>
      <c r="V1485" s="27">
        <f>IF(E1485="","",SUMIF(OUTBOUND!$G:$G,WMS!E1485,OUTBOUND!$L:$L))</f>
        <v>0</v>
      </c>
      <c r="W1485" s="27">
        <f>IF(E1485="","",SUMIF(OUTBOUND!$G:$G,WMS!E1485,OUTBOUND!$M:$M))</f>
        <v>0</v>
      </c>
      <c r="X1485" s="71">
        <f>IF(E1485="","",SUMIF(OUTBOUND!$G:$G,WMS!E1485,OUTBOUND!$O:$O))</f>
        <v>0</v>
      </c>
      <c r="Y1485" s="71">
        <f>IF(E1485="","",SUMIF(OUTBOUND!$G:$G,WMS!E1485,OUTBOUND!$AC:$AC))</f>
        <v>0</v>
      </c>
      <c r="Z1485" s="71">
        <f>IF(E1485="","",SUMIF(OUTBOUND!$G:$G,WMS!E1485,OUTBOUND!$P:$P))</f>
        <v>0</v>
      </c>
      <c r="AA1485" s="27">
        <f t="shared" si="419"/>
        <v>13</v>
      </c>
      <c r="AB1485" s="27">
        <f t="shared" si="420"/>
        <v>78</v>
      </c>
      <c r="AC1485" s="71">
        <f t="shared" si="421"/>
        <v>102.44</v>
      </c>
      <c r="AD1485" s="71">
        <f t="shared" si="422"/>
        <v>98.8</v>
      </c>
      <c r="AE1485" s="71">
        <f t="shared" si="423"/>
        <v>0.35</v>
      </c>
      <c r="AF1485" s="80" t="b">
        <f t="shared" si="424"/>
        <v>1</v>
      </c>
    </row>
    <row r="1486" spans="1:32">
      <c r="A1486" s="43" t="s">
        <v>3227</v>
      </c>
      <c r="B1486" s="19" t="s">
        <v>2491</v>
      </c>
      <c r="C1486" s="19" t="s">
        <v>4086</v>
      </c>
      <c r="D1486" s="19" t="s">
        <v>4092</v>
      </c>
      <c r="E1486" s="57" t="str">
        <f t="shared" si="413"/>
        <v>KG-ARI-1906-00171-03641/42754190</v>
      </c>
      <c r="F1486" s="19" t="s">
        <v>2493</v>
      </c>
      <c r="G1486" s="19" t="s">
        <v>2494</v>
      </c>
      <c r="H1486" s="45">
        <v>43677</v>
      </c>
      <c r="I1486" s="38">
        <v>7</v>
      </c>
      <c r="J1486" s="38">
        <v>84</v>
      </c>
      <c r="K1486" s="65">
        <f t="shared" si="414"/>
        <v>12</v>
      </c>
      <c r="L1486" s="46">
        <v>4.62</v>
      </c>
      <c r="M1486" s="66">
        <f t="shared" si="415"/>
        <v>32.340000000000003</v>
      </c>
      <c r="N1486" s="38">
        <v>40</v>
      </c>
      <c r="O1486" s="38">
        <v>28.5</v>
      </c>
      <c r="P1486" s="38">
        <v>12.5</v>
      </c>
      <c r="Q1486" s="71">
        <f t="shared" si="416"/>
        <v>1.4E-2</v>
      </c>
      <c r="R1486" s="65">
        <f t="shared" si="417"/>
        <v>0.1</v>
      </c>
      <c r="S1486" s="72">
        <f t="shared" si="418"/>
        <v>0.38333333333333336</v>
      </c>
      <c r="T1486" s="50">
        <v>32.200000000000003</v>
      </c>
      <c r="U1486" s="51" t="s">
        <v>3438</v>
      </c>
      <c r="V1486" s="27">
        <f>IF(E1486="","",SUMIF(OUTBOUND!$G:$G,WMS!E1486,OUTBOUND!$L:$L))</f>
        <v>0</v>
      </c>
      <c r="W1486" s="27">
        <f>IF(E1486="","",SUMIF(OUTBOUND!$G:$G,WMS!E1486,OUTBOUND!$M:$M))</f>
        <v>0</v>
      </c>
      <c r="X1486" s="71">
        <f>IF(E1486="","",SUMIF(OUTBOUND!$G:$G,WMS!E1486,OUTBOUND!$O:$O))</f>
        <v>0</v>
      </c>
      <c r="Y1486" s="71">
        <f>IF(E1486="","",SUMIF(OUTBOUND!$G:$G,WMS!E1486,OUTBOUND!$AC:$AC))</f>
        <v>0</v>
      </c>
      <c r="Z1486" s="71">
        <f>IF(E1486="","",SUMIF(OUTBOUND!$G:$G,WMS!E1486,OUTBOUND!$P:$P))</f>
        <v>0</v>
      </c>
      <c r="AA1486" s="27">
        <f t="shared" si="419"/>
        <v>7</v>
      </c>
      <c r="AB1486" s="27">
        <f t="shared" si="420"/>
        <v>84</v>
      </c>
      <c r="AC1486" s="71">
        <f t="shared" si="421"/>
        <v>32.340000000000003</v>
      </c>
      <c r="AD1486" s="71">
        <f t="shared" si="422"/>
        <v>32.200000000000003</v>
      </c>
      <c r="AE1486" s="71">
        <f t="shared" si="423"/>
        <v>0.1</v>
      </c>
      <c r="AF1486" s="80" t="b">
        <f t="shared" si="424"/>
        <v>1</v>
      </c>
    </row>
    <row r="1487" spans="1:32">
      <c r="A1487" s="43" t="s">
        <v>3227</v>
      </c>
      <c r="B1487" s="19" t="s">
        <v>2491</v>
      </c>
      <c r="C1487" s="19" t="s">
        <v>4086</v>
      </c>
      <c r="D1487" s="19" t="s">
        <v>4093</v>
      </c>
      <c r="E1487" s="57" t="str">
        <f t="shared" si="413"/>
        <v>KG-ARI-1906-00171-03641/42756521</v>
      </c>
      <c r="F1487" s="19" t="s">
        <v>2493</v>
      </c>
      <c r="G1487" s="19" t="s">
        <v>2495</v>
      </c>
      <c r="H1487" s="45">
        <v>43677</v>
      </c>
      <c r="I1487" s="38">
        <v>8</v>
      </c>
      <c r="J1487" s="38">
        <v>80</v>
      </c>
      <c r="K1487" s="65">
        <f t="shared" si="414"/>
        <v>10</v>
      </c>
      <c r="L1487" s="46">
        <v>1.26</v>
      </c>
      <c r="M1487" s="66">
        <f t="shared" si="415"/>
        <v>10.08</v>
      </c>
      <c r="N1487" s="38">
        <v>32</v>
      </c>
      <c r="O1487" s="38">
        <v>14.5</v>
      </c>
      <c r="P1487" s="38">
        <v>9</v>
      </c>
      <c r="Q1487" s="71">
        <f t="shared" si="416"/>
        <v>4.0000000000000001E-3</v>
      </c>
      <c r="R1487" s="65">
        <f t="shared" si="417"/>
        <v>0.03</v>
      </c>
      <c r="S1487" s="72">
        <f t="shared" si="418"/>
        <v>0.09</v>
      </c>
      <c r="T1487" s="50">
        <v>7.2</v>
      </c>
      <c r="U1487" s="51" t="s">
        <v>4056</v>
      </c>
      <c r="V1487" s="27">
        <f>IF(E1487="","",SUMIF(OUTBOUND!$G:$G,WMS!E1487,OUTBOUND!$L:$L))</f>
        <v>0</v>
      </c>
      <c r="W1487" s="27">
        <f>IF(E1487="","",SUMIF(OUTBOUND!$G:$G,WMS!E1487,OUTBOUND!$M:$M))</f>
        <v>0</v>
      </c>
      <c r="X1487" s="71">
        <f>IF(E1487="","",SUMIF(OUTBOUND!$G:$G,WMS!E1487,OUTBOUND!$O:$O))</f>
        <v>0</v>
      </c>
      <c r="Y1487" s="71">
        <f>IF(E1487="","",SUMIF(OUTBOUND!$G:$G,WMS!E1487,OUTBOUND!$AC:$AC))</f>
        <v>0</v>
      </c>
      <c r="Z1487" s="71">
        <f>IF(E1487="","",SUMIF(OUTBOUND!$G:$G,WMS!E1487,OUTBOUND!$P:$P))</f>
        <v>0</v>
      </c>
      <c r="AA1487" s="27">
        <f t="shared" si="419"/>
        <v>8</v>
      </c>
      <c r="AB1487" s="27">
        <f t="shared" si="420"/>
        <v>80</v>
      </c>
      <c r="AC1487" s="71">
        <f t="shared" si="421"/>
        <v>10.08</v>
      </c>
      <c r="AD1487" s="71">
        <f t="shared" si="422"/>
        <v>7.2</v>
      </c>
      <c r="AE1487" s="71">
        <f t="shared" si="423"/>
        <v>0.03</v>
      </c>
      <c r="AF1487" s="80" t="b">
        <f t="shared" si="424"/>
        <v>1</v>
      </c>
    </row>
    <row r="1488" spans="1:32">
      <c r="A1488" s="43" t="s">
        <v>3227</v>
      </c>
      <c r="B1488" s="19" t="s">
        <v>2491</v>
      </c>
      <c r="C1488" s="19" t="s">
        <v>4086</v>
      </c>
      <c r="D1488" s="19" t="s">
        <v>4094</v>
      </c>
      <c r="E1488" s="57" t="str">
        <f t="shared" si="413"/>
        <v>KG-ARI-1906-00171-03641/42756507</v>
      </c>
      <c r="F1488" s="19" t="s">
        <v>2493</v>
      </c>
      <c r="G1488" s="19" t="s">
        <v>2497</v>
      </c>
      <c r="H1488" s="45">
        <v>43677</v>
      </c>
      <c r="I1488" s="38">
        <v>11</v>
      </c>
      <c r="J1488" s="38">
        <v>66</v>
      </c>
      <c r="K1488" s="65">
        <f t="shared" si="414"/>
        <v>6</v>
      </c>
      <c r="L1488" s="46">
        <v>7.81</v>
      </c>
      <c r="M1488" s="66">
        <f t="shared" si="415"/>
        <v>85.91</v>
      </c>
      <c r="N1488" s="38">
        <v>39</v>
      </c>
      <c r="O1488" s="38">
        <v>21.5</v>
      </c>
      <c r="P1488" s="38">
        <v>32</v>
      </c>
      <c r="Q1488" s="71">
        <f t="shared" si="416"/>
        <v>2.7E-2</v>
      </c>
      <c r="R1488" s="65">
        <f t="shared" si="417"/>
        <v>0.3</v>
      </c>
      <c r="S1488" s="72">
        <f t="shared" si="418"/>
        <v>1.2666666666666666</v>
      </c>
      <c r="T1488" s="50">
        <v>83.6</v>
      </c>
      <c r="U1488" s="51" t="s">
        <v>3438</v>
      </c>
      <c r="V1488" s="27">
        <f>IF(E1488="","",SUMIF(OUTBOUND!$G:$G,WMS!E1488,OUTBOUND!$L:$L))</f>
        <v>0</v>
      </c>
      <c r="W1488" s="27">
        <f>IF(E1488="","",SUMIF(OUTBOUND!$G:$G,WMS!E1488,OUTBOUND!$M:$M))</f>
        <v>0</v>
      </c>
      <c r="X1488" s="71">
        <f>IF(E1488="","",SUMIF(OUTBOUND!$G:$G,WMS!E1488,OUTBOUND!$O:$O))</f>
        <v>0</v>
      </c>
      <c r="Y1488" s="71">
        <f>IF(E1488="","",SUMIF(OUTBOUND!$G:$G,WMS!E1488,OUTBOUND!$AC:$AC))</f>
        <v>0</v>
      </c>
      <c r="Z1488" s="71">
        <f>IF(E1488="","",SUMIF(OUTBOUND!$G:$G,WMS!E1488,OUTBOUND!$P:$P))</f>
        <v>0</v>
      </c>
      <c r="AA1488" s="27">
        <f t="shared" si="419"/>
        <v>11</v>
      </c>
      <c r="AB1488" s="27">
        <f t="shared" si="420"/>
        <v>66</v>
      </c>
      <c r="AC1488" s="71">
        <f t="shared" si="421"/>
        <v>85.91</v>
      </c>
      <c r="AD1488" s="71">
        <f t="shared" si="422"/>
        <v>83.6</v>
      </c>
      <c r="AE1488" s="71">
        <f t="shared" si="423"/>
        <v>0.3</v>
      </c>
      <c r="AF1488" s="80" t="b">
        <f t="shared" si="424"/>
        <v>1</v>
      </c>
    </row>
    <row r="1489" spans="1:32">
      <c r="A1489" s="43" t="s">
        <v>3227</v>
      </c>
      <c r="B1489" s="19" t="s">
        <v>2491</v>
      </c>
      <c r="C1489" s="19" t="s">
        <v>4086</v>
      </c>
      <c r="D1489" s="19" t="s">
        <v>4095</v>
      </c>
      <c r="E1489" s="57" t="str">
        <f t="shared" si="413"/>
        <v>KG-ARI-1906-00171-03641/42754275</v>
      </c>
      <c r="F1489" s="19" t="s">
        <v>2493</v>
      </c>
      <c r="G1489" s="19" t="s">
        <v>2494</v>
      </c>
      <c r="H1489" s="45">
        <v>43677</v>
      </c>
      <c r="I1489" s="38">
        <v>7</v>
      </c>
      <c r="J1489" s="38">
        <v>84</v>
      </c>
      <c r="K1489" s="65">
        <f t="shared" si="414"/>
        <v>12</v>
      </c>
      <c r="L1489" s="46">
        <v>4.54</v>
      </c>
      <c r="M1489" s="66">
        <f t="shared" si="415"/>
        <v>31.78</v>
      </c>
      <c r="N1489" s="38">
        <v>40</v>
      </c>
      <c r="O1489" s="38">
        <v>28.5</v>
      </c>
      <c r="P1489" s="38">
        <v>12.5</v>
      </c>
      <c r="Q1489" s="71">
        <f t="shared" si="416"/>
        <v>1.4E-2</v>
      </c>
      <c r="R1489" s="65">
        <f t="shared" si="417"/>
        <v>0.1</v>
      </c>
      <c r="S1489" s="72">
        <f t="shared" si="418"/>
        <v>0.38333333333333336</v>
      </c>
      <c r="T1489" s="50">
        <v>32.200000000000003</v>
      </c>
      <c r="U1489" s="51" t="s">
        <v>3438</v>
      </c>
      <c r="V1489" s="27">
        <f>IF(E1489="","",SUMIF(OUTBOUND!$G:$G,WMS!E1489,OUTBOUND!$L:$L))</f>
        <v>0</v>
      </c>
      <c r="W1489" s="27">
        <f>IF(E1489="","",SUMIF(OUTBOUND!$G:$G,WMS!E1489,OUTBOUND!$M:$M))</f>
        <v>0</v>
      </c>
      <c r="X1489" s="71">
        <f>IF(E1489="","",SUMIF(OUTBOUND!$G:$G,WMS!E1489,OUTBOUND!$O:$O))</f>
        <v>0</v>
      </c>
      <c r="Y1489" s="71">
        <f>IF(E1489="","",SUMIF(OUTBOUND!$G:$G,WMS!E1489,OUTBOUND!$AC:$AC))</f>
        <v>0</v>
      </c>
      <c r="Z1489" s="71">
        <f>IF(E1489="","",SUMIF(OUTBOUND!$G:$G,WMS!E1489,OUTBOUND!$P:$P))</f>
        <v>0</v>
      </c>
      <c r="AA1489" s="27">
        <f t="shared" si="419"/>
        <v>7</v>
      </c>
      <c r="AB1489" s="27">
        <f t="shared" si="420"/>
        <v>84</v>
      </c>
      <c r="AC1489" s="71">
        <f t="shared" si="421"/>
        <v>31.78</v>
      </c>
      <c r="AD1489" s="71">
        <f t="shared" si="422"/>
        <v>32.200000000000003</v>
      </c>
      <c r="AE1489" s="71">
        <f t="shared" si="423"/>
        <v>0.1</v>
      </c>
      <c r="AF1489" s="80" t="b">
        <f t="shared" si="424"/>
        <v>1</v>
      </c>
    </row>
    <row r="1490" spans="1:32">
      <c r="A1490" s="43" t="s">
        <v>3227</v>
      </c>
      <c r="B1490" s="19" t="s">
        <v>2491</v>
      </c>
      <c r="C1490" s="19" t="s">
        <v>4086</v>
      </c>
      <c r="D1490" s="19" t="s">
        <v>4096</v>
      </c>
      <c r="E1490" s="57" t="str">
        <f t="shared" si="413"/>
        <v>KG-ARI-1906-00171-03641/42756514</v>
      </c>
      <c r="F1490" s="19" t="s">
        <v>2493</v>
      </c>
      <c r="G1490" s="19" t="s">
        <v>2496</v>
      </c>
      <c r="H1490" s="45">
        <v>43677</v>
      </c>
      <c r="I1490" s="38">
        <v>9</v>
      </c>
      <c r="J1490" s="38">
        <v>90</v>
      </c>
      <c r="K1490" s="65">
        <f t="shared" si="414"/>
        <v>10</v>
      </c>
      <c r="L1490" s="46">
        <v>2.17</v>
      </c>
      <c r="M1490" s="66">
        <f t="shared" si="415"/>
        <v>19.53</v>
      </c>
      <c r="N1490" s="38">
        <v>37</v>
      </c>
      <c r="O1490" s="38">
        <v>16.5</v>
      </c>
      <c r="P1490" s="38">
        <v>12</v>
      </c>
      <c r="Q1490" s="71">
        <f t="shared" si="416"/>
        <v>7.0000000000000001E-3</v>
      </c>
      <c r="R1490" s="65">
        <f t="shared" si="417"/>
        <v>7.0000000000000007E-2</v>
      </c>
      <c r="S1490" s="72">
        <f t="shared" si="418"/>
        <v>0.17</v>
      </c>
      <c r="T1490" s="50">
        <v>15.3</v>
      </c>
      <c r="U1490" s="51" t="s">
        <v>3438</v>
      </c>
      <c r="V1490" s="27">
        <f>IF(E1490="","",SUMIF(OUTBOUND!$G:$G,WMS!E1490,OUTBOUND!$L:$L))</f>
        <v>0</v>
      </c>
      <c r="W1490" s="27">
        <f>IF(E1490="","",SUMIF(OUTBOUND!$G:$G,WMS!E1490,OUTBOUND!$M:$M))</f>
        <v>0</v>
      </c>
      <c r="X1490" s="71">
        <f>IF(E1490="","",SUMIF(OUTBOUND!$G:$G,WMS!E1490,OUTBOUND!$O:$O))</f>
        <v>0</v>
      </c>
      <c r="Y1490" s="71">
        <f>IF(E1490="","",SUMIF(OUTBOUND!$G:$G,WMS!E1490,OUTBOUND!$AC:$AC))</f>
        <v>0</v>
      </c>
      <c r="Z1490" s="71">
        <f>IF(E1490="","",SUMIF(OUTBOUND!$G:$G,WMS!E1490,OUTBOUND!$P:$P))</f>
        <v>0</v>
      </c>
      <c r="AA1490" s="27">
        <f t="shared" si="419"/>
        <v>9</v>
      </c>
      <c r="AB1490" s="27">
        <f t="shared" si="420"/>
        <v>90</v>
      </c>
      <c r="AC1490" s="71">
        <f t="shared" si="421"/>
        <v>19.53</v>
      </c>
      <c r="AD1490" s="71">
        <f t="shared" si="422"/>
        <v>15.3</v>
      </c>
      <c r="AE1490" s="71">
        <f t="shared" si="423"/>
        <v>7.0000000000000007E-2</v>
      </c>
      <c r="AF1490" s="80" t="b">
        <f t="shared" si="424"/>
        <v>1</v>
      </c>
    </row>
    <row r="1491" spans="1:32">
      <c r="A1491" s="43" t="s">
        <v>3227</v>
      </c>
      <c r="B1491" s="19" t="s">
        <v>2491</v>
      </c>
      <c r="C1491" s="19" t="s">
        <v>4086</v>
      </c>
      <c r="D1491" s="19" t="s">
        <v>4097</v>
      </c>
      <c r="E1491" s="57" t="str">
        <f t="shared" si="413"/>
        <v>KG-ARI-1906-00171-03641/42754251</v>
      </c>
      <c r="F1491" s="19" t="s">
        <v>2493</v>
      </c>
      <c r="G1491" s="19" t="s">
        <v>2494</v>
      </c>
      <c r="H1491" s="45">
        <v>43677</v>
      </c>
      <c r="I1491" s="38">
        <v>7</v>
      </c>
      <c r="J1491" s="38">
        <v>84</v>
      </c>
      <c r="K1491" s="65">
        <f t="shared" si="414"/>
        <v>12</v>
      </c>
      <c r="L1491" s="46">
        <v>4.55</v>
      </c>
      <c r="M1491" s="66">
        <f t="shared" si="415"/>
        <v>31.85</v>
      </c>
      <c r="N1491" s="38">
        <v>40</v>
      </c>
      <c r="O1491" s="38">
        <v>28.5</v>
      </c>
      <c r="P1491" s="38">
        <v>12.5</v>
      </c>
      <c r="Q1491" s="71">
        <f t="shared" si="416"/>
        <v>1.4E-2</v>
      </c>
      <c r="R1491" s="65">
        <f t="shared" si="417"/>
        <v>0.1</v>
      </c>
      <c r="S1491" s="72">
        <f t="shared" si="418"/>
        <v>0.38333333333333336</v>
      </c>
      <c r="T1491" s="50">
        <v>32.200000000000003</v>
      </c>
      <c r="U1491" s="51" t="s">
        <v>3438</v>
      </c>
      <c r="V1491" s="27">
        <f>IF(E1491="","",SUMIF(OUTBOUND!$G:$G,WMS!E1491,OUTBOUND!$L:$L))</f>
        <v>0</v>
      </c>
      <c r="W1491" s="27">
        <f>IF(E1491="","",SUMIF(OUTBOUND!$G:$G,WMS!E1491,OUTBOUND!$M:$M))</f>
        <v>0</v>
      </c>
      <c r="X1491" s="71">
        <f>IF(E1491="","",SUMIF(OUTBOUND!$G:$G,WMS!E1491,OUTBOUND!$O:$O))</f>
        <v>0</v>
      </c>
      <c r="Y1491" s="71">
        <f>IF(E1491="","",SUMIF(OUTBOUND!$G:$G,WMS!E1491,OUTBOUND!$AC:$AC))</f>
        <v>0</v>
      </c>
      <c r="Z1491" s="71">
        <f>IF(E1491="","",SUMIF(OUTBOUND!$G:$G,WMS!E1491,OUTBOUND!$P:$P))</f>
        <v>0</v>
      </c>
      <c r="AA1491" s="27">
        <f t="shared" si="419"/>
        <v>7</v>
      </c>
      <c r="AB1491" s="27">
        <f t="shared" si="420"/>
        <v>84</v>
      </c>
      <c r="AC1491" s="71">
        <f t="shared" si="421"/>
        <v>31.85</v>
      </c>
      <c r="AD1491" s="71">
        <f t="shared" si="422"/>
        <v>32.200000000000003</v>
      </c>
      <c r="AE1491" s="71">
        <f t="shared" si="423"/>
        <v>0.1</v>
      </c>
      <c r="AF1491" s="80" t="b">
        <f t="shared" si="424"/>
        <v>1</v>
      </c>
    </row>
    <row r="1492" spans="1:32">
      <c r="A1492" s="43" t="s">
        <v>3227</v>
      </c>
      <c r="B1492" s="19" t="s">
        <v>2491</v>
      </c>
      <c r="C1492" s="19" t="s">
        <v>4086</v>
      </c>
      <c r="D1492" s="19" t="s">
        <v>4098</v>
      </c>
      <c r="E1492" s="57" t="str">
        <f t="shared" si="413"/>
        <v>KG-ARI-1906-00171-03641/42762768</v>
      </c>
      <c r="F1492" s="19" t="s">
        <v>2493</v>
      </c>
      <c r="G1492" s="19" t="s">
        <v>2496</v>
      </c>
      <c r="H1492" s="45">
        <v>43677</v>
      </c>
      <c r="I1492" s="38">
        <v>11</v>
      </c>
      <c r="J1492" s="38">
        <v>110</v>
      </c>
      <c r="K1492" s="65">
        <f t="shared" si="414"/>
        <v>10</v>
      </c>
      <c r="L1492" s="46">
        <v>2.1</v>
      </c>
      <c r="M1492" s="66">
        <f t="shared" si="415"/>
        <v>23.1</v>
      </c>
      <c r="N1492" s="38">
        <v>37</v>
      </c>
      <c r="O1492" s="38">
        <v>16.5</v>
      </c>
      <c r="P1492" s="38">
        <v>12.5</v>
      </c>
      <c r="Q1492" s="71">
        <f t="shared" si="416"/>
        <v>8.0000000000000002E-3</v>
      </c>
      <c r="R1492" s="65">
        <f t="shared" si="417"/>
        <v>0.08</v>
      </c>
      <c r="S1492" s="72">
        <f t="shared" si="418"/>
        <v>0.16999999999999998</v>
      </c>
      <c r="T1492" s="50">
        <v>18.7</v>
      </c>
      <c r="U1492" s="51" t="s">
        <v>4056</v>
      </c>
      <c r="V1492" s="27">
        <f>IF(E1492="","",SUMIF(OUTBOUND!$G:$G,WMS!E1492,OUTBOUND!$L:$L))</f>
        <v>0</v>
      </c>
      <c r="W1492" s="27">
        <f>IF(E1492="","",SUMIF(OUTBOUND!$G:$G,WMS!E1492,OUTBOUND!$M:$M))</f>
        <v>0</v>
      </c>
      <c r="X1492" s="71">
        <f>IF(E1492="","",SUMIF(OUTBOUND!$G:$G,WMS!E1492,OUTBOUND!$O:$O))</f>
        <v>0</v>
      </c>
      <c r="Y1492" s="71">
        <f>IF(E1492="","",SUMIF(OUTBOUND!$G:$G,WMS!E1492,OUTBOUND!$AC:$AC))</f>
        <v>0</v>
      </c>
      <c r="Z1492" s="71">
        <f>IF(E1492="","",SUMIF(OUTBOUND!$G:$G,WMS!E1492,OUTBOUND!$P:$P))</f>
        <v>0</v>
      </c>
      <c r="AA1492" s="27">
        <f t="shared" si="419"/>
        <v>11</v>
      </c>
      <c r="AB1492" s="27">
        <f t="shared" si="420"/>
        <v>110</v>
      </c>
      <c r="AC1492" s="71">
        <f t="shared" si="421"/>
        <v>23.1</v>
      </c>
      <c r="AD1492" s="71">
        <f t="shared" si="422"/>
        <v>18.7</v>
      </c>
      <c r="AE1492" s="71">
        <f t="shared" si="423"/>
        <v>0.08</v>
      </c>
      <c r="AF1492" s="80" t="b">
        <f t="shared" si="424"/>
        <v>1</v>
      </c>
    </row>
    <row r="1493" spans="1:32">
      <c r="A1493" s="43" t="s">
        <v>3227</v>
      </c>
      <c r="B1493" s="19" t="s">
        <v>2491</v>
      </c>
      <c r="C1493" s="19" t="s">
        <v>4086</v>
      </c>
      <c r="D1493" s="19" t="s">
        <v>4099</v>
      </c>
      <c r="E1493" s="57" t="str">
        <f t="shared" si="413"/>
        <v>KG-ARI-1906-00171-03641/42762744</v>
      </c>
      <c r="F1493" s="19" t="s">
        <v>2493</v>
      </c>
      <c r="G1493" s="19" t="s">
        <v>2495</v>
      </c>
      <c r="H1493" s="45">
        <v>43677</v>
      </c>
      <c r="I1493" s="38">
        <v>10</v>
      </c>
      <c r="J1493" s="38">
        <v>100</v>
      </c>
      <c r="K1493" s="65">
        <f t="shared" si="414"/>
        <v>10</v>
      </c>
      <c r="L1493" s="46">
        <v>1.26</v>
      </c>
      <c r="M1493" s="66">
        <f t="shared" si="415"/>
        <v>12.6</v>
      </c>
      <c r="N1493" s="38">
        <v>32</v>
      </c>
      <c r="O1493" s="38">
        <v>14.5</v>
      </c>
      <c r="P1493" s="38">
        <v>9</v>
      </c>
      <c r="Q1493" s="71">
        <f t="shared" si="416"/>
        <v>4.0000000000000001E-3</v>
      </c>
      <c r="R1493" s="65">
        <f t="shared" si="417"/>
        <v>0.04</v>
      </c>
      <c r="S1493" s="72">
        <f t="shared" si="418"/>
        <v>0.09</v>
      </c>
      <c r="T1493" s="50">
        <v>9</v>
      </c>
      <c r="U1493" s="51" t="s">
        <v>4056</v>
      </c>
      <c r="V1493" s="27">
        <f>IF(E1493="","",SUMIF(OUTBOUND!$G:$G,WMS!E1493,OUTBOUND!$L:$L))</f>
        <v>0</v>
      </c>
      <c r="W1493" s="27">
        <f>IF(E1493="","",SUMIF(OUTBOUND!$G:$G,WMS!E1493,OUTBOUND!$M:$M))</f>
        <v>0</v>
      </c>
      <c r="X1493" s="71">
        <f>IF(E1493="","",SUMIF(OUTBOUND!$G:$G,WMS!E1493,OUTBOUND!$O:$O))</f>
        <v>0</v>
      </c>
      <c r="Y1493" s="71">
        <f>IF(E1493="","",SUMIF(OUTBOUND!$G:$G,WMS!E1493,OUTBOUND!$AC:$AC))</f>
        <v>0</v>
      </c>
      <c r="Z1493" s="71">
        <f>IF(E1493="","",SUMIF(OUTBOUND!$G:$G,WMS!E1493,OUTBOUND!$P:$P))</f>
        <v>0</v>
      </c>
      <c r="AA1493" s="27">
        <f t="shared" si="419"/>
        <v>10</v>
      </c>
      <c r="AB1493" s="27">
        <f t="shared" si="420"/>
        <v>100</v>
      </c>
      <c r="AC1493" s="71">
        <f t="shared" si="421"/>
        <v>12.6</v>
      </c>
      <c r="AD1493" s="71">
        <f t="shared" si="422"/>
        <v>9</v>
      </c>
      <c r="AE1493" s="71">
        <f t="shared" si="423"/>
        <v>0.04</v>
      </c>
      <c r="AF1493" s="80" t="b">
        <f t="shared" si="424"/>
        <v>1</v>
      </c>
    </row>
    <row r="1494" spans="1:32">
      <c r="A1494" s="43" t="s">
        <v>3227</v>
      </c>
      <c r="B1494" s="19" t="s">
        <v>2491</v>
      </c>
      <c r="C1494" s="19" t="s">
        <v>4086</v>
      </c>
      <c r="D1494" s="19" t="s">
        <v>4100</v>
      </c>
      <c r="E1494" s="57" t="str">
        <f t="shared" si="413"/>
        <v>KG-ARI-1906-00171-03641/42762645</v>
      </c>
      <c r="F1494" s="19" t="s">
        <v>2493</v>
      </c>
      <c r="G1494" s="19" t="s">
        <v>2496</v>
      </c>
      <c r="H1494" s="45">
        <v>43677</v>
      </c>
      <c r="I1494" s="38">
        <v>12</v>
      </c>
      <c r="J1494" s="38">
        <v>120</v>
      </c>
      <c r="K1494" s="65">
        <f t="shared" si="414"/>
        <v>10</v>
      </c>
      <c r="L1494" s="46">
        <v>2.04</v>
      </c>
      <c r="M1494" s="66">
        <f t="shared" si="415"/>
        <v>24.48</v>
      </c>
      <c r="N1494" s="38">
        <v>37</v>
      </c>
      <c r="O1494" s="38">
        <v>16.5</v>
      </c>
      <c r="P1494" s="38">
        <v>12</v>
      </c>
      <c r="Q1494" s="71">
        <f t="shared" si="416"/>
        <v>7.0000000000000001E-3</v>
      </c>
      <c r="R1494" s="65">
        <f t="shared" si="417"/>
        <v>0.09</v>
      </c>
      <c r="S1494" s="72">
        <f t="shared" si="418"/>
        <v>0.16999999999999998</v>
      </c>
      <c r="T1494" s="50">
        <v>20.399999999999999</v>
      </c>
      <c r="U1494" s="51" t="s">
        <v>3438</v>
      </c>
      <c r="V1494" s="27">
        <f>IF(E1494="","",SUMIF(OUTBOUND!$G:$G,WMS!E1494,OUTBOUND!$L:$L))</f>
        <v>0</v>
      </c>
      <c r="W1494" s="27">
        <f>IF(E1494="","",SUMIF(OUTBOUND!$G:$G,WMS!E1494,OUTBOUND!$M:$M))</f>
        <v>0</v>
      </c>
      <c r="X1494" s="71">
        <f>IF(E1494="","",SUMIF(OUTBOUND!$G:$G,WMS!E1494,OUTBOUND!$O:$O))</f>
        <v>0</v>
      </c>
      <c r="Y1494" s="71">
        <f>IF(E1494="","",SUMIF(OUTBOUND!$G:$G,WMS!E1494,OUTBOUND!$AC:$AC))</f>
        <v>0</v>
      </c>
      <c r="Z1494" s="71">
        <f>IF(E1494="","",SUMIF(OUTBOUND!$G:$G,WMS!E1494,OUTBOUND!$P:$P))</f>
        <v>0</v>
      </c>
      <c r="AA1494" s="27">
        <f t="shared" si="419"/>
        <v>12</v>
      </c>
      <c r="AB1494" s="27">
        <f t="shared" si="420"/>
        <v>120</v>
      </c>
      <c r="AC1494" s="71">
        <f t="shared" si="421"/>
        <v>24.48</v>
      </c>
      <c r="AD1494" s="71">
        <f t="shared" si="422"/>
        <v>20.399999999999999</v>
      </c>
      <c r="AE1494" s="71">
        <f t="shared" si="423"/>
        <v>0.09</v>
      </c>
      <c r="AF1494" s="80" t="b">
        <f t="shared" si="424"/>
        <v>1</v>
      </c>
    </row>
    <row r="1495" spans="1:32">
      <c r="A1495" s="43" t="s">
        <v>3227</v>
      </c>
      <c r="B1495" s="19" t="s">
        <v>2491</v>
      </c>
      <c r="C1495" s="19" t="s">
        <v>4086</v>
      </c>
      <c r="D1495" s="19" t="s">
        <v>4101</v>
      </c>
      <c r="E1495" s="57" t="str">
        <f t="shared" si="413"/>
        <v>KG-ARI-1906-00171-03641/42754299</v>
      </c>
      <c r="F1495" s="19" t="s">
        <v>2493</v>
      </c>
      <c r="G1495" s="19" t="s">
        <v>2494</v>
      </c>
      <c r="H1495" s="45">
        <v>43677</v>
      </c>
      <c r="I1495" s="38">
        <v>8</v>
      </c>
      <c r="J1495" s="38">
        <v>96</v>
      </c>
      <c r="K1495" s="65">
        <f t="shared" si="414"/>
        <v>12</v>
      </c>
      <c r="L1495" s="46">
        <v>4.53</v>
      </c>
      <c r="M1495" s="66">
        <f t="shared" si="415"/>
        <v>36.24</v>
      </c>
      <c r="N1495" s="38">
        <v>40</v>
      </c>
      <c r="O1495" s="38">
        <v>28.5</v>
      </c>
      <c r="P1495" s="38">
        <v>12.5</v>
      </c>
      <c r="Q1495" s="71">
        <f t="shared" si="416"/>
        <v>1.4E-2</v>
      </c>
      <c r="R1495" s="65">
        <f t="shared" si="417"/>
        <v>0.11</v>
      </c>
      <c r="S1495" s="72">
        <f t="shared" si="418"/>
        <v>0.3833333333333333</v>
      </c>
      <c r="T1495" s="50">
        <v>36.799999999999997</v>
      </c>
      <c r="U1495" s="51" t="s">
        <v>3438</v>
      </c>
      <c r="V1495" s="27">
        <f>IF(E1495="","",SUMIF(OUTBOUND!$G:$G,WMS!E1495,OUTBOUND!$L:$L))</f>
        <v>0</v>
      </c>
      <c r="W1495" s="27">
        <f>IF(E1495="","",SUMIF(OUTBOUND!$G:$G,WMS!E1495,OUTBOUND!$M:$M))</f>
        <v>0</v>
      </c>
      <c r="X1495" s="71">
        <f>IF(E1495="","",SUMIF(OUTBOUND!$G:$G,WMS!E1495,OUTBOUND!$O:$O))</f>
        <v>0</v>
      </c>
      <c r="Y1495" s="71">
        <f>IF(E1495="","",SUMIF(OUTBOUND!$G:$G,WMS!E1495,OUTBOUND!$AC:$AC))</f>
        <v>0</v>
      </c>
      <c r="Z1495" s="71">
        <f>IF(E1495="","",SUMIF(OUTBOUND!$G:$G,WMS!E1495,OUTBOUND!$P:$P))</f>
        <v>0</v>
      </c>
      <c r="AA1495" s="27">
        <f t="shared" si="419"/>
        <v>8</v>
      </c>
      <c r="AB1495" s="27">
        <f t="shared" si="420"/>
        <v>96</v>
      </c>
      <c r="AC1495" s="71">
        <f t="shared" si="421"/>
        <v>36.24</v>
      </c>
      <c r="AD1495" s="71">
        <f t="shared" si="422"/>
        <v>36.799999999999997</v>
      </c>
      <c r="AE1495" s="71">
        <f t="shared" si="423"/>
        <v>0.11</v>
      </c>
      <c r="AF1495" s="80" t="b">
        <f t="shared" si="424"/>
        <v>1</v>
      </c>
    </row>
    <row r="1496" spans="1:32">
      <c r="A1496" s="43" t="s">
        <v>3227</v>
      </c>
      <c r="B1496" s="19" t="s">
        <v>2491</v>
      </c>
      <c r="C1496" s="19" t="s">
        <v>4086</v>
      </c>
      <c r="D1496" s="19" t="s">
        <v>4102</v>
      </c>
      <c r="E1496" s="57" t="str">
        <f t="shared" si="413"/>
        <v>KG-ARI-1906-00171-03641/42756477</v>
      </c>
      <c r="F1496" s="19" t="s">
        <v>2493</v>
      </c>
      <c r="G1496" s="19" t="s">
        <v>2494</v>
      </c>
      <c r="H1496" s="45">
        <v>43677</v>
      </c>
      <c r="I1496" s="38">
        <v>7</v>
      </c>
      <c r="J1496" s="38">
        <v>84</v>
      </c>
      <c r="K1496" s="65">
        <f t="shared" si="414"/>
        <v>12</v>
      </c>
      <c r="L1496" s="46">
        <v>4.55</v>
      </c>
      <c r="M1496" s="66">
        <f t="shared" si="415"/>
        <v>31.85</v>
      </c>
      <c r="N1496" s="38">
        <v>40</v>
      </c>
      <c r="O1496" s="38">
        <v>28.5</v>
      </c>
      <c r="P1496" s="38">
        <v>12.5</v>
      </c>
      <c r="Q1496" s="71">
        <f t="shared" si="416"/>
        <v>1.4E-2</v>
      </c>
      <c r="R1496" s="65">
        <f t="shared" si="417"/>
        <v>0.1</v>
      </c>
      <c r="S1496" s="72">
        <f t="shared" si="418"/>
        <v>0.38333333333333336</v>
      </c>
      <c r="T1496" s="50">
        <v>32.200000000000003</v>
      </c>
      <c r="U1496" s="51" t="s">
        <v>3438</v>
      </c>
      <c r="V1496" s="27">
        <f>IF(E1496="","",SUMIF(OUTBOUND!$G:$G,WMS!E1496,OUTBOUND!$L:$L))</f>
        <v>0</v>
      </c>
      <c r="W1496" s="27">
        <f>IF(E1496="","",SUMIF(OUTBOUND!$G:$G,WMS!E1496,OUTBOUND!$M:$M))</f>
        <v>0</v>
      </c>
      <c r="X1496" s="71">
        <f>IF(E1496="","",SUMIF(OUTBOUND!$G:$G,WMS!E1496,OUTBOUND!$O:$O))</f>
        <v>0</v>
      </c>
      <c r="Y1496" s="71">
        <f>IF(E1496="","",SUMIF(OUTBOUND!$G:$G,WMS!E1496,OUTBOUND!$AC:$AC))</f>
        <v>0</v>
      </c>
      <c r="Z1496" s="71">
        <f>IF(E1496="","",SUMIF(OUTBOUND!$G:$G,WMS!E1496,OUTBOUND!$P:$P))</f>
        <v>0</v>
      </c>
      <c r="AA1496" s="27">
        <f t="shared" si="419"/>
        <v>7</v>
      </c>
      <c r="AB1496" s="27">
        <f t="shared" si="420"/>
        <v>84</v>
      </c>
      <c r="AC1496" s="71">
        <f t="shared" si="421"/>
        <v>31.85</v>
      </c>
      <c r="AD1496" s="71">
        <f t="shared" si="422"/>
        <v>32.200000000000003</v>
      </c>
      <c r="AE1496" s="71">
        <f t="shared" si="423"/>
        <v>0.1</v>
      </c>
      <c r="AF1496" s="80" t="b">
        <f t="shared" si="424"/>
        <v>1</v>
      </c>
    </row>
    <row r="1497" spans="1:32">
      <c r="A1497" s="43" t="s">
        <v>3227</v>
      </c>
      <c r="B1497" s="19" t="s">
        <v>2491</v>
      </c>
      <c r="C1497" s="19" t="s">
        <v>4086</v>
      </c>
      <c r="D1497" s="19" t="s">
        <v>4103</v>
      </c>
      <c r="E1497" s="57" t="str">
        <f t="shared" si="413"/>
        <v>KG-ARI-1906-00171-03641/42754206</v>
      </c>
      <c r="F1497" s="19" t="s">
        <v>2493</v>
      </c>
      <c r="G1497" s="19" t="s">
        <v>2494</v>
      </c>
      <c r="H1497" s="45">
        <v>43677</v>
      </c>
      <c r="I1497" s="38">
        <v>6</v>
      </c>
      <c r="J1497" s="38">
        <v>72</v>
      </c>
      <c r="K1497" s="65">
        <f t="shared" si="414"/>
        <v>12</v>
      </c>
      <c r="L1497" s="46">
        <v>4.53</v>
      </c>
      <c r="M1497" s="66">
        <f t="shared" si="415"/>
        <v>27.18</v>
      </c>
      <c r="N1497" s="38">
        <v>40</v>
      </c>
      <c r="O1497" s="38">
        <v>28.5</v>
      </c>
      <c r="P1497" s="38">
        <v>12.5</v>
      </c>
      <c r="Q1497" s="71">
        <f t="shared" si="416"/>
        <v>1.4E-2</v>
      </c>
      <c r="R1497" s="65">
        <f t="shared" si="417"/>
        <v>0.09</v>
      </c>
      <c r="S1497" s="72">
        <f t="shared" si="418"/>
        <v>0.38333333333333336</v>
      </c>
      <c r="T1497" s="50">
        <v>27.6</v>
      </c>
      <c r="U1497" s="51" t="s">
        <v>3438</v>
      </c>
      <c r="V1497" s="27">
        <f>IF(E1497="","",SUMIF(OUTBOUND!$G:$G,WMS!E1497,OUTBOUND!$L:$L))</f>
        <v>0</v>
      </c>
      <c r="W1497" s="27">
        <f>IF(E1497="","",SUMIF(OUTBOUND!$G:$G,WMS!E1497,OUTBOUND!$M:$M))</f>
        <v>0</v>
      </c>
      <c r="X1497" s="71">
        <f>IF(E1497="","",SUMIF(OUTBOUND!$G:$G,WMS!E1497,OUTBOUND!$O:$O))</f>
        <v>0</v>
      </c>
      <c r="Y1497" s="71">
        <f>IF(E1497="","",SUMIF(OUTBOUND!$G:$G,WMS!E1497,OUTBOUND!$AC:$AC))</f>
        <v>0</v>
      </c>
      <c r="Z1497" s="71">
        <f>IF(E1497="","",SUMIF(OUTBOUND!$G:$G,WMS!E1497,OUTBOUND!$P:$P))</f>
        <v>0</v>
      </c>
      <c r="AA1497" s="27">
        <f t="shared" si="419"/>
        <v>6</v>
      </c>
      <c r="AB1497" s="27">
        <f t="shared" si="420"/>
        <v>72</v>
      </c>
      <c r="AC1497" s="71">
        <f t="shared" si="421"/>
        <v>27.18</v>
      </c>
      <c r="AD1497" s="71">
        <f t="shared" si="422"/>
        <v>27.6</v>
      </c>
      <c r="AE1497" s="71">
        <f t="shared" si="423"/>
        <v>0.09</v>
      </c>
      <c r="AF1497" s="80" t="b">
        <f t="shared" si="424"/>
        <v>1</v>
      </c>
    </row>
    <row r="1498" spans="1:32">
      <c r="A1498" s="43" t="s">
        <v>3227</v>
      </c>
      <c r="B1498" s="19" t="s">
        <v>2499</v>
      </c>
      <c r="C1498" s="19" t="s">
        <v>4086</v>
      </c>
      <c r="D1498" s="19" t="s">
        <v>4104</v>
      </c>
      <c r="E1498" s="57" t="str">
        <f t="shared" si="413"/>
        <v>KG-ARI-1906-00171-03641/42756231</v>
      </c>
      <c r="F1498" s="19" t="s">
        <v>2501</v>
      </c>
      <c r="G1498" s="19" t="s">
        <v>2502</v>
      </c>
      <c r="H1498" s="45">
        <v>43677</v>
      </c>
      <c r="I1498" s="38">
        <v>22</v>
      </c>
      <c r="J1498" s="38">
        <v>264</v>
      </c>
      <c r="K1498" s="65">
        <f t="shared" si="414"/>
        <v>12</v>
      </c>
      <c r="L1498" s="46">
        <v>8.9</v>
      </c>
      <c r="M1498" s="66">
        <f t="shared" si="415"/>
        <v>195.8</v>
      </c>
      <c r="N1498" s="38">
        <v>28.5</v>
      </c>
      <c r="O1498" s="38">
        <v>18</v>
      </c>
      <c r="P1498" s="38">
        <v>28.5</v>
      </c>
      <c r="Q1498" s="71">
        <f t="shared" si="416"/>
        <v>1.4999999999999999E-2</v>
      </c>
      <c r="R1498" s="65">
        <f t="shared" si="417"/>
        <v>0.32</v>
      </c>
      <c r="S1498" s="72">
        <f t="shared" si="418"/>
        <v>0.70000000000000007</v>
      </c>
      <c r="T1498" s="50">
        <v>184.8</v>
      </c>
      <c r="U1498" s="51" t="s">
        <v>3826</v>
      </c>
      <c r="V1498" s="27">
        <f>IF(E1498="","",SUMIF(OUTBOUND!$G:$G,WMS!E1498,OUTBOUND!$L:$L))</f>
        <v>0</v>
      </c>
      <c r="W1498" s="27">
        <f>IF(E1498="","",SUMIF(OUTBOUND!$G:$G,WMS!E1498,OUTBOUND!$M:$M))</f>
        <v>0</v>
      </c>
      <c r="X1498" s="71">
        <f>IF(E1498="","",SUMIF(OUTBOUND!$G:$G,WMS!E1498,OUTBOUND!$O:$O))</f>
        <v>0</v>
      </c>
      <c r="Y1498" s="71">
        <f>IF(E1498="","",SUMIF(OUTBOUND!$G:$G,WMS!E1498,OUTBOUND!$AC:$AC))</f>
        <v>0</v>
      </c>
      <c r="Z1498" s="71">
        <f>IF(E1498="","",SUMIF(OUTBOUND!$G:$G,WMS!E1498,OUTBOUND!$P:$P))</f>
        <v>0</v>
      </c>
      <c r="AA1498" s="27">
        <f t="shared" si="419"/>
        <v>22</v>
      </c>
      <c r="AB1498" s="27">
        <f t="shared" si="420"/>
        <v>264</v>
      </c>
      <c r="AC1498" s="71">
        <f t="shared" si="421"/>
        <v>195.8</v>
      </c>
      <c r="AD1498" s="71">
        <f t="shared" si="422"/>
        <v>184.8</v>
      </c>
      <c r="AE1498" s="71">
        <f t="shared" si="423"/>
        <v>0.32</v>
      </c>
      <c r="AF1498" s="80" t="b">
        <f t="shared" si="424"/>
        <v>1</v>
      </c>
    </row>
    <row r="1499" spans="1:32">
      <c r="A1499" s="43" t="s">
        <v>3227</v>
      </c>
      <c r="B1499" s="19" t="s">
        <v>2499</v>
      </c>
      <c r="C1499" s="19" t="s">
        <v>4086</v>
      </c>
      <c r="D1499" s="19" t="s">
        <v>4105</v>
      </c>
      <c r="E1499" s="57" t="str">
        <f t="shared" si="413"/>
        <v>KG-ARI-1906-00171-03641/42756330</v>
      </c>
      <c r="F1499" s="19" t="s">
        <v>2501</v>
      </c>
      <c r="G1499" s="19" t="s">
        <v>2504</v>
      </c>
      <c r="H1499" s="45">
        <v>43677</v>
      </c>
      <c r="I1499" s="38">
        <v>16</v>
      </c>
      <c r="J1499" s="38">
        <v>192</v>
      </c>
      <c r="K1499" s="65">
        <f t="shared" si="414"/>
        <v>12</v>
      </c>
      <c r="L1499" s="46">
        <v>5.0999999999999996</v>
      </c>
      <c r="M1499" s="66">
        <f t="shared" si="415"/>
        <v>81.599999999999994</v>
      </c>
      <c r="N1499" s="38">
        <v>31</v>
      </c>
      <c r="O1499" s="38">
        <v>24.5</v>
      </c>
      <c r="P1499" s="38">
        <v>16</v>
      </c>
      <c r="Q1499" s="71">
        <f t="shared" si="416"/>
        <v>1.2E-2</v>
      </c>
      <c r="R1499" s="65">
        <f t="shared" si="417"/>
        <v>0.19</v>
      </c>
      <c r="S1499" s="72">
        <f t="shared" si="418"/>
        <v>0.40833333333333338</v>
      </c>
      <c r="T1499" s="50">
        <v>78.400000000000006</v>
      </c>
      <c r="U1499" s="51" t="s">
        <v>4106</v>
      </c>
      <c r="V1499" s="27">
        <f>IF(E1499="","",SUMIF(OUTBOUND!$G:$G,WMS!E1499,OUTBOUND!$L:$L))</f>
        <v>0</v>
      </c>
      <c r="W1499" s="27">
        <f>IF(E1499="","",SUMIF(OUTBOUND!$G:$G,WMS!E1499,OUTBOUND!$M:$M))</f>
        <v>0</v>
      </c>
      <c r="X1499" s="71">
        <f>IF(E1499="","",SUMIF(OUTBOUND!$G:$G,WMS!E1499,OUTBOUND!$O:$O))</f>
        <v>0</v>
      </c>
      <c r="Y1499" s="71">
        <f>IF(E1499="","",SUMIF(OUTBOUND!$G:$G,WMS!E1499,OUTBOUND!$AC:$AC))</f>
        <v>0</v>
      </c>
      <c r="Z1499" s="71">
        <f>IF(E1499="","",SUMIF(OUTBOUND!$G:$G,WMS!E1499,OUTBOUND!$P:$P))</f>
        <v>0</v>
      </c>
      <c r="AA1499" s="27">
        <f t="shared" si="419"/>
        <v>16</v>
      </c>
      <c r="AB1499" s="27">
        <f t="shared" si="420"/>
        <v>192</v>
      </c>
      <c r="AC1499" s="71">
        <f t="shared" si="421"/>
        <v>81.599999999999994</v>
      </c>
      <c r="AD1499" s="71">
        <f t="shared" si="422"/>
        <v>78.400000000000006</v>
      </c>
      <c r="AE1499" s="71">
        <f t="shared" si="423"/>
        <v>0.19</v>
      </c>
      <c r="AF1499" s="80" t="b">
        <f t="shared" si="424"/>
        <v>1</v>
      </c>
    </row>
    <row r="1500" spans="1:32">
      <c r="A1500" s="43" t="s">
        <v>3227</v>
      </c>
      <c r="B1500" s="19" t="s">
        <v>2499</v>
      </c>
      <c r="C1500" s="19" t="s">
        <v>4086</v>
      </c>
      <c r="D1500" s="19" t="s">
        <v>4107</v>
      </c>
      <c r="E1500" s="57" t="str">
        <f t="shared" si="413"/>
        <v>KG-ARI-1906-00171-03641/42756248</v>
      </c>
      <c r="F1500" s="19" t="s">
        <v>2501</v>
      </c>
      <c r="G1500" s="19" t="s">
        <v>2506</v>
      </c>
      <c r="H1500" s="45">
        <v>43677</v>
      </c>
      <c r="I1500" s="38">
        <v>20</v>
      </c>
      <c r="J1500" s="38">
        <v>240</v>
      </c>
      <c r="K1500" s="65">
        <f t="shared" si="414"/>
        <v>12</v>
      </c>
      <c r="L1500" s="46">
        <v>4.12</v>
      </c>
      <c r="M1500" s="66">
        <f t="shared" si="415"/>
        <v>82.4</v>
      </c>
      <c r="N1500" s="38">
        <v>21</v>
      </c>
      <c r="O1500" s="38">
        <v>14.5</v>
      </c>
      <c r="P1500" s="38">
        <v>21.5</v>
      </c>
      <c r="Q1500" s="71">
        <f t="shared" si="416"/>
        <v>7.0000000000000001E-3</v>
      </c>
      <c r="R1500" s="65">
        <f t="shared" si="417"/>
        <v>0.13</v>
      </c>
      <c r="S1500" s="72">
        <f t="shared" si="418"/>
        <v>0.28333333333333333</v>
      </c>
      <c r="T1500" s="50">
        <v>68</v>
      </c>
      <c r="U1500" s="51" t="s">
        <v>4106</v>
      </c>
      <c r="V1500" s="27">
        <f>IF(E1500="","",SUMIF(OUTBOUND!$G:$G,WMS!E1500,OUTBOUND!$L:$L))</f>
        <v>0</v>
      </c>
      <c r="W1500" s="27">
        <f>IF(E1500="","",SUMIF(OUTBOUND!$G:$G,WMS!E1500,OUTBOUND!$M:$M))</f>
        <v>0</v>
      </c>
      <c r="X1500" s="71">
        <f>IF(E1500="","",SUMIF(OUTBOUND!$G:$G,WMS!E1500,OUTBOUND!$O:$O))</f>
        <v>0</v>
      </c>
      <c r="Y1500" s="71">
        <f>IF(E1500="","",SUMIF(OUTBOUND!$G:$G,WMS!E1500,OUTBOUND!$AC:$AC))</f>
        <v>0</v>
      </c>
      <c r="Z1500" s="71">
        <f>IF(E1500="","",SUMIF(OUTBOUND!$G:$G,WMS!E1500,OUTBOUND!$P:$P))</f>
        <v>0</v>
      </c>
      <c r="AA1500" s="27">
        <f t="shared" si="419"/>
        <v>20</v>
      </c>
      <c r="AB1500" s="27">
        <f t="shared" si="420"/>
        <v>240</v>
      </c>
      <c r="AC1500" s="71">
        <f t="shared" si="421"/>
        <v>82.4</v>
      </c>
      <c r="AD1500" s="71">
        <f t="shared" si="422"/>
        <v>68</v>
      </c>
      <c r="AE1500" s="71">
        <f t="shared" si="423"/>
        <v>0.13</v>
      </c>
      <c r="AF1500" s="80" t="b">
        <f t="shared" si="424"/>
        <v>1</v>
      </c>
    </row>
    <row r="1501" spans="1:32">
      <c r="A1501" s="43" t="s">
        <v>3227</v>
      </c>
      <c r="B1501" s="19" t="s">
        <v>2499</v>
      </c>
      <c r="C1501" s="19" t="s">
        <v>4086</v>
      </c>
      <c r="D1501" s="19" t="s">
        <v>4108</v>
      </c>
      <c r="E1501" s="57" t="str">
        <f t="shared" si="413"/>
        <v>KG-ARI-1906-00171-03641/42756439</v>
      </c>
      <c r="F1501" s="19" t="s">
        <v>2501</v>
      </c>
      <c r="G1501" s="19" t="s">
        <v>2508</v>
      </c>
      <c r="H1501" s="45">
        <v>43677</v>
      </c>
      <c r="I1501" s="38">
        <v>19</v>
      </c>
      <c r="J1501" s="38">
        <v>228</v>
      </c>
      <c r="K1501" s="65">
        <f t="shared" si="414"/>
        <v>12</v>
      </c>
      <c r="L1501" s="46">
        <v>4.0999999999999996</v>
      </c>
      <c r="M1501" s="66">
        <f t="shared" si="415"/>
        <v>77.900000000000006</v>
      </c>
      <c r="N1501" s="38">
        <v>28</v>
      </c>
      <c r="O1501" s="38">
        <v>19.5</v>
      </c>
      <c r="P1501" s="38">
        <v>23.5</v>
      </c>
      <c r="Q1501" s="71">
        <f t="shared" si="416"/>
        <v>1.2999999999999999E-2</v>
      </c>
      <c r="R1501" s="65">
        <f t="shared" si="417"/>
        <v>0.24</v>
      </c>
      <c r="S1501" s="72">
        <f t="shared" si="418"/>
        <v>0.32499999999999996</v>
      </c>
      <c r="T1501" s="50">
        <v>74.099999999999994</v>
      </c>
      <c r="U1501" s="51" t="s">
        <v>4106</v>
      </c>
      <c r="V1501" s="27">
        <f>IF(E1501="","",SUMIF(OUTBOUND!$G:$G,WMS!E1501,OUTBOUND!$L:$L))</f>
        <v>0</v>
      </c>
      <c r="W1501" s="27">
        <f>IF(E1501="","",SUMIF(OUTBOUND!$G:$G,WMS!E1501,OUTBOUND!$M:$M))</f>
        <v>0</v>
      </c>
      <c r="X1501" s="71">
        <f>IF(E1501="","",SUMIF(OUTBOUND!$G:$G,WMS!E1501,OUTBOUND!$O:$O))</f>
        <v>0</v>
      </c>
      <c r="Y1501" s="71">
        <f>IF(E1501="","",SUMIF(OUTBOUND!$G:$G,WMS!E1501,OUTBOUND!$AC:$AC))</f>
        <v>0</v>
      </c>
      <c r="Z1501" s="71">
        <f>IF(E1501="","",SUMIF(OUTBOUND!$G:$G,WMS!E1501,OUTBOUND!$P:$P))</f>
        <v>0</v>
      </c>
      <c r="AA1501" s="27">
        <f t="shared" si="419"/>
        <v>19</v>
      </c>
      <c r="AB1501" s="27">
        <f t="shared" si="420"/>
        <v>228</v>
      </c>
      <c r="AC1501" s="71">
        <f t="shared" si="421"/>
        <v>77.900000000000006</v>
      </c>
      <c r="AD1501" s="71">
        <f t="shared" si="422"/>
        <v>74.099999999999994</v>
      </c>
      <c r="AE1501" s="71">
        <f t="shared" si="423"/>
        <v>0.24</v>
      </c>
      <c r="AF1501" s="80" t="b">
        <f t="shared" si="424"/>
        <v>1</v>
      </c>
    </row>
    <row r="1502" spans="1:32">
      <c r="A1502" s="43" t="s">
        <v>3227</v>
      </c>
      <c r="B1502" s="19" t="s">
        <v>2499</v>
      </c>
      <c r="C1502" s="19" t="s">
        <v>4086</v>
      </c>
      <c r="D1502" s="19" t="s">
        <v>4109</v>
      </c>
      <c r="E1502" s="57" t="str">
        <f t="shared" si="413"/>
        <v>KG-ARI-1906-00171-03641/42756279</v>
      </c>
      <c r="F1502" s="19" t="s">
        <v>2501</v>
      </c>
      <c r="G1502" s="19" t="s">
        <v>2510</v>
      </c>
      <c r="H1502" s="45">
        <v>43677</v>
      </c>
      <c r="I1502" s="38">
        <v>20</v>
      </c>
      <c r="J1502" s="38">
        <v>240</v>
      </c>
      <c r="K1502" s="65">
        <f t="shared" si="414"/>
        <v>12</v>
      </c>
      <c r="L1502" s="46">
        <v>5.9</v>
      </c>
      <c r="M1502" s="66">
        <f t="shared" si="415"/>
        <v>118</v>
      </c>
      <c r="N1502" s="38">
        <v>22.5</v>
      </c>
      <c r="O1502" s="38">
        <v>22.5</v>
      </c>
      <c r="P1502" s="38">
        <v>22.5</v>
      </c>
      <c r="Q1502" s="71">
        <f t="shared" si="416"/>
        <v>1.0999999999999999E-2</v>
      </c>
      <c r="R1502" s="65">
        <f t="shared" si="417"/>
        <v>0.23</v>
      </c>
      <c r="S1502" s="72">
        <f t="shared" si="418"/>
        <v>0.47499999999999998</v>
      </c>
      <c r="T1502" s="50">
        <v>114</v>
      </c>
      <c r="U1502" s="51" t="s">
        <v>4106</v>
      </c>
      <c r="V1502" s="27">
        <f>IF(E1502="","",SUMIF(OUTBOUND!$G:$G,WMS!E1502,OUTBOUND!$L:$L))</f>
        <v>0</v>
      </c>
      <c r="W1502" s="27">
        <f>IF(E1502="","",SUMIF(OUTBOUND!$G:$G,WMS!E1502,OUTBOUND!$M:$M))</f>
        <v>0</v>
      </c>
      <c r="X1502" s="71">
        <f>IF(E1502="","",SUMIF(OUTBOUND!$G:$G,WMS!E1502,OUTBOUND!$O:$O))</f>
        <v>0</v>
      </c>
      <c r="Y1502" s="71">
        <f>IF(E1502="","",SUMIF(OUTBOUND!$G:$G,WMS!E1502,OUTBOUND!$AC:$AC))</f>
        <v>0</v>
      </c>
      <c r="Z1502" s="71">
        <f>IF(E1502="","",SUMIF(OUTBOUND!$G:$G,WMS!E1502,OUTBOUND!$P:$P))</f>
        <v>0</v>
      </c>
      <c r="AA1502" s="27">
        <f t="shared" si="419"/>
        <v>20</v>
      </c>
      <c r="AB1502" s="27">
        <f t="shared" si="420"/>
        <v>240</v>
      </c>
      <c r="AC1502" s="71">
        <f t="shared" si="421"/>
        <v>118</v>
      </c>
      <c r="AD1502" s="71">
        <f t="shared" si="422"/>
        <v>114</v>
      </c>
      <c r="AE1502" s="71">
        <f t="shared" si="423"/>
        <v>0.23</v>
      </c>
      <c r="AF1502" s="80" t="b">
        <f t="shared" si="424"/>
        <v>1</v>
      </c>
    </row>
    <row r="1503" spans="1:32">
      <c r="A1503" s="43" t="s">
        <v>3227</v>
      </c>
      <c r="B1503" s="19" t="s">
        <v>2512</v>
      </c>
      <c r="C1503" s="19" t="s">
        <v>4110</v>
      </c>
      <c r="D1503" s="19" t="s">
        <v>4111</v>
      </c>
      <c r="E1503" s="57" t="str">
        <f t="shared" si="413"/>
        <v>KG-ARI-1906-00169-04086/42651253</v>
      </c>
      <c r="F1503" s="19" t="s">
        <v>2514</v>
      </c>
      <c r="G1503" s="19" t="s">
        <v>2516</v>
      </c>
      <c r="H1503" s="45">
        <v>43677</v>
      </c>
      <c r="I1503" s="38">
        <v>1</v>
      </c>
      <c r="J1503" s="38">
        <v>24</v>
      </c>
      <c r="K1503" s="65">
        <f t="shared" si="414"/>
        <v>24</v>
      </c>
      <c r="L1503" s="46">
        <v>1.05</v>
      </c>
      <c r="M1503" s="66">
        <f t="shared" si="415"/>
        <v>1.05</v>
      </c>
      <c r="N1503" s="38">
        <v>34.5</v>
      </c>
      <c r="O1503" s="38">
        <v>16.5</v>
      </c>
      <c r="P1503" s="38">
        <v>19</v>
      </c>
      <c r="Q1503" s="71">
        <f t="shared" si="416"/>
        <v>1.0999999999999999E-2</v>
      </c>
      <c r="R1503" s="65">
        <f t="shared" si="417"/>
        <v>0.01</v>
      </c>
      <c r="S1503" s="72">
        <f t="shared" si="418"/>
        <v>3.6666666666666667E-2</v>
      </c>
      <c r="T1503" s="50">
        <v>0.88</v>
      </c>
      <c r="U1503" s="51" t="s">
        <v>4106</v>
      </c>
      <c r="V1503" s="27">
        <f>IF(E1503="","",SUMIF(OUTBOUND!$G:$G,WMS!E1503,OUTBOUND!$L:$L))</f>
        <v>0</v>
      </c>
      <c r="W1503" s="27">
        <f>IF(E1503="","",SUMIF(OUTBOUND!$G:$G,WMS!E1503,OUTBOUND!$M:$M))</f>
        <v>0</v>
      </c>
      <c r="X1503" s="71">
        <f>IF(E1503="","",SUMIF(OUTBOUND!$G:$G,WMS!E1503,OUTBOUND!$O:$O))</f>
        <v>0</v>
      </c>
      <c r="Y1503" s="71">
        <f>IF(E1503="","",SUMIF(OUTBOUND!$G:$G,WMS!E1503,OUTBOUND!$AC:$AC))</f>
        <v>0</v>
      </c>
      <c r="Z1503" s="71">
        <f>IF(E1503="","",SUMIF(OUTBOUND!$G:$G,WMS!E1503,OUTBOUND!$P:$P))</f>
        <v>0</v>
      </c>
      <c r="AA1503" s="27">
        <f t="shared" si="419"/>
        <v>1</v>
      </c>
      <c r="AB1503" s="27">
        <f t="shared" si="420"/>
        <v>24</v>
      </c>
      <c r="AC1503" s="71">
        <f t="shared" si="421"/>
        <v>1.05</v>
      </c>
      <c r="AD1503" s="71">
        <f t="shared" si="422"/>
        <v>0.88</v>
      </c>
      <c r="AE1503" s="71">
        <f t="shared" si="423"/>
        <v>0.01</v>
      </c>
      <c r="AF1503" s="80" t="b">
        <f t="shared" si="424"/>
        <v>1</v>
      </c>
    </row>
    <row r="1504" spans="1:32">
      <c r="A1504" s="43" t="s">
        <v>3227</v>
      </c>
      <c r="B1504" s="19" t="s">
        <v>2512</v>
      </c>
      <c r="C1504" s="19" t="s">
        <v>4110</v>
      </c>
      <c r="D1504" s="19" t="s">
        <v>4112</v>
      </c>
      <c r="E1504" s="57" t="str">
        <f t="shared" ref="E1504:E1528" si="425">IF(D1504="","",C1504&amp;"/"&amp;D1504)</f>
        <v>KG-ARI-1906-00169-04086/42390565</v>
      </c>
      <c r="F1504" s="19" t="s">
        <v>2514</v>
      </c>
      <c r="G1504" s="19" t="s">
        <v>2515</v>
      </c>
      <c r="H1504" s="45">
        <v>43677</v>
      </c>
      <c r="I1504" s="38">
        <v>1</v>
      </c>
      <c r="J1504" s="38">
        <v>12</v>
      </c>
      <c r="K1504" s="65">
        <f t="shared" ref="K1504:K1567" si="426">IF(J1504="","",J1504/I1504)</f>
        <v>12</v>
      </c>
      <c r="L1504" s="46">
        <v>2.35</v>
      </c>
      <c r="M1504" s="66">
        <f t="shared" ref="M1504:M1567" si="427">IF(L1504="","",ROUND(I1504*L1504,3))</f>
        <v>2.35</v>
      </c>
      <c r="N1504" s="38">
        <v>78.5</v>
      </c>
      <c r="O1504" s="38">
        <v>14.5</v>
      </c>
      <c r="P1504" s="38">
        <v>18.5</v>
      </c>
      <c r="Q1504" s="71">
        <f t="shared" ref="Q1504:Q1567" si="428">IF(P1504="","",ROUND(N1504*O1504*P1504/1000000,3))</f>
        <v>2.1000000000000001E-2</v>
      </c>
      <c r="R1504" s="65">
        <f t="shared" ref="R1504:R1567" si="429">IF(Q1504="","",ROUND(N1504*O1504*P1504/1000000*I1504,2))</f>
        <v>0.02</v>
      </c>
      <c r="S1504" s="72">
        <f t="shared" ref="S1504:S1567" si="430">IF(T1504="","",T1504/J1504)</f>
        <v>0.17083333333333331</v>
      </c>
      <c r="T1504" s="50">
        <v>2.0499999999999998</v>
      </c>
      <c r="U1504" s="51" t="s">
        <v>4106</v>
      </c>
      <c r="V1504" s="27">
        <f>IF(E1504="","",SUMIF(OUTBOUND!$G:$G,WMS!E1504,OUTBOUND!$L:$L))</f>
        <v>0</v>
      </c>
      <c r="W1504" s="27">
        <f>IF(E1504="","",SUMIF(OUTBOUND!$G:$G,WMS!E1504,OUTBOUND!$M:$M))</f>
        <v>0</v>
      </c>
      <c r="X1504" s="71">
        <f>IF(E1504="","",SUMIF(OUTBOUND!$G:$G,WMS!E1504,OUTBOUND!$O:$O))</f>
        <v>0</v>
      </c>
      <c r="Y1504" s="71">
        <f>IF(E1504="","",SUMIF(OUTBOUND!$G:$G,WMS!E1504,OUTBOUND!$AC:$AC))</f>
        <v>0</v>
      </c>
      <c r="Z1504" s="71">
        <f>IF(E1504="","",SUMIF(OUTBOUND!$G:$G,WMS!E1504,OUTBOUND!$P:$P))</f>
        <v>0</v>
      </c>
      <c r="AA1504" s="27">
        <f t="shared" ref="AA1504:AA1567" si="431">IF(I1504="","",I1504-V1504)</f>
        <v>1</v>
      </c>
      <c r="AB1504" s="27">
        <f t="shared" ref="AB1504:AB1567" si="432">IF(J1504="","",J1504-W1504)</f>
        <v>12</v>
      </c>
      <c r="AC1504" s="71">
        <f t="shared" ref="AC1504:AC1567" si="433">IF(M1504="","",M1504-X1504)</f>
        <v>2.35</v>
      </c>
      <c r="AD1504" s="71">
        <f t="shared" ref="AD1504:AD1567" si="434">IF(T1504="","",T1504-Y1504)</f>
        <v>2.0499999999999998</v>
      </c>
      <c r="AE1504" s="71">
        <f t="shared" ref="AE1504:AE1567" si="435">IF(R1504="","",R1504-Z1504)</f>
        <v>0.02</v>
      </c>
      <c r="AF1504" s="80" t="b">
        <f t="shared" ref="AF1504:AF1567" si="436">IF(AB1504="","",EXACT(K1504,AB1504/AA1504))</f>
        <v>1</v>
      </c>
    </row>
    <row r="1505" spans="1:32">
      <c r="A1505" s="43" t="s">
        <v>3227</v>
      </c>
      <c r="B1505" s="19" t="s">
        <v>2517</v>
      </c>
      <c r="C1505" s="19" t="s">
        <v>4113</v>
      </c>
      <c r="D1505" s="19" t="s">
        <v>4114</v>
      </c>
      <c r="E1505" s="57" t="str">
        <f t="shared" si="425"/>
        <v>KG-ARI-1906-00169-03852/42754473</v>
      </c>
      <c r="F1505" s="19" t="s">
        <v>2519</v>
      </c>
      <c r="G1505" s="19" t="s">
        <v>2520</v>
      </c>
      <c r="H1505" s="45">
        <v>43684</v>
      </c>
      <c r="I1505" s="38">
        <v>20</v>
      </c>
      <c r="J1505" s="38">
        <v>20</v>
      </c>
      <c r="K1505" s="65">
        <f t="shared" si="426"/>
        <v>1</v>
      </c>
      <c r="L1505" s="46">
        <v>2.6</v>
      </c>
      <c r="M1505" s="66">
        <f t="shared" si="427"/>
        <v>52</v>
      </c>
      <c r="N1505" s="38">
        <v>42</v>
      </c>
      <c r="O1505" s="38">
        <v>14.5</v>
      </c>
      <c r="P1505" s="38">
        <v>79</v>
      </c>
      <c r="Q1505" s="71">
        <f t="shared" si="428"/>
        <v>4.8000000000000001E-2</v>
      </c>
      <c r="R1505" s="65">
        <f t="shared" si="429"/>
        <v>0.96</v>
      </c>
      <c r="S1505" s="72">
        <f t="shared" si="430"/>
        <v>2.6100000000000003</v>
      </c>
      <c r="T1505" s="50">
        <v>52.2</v>
      </c>
      <c r="U1505" s="51" t="s">
        <v>3807</v>
      </c>
      <c r="V1505" s="27">
        <f>IF(E1505="","",SUMIF(OUTBOUND!$G:$G,WMS!E1505,OUTBOUND!$L:$L))</f>
        <v>0</v>
      </c>
      <c r="W1505" s="27">
        <f>IF(E1505="","",SUMIF(OUTBOUND!$G:$G,WMS!E1505,OUTBOUND!$M:$M))</f>
        <v>0</v>
      </c>
      <c r="X1505" s="71">
        <f>IF(E1505="","",SUMIF(OUTBOUND!$G:$G,WMS!E1505,OUTBOUND!$O:$O))</f>
        <v>0</v>
      </c>
      <c r="Y1505" s="71">
        <f>IF(E1505="","",SUMIF(OUTBOUND!$G:$G,WMS!E1505,OUTBOUND!$AC:$AC))</f>
        <v>0</v>
      </c>
      <c r="Z1505" s="71">
        <f>IF(E1505="","",SUMIF(OUTBOUND!$G:$G,WMS!E1505,OUTBOUND!$P:$P))</f>
        <v>0</v>
      </c>
      <c r="AA1505" s="27">
        <f t="shared" si="431"/>
        <v>20</v>
      </c>
      <c r="AB1505" s="27">
        <f t="shared" si="432"/>
        <v>20</v>
      </c>
      <c r="AC1505" s="71">
        <f t="shared" si="433"/>
        <v>52</v>
      </c>
      <c r="AD1505" s="71">
        <f t="shared" si="434"/>
        <v>52.2</v>
      </c>
      <c r="AE1505" s="71">
        <f t="shared" si="435"/>
        <v>0.96</v>
      </c>
      <c r="AF1505" s="80" t="b">
        <f t="shared" si="436"/>
        <v>1</v>
      </c>
    </row>
    <row r="1506" spans="1:32">
      <c r="A1506" s="43" t="s">
        <v>3227</v>
      </c>
      <c r="B1506" s="19" t="s">
        <v>2522</v>
      </c>
      <c r="C1506" s="19" t="s">
        <v>4115</v>
      </c>
      <c r="D1506" s="19">
        <v>42742746</v>
      </c>
      <c r="E1506" s="57" t="str">
        <f t="shared" si="425"/>
        <v>KG-ARI-1908-00150-03318/42742746</v>
      </c>
      <c r="F1506" s="19" t="s">
        <v>2524</v>
      </c>
      <c r="G1506" s="19" t="s">
        <v>2525</v>
      </c>
      <c r="H1506" s="45">
        <v>43684</v>
      </c>
      <c r="I1506" s="38">
        <v>5</v>
      </c>
      <c r="J1506" s="38">
        <v>120</v>
      </c>
      <c r="K1506" s="65">
        <f t="shared" si="426"/>
        <v>24</v>
      </c>
      <c r="L1506" s="46">
        <v>1.4</v>
      </c>
      <c r="M1506" s="66">
        <f t="shared" si="427"/>
        <v>7</v>
      </c>
      <c r="N1506" s="38">
        <v>25</v>
      </c>
      <c r="O1506" s="38">
        <v>11</v>
      </c>
      <c r="P1506" s="38">
        <v>70.5</v>
      </c>
      <c r="Q1506" s="71">
        <f t="shared" si="428"/>
        <v>1.9E-2</v>
      </c>
      <c r="R1506" s="65">
        <f t="shared" si="429"/>
        <v>0.1</v>
      </c>
      <c r="S1506" s="72">
        <f t="shared" si="430"/>
        <v>0.04</v>
      </c>
      <c r="T1506" s="50">
        <v>4.8</v>
      </c>
      <c r="U1506" s="51" t="s">
        <v>4116</v>
      </c>
      <c r="V1506" s="27">
        <f>IF(E1506="","",SUMIF(OUTBOUND!$G:$G,WMS!E1506,OUTBOUND!$L:$L))</f>
        <v>0</v>
      </c>
      <c r="W1506" s="27">
        <f>IF(E1506="","",SUMIF(OUTBOUND!$G:$G,WMS!E1506,OUTBOUND!$M:$M))</f>
        <v>0</v>
      </c>
      <c r="X1506" s="71">
        <f>IF(E1506="","",SUMIF(OUTBOUND!$G:$G,WMS!E1506,OUTBOUND!$O:$O))</f>
        <v>0</v>
      </c>
      <c r="Y1506" s="71">
        <f>IF(E1506="","",SUMIF(OUTBOUND!$G:$G,WMS!E1506,OUTBOUND!$AC:$AC))</f>
        <v>0</v>
      </c>
      <c r="Z1506" s="71">
        <f>IF(E1506="","",SUMIF(OUTBOUND!$G:$G,WMS!E1506,OUTBOUND!$P:$P))</f>
        <v>0</v>
      </c>
      <c r="AA1506" s="27">
        <f t="shared" si="431"/>
        <v>5</v>
      </c>
      <c r="AB1506" s="27">
        <f t="shared" si="432"/>
        <v>120</v>
      </c>
      <c r="AC1506" s="71">
        <f t="shared" si="433"/>
        <v>7</v>
      </c>
      <c r="AD1506" s="71">
        <f t="shared" si="434"/>
        <v>4.8</v>
      </c>
      <c r="AE1506" s="71">
        <f t="shared" si="435"/>
        <v>0.1</v>
      </c>
      <c r="AF1506" s="80" t="b">
        <f t="shared" si="436"/>
        <v>1</v>
      </c>
    </row>
    <row r="1507" spans="1:32">
      <c r="A1507" s="43" t="s">
        <v>3227</v>
      </c>
      <c r="B1507" s="19" t="s">
        <v>2527</v>
      </c>
      <c r="C1507" s="19" t="s">
        <v>4117</v>
      </c>
      <c r="D1507" s="19">
        <v>42755869</v>
      </c>
      <c r="E1507" s="57" t="str">
        <f t="shared" si="425"/>
        <v>KG-ARI-1906-00169-03695/42755869</v>
      </c>
      <c r="F1507" s="19" t="s">
        <v>2529</v>
      </c>
      <c r="G1507" s="19" t="s">
        <v>2533</v>
      </c>
      <c r="H1507" s="45">
        <v>43684</v>
      </c>
      <c r="I1507" s="38">
        <v>5</v>
      </c>
      <c r="J1507" s="38">
        <v>30</v>
      </c>
      <c r="K1507" s="65">
        <f t="shared" si="426"/>
        <v>6</v>
      </c>
      <c r="L1507" s="46">
        <v>6</v>
      </c>
      <c r="M1507" s="66">
        <f t="shared" si="427"/>
        <v>30</v>
      </c>
      <c r="N1507" s="38">
        <v>35</v>
      </c>
      <c r="O1507" s="38">
        <v>20</v>
      </c>
      <c r="P1507" s="38">
        <v>34.5</v>
      </c>
      <c r="Q1507" s="71">
        <f t="shared" si="428"/>
        <v>2.4E-2</v>
      </c>
      <c r="R1507" s="65">
        <f t="shared" si="429"/>
        <v>0.12</v>
      </c>
      <c r="S1507" s="72">
        <f t="shared" si="430"/>
        <v>1</v>
      </c>
      <c r="T1507" s="50">
        <v>30</v>
      </c>
      <c r="U1507" s="51" t="s">
        <v>4116</v>
      </c>
      <c r="V1507" s="27">
        <f>IF(E1507="","",SUMIF(OUTBOUND!$G:$G,WMS!E1507,OUTBOUND!$L:$L))</f>
        <v>0</v>
      </c>
      <c r="W1507" s="27">
        <f>IF(E1507="","",SUMIF(OUTBOUND!$G:$G,WMS!E1507,OUTBOUND!$M:$M))</f>
        <v>0</v>
      </c>
      <c r="X1507" s="71">
        <f>IF(E1507="","",SUMIF(OUTBOUND!$G:$G,WMS!E1507,OUTBOUND!$O:$O))</f>
        <v>0</v>
      </c>
      <c r="Y1507" s="71">
        <f>IF(E1507="","",SUMIF(OUTBOUND!$G:$G,WMS!E1507,OUTBOUND!$AC:$AC))</f>
        <v>0</v>
      </c>
      <c r="Z1507" s="71">
        <f>IF(E1507="","",SUMIF(OUTBOUND!$G:$G,WMS!E1507,OUTBOUND!$P:$P))</f>
        <v>0</v>
      </c>
      <c r="AA1507" s="27">
        <f t="shared" si="431"/>
        <v>5</v>
      </c>
      <c r="AB1507" s="27">
        <f t="shared" si="432"/>
        <v>30</v>
      </c>
      <c r="AC1507" s="71">
        <f t="shared" si="433"/>
        <v>30</v>
      </c>
      <c r="AD1507" s="71">
        <f t="shared" si="434"/>
        <v>30</v>
      </c>
      <c r="AE1507" s="71">
        <f t="shared" si="435"/>
        <v>0.12</v>
      </c>
      <c r="AF1507" s="80" t="b">
        <f t="shared" si="436"/>
        <v>1</v>
      </c>
    </row>
    <row r="1508" spans="1:32">
      <c r="A1508" s="43" t="s">
        <v>3227</v>
      </c>
      <c r="B1508" s="19" t="s">
        <v>2527</v>
      </c>
      <c r="C1508" s="19" t="s">
        <v>4117</v>
      </c>
      <c r="D1508" s="19">
        <v>42755647</v>
      </c>
      <c r="E1508" s="57" t="str">
        <f t="shared" si="425"/>
        <v>KG-ARI-1906-00169-03695/42755647</v>
      </c>
      <c r="F1508" s="19" t="s">
        <v>2529</v>
      </c>
      <c r="G1508" s="19" t="s">
        <v>2530</v>
      </c>
      <c r="H1508" s="45">
        <v>43684</v>
      </c>
      <c r="I1508" s="38">
        <v>11</v>
      </c>
      <c r="J1508" s="38">
        <v>66</v>
      </c>
      <c r="K1508" s="65">
        <f t="shared" si="426"/>
        <v>6</v>
      </c>
      <c r="L1508" s="46">
        <v>1.75</v>
      </c>
      <c r="M1508" s="66">
        <f t="shared" si="427"/>
        <v>19.25</v>
      </c>
      <c r="N1508" s="38">
        <v>18.5</v>
      </c>
      <c r="O1508" s="38">
        <v>18.5</v>
      </c>
      <c r="P1508" s="38">
        <v>21.5</v>
      </c>
      <c r="Q1508" s="71">
        <f t="shared" si="428"/>
        <v>7.0000000000000001E-3</v>
      </c>
      <c r="R1508" s="65">
        <f t="shared" si="429"/>
        <v>0.08</v>
      </c>
      <c r="S1508" s="72">
        <f t="shared" si="430"/>
        <v>0.25</v>
      </c>
      <c r="T1508" s="50">
        <v>16.5</v>
      </c>
      <c r="U1508" s="51" t="s">
        <v>4116</v>
      </c>
      <c r="V1508" s="27">
        <f>IF(E1508="","",SUMIF(OUTBOUND!$G:$G,WMS!E1508,OUTBOUND!$L:$L))</f>
        <v>0</v>
      </c>
      <c r="W1508" s="27">
        <f>IF(E1508="","",SUMIF(OUTBOUND!$G:$G,WMS!E1508,OUTBOUND!$M:$M))</f>
        <v>0</v>
      </c>
      <c r="X1508" s="71">
        <f>IF(E1508="","",SUMIF(OUTBOUND!$G:$G,WMS!E1508,OUTBOUND!$O:$O))</f>
        <v>0</v>
      </c>
      <c r="Y1508" s="71">
        <f>IF(E1508="","",SUMIF(OUTBOUND!$G:$G,WMS!E1508,OUTBOUND!$AC:$AC))</f>
        <v>0</v>
      </c>
      <c r="Z1508" s="71">
        <f>IF(E1508="","",SUMIF(OUTBOUND!$G:$G,WMS!E1508,OUTBOUND!$P:$P))</f>
        <v>0</v>
      </c>
      <c r="AA1508" s="27">
        <f t="shared" si="431"/>
        <v>11</v>
      </c>
      <c r="AB1508" s="27">
        <f t="shared" si="432"/>
        <v>66</v>
      </c>
      <c r="AC1508" s="71">
        <f t="shared" si="433"/>
        <v>19.25</v>
      </c>
      <c r="AD1508" s="71">
        <f t="shared" si="434"/>
        <v>16.5</v>
      </c>
      <c r="AE1508" s="71">
        <f t="shared" si="435"/>
        <v>0.08</v>
      </c>
      <c r="AF1508" s="80" t="b">
        <f t="shared" si="436"/>
        <v>1</v>
      </c>
    </row>
    <row r="1509" spans="1:32">
      <c r="A1509" s="43" t="s">
        <v>3227</v>
      </c>
      <c r="B1509" s="19" t="s">
        <v>2527</v>
      </c>
      <c r="C1509" s="19" t="s">
        <v>4117</v>
      </c>
      <c r="D1509" s="19">
        <v>42763451</v>
      </c>
      <c r="E1509" s="57" t="str">
        <f t="shared" si="425"/>
        <v>KG-ARI-1906-00169-03695/42763451</v>
      </c>
      <c r="F1509" s="19" t="s">
        <v>2529</v>
      </c>
      <c r="G1509" s="19" t="s">
        <v>2533</v>
      </c>
      <c r="H1509" s="45">
        <v>43684</v>
      </c>
      <c r="I1509" s="38">
        <v>4</v>
      </c>
      <c r="J1509" s="38">
        <v>24</v>
      </c>
      <c r="K1509" s="65">
        <f t="shared" si="426"/>
        <v>6</v>
      </c>
      <c r="L1509" s="46">
        <v>13.45</v>
      </c>
      <c r="M1509" s="66">
        <f t="shared" si="427"/>
        <v>53.8</v>
      </c>
      <c r="N1509" s="38">
        <v>51</v>
      </c>
      <c r="O1509" s="38">
        <v>29</v>
      </c>
      <c r="P1509" s="38">
        <v>47.5</v>
      </c>
      <c r="Q1509" s="71">
        <f t="shared" si="428"/>
        <v>7.0000000000000007E-2</v>
      </c>
      <c r="R1509" s="65">
        <f t="shared" si="429"/>
        <v>0.28000000000000003</v>
      </c>
      <c r="S1509" s="72">
        <f t="shared" si="430"/>
        <v>2.1</v>
      </c>
      <c r="T1509" s="50">
        <v>50.4</v>
      </c>
      <c r="U1509" s="51" t="s">
        <v>4116</v>
      </c>
      <c r="V1509" s="27">
        <f>IF(E1509="","",SUMIF(OUTBOUND!$G:$G,WMS!E1509,OUTBOUND!$L:$L))</f>
        <v>0</v>
      </c>
      <c r="W1509" s="27">
        <f>IF(E1509="","",SUMIF(OUTBOUND!$G:$G,WMS!E1509,OUTBOUND!$M:$M))</f>
        <v>0</v>
      </c>
      <c r="X1509" s="71">
        <f>IF(E1509="","",SUMIF(OUTBOUND!$G:$G,WMS!E1509,OUTBOUND!$O:$O))</f>
        <v>0</v>
      </c>
      <c r="Y1509" s="71">
        <f>IF(E1509="","",SUMIF(OUTBOUND!$G:$G,WMS!E1509,OUTBOUND!$AC:$AC))</f>
        <v>0</v>
      </c>
      <c r="Z1509" s="71">
        <f>IF(E1509="","",SUMIF(OUTBOUND!$G:$G,WMS!E1509,OUTBOUND!$P:$P))</f>
        <v>0</v>
      </c>
      <c r="AA1509" s="27">
        <f t="shared" si="431"/>
        <v>4</v>
      </c>
      <c r="AB1509" s="27">
        <f t="shared" si="432"/>
        <v>24</v>
      </c>
      <c r="AC1509" s="71">
        <f t="shared" si="433"/>
        <v>53.8</v>
      </c>
      <c r="AD1509" s="71">
        <f t="shared" si="434"/>
        <v>50.4</v>
      </c>
      <c r="AE1509" s="71">
        <f t="shared" si="435"/>
        <v>0.28000000000000003</v>
      </c>
      <c r="AF1509" s="80" t="b">
        <f t="shared" si="436"/>
        <v>1</v>
      </c>
    </row>
    <row r="1510" spans="1:32">
      <c r="A1510" s="43" t="s">
        <v>3227</v>
      </c>
      <c r="B1510" s="19" t="s">
        <v>2527</v>
      </c>
      <c r="C1510" s="19" t="s">
        <v>4117</v>
      </c>
      <c r="D1510" s="19">
        <v>42756705</v>
      </c>
      <c r="E1510" s="57" t="str">
        <f t="shared" si="425"/>
        <v>KG-ARI-1906-00169-03695/42756705</v>
      </c>
      <c r="F1510" s="19" t="s">
        <v>2529</v>
      </c>
      <c r="G1510" s="19" t="s">
        <v>2530</v>
      </c>
      <c r="H1510" s="45">
        <v>43684</v>
      </c>
      <c r="I1510" s="38">
        <v>6</v>
      </c>
      <c r="J1510" s="38">
        <v>24</v>
      </c>
      <c r="K1510" s="65">
        <f t="shared" si="426"/>
        <v>4</v>
      </c>
      <c r="L1510" s="46">
        <v>3.45</v>
      </c>
      <c r="M1510" s="66">
        <f t="shared" si="427"/>
        <v>20.7</v>
      </c>
      <c r="N1510" s="38">
        <v>23</v>
      </c>
      <c r="O1510" s="38">
        <v>23</v>
      </c>
      <c r="P1510" s="38">
        <v>38</v>
      </c>
      <c r="Q1510" s="71">
        <f t="shared" si="428"/>
        <v>0.02</v>
      </c>
      <c r="R1510" s="65">
        <f t="shared" si="429"/>
        <v>0.12</v>
      </c>
      <c r="S1510" s="72">
        <f t="shared" si="430"/>
        <v>0.77500000000000002</v>
      </c>
      <c r="T1510" s="50">
        <v>18.600000000000001</v>
      </c>
      <c r="U1510" s="51" t="s">
        <v>4116</v>
      </c>
      <c r="V1510" s="27">
        <f>IF(E1510="","",SUMIF(OUTBOUND!$G:$G,WMS!E1510,OUTBOUND!$L:$L))</f>
        <v>0</v>
      </c>
      <c r="W1510" s="27">
        <f>IF(E1510="","",SUMIF(OUTBOUND!$G:$G,WMS!E1510,OUTBOUND!$M:$M))</f>
        <v>0</v>
      </c>
      <c r="X1510" s="71">
        <f>IF(E1510="","",SUMIF(OUTBOUND!$G:$G,WMS!E1510,OUTBOUND!$O:$O))</f>
        <v>0</v>
      </c>
      <c r="Y1510" s="71">
        <f>IF(E1510="","",SUMIF(OUTBOUND!$G:$G,WMS!E1510,OUTBOUND!$AC:$AC))</f>
        <v>0</v>
      </c>
      <c r="Z1510" s="71">
        <f>IF(E1510="","",SUMIF(OUTBOUND!$G:$G,WMS!E1510,OUTBOUND!$P:$P))</f>
        <v>0</v>
      </c>
      <c r="AA1510" s="27">
        <f t="shared" si="431"/>
        <v>6</v>
      </c>
      <c r="AB1510" s="27">
        <f t="shared" si="432"/>
        <v>24</v>
      </c>
      <c r="AC1510" s="71">
        <f t="shared" si="433"/>
        <v>20.7</v>
      </c>
      <c r="AD1510" s="71">
        <f t="shared" si="434"/>
        <v>18.600000000000001</v>
      </c>
      <c r="AE1510" s="71">
        <f t="shared" si="435"/>
        <v>0.12</v>
      </c>
      <c r="AF1510" s="80" t="b">
        <f t="shared" si="436"/>
        <v>1</v>
      </c>
    </row>
    <row r="1511" spans="1:32">
      <c r="A1511" s="43" t="s">
        <v>3227</v>
      </c>
      <c r="B1511" s="19" t="s">
        <v>2527</v>
      </c>
      <c r="C1511" s="19" t="s">
        <v>4117</v>
      </c>
      <c r="D1511" s="19">
        <v>42755678</v>
      </c>
      <c r="E1511" s="57" t="str">
        <f t="shared" si="425"/>
        <v>KG-ARI-1906-00169-03695/42755678</v>
      </c>
      <c r="F1511" s="19" t="s">
        <v>2529</v>
      </c>
      <c r="G1511" s="19" t="s">
        <v>2530</v>
      </c>
      <c r="H1511" s="45">
        <v>43684</v>
      </c>
      <c r="I1511" s="38">
        <v>7</v>
      </c>
      <c r="J1511" s="38">
        <v>42</v>
      </c>
      <c r="K1511" s="65">
        <f t="shared" si="426"/>
        <v>6</v>
      </c>
      <c r="L1511" s="46">
        <v>5.05</v>
      </c>
      <c r="M1511" s="66">
        <f t="shared" si="427"/>
        <v>35.35</v>
      </c>
      <c r="N1511" s="38">
        <v>28</v>
      </c>
      <c r="O1511" s="38">
        <v>28</v>
      </c>
      <c r="P1511" s="38">
        <v>31.5</v>
      </c>
      <c r="Q1511" s="71">
        <f t="shared" si="428"/>
        <v>2.5000000000000001E-2</v>
      </c>
      <c r="R1511" s="65">
        <f t="shared" si="429"/>
        <v>0.17</v>
      </c>
      <c r="S1511" s="72">
        <f t="shared" si="430"/>
        <v>0.76666666666666672</v>
      </c>
      <c r="T1511" s="50">
        <v>32.200000000000003</v>
      </c>
      <c r="U1511" s="51" t="s">
        <v>4004</v>
      </c>
      <c r="V1511" s="27">
        <f>IF(E1511="","",SUMIF(OUTBOUND!$G:$G,WMS!E1511,OUTBOUND!$L:$L))</f>
        <v>0</v>
      </c>
      <c r="W1511" s="27">
        <f>IF(E1511="","",SUMIF(OUTBOUND!$G:$G,WMS!E1511,OUTBOUND!$M:$M))</f>
        <v>0</v>
      </c>
      <c r="X1511" s="71">
        <f>IF(E1511="","",SUMIF(OUTBOUND!$G:$G,WMS!E1511,OUTBOUND!$O:$O))</f>
        <v>0</v>
      </c>
      <c r="Y1511" s="71">
        <f>IF(E1511="","",SUMIF(OUTBOUND!$G:$G,WMS!E1511,OUTBOUND!$AC:$AC))</f>
        <v>0</v>
      </c>
      <c r="Z1511" s="71">
        <f>IF(E1511="","",SUMIF(OUTBOUND!$G:$G,WMS!E1511,OUTBOUND!$P:$P))</f>
        <v>0</v>
      </c>
      <c r="AA1511" s="27">
        <f t="shared" si="431"/>
        <v>7</v>
      </c>
      <c r="AB1511" s="27">
        <f t="shared" si="432"/>
        <v>42</v>
      </c>
      <c r="AC1511" s="71">
        <f t="shared" si="433"/>
        <v>35.35</v>
      </c>
      <c r="AD1511" s="71">
        <f t="shared" si="434"/>
        <v>32.200000000000003</v>
      </c>
      <c r="AE1511" s="71">
        <f t="shared" si="435"/>
        <v>0.17</v>
      </c>
      <c r="AF1511" s="80" t="b">
        <f t="shared" si="436"/>
        <v>1</v>
      </c>
    </row>
    <row r="1512" spans="1:32">
      <c r="A1512" s="43" t="s">
        <v>3227</v>
      </c>
      <c r="B1512" s="19" t="s">
        <v>2527</v>
      </c>
      <c r="C1512" s="19" t="s">
        <v>4117</v>
      </c>
      <c r="D1512" s="19">
        <v>42755944</v>
      </c>
      <c r="E1512" s="57" t="str">
        <f t="shared" si="425"/>
        <v>KG-ARI-1906-00169-03695/42755944</v>
      </c>
      <c r="F1512" s="19" t="s">
        <v>2529</v>
      </c>
      <c r="G1512" s="19" t="s">
        <v>2530</v>
      </c>
      <c r="H1512" s="45">
        <v>43684</v>
      </c>
      <c r="I1512" s="38">
        <v>7</v>
      </c>
      <c r="J1512" s="38">
        <v>42</v>
      </c>
      <c r="K1512" s="65">
        <f t="shared" si="426"/>
        <v>6</v>
      </c>
      <c r="L1512" s="46">
        <v>2.7</v>
      </c>
      <c r="M1512" s="66">
        <f t="shared" si="427"/>
        <v>18.899999999999999</v>
      </c>
      <c r="N1512" s="38">
        <v>37</v>
      </c>
      <c r="O1512" s="38">
        <v>20.5</v>
      </c>
      <c r="P1512" s="38">
        <v>22</v>
      </c>
      <c r="Q1512" s="71">
        <f t="shared" si="428"/>
        <v>1.7000000000000001E-2</v>
      </c>
      <c r="R1512" s="65">
        <f t="shared" si="429"/>
        <v>0.12</v>
      </c>
      <c r="S1512" s="72">
        <f t="shared" si="430"/>
        <v>0.4</v>
      </c>
      <c r="T1512" s="50">
        <v>16.8</v>
      </c>
      <c r="U1512" s="51" t="s">
        <v>4116</v>
      </c>
      <c r="V1512" s="27">
        <f>IF(E1512="","",SUMIF(OUTBOUND!$G:$G,WMS!E1512,OUTBOUND!$L:$L))</f>
        <v>0</v>
      </c>
      <c r="W1512" s="27">
        <f>IF(E1512="","",SUMIF(OUTBOUND!$G:$G,WMS!E1512,OUTBOUND!$M:$M))</f>
        <v>0</v>
      </c>
      <c r="X1512" s="71">
        <f>IF(E1512="","",SUMIF(OUTBOUND!$G:$G,WMS!E1512,OUTBOUND!$O:$O))</f>
        <v>0</v>
      </c>
      <c r="Y1512" s="71">
        <f>IF(E1512="","",SUMIF(OUTBOUND!$G:$G,WMS!E1512,OUTBOUND!$AC:$AC))</f>
        <v>0</v>
      </c>
      <c r="Z1512" s="71">
        <f>IF(E1512="","",SUMIF(OUTBOUND!$G:$G,WMS!E1512,OUTBOUND!$P:$P))</f>
        <v>0</v>
      </c>
      <c r="AA1512" s="27">
        <f t="shared" si="431"/>
        <v>7</v>
      </c>
      <c r="AB1512" s="27">
        <f t="shared" si="432"/>
        <v>42</v>
      </c>
      <c r="AC1512" s="71">
        <f t="shared" si="433"/>
        <v>18.899999999999999</v>
      </c>
      <c r="AD1512" s="71">
        <f t="shared" si="434"/>
        <v>16.8</v>
      </c>
      <c r="AE1512" s="71">
        <f t="shared" si="435"/>
        <v>0.12</v>
      </c>
      <c r="AF1512" s="80" t="b">
        <f t="shared" si="436"/>
        <v>1</v>
      </c>
    </row>
    <row r="1513" spans="1:32">
      <c r="A1513" s="43" t="s">
        <v>3227</v>
      </c>
      <c r="B1513" s="19" t="s">
        <v>2527</v>
      </c>
      <c r="C1513" s="19" t="s">
        <v>4117</v>
      </c>
      <c r="D1513" s="19">
        <v>42755807</v>
      </c>
      <c r="E1513" s="57" t="str">
        <f t="shared" si="425"/>
        <v>KG-ARI-1906-00169-03695/42755807</v>
      </c>
      <c r="F1513" s="19" t="s">
        <v>2529</v>
      </c>
      <c r="G1513" s="19" t="s">
        <v>2532</v>
      </c>
      <c r="H1513" s="45">
        <v>43684</v>
      </c>
      <c r="I1513" s="38">
        <v>6</v>
      </c>
      <c r="J1513" s="38">
        <v>36</v>
      </c>
      <c r="K1513" s="65">
        <f t="shared" si="426"/>
        <v>6</v>
      </c>
      <c r="L1513" s="46">
        <v>5.55</v>
      </c>
      <c r="M1513" s="66">
        <f t="shared" si="427"/>
        <v>33.299999999999997</v>
      </c>
      <c r="N1513" s="38">
        <v>46</v>
      </c>
      <c r="O1513" s="38">
        <v>26.5</v>
      </c>
      <c r="P1513" s="38">
        <v>28.5</v>
      </c>
      <c r="Q1513" s="71">
        <f t="shared" si="428"/>
        <v>3.5000000000000003E-2</v>
      </c>
      <c r="R1513" s="65">
        <f t="shared" si="429"/>
        <v>0.21</v>
      </c>
      <c r="S1513" s="72">
        <f t="shared" si="430"/>
        <v>0.85000000000000009</v>
      </c>
      <c r="T1513" s="50">
        <v>30.6</v>
      </c>
      <c r="U1513" s="51" t="s">
        <v>4116</v>
      </c>
      <c r="V1513" s="27">
        <f>IF(E1513="","",SUMIF(OUTBOUND!$G:$G,WMS!E1513,OUTBOUND!$L:$L))</f>
        <v>0</v>
      </c>
      <c r="W1513" s="27">
        <f>IF(E1513="","",SUMIF(OUTBOUND!$G:$G,WMS!E1513,OUTBOUND!$M:$M))</f>
        <v>0</v>
      </c>
      <c r="X1513" s="71">
        <f>IF(E1513="","",SUMIF(OUTBOUND!$G:$G,WMS!E1513,OUTBOUND!$O:$O))</f>
        <v>0</v>
      </c>
      <c r="Y1513" s="71">
        <f>IF(E1513="","",SUMIF(OUTBOUND!$G:$G,WMS!E1513,OUTBOUND!$AC:$AC))</f>
        <v>0</v>
      </c>
      <c r="Z1513" s="71">
        <f>IF(E1513="","",SUMIF(OUTBOUND!$G:$G,WMS!E1513,OUTBOUND!$P:$P))</f>
        <v>0</v>
      </c>
      <c r="AA1513" s="27">
        <f t="shared" si="431"/>
        <v>6</v>
      </c>
      <c r="AB1513" s="27">
        <f t="shared" si="432"/>
        <v>36</v>
      </c>
      <c r="AC1513" s="71">
        <f t="shared" si="433"/>
        <v>33.299999999999997</v>
      </c>
      <c r="AD1513" s="71">
        <f t="shared" si="434"/>
        <v>30.6</v>
      </c>
      <c r="AE1513" s="71">
        <f t="shared" si="435"/>
        <v>0.21</v>
      </c>
      <c r="AF1513" s="80" t="b">
        <f t="shared" si="436"/>
        <v>1</v>
      </c>
    </row>
    <row r="1514" spans="1:32">
      <c r="A1514" s="43" t="s">
        <v>3227</v>
      </c>
      <c r="B1514" s="19" t="s">
        <v>2527</v>
      </c>
      <c r="C1514" s="19" t="s">
        <v>4117</v>
      </c>
      <c r="D1514" s="19">
        <v>42750369</v>
      </c>
      <c r="E1514" s="57" t="str">
        <f t="shared" si="425"/>
        <v>KG-ARI-1906-00169-03695/42750369</v>
      </c>
      <c r="F1514" s="19" t="s">
        <v>2529</v>
      </c>
      <c r="G1514" s="19" t="s">
        <v>2533</v>
      </c>
      <c r="H1514" s="45">
        <v>43684</v>
      </c>
      <c r="I1514" s="38">
        <v>7</v>
      </c>
      <c r="J1514" s="38">
        <v>42</v>
      </c>
      <c r="K1514" s="65">
        <f t="shared" si="426"/>
        <v>6</v>
      </c>
      <c r="L1514" s="46">
        <v>5.9</v>
      </c>
      <c r="M1514" s="66">
        <f t="shared" si="427"/>
        <v>41.3</v>
      </c>
      <c r="N1514" s="38">
        <v>34</v>
      </c>
      <c r="O1514" s="38">
        <v>34</v>
      </c>
      <c r="P1514" s="38">
        <v>55.5</v>
      </c>
      <c r="Q1514" s="71">
        <f t="shared" si="428"/>
        <v>6.4000000000000001E-2</v>
      </c>
      <c r="R1514" s="65">
        <f t="shared" si="429"/>
        <v>0.45</v>
      </c>
      <c r="S1514" s="72">
        <f t="shared" si="430"/>
        <v>0.86666666666666659</v>
      </c>
      <c r="T1514" s="50">
        <v>36.4</v>
      </c>
      <c r="U1514" s="51" t="s">
        <v>3543</v>
      </c>
      <c r="V1514" s="27">
        <f>IF(E1514="","",SUMIF(OUTBOUND!$G:$G,WMS!E1514,OUTBOUND!$L:$L))</f>
        <v>0</v>
      </c>
      <c r="W1514" s="27">
        <f>IF(E1514="","",SUMIF(OUTBOUND!$G:$G,WMS!E1514,OUTBOUND!$M:$M))</f>
        <v>0</v>
      </c>
      <c r="X1514" s="71">
        <f>IF(E1514="","",SUMIF(OUTBOUND!$G:$G,WMS!E1514,OUTBOUND!$O:$O))</f>
        <v>0</v>
      </c>
      <c r="Y1514" s="71">
        <f>IF(E1514="","",SUMIF(OUTBOUND!$G:$G,WMS!E1514,OUTBOUND!$AC:$AC))</f>
        <v>0</v>
      </c>
      <c r="Z1514" s="71">
        <f>IF(E1514="","",SUMIF(OUTBOUND!$G:$G,WMS!E1514,OUTBOUND!$P:$P))</f>
        <v>0</v>
      </c>
      <c r="AA1514" s="27">
        <f t="shared" si="431"/>
        <v>7</v>
      </c>
      <c r="AB1514" s="27">
        <f t="shared" si="432"/>
        <v>42</v>
      </c>
      <c r="AC1514" s="71">
        <f t="shared" si="433"/>
        <v>41.3</v>
      </c>
      <c r="AD1514" s="71">
        <f t="shared" si="434"/>
        <v>36.4</v>
      </c>
      <c r="AE1514" s="71">
        <f t="shared" si="435"/>
        <v>0.45</v>
      </c>
      <c r="AF1514" s="80" t="b">
        <f t="shared" si="436"/>
        <v>1</v>
      </c>
    </row>
    <row r="1515" spans="1:32">
      <c r="A1515" s="43" t="s">
        <v>3227</v>
      </c>
      <c r="B1515" s="19" t="s">
        <v>2527</v>
      </c>
      <c r="C1515" s="19" t="s">
        <v>4117</v>
      </c>
      <c r="D1515" s="19">
        <v>42755661</v>
      </c>
      <c r="E1515" s="57" t="str">
        <f t="shared" si="425"/>
        <v>KG-ARI-1906-00169-03695/42755661</v>
      </c>
      <c r="F1515" s="19" t="s">
        <v>2529</v>
      </c>
      <c r="G1515" s="19" t="s">
        <v>2530</v>
      </c>
      <c r="H1515" s="45">
        <v>43684</v>
      </c>
      <c r="I1515" s="38">
        <v>9</v>
      </c>
      <c r="J1515" s="38">
        <v>54</v>
      </c>
      <c r="K1515" s="65">
        <f t="shared" si="426"/>
        <v>6</v>
      </c>
      <c r="L1515" s="46">
        <v>3</v>
      </c>
      <c r="M1515" s="66">
        <f t="shared" si="427"/>
        <v>27</v>
      </c>
      <c r="N1515" s="38">
        <v>22.5</v>
      </c>
      <c r="O1515" s="38">
        <v>22.5</v>
      </c>
      <c r="P1515" s="38">
        <v>24.5</v>
      </c>
      <c r="Q1515" s="71">
        <f t="shared" si="428"/>
        <v>1.2E-2</v>
      </c>
      <c r="R1515" s="65">
        <f t="shared" si="429"/>
        <v>0.11</v>
      </c>
      <c r="S1515" s="72">
        <f t="shared" si="430"/>
        <v>0.41666666666666669</v>
      </c>
      <c r="T1515" s="50">
        <v>22.5</v>
      </c>
      <c r="U1515" s="51" t="s">
        <v>4116</v>
      </c>
      <c r="V1515" s="27">
        <f>IF(E1515="","",SUMIF(OUTBOUND!$G:$G,WMS!E1515,OUTBOUND!$L:$L))</f>
        <v>0</v>
      </c>
      <c r="W1515" s="27">
        <f>IF(E1515="","",SUMIF(OUTBOUND!$G:$G,WMS!E1515,OUTBOUND!$M:$M))</f>
        <v>0</v>
      </c>
      <c r="X1515" s="71">
        <f>IF(E1515="","",SUMIF(OUTBOUND!$G:$G,WMS!E1515,OUTBOUND!$O:$O))</f>
        <v>0</v>
      </c>
      <c r="Y1515" s="71">
        <f>IF(E1515="","",SUMIF(OUTBOUND!$G:$G,WMS!E1515,OUTBOUND!$AC:$AC))</f>
        <v>0</v>
      </c>
      <c r="Z1515" s="71">
        <f>IF(E1515="","",SUMIF(OUTBOUND!$G:$G,WMS!E1515,OUTBOUND!$P:$P))</f>
        <v>0</v>
      </c>
      <c r="AA1515" s="27">
        <f t="shared" si="431"/>
        <v>9</v>
      </c>
      <c r="AB1515" s="27">
        <f t="shared" si="432"/>
        <v>54</v>
      </c>
      <c r="AC1515" s="71">
        <f t="shared" si="433"/>
        <v>27</v>
      </c>
      <c r="AD1515" s="71">
        <f t="shared" si="434"/>
        <v>22.5</v>
      </c>
      <c r="AE1515" s="71">
        <f t="shared" si="435"/>
        <v>0.11</v>
      </c>
      <c r="AF1515" s="80" t="b">
        <f t="shared" si="436"/>
        <v>1</v>
      </c>
    </row>
    <row r="1516" spans="1:32">
      <c r="A1516" s="43" t="s">
        <v>3227</v>
      </c>
      <c r="B1516" s="19" t="s">
        <v>2527</v>
      </c>
      <c r="C1516" s="19" t="s">
        <v>4117</v>
      </c>
      <c r="D1516" s="19">
        <v>42755920</v>
      </c>
      <c r="E1516" s="57" t="str">
        <f t="shared" si="425"/>
        <v>KG-ARI-1906-00169-03695/42755920</v>
      </c>
      <c r="F1516" s="19" t="s">
        <v>2529</v>
      </c>
      <c r="G1516" s="19" t="s">
        <v>2530</v>
      </c>
      <c r="H1516" s="45">
        <v>43684</v>
      </c>
      <c r="I1516" s="38">
        <v>8</v>
      </c>
      <c r="J1516" s="38">
        <v>48</v>
      </c>
      <c r="K1516" s="65">
        <f t="shared" si="426"/>
        <v>6</v>
      </c>
      <c r="L1516" s="46">
        <v>1.45</v>
      </c>
      <c r="M1516" s="66">
        <f t="shared" si="427"/>
        <v>11.6</v>
      </c>
      <c r="N1516" s="38">
        <v>29</v>
      </c>
      <c r="O1516" s="38">
        <v>15.5</v>
      </c>
      <c r="P1516" s="38">
        <v>18.5</v>
      </c>
      <c r="Q1516" s="71">
        <f t="shared" si="428"/>
        <v>8.0000000000000002E-3</v>
      </c>
      <c r="R1516" s="65">
        <f t="shared" si="429"/>
        <v>7.0000000000000007E-2</v>
      </c>
      <c r="S1516" s="72">
        <f t="shared" si="430"/>
        <v>0.19999999999999998</v>
      </c>
      <c r="T1516" s="50">
        <v>9.6</v>
      </c>
      <c r="U1516" s="51" t="s">
        <v>4116</v>
      </c>
      <c r="V1516" s="27">
        <f>IF(E1516="","",SUMIF(OUTBOUND!$G:$G,WMS!E1516,OUTBOUND!$L:$L))</f>
        <v>0</v>
      </c>
      <c r="W1516" s="27">
        <f>IF(E1516="","",SUMIF(OUTBOUND!$G:$G,WMS!E1516,OUTBOUND!$M:$M))</f>
        <v>0</v>
      </c>
      <c r="X1516" s="71">
        <f>IF(E1516="","",SUMIF(OUTBOUND!$G:$G,WMS!E1516,OUTBOUND!$O:$O))</f>
        <v>0</v>
      </c>
      <c r="Y1516" s="71">
        <f>IF(E1516="","",SUMIF(OUTBOUND!$G:$G,WMS!E1516,OUTBOUND!$AC:$AC))</f>
        <v>0</v>
      </c>
      <c r="Z1516" s="71">
        <f>IF(E1516="","",SUMIF(OUTBOUND!$G:$G,WMS!E1516,OUTBOUND!$P:$P))</f>
        <v>0</v>
      </c>
      <c r="AA1516" s="27">
        <f t="shared" si="431"/>
        <v>8</v>
      </c>
      <c r="AB1516" s="27">
        <f t="shared" si="432"/>
        <v>48</v>
      </c>
      <c r="AC1516" s="71">
        <f t="shared" si="433"/>
        <v>11.6</v>
      </c>
      <c r="AD1516" s="71">
        <f t="shared" si="434"/>
        <v>9.6</v>
      </c>
      <c r="AE1516" s="71">
        <f t="shared" si="435"/>
        <v>7.0000000000000007E-2</v>
      </c>
      <c r="AF1516" s="80" t="b">
        <f t="shared" si="436"/>
        <v>1</v>
      </c>
    </row>
    <row r="1517" spans="1:32">
      <c r="A1517" s="43" t="s">
        <v>3227</v>
      </c>
      <c r="B1517" s="19" t="s">
        <v>2527</v>
      </c>
      <c r="C1517" s="19" t="s">
        <v>4117</v>
      </c>
      <c r="D1517" s="19">
        <v>42755777</v>
      </c>
      <c r="E1517" s="57" t="str">
        <f t="shared" si="425"/>
        <v>KG-ARI-1906-00169-03695/42755777</v>
      </c>
      <c r="F1517" s="19" t="s">
        <v>2529</v>
      </c>
      <c r="G1517" s="19" t="s">
        <v>2532</v>
      </c>
      <c r="H1517" s="45">
        <v>43684</v>
      </c>
      <c r="I1517" s="38">
        <v>6</v>
      </c>
      <c r="J1517" s="38">
        <v>36</v>
      </c>
      <c r="K1517" s="65">
        <f t="shared" si="426"/>
        <v>6</v>
      </c>
      <c r="L1517" s="46">
        <v>3.1</v>
      </c>
      <c r="M1517" s="66">
        <f t="shared" si="427"/>
        <v>18.600000000000001</v>
      </c>
      <c r="N1517" s="38">
        <v>33</v>
      </c>
      <c r="O1517" s="38">
        <v>20</v>
      </c>
      <c r="P1517" s="38">
        <v>25.5</v>
      </c>
      <c r="Q1517" s="71">
        <f t="shared" si="428"/>
        <v>1.7000000000000001E-2</v>
      </c>
      <c r="R1517" s="65">
        <f t="shared" si="429"/>
        <v>0.1</v>
      </c>
      <c r="S1517" s="72">
        <f t="shared" si="430"/>
        <v>0.48333333333333328</v>
      </c>
      <c r="T1517" s="50">
        <v>17.399999999999999</v>
      </c>
      <c r="U1517" s="51" t="s">
        <v>4116</v>
      </c>
      <c r="V1517" s="27">
        <f>IF(E1517="","",SUMIF(OUTBOUND!$G:$G,WMS!E1517,OUTBOUND!$L:$L))</f>
        <v>0</v>
      </c>
      <c r="W1517" s="27">
        <f>IF(E1517="","",SUMIF(OUTBOUND!$G:$G,WMS!E1517,OUTBOUND!$M:$M))</f>
        <v>0</v>
      </c>
      <c r="X1517" s="71">
        <f>IF(E1517="","",SUMIF(OUTBOUND!$G:$G,WMS!E1517,OUTBOUND!$O:$O))</f>
        <v>0</v>
      </c>
      <c r="Y1517" s="71">
        <f>IF(E1517="","",SUMIF(OUTBOUND!$G:$G,WMS!E1517,OUTBOUND!$AC:$AC))</f>
        <v>0</v>
      </c>
      <c r="Z1517" s="71">
        <f>IF(E1517="","",SUMIF(OUTBOUND!$G:$G,WMS!E1517,OUTBOUND!$P:$P))</f>
        <v>0</v>
      </c>
      <c r="AA1517" s="27">
        <f t="shared" si="431"/>
        <v>6</v>
      </c>
      <c r="AB1517" s="27">
        <f t="shared" si="432"/>
        <v>36</v>
      </c>
      <c r="AC1517" s="71">
        <f t="shared" si="433"/>
        <v>18.600000000000001</v>
      </c>
      <c r="AD1517" s="71">
        <f t="shared" si="434"/>
        <v>17.399999999999999</v>
      </c>
      <c r="AE1517" s="71">
        <f t="shared" si="435"/>
        <v>0.1</v>
      </c>
      <c r="AF1517" s="80" t="b">
        <f t="shared" si="436"/>
        <v>1</v>
      </c>
    </row>
    <row r="1518" spans="1:32">
      <c r="A1518" s="85" t="s">
        <v>3227</v>
      </c>
      <c r="B1518" s="36" t="s">
        <v>2534</v>
      </c>
      <c r="C1518" s="36" t="s">
        <v>4118</v>
      </c>
      <c r="D1518" s="36" t="s">
        <v>4119</v>
      </c>
      <c r="E1518" s="57" t="str">
        <f t="shared" si="425"/>
        <v>KG-ARI-1906-00171-03626/42748069A</v>
      </c>
      <c r="F1518" s="19" t="s">
        <v>2536</v>
      </c>
      <c r="G1518" s="19" t="s">
        <v>2537</v>
      </c>
      <c r="H1518" s="45">
        <v>43684</v>
      </c>
      <c r="I1518" s="38">
        <v>16</v>
      </c>
      <c r="J1518" s="38">
        <v>64</v>
      </c>
      <c r="K1518" s="65">
        <f t="shared" si="426"/>
        <v>4</v>
      </c>
      <c r="L1518" s="46">
        <v>7.8</v>
      </c>
      <c r="M1518" s="66">
        <f t="shared" si="427"/>
        <v>124.8</v>
      </c>
      <c r="N1518" s="38">
        <v>77</v>
      </c>
      <c r="O1518" s="38">
        <v>36</v>
      </c>
      <c r="P1518" s="38">
        <v>48.5</v>
      </c>
      <c r="Q1518" s="71">
        <f t="shared" si="428"/>
        <v>0.13400000000000001</v>
      </c>
      <c r="R1518" s="65">
        <f t="shared" si="429"/>
        <v>2.15</v>
      </c>
      <c r="S1518" s="72">
        <f t="shared" si="430"/>
        <v>0.81</v>
      </c>
      <c r="T1518" s="50">
        <v>51.84</v>
      </c>
      <c r="U1518" s="51" t="s">
        <v>4120</v>
      </c>
      <c r="V1518" s="27">
        <f>IF(E1518="","",SUMIF(OUTBOUND!$G:$G,WMS!E1518,OUTBOUND!$L:$L))</f>
        <v>0</v>
      </c>
      <c r="W1518" s="27">
        <f>IF(E1518="","",SUMIF(OUTBOUND!$G:$G,WMS!E1518,OUTBOUND!$M:$M))</f>
        <v>0</v>
      </c>
      <c r="X1518" s="71">
        <f>IF(E1518="","",SUMIF(OUTBOUND!$G:$G,WMS!E1518,OUTBOUND!$O:$O))</f>
        <v>0</v>
      </c>
      <c r="Y1518" s="71">
        <f>IF(E1518="","",SUMIF(OUTBOUND!$G:$G,WMS!E1518,OUTBOUND!$AC:$AC))</f>
        <v>0</v>
      </c>
      <c r="Z1518" s="71">
        <f>IF(E1518="","",SUMIF(OUTBOUND!$G:$G,WMS!E1518,OUTBOUND!$P:$P))</f>
        <v>0</v>
      </c>
      <c r="AA1518" s="27">
        <f t="shared" si="431"/>
        <v>16</v>
      </c>
      <c r="AB1518" s="27">
        <f t="shared" si="432"/>
        <v>64</v>
      </c>
      <c r="AC1518" s="71">
        <f t="shared" si="433"/>
        <v>124.8</v>
      </c>
      <c r="AD1518" s="71">
        <f t="shared" si="434"/>
        <v>51.84</v>
      </c>
      <c r="AE1518" s="71">
        <f t="shared" si="435"/>
        <v>2.15</v>
      </c>
      <c r="AF1518" s="80" t="b">
        <f t="shared" si="436"/>
        <v>1</v>
      </c>
    </row>
    <row r="1519" spans="1:32">
      <c r="A1519" s="85" t="s">
        <v>3227</v>
      </c>
      <c r="B1519" s="36" t="s">
        <v>2534</v>
      </c>
      <c r="C1519" s="36" t="s">
        <v>4118</v>
      </c>
      <c r="D1519" s="36" t="s">
        <v>4121</v>
      </c>
      <c r="E1519" s="57" t="str">
        <f t="shared" si="425"/>
        <v>KG-ARI-1906-00171-03626/42748069B</v>
      </c>
      <c r="F1519" s="19" t="s">
        <v>2536</v>
      </c>
      <c r="G1519" s="19" t="s">
        <v>2538</v>
      </c>
      <c r="H1519" s="45">
        <v>43684</v>
      </c>
      <c r="J1519" s="38">
        <v>64</v>
      </c>
      <c r="K1519" s="65" t="e">
        <f t="shared" si="426"/>
        <v>#DIV/0!</v>
      </c>
      <c r="L1519" s="46">
        <v>7.8</v>
      </c>
      <c r="M1519" s="66">
        <f t="shared" si="427"/>
        <v>0</v>
      </c>
      <c r="N1519" s="38">
        <v>77</v>
      </c>
      <c r="O1519" s="38">
        <v>36</v>
      </c>
      <c r="P1519" s="38">
        <v>48.5</v>
      </c>
      <c r="Q1519" s="71">
        <f t="shared" si="428"/>
        <v>0.13400000000000001</v>
      </c>
      <c r="R1519" s="65">
        <f t="shared" si="429"/>
        <v>0</v>
      </c>
      <c r="S1519" s="72">
        <f t="shared" si="430"/>
        <v>0.60250000000000004</v>
      </c>
      <c r="T1519" s="50">
        <v>38.56</v>
      </c>
      <c r="U1519" s="51" t="s">
        <v>4120</v>
      </c>
      <c r="V1519" s="27">
        <f>IF(E1519="","",SUMIF(OUTBOUND!$G:$G,WMS!E1519,OUTBOUND!$L:$L))</f>
        <v>0</v>
      </c>
      <c r="W1519" s="27">
        <f>IF(E1519="","",SUMIF(OUTBOUND!$G:$G,WMS!E1519,OUTBOUND!$M:$M))</f>
        <v>0</v>
      </c>
      <c r="X1519" s="71">
        <f>IF(E1519="","",SUMIF(OUTBOUND!$G:$G,WMS!E1519,OUTBOUND!$O:$O))</f>
        <v>0</v>
      </c>
      <c r="Y1519" s="71">
        <f>IF(E1519="","",SUMIF(OUTBOUND!$G:$G,WMS!E1519,OUTBOUND!$AC:$AC))</f>
        <v>0</v>
      </c>
      <c r="Z1519" s="71">
        <f>IF(E1519="","",SUMIF(OUTBOUND!$G:$G,WMS!E1519,OUTBOUND!$P:$P))</f>
        <v>0</v>
      </c>
      <c r="AA1519" s="27" t="str">
        <f t="shared" si="431"/>
        <v/>
      </c>
      <c r="AB1519" s="27">
        <f t="shared" si="432"/>
        <v>64</v>
      </c>
      <c r="AC1519" s="71">
        <f t="shared" si="433"/>
        <v>0</v>
      </c>
      <c r="AD1519" s="71">
        <f t="shared" si="434"/>
        <v>38.56</v>
      </c>
      <c r="AE1519" s="71">
        <f t="shared" si="435"/>
        <v>0</v>
      </c>
      <c r="AF1519" s="80" t="e">
        <f t="shared" si="436"/>
        <v>#DIV/0!</v>
      </c>
    </row>
    <row r="1520" spans="1:32">
      <c r="A1520" s="85" t="s">
        <v>3227</v>
      </c>
      <c r="B1520" s="36" t="s">
        <v>2539</v>
      </c>
      <c r="C1520" s="36" t="s">
        <v>4042</v>
      </c>
      <c r="D1520" s="36" t="s">
        <v>4122</v>
      </c>
      <c r="E1520" s="57" t="str">
        <f t="shared" si="425"/>
        <v>KG-ARI-1906-00171-03870/42757450A</v>
      </c>
      <c r="F1520" s="19" t="s">
        <v>2541</v>
      </c>
      <c r="G1520" s="19" t="s">
        <v>2544</v>
      </c>
      <c r="H1520" s="45">
        <v>43684</v>
      </c>
      <c r="I1520" s="38">
        <v>12</v>
      </c>
      <c r="J1520" s="38">
        <v>96</v>
      </c>
      <c r="K1520" s="65">
        <f t="shared" si="426"/>
        <v>8</v>
      </c>
      <c r="L1520" s="46">
        <v>7.6</v>
      </c>
      <c r="M1520" s="66">
        <f t="shared" si="427"/>
        <v>91.2</v>
      </c>
      <c r="N1520" s="38">
        <v>45</v>
      </c>
      <c r="O1520" s="38">
        <v>23</v>
      </c>
      <c r="P1520" s="38">
        <v>22</v>
      </c>
      <c r="Q1520" s="71">
        <f t="shared" si="428"/>
        <v>2.3E-2</v>
      </c>
      <c r="R1520" s="65">
        <f t="shared" si="429"/>
        <v>0.27</v>
      </c>
      <c r="S1520" s="72">
        <f t="shared" si="430"/>
        <v>0.71499999999999997</v>
      </c>
      <c r="T1520" s="50">
        <v>68.64</v>
      </c>
      <c r="U1520" s="51" t="s">
        <v>3198</v>
      </c>
      <c r="V1520" s="27">
        <f>IF(E1520="","",SUMIF(OUTBOUND!$G:$G,WMS!E1520,OUTBOUND!$L:$L))</f>
        <v>0</v>
      </c>
      <c r="W1520" s="27">
        <f>IF(E1520="","",SUMIF(OUTBOUND!$G:$G,WMS!E1520,OUTBOUND!$M:$M))</f>
        <v>0</v>
      </c>
      <c r="X1520" s="71">
        <f>IF(E1520="","",SUMIF(OUTBOUND!$G:$G,WMS!E1520,OUTBOUND!$O:$O))</f>
        <v>0</v>
      </c>
      <c r="Y1520" s="71">
        <f>IF(E1520="","",SUMIF(OUTBOUND!$G:$G,WMS!E1520,OUTBOUND!$AC:$AC))</f>
        <v>0</v>
      </c>
      <c r="Z1520" s="71">
        <f>IF(E1520="","",SUMIF(OUTBOUND!$G:$G,WMS!E1520,OUTBOUND!$P:$P))</f>
        <v>0</v>
      </c>
      <c r="AA1520" s="27">
        <f t="shared" si="431"/>
        <v>12</v>
      </c>
      <c r="AB1520" s="27">
        <f t="shared" si="432"/>
        <v>96</v>
      </c>
      <c r="AC1520" s="71">
        <f t="shared" si="433"/>
        <v>91.2</v>
      </c>
      <c r="AD1520" s="71">
        <f t="shared" si="434"/>
        <v>68.64</v>
      </c>
      <c r="AE1520" s="71">
        <f t="shared" si="435"/>
        <v>0.27</v>
      </c>
      <c r="AF1520" s="80" t="b">
        <f t="shared" si="436"/>
        <v>1</v>
      </c>
    </row>
    <row r="1521" spans="1:32">
      <c r="A1521" s="85" t="s">
        <v>3227</v>
      </c>
      <c r="B1521" s="36" t="s">
        <v>2539</v>
      </c>
      <c r="C1521" s="36" t="s">
        <v>4042</v>
      </c>
      <c r="D1521" s="36" t="s">
        <v>4123</v>
      </c>
      <c r="E1521" s="57" t="str">
        <f t="shared" si="425"/>
        <v>KG-ARI-1906-00171-03870/42757450B</v>
      </c>
      <c r="F1521" s="19" t="s">
        <v>2541</v>
      </c>
      <c r="G1521" s="19" t="s">
        <v>2542</v>
      </c>
      <c r="H1521" s="45">
        <v>43684</v>
      </c>
      <c r="J1521" s="38">
        <v>96</v>
      </c>
      <c r="K1521" s="65" t="e">
        <f t="shared" si="426"/>
        <v>#DIV/0!</v>
      </c>
      <c r="L1521" s="46">
        <v>7.6</v>
      </c>
      <c r="M1521" s="66">
        <f t="shared" si="427"/>
        <v>0</v>
      </c>
      <c r="N1521" s="38">
        <v>45</v>
      </c>
      <c r="O1521" s="38">
        <v>23</v>
      </c>
      <c r="P1521" s="38">
        <v>22</v>
      </c>
      <c r="Q1521" s="71">
        <f t="shared" si="428"/>
        <v>2.3E-2</v>
      </c>
      <c r="R1521" s="65">
        <f t="shared" si="429"/>
        <v>0</v>
      </c>
      <c r="S1521" s="72">
        <f t="shared" si="430"/>
        <v>0.11</v>
      </c>
      <c r="T1521" s="50">
        <v>10.56</v>
      </c>
      <c r="U1521" s="51" t="s">
        <v>3198</v>
      </c>
      <c r="V1521" s="27">
        <f>IF(E1521="","",SUMIF(OUTBOUND!$G:$G,WMS!E1521,OUTBOUND!$L:$L))</f>
        <v>0</v>
      </c>
      <c r="W1521" s="27">
        <f>IF(E1521="","",SUMIF(OUTBOUND!$G:$G,WMS!E1521,OUTBOUND!$M:$M))</f>
        <v>0</v>
      </c>
      <c r="X1521" s="71">
        <f>IF(E1521="","",SUMIF(OUTBOUND!$G:$G,WMS!E1521,OUTBOUND!$O:$O))</f>
        <v>0</v>
      </c>
      <c r="Y1521" s="71">
        <f>IF(E1521="","",SUMIF(OUTBOUND!$G:$G,WMS!E1521,OUTBOUND!$AC:$AC))</f>
        <v>0</v>
      </c>
      <c r="Z1521" s="71">
        <f>IF(E1521="","",SUMIF(OUTBOUND!$G:$G,WMS!E1521,OUTBOUND!$P:$P))</f>
        <v>0</v>
      </c>
      <c r="AA1521" s="27" t="str">
        <f t="shared" si="431"/>
        <v/>
      </c>
      <c r="AB1521" s="27">
        <f t="shared" si="432"/>
        <v>96</v>
      </c>
      <c r="AC1521" s="71">
        <f t="shared" si="433"/>
        <v>0</v>
      </c>
      <c r="AD1521" s="71">
        <f t="shared" si="434"/>
        <v>10.56</v>
      </c>
      <c r="AE1521" s="71">
        <f t="shared" si="435"/>
        <v>0</v>
      </c>
      <c r="AF1521" s="80" t="e">
        <f t="shared" si="436"/>
        <v>#DIV/0!</v>
      </c>
    </row>
    <row r="1522" spans="1:32">
      <c r="A1522" s="43" t="s">
        <v>3227</v>
      </c>
      <c r="B1522" s="19" t="s">
        <v>2539</v>
      </c>
      <c r="C1522" s="19" t="s">
        <v>4124</v>
      </c>
      <c r="D1522" s="19">
        <v>42785590</v>
      </c>
      <c r="E1522" s="57" t="str">
        <f t="shared" si="425"/>
        <v>KG-ARI-1907-00177-03944/42785590</v>
      </c>
      <c r="F1522" s="19" t="s">
        <v>2541</v>
      </c>
      <c r="G1522" s="19" t="s">
        <v>2552</v>
      </c>
      <c r="H1522" s="45">
        <v>43684</v>
      </c>
      <c r="I1522" s="38">
        <v>15</v>
      </c>
      <c r="J1522" s="38">
        <v>90</v>
      </c>
      <c r="K1522" s="65">
        <f t="shared" si="426"/>
        <v>6</v>
      </c>
      <c r="L1522" s="46">
        <v>1.1000000000000001</v>
      </c>
      <c r="M1522" s="66">
        <f t="shared" si="427"/>
        <v>16.5</v>
      </c>
      <c r="N1522" s="38">
        <v>20</v>
      </c>
      <c r="O1522" s="38">
        <v>17</v>
      </c>
      <c r="P1522" s="38">
        <v>18.5</v>
      </c>
      <c r="Q1522" s="71">
        <f t="shared" si="428"/>
        <v>6.0000000000000001E-3</v>
      </c>
      <c r="R1522" s="65">
        <f t="shared" si="429"/>
        <v>0.09</v>
      </c>
      <c r="S1522" s="72">
        <f t="shared" si="430"/>
        <v>0.11666666666666667</v>
      </c>
      <c r="T1522" s="50">
        <v>10.5</v>
      </c>
      <c r="U1522" s="51" t="s">
        <v>4125</v>
      </c>
      <c r="V1522" s="27">
        <f>IF(E1522="","",SUMIF(OUTBOUND!$G:$G,WMS!E1522,OUTBOUND!$L:$L))</f>
        <v>0</v>
      </c>
      <c r="W1522" s="27">
        <f>IF(E1522="","",SUMIF(OUTBOUND!$G:$G,WMS!E1522,OUTBOUND!$M:$M))</f>
        <v>0</v>
      </c>
      <c r="X1522" s="71">
        <f>IF(E1522="","",SUMIF(OUTBOUND!$G:$G,WMS!E1522,OUTBOUND!$O:$O))</f>
        <v>0</v>
      </c>
      <c r="Y1522" s="71">
        <f>IF(E1522="","",SUMIF(OUTBOUND!$G:$G,WMS!E1522,OUTBOUND!$AC:$AC))</f>
        <v>0</v>
      </c>
      <c r="Z1522" s="71">
        <f>IF(E1522="","",SUMIF(OUTBOUND!$G:$G,WMS!E1522,OUTBOUND!$P:$P))</f>
        <v>0</v>
      </c>
      <c r="AA1522" s="27">
        <f t="shared" si="431"/>
        <v>15</v>
      </c>
      <c r="AB1522" s="27">
        <f t="shared" si="432"/>
        <v>90</v>
      </c>
      <c r="AC1522" s="71">
        <f t="shared" si="433"/>
        <v>16.5</v>
      </c>
      <c r="AD1522" s="71">
        <f t="shared" si="434"/>
        <v>10.5</v>
      </c>
      <c r="AE1522" s="71">
        <f t="shared" si="435"/>
        <v>0.09</v>
      </c>
      <c r="AF1522" s="80" t="b">
        <f t="shared" si="436"/>
        <v>1</v>
      </c>
    </row>
    <row r="1523" spans="1:32">
      <c r="A1523" s="85" t="s">
        <v>3227</v>
      </c>
      <c r="B1523" s="36" t="s">
        <v>2539</v>
      </c>
      <c r="C1523" s="36" t="s">
        <v>4042</v>
      </c>
      <c r="D1523" s="36" t="s">
        <v>4126</v>
      </c>
      <c r="E1523" s="57" t="str">
        <f t="shared" si="425"/>
        <v>KG-ARI-1906-00171-03870/42757436A</v>
      </c>
      <c r="F1523" s="19" t="s">
        <v>2541</v>
      </c>
      <c r="G1523" s="19" t="s">
        <v>2544</v>
      </c>
      <c r="H1523" s="45">
        <v>43684</v>
      </c>
      <c r="I1523" s="38">
        <v>25</v>
      </c>
      <c r="J1523" s="38">
        <v>300</v>
      </c>
      <c r="K1523" s="65">
        <f t="shared" si="426"/>
        <v>12</v>
      </c>
      <c r="L1523" s="46">
        <v>6.05</v>
      </c>
      <c r="M1523" s="66">
        <f t="shared" si="427"/>
        <v>151.25</v>
      </c>
      <c r="N1523" s="38">
        <v>34</v>
      </c>
      <c r="O1523" s="38">
        <v>23.5</v>
      </c>
      <c r="P1523" s="38">
        <v>23.5</v>
      </c>
      <c r="Q1523" s="71">
        <f t="shared" si="428"/>
        <v>1.9E-2</v>
      </c>
      <c r="R1523" s="65">
        <f t="shared" si="429"/>
        <v>0.47</v>
      </c>
      <c r="S1523" s="72">
        <f t="shared" si="430"/>
        <v>0.34833333333333333</v>
      </c>
      <c r="T1523" s="50">
        <v>104.5</v>
      </c>
      <c r="U1523" s="51" t="s">
        <v>3545</v>
      </c>
      <c r="V1523" s="27">
        <f>IF(E1523="","",SUMIF(OUTBOUND!$G:$G,WMS!E1523,OUTBOUND!$L:$L))</f>
        <v>0</v>
      </c>
      <c r="W1523" s="27">
        <f>IF(E1523="","",SUMIF(OUTBOUND!$G:$G,WMS!E1523,OUTBOUND!$M:$M))</f>
        <v>0</v>
      </c>
      <c r="X1523" s="71">
        <f>IF(E1523="","",SUMIF(OUTBOUND!$G:$G,WMS!E1523,OUTBOUND!$O:$O))</f>
        <v>0</v>
      </c>
      <c r="Y1523" s="71">
        <f>IF(E1523="","",SUMIF(OUTBOUND!$G:$G,WMS!E1523,OUTBOUND!$AC:$AC))</f>
        <v>0</v>
      </c>
      <c r="Z1523" s="71">
        <f>IF(E1523="","",SUMIF(OUTBOUND!$G:$G,WMS!E1523,OUTBOUND!$P:$P))</f>
        <v>0</v>
      </c>
      <c r="AA1523" s="27">
        <f t="shared" si="431"/>
        <v>25</v>
      </c>
      <c r="AB1523" s="27">
        <f t="shared" si="432"/>
        <v>300</v>
      </c>
      <c r="AC1523" s="71">
        <f t="shared" si="433"/>
        <v>151.25</v>
      </c>
      <c r="AD1523" s="71">
        <f t="shared" si="434"/>
        <v>104.5</v>
      </c>
      <c r="AE1523" s="71">
        <f t="shared" si="435"/>
        <v>0.47</v>
      </c>
      <c r="AF1523" s="80" t="b">
        <f t="shared" si="436"/>
        <v>1</v>
      </c>
    </row>
    <row r="1524" spans="1:32">
      <c r="A1524" s="85" t="s">
        <v>3227</v>
      </c>
      <c r="B1524" s="36" t="s">
        <v>2539</v>
      </c>
      <c r="C1524" s="36" t="s">
        <v>4042</v>
      </c>
      <c r="D1524" s="36" t="s">
        <v>4127</v>
      </c>
      <c r="E1524" s="57" t="str">
        <f t="shared" si="425"/>
        <v>KG-ARI-1906-00171-03870/42757436B</v>
      </c>
      <c r="F1524" s="19" t="s">
        <v>2541</v>
      </c>
      <c r="G1524" s="19" t="s">
        <v>2542</v>
      </c>
      <c r="H1524" s="45">
        <v>43684</v>
      </c>
      <c r="J1524" s="38">
        <v>300</v>
      </c>
      <c r="K1524" s="65" t="e">
        <f t="shared" si="426"/>
        <v>#DIV/0!</v>
      </c>
      <c r="L1524" s="46">
        <v>6.05</v>
      </c>
      <c r="M1524" s="66">
        <f t="shared" si="427"/>
        <v>0</v>
      </c>
      <c r="N1524" s="38">
        <v>34</v>
      </c>
      <c r="O1524" s="38">
        <v>23.5</v>
      </c>
      <c r="P1524" s="38">
        <v>23.5</v>
      </c>
      <c r="Q1524" s="71">
        <f t="shared" si="428"/>
        <v>1.9E-2</v>
      </c>
      <c r="R1524" s="65">
        <f t="shared" si="429"/>
        <v>0</v>
      </c>
      <c r="S1524" s="72">
        <f t="shared" si="430"/>
        <v>0.11</v>
      </c>
      <c r="T1524" s="50">
        <v>33</v>
      </c>
      <c r="U1524" s="51" t="s">
        <v>3545</v>
      </c>
      <c r="V1524" s="27">
        <f>IF(E1524="","",SUMIF(OUTBOUND!$G:$G,WMS!E1524,OUTBOUND!$L:$L))</f>
        <v>0</v>
      </c>
      <c r="W1524" s="27">
        <f>IF(E1524="","",SUMIF(OUTBOUND!$G:$G,WMS!E1524,OUTBOUND!$M:$M))</f>
        <v>0</v>
      </c>
      <c r="X1524" s="71">
        <f>IF(E1524="","",SUMIF(OUTBOUND!$G:$G,WMS!E1524,OUTBOUND!$O:$O))</f>
        <v>0</v>
      </c>
      <c r="Y1524" s="71">
        <f>IF(E1524="","",SUMIF(OUTBOUND!$G:$G,WMS!E1524,OUTBOUND!$AC:$AC))</f>
        <v>0</v>
      </c>
      <c r="Z1524" s="71">
        <f>IF(E1524="","",SUMIF(OUTBOUND!$G:$G,WMS!E1524,OUTBOUND!$P:$P))</f>
        <v>0</v>
      </c>
      <c r="AA1524" s="27" t="str">
        <f t="shared" si="431"/>
        <v/>
      </c>
      <c r="AB1524" s="27">
        <f t="shared" si="432"/>
        <v>300</v>
      </c>
      <c r="AC1524" s="71">
        <f t="shared" si="433"/>
        <v>0</v>
      </c>
      <c r="AD1524" s="71">
        <f t="shared" si="434"/>
        <v>33</v>
      </c>
      <c r="AE1524" s="71">
        <f t="shared" si="435"/>
        <v>0</v>
      </c>
      <c r="AF1524" s="80" t="e">
        <f t="shared" si="436"/>
        <v>#DIV/0!</v>
      </c>
    </row>
    <row r="1525" spans="1:32">
      <c r="A1525" s="85" t="s">
        <v>3227</v>
      </c>
      <c r="B1525" s="36" t="s">
        <v>2539</v>
      </c>
      <c r="C1525" s="36" t="s">
        <v>4042</v>
      </c>
      <c r="D1525" s="36" t="s">
        <v>4128</v>
      </c>
      <c r="E1525" s="57" t="str">
        <f t="shared" si="425"/>
        <v>KG-ARI-1906-00171-03870/42757320A</v>
      </c>
      <c r="F1525" s="19" t="s">
        <v>2541</v>
      </c>
      <c r="G1525" s="19" t="s">
        <v>2544</v>
      </c>
      <c r="H1525" s="45">
        <v>43684</v>
      </c>
      <c r="I1525" s="38">
        <v>25</v>
      </c>
      <c r="J1525" s="38">
        <v>300</v>
      </c>
      <c r="K1525" s="65">
        <f t="shared" si="426"/>
        <v>12</v>
      </c>
      <c r="L1525" s="46">
        <v>6.2</v>
      </c>
      <c r="M1525" s="66">
        <f t="shared" si="427"/>
        <v>155</v>
      </c>
      <c r="N1525" s="38">
        <v>34</v>
      </c>
      <c r="O1525" s="38">
        <v>23.5</v>
      </c>
      <c r="P1525" s="38">
        <v>23.5</v>
      </c>
      <c r="Q1525" s="71">
        <f t="shared" si="428"/>
        <v>1.9E-2</v>
      </c>
      <c r="R1525" s="65">
        <f t="shared" si="429"/>
        <v>0.47</v>
      </c>
      <c r="S1525" s="72">
        <f t="shared" si="430"/>
        <v>0.34833333333333333</v>
      </c>
      <c r="T1525" s="50">
        <v>104.5</v>
      </c>
      <c r="U1525" s="51" t="s">
        <v>3545</v>
      </c>
      <c r="V1525" s="27">
        <f>IF(E1525="","",SUMIF(OUTBOUND!$G:$G,WMS!E1525,OUTBOUND!$L:$L))</f>
        <v>0</v>
      </c>
      <c r="W1525" s="27">
        <f>IF(E1525="","",SUMIF(OUTBOUND!$G:$G,WMS!E1525,OUTBOUND!$M:$M))</f>
        <v>0</v>
      </c>
      <c r="X1525" s="71">
        <f>IF(E1525="","",SUMIF(OUTBOUND!$G:$G,WMS!E1525,OUTBOUND!$O:$O))</f>
        <v>0</v>
      </c>
      <c r="Y1525" s="71">
        <f>IF(E1525="","",SUMIF(OUTBOUND!$G:$G,WMS!E1525,OUTBOUND!$AC:$AC))</f>
        <v>0</v>
      </c>
      <c r="Z1525" s="71">
        <f>IF(E1525="","",SUMIF(OUTBOUND!$G:$G,WMS!E1525,OUTBOUND!$P:$P))</f>
        <v>0</v>
      </c>
      <c r="AA1525" s="27">
        <f t="shared" si="431"/>
        <v>25</v>
      </c>
      <c r="AB1525" s="27">
        <f t="shared" si="432"/>
        <v>300</v>
      </c>
      <c r="AC1525" s="71">
        <f t="shared" si="433"/>
        <v>155</v>
      </c>
      <c r="AD1525" s="71">
        <f t="shared" si="434"/>
        <v>104.5</v>
      </c>
      <c r="AE1525" s="71">
        <f t="shared" si="435"/>
        <v>0.47</v>
      </c>
      <c r="AF1525" s="80" t="b">
        <f t="shared" si="436"/>
        <v>1</v>
      </c>
    </row>
    <row r="1526" spans="1:32">
      <c r="A1526" s="85" t="s">
        <v>3227</v>
      </c>
      <c r="B1526" s="36" t="s">
        <v>2539</v>
      </c>
      <c r="C1526" s="36" t="s">
        <v>4042</v>
      </c>
      <c r="D1526" s="36" t="s">
        <v>4129</v>
      </c>
      <c r="E1526" s="57" t="str">
        <f t="shared" si="425"/>
        <v>KG-ARI-1906-00171-03870/42757320B</v>
      </c>
      <c r="F1526" s="19" t="s">
        <v>2541</v>
      </c>
      <c r="G1526" s="19" t="s">
        <v>2542</v>
      </c>
      <c r="H1526" s="45">
        <v>43684</v>
      </c>
      <c r="J1526" s="38">
        <v>300</v>
      </c>
      <c r="K1526" s="65" t="e">
        <f t="shared" si="426"/>
        <v>#DIV/0!</v>
      </c>
      <c r="L1526" s="46">
        <v>6.2</v>
      </c>
      <c r="M1526" s="66">
        <f t="shared" si="427"/>
        <v>0</v>
      </c>
      <c r="N1526" s="38">
        <v>34</v>
      </c>
      <c r="O1526" s="38">
        <v>23.5</v>
      </c>
      <c r="P1526" s="38">
        <v>23.5</v>
      </c>
      <c r="Q1526" s="71">
        <f t="shared" si="428"/>
        <v>1.9E-2</v>
      </c>
      <c r="R1526" s="65">
        <f t="shared" si="429"/>
        <v>0</v>
      </c>
      <c r="S1526" s="72">
        <f t="shared" si="430"/>
        <v>0.11</v>
      </c>
      <c r="T1526" s="50">
        <v>33</v>
      </c>
      <c r="U1526" s="51" t="s">
        <v>3545</v>
      </c>
      <c r="V1526" s="27">
        <f>IF(E1526="","",SUMIF(OUTBOUND!$G:$G,WMS!E1526,OUTBOUND!$L:$L))</f>
        <v>0</v>
      </c>
      <c r="W1526" s="27">
        <f>IF(E1526="","",SUMIF(OUTBOUND!$G:$G,WMS!E1526,OUTBOUND!$M:$M))</f>
        <v>0</v>
      </c>
      <c r="X1526" s="71">
        <f>IF(E1526="","",SUMIF(OUTBOUND!$G:$G,WMS!E1526,OUTBOUND!$O:$O))</f>
        <v>0</v>
      </c>
      <c r="Y1526" s="71">
        <f>IF(E1526="","",SUMIF(OUTBOUND!$G:$G,WMS!E1526,OUTBOUND!$AC:$AC))</f>
        <v>0</v>
      </c>
      <c r="Z1526" s="71">
        <f>IF(E1526="","",SUMIF(OUTBOUND!$G:$G,WMS!E1526,OUTBOUND!$P:$P))</f>
        <v>0</v>
      </c>
      <c r="AA1526" s="27" t="str">
        <f t="shared" si="431"/>
        <v/>
      </c>
      <c r="AB1526" s="27">
        <f t="shared" si="432"/>
        <v>300</v>
      </c>
      <c r="AC1526" s="71">
        <f t="shared" si="433"/>
        <v>0</v>
      </c>
      <c r="AD1526" s="71">
        <f t="shared" si="434"/>
        <v>33</v>
      </c>
      <c r="AE1526" s="71">
        <f t="shared" si="435"/>
        <v>0</v>
      </c>
      <c r="AF1526" s="80" t="e">
        <f t="shared" si="436"/>
        <v>#DIV/0!</v>
      </c>
    </row>
    <row r="1527" spans="1:32">
      <c r="A1527" s="85" t="s">
        <v>3227</v>
      </c>
      <c r="B1527" s="36" t="s">
        <v>2539</v>
      </c>
      <c r="C1527" s="36" t="s">
        <v>4042</v>
      </c>
      <c r="D1527" s="36" t="s">
        <v>4130</v>
      </c>
      <c r="E1527" s="57" t="str">
        <f t="shared" si="425"/>
        <v>KG-ARI-1906-00171-03870/42748038A</v>
      </c>
      <c r="F1527" s="19" t="s">
        <v>2541</v>
      </c>
      <c r="G1527" s="19" t="s">
        <v>2544</v>
      </c>
      <c r="H1527" s="45">
        <v>43684</v>
      </c>
      <c r="I1527" s="38">
        <v>15</v>
      </c>
      <c r="J1527" s="38">
        <v>180</v>
      </c>
      <c r="K1527" s="65">
        <f t="shared" si="426"/>
        <v>12</v>
      </c>
      <c r="L1527" s="46">
        <v>9.8000000000000007</v>
      </c>
      <c r="M1527" s="66">
        <f t="shared" si="427"/>
        <v>147</v>
      </c>
      <c r="N1527" s="38">
        <v>40</v>
      </c>
      <c r="O1527" s="38">
        <v>27.5</v>
      </c>
      <c r="P1527" s="38">
        <v>25.5</v>
      </c>
      <c r="Q1527" s="71">
        <f t="shared" si="428"/>
        <v>2.8000000000000001E-2</v>
      </c>
      <c r="R1527" s="65">
        <f t="shared" si="429"/>
        <v>0.42</v>
      </c>
      <c r="S1527" s="72">
        <f t="shared" si="430"/>
        <v>0.62333333333333329</v>
      </c>
      <c r="T1527" s="50">
        <v>112.2</v>
      </c>
      <c r="U1527" s="51" t="s">
        <v>3661</v>
      </c>
      <c r="V1527" s="27">
        <f>IF(E1527="","",SUMIF(OUTBOUND!$G:$G,WMS!E1527,OUTBOUND!$L:$L))</f>
        <v>0</v>
      </c>
      <c r="W1527" s="27">
        <f>IF(E1527="","",SUMIF(OUTBOUND!$G:$G,WMS!E1527,OUTBOUND!$M:$M))</f>
        <v>0</v>
      </c>
      <c r="X1527" s="71">
        <f>IF(E1527="","",SUMIF(OUTBOUND!$G:$G,WMS!E1527,OUTBOUND!$O:$O))</f>
        <v>0</v>
      </c>
      <c r="Y1527" s="71">
        <f>IF(E1527="","",SUMIF(OUTBOUND!$G:$G,WMS!E1527,OUTBOUND!$AC:$AC))</f>
        <v>0</v>
      </c>
      <c r="Z1527" s="71">
        <f>IF(E1527="","",SUMIF(OUTBOUND!$G:$G,WMS!E1527,OUTBOUND!$P:$P))</f>
        <v>0</v>
      </c>
      <c r="AA1527" s="27">
        <f t="shared" si="431"/>
        <v>15</v>
      </c>
      <c r="AB1527" s="27">
        <f t="shared" si="432"/>
        <v>180</v>
      </c>
      <c r="AC1527" s="71">
        <f t="shared" si="433"/>
        <v>147</v>
      </c>
      <c r="AD1527" s="71">
        <f t="shared" si="434"/>
        <v>112.2</v>
      </c>
      <c r="AE1527" s="71">
        <f t="shared" si="435"/>
        <v>0.42</v>
      </c>
      <c r="AF1527" s="80" t="b">
        <f t="shared" si="436"/>
        <v>1</v>
      </c>
    </row>
    <row r="1528" spans="1:32">
      <c r="A1528" s="85" t="s">
        <v>3227</v>
      </c>
      <c r="B1528" s="36" t="s">
        <v>2539</v>
      </c>
      <c r="C1528" s="36" t="s">
        <v>4042</v>
      </c>
      <c r="D1528" s="36" t="s">
        <v>4131</v>
      </c>
      <c r="E1528" s="57" t="str">
        <f t="shared" si="425"/>
        <v>KG-ARI-1906-00171-03870/42748038B</v>
      </c>
      <c r="F1528" s="19" t="s">
        <v>2541</v>
      </c>
      <c r="G1528" s="19" t="s">
        <v>2542</v>
      </c>
      <c r="H1528" s="45">
        <v>43684</v>
      </c>
      <c r="J1528" s="38">
        <v>180</v>
      </c>
      <c r="K1528" s="65" t="e">
        <f t="shared" si="426"/>
        <v>#DIV/0!</v>
      </c>
      <c r="L1528" s="46">
        <v>9.8000000000000007</v>
      </c>
      <c r="M1528" s="66">
        <f t="shared" si="427"/>
        <v>0</v>
      </c>
      <c r="N1528" s="38">
        <v>40</v>
      </c>
      <c r="O1528" s="38">
        <v>27.5</v>
      </c>
      <c r="P1528" s="38">
        <v>25.5</v>
      </c>
      <c r="Q1528" s="71">
        <f t="shared" si="428"/>
        <v>2.8000000000000001E-2</v>
      </c>
      <c r="R1528" s="65">
        <f t="shared" si="429"/>
        <v>0</v>
      </c>
      <c r="S1528" s="72">
        <f t="shared" si="430"/>
        <v>0.11</v>
      </c>
      <c r="T1528" s="50">
        <v>19.8</v>
      </c>
      <c r="U1528" s="51" t="s">
        <v>3661</v>
      </c>
      <c r="V1528" s="27">
        <f>IF(E1528="","",SUMIF(OUTBOUND!$G:$G,WMS!E1528,OUTBOUND!$L:$L))</f>
        <v>0</v>
      </c>
      <c r="W1528" s="27">
        <f>IF(E1528="","",SUMIF(OUTBOUND!$G:$G,WMS!E1528,OUTBOUND!$M:$M))</f>
        <v>0</v>
      </c>
      <c r="X1528" s="71">
        <f>IF(E1528="","",SUMIF(OUTBOUND!$G:$G,WMS!E1528,OUTBOUND!$O:$O))</f>
        <v>0</v>
      </c>
      <c r="Y1528" s="71">
        <f>IF(E1528="","",SUMIF(OUTBOUND!$G:$G,WMS!E1528,OUTBOUND!$AC:$AC))</f>
        <v>0</v>
      </c>
      <c r="Z1528" s="71">
        <f>IF(E1528="","",SUMIF(OUTBOUND!$G:$G,WMS!E1528,OUTBOUND!$P:$P))</f>
        <v>0</v>
      </c>
      <c r="AA1528" s="27" t="str">
        <f t="shared" si="431"/>
        <v/>
      </c>
      <c r="AB1528" s="27">
        <f t="shared" si="432"/>
        <v>180</v>
      </c>
      <c r="AC1528" s="71">
        <f t="shared" si="433"/>
        <v>0</v>
      </c>
      <c r="AD1528" s="71">
        <f t="shared" si="434"/>
        <v>19.8</v>
      </c>
      <c r="AE1528" s="71">
        <f t="shared" si="435"/>
        <v>0</v>
      </c>
      <c r="AF1528" s="80" t="e">
        <f t="shared" si="436"/>
        <v>#DIV/0!</v>
      </c>
    </row>
    <row r="1529" spans="1:32">
      <c r="A1529" s="85" t="s">
        <v>3227</v>
      </c>
      <c r="B1529" s="36" t="s">
        <v>2539</v>
      </c>
      <c r="C1529" s="36" t="s">
        <v>4042</v>
      </c>
      <c r="D1529" s="36" t="s">
        <v>4132</v>
      </c>
      <c r="E1529" s="57" t="str">
        <f t="shared" ref="E1529:E1592" si="437">IF(D1529="","",C1529&amp;"/"&amp;D1529)</f>
        <v>KG-ARI-1906-00171-03870/42748045A</v>
      </c>
      <c r="F1529" s="19" t="s">
        <v>2541</v>
      </c>
      <c r="G1529" s="19" t="s">
        <v>2544</v>
      </c>
      <c r="H1529" s="45">
        <v>43684</v>
      </c>
      <c r="I1529" s="38">
        <v>14</v>
      </c>
      <c r="J1529" s="38">
        <v>112</v>
      </c>
      <c r="K1529" s="65">
        <f t="shared" si="426"/>
        <v>8</v>
      </c>
      <c r="L1529" s="46">
        <v>9.85</v>
      </c>
      <c r="M1529" s="66">
        <f t="shared" si="427"/>
        <v>137.9</v>
      </c>
      <c r="N1529" s="38">
        <v>55</v>
      </c>
      <c r="O1529" s="38">
        <v>28.5</v>
      </c>
      <c r="P1529" s="38">
        <v>21</v>
      </c>
      <c r="Q1529" s="71">
        <f t="shared" si="428"/>
        <v>3.3000000000000002E-2</v>
      </c>
      <c r="R1529" s="65">
        <f t="shared" si="429"/>
        <v>0.46</v>
      </c>
      <c r="S1529" s="72">
        <f t="shared" si="430"/>
        <v>0.82500000000000007</v>
      </c>
      <c r="T1529" s="50">
        <v>92.4</v>
      </c>
      <c r="U1529" s="51" t="s">
        <v>3661</v>
      </c>
      <c r="V1529" s="27">
        <f>IF(E1529="","",SUMIF(OUTBOUND!$G:$G,WMS!E1529,OUTBOUND!$L:$L))</f>
        <v>0</v>
      </c>
      <c r="W1529" s="27">
        <f>IF(E1529="","",SUMIF(OUTBOUND!$G:$G,WMS!E1529,OUTBOUND!$M:$M))</f>
        <v>0</v>
      </c>
      <c r="X1529" s="71">
        <f>IF(E1529="","",SUMIF(OUTBOUND!$G:$G,WMS!E1529,OUTBOUND!$O:$O))</f>
        <v>0</v>
      </c>
      <c r="Y1529" s="71">
        <f>IF(E1529="","",SUMIF(OUTBOUND!$G:$G,WMS!E1529,OUTBOUND!$AC:$AC))</f>
        <v>0</v>
      </c>
      <c r="Z1529" s="71">
        <f>IF(E1529="","",SUMIF(OUTBOUND!$G:$G,WMS!E1529,OUTBOUND!$P:$P))</f>
        <v>0</v>
      </c>
      <c r="AA1529" s="27">
        <f t="shared" si="431"/>
        <v>14</v>
      </c>
      <c r="AB1529" s="27">
        <f t="shared" si="432"/>
        <v>112</v>
      </c>
      <c r="AC1529" s="71">
        <f t="shared" si="433"/>
        <v>137.9</v>
      </c>
      <c r="AD1529" s="71">
        <f t="shared" si="434"/>
        <v>92.4</v>
      </c>
      <c r="AE1529" s="71">
        <f t="shared" si="435"/>
        <v>0.46</v>
      </c>
      <c r="AF1529" s="80" t="b">
        <f t="shared" si="436"/>
        <v>1</v>
      </c>
    </row>
    <row r="1530" spans="1:32">
      <c r="A1530" s="85" t="s">
        <v>3227</v>
      </c>
      <c r="B1530" s="36" t="s">
        <v>2539</v>
      </c>
      <c r="C1530" s="36" t="s">
        <v>4042</v>
      </c>
      <c r="D1530" s="36" t="s">
        <v>4133</v>
      </c>
      <c r="E1530" s="57" t="str">
        <f t="shared" si="437"/>
        <v>KG-ARI-1906-00171-03870/42748045B</v>
      </c>
      <c r="F1530" s="19" t="s">
        <v>2541</v>
      </c>
      <c r="G1530" s="19" t="s">
        <v>2542</v>
      </c>
      <c r="H1530" s="45">
        <v>43684</v>
      </c>
      <c r="J1530" s="38">
        <v>112</v>
      </c>
      <c r="K1530" s="65" t="e">
        <f t="shared" si="426"/>
        <v>#DIV/0!</v>
      </c>
      <c r="L1530" s="46">
        <v>9.85</v>
      </c>
      <c r="M1530" s="66">
        <f t="shared" si="427"/>
        <v>0</v>
      </c>
      <c r="N1530" s="38">
        <v>55</v>
      </c>
      <c r="O1530" s="38">
        <v>28.5</v>
      </c>
      <c r="P1530" s="38">
        <v>21</v>
      </c>
      <c r="Q1530" s="71">
        <f t="shared" si="428"/>
        <v>3.3000000000000002E-2</v>
      </c>
      <c r="R1530" s="65">
        <f t="shared" si="429"/>
        <v>0</v>
      </c>
      <c r="S1530" s="72">
        <f t="shared" si="430"/>
        <v>0.11</v>
      </c>
      <c r="T1530" s="50">
        <v>12.32</v>
      </c>
      <c r="U1530" s="51" t="s">
        <v>3661</v>
      </c>
      <c r="V1530" s="27">
        <f>IF(E1530="","",SUMIF(OUTBOUND!$G:$G,WMS!E1530,OUTBOUND!$L:$L))</f>
        <v>0</v>
      </c>
      <c r="W1530" s="27">
        <f>IF(E1530="","",SUMIF(OUTBOUND!$G:$G,WMS!E1530,OUTBOUND!$M:$M))</f>
        <v>0</v>
      </c>
      <c r="X1530" s="71">
        <f>IF(E1530="","",SUMIF(OUTBOUND!$G:$G,WMS!E1530,OUTBOUND!$O:$O))</f>
        <v>0</v>
      </c>
      <c r="Y1530" s="71">
        <f>IF(E1530="","",SUMIF(OUTBOUND!$G:$G,WMS!E1530,OUTBOUND!$AC:$AC))</f>
        <v>0</v>
      </c>
      <c r="Z1530" s="71">
        <f>IF(E1530="","",SUMIF(OUTBOUND!$G:$G,WMS!E1530,OUTBOUND!$P:$P))</f>
        <v>0</v>
      </c>
      <c r="AA1530" s="27" t="str">
        <f t="shared" si="431"/>
        <v/>
      </c>
      <c r="AB1530" s="27">
        <f t="shared" si="432"/>
        <v>112</v>
      </c>
      <c r="AC1530" s="71">
        <f t="shared" si="433"/>
        <v>0</v>
      </c>
      <c r="AD1530" s="71">
        <f t="shared" si="434"/>
        <v>12.32</v>
      </c>
      <c r="AE1530" s="71">
        <f t="shared" si="435"/>
        <v>0</v>
      </c>
      <c r="AF1530" s="80" t="e">
        <f t="shared" si="436"/>
        <v>#DIV/0!</v>
      </c>
    </row>
    <row r="1531" spans="1:32">
      <c r="A1531" s="85" t="s">
        <v>3227</v>
      </c>
      <c r="B1531" s="36" t="s">
        <v>2539</v>
      </c>
      <c r="C1531" s="36" t="s">
        <v>4134</v>
      </c>
      <c r="D1531" s="36" t="s">
        <v>4135</v>
      </c>
      <c r="E1531" s="57" t="str">
        <f t="shared" si="437"/>
        <v>KG-ARI-1906-00169-03870/42755845A</v>
      </c>
      <c r="F1531" s="19" t="s">
        <v>2541</v>
      </c>
      <c r="G1531" s="19" t="s">
        <v>2545</v>
      </c>
      <c r="H1531" s="45">
        <v>43684</v>
      </c>
      <c r="I1531" s="38">
        <v>10</v>
      </c>
      <c r="J1531" s="38">
        <v>40</v>
      </c>
      <c r="K1531" s="65">
        <f t="shared" si="426"/>
        <v>4</v>
      </c>
      <c r="L1531" s="46">
        <v>9.6999999999999993</v>
      </c>
      <c r="M1531" s="66">
        <f t="shared" si="427"/>
        <v>97</v>
      </c>
      <c r="N1531" s="38">
        <v>43</v>
      </c>
      <c r="O1531" s="38">
        <v>25</v>
      </c>
      <c r="P1531" s="38">
        <v>46.5</v>
      </c>
      <c r="Q1531" s="71">
        <f t="shared" si="428"/>
        <v>0.05</v>
      </c>
      <c r="R1531" s="65">
        <f t="shared" si="429"/>
        <v>0.5</v>
      </c>
      <c r="S1531" s="72">
        <f t="shared" si="430"/>
        <v>1.6300000000000001</v>
      </c>
      <c r="T1531" s="50">
        <v>65.2</v>
      </c>
      <c r="U1531" s="51" t="s">
        <v>4004</v>
      </c>
      <c r="V1531" s="27">
        <f>IF(E1531="","",SUMIF(OUTBOUND!$G:$G,WMS!E1531,OUTBOUND!$L:$L))</f>
        <v>0</v>
      </c>
      <c r="W1531" s="27">
        <f>IF(E1531="","",SUMIF(OUTBOUND!$G:$G,WMS!E1531,OUTBOUND!$M:$M))</f>
        <v>0</v>
      </c>
      <c r="X1531" s="71">
        <f>IF(E1531="","",SUMIF(OUTBOUND!$G:$G,WMS!E1531,OUTBOUND!$O:$O))</f>
        <v>0</v>
      </c>
      <c r="Y1531" s="71">
        <f>IF(E1531="","",SUMIF(OUTBOUND!$G:$G,WMS!E1531,OUTBOUND!$AC:$AC))</f>
        <v>0</v>
      </c>
      <c r="Z1531" s="71">
        <f>IF(E1531="","",SUMIF(OUTBOUND!$G:$G,WMS!E1531,OUTBOUND!$P:$P))</f>
        <v>0</v>
      </c>
      <c r="AA1531" s="27">
        <f t="shared" si="431"/>
        <v>10</v>
      </c>
      <c r="AB1531" s="27">
        <f t="shared" si="432"/>
        <v>40</v>
      </c>
      <c r="AC1531" s="71">
        <f t="shared" si="433"/>
        <v>97</v>
      </c>
      <c r="AD1531" s="71">
        <f t="shared" si="434"/>
        <v>65.2</v>
      </c>
      <c r="AE1531" s="71">
        <f t="shared" si="435"/>
        <v>0.5</v>
      </c>
      <c r="AF1531" s="80" t="b">
        <f t="shared" si="436"/>
        <v>1</v>
      </c>
    </row>
    <row r="1532" spans="1:32">
      <c r="A1532" s="85" t="s">
        <v>3227</v>
      </c>
      <c r="B1532" s="36" t="s">
        <v>2539</v>
      </c>
      <c r="C1532" s="36" t="s">
        <v>4134</v>
      </c>
      <c r="D1532" s="36" t="s">
        <v>4136</v>
      </c>
      <c r="E1532" s="57" t="str">
        <f t="shared" si="437"/>
        <v>KG-ARI-1906-00169-03870/42755845B</v>
      </c>
      <c r="F1532" s="19" t="s">
        <v>2541</v>
      </c>
      <c r="G1532" s="19" t="s">
        <v>2543</v>
      </c>
      <c r="H1532" s="45">
        <v>43684</v>
      </c>
      <c r="J1532" s="38">
        <v>40</v>
      </c>
      <c r="K1532" s="65" t="e">
        <f t="shared" si="426"/>
        <v>#DIV/0!</v>
      </c>
      <c r="L1532" s="46">
        <v>9.6999999999999993</v>
      </c>
      <c r="M1532" s="66">
        <f t="shared" si="427"/>
        <v>0</v>
      </c>
      <c r="N1532" s="38">
        <v>43</v>
      </c>
      <c r="O1532" s="38">
        <v>25</v>
      </c>
      <c r="P1532" s="38">
        <v>46.5</v>
      </c>
      <c r="Q1532" s="71">
        <f t="shared" si="428"/>
        <v>0.05</v>
      </c>
      <c r="R1532" s="65">
        <f t="shared" si="429"/>
        <v>0</v>
      </c>
      <c r="S1532" s="72">
        <f t="shared" si="430"/>
        <v>0.62</v>
      </c>
      <c r="T1532" s="50">
        <v>24.8</v>
      </c>
      <c r="U1532" s="51" t="s">
        <v>4004</v>
      </c>
      <c r="V1532" s="27">
        <f>IF(E1532="","",SUMIF(OUTBOUND!$G:$G,WMS!E1532,OUTBOUND!$L:$L))</f>
        <v>0</v>
      </c>
      <c r="W1532" s="27">
        <f>IF(E1532="","",SUMIF(OUTBOUND!$G:$G,WMS!E1532,OUTBOUND!$M:$M))</f>
        <v>0</v>
      </c>
      <c r="X1532" s="71">
        <f>IF(E1532="","",SUMIF(OUTBOUND!$G:$G,WMS!E1532,OUTBOUND!$O:$O))</f>
        <v>0</v>
      </c>
      <c r="Y1532" s="71">
        <f>IF(E1532="","",SUMIF(OUTBOUND!$G:$G,WMS!E1532,OUTBOUND!$AC:$AC))</f>
        <v>0</v>
      </c>
      <c r="Z1532" s="71">
        <f>IF(E1532="","",SUMIF(OUTBOUND!$G:$G,WMS!E1532,OUTBOUND!$P:$P))</f>
        <v>0</v>
      </c>
      <c r="AA1532" s="27" t="str">
        <f t="shared" si="431"/>
        <v/>
      </c>
      <c r="AB1532" s="27">
        <f t="shared" si="432"/>
        <v>40</v>
      </c>
      <c r="AC1532" s="71">
        <f t="shared" si="433"/>
        <v>0</v>
      </c>
      <c r="AD1532" s="71">
        <f t="shared" si="434"/>
        <v>24.8</v>
      </c>
      <c r="AE1532" s="71">
        <f t="shared" si="435"/>
        <v>0</v>
      </c>
      <c r="AF1532" s="80" t="e">
        <f t="shared" si="436"/>
        <v>#DIV/0!</v>
      </c>
    </row>
    <row r="1533" spans="1:32">
      <c r="A1533" s="43" t="s">
        <v>3227</v>
      </c>
      <c r="B1533" s="19" t="s">
        <v>2539</v>
      </c>
      <c r="C1533" s="19" t="s">
        <v>4042</v>
      </c>
      <c r="D1533" s="19">
        <v>42747321</v>
      </c>
      <c r="E1533" s="57" t="str">
        <f t="shared" si="437"/>
        <v>KG-ARI-1906-00171-03870/42747321</v>
      </c>
      <c r="F1533" s="19" t="s">
        <v>2541</v>
      </c>
      <c r="G1533" s="19" t="s">
        <v>2547</v>
      </c>
      <c r="H1533" s="45">
        <v>43684</v>
      </c>
      <c r="I1533" s="38">
        <v>15</v>
      </c>
      <c r="J1533" s="38">
        <v>60</v>
      </c>
      <c r="K1533" s="65">
        <f t="shared" si="426"/>
        <v>4</v>
      </c>
      <c r="L1533" s="46">
        <v>10.65</v>
      </c>
      <c r="M1533" s="66">
        <f t="shared" si="427"/>
        <v>159.75</v>
      </c>
      <c r="N1533" s="38">
        <v>45</v>
      </c>
      <c r="O1533" s="38">
        <v>31.5</v>
      </c>
      <c r="P1533" s="38">
        <v>29.5</v>
      </c>
      <c r="Q1533" s="71">
        <f t="shared" si="428"/>
        <v>4.2000000000000003E-2</v>
      </c>
      <c r="R1533" s="65">
        <f t="shared" si="429"/>
        <v>0.63</v>
      </c>
      <c r="S1533" s="72">
        <f t="shared" si="430"/>
        <v>2.15</v>
      </c>
      <c r="T1533" s="50">
        <v>129</v>
      </c>
      <c r="U1533" s="51" t="s">
        <v>4004</v>
      </c>
      <c r="V1533" s="27">
        <f>IF(E1533="","",SUMIF(OUTBOUND!$G:$G,WMS!E1533,OUTBOUND!$L:$L))</f>
        <v>0</v>
      </c>
      <c r="W1533" s="27">
        <f>IF(E1533="","",SUMIF(OUTBOUND!$G:$G,WMS!E1533,OUTBOUND!$M:$M))</f>
        <v>0</v>
      </c>
      <c r="X1533" s="71">
        <f>IF(E1533="","",SUMIF(OUTBOUND!$G:$G,WMS!E1533,OUTBOUND!$O:$O))</f>
        <v>0</v>
      </c>
      <c r="Y1533" s="71">
        <f>IF(E1533="","",SUMIF(OUTBOUND!$G:$G,WMS!E1533,OUTBOUND!$AC:$AC))</f>
        <v>0</v>
      </c>
      <c r="Z1533" s="71">
        <f>IF(E1533="","",SUMIF(OUTBOUND!$G:$G,WMS!E1533,OUTBOUND!$P:$P))</f>
        <v>0</v>
      </c>
      <c r="AA1533" s="27">
        <f t="shared" si="431"/>
        <v>15</v>
      </c>
      <c r="AB1533" s="27">
        <f t="shared" si="432"/>
        <v>60</v>
      </c>
      <c r="AC1533" s="71">
        <f t="shared" si="433"/>
        <v>159.75</v>
      </c>
      <c r="AD1533" s="71">
        <f t="shared" si="434"/>
        <v>129</v>
      </c>
      <c r="AE1533" s="71">
        <f t="shared" si="435"/>
        <v>0.63</v>
      </c>
      <c r="AF1533" s="80" t="b">
        <f t="shared" si="436"/>
        <v>1</v>
      </c>
    </row>
    <row r="1534" spans="1:32">
      <c r="A1534" s="43" t="s">
        <v>3227</v>
      </c>
      <c r="B1534" s="19" t="s">
        <v>2539</v>
      </c>
      <c r="C1534" s="19" t="s">
        <v>4042</v>
      </c>
      <c r="D1534" s="19">
        <v>42747338</v>
      </c>
      <c r="E1534" s="57" t="str">
        <f t="shared" si="437"/>
        <v>KG-ARI-1906-00171-03870/42747338</v>
      </c>
      <c r="F1534" s="19" t="s">
        <v>2541</v>
      </c>
      <c r="G1534" s="19" t="s">
        <v>2547</v>
      </c>
      <c r="H1534" s="45">
        <v>43684</v>
      </c>
      <c r="I1534" s="38">
        <v>15</v>
      </c>
      <c r="J1534" s="38">
        <v>90</v>
      </c>
      <c r="K1534" s="65">
        <f t="shared" si="426"/>
        <v>6</v>
      </c>
      <c r="L1534" s="46">
        <v>10.95</v>
      </c>
      <c r="M1534" s="66">
        <f t="shared" si="427"/>
        <v>164.25</v>
      </c>
      <c r="N1534" s="38">
        <v>35</v>
      </c>
      <c r="O1534" s="38">
        <v>29.5</v>
      </c>
      <c r="P1534" s="38">
        <v>29.5</v>
      </c>
      <c r="Q1534" s="71">
        <f t="shared" si="428"/>
        <v>0.03</v>
      </c>
      <c r="R1534" s="65">
        <f t="shared" si="429"/>
        <v>0.46</v>
      </c>
      <c r="S1534" s="72">
        <f t="shared" si="430"/>
        <v>1.65</v>
      </c>
      <c r="T1534" s="50">
        <v>148.5</v>
      </c>
      <c r="U1534" s="51" t="s">
        <v>3661</v>
      </c>
      <c r="V1534" s="27">
        <f>IF(E1534="","",SUMIF(OUTBOUND!$G:$G,WMS!E1534,OUTBOUND!$L:$L))</f>
        <v>0</v>
      </c>
      <c r="W1534" s="27">
        <f>IF(E1534="","",SUMIF(OUTBOUND!$G:$G,WMS!E1534,OUTBOUND!$M:$M))</f>
        <v>0</v>
      </c>
      <c r="X1534" s="71">
        <f>IF(E1534="","",SUMIF(OUTBOUND!$G:$G,WMS!E1534,OUTBOUND!$O:$O))</f>
        <v>0</v>
      </c>
      <c r="Y1534" s="71">
        <f>IF(E1534="","",SUMIF(OUTBOUND!$G:$G,WMS!E1534,OUTBOUND!$AC:$AC))</f>
        <v>0</v>
      </c>
      <c r="Z1534" s="71">
        <f>IF(E1534="","",SUMIF(OUTBOUND!$G:$G,WMS!E1534,OUTBOUND!$P:$P))</f>
        <v>0</v>
      </c>
      <c r="AA1534" s="27">
        <f t="shared" si="431"/>
        <v>15</v>
      </c>
      <c r="AB1534" s="27">
        <f t="shared" si="432"/>
        <v>90</v>
      </c>
      <c r="AC1534" s="71">
        <f t="shared" si="433"/>
        <v>164.25</v>
      </c>
      <c r="AD1534" s="71">
        <f t="shared" si="434"/>
        <v>148.5</v>
      </c>
      <c r="AE1534" s="71">
        <f t="shared" si="435"/>
        <v>0.46</v>
      </c>
      <c r="AF1534" s="80" t="b">
        <f t="shared" si="436"/>
        <v>1</v>
      </c>
    </row>
    <row r="1535" spans="1:32">
      <c r="A1535" s="43" t="s">
        <v>3227</v>
      </c>
      <c r="B1535" s="19" t="s">
        <v>2539</v>
      </c>
      <c r="C1535" s="19" t="s">
        <v>4042</v>
      </c>
      <c r="D1535" s="19">
        <v>42747352</v>
      </c>
      <c r="E1535" s="57" t="str">
        <f t="shared" si="437"/>
        <v>KG-ARI-1906-00171-03870/42747352</v>
      </c>
      <c r="F1535" s="19" t="s">
        <v>2541</v>
      </c>
      <c r="G1535" s="19" t="s">
        <v>2547</v>
      </c>
      <c r="H1535" s="45">
        <v>43684</v>
      </c>
      <c r="I1535" s="38">
        <v>13</v>
      </c>
      <c r="J1535" s="38">
        <v>26</v>
      </c>
      <c r="K1535" s="65">
        <f t="shared" si="426"/>
        <v>2</v>
      </c>
      <c r="L1535" s="46">
        <v>6</v>
      </c>
      <c r="M1535" s="66">
        <f t="shared" si="427"/>
        <v>78</v>
      </c>
      <c r="N1535" s="38">
        <v>50</v>
      </c>
      <c r="O1535" s="38">
        <v>29.5</v>
      </c>
      <c r="P1535" s="38">
        <v>14</v>
      </c>
      <c r="Q1535" s="71">
        <f t="shared" si="428"/>
        <v>2.1000000000000001E-2</v>
      </c>
      <c r="R1535" s="65">
        <f t="shared" si="429"/>
        <v>0.27</v>
      </c>
      <c r="S1535" s="72">
        <f t="shared" si="430"/>
        <v>2.5999999999999996</v>
      </c>
      <c r="T1535" s="50">
        <v>67.599999999999994</v>
      </c>
      <c r="U1535" s="51" t="s">
        <v>3808</v>
      </c>
      <c r="V1535" s="27">
        <f>IF(E1535="","",SUMIF(OUTBOUND!$G:$G,WMS!E1535,OUTBOUND!$L:$L))</f>
        <v>0</v>
      </c>
      <c r="W1535" s="27">
        <f>IF(E1535="","",SUMIF(OUTBOUND!$G:$G,WMS!E1535,OUTBOUND!$M:$M))</f>
        <v>0</v>
      </c>
      <c r="X1535" s="71">
        <f>IF(E1535="","",SUMIF(OUTBOUND!$G:$G,WMS!E1535,OUTBOUND!$O:$O))</f>
        <v>0</v>
      </c>
      <c r="Y1535" s="71">
        <f>IF(E1535="","",SUMIF(OUTBOUND!$G:$G,WMS!E1535,OUTBOUND!$AC:$AC))</f>
        <v>0</v>
      </c>
      <c r="Z1535" s="71">
        <f>IF(E1535="","",SUMIF(OUTBOUND!$G:$G,WMS!E1535,OUTBOUND!$P:$P))</f>
        <v>0</v>
      </c>
      <c r="AA1535" s="27">
        <f t="shared" si="431"/>
        <v>13</v>
      </c>
      <c r="AB1535" s="27">
        <f t="shared" si="432"/>
        <v>26</v>
      </c>
      <c r="AC1535" s="71">
        <f t="shared" si="433"/>
        <v>78</v>
      </c>
      <c r="AD1535" s="71">
        <f t="shared" si="434"/>
        <v>67.599999999999994</v>
      </c>
      <c r="AE1535" s="71">
        <f t="shared" si="435"/>
        <v>0.27</v>
      </c>
      <c r="AF1535" s="80" t="b">
        <f t="shared" si="436"/>
        <v>1</v>
      </c>
    </row>
    <row r="1536" spans="1:32">
      <c r="A1536" s="43" t="s">
        <v>3227</v>
      </c>
      <c r="B1536" s="19" t="s">
        <v>2539</v>
      </c>
      <c r="C1536" s="19" t="s">
        <v>4042</v>
      </c>
      <c r="D1536" s="19">
        <v>42747383</v>
      </c>
      <c r="E1536" s="57" t="str">
        <f t="shared" si="437"/>
        <v>KG-ARI-1906-00171-03870/42747383</v>
      </c>
      <c r="F1536" s="19" t="s">
        <v>2541</v>
      </c>
      <c r="G1536" s="19" t="s">
        <v>2547</v>
      </c>
      <c r="H1536" s="45">
        <v>43684</v>
      </c>
      <c r="I1536" s="38">
        <v>10</v>
      </c>
      <c r="J1536" s="38">
        <v>80</v>
      </c>
      <c r="K1536" s="65">
        <f t="shared" si="426"/>
        <v>8</v>
      </c>
      <c r="L1536" s="46">
        <v>11.55</v>
      </c>
      <c r="M1536" s="66">
        <f t="shared" si="427"/>
        <v>115.5</v>
      </c>
      <c r="N1536" s="38">
        <v>45</v>
      </c>
      <c r="O1536" s="38">
        <v>32.5</v>
      </c>
      <c r="P1536" s="38">
        <v>19</v>
      </c>
      <c r="Q1536" s="71">
        <f t="shared" si="428"/>
        <v>2.8000000000000001E-2</v>
      </c>
      <c r="R1536" s="65">
        <f t="shared" si="429"/>
        <v>0.28000000000000003</v>
      </c>
      <c r="S1536" s="72">
        <f t="shared" si="430"/>
        <v>1.3</v>
      </c>
      <c r="T1536" s="50">
        <v>104</v>
      </c>
      <c r="U1536" s="51" t="s">
        <v>4125</v>
      </c>
      <c r="V1536" s="27">
        <f>IF(E1536="","",SUMIF(OUTBOUND!$G:$G,WMS!E1536,OUTBOUND!$L:$L))</f>
        <v>0</v>
      </c>
      <c r="W1536" s="27">
        <f>IF(E1536="","",SUMIF(OUTBOUND!$G:$G,WMS!E1536,OUTBOUND!$M:$M))</f>
        <v>0</v>
      </c>
      <c r="X1536" s="71">
        <f>IF(E1536="","",SUMIF(OUTBOUND!$G:$G,WMS!E1536,OUTBOUND!$O:$O))</f>
        <v>0</v>
      </c>
      <c r="Y1536" s="71">
        <f>IF(E1536="","",SUMIF(OUTBOUND!$G:$G,WMS!E1536,OUTBOUND!$AC:$AC))</f>
        <v>0</v>
      </c>
      <c r="Z1536" s="71">
        <f>IF(E1536="","",SUMIF(OUTBOUND!$G:$G,WMS!E1536,OUTBOUND!$P:$P))</f>
        <v>0</v>
      </c>
      <c r="AA1536" s="27">
        <f t="shared" si="431"/>
        <v>10</v>
      </c>
      <c r="AB1536" s="27">
        <f t="shared" si="432"/>
        <v>80</v>
      </c>
      <c r="AC1536" s="71">
        <f t="shared" si="433"/>
        <v>115.5</v>
      </c>
      <c r="AD1536" s="71">
        <f t="shared" si="434"/>
        <v>104</v>
      </c>
      <c r="AE1536" s="71">
        <f t="shared" si="435"/>
        <v>0.28000000000000003</v>
      </c>
      <c r="AF1536" s="80" t="b">
        <f t="shared" si="436"/>
        <v>1</v>
      </c>
    </row>
    <row r="1537" spans="1:32">
      <c r="A1537" s="43" t="s">
        <v>3227</v>
      </c>
      <c r="B1537" s="19" t="s">
        <v>2539</v>
      </c>
      <c r="C1537" s="19" t="s">
        <v>4042</v>
      </c>
      <c r="D1537" s="19">
        <v>42748137</v>
      </c>
      <c r="E1537" s="57" t="str">
        <f t="shared" si="437"/>
        <v>KG-ARI-1906-00171-03870/42748137</v>
      </c>
      <c r="F1537" s="19" t="s">
        <v>2541</v>
      </c>
      <c r="G1537" s="19" t="s">
        <v>2547</v>
      </c>
      <c r="H1537" s="45">
        <v>43684</v>
      </c>
      <c r="I1537" s="38">
        <v>12</v>
      </c>
      <c r="J1537" s="38">
        <v>96</v>
      </c>
      <c r="K1537" s="65">
        <f t="shared" si="426"/>
        <v>8</v>
      </c>
      <c r="L1537" s="46">
        <v>13.3</v>
      </c>
      <c r="M1537" s="66">
        <f t="shared" si="427"/>
        <v>159.6</v>
      </c>
      <c r="N1537" s="38">
        <v>61</v>
      </c>
      <c r="O1537" s="38">
        <v>31.5</v>
      </c>
      <c r="P1537" s="38">
        <v>22</v>
      </c>
      <c r="Q1537" s="71">
        <f t="shared" si="428"/>
        <v>4.2000000000000003E-2</v>
      </c>
      <c r="R1537" s="65">
        <f t="shared" si="429"/>
        <v>0.51</v>
      </c>
      <c r="S1537" s="72">
        <f t="shared" si="430"/>
        <v>1.5</v>
      </c>
      <c r="T1537" s="50">
        <v>144</v>
      </c>
      <c r="U1537" s="51" t="s">
        <v>3198</v>
      </c>
      <c r="V1537" s="27">
        <f>IF(E1537="","",SUMIF(OUTBOUND!$G:$G,WMS!E1537,OUTBOUND!$L:$L))</f>
        <v>0</v>
      </c>
      <c r="W1537" s="27">
        <f>IF(E1537="","",SUMIF(OUTBOUND!$G:$G,WMS!E1537,OUTBOUND!$M:$M))</f>
        <v>0</v>
      </c>
      <c r="X1537" s="71">
        <f>IF(E1537="","",SUMIF(OUTBOUND!$G:$G,WMS!E1537,OUTBOUND!$O:$O))</f>
        <v>0</v>
      </c>
      <c r="Y1537" s="71">
        <f>IF(E1537="","",SUMIF(OUTBOUND!$G:$G,WMS!E1537,OUTBOUND!$AC:$AC))</f>
        <v>0</v>
      </c>
      <c r="Z1537" s="71">
        <f>IF(E1537="","",SUMIF(OUTBOUND!$G:$G,WMS!E1537,OUTBOUND!$P:$P))</f>
        <v>0</v>
      </c>
      <c r="AA1537" s="27">
        <f t="shared" si="431"/>
        <v>12</v>
      </c>
      <c r="AB1537" s="27">
        <f t="shared" si="432"/>
        <v>96</v>
      </c>
      <c r="AC1537" s="71">
        <f t="shared" si="433"/>
        <v>159.6</v>
      </c>
      <c r="AD1537" s="71">
        <f t="shared" si="434"/>
        <v>144</v>
      </c>
      <c r="AE1537" s="71">
        <f t="shared" si="435"/>
        <v>0.51</v>
      </c>
      <c r="AF1537" s="80" t="b">
        <f t="shared" si="436"/>
        <v>1</v>
      </c>
    </row>
    <row r="1538" spans="1:32">
      <c r="A1538" s="43" t="s">
        <v>3227</v>
      </c>
      <c r="B1538" s="19" t="s">
        <v>2539</v>
      </c>
      <c r="C1538" s="19" t="s">
        <v>4042</v>
      </c>
      <c r="D1538" s="19">
        <v>42747574</v>
      </c>
      <c r="E1538" s="57" t="str">
        <f t="shared" si="437"/>
        <v>KG-ARI-1906-00171-03870/42747574</v>
      </c>
      <c r="F1538" s="19" t="s">
        <v>2541</v>
      </c>
      <c r="G1538" s="19" t="s">
        <v>2547</v>
      </c>
      <c r="H1538" s="45">
        <v>43684</v>
      </c>
      <c r="I1538" s="38">
        <v>15</v>
      </c>
      <c r="J1538" s="38">
        <v>60</v>
      </c>
      <c r="K1538" s="65">
        <f t="shared" si="426"/>
        <v>4</v>
      </c>
      <c r="L1538" s="46">
        <v>8.9499999999999993</v>
      </c>
      <c r="M1538" s="66">
        <f t="shared" si="427"/>
        <v>134.25</v>
      </c>
      <c r="N1538" s="38">
        <v>37</v>
      </c>
      <c r="O1538" s="38">
        <v>30</v>
      </c>
      <c r="P1538" s="38">
        <v>31.5</v>
      </c>
      <c r="Q1538" s="71">
        <f t="shared" si="428"/>
        <v>3.5000000000000003E-2</v>
      </c>
      <c r="R1538" s="65">
        <f t="shared" si="429"/>
        <v>0.52</v>
      </c>
      <c r="S1538" s="72">
        <f t="shared" si="430"/>
        <v>2.35</v>
      </c>
      <c r="T1538" s="50">
        <v>141</v>
      </c>
      <c r="U1538" s="51" t="s">
        <v>4004</v>
      </c>
      <c r="V1538" s="27">
        <f>IF(E1538="","",SUMIF(OUTBOUND!$G:$G,WMS!E1538,OUTBOUND!$L:$L))</f>
        <v>0</v>
      </c>
      <c r="W1538" s="27">
        <f>IF(E1538="","",SUMIF(OUTBOUND!$G:$G,WMS!E1538,OUTBOUND!$M:$M))</f>
        <v>0</v>
      </c>
      <c r="X1538" s="71">
        <f>IF(E1538="","",SUMIF(OUTBOUND!$G:$G,WMS!E1538,OUTBOUND!$O:$O))</f>
        <v>0</v>
      </c>
      <c r="Y1538" s="71">
        <f>IF(E1538="","",SUMIF(OUTBOUND!$G:$G,WMS!E1538,OUTBOUND!$AC:$AC))</f>
        <v>0</v>
      </c>
      <c r="Z1538" s="71">
        <f>IF(E1538="","",SUMIF(OUTBOUND!$G:$G,WMS!E1538,OUTBOUND!$P:$P))</f>
        <v>0</v>
      </c>
      <c r="AA1538" s="27">
        <f t="shared" si="431"/>
        <v>15</v>
      </c>
      <c r="AB1538" s="27">
        <f t="shared" si="432"/>
        <v>60</v>
      </c>
      <c r="AC1538" s="71">
        <f t="shared" si="433"/>
        <v>134.25</v>
      </c>
      <c r="AD1538" s="71">
        <f t="shared" si="434"/>
        <v>141</v>
      </c>
      <c r="AE1538" s="71">
        <f t="shared" si="435"/>
        <v>0.52</v>
      </c>
      <c r="AF1538" s="80" t="b">
        <f t="shared" si="436"/>
        <v>1</v>
      </c>
    </row>
    <row r="1539" spans="1:32">
      <c r="A1539" s="43" t="s">
        <v>3227</v>
      </c>
      <c r="B1539" s="19" t="s">
        <v>2539</v>
      </c>
      <c r="C1539" s="19" t="s">
        <v>4042</v>
      </c>
      <c r="D1539" s="19">
        <v>42747543</v>
      </c>
      <c r="E1539" s="57" t="str">
        <f t="shared" si="437"/>
        <v>KG-ARI-1906-00171-03870/42747543</v>
      </c>
      <c r="F1539" s="19" t="s">
        <v>2541</v>
      </c>
      <c r="G1539" s="19" t="s">
        <v>2547</v>
      </c>
      <c r="H1539" s="45">
        <v>43684</v>
      </c>
      <c r="I1539" s="38">
        <v>13</v>
      </c>
      <c r="J1539" s="38">
        <v>26</v>
      </c>
      <c r="K1539" s="65">
        <f t="shared" si="426"/>
        <v>2</v>
      </c>
      <c r="L1539" s="46">
        <v>5.85</v>
      </c>
      <c r="M1539" s="66">
        <f t="shared" si="427"/>
        <v>76.05</v>
      </c>
      <c r="N1539" s="38">
        <v>49</v>
      </c>
      <c r="O1539" s="38">
        <v>29.5</v>
      </c>
      <c r="P1539" s="38">
        <v>16</v>
      </c>
      <c r="Q1539" s="71">
        <f t="shared" si="428"/>
        <v>2.3E-2</v>
      </c>
      <c r="R1539" s="65">
        <f t="shared" si="429"/>
        <v>0.3</v>
      </c>
      <c r="S1539" s="72">
        <f t="shared" si="430"/>
        <v>2.6500000000000004</v>
      </c>
      <c r="T1539" s="50">
        <v>68.900000000000006</v>
      </c>
      <c r="U1539" s="51" t="s">
        <v>3808</v>
      </c>
      <c r="V1539" s="27">
        <f>IF(E1539="","",SUMIF(OUTBOUND!$G:$G,WMS!E1539,OUTBOUND!$L:$L))</f>
        <v>0</v>
      </c>
      <c r="W1539" s="27">
        <f>IF(E1539="","",SUMIF(OUTBOUND!$G:$G,WMS!E1539,OUTBOUND!$M:$M))</f>
        <v>0</v>
      </c>
      <c r="X1539" s="71">
        <f>IF(E1539="","",SUMIF(OUTBOUND!$G:$G,WMS!E1539,OUTBOUND!$O:$O))</f>
        <v>0</v>
      </c>
      <c r="Y1539" s="71">
        <f>IF(E1539="","",SUMIF(OUTBOUND!$G:$G,WMS!E1539,OUTBOUND!$AC:$AC))</f>
        <v>0</v>
      </c>
      <c r="Z1539" s="71">
        <f>IF(E1539="","",SUMIF(OUTBOUND!$G:$G,WMS!E1539,OUTBOUND!$P:$P))</f>
        <v>0</v>
      </c>
      <c r="AA1539" s="27">
        <f t="shared" si="431"/>
        <v>13</v>
      </c>
      <c r="AB1539" s="27">
        <f t="shared" si="432"/>
        <v>26</v>
      </c>
      <c r="AC1539" s="71">
        <f t="shared" si="433"/>
        <v>76.05</v>
      </c>
      <c r="AD1539" s="71">
        <f t="shared" si="434"/>
        <v>68.900000000000006</v>
      </c>
      <c r="AE1539" s="71">
        <f t="shared" si="435"/>
        <v>0.3</v>
      </c>
      <c r="AF1539" s="80" t="b">
        <f t="shared" si="436"/>
        <v>1</v>
      </c>
    </row>
    <row r="1540" spans="1:32">
      <c r="A1540" s="43" t="s">
        <v>3227</v>
      </c>
      <c r="B1540" s="19" t="s">
        <v>2539</v>
      </c>
      <c r="C1540" s="19" t="s">
        <v>4042</v>
      </c>
      <c r="D1540" s="19">
        <v>42747529</v>
      </c>
      <c r="E1540" s="57" t="str">
        <f t="shared" si="437"/>
        <v>KG-ARI-1906-00171-03870/42747529</v>
      </c>
      <c r="F1540" s="19" t="s">
        <v>2541</v>
      </c>
      <c r="G1540" s="19" t="s">
        <v>2547</v>
      </c>
      <c r="H1540" s="45">
        <v>43684</v>
      </c>
      <c r="I1540" s="38">
        <v>20</v>
      </c>
      <c r="J1540" s="38">
        <v>80</v>
      </c>
      <c r="K1540" s="65">
        <f t="shared" si="426"/>
        <v>4</v>
      </c>
      <c r="L1540" s="46">
        <v>8.35</v>
      </c>
      <c r="M1540" s="66">
        <f t="shared" si="427"/>
        <v>167</v>
      </c>
      <c r="N1540" s="38">
        <v>43</v>
      </c>
      <c r="O1540" s="38">
        <v>27.5</v>
      </c>
      <c r="P1540" s="38">
        <v>19</v>
      </c>
      <c r="Q1540" s="71">
        <f t="shared" si="428"/>
        <v>2.1999999999999999E-2</v>
      </c>
      <c r="R1540" s="65">
        <f t="shared" si="429"/>
        <v>0.45</v>
      </c>
      <c r="S1540" s="72">
        <f t="shared" si="430"/>
        <v>1.9</v>
      </c>
      <c r="T1540" s="50">
        <v>152</v>
      </c>
      <c r="U1540" s="51" t="s">
        <v>4125</v>
      </c>
      <c r="V1540" s="27">
        <f>IF(E1540="","",SUMIF(OUTBOUND!$G:$G,WMS!E1540,OUTBOUND!$L:$L))</f>
        <v>0</v>
      </c>
      <c r="W1540" s="27">
        <f>IF(E1540="","",SUMIF(OUTBOUND!$G:$G,WMS!E1540,OUTBOUND!$M:$M))</f>
        <v>0</v>
      </c>
      <c r="X1540" s="71">
        <f>IF(E1540="","",SUMIF(OUTBOUND!$G:$G,WMS!E1540,OUTBOUND!$O:$O))</f>
        <v>0</v>
      </c>
      <c r="Y1540" s="71">
        <f>IF(E1540="","",SUMIF(OUTBOUND!$G:$G,WMS!E1540,OUTBOUND!$AC:$AC))</f>
        <v>0</v>
      </c>
      <c r="Z1540" s="71">
        <f>IF(E1540="","",SUMIF(OUTBOUND!$G:$G,WMS!E1540,OUTBOUND!$P:$P))</f>
        <v>0</v>
      </c>
      <c r="AA1540" s="27">
        <f t="shared" si="431"/>
        <v>20</v>
      </c>
      <c r="AB1540" s="27">
        <f t="shared" si="432"/>
        <v>80</v>
      </c>
      <c r="AC1540" s="71">
        <f t="shared" si="433"/>
        <v>167</v>
      </c>
      <c r="AD1540" s="71">
        <f t="shared" si="434"/>
        <v>152</v>
      </c>
      <c r="AE1540" s="71">
        <f t="shared" si="435"/>
        <v>0.45</v>
      </c>
      <c r="AF1540" s="80" t="b">
        <f t="shared" si="436"/>
        <v>1</v>
      </c>
    </row>
    <row r="1541" spans="1:32">
      <c r="A1541" s="43" t="s">
        <v>3227</v>
      </c>
      <c r="B1541" s="19" t="s">
        <v>2539</v>
      </c>
      <c r="C1541" s="19" t="s">
        <v>4042</v>
      </c>
      <c r="D1541" s="19">
        <v>42747406</v>
      </c>
      <c r="E1541" s="57" t="str">
        <f t="shared" si="437"/>
        <v>KG-ARI-1906-00171-03870/42747406</v>
      </c>
      <c r="F1541" s="19" t="s">
        <v>2541</v>
      </c>
      <c r="G1541" s="19" t="s">
        <v>2547</v>
      </c>
      <c r="H1541" s="45">
        <v>43684</v>
      </c>
      <c r="I1541" s="38">
        <v>20</v>
      </c>
      <c r="J1541" s="38">
        <v>80</v>
      </c>
      <c r="K1541" s="65">
        <f t="shared" si="426"/>
        <v>4</v>
      </c>
      <c r="L1541" s="46">
        <v>6.05</v>
      </c>
      <c r="M1541" s="66">
        <f t="shared" si="427"/>
        <v>121</v>
      </c>
      <c r="N1541" s="38">
        <v>31</v>
      </c>
      <c r="O1541" s="38">
        <v>19.5</v>
      </c>
      <c r="P1541" s="38">
        <v>31</v>
      </c>
      <c r="Q1541" s="71">
        <f t="shared" si="428"/>
        <v>1.9E-2</v>
      </c>
      <c r="R1541" s="65">
        <f t="shared" si="429"/>
        <v>0.37</v>
      </c>
      <c r="S1541" s="72">
        <f t="shared" si="430"/>
        <v>1.4</v>
      </c>
      <c r="T1541" s="50">
        <v>112</v>
      </c>
      <c r="U1541" s="51" t="s">
        <v>3543</v>
      </c>
      <c r="V1541" s="27">
        <f>IF(E1541="","",SUMIF(OUTBOUND!$G:$G,WMS!E1541,OUTBOUND!$L:$L))</f>
        <v>0</v>
      </c>
      <c r="W1541" s="27">
        <f>IF(E1541="","",SUMIF(OUTBOUND!$G:$G,WMS!E1541,OUTBOUND!$M:$M))</f>
        <v>0</v>
      </c>
      <c r="X1541" s="71">
        <f>IF(E1541="","",SUMIF(OUTBOUND!$G:$G,WMS!E1541,OUTBOUND!$O:$O))</f>
        <v>0</v>
      </c>
      <c r="Y1541" s="71">
        <f>IF(E1541="","",SUMIF(OUTBOUND!$G:$G,WMS!E1541,OUTBOUND!$AC:$AC))</f>
        <v>0</v>
      </c>
      <c r="Z1541" s="71">
        <f>IF(E1541="","",SUMIF(OUTBOUND!$G:$G,WMS!E1541,OUTBOUND!$P:$P))</f>
        <v>0</v>
      </c>
      <c r="AA1541" s="27">
        <f t="shared" si="431"/>
        <v>20</v>
      </c>
      <c r="AB1541" s="27">
        <f t="shared" si="432"/>
        <v>80</v>
      </c>
      <c r="AC1541" s="71">
        <f t="shared" si="433"/>
        <v>121</v>
      </c>
      <c r="AD1541" s="71">
        <f t="shared" si="434"/>
        <v>112</v>
      </c>
      <c r="AE1541" s="71">
        <f t="shared" si="435"/>
        <v>0.37</v>
      </c>
      <c r="AF1541" s="80" t="b">
        <f t="shared" si="436"/>
        <v>1</v>
      </c>
    </row>
    <row r="1542" spans="1:32">
      <c r="A1542" s="43" t="s">
        <v>3227</v>
      </c>
      <c r="B1542" s="19" t="s">
        <v>2539</v>
      </c>
      <c r="C1542" s="19" t="s">
        <v>4042</v>
      </c>
      <c r="D1542" s="19">
        <v>42753681</v>
      </c>
      <c r="E1542" s="57" t="str">
        <f t="shared" si="437"/>
        <v>KG-ARI-1906-00171-03870/42753681</v>
      </c>
      <c r="F1542" s="19" t="s">
        <v>2541</v>
      </c>
      <c r="G1542" s="19" t="s">
        <v>2549</v>
      </c>
      <c r="H1542" s="45">
        <v>43684</v>
      </c>
      <c r="I1542" s="38">
        <v>25</v>
      </c>
      <c r="J1542" s="38">
        <v>150</v>
      </c>
      <c r="K1542" s="65">
        <f t="shared" si="426"/>
        <v>6</v>
      </c>
      <c r="L1542" s="46">
        <v>4.8</v>
      </c>
      <c r="M1542" s="66">
        <f t="shared" si="427"/>
        <v>120</v>
      </c>
      <c r="N1542" s="38">
        <v>40</v>
      </c>
      <c r="O1542" s="38">
        <v>26</v>
      </c>
      <c r="P1542" s="38">
        <v>15.5</v>
      </c>
      <c r="Q1542" s="71">
        <f t="shared" si="428"/>
        <v>1.6E-2</v>
      </c>
      <c r="R1542" s="65">
        <f t="shared" si="429"/>
        <v>0.4</v>
      </c>
      <c r="S1542" s="72">
        <f t="shared" si="430"/>
        <v>0.83333333333333337</v>
      </c>
      <c r="T1542" s="50">
        <v>125</v>
      </c>
      <c r="U1542" s="51" t="s">
        <v>4137</v>
      </c>
      <c r="V1542" s="27">
        <f>IF(E1542="","",SUMIF(OUTBOUND!$G:$G,WMS!E1542,OUTBOUND!$L:$L))</f>
        <v>0</v>
      </c>
      <c r="W1542" s="27">
        <f>IF(E1542="","",SUMIF(OUTBOUND!$G:$G,WMS!E1542,OUTBOUND!$M:$M))</f>
        <v>0</v>
      </c>
      <c r="X1542" s="71">
        <f>IF(E1542="","",SUMIF(OUTBOUND!$G:$G,WMS!E1542,OUTBOUND!$O:$O))</f>
        <v>0</v>
      </c>
      <c r="Y1542" s="71">
        <f>IF(E1542="","",SUMIF(OUTBOUND!$G:$G,WMS!E1542,OUTBOUND!$AC:$AC))</f>
        <v>0</v>
      </c>
      <c r="Z1542" s="71">
        <f>IF(E1542="","",SUMIF(OUTBOUND!$G:$G,WMS!E1542,OUTBOUND!$P:$P))</f>
        <v>0</v>
      </c>
      <c r="AA1542" s="27">
        <f t="shared" si="431"/>
        <v>25</v>
      </c>
      <c r="AB1542" s="27">
        <f t="shared" si="432"/>
        <v>150</v>
      </c>
      <c r="AC1542" s="71">
        <f t="shared" si="433"/>
        <v>120</v>
      </c>
      <c r="AD1542" s="71">
        <f t="shared" si="434"/>
        <v>125</v>
      </c>
      <c r="AE1542" s="71">
        <f t="shared" si="435"/>
        <v>0.4</v>
      </c>
      <c r="AF1542" s="80" t="b">
        <f t="shared" si="436"/>
        <v>1</v>
      </c>
    </row>
    <row r="1543" spans="1:32">
      <c r="A1543" s="43" t="s">
        <v>3227</v>
      </c>
      <c r="B1543" s="19" t="s">
        <v>2539</v>
      </c>
      <c r="C1543" s="19" t="s">
        <v>4042</v>
      </c>
      <c r="D1543" s="19">
        <v>42754237</v>
      </c>
      <c r="E1543" s="57" t="str">
        <f t="shared" si="437"/>
        <v>KG-ARI-1906-00171-03870/42754237</v>
      </c>
      <c r="F1543" s="19" t="s">
        <v>2541</v>
      </c>
      <c r="G1543" s="19" t="s">
        <v>2549</v>
      </c>
      <c r="H1543" s="45">
        <v>43684</v>
      </c>
      <c r="I1543" s="38">
        <v>27</v>
      </c>
      <c r="J1543" s="38">
        <v>108</v>
      </c>
      <c r="K1543" s="65">
        <f t="shared" si="426"/>
        <v>4</v>
      </c>
      <c r="L1543" s="46">
        <v>3.25</v>
      </c>
      <c r="M1543" s="66">
        <f t="shared" si="427"/>
        <v>87.75</v>
      </c>
      <c r="N1543" s="38">
        <v>43</v>
      </c>
      <c r="O1543" s="38">
        <v>26.5</v>
      </c>
      <c r="P1543" s="38">
        <v>31.5</v>
      </c>
      <c r="Q1543" s="71">
        <f t="shared" si="428"/>
        <v>3.5999999999999997E-2</v>
      </c>
      <c r="R1543" s="65">
        <f t="shared" si="429"/>
        <v>0.97</v>
      </c>
      <c r="S1543" s="72">
        <f t="shared" si="430"/>
        <v>0.8</v>
      </c>
      <c r="T1543" s="50">
        <v>86.4</v>
      </c>
      <c r="U1543" s="51" t="s">
        <v>4125</v>
      </c>
      <c r="V1543" s="27">
        <f>IF(E1543="","",SUMIF(OUTBOUND!$G:$G,WMS!E1543,OUTBOUND!$L:$L))</f>
        <v>0</v>
      </c>
      <c r="W1543" s="27">
        <f>IF(E1543="","",SUMIF(OUTBOUND!$G:$G,WMS!E1543,OUTBOUND!$M:$M))</f>
        <v>0</v>
      </c>
      <c r="X1543" s="71">
        <f>IF(E1543="","",SUMIF(OUTBOUND!$G:$G,WMS!E1543,OUTBOUND!$O:$O))</f>
        <v>0</v>
      </c>
      <c r="Y1543" s="71">
        <f>IF(E1543="","",SUMIF(OUTBOUND!$G:$G,WMS!E1543,OUTBOUND!$AC:$AC))</f>
        <v>0</v>
      </c>
      <c r="Z1543" s="71">
        <f>IF(E1543="","",SUMIF(OUTBOUND!$G:$G,WMS!E1543,OUTBOUND!$P:$P))</f>
        <v>0</v>
      </c>
      <c r="AA1543" s="27">
        <f t="shared" si="431"/>
        <v>27</v>
      </c>
      <c r="AB1543" s="27">
        <f t="shared" si="432"/>
        <v>108</v>
      </c>
      <c r="AC1543" s="71">
        <f t="shared" si="433"/>
        <v>87.75</v>
      </c>
      <c r="AD1543" s="71">
        <f t="shared" si="434"/>
        <v>86.4</v>
      </c>
      <c r="AE1543" s="71">
        <f t="shared" si="435"/>
        <v>0.97</v>
      </c>
      <c r="AF1543" s="80" t="b">
        <f t="shared" si="436"/>
        <v>1</v>
      </c>
    </row>
    <row r="1544" spans="1:32">
      <c r="A1544" s="43" t="s">
        <v>3227</v>
      </c>
      <c r="B1544" s="19" t="s">
        <v>2539</v>
      </c>
      <c r="C1544" s="19" t="s">
        <v>4042</v>
      </c>
      <c r="D1544" s="19">
        <v>42752202</v>
      </c>
      <c r="E1544" s="57" t="str">
        <f t="shared" si="437"/>
        <v>KG-ARI-1906-00171-03870/42752202</v>
      </c>
      <c r="F1544" s="19" t="s">
        <v>2541</v>
      </c>
      <c r="G1544" s="19" t="s">
        <v>2549</v>
      </c>
      <c r="H1544" s="45">
        <v>43684</v>
      </c>
      <c r="I1544" s="38">
        <v>55</v>
      </c>
      <c r="J1544" s="38">
        <v>330</v>
      </c>
      <c r="K1544" s="65">
        <f t="shared" si="426"/>
        <v>6</v>
      </c>
      <c r="L1544" s="46">
        <v>4</v>
      </c>
      <c r="M1544" s="66">
        <f t="shared" si="427"/>
        <v>220</v>
      </c>
      <c r="N1544" s="38">
        <v>39</v>
      </c>
      <c r="O1544" s="38">
        <v>26.5</v>
      </c>
      <c r="P1544" s="38">
        <v>13.5</v>
      </c>
      <c r="Q1544" s="71">
        <f t="shared" si="428"/>
        <v>1.4E-2</v>
      </c>
      <c r="R1544" s="65">
        <f t="shared" si="429"/>
        <v>0.77</v>
      </c>
      <c r="S1544" s="72">
        <f t="shared" si="430"/>
        <v>0.55000000000000004</v>
      </c>
      <c r="T1544" s="50">
        <v>181.5</v>
      </c>
      <c r="U1544" s="51" t="s">
        <v>3543</v>
      </c>
      <c r="V1544" s="27">
        <f>IF(E1544="","",SUMIF(OUTBOUND!$G:$G,WMS!E1544,OUTBOUND!$L:$L))</f>
        <v>0</v>
      </c>
      <c r="W1544" s="27">
        <f>IF(E1544="","",SUMIF(OUTBOUND!$G:$G,WMS!E1544,OUTBOUND!$M:$M))</f>
        <v>0</v>
      </c>
      <c r="X1544" s="71">
        <f>IF(E1544="","",SUMIF(OUTBOUND!$G:$G,WMS!E1544,OUTBOUND!$O:$O))</f>
        <v>0</v>
      </c>
      <c r="Y1544" s="71">
        <f>IF(E1544="","",SUMIF(OUTBOUND!$G:$G,WMS!E1544,OUTBOUND!$AC:$AC))</f>
        <v>0</v>
      </c>
      <c r="Z1544" s="71">
        <f>IF(E1544="","",SUMIF(OUTBOUND!$G:$G,WMS!E1544,OUTBOUND!$P:$P))</f>
        <v>0</v>
      </c>
      <c r="AA1544" s="27">
        <f t="shared" si="431"/>
        <v>55</v>
      </c>
      <c r="AB1544" s="27">
        <f t="shared" si="432"/>
        <v>330</v>
      </c>
      <c r="AC1544" s="71">
        <f t="shared" si="433"/>
        <v>220</v>
      </c>
      <c r="AD1544" s="71">
        <f t="shared" si="434"/>
        <v>181.5</v>
      </c>
      <c r="AE1544" s="71">
        <f t="shared" si="435"/>
        <v>0.77</v>
      </c>
      <c r="AF1544" s="80" t="b">
        <f t="shared" si="436"/>
        <v>1</v>
      </c>
    </row>
    <row r="1545" spans="1:32">
      <c r="A1545" s="43" t="s">
        <v>3227</v>
      </c>
      <c r="B1545" s="19" t="s">
        <v>2539</v>
      </c>
      <c r="C1545" s="19" t="s">
        <v>4042</v>
      </c>
      <c r="D1545" s="19">
        <v>42753704</v>
      </c>
      <c r="E1545" s="57" t="str">
        <f t="shared" si="437"/>
        <v>KG-ARI-1906-00171-03870/42753704</v>
      </c>
      <c r="F1545" s="19" t="s">
        <v>2541</v>
      </c>
      <c r="G1545" s="19" t="s">
        <v>2549</v>
      </c>
      <c r="H1545" s="45">
        <v>43684</v>
      </c>
      <c r="I1545" s="38">
        <v>15</v>
      </c>
      <c r="J1545" s="38">
        <v>90</v>
      </c>
      <c r="K1545" s="65">
        <f t="shared" si="426"/>
        <v>6</v>
      </c>
      <c r="L1545" s="46">
        <v>8.65</v>
      </c>
      <c r="M1545" s="66">
        <f t="shared" si="427"/>
        <v>129.75</v>
      </c>
      <c r="N1545" s="38">
        <v>44.5</v>
      </c>
      <c r="O1545" s="38">
        <v>31</v>
      </c>
      <c r="P1545" s="38">
        <v>18.5</v>
      </c>
      <c r="Q1545" s="71">
        <f t="shared" si="428"/>
        <v>2.5999999999999999E-2</v>
      </c>
      <c r="R1545" s="65">
        <f t="shared" si="429"/>
        <v>0.38</v>
      </c>
      <c r="S1545" s="72">
        <f t="shared" si="430"/>
        <v>1.35</v>
      </c>
      <c r="T1545" s="50">
        <v>121.5</v>
      </c>
      <c r="U1545" s="51" t="s">
        <v>3808</v>
      </c>
      <c r="V1545" s="27">
        <f>IF(E1545="","",SUMIF(OUTBOUND!$G:$G,WMS!E1545,OUTBOUND!$L:$L))</f>
        <v>0</v>
      </c>
      <c r="W1545" s="27">
        <f>IF(E1545="","",SUMIF(OUTBOUND!$G:$G,WMS!E1545,OUTBOUND!$M:$M))</f>
        <v>0</v>
      </c>
      <c r="X1545" s="71">
        <f>IF(E1545="","",SUMIF(OUTBOUND!$G:$G,WMS!E1545,OUTBOUND!$O:$O))</f>
        <v>0</v>
      </c>
      <c r="Y1545" s="71">
        <f>IF(E1545="","",SUMIF(OUTBOUND!$G:$G,WMS!E1545,OUTBOUND!$AC:$AC))</f>
        <v>0</v>
      </c>
      <c r="Z1545" s="71">
        <f>IF(E1545="","",SUMIF(OUTBOUND!$G:$G,WMS!E1545,OUTBOUND!$P:$P))</f>
        <v>0</v>
      </c>
      <c r="AA1545" s="27">
        <f t="shared" si="431"/>
        <v>15</v>
      </c>
      <c r="AB1545" s="27">
        <f t="shared" si="432"/>
        <v>90</v>
      </c>
      <c r="AC1545" s="71">
        <f t="shared" si="433"/>
        <v>129.75</v>
      </c>
      <c r="AD1545" s="71">
        <f t="shared" si="434"/>
        <v>121.5</v>
      </c>
      <c r="AE1545" s="71">
        <f t="shared" si="435"/>
        <v>0.38</v>
      </c>
      <c r="AF1545" s="80" t="b">
        <f t="shared" si="436"/>
        <v>1</v>
      </c>
    </row>
    <row r="1546" spans="1:32">
      <c r="A1546" s="43" t="s">
        <v>3227</v>
      </c>
      <c r="B1546" s="19" t="s">
        <v>2539</v>
      </c>
      <c r="C1546" s="19" t="s">
        <v>4042</v>
      </c>
      <c r="D1546" s="19">
        <v>42754046</v>
      </c>
      <c r="E1546" s="57" t="str">
        <f t="shared" si="437"/>
        <v>KG-ARI-1906-00171-03870/42754046</v>
      </c>
      <c r="F1546" s="19" t="s">
        <v>2541</v>
      </c>
      <c r="G1546" s="19" t="s">
        <v>2549</v>
      </c>
      <c r="H1546" s="45">
        <v>43684</v>
      </c>
      <c r="I1546" s="38">
        <v>15</v>
      </c>
      <c r="J1546" s="38">
        <v>60</v>
      </c>
      <c r="K1546" s="65">
        <f t="shared" si="426"/>
        <v>4</v>
      </c>
      <c r="L1546" s="46">
        <v>11.45</v>
      </c>
      <c r="M1546" s="66">
        <f t="shared" si="427"/>
        <v>171.75</v>
      </c>
      <c r="N1546" s="38">
        <v>38</v>
      </c>
      <c r="O1546" s="38">
        <v>38</v>
      </c>
      <c r="P1546" s="38">
        <v>23</v>
      </c>
      <c r="Q1546" s="71">
        <f t="shared" si="428"/>
        <v>3.3000000000000002E-2</v>
      </c>
      <c r="R1546" s="65">
        <f t="shared" si="429"/>
        <v>0.5</v>
      </c>
      <c r="S1546" s="72">
        <f t="shared" si="430"/>
        <v>2.5499999999999998</v>
      </c>
      <c r="T1546" s="50">
        <v>153</v>
      </c>
      <c r="U1546" s="51" t="s">
        <v>3545</v>
      </c>
      <c r="V1546" s="27">
        <f>IF(E1546="","",SUMIF(OUTBOUND!$G:$G,WMS!E1546,OUTBOUND!$L:$L))</f>
        <v>0</v>
      </c>
      <c r="W1546" s="27">
        <f>IF(E1546="","",SUMIF(OUTBOUND!$G:$G,WMS!E1546,OUTBOUND!$M:$M))</f>
        <v>0</v>
      </c>
      <c r="X1546" s="71">
        <f>IF(E1546="","",SUMIF(OUTBOUND!$G:$G,WMS!E1546,OUTBOUND!$O:$O))</f>
        <v>0</v>
      </c>
      <c r="Y1546" s="71">
        <f>IF(E1546="","",SUMIF(OUTBOUND!$G:$G,WMS!E1546,OUTBOUND!$AC:$AC))</f>
        <v>0</v>
      </c>
      <c r="Z1546" s="71">
        <f>IF(E1546="","",SUMIF(OUTBOUND!$G:$G,WMS!E1546,OUTBOUND!$P:$P))</f>
        <v>0</v>
      </c>
      <c r="AA1546" s="27">
        <f t="shared" si="431"/>
        <v>15</v>
      </c>
      <c r="AB1546" s="27">
        <f t="shared" si="432"/>
        <v>60</v>
      </c>
      <c r="AC1546" s="71">
        <f t="shared" si="433"/>
        <v>171.75</v>
      </c>
      <c r="AD1546" s="71">
        <f t="shared" si="434"/>
        <v>153</v>
      </c>
      <c r="AE1546" s="71">
        <f t="shared" si="435"/>
        <v>0.5</v>
      </c>
      <c r="AF1546" s="80" t="b">
        <f t="shared" si="436"/>
        <v>1</v>
      </c>
    </row>
    <row r="1547" spans="1:32">
      <c r="A1547" s="43" t="s">
        <v>3227</v>
      </c>
      <c r="B1547" s="19" t="s">
        <v>2539</v>
      </c>
      <c r="C1547" s="19" t="s">
        <v>4042</v>
      </c>
      <c r="D1547" s="19">
        <v>42753223</v>
      </c>
      <c r="E1547" s="57" t="str">
        <f t="shared" si="437"/>
        <v>KG-ARI-1906-00171-03870/42753223</v>
      </c>
      <c r="F1547" s="19" t="s">
        <v>2541</v>
      </c>
      <c r="G1547" s="19" t="s">
        <v>2549</v>
      </c>
      <c r="H1547" s="45">
        <v>43684</v>
      </c>
      <c r="I1547" s="38">
        <v>22</v>
      </c>
      <c r="J1547" s="38">
        <v>132</v>
      </c>
      <c r="K1547" s="65">
        <f t="shared" si="426"/>
        <v>6</v>
      </c>
      <c r="L1547" s="46">
        <v>5.4</v>
      </c>
      <c r="M1547" s="66">
        <f t="shared" si="427"/>
        <v>118.8</v>
      </c>
      <c r="N1547" s="38">
        <v>49.5</v>
      </c>
      <c r="O1547" s="38">
        <v>34</v>
      </c>
      <c r="P1547" s="38">
        <v>18</v>
      </c>
      <c r="Q1547" s="71">
        <f t="shared" si="428"/>
        <v>0.03</v>
      </c>
      <c r="R1547" s="65">
        <f t="shared" si="429"/>
        <v>0.67</v>
      </c>
      <c r="S1547" s="72">
        <f t="shared" si="430"/>
        <v>1</v>
      </c>
      <c r="T1547" s="50">
        <v>132</v>
      </c>
      <c r="U1547" s="51" t="s">
        <v>3807</v>
      </c>
      <c r="V1547" s="27">
        <f>IF(E1547="","",SUMIF(OUTBOUND!$G:$G,WMS!E1547,OUTBOUND!$L:$L))</f>
        <v>0</v>
      </c>
      <c r="W1547" s="27">
        <f>IF(E1547="","",SUMIF(OUTBOUND!$G:$G,WMS!E1547,OUTBOUND!$M:$M))</f>
        <v>0</v>
      </c>
      <c r="X1547" s="71">
        <f>IF(E1547="","",SUMIF(OUTBOUND!$G:$G,WMS!E1547,OUTBOUND!$O:$O))</f>
        <v>0</v>
      </c>
      <c r="Y1547" s="71">
        <f>IF(E1547="","",SUMIF(OUTBOUND!$G:$G,WMS!E1547,OUTBOUND!$AC:$AC))</f>
        <v>0</v>
      </c>
      <c r="Z1547" s="71">
        <f>IF(E1547="","",SUMIF(OUTBOUND!$G:$G,WMS!E1547,OUTBOUND!$P:$P))</f>
        <v>0</v>
      </c>
      <c r="AA1547" s="27">
        <f t="shared" si="431"/>
        <v>22</v>
      </c>
      <c r="AB1547" s="27">
        <f t="shared" si="432"/>
        <v>132</v>
      </c>
      <c r="AC1547" s="71">
        <f t="shared" si="433"/>
        <v>118.8</v>
      </c>
      <c r="AD1547" s="71">
        <f t="shared" si="434"/>
        <v>132</v>
      </c>
      <c r="AE1547" s="71">
        <f t="shared" si="435"/>
        <v>0.67</v>
      </c>
      <c r="AF1547" s="80" t="b">
        <f t="shared" si="436"/>
        <v>1</v>
      </c>
    </row>
    <row r="1548" spans="1:32">
      <c r="A1548" s="43" t="s">
        <v>3227</v>
      </c>
      <c r="B1548" s="19" t="s">
        <v>2539</v>
      </c>
      <c r="C1548" s="19" t="s">
        <v>4042</v>
      </c>
      <c r="D1548" s="19">
        <v>42763826</v>
      </c>
      <c r="E1548" s="57" t="str">
        <f t="shared" si="437"/>
        <v>KG-ARI-1906-00171-03870/42763826</v>
      </c>
      <c r="F1548" s="19" t="s">
        <v>2541</v>
      </c>
      <c r="G1548" s="19" t="s">
        <v>2551</v>
      </c>
      <c r="H1548" s="45">
        <v>43684</v>
      </c>
      <c r="I1548" s="38">
        <v>20</v>
      </c>
      <c r="J1548" s="38">
        <v>180</v>
      </c>
      <c r="K1548" s="65">
        <f t="shared" si="426"/>
        <v>9</v>
      </c>
      <c r="L1548" s="46">
        <v>6.35</v>
      </c>
      <c r="M1548" s="66">
        <f t="shared" si="427"/>
        <v>127</v>
      </c>
      <c r="N1548" s="38">
        <v>36</v>
      </c>
      <c r="O1548" s="38">
        <v>36</v>
      </c>
      <c r="P1548" s="38">
        <v>21.5</v>
      </c>
      <c r="Q1548" s="71">
        <f t="shared" si="428"/>
        <v>2.8000000000000001E-2</v>
      </c>
      <c r="R1548" s="65">
        <f t="shared" si="429"/>
        <v>0.56000000000000005</v>
      </c>
      <c r="S1548" s="72">
        <f t="shared" si="430"/>
        <v>0.61111111111111116</v>
      </c>
      <c r="T1548" s="50">
        <v>110</v>
      </c>
      <c r="U1548" s="51" t="s">
        <v>4138</v>
      </c>
      <c r="V1548" s="27">
        <f>IF(E1548="","",SUMIF(OUTBOUND!$G:$G,WMS!E1548,OUTBOUND!$L:$L))</f>
        <v>0</v>
      </c>
      <c r="W1548" s="27">
        <f>IF(E1548="","",SUMIF(OUTBOUND!$G:$G,WMS!E1548,OUTBOUND!$M:$M))</f>
        <v>0</v>
      </c>
      <c r="X1548" s="71">
        <f>IF(E1548="","",SUMIF(OUTBOUND!$G:$G,WMS!E1548,OUTBOUND!$O:$O))</f>
        <v>0</v>
      </c>
      <c r="Y1548" s="71">
        <f>IF(E1548="","",SUMIF(OUTBOUND!$G:$G,WMS!E1548,OUTBOUND!$AC:$AC))</f>
        <v>0</v>
      </c>
      <c r="Z1548" s="71">
        <f>IF(E1548="","",SUMIF(OUTBOUND!$G:$G,WMS!E1548,OUTBOUND!$P:$P))</f>
        <v>0</v>
      </c>
      <c r="AA1548" s="27">
        <f t="shared" si="431"/>
        <v>20</v>
      </c>
      <c r="AB1548" s="27">
        <f t="shared" si="432"/>
        <v>180</v>
      </c>
      <c r="AC1548" s="71">
        <f t="shared" si="433"/>
        <v>127</v>
      </c>
      <c r="AD1548" s="71">
        <f t="shared" si="434"/>
        <v>110</v>
      </c>
      <c r="AE1548" s="71">
        <f t="shared" si="435"/>
        <v>0.56000000000000005</v>
      </c>
      <c r="AF1548" s="80" t="b">
        <f t="shared" si="436"/>
        <v>1</v>
      </c>
    </row>
    <row r="1549" spans="1:32">
      <c r="A1549" s="43" t="s">
        <v>3227</v>
      </c>
      <c r="B1549" s="19" t="s">
        <v>2539</v>
      </c>
      <c r="C1549" s="19" t="s">
        <v>4042</v>
      </c>
      <c r="D1549" s="19">
        <v>42754541</v>
      </c>
      <c r="E1549" s="57" t="str">
        <f t="shared" si="437"/>
        <v>KG-ARI-1906-00171-03870/42754541</v>
      </c>
      <c r="F1549" s="19" t="s">
        <v>2541</v>
      </c>
      <c r="G1549" s="19" t="s">
        <v>2549</v>
      </c>
      <c r="H1549" s="45">
        <v>43684</v>
      </c>
      <c r="I1549" s="38">
        <v>16</v>
      </c>
      <c r="J1549" s="38">
        <v>128</v>
      </c>
      <c r="K1549" s="65">
        <f t="shared" si="426"/>
        <v>8</v>
      </c>
      <c r="L1549" s="46">
        <v>9.25</v>
      </c>
      <c r="M1549" s="66">
        <f t="shared" si="427"/>
        <v>148</v>
      </c>
      <c r="N1549" s="38">
        <v>52</v>
      </c>
      <c r="O1549" s="38">
        <v>35</v>
      </c>
      <c r="P1549" s="38">
        <v>41</v>
      </c>
      <c r="Q1549" s="71">
        <f t="shared" si="428"/>
        <v>7.4999999999999997E-2</v>
      </c>
      <c r="R1549" s="65">
        <f t="shared" si="429"/>
        <v>1.19</v>
      </c>
      <c r="S1549" s="72">
        <f t="shared" si="430"/>
        <v>1.1000000000000001</v>
      </c>
      <c r="T1549" s="50">
        <v>140.80000000000001</v>
      </c>
      <c r="U1549" s="51" t="s">
        <v>4138</v>
      </c>
      <c r="V1549" s="27">
        <f>IF(E1549="","",SUMIF(OUTBOUND!$G:$G,WMS!E1549,OUTBOUND!$L:$L))</f>
        <v>0</v>
      </c>
      <c r="W1549" s="27">
        <f>IF(E1549="","",SUMIF(OUTBOUND!$G:$G,WMS!E1549,OUTBOUND!$M:$M))</f>
        <v>0</v>
      </c>
      <c r="X1549" s="71">
        <f>IF(E1549="","",SUMIF(OUTBOUND!$G:$G,WMS!E1549,OUTBOUND!$O:$O))</f>
        <v>0</v>
      </c>
      <c r="Y1549" s="71">
        <f>IF(E1549="","",SUMIF(OUTBOUND!$G:$G,WMS!E1549,OUTBOUND!$AC:$AC))</f>
        <v>0</v>
      </c>
      <c r="Z1549" s="71">
        <f>IF(E1549="","",SUMIF(OUTBOUND!$G:$G,WMS!E1549,OUTBOUND!$P:$P))</f>
        <v>0</v>
      </c>
      <c r="AA1549" s="27">
        <f t="shared" si="431"/>
        <v>16</v>
      </c>
      <c r="AB1549" s="27">
        <f t="shared" si="432"/>
        <v>128</v>
      </c>
      <c r="AC1549" s="71">
        <f t="shared" si="433"/>
        <v>148</v>
      </c>
      <c r="AD1549" s="71">
        <f t="shared" si="434"/>
        <v>140.80000000000001</v>
      </c>
      <c r="AE1549" s="71">
        <f t="shared" si="435"/>
        <v>1.19</v>
      </c>
      <c r="AF1549" s="80" t="b">
        <f t="shared" si="436"/>
        <v>1</v>
      </c>
    </row>
    <row r="1550" spans="1:32">
      <c r="A1550" s="43" t="s">
        <v>3227</v>
      </c>
      <c r="B1550" s="19" t="s">
        <v>2554</v>
      </c>
      <c r="C1550" s="19" t="s">
        <v>4139</v>
      </c>
      <c r="D1550" s="19" t="s">
        <v>4140</v>
      </c>
      <c r="E1550" s="57" t="str">
        <f t="shared" si="437"/>
        <v>KG-ROB-1908-00135-03465/41413739</v>
      </c>
      <c r="F1550" s="19" t="s">
        <v>2556</v>
      </c>
      <c r="G1550" s="19" t="s">
        <v>2559</v>
      </c>
      <c r="H1550" s="45">
        <v>43690</v>
      </c>
      <c r="I1550" s="38">
        <v>24</v>
      </c>
      <c r="J1550" s="38">
        <v>576</v>
      </c>
      <c r="K1550" s="65">
        <f t="shared" si="426"/>
        <v>24</v>
      </c>
      <c r="L1550" s="46">
        <v>1.2</v>
      </c>
      <c r="M1550" s="66">
        <f t="shared" si="427"/>
        <v>28.8</v>
      </c>
      <c r="N1550" s="38">
        <v>17.5</v>
      </c>
      <c r="O1550" s="38">
        <v>17.2</v>
      </c>
      <c r="P1550" s="38">
        <v>18</v>
      </c>
      <c r="Q1550" s="71">
        <f t="shared" si="428"/>
        <v>5.0000000000000001E-3</v>
      </c>
      <c r="R1550" s="65">
        <f t="shared" si="429"/>
        <v>0.13</v>
      </c>
      <c r="S1550" s="72">
        <f t="shared" si="430"/>
        <v>5.4166666666666669E-2</v>
      </c>
      <c r="T1550" s="50">
        <v>31.2</v>
      </c>
      <c r="U1550" s="51" t="s">
        <v>2635</v>
      </c>
      <c r="V1550" s="27">
        <f>IF(E1550="","",SUMIF(OUTBOUND!$G:$G,WMS!E1550,OUTBOUND!$L:$L))</f>
        <v>0</v>
      </c>
      <c r="W1550" s="27">
        <f>IF(E1550="","",SUMIF(OUTBOUND!$G:$G,WMS!E1550,OUTBOUND!$M:$M))</f>
        <v>0</v>
      </c>
      <c r="X1550" s="71">
        <f>IF(E1550="","",SUMIF(OUTBOUND!$G:$G,WMS!E1550,OUTBOUND!$O:$O))</f>
        <v>0</v>
      </c>
      <c r="Y1550" s="71">
        <f>IF(E1550="","",SUMIF(OUTBOUND!$G:$G,WMS!E1550,OUTBOUND!$AC:$AC))</f>
        <v>0</v>
      </c>
      <c r="Z1550" s="71">
        <f>IF(E1550="","",SUMIF(OUTBOUND!$G:$G,WMS!E1550,OUTBOUND!$P:$P))</f>
        <v>0</v>
      </c>
      <c r="AA1550" s="27">
        <f t="shared" si="431"/>
        <v>24</v>
      </c>
      <c r="AB1550" s="27">
        <f t="shared" si="432"/>
        <v>576</v>
      </c>
      <c r="AC1550" s="71">
        <f t="shared" si="433"/>
        <v>28.8</v>
      </c>
      <c r="AD1550" s="71">
        <f t="shared" si="434"/>
        <v>31.2</v>
      </c>
      <c r="AE1550" s="71">
        <f t="shared" si="435"/>
        <v>0.13</v>
      </c>
      <c r="AF1550" s="80" t="b">
        <f t="shared" si="436"/>
        <v>1</v>
      </c>
    </row>
    <row r="1551" spans="1:32">
      <c r="A1551" s="43" t="s">
        <v>3227</v>
      </c>
      <c r="B1551" s="19" t="s">
        <v>2554</v>
      </c>
      <c r="C1551" s="19" t="s">
        <v>4141</v>
      </c>
      <c r="D1551" s="19" t="s">
        <v>4142</v>
      </c>
      <c r="E1551" s="57" t="str">
        <f t="shared" si="437"/>
        <v>KG-ROB-1908-00136-03466/42284406</v>
      </c>
      <c r="F1551" s="19" t="s">
        <v>2556</v>
      </c>
      <c r="G1551" s="19" t="s">
        <v>2557</v>
      </c>
      <c r="H1551" s="45">
        <v>43690</v>
      </c>
      <c r="I1551" s="38">
        <v>37</v>
      </c>
      <c r="J1551" s="38">
        <v>222</v>
      </c>
      <c r="K1551" s="65">
        <f t="shared" si="426"/>
        <v>6</v>
      </c>
      <c r="L1551" s="46">
        <v>12.75</v>
      </c>
      <c r="M1551" s="66">
        <f t="shared" si="427"/>
        <v>471.75</v>
      </c>
      <c r="N1551" s="38">
        <v>39</v>
      </c>
      <c r="O1551" s="38">
        <v>31.5</v>
      </c>
      <c r="P1551" s="38">
        <v>38.5</v>
      </c>
      <c r="Q1551" s="71">
        <f t="shared" si="428"/>
        <v>4.7E-2</v>
      </c>
      <c r="R1551" s="65">
        <f t="shared" si="429"/>
        <v>1.75</v>
      </c>
      <c r="S1551" s="72">
        <f t="shared" si="430"/>
        <v>1.3</v>
      </c>
      <c r="T1551" s="50">
        <v>288.60000000000002</v>
      </c>
      <c r="U1551" s="51" t="s">
        <v>2635</v>
      </c>
      <c r="V1551" s="27">
        <f>IF(E1551="","",SUMIF(OUTBOUND!$G:$G,WMS!E1551,OUTBOUND!$L:$L))</f>
        <v>0</v>
      </c>
      <c r="W1551" s="27">
        <f>IF(E1551="","",SUMIF(OUTBOUND!$G:$G,WMS!E1551,OUTBOUND!$M:$M))</f>
        <v>0</v>
      </c>
      <c r="X1551" s="71">
        <f>IF(E1551="","",SUMIF(OUTBOUND!$G:$G,WMS!E1551,OUTBOUND!$O:$O))</f>
        <v>0</v>
      </c>
      <c r="Y1551" s="71">
        <f>IF(E1551="","",SUMIF(OUTBOUND!$G:$G,WMS!E1551,OUTBOUND!$AC:$AC))</f>
        <v>0</v>
      </c>
      <c r="Z1551" s="71">
        <f>IF(E1551="","",SUMIF(OUTBOUND!$G:$G,WMS!E1551,OUTBOUND!$P:$P))</f>
        <v>0</v>
      </c>
      <c r="AA1551" s="27">
        <f t="shared" si="431"/>
        <v>37</v>
      </c>
      <c r="AB1551" s="27">
        <f t="shared" si="432"/>
        <v>222</v>
      </c>
      <c r="AC1551" s="71">
        <f t="shared" si="433"/>
        <v>471.75</v>
      </c>
      <c r="AD1551" s="71">
        <f t="shared" si="434"/>
        <v>288.60000000000002</v>
      </c>
      <c r="AE1551" s="71">
        <f t="shared" si="435"/>
        <v>1.75</v>
      </c>
      <c r="AF1551" s="80" t="b">
        <f t="shared" si="436"/>
        <v>1</v>
      </c>
    </row>
    <row r="1552" spans="1:32">
      <c r="A1552" s="43" t="s">
        <v>3227</v>
      </c>
      <c r="B1552" s="19" t="s">
        <v>2554</v>
      </c>
      <c r="C1552" s="19" t="s">
        <v>4141</v>
      </c>
      <c r="D1552" s="19" t="s">
        <v>4142</v>
      </c>
      <c r="E1552" s="57" t="str">
        <f t="shared" si="437"/>
        <v>KG-ROB-1908-00136-03466/42284406</v>
      </c>
      <c r="F1552" s="19" t="s">
        <v>2556</v>
      </c>
      <c r="G1552" s="19" t="s">
        <v>2558</v>
      </c>
      <c r="H1552" s="45">
        <v>43690</v>
      </c>
      <c r="J1552" s="38">
        <v>222</v>
      </c>
      <c r="K1552" s="65" t="e">
        <f t="shared" si="426"/>
        <v>#DIV/0!</v>
      </c>
      <c r="L1552" s="46">
        <v>12.75</v>
      </c>
      <c r="M1552" s="66">
        <f t="shared" si="427"/>
        <v>0</v>
      </c>
      <c r="N1552" s="38">
        <v>39</v>
      </c>
      <c r="O1552" s="38">
        <v>31.5</v>
      </c>
      <c r="P1552" s="38">
        <v>38.5</v>
      </c>
      <c r="Q1552" s="71">
        <f t="shared" si="428"/>
        <v>4.7E-2</v>
      </c>
      <c r="R1552" s="65">
        <f t="shared" si="429"/>
        <v>0</v>
      </c>
      <c r="S1552" s="72">
        <f t="shared" si="430"/>
        <v>0.5</v>
      </c>
      <c r="T1552" s="50">
        <v>111</v>
      </c>
      <c r="U1552" s="51" t="s">
        <v>2635</v>
      </c>
      <c r="V1552" s="27">
        <f>IF(E1552="","",SUMIF(OUTBOUND!$G:$G,WMS!E1552,OUTBOUND!$L:$L))</f>
        <v>0</v>
      </c>
      <c r="W1552" s="27">
        <f>IF(E1552="","",SUMIF(OUTBOUND!$G:$G,WMS!E1552,OUTBOUND!$M:$M))</f>
        <v>0</v>
      </c>
      <c r="X1552" s="71">
        <f>IF(E1552="","",SUMIF(OUTBOUND!$G:$G,WMS!E1552,OUTBOUND!$O:$O))</f>
        <v>0</v>
      </c>
      <c r="Y1552" s="71">
        <f>IF(E1552="","",SUMIF(OUTBOUND!$G:$G,WMS!E1552,OUTBOUND!$AC:$AC))</f>
        <v>0</v>
      </c>
      <c r="Z1552" s="71">
        <f>IF(E1552="","",SUMIF(OUTBOUND!$G:$G,WMS!E1552,OUTBOUND!$P:$P))</f>
        <v>0</v>
      </c>
      <c r="AA1552" s="27" t="str">
        <f t="shared" si="431"/>
        <v/>
      </c>
      <c r="AB1552" s="27">
        <f t="shared" si="432"/>
        <v>222</v>
      </c>
      <c r="AC1552" s="71">
        <f t="shared" si="433"/>
        <v>0</v>
      </c>
      <c r="AD1552" s="71">
        <f t="shared" si="434"/>
        <v>111</v>
      </c>
      <c r="AE1552" s="71">
        <f t="shared" si="435"/>
        <v>0</v>
      </c>
      <c r="AF1552" s="80" t="e">
        <f t="shared" si="436"/>
        <v>#DIV/0!</v>
      </c>
    </row>
    <row r="1553" spans="1:32">
      <c r="A1553" s="43" t="s">
        <v>3227</v>
      </c>
      <c r="B1553" s="19" t="s">
        <v>2554</v>
      </c>
      <c r="C1553" s="19" t="s">
        <v>4141</v>
      </c>
      <c r="D1553" s="19" t="s">
        <v>3641</v>
      </c>
      <c r="E1553" s="57" t="str">
        <f t="shared" si="437"/>
        <v>KG-ROB-1908-00136-03466/41966433</v>
      </c>
      <c r="F1553" s="19" t="s">
        <v>2556</v>
      </c>
      <c r="G1553" s="19" t="s">
        <v>2560</v>
      </c>
      <c r="H1553" s="45">
        <v>43690</v>
      </c>
      <c r="I1553" s="38">
        <v>34</v>
      </c>
      <c r="J1553" s="38">
        <v>816</v>
      </c>
      <c r="K1553" s="65">
        <f t="shared" si="426"/>
        <v>24</v>
      </c>
      <c r="L1553" s="46">
        <v>1.4</v>
      </c>
      <c r="M1553" s="66">
        <f t="shared" si="427"/>
        <v>47.6</v>
      </c>
      <c r="N1553" s="38">
        <v>31</v>
      </c>
      <c r="O1553" s="38">
        <v>25.5</v>
      </c>
      <c r="P1553" s="38">
        <v>30.5</v>
      </c>
      <c r="Q1553" s="71">
        <f t="shared" si="428"/>
        <v>2.4E-2</v>
      </c>
      <c r="R1553" s="65">
        <f t="shared" si="429"/>
        <v>0.82</v>
      </c>
      <c r="S1553" s="72">
        <f t="shared" si="430"/>
        <v>6.25E-2</v>
      </c>
      <c r="T1553" s="50">
        <v>51</v>
      </c>
      <c r="U1553" s="51" t="s">
        <v>2642</v>
      </c>
      <c r="V1553" s="27">
        <f>IF(E1553="","",SUMIF(OUTBOUND!$G:$G,WMS!E1553,OUTBOUND!$L:$L))</f>
        <v>0</v>
      </c>
      <c r="W1553" s="27">
        <f>IF(E1553="","",SUMIF(OUTBOUND!$G:$G,WMS!E1553,OUTBOUND!$M:$M))</f>
        <v>0</v>
      </c>
      <c r="X1553" s="71">
        <f>IF(E1553="","",SUMIF(OUTBOUND!$G:$G,WMS!E1553,OUTBOUND!$O:$O))</f>
        <v>0</v>
      </c>
      <c r="Y1553" s="71">
        <f>IF(E1553="","",SUMIF(OUTBOUND!$G:$G,WMS!E1553,OUTBOUND!$AC:$AC))</f>
        <v>0</v>
      </c>
      <c r="Z1553" s="71">
        <f>IF(E1553="","",SUMIF(OUTBOUND!$G:$G,WMS!E1553,OUTBOUND!$P:$P))</f>
        <v>0</v>
      </c>
      <c r="AA1553" s="27">
        <f t="shared" si="431"/>
        <v>34</v>
      </c>
      <c r="AB1553" s="27">
        <f t="shared" si="432"/>
        <v>816</v>
      </c>
      <c r="AC1553" s="71">
        <f t="shared" si="433"/>
        <v>47.6</v>
      </c>
      <c r="AD1553" s="71">
        <f t="shared" si="434"/>
        <v>51</v>
      </c>
      <c r="AE1553" s="71">
        <f t="shared" si="435"/>
        <v>0.82</v>
      </c>
      <c r="AF1553" s="80" t="b">
        <f t="shared" si="436"/>
        <v>1</v>
      </c>
    </row>
    <row r="1554" spans="1:32">
      <c r="A1554" s="43" t="s">
        <v>3227</v>
      </c>
      <c r="B1554" s="19" t="s">
        <v>2554</v>
      </c>
      <c r="C1554" s="19" t="s">
        <v>4141</v>
      </c>
      <c r="D1554" s="19" t="s">
        <v>4143</v>
      </c>
      <c r="E1554" s="57" t="str">
        <f t="shared" si="437"/>
        <v>KG-ROB-1908-00136-03466/41413746</v>
      </c>
      <c r="F1554" s="19" t="s">
        <v>2556</v>
      </c>
      <c r="G1554" s="19" t="s">
        <v>2560</v>
      </c>
      <c r="H1554" s="45">
        <v>43690</v>
      </c>
      <c r="I1554" s="38">
        <v>57</v>
      </c>
      <c r="J1554" s="38">
        <v>912</v>
      </c>
      <c r="K1554" s="65">
        <f t="shared" si="426"/>
        <v>16</v>
      </c>
      <c r="L1554" s="46">
        <v>1.5</v>
      </c>
      <c r="M1554" s="66">
        <f t="shared" si="427"/>
        <v>85.5</v>
      </c>
      <c r="N1554" s="38">
        <v>20</v>
      </c>
      <c r="O1554" s="38">
        <v>16</v>
      </c>
      <c r="P1554" s="38">
        <v>20.5</v>
      </c>
      <c r="Q1554" s="71">
        <f t="shared" si="428"/>
        <v>7.0000000000000001E-3</v>
      </c>
      <c r="R1554" s="65">
        <f t="shared" si="429"/>
        <v>0.37</v>
      </c>
      <c r="S1554" s="72">
        <f t="shared" si="430"/>
        <v>8.1249999999999989E-2</v>
      </c>
      <c r="T1554" s="50">
        <v>74.099999999999994</v>
      </c>
      <c r="U1554" s="51" t="s">
        <v>2642</v>
      </c>
      <c r="V1554" s="27">
        <f>IF(E1554="","",SUMIF(OUTBOUND!$G:$G,WMS!E1554,OUTBOUND!$L:$L))</f>
        <v>0</v>
      </c>
      <c r="W1554" s="27">
        <f>IF(E1554="","",SUMIF(OUTBOUND!$G:$G,WMS!E1554,OUTBOUND!$M:$M))</f>
        <v>0</v>
      </c>
      <c r="X1554" s="71">
        <f>IF(E1554="","",SUMIF(OUTBOUND!$G:$G,WMS!E1554,OUTBOUND!$O:$O))</f>
        <v>0</v>
      </c>
      <c r="Y1554" s="71">
        <f>IF(E1554="","",SUMIF(OUTBOUND!$G:$G,WMS!E1554,OUTBOUND!$AC:$AC))</f>
        <v>0</v>
      </c>
      <c r="Z1554" s="71">
        <f>IF(E1554="","",SUMIF(OUTBOUND!$G:$G,WMS!E1554,OUTBOUND!$P:$P))</f>
        <v>0</v>
      </c>
      <c r="AA1554" s="27">
        <f t="shared" si="431"/>
        <v>57</v>
      </c>
      <c r="AB1554" s="27">
        <f t="shared" si="432"/>
        <v>912</v>
      </c>
      <c r="AC1554" s="71">
        <f t="shared" si="433"/>
        <v>85.5</v>
      </c>
      <c r="AD1554" s="71">
        <f t="shared" si="434"/>
        <v>74.099999999999994</v>
      </c>
      <c r="AE1554" s="71">
        <f t="shared" si="435"/>
        <v>0.37</v>
      </c>
      <c r="AF1554" s="80" t="b">
        <f t="shared" si="436"/>
        <v>1</v>
      </c>
    </row>
    <row r="1555" spans="1:32">
      <c r="A1555" s="43" t="s">
        <v>3227</v>
      </c>
      <c r="B1555" s="19" t="s">
        <v>2554</v>
      </c>
      <c r="C1555" s="19" t="s">
        <v>4141</v>
      </c>
      <c r="D1555" s="19" t="s">
        <v>3643</v>
      </c>
      <c r="E1555" s="57" t="str">
        <f t="shared" si="437"/>
        <v>KG-ROB-1908-00136-03466/41966402</v>
      </c>
      <c r="F1555" s="19" t="s">
        <v>2556</v>
      </c>
      <c r="G1555" s="19" t="s">
        <v>2560</v>
      </c>
      <c r="H1555" s="45">
        <v>43690</v>
      </c>
      <c r="I1555" s="38">
        <v>63</v>
      </c>
      <c r="J1555" s="38">
        <v>1512</v>
      </c>
      <c r="K1555" s="65">
        <f t="shared" si="426"/>
        <v>24</v>
      </c>
      <c r="L1555" s="46">
        <v>1.5</v>
      </c>
      <c r="M1555" s="66">
        <f t="shared" si="427"/>
        <v>94.5</v>
      </c>
      <c r="N1555" s="38">
        <v>21</v>
      </c>
      <c r="O1555" s="38">
        <v>22</v>
      </c>
      <c r="P1555" s="38">
        <v>26</v>
      </c>
      <c r="Q1555" s="71">
        <f t="shared" si="428"/>
        <v>1.2E-2</v>
      </c>
      <c r="R1555" s="65">
        <f t="shared" si="429"/>
        <v>0.76</v>
      </c>
      <c r="S1555" s="72">
        <f t="shared" si="430"/>
        <v>6.041666666666666E-2</v>
      </c>
      <c r="T1555" s="50">
        <v>91.35</v>
      </c>
      <c r="U1555" s="51" t="s">
        <v>2642</v>
      </c>
      <c r="V1555" s="27">
        <f>IF(E1555="","",SUMIF(OUTBOUND!$G:$G,WMS!E1555,OUTBOUND!$L:$L))</f>
        <v>0</v>
      </c>
      <c r="W1555" s="27">
        <f>IF(E1555="","",SUMIF(OUTBOUND!$G:$G,WMS!E1555,OUTBOUND!$M:$M))</f>
        <v>0</v>
      </c>
      <c r="X1555" s="71">
        <f>IF(E1555="","",SUMIF(OUTBOUND!$G:$G,WMS!E1555,OUTBOUND!$O:$O))</f>
        <v>0</v>
      </c>
      <c r="Y1555" s="71">
        <f>IF(E1555="","",SUMIF(OUTBOUND!$G:$G,WMS!E1555,OUTBOUND!$AC:$AC))</f>
        <v>0</v>
      </c>
      <c r="Z1555" s="71">
        <f>IF(E1555="","",SUMIF(OUTBOUND!$G:$G,WMS!E1555,OUTBOUND!$P:$P))</f>
        <v>0</v>
      </c>
      <c r="AA1555" s="27">
        <f t="shared" si="431"/>
        <v>63</v>
      </c>
      <c r="AB1555" s="27">
        <f t="shared" si="432"/>
        <v>1512</v>
      </c>
      <c r="AC1555" s="71">
        <f t="shared" si="433"/>
        <v>94.5</v>
      </c>
      <c r="AD1555" s="71">
        <f t="shared" si="434"/>
        <v>91.35</v>
      </c>
      <c r="AE1555" s="71">
        <f t="shared" si="435"/>
        <v>0.76</v>
      </c>
      <c r="AF1555" s="80" t="b">
        <f t="shared" si="436"/>
        <v>1</v>
      </c>
    </row>
    <row r="1556" spans="1:32">
      <c r="A1556" s="43" t="s">
        <v>3227</v>
      </c>
      <c r="B1556" s="19" t="s">
        <v>2561</v>
      </c>
      <c r="C1556" s="19" t="s">
        <v>4144</v>
      </c>
      <c r="D1556" s="19">
        <v>42744757</v>
      </c>
      <c r="E1556" s="57" t="str">
        <f t="shared" si="437"/>
        <v>KG-ARI-1908-00150-03476/42744757</v>
      </c>
      <c r="F1556" s="19" t="s">
        <v>2563</v>
      </c>
      <c r="G1556" s="19" t="s">
        <v>2564</v>
      </c>
      <c r="H1556" s="45">
        <v>43690</v>
      </c>
      <c r="I1556" s="38">
        <v>16</v>
      </c>
      <c r="J1556" s="38">
        <v>128</v>
      </c>
      <c r="K1556" s="65">
        <f t="shared" si="426"/>
        <v>8</v>
      </c>
      <c r="L1556" s="46">
        <v>1.1000000000000001</v>
      </c>
      <c r="M1556" s="66">
        <f t="shared" si="427"/>
        <v>17.600000000000001</v>
      </c>
      <c r="N1556" s="38">
        <v>24.5</v>
      </c>
      <c r="O1556" s="38">
        <v>24.5</v>
      </c>
      <c r="P1556" s="38">
        <v>30</v>
      </c>
      <c r="Q1556" s="71">
        <f t="shared" si="428"/>
        <v>1.7999999999999999E-2</v>
      </c>
      <c r="R1556" s="65">
        <f t="shared" si="429"/>
        <v>0.28999999999999998</v>
      </c>
      <c r="S1556" s="72">
        <f t="shared" si="430"/>
        <v>4.6875E-2</v>
      </c>
      <c r="T1556" s="50">
        <v>6</v>
      </c>
      <c r="U1556" s="51" t="s">
        <v>4145</v>
      </c>
      <c r="V1556" s="27">
        <f>IF(E1556="","",SUMIF(OUTBOUND!$G:$G,WMS!E1556,OUTBOUND!$L:$L))</f>
        <v>0</v>
      </c>
      <c r="W1556" s="27">
        <f>IF(E1556="","",SUMIF(OUTBOUND!$G:$G,WMS!E1556,OUTBOUND!$M:$M))</f>
        <v>0</v>
      </c>
      <c r="X1556" s="71">
        <f>IF(E1556="","",SUMIF(OUTBOUND!$G:$G,WMS!E1556,OUTBOUND!$O:$O))</f>
        <v>0</v>
      </c>
      <c r="Y1556" s="71">
        <f>IF(E1556="","",SUMIF(OUTBOUND!$G:$G,WMS!E1556,OUTBOUND!$AC:$AC))</f>
        <v>0</v>
      </c>
      <c r="Z1556" s="71">
        <f>IF(E1556="","",SUMIF(OUTBOUND!$G:$G,WMS!E1556,OUTBOUND!$P:$P))</f>
        <v>0</v>
      </c>
      <c r="AA1556" s="27">
        <f t="shared" si="431"/>
        <v>16</v>
      </c>
      <c r="AB1556" s="27">
        <f t="shared" si="432"/>
        <v>128</v>
      </c>
      <c r="AC1556" s="71">
        <f t="shared" si="433"/>
        <v>17.600000000000001</v>
      </c>
      <c r="AD1556" s="71">
        <f t="shared" si="434"/>
        <v>6</v>
      </c>
      <c r="AE1556" s="71">
        <f t="shared" si="435"/>
        <v>0.28999999999999998</v>
      </c>
      <c r="AF1556" s="80" t="b">
        <f t="shared" si="436"/>
        <v>1</v>
      </c>
    </row>
    <row r="1557" spans="1:32">
      <c r="A1557" s="43" t="s">
        <v>3227</v>
      </c>
      <c r="B1557" s="19" t="s">
        <v>2561</v>
      </c>
      <c r="C1557" s="19" t="s">
        <v>4144</v>
      </c>
      <c r="D1557" s="19">
        <v>42744795</v>
      </c>
      <c r="E1557" s="57" t="str">
        <f t="shared" si="437"/>
        <v>KG-ARI-1908-00150-03476/42744795</v>
      </c>
      <c r="F1557" s="19" t="s">
        <v>2563</v>
      </c>
      <c r="G1557" s="19" t="s">
        <v>2566</v>
      </c>
      <c r="H1557" s="45">
        <v>43690</v>
      </c>
      <c r="I1557" s="38">
        <v>27</v>
      </c>
      <c r="J1557" s="38">
        <v>216</v>
      </c>
      <c r="K1557" s="65">
        <f t="shared" si="426"/>
        <v>8</v>
      </c>
      <c r="L1557" s="46">
        <v>0.6</v>
      </c>
      <c r="M1557" s="66">
        <f t="shared" si="427"/>
        <v>16.2</v>
      </c>
      <c r="N1557" s="38">
        <v>29</v>
      </c>
      <c r="O1557" s="38">
        <v>16.5</v>
      </c>
      <c r="P1557" s="38">
        <v>24.5</v>
      </c>
      <c r="Q1557" s="71">
        <f t="shared" si="428"/>
        <v>1.2E-2</v>
      </c>
      <c r="R1557" s="65">
        <f t="shared" si="429"/>
        <v>0.32</v>
      </c>
      <c r="S1557" s="72">
        <f t="shared" si="430"/>
        <v>6.4814814814814811E-2</v>
      </c>
      <c r="T1557" s="50">
        <v>14</v>
      </c>
      <c r="U1557" s="51" t="s">
        <v>4145</v>
      </c>
      <c r="V1557" s="27">
        <f>IF(E1557="","",SUMIF(OUTBOUND!$G:$G,WMS!E1557,OUTBOUND!$L:$L))</f>
        <v>0</v>
      </c>
      <c r="W1557" s="27">
        <f>IF(E1557="","",SUMIF(OUTBOUND!$G:$G,WMS!E1557,OUTBOUND!$M:$M))</f>
        <v>0</v>
      </c>
      <c r="X1557" s="71">
        <f>IF(E1557="","",SUMIF(OUTBOUND!$G:$G,WMS!E1557,OUTBOUND!$O:$O))</f>
        <v>0</v>
      </c>
      <c r="Y1557" s="71">
        <f>IF(E1557="","",SUMIF(OUTBOUND!$G:$G,WMS!E1557,OUTBOUND!$AC:$AC))</f>
        <v>0</v>
      </c>
      <c r="Z1557" s="71">
        <f>IF(E1557="","",SUMIF(OUTBOUND!$G:$G,WMS!E1557,OUTBOUND!$P:$P))</f>
        <v>0</v>
      </c>
      <c r="AA1557" s="27">
        <f t="shared" si="431"/>
        <v>27</v>
      </c>
      <c r="AB1557" s="27">
        <f t="shared" si="432"/>
        <v>216</v>
      </c>
      <c r="AC1557" s="71">
        <f t="shared" si="433"/>
        <v>16.2</v>
      </c>
      <c r="AD1557" s="71">
        <f t="shared" si="434"/>
        <v>14</v>
      </c>
      <c r="AE1557" s="71">
        <f t="shared" si="435"/>
        <v>0.32</v>
      </c>
      <c r="AF1557" s="80" t="b">
        <f t="shared" si="436"/>
        <v>1</v>
      </c>
    </row>
    <row r="1558" spans="1:32">
      <c r="A1558" s="43" t="s">
        <v>3227</v>
      </c>
      <c r="B1558" s="19" t="s">
        <v>2561</v>
      </c>
      <c r="C1558" s="19" t="s">
        <v>4144</v>
      </c>
      <c r="D1558" s="19">
        <v>42744740</v>
      </c>
      <c r="E1558" s="57" t="str">
        <f t="shared" si="437"/>
        <v>KG-ARI-1908-00150-03476/42744740</v>
      </c>
      <c r="F1558" s="19" t="s">
        <v>2563</v>
      </c>
      <c r="G1558" s="19" t="s">
        <v>2568</v>
      </c>
      <c r="H1558" s="45">
        <v>43690</v>
      </c>
      <c r="I1558" s="38">
        <v>30</v>
      </c>
      <c r="J1558" s="38">
        <v>240</v>
      </c>
      <c r="K1558" s="65">
        <f t="shared" si="426"/>
        <v>8</v>
      </c>
      <c r="L1558" s="46">
        <v>0.65</v>
      </c>
      <c r="M1558" s="66">
        <f t="shared" si="427"/>
        <v>19.5</v>
      </c>
      <c r="N1558" s="38">
        <v>31</v>
      </c>
      <c r="O1558" s="38">
        <v>19</v>
      </c>
      <c r="P1558" s="38">
        <v>28</v>
      </c>
      <c r="Q1558" s="71">
        <f t="shared" si="428"/>
        <v>1.6E-2</v>
      </c>
      <c r="R1558" s="65">
        <f t="shared" si="429"/>
        <v>0.49</v>
      </c>
      <c r="S1558" s="72">
        <f t="shared" si="430"/>
        <v>7.4999999999999997E-2</v>
      </c>
      <c r="T1558" s="50">
        <v>18</v>
      </c>
      <c r="U1558" s="51" t="s">
        <v>4145</v>
      </c>
      <c r="V1558" s="27">
        <f>IF(E1558="","",SUMIF(OUTBOUND!$G:$G,WMS!E1558,OUTBOUND!$L:$L))</f>
        <v>0</v>
      </c>
      <c r="W1558" s="27">
        <f>IF(E1558="","",SUMIF(OUTBOUND!$G:$G,WMS!E1558,OUTBOUND!$M:$M))</f>
        <v>0</v>
      </c>
      <c r="X1558" s="71">
        <f>IF(E1558="","",SUMIF(OUTBOUND!$G:$G,WMS!E1558,OUTBOUND!$O:$O))</f>
        <v>0</v>
      </c>
      <c r="Y1558" s="71">
        <f>IF(E1558="","",SUMIF(OUTBOUND!$G:$G,WMS!E1558,OUTBOUND!$AC:$AC))</f>
        <v>0</v>
      </c>
      <c r="Z1558" s="71">
        <f>IF(E1558="","",SUMIF(OUTBOUND!$G:$G,WMS!E1558,OUTBOUND!$P:$P))</f>
        <v>0</v>
      </c>
      <c r="AA1558" s="27">
        <f t="shared" si="431"/>
        <v>30</v>
      </c>
      <c r="AB1558" s="27">
        <f t="shared" si="432"/>
        <v>240</v>
      </c>
      <c r="AC1558" s="71">
        <f t="shared" si="433"/>
        <v>19.5</v>
      </c>
      <c r="AD1558" s="71">
        <f t="shared" si="434"/>
        <v>18</v>
      </c>
      <c r="AE1558" s="71">
        <f t="shared" si="435"/>
        <v>0.49</v>
      </c>
      <c r="AF1558" s="80" t="b">
        <f t="shared" si="436"/>
        <v>1</v>
      </c>
    </row>
    <row r="1559" spans="1:32">
      <c r="A1559" s="43" t="s">
        <v>3227</v>
      </c>
      <c r="B1559" s="19" t="s">
        <v>2570</v>
      </c>
      <c r="C1559" s="19" t="s">
        <v>4146</v>
      </c>
      <c r="D1559" s="19" t="s">
        <v>3896</v>
      </c>
      <c r="E1559" s="57" t="str">
        <f t="shared" si="437"/>
        <v>KG-ROB-1908-00135-03201/41168516</v>
      </c>
      <c r="F1559" s="19" t="s">
        <v>2572</v>
      </c>
      <c r="G1559" s="19" t="s">
        <v>2573</v>
      </c>
      <c r="H1559" s="45">
        <v>43690</v>
      </c>
      <c r="I1559" s="38">
        <v>42</v>
      </c>
      <c r="J1559" s="38">
        <v>252</v>
      </c>
      <c r="K1559" s="65">
        <f t="shared" si="426"/>
        <v>6</v>
      </c>
      <c r="L1559" s="46">
        <v>1.1499999999999999</v>
      </c>
      <c r="M1559" s="66">
        <f t="shared" si="427"/>
        <v>48.3</v>
      </c>
      <c r="N1559" s="38">
        <v>33</v>
      </c>
      <c r="O1559" s="38">
        <v>22</v>
      </c>
      <c r="P1559" s="38">
        <v>20</v>
      </c>
      <c r="Q1559" s="71">
        <f t="shared" si="428"/>
        <v>1.4999999999999999E-2</v>
      </c>
      <c r="R1559" s="65">
        <f t="shared" si="429"/>
        <v>0.61</v>
      </c>
      <c r="S1559" s="72">
        <f t="shared" si="430"/>
        <v>0.13500000000000001</v>
      </c>
      <c r="T1559" s="50">
        <v>34.020000000000003</v>
      </c>
      <c r="U1559" s="51" t="s">
        <v>3710</v>
      </c>
      <c r="V1559" s="27">
        <f>IF(E1559="","",SUMIF(OUTBOUND!$G:$G,WMS!E1559,OUTBOUND!$L:$L))</f>
        <v>0</v>
      </c>
      <c r="W1559" s="27">
        <f>IF(E1559="","",SUMIF(OUTBOUND!$G:$G,WMS!E1559,OUTBOUND!$M:$M))</f>
        <v>0</v>
      </c>
      <c r="X1559" s="71">
        <f>IF(E1559="","",SUMIF(OUTBOUND!$G:$G,WMS!E1559,OUTBOUND!$O:$O))</f>
        <v>0</v>
      </c>
      <c r="Y1559" s="71">
        <f>IF(E1559="","",SUMIF(OUTBOUND!$G:$G,WMS!E1559,OUTBOUND!$AC:$AC))</f>
        <v>0</v>
      </c>
      <c r="Z1559" s="71">
        <f>IF(E1559="","",SUMIF(OUTBOUND!$G:$G,WMS!E1559,OUTBOUND!$P:$P))</f>
        <v>0</v>
      </c>
      <c r="AA1559" s="27">
        <f t="shared" si="431"/>
        <v>42</v>
      </c>
      <c r="AB1559" s="27">
        <f t="shared" si="432"/>
        <v>252</v>
      </c>
      <c r="AC1559" s="71">
        <f t="shared" si="433"/>
        <v>48.3</v>
      </c>
      <c r="AD1559" s="71">
        <f t="shared" si="434"/>
        <v>34.020000000000003</v>
      </c>
      <c r="AE1559" s="71">
        <f t="shared" si="435"/>
        <v>0.61</v>
      </c>
      <c r="AF1559" s="80" t="b">
        <f t="shared" si="436"/>
        <v>1</v>
      </c>
    </row>
    <row r="1560" spans="1:32">
      <c r="A1560" s="43" t="s">
        <v>3227</v>
      </c>
      <c r="B1560" s="19" t="s">
        <v>2570</v>
      </c>
      <c r="C1560" s="19" t="s">
        <v>4146</v>
      </c>
      <c r="D1560" s="19" t="s">
        <v>4147</v>
      </c>
      <c r="E1560" s="57" t="str">
        <f t="shared" si="437"/>
        <v>KG-ROB-1908-00135-03201/41542095</v>
      </c>
      <c r="F1560" s="19" t="s">
        <v>2572</v>
      </c>
      <c r="G1560" s="19" t="s">
        <v>2574</v>
      </c>
      <c r="H1560" s="45">
        <v>43690</v>
      </c>
      <c r="I1560" s="38">
        <v>167</v>
      </c>
      <c r="J1560" s="38">
        <v>1002</v>
      </c>
      <c r="K1560" s="65">
        <f t="shared" si="426"/>
        <v>6</v>
      </c>
      <c r="L1560" s="46">
        <v>1.1000000000000001</v>
      </c>
      <c r="M1560" s="66">
        <f t="shared" si="427"/>
        <v>183.7</v>
      </c>
      <c r="N1560" s="38">
        <v>25.5</v>
      </c>
      <c r="O1560" s="38">
        <v>22.5</v>
      </c>
      <c r="P1560" s="38">
        <v>14.5</v>
      </c>
      <c r="Q1560" s="71">
        <f t="shared" si="428"/>
        <v>8.0000000000000002E-3</v>
      </c>
      <c r="R1560" s="65">
        <f t="shared" si="429"/>
        <v>1.39</v>
      </c>
      <c r="S1560" s="72">
        <f t="shared" si="430"/>
        <v>0.12</v>
      </c>
      <c r="T1560" s="50">
        <v>120.24</v>
      </c>
      <c r="U1560" s="51" t="s">
        <v>3710</v>
      </c>
      <c r="V1560" s="27">
        <f>IF(E1560="","",SUMIF(OUTBOUND!$G:$G,WMS!E1560,OUTBOUND!$L:$L))</f>
        <v>0</v>
      </c>
      <c r="W1560" s="27">
        <f>IF(E1560="","",SUMIF(OUTBOUND!$G:$G,WMS!E1560,OUTBOUND!$M:$M))</f>
        <v>0</v>
      </c>
      <c r="X1560" s="71">
        <f>IF(E1560="","",SUMIF(OUTBOUND!$G:$G,WMS!E1560,OUTBOUND!$O:$O))</f>
        <v>0</v>
      </c>
      <c r="Y1560" s="71">
        <f>IF(E1560="","",SUMIF(OUTBOUND!$G:$G,WMS!E1560,OUTBOUND!$AC:$AC))</f>
        <v>0</v>
      </c>
      <c r="Z1560" s="71">
        <f>IF(E1560="","",SUMIF(OUTBOUND!$G:$G,WMS!E1560,OUTBOUND!$P:$P))</f>
        <v>0</v>
      </c>
      <c r="AA1560" s="27">
        <f t="shared" si="431"/>
        <v>167</v>
      </c>
      <c r="AB1560" s="27">
        <f t="shared" si="432"/>
        <v>1002</v>
      </c>
      <c r="AC1560" s="71">
        <f t="shared" si="433"/>
        <v>183.7</v>
      </c>
      <c r="AD1560" s="71">
        <f t="shared" si="434"/>
        <v>120.24</v>
      </c>
      <c r="AE1560" s="71">
        <f t="shared" si="435"/>
        <v>1.39</v>
      </c>
      <c r="AF1560" s="80" t="b">
        <f t="shared" si="436"/>
        <v>1</v>
      </c>
    </row>
    <row r="1561" spans="1:32">
      <c r="A1561" s="43" t="s">
        <v>3227</v>
      </c>
      <c r="B1561" s="19" t="s">
        <v>2576</v>
      </c>
      <c r="C1561" s="19" t="s">
        <v>4148</v>
      </c>
      <c r="D1561" s="19" t="s">
        <v>3087</v>
      </c>
      <c r="E1561" s="57" t="str">
        <f t="shared" si="437"/>
        <v>KG-ARI-1904-00124-03506/42170440</v>
      </c>
      <c r="F1561" s="19" t="s">
        <v>2578</v>
      </c>
      <c r="G1561" s="20" t="s">
        <v>2579</v>
      </c>
      <c r="H1561" s="45">
        <v>43690</v>
      </c>
      <c r="I1561" s="38">
        <v>23</v>
      </c>
      <c r="J1561" s="38">
        <v>276</v>
      </c>
      <c r="K1561" s="65">
        <f t="shared" si="426"/>
        <v>12</v>
      </c>
      <c r="L1561" s="46">
        <v>4.5999999999999996</v>
      </c>
      <c r="M1561" s="66">
        <f t="shared" si="427"/>
        <v>105.8</v>
      </c>
      <c r="N1561" s="38">
        <v>30</v>
      </c>
      <c r="O1561" s="38">
        <v>20</v>
      </c>
      <c r="P1561" s="38">
        <v>21</v>
      </c>
      <c r="Q1561" s="71">
        <f t="shared" si="428"/>
        <v>1.2999999999999999E-2</v>
      </c>
      <c r="R1561" s="65">
        <f t="shared" si="429"/>
        <v>0.28999999999999998</v>
      </c>
      <c r="S1561" s="72">
        <f t="shared" si="430"/>
        <v>0.33333333333333331</v>
      </c>
      <c r="T1561" s="50">
        <v>92</v>
      </c>
      <c r="U1561" s="51" t="s">
        <v>3923</v>
      </c>
      <c r="V1561" s="27">
        <f>IF(E1561="","",SUMIF(OUTBOUND!$G:$G,WMS!E1561,OUTBOUND!$L:$L))</f>
        <v>0</v>
      </c>
      <c r="W1561" s="27">
        <f>IF(E1561="","",SUMIF(OUTBOUND!$G:$G,WMS!E1561,OUTBOUND!$M:$M))</f>
        <v>0</v>
      </c>
      <c r="X1561" s="71">
        <f>IF(E1561="","",SUMIF(OUTBOUND!$G:$G,WMS!E1561,OUTBOUND!$O:$O))</f>
        <v>0</v>
      </c>
      <c r="Y1561" s="71">
        <f>IF(E1561="","",SUMIF(OUTBOUND!$G:$G,WMS!E1561,OUTBOUND!$AC:$AC))</f>
        <v>0</v>
      </c>
      <c r="Z1561" s="71">
        <f>IF(E1561="","",SUMIF(OUTBOUND!$G:$G,WMS!E1561,OUTBOUND!$P:$P))</f>
        <v>0</v>
      </c>
      <c r="AA1561" s="27">
        <f t="shared" si="431"/>
        <v>23</v>
      </c>
      <c r="AB1561" s="27">
        <f t="shared" si="432"/>
        <v>276</v>
      </c>
      <c r="AC1561" s="71">
        <f t="shared" si="433"/>
        <v>105.8</v>
      </c>
      <c r="AD1561" s="71">
        <f t="shared" si="434"/>
        <v>92</v>
      </c>
      <c r="AE1561" s="71">
        <f t="shared" si="435"/>
        <v>0.28999999999999998</v>
      </c>
      <c r="AF1561" s="80" t="b">
        <f t="shared" si="436"/>
        <v>1</v>
      </c>
    </row>
    <row r="1562" spans="1:32">
      <c r="A1562" s="43" t="s">
        <v>3227</v>
      </c>
      <c r="B1562" s="19" t="s">
        <v>2576</v>
      </c>
      <c r="C1562" s="19" t="s">
        <v>4149</v>
      </c>
      <c r="D1562" s="19" t="s">
        <v>3087</v>
      </c>
      <c r="E1562" s="57" t="str">
        <f t="shared" si="437"/>
        <v>KG-ARI-1906-00152-03508/42170440</v>
      </c>
      <c r="F1562" s="19" t="s">
        <v>2578</v>
      </c>
      <c r="G1562" s="20" t="s">
        <v>2579</v>
      </c>
      <c r="H1562" s="45">
        <v>43690</v>
      </c>
      <c r="I1562" s="38">
        <v>8</v>
      </c>
      <c r="J1562" s="38">
        <v>96</v>
      </c>
      <c r="K1562" s="65">
        <f t="shared" si="426"/>
        <v>12</v>
      </c>
      <c r="L1562" s="46">
        <v>4.5999999999999996</v>
      </c>
      <c r="M1562" s="66">
        <f t="shared" si="427"/>
        <v>36.799999999999997</v>
      </c>
      <c r="N1562" s="38">
        <v>30</v>
      </c>
      <c r="O1562" s="38">
        <v>20</v>
      </c>
      <c r="P1562" s="38">
        <v>21</v>
      </c>
      <c r="Q1562" s="71">
        <f t="shared" si="428"/>
        <v>1.2999999999999999E-2</v>
      </c>
      <c r="R1562" s="65">
        <f t="shared" si="429"/>
        <v>0.1</v>
      </c>
      <c r="S1562" s="72">
        <f t="shared" si="430"/>
        <v>0.33333333333333331</v>
      </c>
      <c r="T1562" s="50">
        <v>32</v>
      </c>
      <c r="U1562" s="51" t="s">
        <v>3923</v>
      </c>
      <c r="V1562" s="27">
        <f>IF(E1562="","",SUMIF(OUTBOUND!$G:$G,WMS!E1562,OUTBOUND!$L:$L))</f>
        <v>0</v>
      </c>
      <c r="W1562" s="27">
        <f>IF(E1562="","",SUMIF(OUTBOUND!$G:$G,WMS!E1562,OUTBOUND!$M:$M))</f>
        <v>0</v>
      </c>
      <c r="X1562" s="71">
        <f>IF(E1562="","",SUMIF(OUTBOUND!$G:$G,WMS!E1562,OUTBOUND!$O:$O))</f>
        <v>0</v>
      </c>
      <c r="Y1562" s="71">
        <f>IF(E1562="","",SUMIF(OUTBOUND!$G:$G,WMS!E1562,OUTBOUND!$AC:$AC))</f>
        <v>0</v>
      </c>
      <c r="Z1562" s="71">
        <f>IF(E1562="","",SUMIF(OUTBOUND!$G:$G,WMS!E1562,OUTBOUND!$P:$P))</f>
        <v>0</v>
      </c>
      <c r="AA1562" s="27">
        <f t="shared" si="431"/>
        <v>8</v>
      </c>
      <c r="AB1562" s="27">
        <f t="shared" si="432"/>
        <v>96</v>
      </c>
      <c r="AC1562" s="71">
        <f t="shared" si="433"/>
        <v>36.799999999999997</v>
      </c>
      <c r="AD1562" s="71">
        <f t="shared" si="434"/>
        <v>32</v>
      </c>
      <c r="AE1562" s="71">
        <f t="shared" si="435"/>
        <v>0.1</v>
      </c>
      <c r="AF1562" s="80" t="b">
        <f t="shared" si="436"/>
        <v>1</v>
      </c>
    </row>
    <row r="1563" spans="1:32">
      <c r="A1563" s="43" t="s">
        <v>3227</v>
      </c>
      <c r="B1563" s="19" t="s">
        <v>2576</v>
      </c>
      <c r="C1563" s="19" t="s">
        <v>4149</v>
      </c>
      <c r="D1563" s="19" t="s">
        <v>3091</v>
      </c>
      <c r="E1563" s="57" t="str">
        <f t="shared" si="437"/>
        <v>KG-ARI-1906-00152-03508/42170464</v>
      </c>
      <c r="F1563" s="19" t="s">
        <v>2578</v>
      </c>
      <c r="G1563" s="20" t="s">
        <v>2580</v>
      </c>
      <c r="H1563" s="45">
        <v>43690</v>
      </c>
      <c r="I1563" s="38">
        <v>12</v>
      </c>
      <c r="J1563" s="38">
        <v>72</v>
      </c>
      <c r="K1563" s="65">
        <f t="shared" si="426"/>
        <v>6</v>
      </c>
      <c r="L1563" s="46">
        <v>6.4</v>
      </c>
      <c r="M1563" s="66">
        <f t="shared" si="427"/>
        <v>76.8</v>
      </c>
      <c r="N1563" s="38">
        <v>52</v>
      </c>
      <c r="O1563" s="38">
        <v>28.5</v>
      </c>
      <c r="P1563" s="38">
        <v>27.5</v>
      </c>
      <c r="Q1563" s="71">
        <f t="shared" si="428"/>
        <v>4.1000000000000002E-2</v>
      </c>
      <c r="R1563" s="65">
        <f t="shared" si="429"/>
        <v>0.49</v>
      </c>
      <c r="S1563" s="72">
        <f t="shared" si="430"/>
        <v>1</v>
      </c>
      <c r="T1563" s="50">
        <v>72</v>
      </c>
      <c r="U1563" s="51" t="s">
        <v>3923</v>
      </c>
      <c r="V1563" s="27">
        <f>IF(E1563="","",SUMIF(OUTBOUND!$G:$G,WMS!E1563,OUTBOUND!$L:$L))</f>
        <v>0</v>
      </c>
      <c r="W1563" s="27">
        <f>IF(E1563="","",SUMIF(OUTBOUND!$G:$G,WMS!E1563,OUTBOUND!$M:$M))</f>
        <v>0</v>
      </c>
      <c r="X1563" s="71">
        <f>IF(E1563="","",SUMIF(OUTBOUND!$G:$G,WMS!E1563,OUTBOUND!$O:$O))</f>
        <v>0</v>
      </c>
      <c r="Y1563" s="71">
        <f>IF(E1563="","",SUMIF(OUTBOUND!$G:$G,WMS!E1563,OUTBOUND!$AC:$AC))</f>
        <v>0</v>
      </c>
      <c r="Z1563" s="71">
        <f>IF(E1563="","",SUMIF(OUTBOUND!$G:$G,WMS!E1563,OUTBOUND!$P:$P))</f>
        <v>0</v>
      </c>
      <c r="AA1563" s="27">
        <f t="shared" si="431"/>
        <v>12</v>
      </c>
      <c r="AB1563" s="27">
        <f t="shared" si="432"/>
        <v>72</v>
      </c>
      <c r="AC1563" s="71">
        <f t="shared" si="433"/>
        <v>76.8</v>
      </c>
      <c r="AD1563" s="71">
        <f t="shared" si="434"/>
        <v>72</v>
      </c>
      <c r="AE1563" s="71">
        <f t="shared" si="435"/>
        <v>0.49</v>
      </c>
      <c r="AF1563" s="80" t="b">
        <f t="shared" si="436"/>
        <v>1</v>
      </c>
    </row>
    <row r="1564" spans="1:32">
      <c r="A1564" s="43" t="s">
        <v>3227</v>
      </c>
      <c r="B1564" s="19" t="s">
        <v>2576</v>
      </c>
      <c r="C1564" s="19" t="s">
        <v>4148</v>
      </c>
      <c r="D1564" s="19" t="s">
        <v>3091</v>
      </c>
      <c r="E1564" s="57" t="str">
        <f t="shared" si="437"/>
        <v>KG-ARI-1904-00124-03506/42170464</v>
      </c>
      <c r="F1564" s="19" t="s">
        <v>2578</v>
      </c>
      <c r="G1564" s="20" t="s">
        <v>2580</v>
      </c>
      <c r="H1564" s="45">
        <v>43690</v>
      </c>
      <c r="I1564" s="38">
        <v>25</v>
      </c>
      <c r="J1564" s="38">
        <v>150</v>
      </c>
      <c r="K1564" s="65">
        <f t="shared" si="426"/>
        <v>6</v>
      </c>
      <c r="L1564" s="46">
        <v>6.4</v>
      </c>
      <c r="M1564" s="66">
        <f t="shared" si="427"/>
        <v>160</v>
      </c>
      <c r="N1564" s="38">
        <v>52</v>
      </c>
      <c r="O1564" s="38">
        <v>28.5</v>
      </c>
      <c r="P1564" s="38">
        <v>27.5</v>
      </c>
      <c r="Q1564" s="71">
        <f t="shared" si="428"/>
        <v>4.1000000000000002E-2</v>
      </c>
      <c r="R1564" s="65">
        <f t="shared" si="429"/>
        <v>1.02</v>
      </c>
      <c r="S1564" s="72">
        <f t="shared" si="430"/>
        <v>1</v>
      </c>
      <c r="T1564" s="50">
        <v>150</v>
      </c>
      <c r="U1564" s="51" t="s">
        <v>3923</v>
      </c>
      <c r="V1564" s="27">
        <f>IF(E1564="","",SUMIF(OUTBOUND!$G:$G,WMS!E1564,OUTBOUND!$L:$L))</f>
        <v>0</v>
      </c>
      <c r="W1564" s="27">
        <f>IF(E1564="","",SUMIF(OUTBOUND!$G:$G,WMS!E1564,OUTBOUND!$M:$M))</f>
        <v>0</v>
      </c>
      <c r="X1564" s="71">
        <f>IF(E1564="","",SUMIF(OUTBOUND!$G:$G,WMS!E1564,OUTBOUND!$O:$O))</f>
        <v>0</v>
      </c>
      <c r="Y1564" s="71">
        <f>IF(E1564="","",SUMIF(OUTBOUND!$G:$G,WMS!E1564,OUTBOUND!$AC:$AC))</f>
        <v>0</v>
      </c>
      <c r="Z1564" s="71">
        <f>IF(E1564="","",SUMIF(OUTBOUND!$G:$G,WMS!E1564,OUTBOUND!$P:$P))</f>
        <v>0</v>
      </c>
      <c r="AA1564" s="27">
        <f t="shared" si="431"/>
        <v>25</v>
      </c>
      <c r="AB1564" s="27">
        <f t="shared" si="432"/>
        <v>150</v>
      </c>
      <c r="AC1564" s="71">
        <f t="shared" si="433"/>
        <v>160</v>
      </c>
      <c r="AD1564" s="71">
        <f t="shared" si="434"/>
        <v>150</v>
      </c>
      <c r="AE1564" s="71">
        <f t="shared" si="435"/>
        <v>1.02</v>
      </c>
      <c r="AF1564" s="80" t="b">
        <f t="shared" si="436"/>
        <v>1</v>
      </c>
    </row>
    <row r="1565" spans="1:32">
      <c r="A1565" s="43" t="s">
        <v>3227</v>
      </c>
      <c r="B1565" s="19" t="s">
        <v>2581</v>
      </c>
      <c r="C1565" s="19" t="s">
        <v>4150</v>
      </c>
      <c r="D1565" s="19" t="s">
        <v>4151</v>
      </c>
      <c r="E1565" s="57" t="str">
        <f t="shared" si="437"/>
        <v>KG-ARI-1904-00125-03507/42692706</v>
      </c>
      <c r="F1565" s="19" t="s">
        <v>2583</v>
      </c>
      <c r="G1565" s="19" t="s">
        <v>2584</v>
      </c>
      <c r="H1565" s="45">
        <v>43690</v>
      </c>
      <c r="I1565" s="38">
        <v>3</v>
      </c>
      <c r="J1565" s="38">
        <v>18</v>
      </c>
      <c r="K1565" s="65">
        <f t="shared" si="426"/>
        <v>6</v>
      </c>
      <c r="L1565" s="46">
        <v>5.05</v>
      </c>
      <c r="M1565" s="66">
        <f t="shared" si="427"/>
        <v>15.15</v>
      </c>
      <c r="N1565" s="38">
        <v>51</v>
      </c>
      <c r="O1565" s="38">
        <v>17</v>
      </c>
      <c r="P1565" s="38">
        <v>30</v>
      </c>
      <c r="Q1565" s="71">
        <f t="shared" si="428"/>
        <v>2.5999999999999999E-2</v>
      </c>
      <c r="R1565" s="65">
        <f t="shared" si="429"/>
        <v>0.08</v>
      </c>
      <c r="S1565" s="72">
        <f t="shared" si="430"/>
        <v>0.91666666666666663</v>
      </c>
      <c r="T1565" s="50">
        <v>16.5</v>
      </c>
      <c r="U1565" s="51" t="s">
        <v>4145</v>
      </c>
      <c r="V1565" s="27">
        <f>IF(E1565="","",SUMIF(OUTBOUND!$G:$G,WMS!E1565,OUTBOUND!$L:$L))</f>
        <v>0</v>
      </c>
      <c r="W1565" s="27">
        <f>IF(E1565="","",SUMIF(OUTBOUND!$G:$G,WMS!E1565,OUTBOUND!$M:$M))</f>
        <v>0</v>
      </c>
      <c r="X1565" s="71">
        <f>IF(E1565="","",SUMIF(OUTBOUND!$G:$G,WMS!E1565,OUTBOUND!$O:$O))</f>
        <v>0</v>
      </c>
      <c r="Y1565" s="71">
        <f>IF(E1565="","",SUMIF(OUTBOUND!$G:$G,WMS!E1565,OUTBOUND!$AC:$AC))</f>
        <v>0</v>
      </c>
      <c r="Z1565" s="71">
        <f>IF(E1565="","",SUMIF(OUTBOUND!$G:$G,WMS!E1565,OUTBOUND!$P:$P))</f>
        <v>0</v>
      </c>
      <c r="AA1565" s="27">
        <f t="shared" si="431"/>
        <v>3</v>
      </c>
      <c r="AB1565" s="27">
        <f t="shared" si="432"/>
        <v>18</v>
      </c>
      <c r="AC1565" s="71">
        <f t="shared" si="433"/>
        <v>15.15</v>
      </c>
      <c r="AD1565" s="71">
        <f t="shared" si="434"/>
        <v>16.5</v>
      </c>
      <c r="AE1565" s="71">
        <f t="shared" si="435"/>
        <v>0.08</v>
      </c>
      <c r="AF1565" s="80" t="b">
        <f t="shared" si="436"/>
        <v>1</v>
      </c>
    </row>
    <row r="1566" spans="1:32">
      <c r="A1566" s="43" t="s">
        <v>3227</v>
      </c>
      <c r="B1566" s="19" t="s">
        <v>2581</v>
      </c>
      <c r="C1566" s="19" t="s">
        <v>4150</v>
      </c>
      <c r="D1566" s="19" t="s">
        <v>3973</v>
      </c>
      <c r="E1566" s="57" t="str">
        <f t="shared" si="437"/>
        <v>KG-ARI-1904-00125-03507/42734192</v>
      </c>
      <c r="F1566" s="19" t="s">
        <v>2583</v>
      </c>
      <c r="G1566" s="19" t="s">
        <v>2586</v>
      </c>
      <c r="H1566" s="45">
        <v>43690</v>
      </c>
      <c r="I1566" s="38">
        <v>3</v>
      </c>
      <c r="J1566" s="38">
        <v>36</v>
      </c>
      <c r="K1566" s="65">
        <f t="shared" si="426"/>
        <v>12</v>
      </c>
      <c r="L1566" s="46">
        <v>2.4500000000000002</v>
      </c>
      <c r="M1566" s="66">
        <f t="shared" si="427"/>
        <v>7.35</v>
      </c>
      <c r="N1566" s="38">
        <v>19</v>
      </c>
      <c r="O1566" s="38">
        <v>18</v>
      </c>
      <c r="P1566" s="38">
        <v>18</v>
      </c>
      <c r="Q1566" s="71">
        <f t="shared" si="428"/>
        <v>6.0000000000000001E-3</v>
      </c>
      <c r="R1566" s="65">
        <f t="shared" si="429"/>
        <v>0.02</v>
      </c>
      <c r="S1566" s="72">
        <f t="shared" si="430"/>
        <v>0.20833333333333334</v>
      </c>
      <c r="T1566" s="50">
        <v>7.5</v>
      </c>
      <c r="U1566" s="51" t="s">
        <v>4145</v>
      </c>
      <c r="V1566" s="27">
        <f>IF(E1566="","",SUMIF(OUTBOUND!$G:$G,WMS!E1566,OUTBOUND!$L:$L))</f>
        <v>0</v>
      </c>
      <c r="W1566" s="27">
        <f>IF(E1566="","",SUMIF(OUTBOUND!$G:$G,WMS!E1566,OUTBOUND!$M:$M))</f>
        <v>0</v>
      </c>
      <c r="X1566" s="71">
        <f>IF(E1566="","",SUMIF(OUTBOUND!$G:$G,WMS!E1566,OUTBOUND!$O:$O))</f>
        <v>0</v>
      </c>
      <c r="Y1566" s="71">
        <f>IF(E1566="","",SUMIF(OUTBOUND!$G:$G,WMS!E1566,OUTBOUND!$AC:$AC))</f>
        <v>0</v>
      </c>
      <c r="Z1566" s="71">
        <f>IF(E1566="","",SUMIF(OUTBOUND!$G:$G,WMS!E1566,OUTBOUND!$P:$P))</f>
        <v>0</v>
      </c>
      <c r="AA1566" s="27">
        <f t="shared" si="431"/>
        <v>3</v>
      </c>
      <c r="AB1566" s="27">
        <f t="shared" si="432"/>
        <v>36</v>
      </c>
      <c r="AC1566" s="71">
        <f t="shared" si="433"/>
        <v>7.35</v>
      </c>
      <c r="AD1566" s="71">
        <f t="shared" si="434"/>
        <v>7.5</v>
      </c>
      <c r="AE1566" s="71">
        <f t="shared" si="435"/>
        <v>0.02</v>
      </c>
      <c r="AF1566" s="80" t="b">
        <f t="shared" si="436"/>
        <v>1</v>
      </c>
    </row>
    <row r="1567" spans="1:32">
      <c r="E1567" s="57" t="str">
        <f t="shared" si="437"/>
        <v/>
      </c>
      <c r="K1567" s="65" t="str">
        <f t="shared" si="426"/>
        <v/>
      </c>
      <c r="M1567" s="66" t="str">
        <f t="shared" si="427"/>
        <v/>
      </c>
      <c r="Q1567" s="71" t="str">
        <f t="shared" si="428"/>
        <v/>
      </c>
      <c r="R1567" s="65" t="str">
        <f t="shared" si="429"/>
        <v/>
      </c>
      <c r="S1567" s="72" t="str">
        <f t="shared" si="430"/>
        <v/>
      </c>
      <c r="V1567" s="27" t="str">
        <f>IF(E1567="","",SUMIF(OUTBOUND!$G:$G,WMS!E1567,OUTBOUND!$L:$L))</f>
        <v/>
      </c>
      <c r="W1567" s="27" t="str">
        <f>IF(E1567="","",SUMIF(OUTBOUND!$G:$G,WMS!E1567,OUTBOUND!$M:$M))</f>
        <v/>
      </c>
      <c r="X1567" s="71" t="str">
        <f>IF(E1567="","",SUMIF(OUTBOUND!$G:$G,WMS!E1567,OUTBOUND!$O:$O))</f>
        <v/>
      </c>
      <c r="Y1567" s="71" t="str">
        <f>IF(E1567="","",SUMIF(OUTBOUND!$G:$G,WMS!E1567,OUTBOUND!$AC:$AC))</f>
        <v/>
      </c>
      <c r="Z1567" s="71" t="str">
        <f>IF(E1567="","",SUMIF(OUTBOUND!$G:$G,WMS!E1567,OUTBOUND!$P:$P))</f>
        <v/>
      </c>
      <c r="AA1567" s="27" t="str">
        <f t="shared" si="431"/>
        <v/>
      </c>
      <c r="AB1567" s="27" t="str">
        <f t="shared" si="432"/>
        <v/>
      </c>
      <c r="AC1567" s="71" t="str">
        <f t="shared" si="433"/>
        <v/>
      </c>
      <c r="AD1567" s="71" t="str">
        <f t="shared" si="434"/>
        <v/>
      </c>
      <c r="AE1567" s="71" t="str">
        <f t="shared" si="435"/>
        <v/>
      </c>
      <c r="AF1567" s="80" t="str">
        <f t="shared" si="436"/>
        <v/>
      </c>
    </row>
    <row r="1568" spans="1:32">
      <c r="E1568" s="57" t="str">
        <f t="shared" si="437"/>
        <v/>
      </c>
      <c r="K1568" s="65" t="str">
        <f t="shared" ref="K1568:K1631" si="438">IF(J1568="","",J1568/I1568)</f>
        <v/>
      </c>
      <c r="M1568" s="66" t="str">
        <f t="shared" ref="M1568:M1631" si="439">IF(L1568="","",ROUND(I1568*L1568,3))</f>
        <v/>
      </c>
      <c r="Q1568" s="71" t="str">
        <f t="shared" ref="Q1568:Q1631" si="440">IF(P1568="","",ROUND(N1568*O1568*P1568/1000000,3))</f>
        <v/>
      </c>
      <c r="R1568" s="65" t="str">
        <f t="shared" ref="R1568:R1631" si="441">IF(Q1568="","",ROUND(N1568*O1568*P1568/1000000*I1568,2))</f>
        <v/>
      </c>
      <c r="S1568" s="72" t="str">
        <f t="shared" ref="S1568:S1631" si="442">IF(T1568="","",T1568/J1568)</f>
        <v/>
      </c>
      <c r="V1568" s="27" t="str">
        <f>IF(E1568="","",SUMIF(OUTBOUND!$G:$G,WMS!E1568,OUTBOUND!$L:$L))</f>
        <v/>
      </c>
      <c r="W1568" s="27" t="str">
        <f>IF(E1568="","",SUMIF(OUTBOUND!$G:$G,WMS!E1568,OUTBOUND!$M:$M))</f>
        <v/>
      </c>
      <c r="X1568" s="71" t="str">
        <f>IF(E1568="","",SUMIF(OUTBOUND!$G:$G,WMS!E1568,OUTBOUND!$O:$O))</f>
        <v/>
      </c>
      <c r="Y1568" s="71" t="str">
        <f>IF(E1568="","",SUMIF(OUTBOUND!$G:$G,WMS!E1568,OUTBOUND!$AC:$AC))</f>
        <v/>
      </c>
      <c r="Z1568" s="71" t="str">
        <f>IF(E1568="","",SUMIF(OUTBOUND!$G:$G,WMS!E1568,OUTBOUND!$P:$P))</f>
        <v/>
      </c>
      <c r="AA1568" s="27" t="str">
        <f t="shared" ref="AA1568:AA1631" si="443">IF(I1568="","",I1568-V1568)</f>
        <v/>
      </c>
      <c r="AB1568" s="27" t="str">
        <f t="shared" ref="AB1568:AB1631" si="444">IF(J1568="","",J1568-W1568)</f>
        <v/>
      </c>
      <c r="AC1568" s="71" t="str">
        <f t="shared" ref="AC1568:AC1631" si="445">IF(M1568="","",M1568-X1568)</f>
        <v/>
      </c>
      <c r="AD1568" s="71" t="str">
        <f t="shared" ref="AD1568:AD1631" si="446">IF(T1568="","",T1568-Y1568)</f>
        <v/>
      </c>
      <c r="AE1568" s="71" t="str">
        <f t="shared" ref="AE1568:AE1631" si="447">IF(R1568="","",R1568-Z1568)</f>
        <v/>
      </c>
      <c r="AF1568" s="80" t="str">
        <f t="shared" ref="AF1568:AF1631" si="448">IF(AB1568="","",EXACT(K1568,AB1568/AA1568))</f>
        <v/>
      </c>
    </row>
    <row r="1569" spans="5:32">
      <c r="E1569" s="57" t="str">
        <f t="shared" si="437"/>
        <v/>
      </c>
      <c r="K1569" s="65" t="str">
        <f t="shared" si="438"/>
        <v/>
      </c>
      <c r="M1569" s="66" t="str">
        <f t="shared" si="439"/>
        <v/>
      </c>
      <c r="Q1569" s="71" t="str">
        <f t="shared" si="440"/>
        <v/>
      </c>
      <c r="R1569" s="65" t="str">
        <f t="shared" si="441"/>
        <v/>
      </c>
      <c r="S1569" s="72" t="str">
        <f t="shared" si="442"/>
        <v/>
      </c>
      <c r="V1569" s="27" t="str">
        <f>IF(E1569="","",SUMIF(OUTBOUND!$G:$G,WMS!E1569,OUTBOUND!$L:$L))</f>
        <v/>
      </c>
      <c r="W1569" s="27" t="str">
        <f>IF(E1569="","",SUMIF(OUTBOUND!$G:$G,WMS!E1569,OUTBOUND!$M:$M))</f>
        <v/>
      </c>
      <c r="X1569" s="71" t="str">
        <f>IF(E1569="","",SUMIF(OUTBOUND!$G:$G,WMS!E1569,OUTBOUND!$O:$O))</f>
        <v/>
      </c>
      <c r="Y1569" s="71" t="str">
        <f>IF(E1569="","",SUMIF(OUTBOUND!$G:$G,WMS!E1569,OUTBOUND!$AC:$AC))</f>
        <v/>
      </c>
      <c r="Z1569" s="71" t="str">
        <f>IF(E1569="","",SUMIF(OUTBOUND!$G:$G,WMS!E1569,OUTBOUND!$P:$P))</f>
        <v/>
      </c>
      <c r="AA1569" s="27" t="str">
        <f t="shared" si="443"/>
        <v/>
      </c>
      <c r="AB1569" s="27" t="str">
        <f t="shared" si="444"/>
        <v/>
      </c>
      <c r="AC1569" s="71" t="str">
        <f t="shared" si="445"/>
        <v/>
      </c>
      <c r="AD1569" s="71" t="str">
        <f t="shared" si="446"/>
        <v/>
      </c>
      <c r="AE1569" s="71" t="str">
        <f t="shared" si="447"/>
        <v/>
      </c>
      <c r="AF1569" s="80" t="str">
        <f t="shared" si="448"/>
        <v/>
      </c>
    </row>
    <row r="1570" spans="5:32">
      <c r="E1570" s="57" t="str">
        <f t="shared" si="437"/>
        <v/>
      </c>
      <c r="K1570" s="65" t="str">
        <f t="shared" si="438"/>
        <v/>
      </c>
      <c r="M1570" s="66" t="str">
        <f t="shared" si="439"/>
        <v/>
      </c>
      <c r="Q1570" s="71" t="str">
        <f t="shared" si="440"/>
        <v/>
      </c>
      <c r="R1570" s="65" t="str">
        <f t="shared" si="441"/>
        <v/>
      </c>
      <c r="S1570" s="72" t="str">
        <f t="shared" si="442"/>
        <v/>
      </c>
      <c r="V1570" s="27" t="str">
        <f>IF(E1570="","",SUMIF(OUTBOUND!$G:$G,WMS!E1570,OUTBOUND!$L:$L))</f>
        <v/>
      </c>
      <c r="W1570" s="27" t="str">
        <f>IF(E1570="","",SUMIF(OUTBOUND!$G:$G,WMS!E1570,OUTBOUND!$M:$M))</f>
        <v/>
      </c>
      <c r="X1570" s="71" t="str">
        <f>IF(E1570="","",SUMIF(OUTBOUND!$G:$G,WMS!E1570,OUTBOUND!$O:$O))</f>
        <v/>
      </c>
      <c r="Y1570" s="71" t="str">
        <f>IF(E1570="","",SUMIF(OUTBOUND!$G:$G,WMS!E1570,OUTBOUND!$AC:$AC))</f>
        <v/>
      </c>
      <c r="Z1570" s="71" t="str">
        <f>IF(E1570="","",SUMIF(OUTBOUND!$G:$G,WMS!E1570,OUTBOUND!$P:$P))</f>
        <v/>
      </c>
      <c r="AA1570" s="27" t="str">
        <f t="shared" si="443"/>
        <v/>
      </c>
      <c r="AB1570" s="27" t="str">
        <f t="shared" si="444"/>
        <v/>
      </c>
      <c r="AC1570" s="71" t="str">
        <f t="shared" si="445"/>
        <v/>
      </c>
      <c r="AD1570" s="71" t="str">
        <f t="shared" si="446"/>
        <v/>
      </c>
      <c r="AE1570" s="71" t="str">
        <f t="shared" si="447"/>
        <v/>
      </c>
      <c r="AF1570" s="80" t="str">
        <f t="shared" si="448"/>
        <v/>
      </c>
    </row>
    <row r="1571" spans="5:32">
      <c r="E1571" s="57" t="str">
        <f t="shared" si="437"/>
        <v/>
      </c>
      <c r="K1571" s="65" t="str">
        <f t="shared" si="438"/>
        <v/>
      </c>
      <c r="M1571" s="66" t="str">
        <f t="shared" si="439"/>
        <v/>
      </c>
      <c r="Q1571" s="71" t="str">
        <f t="shared" si="440"/>
        <v/>
      </c>
      <c r="R1571" s="65" t="str">
        <f t="shared" si="441"/>
        <v/>
      </c>
      <c r="S1571" s="72" t="str">
        <f t="shared" si="442"/>
        <v/>
      </c>
      <c r="V1571" s="27" t="str">
        <f>IF(E1571="","",SUMIF(OUTBOUND!$G:$G,WMS!E1571,OUTBOUND!$L:$L))</f>
        <v/>
      </c>
      <c r="W1571" s="27" t="str">
        <f>IF(E1571="","",SUMIF(OUTBOUND!$G:$G,WMS!E1571,OUTBOUND!$M:$M))</f>
        <v/>
      </c>
      <c r="X1571" s="71" t="str">
        <f>IF(E1571="","",SUMIF(OUTBOUND!$G:$G,WMS!E1571,OUTBOUND!$O:$O))</f>
        <v/>
      </c>
      <c r="Y1571" s="71" t="str">
        <f>IF(E1571="","",SUMIF(OUTBOUND!$G:$G,WMS!E1571,OUTBOUND!$AC:$AC))</f>
        <v/>
      </c>
      <c r="Z1571" s="71" t="str">
        <f>IF(E1571="","",SUMIF(OUTBOUND!$G:$G,WMS!E1571,OUTBOUND!$P:$P))</f>
        <v/>
      </c>
      <c r="AA1571" s="27" t="str">
        <f t="shared" si="443"/>
        <v/>
      </c>
      <c r="AB1571" s="27" t="str">
        <f t="shared" si="444"/>
        <v/>
      </c>
      <c r="AC1571" s="71" t="str">
        <f t="shared" si="445"/>
        <v/>
      </c>
      <c r="AD1571" s="71" t="str">
        <f t="shared" si="446"/>
        <v/>
      </c>
      <c r="AE1571" s="71" t="str">
        <f t="shared" si="447"/>
        <v/>
      </c>
      <c r="AF1571" s="80" t="str">
        <f t="shared" si="448"/>
        <v/>
      </c>
    </row>
    <row r="1572" spans="5:32">
      <c r="E1572" s="57" t="str">
        <f t="shared" si="437"/>
        <v/>
      </c>
      <c r="K1572" s="65" t="str">
        <f t="shared" si="438"/>
        <v/>
      </c>
      <c r="M1572" s="66" t="str">
        <f t="shared" si="439"/>
        <v/>
      </c>
      <c r="Q1572" s="71" t="str">
        <f t="shared" si="440"/>
        <v/>
      </c>
      <c r="R1572" s="65" t="str">
        <f t="shared" si="441"/>
        <v/>
      </c>
      <c r="S1572" s="72" t="str">
        <f t="shared" si="442"/>
        <v/>
      </c>
      <c r="V1572" s="27" t="str">
        <f>IF(E1572="","",SUMIF(OUTBOUND!$G:$G,WMS!E1572,OUTBOUND!$L:$L))</f>
        <v/>
      </c>
      <c r="W1572" s="27" t="str">
        <f>IF(E1572="","",SUMIF(OUTBOUND!$G:$G,WMS!E1572,OUTBOUND!$M:$M))</f>
        <v/>
      </c>
      <c r="X1572" s="71" t="str">
        <f>IF(E1572="","",SUMIF(OUTBOUND!$G:$G,WMS!E1572,OUTBOUND!$O:$O))</f>
        <v/>
      </c>
      <c r="Y1572" s="71" t="str">
        <f>IF(E1572="","",SUMIF(OUTBOUND!$G:$G,WMS!E1572,OUTBOUND!$AC:$AC))</f>
        <v/>
      </c>
      <c r="Z1572" s="71" t="str">
        <f>IF(E1572="","",SUMIF(OUTBOUND!$G:$G,WMS!E1572,OUTBOUND!$P:$P))</f>
        <v/>
      </c>
      <c r="AA1572" s="27" t="str">
        <f t="shared" si="443"/>
        <v/>
      </c>
      <c r="AB1572" s="27" t="str">
        <f t="shared" si="444"/>
        <v/>
      </c>
      <c r="AC1572" s="71" t="str">
        <f t="shared" si="445"/>
        <v/>
      </c>
      <c r="AD1572" s="71" t="str">
        <f t="shared" si="446"/>
        <v/>
      </c>
      <c r="AE1572" s="71" t="str">
        <f t="shared" si="447"/>
        <v/>
      </c>
      <c r="AF1572" s="80" t="str">
        <f t="shared" si="448"/>
        <v/>
      </c>
    </row>
    <row r="1573" spans="5:32">
      <c r="E1573" s="57" t="str">
        <f t="shared" si="437"/>
        <v/>
      </c>
      <c r="K1573" s="65" t="str">
        <f t="shared" si="438"/>
        <v/>
      </c>
      <c r="M1573" s="66" t="str">
        <f t="shared" si="439"/>
        <v/>
      </c>
      <c r="Q1573" s="71" t="str">
        <f t="shared" si="440"/>
        <v/>
      </c>
      <c r="R1573" s="65" t="str">
        <f t="shared" si="441"/>
        <v/>
      </c>
      <c r="S1573" s="72" t="str">
        <f t="shared" si="442"/>
        <v/>
      </c>
      <c r="V1573" s="27" t="str">
        <f>IF(E1573="","",SUMIF(OUTBOUND!$G:$G,WMS!E1573,OUTBOUND!$L:$L))</f>
        <v/>
      </c>
      <c r="W1573" s="27" t="str">
        <f>IF(E1573="","",SUMIF(OUTBOUND!$G:$G,WMS!E1573,OUTBOUND!$M:$M))</f>
        <v/>
      </c>
      <c r="X1573" s="71" t="str">
        <f>IF(E1573="","",SUMIF(OUTBOUND!$G:$G,WMS!E1573,OUTBOUND!$O:$O))</f>
        <v/>
      </c>
      <c r="Y1573" s="71" t="str">
        <f>IF(E1573="","",SUMIF(OUTBOUND!$G:$G,WMS!E1573,OUTBOUND!$AC:$AC))</f>
        <v/>
      </c>
      <c r="Z1573" s="71" t="str">
        <f>IF(E1573="","",SUMIF(OUTBOUND!$G:$G,WMS!E1573,OUTBOUND!$P:$P))</f>
        <v/>
      </c>
      <c r="AA1573" s="27" t="str">
        <f t="shared" si="443"/>
        <v/>
      </c>
      <c r="AB1573" s="27" t="str">
        <f t="shared" si="444"/>
        <v/>
      </c>
      <c r="AC1573" s="71" t="str">
        <f t="shared" si="445"/>
        <v/>
      </c>
      <c r="AD1573" s="71" t="str">
        <f t="shared" si="446"/>
        <v/>
      </c>
      <c r="AE1573" s="71" t="str">
        <f t="shared" si="447"/>
        <v/>
      </c>
      <c r="AF1573" s="80" t="str">
        <f t="shared" si="448"/>
        <v/>
      </c>
    </row>
    <row r="1574" spans="5:32">
      <c r="E1574" s="57" t="str">
        <f t="shared" si="437"/>
        <v/>
      </c>
      <c r="K1574" s="65" t="str">
        <f t="shared" si="438"/>
        <v/>
      </c>
      <c r="M1574" s="66" t="str">
        <f t="shared" si="439"/>
        <v/>
      </c>
      <c r="Q1574" s="71" t="str">
        <f t="shared" si="440"/>
        <v/>
      </c>
      <c r="R1574" s="65" t="str">
        <f t="shared" si="441"/>
        <v/>
      </c>
      <c r="S1574" s="72" t="str">
        <f t="shared" si="442"/>
        <v/>
      </c>
      <c r="V1574" s="27" t="str">
        <f>IF(E1574="","",SUMIF(OUTBOUND!$G:$G,WMS!E1574,OUTBOUND!$L:$L))</f>
        <v/>
      </c>
      <c r="W1574" s="27" t="str">
        <f>IF(E1574="","",SUMIF(OUTBOUND!$G:$G,WMS!E1574,OUTBOUND!$M:$M))</f>
        <v/>
      </c>
      <c r="X1574" s="71" t="str">
        <f>IF(E1574="","",SUMIF(OUTBOUND!$G:$G,WMS!E1574,OUTBOUND!$O:$O))</f>
        <v/>
      </c>
      <c r="Y1574" s="71" t="str">
        <f>IF(E1574="","",SUMIF(OUTBOUND!$G:$G,WMS!E1574,OUTBOUND!$AC:$AC))</f>
        <v/>
      </c>
      <c r="Z1574" s="71" t="str">
        <f>IF(E1574="","",SUMIF(OUTBOUND!$G:$G,WMS!E1574,OUTBOUND!$P:$P))</f>
        <v/>
      </c>
      <c r="AA1574" s="27" t="str">
        <f t="shared" si="443"/>
        <v/>
      </c>
      <c r="AB1574" s="27" t="str">
        <f t="shared" si="444"/>
        <v/>
      </c>
      <c r="AC1574" s="71" t="str">
        <f t="shared" si="445"/>
        <v/>
      </c>
      <c r="AD1574" s="71" t="str">
        <f t="shared" si="446"/>
        <v/>
      </c>
      <c r="AE1574" s="71" t="str">
        <f t="shared" si="447"/>
        <v/>
      </c>
      <c r="AF1574" s="80" t="str">
        <f t="shared" si="448"/>
        <v/>
      </c>
    </row>
    <row r="1575" spans="5:32">
      <c r="E1575" s="57" t="str">
        <f t="shared" si="437"/>
        <v/>
      </c>
      <c r="K1575" s="65" t="str">
        <f t="shared" si="438"/>
        <v/>
      </c>
      <c r="M1575" s="66" t="str">
        <f t="shared" si="439"/>
        <v/>
      </c>
      <c r="Q1575" s="71" t="str">
        <f t="shared" si="440"/>
        <v/>
      </c>
      <c r="R1575" s="65" t="str">
        <f t="shared" si="441"/>
        <v/>
      </c>
      <c r="S1575" s="72" t="str">
        <f t="shared" si="442"/>
        <v/>
      </c>
      <c r="V1575" s="27" t="str">
        <f>IF(E1575="","",SUMIF(OUTBOUND!$G:$G,WMS!E1575,OUTBOUND!$L:$L))</f>
        <v/>
      </c>
      <c r="W1575" s="27" t="str">
        <f>IF(E1575="","",SUMIF(OUTBOUND!$G:$G,WMS!E1575,OUTBOUND!$M:$M))</f>
        <v/>
      </c>
      <c r="X1575" s="71" t="str">
        <f>IF(E1575="","",SUMIF(OUTBOUND!$G:$G,WMS!E1575,OUTBOUND!$O:$O))</f>
        <v/>
      </c>
      <c r="Y1575" s="71" t="str">
        <f>IF(E1575="","",SUMIF(OUTBOUND!$G:$G,WMS!E1575,OUTBOUND!$AC:$AC))</f>
        <v/>
      </c>
      <c r="Z1575" s="71" t="str">
        <f>IF(E1575="","",SUMIF(OUTBOUND!$G:$G,WMS!E1575,OUTBOUND!$P:$P))</f>
        <v/>
      </c>
      <c r="AA1575" s="27" t="str">
        <f t="shared" si="443"/>
        <v/>
      </c>
      <c r="AB1575" s="27" t="str">
        <f t="shared" si="444"/>
        <v/>
      </c>
      <c r="AC1575" s="71" t="str">
        <f t="shared" si="445"/>
        <v/>
      </c>
      <c r="AD1575" s="71" t="str">
        <f t="shared" si="446"/>
        <v/>
      </c>
      <c r="AE1575" s="71" t="str">
        <f t="shared" si="447"/>
        <v/>
      </c>
      <c r="AF1575" s="80" t="str">
        <f t="shared" si="448"/>
        <v/>
      </c>
    </row>
    <row r="1576" spans="5:32">
      <c r="E1576" s="57" t="str">
        <f t="shared" si="437"/>
        <v/>
      </c>
      <c r="K1576" s="65" t="str">
        <f t="shared" si="438"/>
        <v/>
      </c>
      <c r="M1576" s="66" t="str">
        <f t="shared" si="439"/>
        <v/>
      </c>
      <c r="Q1576" s="71" t="str">
        <f t="shared" si="440"/>
        <v/>
      </c>
      <c r="R1576" s="65" t="str">
        <f t="shared" si="441"/>
        <v/>
      </c>
      <c r="S1576" s="72" t="str">
        <f t="shared" si="442"/>
        <v/>
      </c>
      <c r="V1576" s="27" t="str">
        <f>IF(E1576="","",SUMIF(OUTBOUND!$G:$G,WMS!E1576,OUTBOUND!$L:$L))</f>
        <v/>
      </c>
      <c r="W1576" s="27" t="str">
        <f>IF(E1576="","",SUMIF(OUTBOUND!$G:$G,WMS!E1576,OUTBOUND!$M:$M))</f>
        <v/>
      </c>
      <c r="X1576" s="71" t="str">
        <f>IF(E1576="","",SUMIF(OUTBOUND!$G:$G,WMS!E1576,OUTBOUND!$O:$O))</f>
        <v/>
      </c>
      <c r="Y1576" s="71" t="str">
        <f>IF(E1576="","",SUMIF(OUTBOUND!$G:$G,WMS!E1576,OUTBOUND!$AC:$AC))</f>
        <v/>
      </c>
      <c r="Z1576" s="71" t="str">
        <f>IF(E1576="","",SUMIF(OUTBOUND!$G:$G,WMS!E1576,OUTBOUND!$P:$P))</f>
        <v/>
      </c>
      <c r="AA1576" s="27" t="str">
        <f t="shared" si="443"/>
        <v/>
      </c>
      <c r="AB1576" s="27" t="str">
        <f t="shared" si="444"/>
        <v/>
      </c>
      <c r="AC1576" s="71" t="str">
        <f t="shared" si="445"/>
        <v/>
      </c>
      <c r="AD1576" s="71" t="str">
        <f t="shared" si="446"/>
        <v/>
      </c>
      <c r="AE1576" s="71" t="str">
        <f t="shared" si="447"/>
        <v/>
      </c>
      <c r="AF1576" s="80" t="str">
        <f t="shared" si="448"/>
        <v/>
      </c>
    </row>
    <row r="1577" spans="5:32">
      <c r="E1577" s="57" t="str">
        <f t="shared" si="437"/>
        <v/>
      </c>
      <c r="K1577" s="65" t="str">
        <f t="shared" si="438"/>
        <v/>
      </c>
      <c r="M1577" s="66" t="str">
        <f t="shared" si="439"/>
        <v/>
      </c>
      <c r="Q1577" s="71" t="str">
        <f t="shared" si="440"/>
        <v/>
      </c>
      <c r="R1577" s="65" t="str">
        <f t="shared" si="441"/>
        <v/>
      </c>
      <c r="S1577" s="72" t="str">
        <f t="shared" si="442"/>
        <v/>
      </c>
      <c r="V1577" s="27" t="str">
        <f>IF(E1577="","",SUMIF(OUTBOUND!$G:$G,WMS!E1577,OUTBOUND!$L:$L))</f>
        <v/>
      </c>
      <c r="W1577" s="27" t="str">
        <f>IF(E1577="","",SUMIF(OUTBOUND!$G:$G,WMS!E1577,OUTBOUND!$M:$M))</f>
        <v/>
      </c>
      <c r="X1577" s="71" t="str">
        <f>IF(E1577="","",SUMIF(OUTBOUND!$G:$G,WMS!E1577,OUTBOUND!$O:$O))</f>
        <v/>
      </c>
      <c r="Y1577" s="71" t="str">
        <f>IF(E1577="","",SUMIF(OUTBOUND!$G:$G,WMS!E1577,OUTBOUND!$AC:$AC))</f>
        <v/>
      </c>
      <c r="Z1577" s="71" t="str">
        <f>IF(E1577="","",SUMIF(OUTBOUND!$G:$G,WMS!E1577,OUTBOUND!$P:$P))</f>
        <v/>
      </c>
      <c r="AA1577" s="27" t="str">
        <f t="shared" si="443"/>
        <v/>
      </c>
      <c r="AB1577" s="27" t="str">
        <f t="shared" si="444"/>
        <v/>
      </c>
      <c r="AC1577" s="71" t="str">
        <f t="shared" si="445"/>
        <v/>
      </c>
      <c r="AD1577" s="71" t="str">
        <f t="shared" si="446"/>
        <v/>
      </c>
      <c r="AE1577" s="71" t="str">
        <f t="shared" si="447"/>
        <v/>
      </c>
      <c r="AF1577" s="80" t="str">
        <f t="shared" si="448"/>
        <v/>
      </c>
    </row>
    <row r="1578" spans="5:32">
      <c r="E1578" s="57" t="str">
        <f t="shared" si="437"/>
        <v/>
      </c>
      <c r="K1578" s="65" t="str">
        <f t="shared" si="438"/>
        <v/>
      </c>
      <c r="M1578" s="66" t="str">
        <f t="shared" si="439"/>
        <v/>
      </c>
      <c r="Q1578" s="71" t="str">
        <f t="shared" si="440"/>
        <v/>
      </c>
      <c r="R1578" s="65" t="str">
        <f t="shared" si="441"/>
        <v/>
      </c>
      <c r="S1578" s="72" t="str">
        <f t="shared" si="442"/>
        <v/>
      </c>
      <c r="V1578" s="27" t="str">
        <f>IF(E1578="","",SUMIF(OUTBOUND!$G:$G,WMS!E1578,OUTBOUND!$L:$L))</f>
        <v/>
      </c>
      <c r="W1578" s="27" t="str">
        <f>IF(E1578="","",SUMIF(OUTBOUND!$G:$G,WMS!E1578,OUTBOUND!$M:$M))</f>
        <v/>
      </c>
      <c r="X1578" s="71" t="str">
        <f>IF(E1578="","",SUMIF(OUTBOUND!$G:$G,WMS!E1578,OUTBOUND!$O:$O))</f>
        <v/>
      </c>
      <c r="Y1578" s="71" t="str">
        <f>IF(E1578="","",SUMIF(OUTBOUND!$G:$G,WMS!E1578,OUTBOUND!$AC:$AC))</f>
        <v/>
      </c>
      <c r="Z1578" s="71" t="str">
        <f>IF(E1578="","",SUMIF(OUTBOUND!$G:$G,WMS!E1578,OUTBOUND!$P:$P))</f>
        <v/>
      </c>
      <c r="AA1578" s="27" t="str">
        <f t="shared" si="443"/>
        <v/>
      </c>
      <c r="AB1578" s="27" t="str">
        <f t="shared" si="444"/>
        <v/>
      </c>
      <c r="AC1578" s="71" t="str">
        <f t="shared" si="445"/>
        <v/>
      </c>
      <c r="AD1578" s="71" t="str">
        <f t="shared" si="446"/>
        <v/>
      </c>
      <c r="AE1578" s="71" t="str">
        <f t="shared" si="447"/>
        <v/>
      </c>
      <c r="AF1578" s="80" t="str">
        <f t="shared" si="448"/>
        <v/>
      </c>
    </row>
    <row r="1579" spans="5:32">
      <c r="E1579" s="57" t="str">
        <f t="shared" si="437"/>
        <v/>
      </c>
      <c r="K1579" s="65" t="str">
        <f t="shared" si="438"/>
        <v/>
      </c>
      <c r="M1579" s="66" t="str">
        <f t="shared" si="439"/>
        <v/>
      </c>
      <c r="Q1579" s="71" t="str">
        <f t="shared" si="440"/>
        <v/>
      </c>
      <c r="R1579" s="65" t="str">
        <f t="shared" si="441"/>
        <v/>
      </c>
      <c r="S1579" s="72" t="str">
        <f t="shared" si="442"/>
        <v/>
      </c>
      <c r="V1579" s="27" t="str">
        <f>IF(E1579="","",SUMIF(OUTBOUND!$G:$G,WMS!E1579,OUTBOUND!$L:$L))</f>
        <v/>
      </c>
      <c r="W1579" s="27" t="str">
        <f>IF(E1579="","",SUMIF(OUTBOUND!$G:$G,WMS!E1579,OUTBOUND!$M:$M))</f>
        <v/>
      </c>
      <c r="X1579" s="71" t="str">
        <f>IF(E1579="","",SUMIF(OUTBOUND!$G:$G,WMS!E1579,OUTBOUND!$O:$O))</f>
        <v/>
      </c>
      <c r="Y1579" s="71" t="str">
        <f>IF(E1579="","",SUMIF(OUTBOUND!$G:$G,WMS!E1579,OUTBOUND!$AC:$AC))</f>
        <v/>
      </c>
      <c r="Z1579" s="71" t="str">
        <f>IF(E1579="","",SUMIF(OUTBOUND!$G:$G,WMS!E1579,OUTBOUND!$P:$P))</f>
        <v/>
      </c>
      <c r="AA1579" s="27" t="str">
        <f t="shared" si="443"/>
        <v/>
      </c>
      <c r="AB1579" s="27" t="str">
        <f t="shared" si="444"/>
        <v/>
      </c>
      <c r="AC1579" s="71" t="str">
        <f t="shared" si="445"/>
        <v/>
      </c>
      <c r="AD1579" s="71" t="str">
        <f t="shared" si="446"/>
        <v/>
      </c>
      <c r="AE1579" s="71" t="str">
        <f t="shared" si="447"/>
        <v/>
      </c>
      <c r="AF1579" s="80" t="str">
        <f t="shared" si="448"/>
        <v/>
      </c>
    </row>
    <row r="1580" spans="5:32">
      <c r="E1580" s="57" t="str">
        <f t="shared" si="437"/>
        <v/>
      </c>
      <c r="K1580" s="65" t="str">
        <f t="shared" si="438"/>
        <v/>
      </c>
      <c r="M1580" s="66" t="str">
        <f t="shared" si="439"/>
        <v/>
      </c>
      <c r="Q1580" s="71" t="str">
        <f t="shared" si="440"/>
        <v/>
      </c>
      <c r="R1580" s="65" t="str">
        <f t="shared" si="441"/>
        <v/>
      </c>
      <c r="S1580" s="72" t="str">
        <f t="shared" si="442"/>
        <v/>
      </c>
      <c r="V1580" s="27" t="str">
        <f>IF(E1580="","",SUMIF(OUTBOUND!$G:$G,WMS!E1580,OUTBOUND!$L:$L))</f>
        <v/>
      </c>
      <c r="W1580" s="27" t="str">
        <f>IF(E1580="","",SUMIF(OUTBOUND!$G:$G,WMS!E1580,OUTBOUND!$M:$M))</f>
        <v/>
      </c>
      <c r="X1580" s="71" t="str">
        <f>IF(E1580="","",SUMIF(OUTBOUND!$G:$G,WMS!E1580,OUTBOUND!$O:$O))</f>
        <v/>
      </c>
      <c r="Y1580" s="71" t="str">
        <f>IF(E1580="","",SUMIF(OUTBOUND!$G:$G,WMS!E1580,OUTBOUND!$AC:$AC))</f>
        <v/>
      </c>
      <c r="Z1580" s="71" t="str">
        <f>IF(E1580="","",SUMIF(OUTBOUND!$G:$G,WMS!E1580,OUTBOUND!$P:$P))</f>
        <v/>
      </c>
      <c r="AA1580" s="27" t="str">
        <f t="shared" si="443"/>
        <v/>
      </c>
      <c r="AB1580" s="27" t="str">
        <f t="shared" si="444"/>
        <v/>
      </c>
      <c r="AC1580" s="71" t="str">
        <f t="shared" si="445"/>
        <v/>
      </c>
      <c r="AD1580" s="71" t="str">
        <f t="shared" si="446"/>
        <v/>
      </c>
      <c r="AE1580" s="71" t="str">
        <f t="shared" si="447"/>
        <v/>
      </c>
      <c r="AF1580" s="80" t="str">
        <f t="shared" si="448"/>
        <v/>
      </c>
    </row>
    <row r="1581" spans="5:32">
      <c r="E1581" s="57" t="str">
        <f t="shared" si="437"/>
        <v/>
      </c>
      <c r="K1581" s="65" t="str">
        <f t="shared" si="438"/>
        <v/>
      </c>
      <c r="M1581" s="66" t="str">
        <f t="shared" si="439"/>
        <v/>
      </c>
      <c r="Q1581" s="71" t="str">
        <f t="shared" si="440"/>
        <v/>
      </c>
      <c r="R1581" s="65" t="str">
        <f t="shared" si="441"/>
        <v/>
      </c>
      <c r="S1581" s="72" t="str">
        <f t="shared" si="442"/>
        <v/>
      </c>
      <c r="V1581" s="27" t="str">
        <f>IF(E1581="","",SUMIF(OUTBOUND!$G:$G,WMS!E1581,OUTBOUND!$L:$L))</f>
        <v/>
      </c>
      <c r="W1581" s="27" t="str">
        <f>IF(E1581="","",SUMIF(OUTBOUND!$G:$G,WMS!E1581,OUTBOUND!$M:$M))</f>
        <v/>
      </c>
      <c r="X1581" s="71" t="str">
        <f>IF(E1581="","",SUMIF(OUTBOUND!$G:$G,WMS!E1581,OUTBOUND!$O:$O))</f>
        <v/>
      </c>
      <c r="Y1581" s="71" t="str">
        <f>IF(E1581="","",SUMIF(OUTBOUND!$G:$G,WMS!E1581,OUTBOUND!$AC:$AC))</f>
        <v/>
      </c>
      <c r="Z1581" s="71" t="str">
        <f>IF(E1581="","",SUMIF(OUTBOUND!$G:$G,WMS!E1581,OUTBOUND!$P:$P))</f>
        <v/>
      </c>
      <c r="AA1581" s="27" t="str">
        <f t="shared" si="443"/>
        <v/>
      </c>
      <c r="AB1581" s="27" t="str">
        <f t="shared" si="444"/>
        <v/>
      </c>
      <c r="AC1581" s="71" t="str">
        <f t="shared" si="445"/>
        <v/>
      </c>
      <c r="AD1581" s="71" t="str">
        <f t="shared" si="446"/>
        <v/>
      </c>
      <c r="AE1581" s="71" t="str">
        <f t="shared" si="447"/>
        <v/>
      </c>
      <c r="AF1581" s="80" t="str">
        <f t="shared" si="448"/>
        <v/>
      </c>
    </row>
    <row r="1582" spans="5:32">
      <c r="E1582" s="57" t="str">
        <f t="shared" si="437"/>
        <v/>
      </c>
      <c r="K1582" s="65" t="str">
        <f t="shared" si="438"/>
        <v/>
      </c>
      <c r="M1582" s="66" t="str">
        <f t="shared" si="439"/>
        <v/>
      </c>
      <c r="Q1582" s="71" t="str">
        <f t="shared" si="440"/>
        <v/>
      </c>
      <c r="R1582" s="65" t="str">
        <f t="shared" si="441"/>
        <v/>
      </c>
      <c r="S1582" s="72" t="str">
        <f t="shared" si="442"/>
        <v/>
      </c>
      <c r="V1582" s="27" t="str">
        <f>IF(E1582="","",SUMIF(OUTBOUND!$G:$G,WMS!E1582,OUTBOUND!$L:$L))</f>
        <v/>
      </c>
      <c r="W1582" s="27" t="str">
        <f>IF(E1582="","",SUMIF(OUTBOUND!$G:$G,WMS!E1582,OUTBOUND!$M:$M))</f>
        <v/>
      </c>
      <c r="X1582" s="71" t="str">
        <f>IF(E1582="","",SUMIF(OUTBOUND!$G:$G,WMS!E1582,OUTBOUND!$O:$O))</f>
        <v/>
      </c>
      <c r="Y1582" s="71" t="str">
        <f>IF(E1582="","",SUMIF(OUTBOUND!$G:$G,WMS!E1582,OUTBOUND!$AC:$AC))</f>
        <v/>
      </c>
      <c r="Z1582" s="71" t="str">
        <f>IF(E1582="","",SUMIF(OUTBOUND!$G:$G,WMS!E1582,OUTBOUND!$P:$P))</f>
        <v/>
      </c>
      <c r="AA1582" s="27" t="str">
        <f t="shared" si="443"/>
        <v/>
      </c>
      <c r="AB1582" s="27" t="str">
        <f t="shared" si="444"/>
        <v/>
      </c>
      <c r="AC1582" s="71" t="str">
        <f t="shared" si="445"/>
        <v/>
      </c>
      <c r="AD1582" s="71" t="str">
        <f t="shared" si="446"/>
        <v/>
      </c>
      <c r="AE1582" s="71" t="str">
        <f t="shared" si="447"/>
        <v/>
      </c>
      <c r="AF1582" s="80" t="str">
        <f t="shared" si="448"/>
        <v/>
      </c>
    </row>
    <row r="1583" spans="5:32">
      <c r="E1583" s="57" t="str">
        <f t="shared" si="437"/>
        <v/>
      </c>
      <c r="K1583" s="65" t="str">
        <f t="shared" si="438"/>
        <v/>
      </c>
      <c r="M1583" s="66" t="str">
        <f t="shared" si="439"/>
        <v/>
      </c>
      <c r="Q1583" s="71" t="str">
        <f t="shared" si="440"/>
        <v/>
      </c>
      <c r="R1583" s="65" t="str">
        <f t="shared" si="441"/>
        <v/>
      </c>
      <c r="S1583" s="72" t="str">
        <f t="shared" si="442"/>
        <v/>
      </c>
      <c r="V1583" s="27" t="str">
        <f>IF(E1583="","",SUMIF(OUTBOUND!$G:$G,WMS!E1583,OUTBOUND!$L:$L))</f>
        <v/>
      </c>
      <c r="W1583" s="27" t="str">
        <f>IF(E1583="","",SUMIF(OUTBOUND!$G:$G,WMS!E1583,OUTBOUND!$M:$M))</f>
        <v/>
      </c>
      <c r="X1583" s="71" t="str">
        <f>IF(E1583="","",SUMIF(OUTBOUND!$G:$G,WMS!E1583,OUTBOUND!$O:$O))</f>
        <v/>
      </c>
      <c r="Y1583" s="71" t="str">
        <f>IF(E1583="","",SUMIF(OUTBOUND!$G:$G,WMS!E1583,OUTBOUND!$AC:$AC))</f>
        <v/>
      </c>
      <c r="Z1583" s="71" t="str">
        <f>IF(E1583="","",SUMIF(OUTBOUND!$G:$G,WMS!E1583,OUTBOUND!$P:$P))</f>
        <v/>
      </c>
      <c r="AA1583" s="27" t="str">
        <f t="shared" si="443"/>
        <v/>
      </c>
      <c r="AB1583" s="27" t="str">
        <f t="shared" si="444"/>
        <v/>
      </c>
      <c r="AC1583" s="71" t="str">
        <f t="shared" si="445"/>
        <v/>
      </c>
      <c r="AD1583" s="71" t="str">
        <f t="shared" si="446"/>
        <v/>
      </c>
      <c r="AE1583" s="71" t="str">
        <f t="shared" si="447"/>
        <v/>
      </c>
      <c r="AF1583" s="80" t="str">
        <f t="shared" si="448"/>
        <v/>
      </c>
    </row>
    <row r="1584" spans="5:32">
      <c r="E1584" s="57" t="str">
        <f t="shared" si="437"/>
        <v/>
      </c>
      <c r="K1584" s="65" t="str">
        <f t="shared" si="438"/>
        <v/>
      </c>
      <c r="M1584" s="66" t="str">
        <f t="shared" si="439"/>
        <v/>
      </c>
      <c r="Q1584" s="71" t="str">
        <f t="shared" si="440"/>
        <v/>
      </c>
      <c r="R1584" s="65" t="str">
        <f t="shared" si="441"/>
        <v/>
      </c>
      <c r="S1584" s="72" t="str">
        <f t="shared" si="442"/>
        <v/>
      </c>
      <c r="V1584" s="27" t="str">
        <f>IF(E1584="","",SUMIF(OUTBOUND!$G:$G,WMS!E1584,OUTBOUND!$L:$L))</f>
        <v/>
      </c>
      <c r="W1584" s="27" t="str">
        <f>IF(E1584="","",SUMIF(OUTBOUND!$G:$G,WMS!E1584,OUTBOUND!$M:$M))</f>
        <v/>
      </c>
      <c r="X1584" s="71" t="str">
        <f>IF(E1584="","",SUMIF(OUTBOUND!$G:$G,WMS!E1584,OUTBOUND!$O:$O))</f>
        <v/>
      </c>
      <c r="Y1584" s="71" t="str">
        <f>IF(E1584="","",SUMIF(OUTBOUND!$G:$G,WMS!E1584,OUTBOUND!$AC:$AC))</f>
        <v/>
      </c>
      <c r="Z1584" s="71" t="str">
        <f>IF(E1584="","",SUMIF(OUTBOUND!$G:$G,WMS!E1584,OUTBOUND!$P:$P))</f>
        <v/>
      </c>
      <c r="AA1584" s="27" t="str">
        <f t="shared" si="443"/>
        <v/>
      </c>
      <c r="AB1584" s="27" t="str">
        <f t="shared" si="444"/>
        <v/>
      </c>
      <c r="AC1584" s="71" t="str">
        <f t="shared" si="445"/>
        <v/>
      </c>
      <c r="AD1584" s="71" t="str">
        <f t="shared" si="446"/>
        <v/>
      </c>
      <c r="AE1584" s="71" t="str">
        <f t="shared" si="447"/>
        <v/>
      </c>
      <c r="AF1584" s="80" t="str">
        <f t="shared" si="448"/>
        <v/>
      </c>
    </row>
    <row r="1585" spans="5:32">
      <c r="E1585" s="57" t="str">
        <f t="shared" si="437"/>
        <v/>
      </c>
      <c r="K1585" s="65" t="str">
        <f t="shared" si="438"/>
        <v/>
      </c>
      <c r="M1585" s="66" t="str">
        <f t="shared" si="439"/>
        <v/>
      </c>
      <c r="Q1585" s="71" t="str">
        <f t="shared" si="440"/>
        <v/>
      </c>
      <c r="R1585" s="65" t="str">
        <f t="shared" si="441"/>
        <v/>
      </c>
      <c r="S1585" s="72" t="str">
        <f t="shared" si="442"/>
        <v/>
      </c>
      <c r="V1585" s="27" t="str">
        <f>IF(E1585="","",SUMIF(OUTBOUND!$G:$G,WMS!E1585,OUTBOUND!$L:$L))</f>
        <v/>
      </c>
      <c r="W1585" s="27" t="str">
        <f>IF(E1585="","",SUMIF(OUTBOUND!$G:$G,WMS!E1585,OUTBOUND!$M:$M))</f>
        <v/>
      </c>
      <c r="X1585" s="71" t="str">
        <f>IF(E1585="","",SUMIF(OUTBOUND!$G:$G,WMS!E1585,OUTBOUND!$O:$O))</f>
        <v/>
      </c>
      <c r="Y1585" s="71" t="str">
        <f>IF(E1585="","",SUMIF(OUTBOUND!$G:$G,WMS!E1585,OUTBOUND!$AC:$AC))</f>
        <v/>
      </c>
      <c r="Z1585" s="71" t="str">
        <f>IF(E1585="","",SUMIF(OUTBOUND!$G:$G,WMS!E1585,OUTBOUND!$P:$P))</f>
        <v/>
      </c>
      <c r="AA1585" s="27" t="str">
        <f t="shared" si="443"/>
        <v/>
      </c>
      <c r="AB1585" s="27" t="str">
        <f t="shared" si="444"/>
        <v/>
      </c>
      <c r="AC1585" s="71" t="str">
        <f t="shared" si="445"/>
        <v/>
      </c>
      <c r="AD1585" s="71" t="str">
        <f t="shared" si="446"/>
        <v/>
      </c>
      <c r="AE1585" s="71" t="str">
        <f t="shared" si="447"/>
        <v/>
      </c>
      <c r="AF1585" s="80" t="str">
        <f t="shared" si="448"/>
        <v/>
      </c>
    </row>
    <row r="1586" spans="5:32">
      <c r="E1586" s="57" t="str">
        <f t="shared" si="437"/>
        <v/>
      </c>
      <c r="K1586" s="65" t="str">
        <f t="shared" si="438"/>
        <v/>
      </c>
      <c r="M1586" s="66" t="str">
        <f t="shared" si="439"/>
        <v/>
      </c>
      <c r="Q1586" s="71" t="str">
        <f t="shared" si="440"/>
        <v/>
      </c>
      <c r="R1586" s="65" t="str">
        <f t="shared" si="441"/>
        <v/>
      </c>
      <c r="S1586" s="72" t="str">
        <f t="shared" si="442"/>
        <v/>
      </c>
      <c r="V1586" s="27" t="str">
        <f>IF(E1586="","",SUMIF(OUTBOUND!$G:$G,WMS!E1586,OUTBOUND!$L:$L))</f>
        <v/>
      </c>
      <c r="W1586" s="27" t="str">
        <f>IF(E1586="","",SUMIF(OUTBOUND!$G:$G,WMS!E1586,OUTBOUND!$M:$M))</f>
        <v/>
      </c>
      <c r="X1586" s="71" t="str">
        <f>IF(E1586="","",SUMIF(OUTBOUND!$G:$G,WMS!E1586,OUTBOUND!$O:$O))</f>
        <v/>
      </c>
      <c r="Y1586" s="71" t="str">
        <f>IF(E1586="","",SUMIF(OUTBOUND!$G:$G,WMS!E1586,OUTBOUND!$AC:$AC))</f>
        <v/>
      </c>
      <c r="Z1586" s="71" t="str">
        <f>IF(E1586="","",SUMIF(OUTBOUND!$G:$G,WMS!E1586,OUTBOUND!$P:$P))</f>
        <v/>
      </c>
      <c r="AA1586" s="27" t="str">
        <f t="shared" si="443"/>
        <v/>
      </c>
      <c r="AB1586" s="27" t="str">
        <f t="shared" si="444"/>
        <v/>
      </c>
      <c r="AC1586" s="71" t="str">
        <f t="shared" si="445"/>
        <v/>
      </c>
      <c r="AD1586" s="71" t="str">
        <f t="shared" si="446"/>
        <v/>
      </c>
      <c r="AE1586" s="71" t="str">
        <f t="shared" si="447"/>
        <v/>
      </c>
      <c r="AF1586" s="80" t="str">
        <f t="shared" si="448"/>
        <v/>
      </c>
    </row>
    <row r="1587" spans="5:32">
      <c r="E1587" s="57" t="str">
        <f t="shared" si="437"/>
        <v/>
      </c>
      <c r="K1587" s="65" t="str">
        <f t="shared" si="438"/>
        <v/>
      </c>
      <c r="M1587" s="66" t="str">
        <f t="shared" si="439"/>
        <v/>
      </c>
      <c r="Q1587" s="71" t="str">
        <f t="shared" si="440"/>
        <v/>
      </c>
      <c r="R1587" s="65" t="str">
        <f t="shared" si="441"/>
        <v/>
      </c>
      <c r="S1587" s="72" t="str">
        <f t="shared" si="442"/>
        <v/>
      </c>
      <c r="V1587" s="27" t="str">
        <f>IF(E1587="","",SUMIF(OUTBOUND!$G:$G,WMS!E1587,OUTBOUND!$L:$L))</f>
        <v/>
      </c>
      <c r="W1587" s="27" t="str">
        <f>IF(E1587="","",SUMIF(OUTBOUND!$G:$G,WMS!E1587,OUTBOUND!$M:$M))</f>
        <v/>
      </c>
      <c r="X1587" s="71" t="str">
        <f>IF(E1587="","",SUMIF(OUTBOUND!$G:$G,WMS!E1587,OUTBOUND!$O:$O))</f>
        <v/>
      </c>
      <c r="Y1587" s="71" t="str">
        <f>IF(E1587="","",SUMIF(OUTBOUND!$G:$G,WMS!E1587,OUTBOUND!$AC:$AC))</f>
        <v/>
      </c>
      <c r="Z1587" s="71" t="str">
        <f>IF(E1587="","",SUMIF(OUTBOUND!$G:$G,WMS!E1587,OUTBOUND!$P:$P))</f>
        <v/>
      </c>
      <c r="AA1587" s="27" t="str">
        <f t="shared" si="443"/>
        <v/>
      </c>
      <c r="AB1587" s="27" t="str">
        <f t="shared" si="444"/>
        <v/>
      </c>
      <c r="AC1587" s="71" t="str">
        <f t="shared" si="445"/>
        <v/>
      </c>
      <c r="AD1587" s="71" t="str">
        <f t="shared" si="446"/>
        <v/>
      </c>
      <c r="AE1587" s="71" t="str">
        <f t="shared" si="447"/>
        <v/>
      </c>
      <c r="AF1587" s="80" t="str">
        <f t="shared" si="448"/>
        <v/>
      </c>
    </row>
    <row r="1588" spans="5:32">
      <c r="E1588" s="57" t="str">
        <f t="shared" si="437"/>
        <v/>
      </c>
      <c r="K1588" s="65" t="str">
        <f t="shared" si="438"/>
        <v/>
      </c>
      <c r="M1588" s="66" t="str">
        <f t="shared" si="439"/>
        <v/>
      </c>
      <c r="Q1588" s="71" t="str">
        <f t="shared" si="440"/>
        <v/>
      </c>
      <c r="R1588" s="65" t="str">
        <f t="shared" si="441"/>
        <v/>
      </c>
      <c r="S1588" s="72" t="str">
        <f t="shared" si="442"/>
        <v/>
      </c>
      <c r="V1588" s="27" t="str">
        <f>IF(E1588="","",SUMIF(OUTBOUND!$G:$G,WMS!E1588,OUTBOUND!$L:$L))</f>
        <v/>
      </c>
      <c r="W1588" s="27" t="str">
        <f>IF(E1588="","",SUMIF(OUTBOUND!$G:$G,WMS!E1588,OUTBOUND!$M:$M))</f>
        <v/>
      </c>
      <c r="X1588" s="71" t="str">
        <f>IF(E1588="","",SUMIF(OUTBOUND!$G:$G,WMS!E1588,OUTBOUND!$O:$O))</f>
        <v/>
      </c>
      <c r="Y1588" s="71" t="str">
        <f>IF(E1588="","",SUMIF(OUTBOUND!$G:$G,WMS!E1588,OUTBOUND!$AC:$AC))</f>
        <v/>
      </c>
      <c r="Z1588" s="71" t="str">
        <f>IF(E1588="","",SUMIF(OUTBOUND!$G:$G,WMS!E1588,OUTBOUND!$P:$P))</f>
        <v/>
      </c>
      <c r="AA1588" s="27" t="str">
        <f t="shared" si="443"/>
        <v/>
      </c>
      <c r="AB1588" s="27" t="str">
        <f t="shared" si="444"/>
        <v/>
      </c>
      <c r="AC1588" s="71" t="str">
        <f t="shared" si="445"/>
        <v/>
      </c>
      <c r="AD1588" s="71" t="str">
        <f t="shared" si="446"/>
        <v/>
      </c>
      <c r="AE1588" s="71" t="str">
        <f t="shared" si="447"/>
        <v/>
      </c>
      <c r="AF1588" s="80" t="str">
        <f t="shared" si="448"/>
        <v/>
      </c>
    </row>
    <row r="1589" spans="5:32">
      <c r="E1589" s="57" t="str">
        <f t="shared" si="437"/>
        <v/>
      </c>
      <c r="K1589" s="65" t="str">
        <f t="shared" si="438"/>
        <v/>
      </c>
      <c r="M1589" s="66" t="str">
        <f t="shared" si="439"/>
        <v/>
      </c>
      <c r="Q1589" s="71" t="str">
        <f t="shared" si="440"/>
        <v/>
      </c>
      <c r="R1589" s="65" t="str">
        <f t="shared" si="441"/>
        <v/>
      </c>
      <c r="S1589" s="72" t="str">
        <f t="shared" si="442"/>
        <v/>
      </c>
      <c r="V1589" s="27" t="str">
        <f>IF(E1589="","",SUMIF(OUTBOUND!$G:$G,WMS!E1589,OUTBOUND!$L:$L))</f>
        <v/>
      </c>
      <c r="W1589" s="27" t="str">
        <f>IF(E1589="","",SUMIF(OUTBOUND!$G:$G,WMS!E1589,OUTBOUND!$M:$M))</f>
        <v/>
      </c>
      <c r="X1589" s="71" t="str">
        <f>IF(E1589="","",SUMIF(OUTBOUND!$G:$G,WMS!E1589,OUTBOUND!$O:$O))</f>
        <v/>
      </c>
      <c r="Y1589" s="71" t="str">
        <f>IF(E1589="","",SUMIF(OUTBOUND!$G:$G,WMS!E1589,OUTBOUND!$AC:$AC))</f>
        <v/>
      </c>
      <c r="Z1589" s="71" t="str">
        <f>IF(E1589="","",SUMIF(OUTBOUND!$G:$G,WMS!E1589,OUTBOUND!$P:$P))</f>
        <v/>
      </c>
      <c r="AA1589" s="27" t="str">
        <f t="shared" si="443"/>
        <v/>
      </c>
      <c r="AB1589" s="27" t="str">
        <f t="shared" si="444"/>
        <v/>
      </c>
      <c r="AC1589" s="71" t="str">
        <f t="shared" si="445"/>
        <v/>
      </c>
      <c r="AD1589" s="71" t="str">
        <f t="shared" si="446"/>
        <v/>
      </c>
      <c r="AE1589" s="71" t="str">
        <f t="shared" si="447"/>
        <v/>
      </c>
      <c r="AF1589" s="80" t="str">
        <f t="shared" si="448"/>
        <v/>
      </c>
    </row>
    <row r="1590" spans="5:32">
      <c r="E1590" s="57" t="str">
        <f t="shared" si="437"/>
        <v/>
      </c>
      <c r="K1590" s="65" t="str">
        <f t="shared" si="438"/>
        <v/>
      </c>
      <c r="M1590" s="66" t="str">
        <f t="shared" si="439"/>
        <v/>
      </c>
      <c r="Q1590" s="71" t="str">
        <f t="shared" si="440"/>
        <v/>
      </c>
      <c r="R1590" s="65" t="str">
        <f t="shared" si="441"/>
        <v/>
      </c>
      <c r="S1590" s="72" t="str">
        <f t="shared" si="442"/>
        <v/>
      </c>
      <c r="V1590" s="27" t="str">
        <f>IF(E1590="","",SUMIF(OUTBOUND!$G:$G,WMS!E1590,OUTBOUND!$L:$L))</f>
        <v/>
      </c>
      <c r="W1590" s="27" t="str">
        <f>IF(E1590="","",SUMIF(OUTBOUND!$G:$G,WMS!E1590,OUTBOUND!$M:$M))</f>
        <v/>
      </c>
      <c r="X1590" s="71" t="str">
        <f>IF(E1590="","",SUMIF(OUTBOUND!$G:$G,WMS!E1590,OUTBOUND!$O:$O))</f>
        <v/>
      </c>
      <c r="Y1590" s="71" t="str">
        <f>IF(E1590="","",SUMIF(OUTBOUND!$G:$G,WMS!E1590,OUTBOUND!$AC:$AC))</f>
        <v/>
      </c>
      <c r="Z1590" s="71" t="str">
        <f>IF(E1590="","",SUMIF(OUTBOUND!$G:$G,WMS!E1590,OUTBOUND!$P:$P))</f>
        <v/>
      </c>
      <c r="AA1590" s="27" t="str">
        <f t="shared" si="443"/>
        <v/>
      </c>
      <c r="AB1590" s="27" t="str">
        <f t="shared" si="444"/>
        <v/>
      </c>
      <c r="AC1590" s="71" t="str">
        <f t="shared" si="445"/>
        <v/>
      </c>
      <c r="AD1590" s="71" t="str">
        <f t="shared" si="446"/>
        <v/>
      </c>
      <c r="AE1590" s="71" t="str">
        <f t="shared" si="447"/>
        <v/>
      </c>
      <c r="AF1590" s="80" t="str">
        <f t="shared" si="448"/>
        <v/>
      </c>
    </row>
    <row r="1591" spans="5:32">
      <c r="E1591" s="57" t="str">
        <f t="shared" si="437"/>
        <v/>
      </c>
      <c r="K1591" s="65" t="str">
        <f t="shared" si="438"/>
        <v/>
      </c>
      <c r="M1591" s="66" t="str">
        <f t="shared" si="439"/>
        <v/>
      </c>
      <c r="Q1591" s="71" t="str">
        <f t="shared" si="440"/>
        <v/>
      </c>
      <c r="R1591" s="65" t="str">
        <f t="shared" si="441"/>
        <v/>
      </c>
      <c r="S1591" s="72" t="str">
        <f t="shared" si="442"/>
        <v/>
      </c>
      <c r="V1591" s="27" t="str">
        <f>IF(E1591="","",SUMIF(OUTBOUND!$G:$G,WMS!E1591,OUTBOUND!$L:$L))</f>
        <v/>
      </c>
      <c r="W1591" s="27" t="str">
        <f>IF(E1591="","",SUMIF(OUTBOUND!$G:$G,WMS!E1591,OUTBOUND!$M:$M))</f>
        <v/>
      </c>
      <c r="X1591" s="71" t="str">
        <f>IF(E1591="","",SUMIF(OUTBOUND!$G:$G,WMS!E1591,OUTBOUND!$O:$O))</f>
        <v/>
      </c>
      <c r="Y1591" s="71" t="str">
        <f>IF(E1591="","",SUMIF(OUTBOUND!$G:$G,WMS!E1591,OUTBOUND!$AC:$AC))</f>
        <v/>
      </c>
      <c r="Z1591" s="71" t="str">
        <f>IF(E1591="","",SUMIF(OUTBOUND!$G:$G,WMS!E1591,OUTBOUND!$P:$P))</f>
        <v/>
      </c>
      <c r="AA1591" s="27" t="str">
        <f t="shared" si="443"/>
        <v/>
      </c>
      <c r="AB1591" s="27" t="str">
        <f t="shared" si="444"/>
        <v/>
      </c>
      <c r="AC1591" s="71" t="str">
        <f t="shared" si="445"/>
        <v/>
      </c>
      <c r="AD1591" s="71" t="str">
        <f t="shared" si="446"/>
        <v/>
      </c>
      <c r="AE1591" s="71" t="str">
        <f t="shared" si="447"/>
        <v/>
      </c>
      <c r="AF1591" s="80" t="str">
        <f t="shared" si="448"/>
        <v/>
      </c>
    </row>
    <row r="1592" spans="5:32">
      <c r="E1592" s="57" t="str">
        <f t="shared" si="437"/>
        <v/>
      </c>
      <c r="K1592" s="65" t="str">
        <f t="shared" si="438"/>
        <v/>
      </c>
      <c r="M1592" s="66" t="str">
        <f t="shared" si="439"/>
        <v/>
      </c>
      <c r="Q1592" s="71" t="str">
        <f t="shared" si="440"/>
        <v/>
      </c>
      <c r="R1592" s="65" t="str">
        <f t="shared" si="441"/>
        <v/>
      </c>
      <c r="S1592" s="72" t="str">
        <f t="shared" si="442"/>
        <v/>
      </c>
      <c r="V1592" s="27" t="str">
        <f>IF(E1592="","",SUMIF(OUTBOUND!$G:$G,WMS!E1592,OUTBOUND!$L:$L))</f>
        <v/>
      </c>
      <c r="W1592" s="27" t="str">
        <f>IF(E1592="","",SUMIF(OUTBOUND!$G:$G,WMS!E1592,OUTBOUND!$M:$M))</f>
        <v/>
      </c>
      <c r="X1592" s="71" t="str">
        <f>IF(E1592="","",SUMIF(OUTBOUND!$G:$G,WMS!E1592,OUTBOUND!$O:$O))</f>
        <v/>
      </c>
      <c r="Y1592" s="71" t="str">
        <f>IF(E1592="","",SUMIF(OUTBOUND!$G:$G,WMS!E1592,OUTBOUND!$AC:$AC))</f>
        <v/>
      </c>
      <c r="Z1592" s="71" t="str">
        <f>IF(E1592="","",SUMIF(OUTBOUND!$G:$G,WMS!E1592,OUTBOUND!$P:$P))</f>
        <v/>
      </c>
      <c r="AA1592" s="27" t="str">
        <f t="shared" si="443"/>
        <v/>
      </c>
      <c r="AB1592" s="27" t="str">
        <f t="shared" si="444"/>
        <v/>
      </c>
      <c r="AC1592" s="71" t="str">
        <f t="shared" si="445"/>
        <v/>
      </c>
      <c r="AD1592" s="71" t="str">
        <f t="shared" si="446"/>
        <v/>
      </c>
      <c r="AE1592" s="71" t="str">
        <f t="shared" si="447"/>
        <v/>
      </c>
      <c r="AF1592" s="80" t="str">
        <f t="shared" si="448"/>
        <v/>
      </c>
    </row>
    <row r="1593" spans="5:32">
      <c r="E1593" s="57" t="str">
        <f t="shared" ref="E1593:E1656" si="449">IF(D1593="","",C1593&amp;"/"&amp;D1593)</f>
        <v/>
      </c>
      <c r="K1593" s="65" t="str">
        <f t="shared" si="438"/>
        <v/>
      </c>
      <c r="M1593" s="66" t="str">
        <f t="shared" si="439"/>
        <v/>
      </c>
      <c r="Q1593" s="71" t="str">
        <f t="shared" si="440"/>
        <v/>
      </c>
      <c r="R1593" s="65" t="str">
        <f t="shared" si="441"/>
        <v/>
      </c>
      <c r="S1593" s="72" t="str">
        <f t="shared" si="442"/>
        <v/>
      </c>
      <c r="V1593" s="27" t="str">
        <f>IF(E1593="","",SUMIF(OUTBOUND!$G:$G,WMS!E1593,OUTBOUND!$L:$L))</f>
        <v/>
      </c>
      <c r="W1593" s="27" t="str">
        <f>IF(E1593="","",SUMIF(OUTBOUND!$G:$G,WMS!E1593,OUTBOUND!$M:$M))</f>
        <v/>
      </c>
      <c r="X1593" s="71" t="str">
        <f>IF(E1593="","",SUMIF(OUTBOUND!$G:$G,WMS!E1593,OUTBOUND!$O:$O))</f>
        <v/>
      </c>
      <c r="Y1593" s="71" t="str">
        <f>IF(E1593="","",SUMIF(OUTBOUND!$G:$G,WMS!E1593,OUTBOUND!$AC:$AC))</f>
        <v/>
      </c>
      <c r="Z1593" s="71" t="str">
        <f>IF(E1593="","",SUMIF(OUTBOUND!$G:$G,WMS!E1593,OUTBOUND!$P:$P))</f>
        <v/>
      </c>
      <c r="AA1593" s="27" t="str">
        <f t="shared" si="443"/>
        <v/>
      </c>
      <c r="AB1593" s="27" t="str">
        <f t="shared" si="444"/>
        <v/>
      </c>
      <c r="AC1593" s="71" t="str">
        <f t="shared" si="445"/>
        <v/>
      </c>
      <c r="AD1593" s="71" t="str">
        <f t="shared" si="446"/>
        <v/>
      </c>
      <c r="AE1593" s="71" t="str">
        <f t="shared" si="447"/>
        <v/>
      </c>
      <c r="AF1593" s="80" t="str">
        <f t="shared" si="448"/>
        <v/>
      </c>
    </row>
    <row r="1594" spans="5:32">
      <c r="E1594" s="57" t="str">
        <f t="shared" si="449"/>
        <v/>
      </c>
      <c r="K1594" s="65" t="str">
        <f t="shared" si="438"/>
        <v/>
      </c>
      <c r="M1594" s="66" t="str">
        <f t="shared" si="439"/>
        <v/>
      </c>
      <c r="Q1594" s="71" t="str">
        <f t="shared" si="440"/>
        <v/>
      </c>
      <c r="R1594" s="65" t="str">
        <f t="shared" si="441"/>
        <v/>
      </c>
      <c r="S1594" s="72" t="str">
        <f t="shared" si="442"/>
        <v/>
      </c>
      <c r="V1594" s="27" t="str">
        <f>IF(E1594="","",SUMIF(OUTBOUND!$G:$G,WMS!E1594,OUTBOUND!$L:$L))</f>
        <v/>
      </c>
      <c r="W1594" s="27" t="str">
        <f>IF(E1594="","",SUMIF(OUTBOUND!$G:$G,WMS!E1594,OUTBOUND!$M:$M))</f>
        <v/>
      </c>
      <c r="X1594" s="71" t="str">
        <f>IF(E1594="","",SUMIF(OUTBOUND!$G:$G,WMS!E1594,OUTBOUND!$O:$O))</f>
        <v/>
      </c>
      <c r="Y1594" s="71" t="str">
        <f>IF(E1594="","",SUMIF(OUTBOUND!$G:$G,WMS!E1594,OUTBOUND!$AC:$AC))</f>
        <v/>
      </c>
      <c r="Z1594" s="71" t="str">
        <f>IF(E1594="","",SUMIF(OUTBOUND!$G:$G,WMS!E1594,OUTBOUND!$P:$P))</f>
        <v/>
      </c>
      <c r="AA1594" s="27" t="str">
        <f t="shared" si="443"/>
        <v/>
      </c>
      <c r="AB1594" s="27" t="str">
        <f t="shared" si="444"/>
        <v/>
      </c>
      <c r="AC1594" s="71" t="str">
        <f t="shared" si="445"/>
        <v/>
      </c>
      <c r="AD1594" s="71" t="str">
        <f t="shared" si="446"/>
        <v/>
      </c>
      <c r="AE1594" s="71" t="str">
        <f t="shared" si="447"/>
        <v/>
      </c>
      <c r="AF1594" s="80" t="str">
        <f t="shared" si="448"/>
        <v/>
      </c>
    </row>
    <row r="1595" spans="5:32">
      <c r="E1595" s="57" t="str">
        <f t="shared" si="449"/>
        <v/>
      </c>
      <c r="K1595" s="65" t="str">
        <f t="shared" si="438"/>
        <v/>
      </c>
      <c r="M1595" s="66" t="str">
        <f t="shared" si="439"/>
        <v/>
      </c>
      <c r="Q1595" s="71" t="str">
        <f t="shared" si="440"/>
        <v/>
      </c>
      <c r="R1595" s="65" t="str">
        <f t="shared" si="441"/>
        <v/>
      </c>
      <c r="S1595" s="72" t="str">
        <f t="shared" si="442"/>
        <v/>
      </c>
      <c r="V1595" s="27" t="str">
        <f>IF(E1595="","",SUMIF(OUTBOUND!$G:$G,WMS!E1595,OUTBOUND!$L:$L))</f>
        <v/>
      </c>
      <c r="W1595" s="27" t="str">
        <f>IF(E1595="","",SUMIF(OUTBOUND!$G:$G,WMS!E1595,OUTBOUND!$M:$M))</f>
        <v/>
      </c>
      <c r="X1595" s="71" t="str">
        <f>IF(E1595="","",SUMIF(OUTBOUND!$G:$G,WMS!E1595,OUTBOUND!$O:$O))</f>
        <v/>
      </c>
      <c r="Y1595" s="71" t="str">
        <f>IF(E1595="","",SUMIF(OUTBOUND!$G:$G,WMS!E1595,OUTBOUND!$AC:$AC))</f>
        <v/>
      </c>
      <c r="Z1595" s="71" t="str">
        <f>IF(E1595="","",SUMIF(OUTBOUND!$G:$G,WMS!E1595,OUTBOUND!$P:$P))</f>
        <v/>
      </c>
      <c r="AA1595" s="27" t="str">
        <f t="shared" si="443"/>
        <v/>
      </c>
      <c r="AB1595" s="27" t="str">
        <f t="shared" si="444"/>
        <v/>
      </c>
      <c r="AC1595" s="71" t="str">
        <f t="shared" si="445"/>
        <v/>
      </c>
      <c r="AD1595" s="71" t="str">
        <f t="shared" si="446"/>
        <v/>
      </c>
      <c r="AE1595" s="71" t="str">
        <f t="shared" si="447"/>
        <v/>
      </c>
      <c r="AF1595" s="80" t="str">
        <f t="shared" si="448"/>
        <v/>
      </c>
    </row>
    <row r="1596" spans="5:32">
      <c r="E1596" s="57" t="str">
        <f t="shared" si="449"/>
        <v/>
      </c>
      <c r="K1596" s="65" t="str">
        <f t="shared" si="438"/>
        <v/>
      </c>
      <c r="M1596" s="66" t="str">
        <f t="shared" si="439"/>
        <v/>
      </c>
      <c r="Q1596" s="71" t="str">
        <f t="shared" si="440"/>
        <v/>
      </c>
      <c r="R1596" s="65" t="str">
        <f t="shared" si="441"/>
        <v/>
      </c>
      <c r="S1596" s="72" t="str">
        <f t="shared" si="442"/>
        <v/>
      </c>
      <c r="V1596" s="27" t="str">
        <f>IF(E1596="","",SUMIF(OUTBOUND!$G:$G,WMS!E1596,OUTBOUND!$L:$L))</f>
        <v/>
      </c>
      <c r="W1596" s="27" t="str">
        <f>IF(E1596="","",SUMIF(OUTBOUND!$G:$G,WMS!E1596,OUTBOUND!$M:$M))</f>
        <v/>
      </c>
      <c r="X1596" s="71" t="str">
        <f>IF(E1596="","",SUMIF(OUTBOUND!$G:$G,WMS!E1596,OUTBOUND!$O:$O))</f>
        <v/>
      </c>
      <c r="Y1596" s="71" t="str">
        <f>IF(E1596="","",SUMIF(OUTBOUND!$G:$G,WMS!E1596,OUTBOUND!$AC:$AC))</f>
        <v/>
      </c>
      <c r="Z1596" s="71" t="str">
        <f>IF(E1596="","",SUMIF(OUTBOUND!$G:$G,WMS!E1596,OUTBOUND!$P:$P))</f>
        <v/>
      </c>
      <c r="AA1596" s="27" t="str">
        <f t="shared" si="443"/>
        <v/>
      </c>
      <c r="AB1596" s="27" t="str">
        <f t="shared" si="444"/>
        <v/>
      </c>
      <c r="AC1596" s="71" t="str">
        <f t="shared" si="445"/>
        <v/>
      </c>
      <c r="AD1596" s="71" t="str">
        <f t="shared" si="446"/>
        <v/>
      </c>
      <c r="AE1596" s="71" t="str">
        <f t="shared" si="447"/>
        <v/>
      </c>
      <c r="AF1596" s="80" t="str">
        <f t="shared" si="448"/>
        <v/>
      </c>
    </row>
    <row r="1597" spans="5:32">
      <c r="E1597" s="57" t="str">
        <f t="shared" si="449"/>
        <v/>
      </c>
      <c r="K1597" s="65" t="str">
        <f t="shared" si="438"/>
        <v/>
      </c>
      <c r="M1597" s="66" t="str">
        <f t="shared" si="439"/>
        <v/>
      </c>
      <c r="Q1597" s="71" t="str">
        <f t="shared" si="440"/>
        <v/>
      </c>
      <c r="R1597" s="65" t="str">
        <f t="shared" si="441"/>
        <v/>
      </c>
      <c r="S1597" s="72" t="str">
        <f t="shared" si="442"/>
        <v/>
      </c>
      <c r="V1597" s="27" t="str">
        <f>IF(E1597="","",SUMIF(OUTBOUND!$G:$G,WMS!E1597,OUTBOUND!$L:$L))</f>
        <v/>
      </c>
      <c r="W1597" s="27" t="str">
        <f>IF(E1597="","",SUMIF(OUTBOUND!$G:$G,WMS!E1597,OUTBOUND!$M:$M))</f>
        <v/>
      </c>
      <c r="X1597" s="71" t="str">
        <f>IF(E1597="","",SUMIF(OUTBOUND!$G:$G,WMS!E1597,OUTBOUND!$O:$O))</f>
        <v/>
      </c>
      <c r="Y1597" s="71" t="str">
        <f>IF(E1597="","",SUMIF(OUTBOUND!$G:$G,WMS!E1597,OUTBOUND!$AC:$AC))</f>
        <v/>
      </c>
      <c r="Z1597" s="71" t="str">
        <f>IF(E1597="","",SUMIF(OUTBOUND!$G:$G,WMS!E1597,OUTBOUND!$P:$P))</f>
        <v/>
      </c>
      <c r="AA1597" s="27" t="str">
        <f t="shared" si="443"/>
        <v/>
      </c>
      <c r="AB1597" s="27" t="str">
        <f t="shared" si="444"/>
        <v/>
      </c>
      <c r="AC1597" s="71" t="str">
        <f t="shared" si="445"/>
        <v/>
      </c>
      <c r="AD1597" s="71" t="str">
        <f t="shared" si="446"/>
        <v/>
      </c>
      <c r="AE1597" s="71" t="str">
        <f t="shared" si="447"/>
        <v/>
      </c>
      <c r="AF1597" s="80" t="str">
        <f t="shared" si="448"/>
        <v/>
      </c>
    </row>
    <row r="1598" spans="5:32">
      <c r="E1598" s="57" t="str">
        <f t="shared" si="449"/>
        <v/>
      </c>
      <c r="K1598" s="65" t="str">
        <f t="shared" si="438"/>
        <v/>
      </c>
      <c r="M1598" s="66" t="str">
        <f t="shared" si="439"/>
        <v/>
      </c>
      <c r="Q1598" s="71" t="str">
        <f t="shared" si="440"/>
        <v/>
      </c>
      <c r="R1598" s="65" t="str">
        <f t="shared" si="441"/>
        <v/>
      </c>
      <c r="S1598" s="72" t="str">
        <f t="shared" si="442"/>
        <v/>
      </c>
      <c r="V1598" s="27" t="str">
        <f>IF(E1598="","",SUMIF(OUTBOUND!$G:$G,WMS!E1598,OUTBOUND!$L:$L))</f>
        <v/>
      </c>
      <c r="W1598" s="27" t="str">
        <f>IF(E1598="","",SUMIF(OUTBOUND!$G:$G,WMS!E1598,OUTBOUND!$M:$M))</f>
        <v/>
      </c>
      <c r="X1598" s="71" t="str">
        <f>IF(E1598="","",SUMIF(OUTBOUND!$G:$G,WMS!E1598,OUTBOUND!$O:$O))</f>
        <v/>
      </c>
      <c r="Y1598" s="71" t="str">
        <f>IF(E1598="","",SUMIF(OUTBOUND!$G:$G,WMS!E1598,OUTBOUND!$AC:$AC))</f>
        <v/>
      </c>
      <c r="Z1598" s="71" t="str">
        <f>IF(E1598="","",SUMIF(OUTBOUND!$G:$G,WMS!E1598,OUTBOUND!$P:$P))</f>
        <v/>
      </c>
      <c r="AA1598" s="27" t="str">
        <f t="shared" si="443"/>
        <v/>
      </c>
      <c r="AB1598" s="27" t="str">
        <f t="shared" si="444"/>
        <v/>
      </c>
      <c r="AC1598" s="71" t="str">
        <f t="shared" si="445"/>
        <v/>
      </c>
      <c r="AD1598" s="71" t="str">
        <f t="shared" si="446"/>
        <v/>
      </c>
      <c r="AE1598" s="71" t="str">
        <f t="shared" si="447"/>
        <v/>
      </c>
      <c r="AF1598" s="80" t="str">
        <f t="shared" si="448"/>
        <v/>
      </c>
    </row>
    <row r="1599" spans="5:32">
      <c r="E1599" s="57" t="str">
        <f t="shared" si="449"/>
        <v/>
      </c>
      <c r="K1599" s="65" t="str">
        <f t="shared" si="438"/>
        <v/>
      </c>
      <c r="M1599" s="66" t="str">
        <f t="shared" si="439"/>
        <v/>
      </c>
      <c r="Q1599" s="71" t="str">
        <f t="shared" si="440"/>
        <v/>
      </c>
      <c r="R1599" s="65" t="str">
        <f t="shared" si="441"/>
        <v/>
      </c>
      <c r="S1599" s="72" t="str">
        <f t="shared" si="442"/>
        <v/>
      </c>
      <c r="V1599" s="27" t="str">
        <f>IF(E1599="","",SUMIF(OUTBOUND!$G:$G,WMS!E1599,OUTBOUND!$L:$L))</f>
        <v/>
      </c>
      <c r="W1599" s="27" t="str">
        <f>IF(E1599="","",SUMIF(OUTBOUND!$G:$G,WMS!E1599,OUTBOUND!$M:$M))</f>
        <v/>
      </c>
      <c r="X1599" s="71" t="str">
        <f>IF(E1599="","",SUMIF(OUTBOUND!$G:$G,WMS!E1599,OUTBOUND!$O:$O))</f>
        <v/>
      </c>
      <c r="Y1599" s="71" t="str">
        <f>IF(E1599="","",SUMIF(OUTBOUND!$G:$G,WMS!E1599,OUTBOUND!$AC:$AC))</f>
        <v/>
      </c>
      <c r="Z1599" s="71" t="str">
        <f>IF(E1599="","",SUMIF(OUTBOUND!$G:$G,WMS!E1599,OUTBOUND!$P:$P))</f>
        <v/>
      </c>
      <c r="AA1599" s="27" t="str">
        <f t="shared" si="443"/>
        <v/>
      </c>
      <c r="AB1599" s="27" t="str">
        <f t="shared" si="444"/>
        <v/>
      </c>
      <c r="AC1599" s="71" t="str">
        <f t="shared" si="445"/>
        <v/>
      </c>
      <c r="AD1599" s="71" t="str">
        <f t="shared" si="446"/>
        <v/>
      </c>
      <c r="AE1599" s="71" t="str">
        <f t="shared" si="447"/>
        <v/>
      </c>
      <c r="AF1599" s="80" t="str">
        <f t="shared" si="448"/>
        <v/>
      </c>
    </row>
    <row r="1600" spans="5:32">
      <c r="E1600" s="57" t="str">
        <f t="shared" si="449"/>
        <v/>
      </c>
      <c r="K1600" s="65" t="str">
        <f t="shared" si="438"/>
        <v/>
      </c>
      <c r="M1600" s="66" t="str">
        <f t="shared" si="439"/>
        <v/>
      </c>
      <c r="Q1600" s="71" t="str">
        <f t="shared" si="440"/>
        <v/>
      </c>
      <c r="R1600" s="65" t="str">
        <f t="shared" si="441"/>
        <v/>
      </c>
      <c r="S1600" s="72" t="str">
        <f t="shared" si="442"/>
        <v/>
      </c>
      <c r="V1600" s="27" t="str">
        <f>IF(E1600="","",SUMIF(OUTBOUND!$G:$G,WMS!E1600,OUTBOUND!$L:$L))</f>
        <v/>
      </c>
      <c r="W1600" s="27" t="str">
        <f>IF(E1600="","",SUMIF(OUTBOUND!$G:$G,WMS!E1600,OUTBOUND!$M:$M))</f>
        <v/>
      </c>
      <c r="X1600" s="71" t="str">
        <f>IF(E1600="","",SUMIF(OUTBOUND!$G:$G,WMS!E1600,OUTBOUND!$O:$O))</f>
        <v/>
      </c>
      <c r="Y1600" s="71" t="str">
        <f>IF(E1600="","",SUMIF(OUTBOUND!$G:$G,WMS!E1600,OUTBOUND!$AC:$AC))</f>
        <v/>
      </c>
      <c r="Z1600" s="71" t="str">
        <f>IF(E1600="","",SUMIF(OUTBOUND!$G:$G,WMS!E1600,OUTBOUND!$P:$P))</f>
        <v/>
      </c>
      <c r="AA1600" s="27" t="str">
        <f t="shared" si="443"/>
        <v/>
      </c>
      <c r="AB1600" s="27" t="str">
        <f t="shared" si="444"/>
        <v/>
      </c>
      <c r="AC1600" s="71" t="str">
        <f t="shared" si="445"/>
        <v/>
      </c>
      <c r="AD1600" s="71" t="str">
        <f t="shared" si="446"/>
        <v/>
      </c>
      <c r="AE1600" s="71" t="str">
        <f t="shared" si="447"/>
        <v/>
      </c>
      <c r="AF1600" s="80" t="str">
        <f t="shared" si="448"/>
        <v/>
      </c>
    </row>
    <row r="1601" spans="5:32">
      <c r="E1601" s="57" t="str">
        <f t="shared" si="449"/>
        <v/>
      </c>
      <c r="K1601" s="65" t="str">
        <f t="shared" si="438"/>
        <v/>
      </c>
      <c r="M1601" s="66" t="str">
        <f t="shared" si="439"/>
        <v/>
      </c>
      <c r="Q1601" s="71" t="str">
        <f t="shared" si="440"/>
        <v/>
      </c>
      <c r="R1601" s="65" t="str">
        <f t="shared" si="441"/>
        <v/>
      </c>
      <c r="S1601" s="72" t="str">
        <f t="shared" si="442"/>
        <v/>
      </c>
      <c r="V1601" s="27" t="str">
        <f>IF(E1601="","",SUMIF(OUTBOUND!$G:$G,WMS!E1601,OUTBOUND!$L:$L))</f>
        <v/>
      </c>
      <c r="W1601" s="27" t="str">
        <f>IF(E1601="","",SUMIF(OUTBOUND!$G:$G,WMS!E1601,OUTBOUND!$M:$M))</f>
        <v/>
      </c>
      <c r="X1601" s="71" t="str">
        <f>IF(E1601="","",SUMIF(OUTBOUND!$G:$G,WMS!E1601,OUTBOUND!$O:$O))</f>
        <v/>
      </c>
      <c r="Y1601" s="71" t="str">
        <f>IF(E1601="","",SUMIF(OUTBOUND!$G:$G,WMS!E1601,OUTBOUND!$AC:$AC))</f>
        <v/>
      </c>
      <c r="Z1601" s="71" t="str">
        <f>IF(E1601="","",SUMIF(OUTBOUND!$G:$G,WMS!E1601,OUTBOUND!$P:$P))</f>
        <v/>
      </c>
      <c r="AA1601" s="27" t="str">
        <f t="shared" si="443"/>
        <v/>
      </c>
      <c r="AB1601" s="27" t="str">
        <f t="shared" si="444"/>
        <v/>
      </c>
      <c r="AC1601" s="71" t="str">
        <f t="shared" si="445"/>
        <v/>
      </c>
      <c r="AD1601" s="71" t="str">
        <f t="shared" si="446"/>
        <v/>
      </c>
      <c r="AE1601" s="71" t="str">
        <f t="shared" si="447"/>
        <v/>
      </c>
      <c r="AF1601" s="80" t="str">
        <f t="shared" si="448"/>
        <v/>
      </c>
    </row>
    <row r="1602" spans="5:32">
      <c r="E1602" s="57" t="str">
        <f t="shared" si="449"/>
        <v/>
      </c>
      <c r="K1602" s="65" t="str">
        <f t="shared" si="438"/>
        <v/>
      </c>
      <c r="M1602" s="66" t="str">
        <f t="shared" si="439"/>
        <v/>
      </c>
      <c r="Q1602" s="71" t="str">
        <f t="shared" si="440"/>
        <v/>
      </c>
      <c r="R1602" s="65" t="str">
        <f t="shared" si="441"/>
        <v/>
      </c>
      <c r="S1602" s="72" t="str">
        <f t="shared" si="442"/>
        <v/>
      </c>
      <c r="V1602" s="27" t="str">
        <f>IF(E1602="","",SUMIF(OUTBOUND!$G:$G,WMS!E1602,OUTBOUND!$L:$L))</f>
        <v/>
      </c>
      <c r="W1602" s="27" t="str">
        <f>IF(E1602="","",SUMIF(OUTBOUND!$G:$G,WMS!E1602,OUTBOUND!$M:$M))</f>
        <v/>
      </c>
      <c r="X1602" s="71" t="str">
        <f>IF(E1602="","",SUMIF(OUTBOUND!$G:$G,WMS!E1602,OUTBOUND!$O:$O))</f>
        <v/>
      </c>
      <c r="Y1602" s="71" t="str">
        <f>IF(E1602="","",SUMIF(OUTBOUND!$G:$G,WMS!E1602,OUTBOUND!$AC:$AC))</f>
        <v/>
      </c>
      <c r="Z1602" s="71" t="str">
        <f>IF(E1602="","",SUMIF(OUTBOUND!$G:$G,WMS!E1602,OUTBOUND!$P:$P))</f>
        <v/>
      </c>
      <c r="AA1602" s="27" t="str">
        <f t="shared" si="443"/>
        <v/>
      </c>
      <c r="AB1602" s="27" t="str">
        <f t="shared" si="444"/>
        <v/>
      </c>
      <c r="AC1602" s="71" t="str">
        <f t="shared" si="445"/>
        <v/>
      </c>
      <c r="AD1602" s="71" t="str">
        <f t="shared" si="446"/>
        <v/>
      </c>
      <c r="AE1602" s="71" t="str">
        <f t="shared" si="447"/>
        <v/>
      </c>
      <c r="AF1602" s="80" t="str">
        <f t="shared" si="448"/>
        <v/>
      </c>
    </row>
    <row r="1603" spans="5:32">
      <c r="E1603" s="57" t="str">
        <f t="shared" si="449"/>
        <v/>
      </c>
      <c r="K1603" s="65" t="str">
        <f t="shared" si="438"/>
        <v/>
      </c>
      <c r="M1603" s="66" t="str">
        <f t="shared" si="439"/>
        <v/>
      </c>
      <c r="Q1603" s="71" t="str">
        <f t="shared" si="440"/>
        <v/>
      </c>
      <c r="R1603" s="65" t="str">
        <f t="shared" si="441"/>
        <v/>
      </c>
      <c r="S1603" s="72" t="str">
        <f t="shared" si="442"/>
        <v/>
      </c>
      <c r="V1603" s="27" t="str">
        <f>IF(E1603="","",SUMIF(OUTBOUND!$G:$G,WMS!E1603,OUTBOUND!$L:$L))</f>
        <v/>
      </c>
      <c r="W1603" s="27" t="str">
        <f>IF(E1603="","",SUMIF(OUTBOUND!$G:$G,WMS!E1603,OUTBOUND!$M:$M))</f>
        <v/>
      </c>
      <c r="X1603" s="71" t="str">
        <f>IF(E1603="","",SUMIF(OUTBOUND!$G:$G,WMS!E1603,OUTBOUND!$O:$O))</f>
        <v/>
      </c>
      <c r="Y1603" s="71" t="str">
        <f>IF(E1603="","",SUMIF(OUTBOUND!$G:$G,WMS!E1603,OUTBOUND!$AC:$AC))</f>
        <v/>
      </c>
      <c r="Z1603" s="71" t="str">
        <f>IF(E1603="","",SUMIF(OUTBOUND!$G:$G,WMS!E1603,OUTBOUND!$P:$P))</f>
        <v/>
      </c>
      <c r="AA1603" s="27" t="str">
        <f t="shared" si="443"/>
        <v/>
      </c>
      <c r="AB1603" s="27" t="str">
        <f t="shared" si="444"/>
        <v/>
      </c>
      <c r="AC1603" s="71" t="str">
        <f t="shared" si="445"/>
        <v/>
      </c>
      <c r="AD1603" s="71" t="str">
        <f t="shared" si="446"/>
        <v/>
      </c>
      <c r="AE1603" s="71" t="str">
        <f t="shared" si="447"/>
        <v/>
      </c>
      <c r="AF1603" s="80" t="str">
        <f t="shared" si="448"/>
        <v/>
      </c>
    </row>
    <row r="1604" spans="5:32">
      <c r="E1604" s="57" t="str">
        <f t="shared" si="449"/>
        <v/>
      </c>
      <c r="K1604" s="65" t="str">
        <f t="shared" si="438"/>
        <v/>
      </c>
      <c r="M1604" s="66" t="str">
        <f t="shared" si="439"/>
        <v/>
      </c>
      <c r="Q1604" s="71" t="str">
        <f t="shared" si="440"/>
        <v/>
      </c>
      <c r="R1604" s="65" t="str">
        <f t="shared" si="441"/>
        <v/>
      </c>
      <c r="S1604" s="72" t="str">
        <f t="shared" si="442"/>
        <v/>
      </c>
      <c r="V1604" s="27" t="str">
        <f>IF(E1604="","",SUMIF(OUTBOUND!$G:$G,WMS!E1604,OUTBOUND!$L:$L))</f>
        <v/>
      </c>
      <c r="W1604" s="27" t="str">
        <f>IF(E1604="","",SUMIF(OUTBOUND!$G:$G,WMS!E1604,OUTBOUND!$M:$M))</f>
        <v/>
      </c>
      <c r="X1604" s="71" t="str">
        <f>IF(E1604="","",SUMIF(OUTBOUND!$G:$G,WMS!E1604,OUTBOUND!$O:$O))</f>
        <v/>
      </c>
      <c r="Y1604" s="71" t="str">
        <f>IF(E1604="","",SUMIF(OUTBOUND!$G:$G,WMS!E1604,OUTBOUND!$AC:$AC))</f>
        <v/>
      </c>
      <c r="Z1604" s="71" t="str">
        <f>IF(E1604="","",SUMIF(OUTBOUND!$G:$G,WMS!E1604,OUTBOUND!$P:$P))</f>
        <v/>
      </c>
      <c r="AA1604" s="27" t="str">
        <f t="shared" si="443"/>
        <v/>
      </c>
      <c r="AB1604" s="27" t="str">
        <f t="shared" si="444"/>
        <v/>
      </c>
      <c r="AC1604" s="71" t="str">
        <f t="shared" si="445"/>
        <v/>
      </c>
      <c r="AD1604" s="71" t="str">
        <f t="shared" si="446"/>
        <v/>
      </c>
      <c r="AE1604" s="71" t="str">
        <f t="shared" si="447"/>
        <v/>
      </c>
      <c r="AF1604" s="80" t="str">
        <f t="shared" si="448"/>
        <v/>
      </c>
    </row>
    <row r="1605" spans="5:32">
      <c r="E1605" s="57" t="str">
        <f t="shared" si="449"/>
        <v/>
      </c>
      <c r="K1605" s="65" t="str">
        <f t="shared" si="438"/>
        <v/>
      </c>
      <c r="M1605" s="66" t="str">
        <f t="shared" si="439"/>
        <v/>
      </c>
      <c r="Q1605" s="71" t="str">
        <f t="shared" si="440"/>
        <v/>
      </c>
      <c r="R1605" s="65" t="str">
        <f t="shared" si="441"/>
        <v/>
      </c>
      <c r="S1605" s="72" t="str">
        <f t="shared" si="442"/>
        <v/>
      </c>
      <c r="V1605" s="27" t="str">
        <f>IF(E1605="","",SUMIF(OUTBOUND!$G:$G,WMS!E1605,OUTBOUND!$L:$L))</f>
        <v/>
      </c>
      <c r="W1605" s="27" t="str">
        <f>IF(E1605="","",SUMIF(OUTBOUND!$G:$G,WMS!E1605,OUTBOUND!$M:$M))</f>
        <v/>
      </c>
      <c r="X1605" s="71" t="str">
        <f>IF(E1605="","",SUMIF(OUTBOUND!$G:$G,WMS!E1605,OUTBOUND!$O:$O))</f>
        <v/>
      </c>
      <c r="Y1605" s="71" t="str">
        <f>IF(E1605="","",SUMIF(OUTBOUND!$G:$G,WMS!E1605,OUTBOUND!$AC:$AC))</f>
        <v/>
      </c>
      <c r="Z1605" s="71" t="str">
        <f>IF(E1605="","",SUMIF(OUTBOUND!$G:$G,WMS!E1605,OUTBOUND!$P:$P))</f>
        <v/>
      </c>
      <c r="AA1605" s="27" t="str">
        <f t="shared" si="443"/>
        <v/>
      </c>
      <c r="AB1605" s="27" t="str">
        <f t="shared" si="444"/>
        <v/>
      </c>
      <c r="AC1605" s="71" t="str">
        <f t="shared" si="445"/>
        <v/>
      </c>
      <c r="AD1605" s="71" t="str">
        <f t="shared" si="446"/>
        <v/>
      </c>
      <c r="AE1605" s="71" t="str">
        <f t="shared" si="447"/>
        <v/>
      </c>
      <c r="AF1605" s="80" t="str">
        <f t="shared" si="448"/>
        <v/>
      </c>
    </row>
    <row r="1606" spans="5:32">
      <c r="E1606" s="57" t="str">
        <f t="shared" si="449"/>
        <v/>
      </c>
      <c r="K1606" s="65" t="str">
        <f t="shared" si="438"/>
        <v/>
      </c>
      <c r="M1606" s="66" t="str">
        <f t="shared" si="439"/>
        <v/>
      </c>
      <c r="Q1606" s="71" t="str">
        <f t="shared" si="440"/>
        <v/>
      </c>
      <c r="R1606" s="65" t="str">
        <f t="shared" si="441"/>
        <v/>
      </c>
      <c r="S1606" s="72" t="str">
        <f t="shared" si="442"/>
        <v/>
      </c>
      <c r="V1606" s="27" t="str">
        <f>IF(E1606="","",SUMIF(OUTBOUND!$G:$G,WMS!E1606,OUTBOUND!$L:$L))</f>
        <v/>
      </c>
      <c r="W1606" s="27" t="str">
        <f>IF(E1606="","",SUMIF(OUTBOUND!$G:$G,WMS!E1606,OUTBOUND!$M:$M))</f>
        <v/>
      </c>
      <c r="X1606" s="71" t="str">
        <f>IF(E1606="","",SUMIF(OUTBOUND!$G:$G,WMS!E1606,OUTBOUND!$O:$O))</f>
        <v/>
      </c>
      <c r="Y1606" s="71" t="str">
        <f>IF(E1606="","",SUMIF(OUTBOUND!$G:$G,WMS!E1606,OUTBOUND!$AC:$AC))</f>
        <v/>
      </c>
      <c r="Z1606" s="71" t="str">
        <f>IF(E1606="","",SUMIF(OUTBOUND!$G:$G,WMS!E1606,OUTBOUND!$P:$P))</f>
        <v/>
      </c>
      <c r="AA1606" s="27" t="str">
        <f t="shared" si="443"/>
        <v/>
      </c>
      <c r="AB1606" s="27" t="str">
        <f t="shared" si="444"/>
        <v/>
      </c>
      <c r="AC1606" s="71" t="str">
        <f t="shared" si="445"/>
        <v/>
      </c>
      <c r="AD1606" s="71" t="str">
        <f t="shared" si="446"/>
        <v/>
      </c>
      <c r="AE1606" s="71" t="str">
        <f t="shared" si="447"/>
        <v/>
      </c>
      <c r="AF1606" s="80" t="str">
        <f t="shared" si="448"/>
        <v/>
      </c>
    </row>
    <row r="1607" spans="5:32">
      <c r="E1607" s="57" t="str">
        <f t="shared" si="449"/>
        <v/>
      </c>
      <c r="K1607" s="65" t="str">
        <f t="shared" si="438"/>
        <v/>
      </c>
      <c r="M1607" s="66" t="str">
        <f t="shared" si="439"/>
        <v/>
      </c>
      <c r="Q1607" s="71" t="str">
        <f t="shared" si="440"/>
        <v/>
      </c>
      <c r="R1607" s="65" t="str">
        <f t="shared" si="441"/>
        <v/>
      </c>
      <c r="S1607" s="72" t="str">
        <f t="shared" si="442"/>
        <v/>
      </c>
      <c r="V1607" s="27" t="str">
        <f>IF(E1607="","",SUMIF(OUTBOUND!$G:$G,WMS!E1607,OUTBOUND!$L:$L))</f>
        <v/>
      </c>
      <c r="W1607" s="27" t="str">
        <f>IF(E1607="","",SUMIF(OUTBOUND!$G:$G,WMS!E1607,OUTBOUND!$M:$M))</f>
        <v/>
      </c>
      <c r="X1607" s="71" t="str">
        <f>IF(E1607="","",SUMIF(OUTBOUND!$G:$G,WMS!E1607,OUTBOUND!$O:$O))</f>
        <v/>
      </c>
      <c r="Y1607" s="71" t="str">
        <f>IF(E1607="","",SUMIF(OUTBOUND!$G:$G,WMS!E1607,OUTBOUND!$AC:$AC))</f>
        <v/>
      </c>
      <c r="Z1607" s="71" t="str">
        <f>IF(E1607="","",SUMIF(OUTBOUND!$G:$G,WMS!E1607,OUTBOUND!$P:$P))</f>
        <v/>
      </c>
      <c r="AA1607" s="27" t="str">
        <f t="shared" si="443"/>
        <v/>
      </c>
      <c r="AB1607" s="27" t="str">
        <f t="shared" si="444"/>
        <v/>
      </c>
      <c r="AC1607" s="71" t="str">
        <f t="shared" si="445"/>
        <v/>
      </c>
      <c r="AD1607" s="71" t="str">
        <f t="shared" si="446"/>
        <v/>
      </c>
      <c r="AE1607" s="71" t="str">
        <f t="shared" si="447"/>
        <v/>
      </c>
      <c r="AF1607" s="80" t="str">
        <f t="shared" si="448"/>
        <v/>
      </c>
    </row>
    <row r="1608" spans="5:32">
      <c r="E1608" s="57" t="str">
        <f t="shared" si="449"/>
        <v/>
      </c>
      <c r="K1608" s="65" t="str">
        <f t="shared" si="438"/>
        <v/>
      </c>
      <c r="M1608" s="66" t="str">
        <f t="shared" si="439"/>
        <v/>
      </c>
      <c r="Q1608" s="71" t="str">
        <f t="shared" si="440"/>
        <v/>
      </c>
      <c r="R1608" s="65" t="str">
        <f t="shared" si="441"/>
        <v/>
      </c>
      <c r="S1608" s="72" t="str">
        <f t="shared" si="442"/>
        <v/>
      </c>
      <c r="V1608" s="27" t="str">
        <f>IF(E1608="","",SUMIF(OUTBOUND!$G:$G,WMS!E1608,OUTBOUND!$L:$L))</f>
        <v/>
      </c>
      <c r="W1608" s="27" t="str">
        <f>IF(E1608="","",SUMIF(OUTBOUND!$G:$G,WMS!E1608,OUTBOUND!$M:$M))</f>
        <v/>
      </c>
      <c r="X1608" s="71" t="str">
        <f>IF(E1608="","",SUMIF(OUTBOUND!$G:$G,WMS!E1608,OUTBOUND!$O:$O))</f>
        <v/>
      </c>
      <c r="Y1608" s="71" t="str">
        <f>IF(E1608="","",SUMIF(OUTBOUND!$G:$G,WMS!E1608,OUTBOUND!$AC:$AC))</f>
        <v/>
      </c>
      <c r="Z1608" s="71" t="str">
        <f>IF(E1608="","",SUMIF(OUTBOUND!$G:$G,WMS!E1608,OUTBOUND!$P:$P))</f>
        <v/>
      </c>
      <c r="AA1608" s="27" t="str">
        <f t="shared" si="443"/>
        <v/>
      </c>
      <c r="AB1608" s="27" t="str">
        <f t="shared" si="444"/>
        <v/>
      </c>
      <c r="AC1608" s="71" t="str">
        <f t="shared" si="445"/>
        <v/>
      </c>
      <c r="AD1608" s="71" t="str">
        <f t="shared" si="446"/>
        <v/>
      </c>
      <c r="AE1608" s="71" t="str">
        <f t="shared" si="447"/>
        <v/>
      </c>
      <c r="AF1608" s="80" t="str">
        <f t="shared" si="448"/>
        <v/>
      </c>
    </row>
    <row r="1609" spans="5:32">
      <c r="E1609" s="57" t="str">
        <f t="shared" si="449"/>
        <v/>
      </c>
      <c r="K1609" s="65" t="str">
        <f t="shared" si="438"/>
        <v/>
      </c>
      <c r="M1609" s="66" t="str">
        <f t="shared" si="439"/>
        <v/>
      </c>
      <c r="Q1609" s="71" t="str">
        <f t="shared" si="440"/>
        <v/>
      </c>
      <c r="R1609" s="65" t="str">
        <f t="shared" si="441"/>
        <v/>
      </c>
      <c r="S1609" s="72" t="str">
        <f t="shared" si="442"/>
        <v/>
      </c>
      <c r="V1609" s="27" t="str">
        <f>IF(E1609="","",SUMIF(OUTBOUND!$G:$G,WMS!E1609,OUTBOUND!$L:$L))</f>
        <v/>
      </c>
      <c r="W1609" s="27" t="str">
        <f>IF(E1609="","",SUMIF(OUTBOUND!$G:$G,WMS!E1609,OUTBOUND!$M:$M))</f>
        <v/>
      </c>
      <c r="X1609" s="71" t="str">
        <f>IF(E1609="","",SUMIF(OUTBOUND!$G:$G,WMS!E1609,OUTBOUND!$O:$O))</f>
        <v/>
      </c>
      <c r="Y1609" s="71" t="str">
        <f>IF(E1609="","",SUMIF(OUTBOUND!$G:$G,WMS!E1609,OUTBOUND!$AC:$AC))</f>
        <v/>
      </c>
      <c r="Z1609" s="71" t="str">
        <f>IF(E1609="","",SUMIF(OUTBOUND!$G:$G,WMS!E1609,OUTBOUND!$P:$P))</f>
        <v/>
      </c>
      <c r="AA1609" s="27" t="str">
        <f t="shared" si="443"/>
        <v/>
      </c>
      <c r="AB1609" s="27" t="str">
        <f t="shared" si="444"/>
        <v/>
      </c>
      <c r="AC1609" s="71" t="str">
        <f t="shared" si="445"/>
        <v/>
      </c>
      <c r="AD1609" s="71" t="str">
        <f t="shared" si="446"/>
        <v/>
      </c>
      <c r="AE1609" s="71" t="str">
        <f t="shared" si="447"/>
        <v/>
      </c>
      <c r="AF1609" s="80" t="str">
        <f t="shared" si="448"/>
        <v/>
      </c>
    </row>
    <row r="1610" spans="5:32">
      <c r="E1610" s="57" t="str">
        <f t="shared" si="449"/>
        <v/>
      </c>
      <c r="K1610" s="65" t="str">
        <f t="shared" si="438"/>
        <v/>
      </c>
      <c r="M1610" s="66" t="str">
        <f t="shared" si="439"/>
        <v/>
      </c>
      <c r="Q1610" s="71" t="str">
        <f t="shared" si="440"/>
        <v/>
      </c>
      <c r="R1610" s="65" t="str">
        <f t="shared" si="441"/>
        <v/>
      </c>
      <c r="S1610" s="72" t="str">
        <f t="shared" si="442"/>
        <v/>
      </c>
      <c r="V1610" s="27" t="str">
        <f>IF(E1610="","",SUMIF(OUTBOUND!$G:$G,WMS!E1610,OUTBOUND!$L:$L))</f>
        <v/>
      </c>
      <c r="W1610" s="27" t="str">
        <f>IF(E1610="","",SUMIF(OUTBOUND!$G:$G,WMS!E1610,OUTBOUND!$M:$M))</f>
        <v/>
      </c>
      <c r="X1610" s="71" t="str">
        <f>IF(E1610="","",SUMIF(OUTBOUND!$G:$G,WMS!E1610,OUTBOUND!$O:$O))</f>
        <v/>
      </c>
      <c r="Y1610" s="71" t="str">
        <f>IF(E1610="","",SUMIF(OUTBOUND!$G:$G,WMS!E1610,OUTBOUND!$AC:$AC))</f>
        <v/>
      </c>
      <c r="Z1610" s="71" t="str">
        <f>IF(E1610="","",SUMIF(OUTBOUND!$G:$G,WMS!E1610,OUTBOUND!$P:$P))</f>
        <v/>
      </c>
      <c r="AA1610" s="27" t="str">
        <f t="shared" si="443"/>
        <v/>
      </c>
      <c r="AB1610" s="27" t="str">
        <f t="shared" si="444"/>
        <v/>
      </c>
      <c r="AC1610" s="71" t="str">
        <f t="shared" si="445"/>
        <v/>
      </c>
      <c r="AD1610" s="71" t="str">
        <f t="shared" si="446"/>
        <v/>
      </c>
      <c r="AE1610" s="71" t="str">
        <f t="shared" si="447"/>
        <v/>
      </c>
      <c r="AF1610" s="80" t="str">
        <f t="shared" si="448"/>
        <v/>
      </c>
    </row>
    <row r="1611" spans="5:32">
      <c r="E1611" s="57" t="str">
        <f t="shared" si="449"/>
        <v/>
      </c>
      <c r="K1611" s="65" t="str">
        <f t="shared" si="438"/>
        <v/>
      </c>
      <c r="M1611" s="66" t="str">
        <f t="shared" si="439"/>
        <v/>
      </c>
      <c r="Q1611" s="71" t="str">
        <f t="shared" si="440"/>
        <v/>
      </c>
      <c r="R1611" s="65" t="str">
        <f t="shared" si="441"/>
        <v/>
      </c>
      <c r="S1611" s="72" t="str">
        <f t="shared" si="442"/>
        <v/>
      </c>
      <c r="V1611" s="27" t="str">
        <f>IF(E1611="","",SUMIF(OUTBOUND!$G:$G,WMS!E1611,OUTBOUND!$L:$L))</f>
        <v/>
      </c>
      <c r="W1611" s="27" t="str">
        <f>IF(E1611="","",SUMIF(OUTBOUND!$G:$G,WMS!E1611,OUTBOUND!$M:$M))</f>
        <v/>
      </c>
      <c r="X1611" s="71" t="str">
        <f>IF(E1611="","",SUMIF(OUTBOUND!$G:$G,WMS!E1611,OUTBOUND!$O:$O))</f>
        <v/>
      </c>
      <c r="Y1611" s="71" t="str">
        <f>IF(E1611="","",SUMIF(OUTBOUND!$G:$G,WMS!E1611,OUTBOUND!$AC:$AC))</f>
        <v/>
      </c>
      <c r="Z1611" s="71" t="str">
        <f>IF(E1611="","",SUMIF(OUTBOUND!$G:$G,WMS!E1611,OUTBOUND!$P:$P))</f>
        <v/>
      </c>
      <c r="AA1611" s="27" t="str">
        <f t="shared" si="443"/>
        <v/>
      </c>
      <c r="AB1611" s="27" t="str">
        <f t="shared" si="444"/>
        <v/>
      </c>
      <c r="AC1611" s="71" t="str">
        <f t="shared" si="445"/>
        <v/>
      </c>
      <c r="AD1611" s="71" t="str">
        <f t="shared" si="446"/>
        <v/>
      </c>
      <c r="AE1611" s="71" t="str">
        <f t="shared" si="447"/>
        <v/>
      </c>
      <c r="AF1611" s="80" t="str">
        <f t="shared" si="448"/>
        <v/>
      </c>
    </row>
    <row r="1612" spans="5:32">
      <c r="E1612" s="57" t="str">
        <f t="shared" si="449"/>
        <v/>
      </c>
      <c r="K1612" s="65" t="str">
        <f t="shared" si="438"/>
        <v/>
      </c>
      <c r="M1612" s="66" t="str">
        <f t="shared" si="439"/>
        <v/>
      </c>
      <c r="Q1612" s="71" t="str">
        <f t="shared" si="440"/>
        <v/>
      </c>
      <c r="R1612" s="65" t="str">
        <f t="shared" si="441"/>
        <v/>
      </c>
      <c r="S1612" s="72" t="str">
        <f t="shared" si="442"/>
        <v/>
      </c>
      <c r="V1612" s="27" t="str">
        <f>IF(E1612="","",SUMIF(OUTBOUND!$G:$G,WMS!E1612,OUTBOUND!$L:$L))</f>
        <v/>
      </c>
      <c r="W1612" s="27" t="str">
        <f>IF(E1612="","",SUMIF(OUTBOUND!$G:$G,WMS!E1612,OUTBOUND!$M:$M))</f>
        <v/>
      </c>
      <c r="X1612" s="71" t="str">
        <f>IF(E1612="","",SUMIF(OUTBOUND!$G:$G,WMS!E1612,OUTBOUND!$O:$O))</f>
        <v/>
      </c>
      <c r="Y1612" s="71" t="str">
        <f>IF(E1612="","",SUMIF(OUTBOUND!$G:$G,WMS!E1612,OUTBOUND!$AC:$AC))</f>
        <v/>
      </c>
      <c r="Z1612" s="71" t="str">
        <f>IF(E1612="","",SUMIF(OUTBOUND!$G:$G,WMS!E1612,OUTBOUND!$P:$P))</f>
        <v/>
      </c>
      <c r="AA1612" s="27" t="str">
        <f t="shared" si="443"/>
        <v/>
      </c>
      <c r="AB1612" s="27" t="str">
        <f t="shared" si="444"/>
        <v/>
      </c>
      <c r="AC1612" s="71" t="str">
        <f t="shared" si="445"/>
        <v/>
      </c>
      <c r="AD1612" s="71" t="str">
        <f t="shared" si="446"/>
        <v/>
      </c>
      <c r="AE1612" s="71" t="str">
        <f t="shared" si="447"/>
        <v/>
      </c>
      <c r="AF1612" s="80" t="str">
        <f t="shared" si="448"/>
        <v/>
      </c>
    </row>
    <row r="1613" spans="5:32">
      <c r="E1613" s="57" t="str">
        <f t="shared" si="449"/>
        <v/>
      </c>
      <c r="K1613" s="65" t="str">
        <f t="shared" si="438"/>
        <v/>
      </c>
      <c r="M1613" s="66" t="str">
        <f t="shared" si="439"/>
        <v/>
      </c>
      <c r="Q1613" s="71" t="str">
        <f t="shared" si="440"/>
        <v/>
      </c>
      <c r="R1613" s="65" t="str">
        <f t="shared" si="441"/>
        <v/>
      </c>
      <c r="S1613" s="72" t="str">
        <f t="shared" si="442"/>
        <v/>
      </c>
      <c r="V1613" s="27" t="str">
        <f>IF(E1613="","",SUMIF(OUTBOUND!$G:$G,WMS!E1613,OUTBOUND!$L:$L))</f>
        <v/>
      </c>
      <c r="W1613" s="27" t="str">
        <f>IF(E1613="","",SUMIF(OUTBOUND!$G:$G,WMS!E1613,OUTBOUND!$M:$M))</f>
        <v/>
      </c>
      <c r="X1613" s="71" t="str">
        <f>IF(E1613="","",SUMIF(OUTBOUND!$G:$G,WMS!E1613,OUTBOUND!$O:$O))</f>
        <v/>
      </c>
      <c r="Y1613" s="71" t="str">
        <f>IF(E1613="","",SUMIF(OUTBOUND!$G:$G,WMS!E1613,OUTBOUND!$AC:$AC))</f>
        <v/>
      </c>
      <c r="Z1613" s="71" t="str">
        <f>IF(E1613="","",SUMIF(OUTBOUND!$G:$G,WMS!E1613,OUTBOUND!$P:$P))</f>
        <v/>
      </c>
      <c r="AA1613" s="27" t="str">
        <f t="shared" si="443"/>
        <v/>
      </c>
      <c r="AB1613" s="27" t="str">
        <f t="shared" si="444"/>
        <v/>
      </c>
      <c r="AC1613" s="71" t="str">
        <f t="shared" si="445"/>
        <v/>
      </c>
      <c r="AD1613" s="71" t="str">
        <f t="shared" si="446"/>
        <v/>
      </c>
      <c r="AE1613" s="71" t="str">
        <f t="shared" si="447"/>
        <v/>
      </c>
      <c r="AF1613" s="80" t="str">
        <f t="shared" si="448"/>
        <v/>
      </c>
    </row>
    <row r="1614" spans="5:32">
      <c r="E1614" s="57" t="str">
        <f t="shared" si="449"/>
        <v/>
      </c>
      <c r="K1614" s="65" t="str">
        <f t="shared" si="438"/>
        <v/>
      </c>
      <c r="M1614" s="66" t="str">
        <f t="shared" si="439"/>
        <v/>
      </c>
      <c r="Q1614" s="71" t="str">
        <f t="shared" si="440"/>
        <v/>
      </c>
      <c r="R1614" s="65" t="str">
        <f t="shared" si="441"/>
        <v/>
      </c>
      <c r="S1614" s="72" t="str">
        <f t="shared" si="442"/>
        <v/>
      </c>
      <c r="V1614" s="27" t="str">
        <f>IF(E1614="","",SUMIF(OUTBOUND!$G:$G,WMS!E1614,OUTBOUND!$L:$L))</f>
        <v/>
      </c>
      <c r="W1614" s="27" t="str">
        <f>IF(E1614="","",SUMIF(OUTBOUND!$G:$G,WMS!E1614,OUTBOUND!$M:$M))</f>
        <v/>
      </c>
      <c r="X1614" s="71" t="str">
        <f>IF(E1614="","",SUMIF(OUTBOUND!$G:$G,WMS!E1614,OUTBOUND!$O:$O))</f>
        <v/>
      </c>
      <c r="Y1614" s="71" t="str">
        <f>IF(E1614="","",SUMIF(OUTBOUND!$G:$G,WMS!E1614,OUTBOUND!$AC:$AC))</f>
        <v/>
      </c>
      <c r="Z1614" s="71" t="str">
        <f>IF(E1614="","",SUMIF(OUTBOUND!$G:$G,WMS!E1614,OUTBOUND!$P:$P))</f>
        <v/>
      </c>
      <c r="AA1614" s="27" t="str">
        <f t="shared" si="443"/>
        <v/>
      </c>
      <c r="AB1614" s="27" t="str">
        <f t="shared" si="444"/>
        <v/>
      </c>
      <c r="AC1614" s="71" t="str">
        <f t="shared" si="445"/>
        <v/>
      </c>
      <c r="AD1614" s="71" t="str">
        <f t="shared" si="446"/>
        <v/>
      </c>
      <c r="AE1614" s="71" t="str">
        <f t="shared" si="447"/>
        <v/>
      </c>
      <c r="AF1614" s="80" t="str">
        <f t="shared" si="448"/>
        <v/>
      </c>
    </row>
    <row r="1615" spans="5:32">
      <c r="E1615" s="57" t="str">
        <f t="shared" si="449"/>
        <v/>
      </c>
      <c r="K1615" s="65" t="str">
        <f t="shared" si="438"/>
        <v/>
      </c>
      <c r="M1615" s="66" t="str">
        <f t="shared" si="439"/>
        <v/>
      </c>
      <c r="Q1615" s="71" t="str">
        <f t="shared" si="440"/>
        <v/>
      </c>
      <c r="R1615" s="65" t="str">
        <f t="shared" si="441"/>
        <v/>
      </c>
      <c r="S1615" s="72" t="str">
        <f t="shared" si="442"/>
        <v/>
      </c>
      <c r="V1615" s="27" t="str">
        <f>IF(E1615="","",SUMIF(OUTBOUND!$G:$G,WMS!E1615,OUTBOUND!$L:$L))</f>
        <v/>
      </c>
      <c r="W1615" s="27" t="str">
        <f>IF(E1615="","",SUMIF(OUTBOUND!$G:$G,WMS!E1615,OUTBOUND!$M:$M))</f>
        <v/>
      </c>
      <c r="X1615" s="71" t="str">
        <f>IF(E1615="","",SUMIF(OUTBOUND!$G:$G,WMS!E1615,OUTBOUND!$O:$O))</f>
        <v/>
      </c>
      <c r="Y1615" s="71" t="str">
        <f>IF(E1615="","",SUMIF(OUTBOUND!$G:$G,WMS!E1615,OUTBOUND!$AC:$AC))</f>
        <v/>
      </c>
      <c r="Z1615" s="71" t="str">
        <f>IF(E1615="","",SUMIF(OUTBOUND!$G:$G,WMS!E1615,OUTBOUND!$P:$P))</f>
        <v/>
      </c>
      <c r="AA1615" s="27" t="str">
        <f t="shared" si="443"/>
        <v/>
      </c>
      <c r="AB1615" s="27" t="str">
        <f t="shared" si="444"/>
        <v/>
      </c>
      <c r="AC1615" s="71" t="str">
        <f t="shared" si="445"/>
        <v/>
      </c>
      <c r="AD1615" s="71" t="str">
        <f t="shared" si="446"/>
        <v/>
      </c>
      <c r="AE1615" s="71" t="str">
        <f t="shared" si="447"/>
        <v/>
      </c>
      <c r="AF1615" s="80" t="str">
        <f t="shared" si="448"/>
        <v/>
      </c>
    </row>
    <row r="1616" spans="5:32">
      <c r="E1616" s="57" t="str">
        <f t="shared" si="449"/>
        <v/>
      </c>
      <c r="K1616" s="65" t="str">
        <f t="shared" si="438"/>
        <v/>
      </c>
      <c r="M1616" s="66" t="str">
        <f t="shared" si="439"/>
        <v/>
      </c>
      <c r="Q1616" s="71" t="str">
        <f t="shared" si="440"/>
        <v/>
      </c>
      <c r="R1616" s="65" t="str">
        <f t="shared" si="441"/>
        <v/>
      </c>
      <c r="S1616" s="72" t="str">
        <f t="shared" si="442"/>
        <v/>
      </c>
      <c r="V1616" s="27" t="str">
        <f>IF(E1616="","",SUMIF(OUTBOUND!$G:$G,WMS!E1616,OUTBOUND!$L:$L))</f>
        <v/>
      </c>
      <c r="W1616" s="27" t="str">
        <f>IF(E1616="","",SUMIF(OUTBOUND!$G:$G,WMS!E1616,OUTBOUND!$M:$M))</f>
        <v/>
      </c>
      <c r="X1616" s="71" t="str">
        <f>IF(E1616="","",SUMIF(OUTBOUND!$G:$G,WMS!E1616,OUTBOUND!$O:$O))</f>
        <v/>
      </c>
      <c r="Y1616" s="71" t="str">
        <f>IF(E1616="","",SUMIF(OUTBOUND!$G:$G,WMS!E1616,OUTBOUND!$AC:$AC))</f>
        <v/>
      </c>
      <c r="Z1616" s="71" t="str">
        <f>IF(E1616="","",SUMIF(OUTBOUND!$G:$G,WMS!E1616,OUTBOUND!$P:$P))</f>
        <v/>
      </c>
      <c r="AA1616" s="27" t="str">
        <f t="shared" si="443"/>
        <v/>
      </c>
      <c r="AB1616" s="27" t="str">
        <f t="shared" si="444"/>
        <v/>
      </c>
      <c r="AC1616" s="71" t="str">
        <f t="shared" si="445"/>
        <v/>
      </c>
      <c r="AD1616" s="71" t="str">
        <f t="shared" si="446"/>
        <v/>
      </c>
      <c r="AE1616" s="71" t="str">
        <f t="shared" si="447"/>
        <v/>
      </c>
      <c r="AF1616" s="80" t="str">
        <f t="shared" si="448"/>
        <v/>
      </c>
    </row>
    <row r="1617" spans="5:32">
      <c r="E1617" s="57" t="str">
        <f t="shared" si="449"/>
        <v/>
      </c>
      <c r="K1617" s="65" t="str">
        <f t="shared" si="438"/>
        <v/>
      </c>
      <c r="M1617" s="66" t="str">
        <f t="shared" si="439"/>
        <v/>
      </c>
      <c r="Q1617" s="71" t="str">
        <f t="shared" si="440"/>
        <v/>
      </c>
      <c r="R1617" s="65" t="str">
        <f t="shared" si="441"/>
        <v/>
      </c>
      <c r="S1617" s="72" t="str">
        <f t="shared" si="442"/>
        <v/>
      </c>
      <c r="V1617" s="27" t="str">
        <f>IF(E1617="","",SUMIF(OUTBOUND!$G:$G,WMS!E1617,OUTBOUND!$L:$L))</f>
        <v/>
      </c>
      <c r="W1617" s="27" t="str">
        <f>IF(E1617="","",SUMIF(OUTBOUND!$G:$G,WMS!E1617,OUTBOUND!$M:$M))</f>
        <v/>
      </c>
      <c r="X1617" s="71" t="str">
        <f>IF(E1617="","",SUMIF(OUTBOUND!$G:$G,WMS!E1617,OUTBOUND!$O:$O))</f>
        <v/>
      </c>
      <c r="Y1617" s="71" t="str">
        <f>IF(E1617="","",SUMIF(OUTBOUND!$G:$G,WMS!E1617,OUTBOUND!$AC:$AC))</f>
        <v/>
      </c>
      <c r="Z1617" s="71" t="str">
        <f>IF(E1617="","",SUMIF(OUTBOUND!$G:$G,WMS!E1617,OUTBOUND!$P:$P))</f>
        <v/>
      </c>
      <c r="AA1617" s="27" t="str">
        <f t="shared" si="443"/>
        <v/>
      </c>
      <c r="AB1617" s="27" t="str">
        <f t="shared" si="444"/>
        <v/>
      </c>
      <c r="AC1617" s="71" t="str">
        <f t="shared" si="445"/>
        <v/>
      </c>
      <c r="AD1617" s="71" t="str">
        <f t="shared" si="446"/>
        <v/>
      </c>
      <c r="AE1617" s="71" t="str">
        <f t="shared" si="447"/>
        <v/>
      </c>
      <c r="AF1617" s="80" t="str">
        <f t="shared" si="448"/>
        <v/>
      </c>
    </row>
    <row r="1618" spans="5:32">
      <c r="E1618" s="57" t="str">
        <f t="shared" si="449"/>
        <v/>
      </c>
      <c r="K1618" s="65" t="str">
        <f t="shared" si="438"/>
        <v/>
      </c>
      <c r="M1618" s="66" t="str">
        <f t="shared" si="439"/>
        <v/>
      </c>
      <c r="Q1618" s="71" t="str">
        <f t="shared" si="440"/>
        <v/>
      </c>
      <c r="R1618" s="65" t="str">
        <f t="shared" si="441"/>
        <v/>
      </c>
      <c r="S1618" s="72" t="str">
        <f t="shared" si="442"/>
        <v/>
      </c>
      <c r="V1618" s="27" t="str">
        <f>IF(E1618="","",SUMIF(OUTBOUND!$G:$G,WMS!E1618,OUTBOUND!$L:$L))</f>
        <v/>
      </c>
      <c r="W1618" s="27" t="str">
        <f>IF(E1618="","",SUMIF(OUTBOUND!$G:$G,WMS!E1618,OUTBOUND!$M:$M))</f>
        <v/>
      </c>
      <c r="X1618" s="71" t="str">
        <f>IF(E1618="","",SUMIF(OUTBOUND!$G:$G,WMS!E1618,OUTBOUND!$O:$O))</f>
        <v/>
      </c>
      <c r="Y1618" s="71" t="str">
        <f>IF(E1618="","",SUMIF(OUTBOUND!$G:$G,WMS!E1618,OUTBOUND!$AC:$AC))</f>
        <v/>
      </c>
      <c r="Z1618" s="71" t="str">
        <f>IF(E1618="","",SUMIF(OUTBOUND!$G:$G,WMS!E1618,OUTBOUND!$P:$P))</f>
        <v/>
      </c>
      <c r="AA1618" s="27" t="str">
        <f t="shared" si="443"/>
        <v/>
      </c>
      <c r="AB1618" s="27" t="str">
        <f t="shared" si="444"/>
        <v/>
      </c>
      <c r="AC1618" s="71" t="str">
        <f t="shared" si="445"/>
        <v/>
      </c>
      <c r="AD1618" s="71" t="str">
        <f t="shared" si="446"/>
        <v/>
      </c>
      <c r="AE1618" s="71" t="str">
        <f t="shared" si="447"/>
        <v/>
      </c>
      <c r="AF1618" s="80" t="str">
        <f t="shared" si="448"/>
        <v/>
      </c>
    </row>
    <row r="1619" spans="5:32">
      <c r="E1619" s="57" t="str">
        <f t="shared" si="449"/>
        <v/>
      </c>
      <c r="K1619" s="65" t="str">
        <f t="shared" si="438"/>
        <v/>
      </c>
      <c r="M1619" s="66" t="str">
        <f t="shared" si="439"/>
        <v/>
      </c>
      <c r="Q1619" s="71" t="str">
        <f t="shared" si="440"/>
        <v/>
      </c>
      <c r="R1619" s="65" t="str">
        <f t="shared" si="441"/>
        <v/>
      </c>
      <c r="S1619" s="72" t="str">
        <f t="shared" si="442"/>
        <v/>
      </c>
      <c r="V1619" s="27" t="str">
        <f>IF(E1619="","",SUMIF(OUTBOUND!$G:$G,WMS!E1619,OUTBOUND!$L:$L))</f>
        <v/>
      </c>
      <c r="W1619" s="27" t="str">
        <f>IF(E1619="","",SUMIF(OUTBOUND!$G:$G,WMS!E1619,OUTBOUND!$M:$M))</f>
        <v/>
      </c>
      <c r="X1619" s="71" t="str">
        <f>IF(E1619="","",SUMIF(OUTBOUND!$G:$G,WMS!E1619,OUTBOUND!$O:$O))</f>
        <v/>
      </c>
      <c r="Y1619" s="71" t="str">
        <f>IF(E1619="","",SUMIF(OUTBOUND!$G:$G,WMS!E1619,OUTBOUND!$AC:$AC))</f>
        <v/>
      </c>
      <c r="Z1619" s="71" t="str">
        <f>IF(E1619="","",SUMIF(OUTBOUND!$G:$G,WMS!E1619,OUTBOUND!$P:$P))</f>
        <v/>
      </c>
      <c r="AA1619" s="27" t="str">
        <f t="shared" si="443"/>
        <v/>
      </c>
      <c r="AB1619" s="27" t="str">
        <f t="shared" si="444"/>
        <v/>
      </c>
      <c r="AC1619" s="71" t="str">
        <f t="shared" si="445"/>
        <v/>
      </c>
      <c r="AD1619" s="71" t="str">
        <f t="shared" si="446"/>
        <v/>
      </c>
      <c r="AE1619" s="71" t="str">
        <f t="shared" si="447"/>
        <v/>
      </c>
      <c r="AF1619" s="80" t="str">
        <f t="shared" si="448"/>
        <v/>
      </c>
    </row>
    <row r="1620" spans="5:32">
      <c r="E1620" s="57" t="str">
        <f t="shared" si="449"/>
        <v/>
      </c>
      <c r="K1620" s="65" t="str">
        <f t="shared" si="438"/>
        <v/>
      </c>
      <c r="M1620" s="66" t="str">
        <f t="shared" si="439"/>
        <v/>
      </c>
      <c r="Q1620" s="71" t="str">
        <f t="shared" si="440"/>
        <v/>
      </c>
      <c r="R1620" s="65" t="str">
        <f t="shared" si="441"/>
        <v/>
      </c>
      <c r="S1620" s="72" t="str">
        <f t="shared" si="442"/>
        <v/>
      </c>
      <c r="V1620" s="27" t="str">
        <f>IF(E1620="","",SUMIF(OUTBOUND!$G:$G,WMS!E1620,OUTBOUND!$L:$L))</f>
        <v/>
      </c>
      <c r="W1620" s="27" t="str">
        <f>IF(E1620="","",SUMIF(OUTBOUND!$G:$G,WMS!E1620,OUTBOUND!$M:$M))</f>
        <v/>
      </c>
      <c r="X1620" s="71" t="str">
        <f>IF(E1620="","",SUMIF(OUTBOUND!$G:$G,WMS!E1620,OUTBOUND!$O:$O))</f>
        <v/>
      </c>
      <c r="Y1620" s="71" t="str">
        <f>IF(E1620="","",SUMIF(OUTBOUND!$G:$G,WMS!E1620,OUTBOUND!$AC:$AC))</f>
        <v/>
      </c>
      <c r="Z1620" s="71" t="str">
        <f>IF(E1620="","",SUMIF(OUTBOUND!$G:$G,WMS!E1620,OUTBOUND!$P:$P))</f>
        <v/>
      </c>
      <c r="AA1620" s="27" t="str">
        <f t="shared" si="443"/>
        <v/>
      </c>
      <c r="AB1620" s="27" t="str">
        <f t="shared" si="444"/>
        <v/>
      </c>
      <c r="AC1620" s="71" t="str">
        <f t="shared" si="445"/>
        <v/>
      </c>
      <c r="AD1620" s="71" t="str">
        <f t="shared" si="446"/>
        <v/>
      </c>
      <c r="AE1620" s="71" t="str">
        <f t="shared" si="447"/>
        <v/>
      </c>
      <c r="AF1620" s="80" t="str">
        <f t="shared" si="448"/>
        <v/>
      </c>
    </row>
    <row r="1621" spans="5:32">
      <c r="E1621" s="57" t="str">
        <f t="shared" si="449"/>
        <v/>
      </c>
      <c r="K1621" s="65" t="str">
        <f t="shared" si="438"/>
        <v/>
      </c>
      <c r="M1621" s="66" t="str">
        <f t="shared" si="439"/>
        <v/>
      </c>
      <c r="Q1621" s="71" t="str">
        <f t="shared" si="440"/>
        <v/>
      </c>
      <c r="R1621" s="65" t="str">
        <f t="shared" si="441"/>
        <v/>
      </c>
      <c r="S1621" s="72" t="str">
        <f t="shared" si="442"/>
        <v/>
      </c>
      <c r="V1621" s="27" t="str">
        <f>IF(E1621="","",SUMIF(OUTBOUND!$G:$G,WMS!E1621,OUTBOUND!$L:$L))</f>
        <v/>
      </c>
      <c r="W1621" s="27" t="str">
        <f>IF(E1621="","",SUMIF(OUTBOUND!$G:$G,WMS!E1621,OUTBOUND!$M:$M))</f>
        <v/>
      </c>
      <c r="X1621" s="71" t="str">
        <f>IF(E1621="","",SUMIF(OUTBOUND!$G:$G,WMS!E1621,OUTBOUND!$O:$O))</f>
        <v/>
      </c>
      <c r="Y1621" s="71" t="str">
        <f>IF(E1621="","",SUMIF(OUTBOUND!$G:$G,WMS!E1621,OUTBOUND!$AC:$AC))</f>
        <v/>
      </c>
      <c r="Z1621" s="71" t="str">
        <f>IF(E1621="","",SUMIF(OUTBOUND!$G:$G,WMS!E1621,OUTBOUND!$P:$P))</f>
        <v/>
      </c>
      <c r="AA1621" s="27" t="str">
        <f t="shared" si="443"/>
        <v/>
      </c>
      <c r="AB1621" s="27" t="str">
        <f t="shared" si="444"/>
        <v/>
      </c>
      <c r="AC1621" s="71" t="str">
        <f t="shared" si="445"/>
        <v/>
      </c>
      <c r="AD1621" s="71" t="str">
        <f t="shared" si="446"/>
        <v/>
      </c>
      <c r="AE1621" s="71" t="str">
        <f t="shared" si="447"/>
        <v/>
      </c>
      <c r="AF1621" s="80" t="str">
        <f t="shared" si="448"/>
        <v/>
      </c>
    </row>
    <row r="1622" spans="5:32">
      <c r="E1622" s="57" t="str">
        <f t="shared" si="449"/>
        <v/>
      </c>
      <c r="K1622" s="65" t="str">
        <f t="shared" si="438"/>
        <v/>
      </c>
      <c r="M1622" s="66" t="str">
        <f t="shared" si="439"/>
        <v/>
      </c>
      <c r="Q1622" s="71" t="str">
        <f t="shared" si="440"/>
        <v/>
      </c>
      <c r="R1622" s="65" t="str">
        <f t="shared" si="441"/>
        <v/>
      </c>
      <c r="S1622" s="72" t="str">
        <f t="shared" si="442"/>
        <v/>
      </c>
      <c r="V1622" s="27" t="str">
        <f>IF(E1622="","",SUMIF(OUTBOUND!$G:$G,WMS!E1622,OUTBOUND!$L:$L))</f>
        <v/>
      </c>
      <c r="W1622" s="27" t="str">
        <f>IF(E1622="","",SUMIF(OUTBOUND!$G:$G,WMS!E1622,OUTBOUND!$M:$M))</f>
        <v/>
      </c>
      <c r="X1622" s="71" t="str">
        <f>IF(E1622="","",SUMIF(OUTBOUND!$G:$G,WMS!E1622,OUTBOUND!$O:$O))</f>
        <v/>
      </c>
      <c r="Y1622" s="71" t="str">
        <f>IF(E1622="","",SUMIF(OUTBOUND!$G:$G,WMS!E1622,OUTBOUND!$AC:$AC))</f>
        <v/>
      </c>
      <c r="Z1622" s="71" t="str">
        <f>IF(E1622="","",SUMIF(OUTBOUND!$G:$G,WMS!E1622,OUTBOUND!$P:$P))</f>
        <v/>
      </c>
      <c r="AA1622" s="27" t="str">
        <f t="shared" si="443"/>
        <v/>
      </c>
      <c r="AB1622" s="27" t="str">
        <f t="shared" si="444"/>
        <v/>
      </c>
      <c r="AC1622" s="71" t="str">
        <f t="shared" si="445"/>
        <v/>
      </c>
      <c r="AD1622" s="71" t="str">
        <f t="shared" si="446"/>
        <v/>
      </c>
      <c r="AE1622" s="71" t="str">
        <f t="shared" si="447"/>
        <v/>
      </c>
      <c r="AF1622" s="80" t="str">
        <f t="shared" si="448"/>
        <v/>
      </c>
    </row>
    <row r="1623" spans="5:32">
      <c r="E1623" s="57" t="str">
        <f t="shared" si="449"/>
        <v/>
      </c>
      <c r="K1623" s="65" t="str">
        <f t="shared" si="438"/>
        <v/>
      </c>
      <c r="M1623" s="66" t="str">
        <f t="shared" si="439"/>
        <v/>
      </c>
      <c r="Q1623" s="71" t="str">
        <f t="shared" si="440"/>
        <v/>
      </c>
      <c r="R1623" s="65" t="str">
        <f t="shared" si="441"/>
        <v/>
      </c>
      <c r="S1623" s="72" t="str">
        <f t="shared" si="442"/>
        <v/>
      </c>
      <c r="V1623" s="27" t="str">
        <f>IF(E1623="","",SUMIF(OUTBOUND!$G:$G,WMS!E1623,OUTBOUND!$L:$L))</f>
        <v/>
      </c>
      <c r="W1623" s="27" t="str">
        <f>IF(E1623="","",SUMIF(OUTBOUND!$G:$G,WMS!E1623,OUTBOUND!$M:$M))</f>
        <v/>
      </c>
      <c r="X1623" s="71" t="str">
        <f>IF(E1623="","",SUMIF(OUTBOUND!$G:$G,WMS!E1623,OUTBOUND!$O:$O))</f>
        <v/>
      </c>
      <c r="Y1623" s="71" t="str">
        <f>IF(E1623="","",SUMIF(OUTBOUND!$G:$G,WMS!E1623,OUTBOUND!$AC:$AC))</f>
        <v/>
      </c>
      <c r="Z1623" s="71" t="str">
        <f>IF(E1623="","",SUMIF(OUTBOUND!$G:$G,WMS!E1623,OUTBOUND!$P:$P))</f>
        <v/>
      </c>
      <c r="AA1623" s="27" t="str">
        <f t="shared" si="443"/>
        <v/>
      </c>
      <c r="AB1623" s="27" t="str">
        <f t="shared" si="444"/>
        <v/>
      </c>
      <c r="AC1623" s="71" t="str">
        <f t="shared" si="445"/>
        <v/>
      </c>
      <c r="AD1623" s="71" t="str">
        <f t="shared" si="446"/>
        <v/>
      </c>
      <c r="AE1623" s="71" t="str">
        <f t="shared" si="447"/>
        <v/>
      </c>
      <c r="AF1623" s="80" t="str">
        <f t="shared" si="448"/>
        <v/>
      </c>
    </row>
    <row r="1624" spans="5:32">
      <c r="E1624" s="57" t="str">
        <f t="shared" si="449"/>
        <v/>
      </c>
      <c r="K1624" s="65" t="str">
        <f t="shared" si="438"/>
        <v/>
      </c>
      <c r="M1624" s="66" t="str">
        <f t="shared" si="439"/>
        <v/>
      </c>
      <c r="Q1624" s="71" t="str">
        <f t="shared" si="440"/>
        <v/>
      </c>
      <c r="R1624" s="65" t="str">
        <f t="shared" si="441"/>
        <v/>
      </c>
      <c r="S1624" s="72" t="str">
        <f t="shared" si="442"/>
        <v/>
      </c>
      <c r="V1624" s="27" t="str">
        <f>IF(E1624="","",SUMIF(OUTBOUND!$G:$G,WMS!E1624,OUTBOUND!$L:$L))</f>
        <v/>
      </c>
      <c r="W1624" s="27" t="str">
        <f>IF(E1624="","",SUMIF(OUTBOUND!$G:$G,WMS!E1624,OUTBOUND!$M:$M))</f>
        <v/>
      </c>
      <c r="X1624" s="71" t="str">
        <f>IF(E1624="","",SUMIF(OUTBOUND!$G:$G,WMS!E1624,OUTBOUND!$O:$O))</f>
        <v/>
      </c>
      <c r="Y1624" s="71" t="str">
        <f>IF(E1624="","",SUMIF(OUTBOUND!$G:$G,WMS!E1624,OUTBOUND!$AC:$AC))</f>
        <v/>
      </c>
      <c r="Z1624" s="71" t="str">
        <f>IF(E1624="","",SUMIF(OUTBOUND!$G:$G,WMS!E1624,OUTBOUND!$P:$P))</f>
        <v/>
      </c>
      <c r="AA1624" s="27" t="str">
        <f t="shared" si="443"/>
        <v/>
      </c>
      <c r="AB1624" s="27" t="str">
        <f t="shared" si="444"/>
        <v/>
      </c>
      <c r="AC1624" s="71" t="str">
        <f t="shared" si="445"/>
        <v/>
      </c>
      <c r="AD1624" s="71" t="str">
        <f t="shared" si="446"/>
        <v/>
      </c>
      <c r="AE1624" s="71" t="str">
        <f t="shared" si="447"/>
        <v/>
      </c>
      <c r="AF1624" s="80" t="str">
        <f t="shared" si="448"/>
        <v/>
      </c>
    </row>
    <row r="1625" spans="5:32">
      <c r="E1625" s="57" t="str">
        <f t="shared" si="449"/>
        <v/>
      </c>
      <c r="K1625" s="65" t="str">
        <f t="shared" si="438"/>
        <v/>
      </c>
      <c r="M1625" s="66" t="str">
        <f t="shared" si="439"/>
        <v/>
      </c>
      <c r="Q1625" s="71" t="str">
        <f t="shared" si="440"/>
        <v/>
      </c>
      <c r="R1625" s="65" t="str">
        <f t="shared" si="441"/>
        <v/>
      </c>
      <c r="S1625" s="72" t="str">
        <f t="shared" si="442"/>
        <v/>
      </c>
      <c r="V1625" s="27" t="str">
        <f>IF(E1625="","",SUMIF(OUTBOUND!$G:$G,WMS!E1625,OUTBOUND!$L:$L))</f>
        <v/>
      </c>
      <c r="W1625" s="27" t="str">
        <f>IF(E1625="","",SUMIF(OUTBOUND!$G:$G,WMS!E1625,OUTBOUND!$M:$M))</f>
        <v/>
      </c>
      <c r="X1625" s="71" t="str">
        <f>IF(E1625="","",SUMIF(OUTBOUND!$G:$G,WMS!E1625,OUTBOUND!$O:$O))</f>
        <v/>
      </c>
      <c r="Y1625" s="71" t="str">
        <f>IF(E1625="","",SUMIF(OUTBOUND!$G:$G,WMS!E1625,OUTBOUND!$AC:$AC))</f>
        <v/>
      </c>
      <c r="Z1625" s="71" t="str">
        <f>IF(E1625="","",SUMIF(OUTBOUND!$G:$G,WMS!E1625,OUTBOUND!$P:$P))</f>
        <v/>
      </c>
      <c r="AA1625" s="27" t="str">
        <f t="shared" si="443"/>
        <v/>
      </c>
      <c r="AB1625" s="27" t="str">
        <f t="shared" si="444"/>
        <v/>
      </c>
      <c r="AC1625" s="71" t="str">
        <f t="shared" si="445"/>
        <v/>
      </c>
      <c r="AD1625" s="71" t="str">
        <f t="shared" si="446"/>
        <v/>
      </c>
      <c r="AE1625" s="71" t="str">
        <f t="shared" si="447"/>
        <v/>
      </c>
      <c r="AF1625" s="80" t="str">
        <f t="shared" si="448"/>
        <v/>
      </c>
    </row>
    <row r="1626" spans="5:32">
      <c r="E1626" s="57" t="str">
        <f t="shared" si="449"/>
        <v/>
      </c>
      <c r="K1626" s="65" t="str">
        <f t="shared" si="438"/>
        <v/>
      </c>
      <c r="M1626" s="66" t="str">
        <f t="shared" si="439"/>
        <v/>
      </c>
      <c r="Q1626" s="71" t="str">
        <f t="shared" si="440"/>
        <v/>
      </c>
      <c r="R1626" s="65" t="str">
        <f t="shared" si="441"/>
        <v/>
      </c>
      <c r="S1626" s="72" t="str">
        <f t="shared" si="442"/>
        <v/>
      </c>
      <c r="V1626" s="27" t="str">
        <f>IF(E1626="","",SUMIF(OUTBOUND!$G:$G,WMS!E1626,OUTBOUND!$L:$L))</f>
        <v/>
      </c>
      <c r="W1626" s="27" t="str">
        <f>IF(E1626="","",SUMIF(OUTBOUND!$G:$G,WMS!E1626,OUTBOUND!$M:$M))</f>
        <v/>
      </c>
      <c r="X1626" s="71" t="str">
        <f>IF(E1626="","",SUMIF(OUTBOUND!$G:$G,WMS!E1626,OUTBOUND!$O:$O))</f>
        <v/>
      </c>
      <c r="Y1626" s="71" t="str">
        <f>IF(E1626="","",SUMIF(OUTBOUND!$G:$G,WMS!E1626,OUTBOUND!$AC:$AC))</f>
        <v/>
      </c>
      <c r="Z1626" s="71" t="str">
        <f>IF(E1626="","",SUMIF(OUTBOUND!$G:$G,WMS!E1626,OUTBOUND!$P:$P))</f>
        <v/>
      </c>
      <c r="AA1626" s="27" t="str">
        <f t="shared" si="443"/>
        <v/>
      </c>
      <c r="AB1626" s="27" t="str">
        <f t="shared" si="444"/>
        <v/>
      </c>
      <c r="AC1626" s="71" t="str">
        <f t="shared" si="445"/>
        <v/>
      </c>
      <c r="AD1626" s="71" t="str">
        <f t="shared" si="446"/>
        <v/>
      </c>
      <c r="AE1626" s="71" t="str">
        <f t="shared" si="447"/>
        <v/>
      </c>
      <c r="AF1626" s="80" t="str">
        <f t="shared" si="448"/>
        <v/>
      </c>
    </row>
    <row r="1627" spans="5:32">
      <c r="E1627" s="57" t="str">
        <f t="shared" si="449"/>
        <v/>
      </c>
      <c r="K1627" s="65" t="str">
        <f t="shared" si="438"/>
        <v/>
      </c>
      <c r="M1627" s="66" t="str">
        <f t="shared" si="439"/>
        <v/>
      </c>
      <c r="Q1627" s="71" t="str">
        <f t="shared" si="440"/>
        <v/>
      </c>
      <c r="R1627" s="65" t="str">
        <f t="shared" si="441"/>
        <v/>
      </c>
      <c r="S1627" s="72" t="str">
        <f t="shared" si="442"/>
        <v/>
      </c>
      <c r="V1627" s="27" t="str">
        <f>IF(E1627="","",SUMIF(OUTBOUND!$G:$G,WMS!E1627,OUTBOUND!$L:$L))</f>
        <v/>
      </c>
      <c r="W1627" s="27" t="str">
        <f>IF(E1627="","",SUMIF(OUTBOUND!$G:$G,WMS!E1627,OUTBOUND!$M:$M))</f>
        <v/>
      </c>
      <c r="X1627" s="71" t="str">
        <f>IF(E1627="","",SUMIF(OUTBOUND!$G:$G,WMS!E1627,OUTBOUND!$O:$O))</f>
        <v/>
      </c>
      <c r="Y1627" s="71" t="str">
        <f>IF(E1627="","",SUMIF(OUTBOUND!$G:$G,WMS!E1627,OUTBOUND!$AC:$AC))</f>
        <v/>
      </c>
      <c r="Z1627" s="71" t="str">
        <f>IF(E1627="","",SUMIF(OUTBOUND!$G:$G,WMS!E1627,OUTBOUND!$P:$P))</f>
        <v/>
      </c>
      <c r="AA1627" s="27" t="str">
        <f t="shared" si="443"/>
        <v/>
      </c>
      <c r="AB1627" s="27" t="str">
        <f t="shared" si="444"/>
        <v/>
      </c>
      <c r="AC1627" s="71" t="str">
        <f t="shared" si="445"/>
        <v/>
      </c>
      <c r="AD1627" s="71" t="str">
        <f t="shared" si="446"/>
        <v/>
      </c>
      <c r="AE1627" s="71" t="str">
        <f t="shared" si="447"/>
        <v/>
      </c>
      <c r="AF1627" s="80" t="str">
        <f t="shared" si="448"/>
        <v/>
      </c>
    </row>
    <row r="1628" spans="5:32">
      <c r="E1628" s="57" t="str">
        <f t="shared" si="449"/>
        <v/>
      </c>
      <c r="K1628" s="65" t="str">
        <f t="shared" si="438"/>
        <v/>
      </c>
      <c r="M1628" s="66" t="str">
        <f t="shared" si="439"/>
        <v/>
      </c>
      <c r="Q1628" s="71" t="str">
        <f t="shared" si="440"/>
        <v/>
      </c>
      <c r="R1628" s="65" t="str">
        <f t="shared" si="441"/>
        <v/>
      </c>
      <c r="S1628" s="72" t="str">
        <f t="shared" si="442"/>
        <v/>
      </c>
      <c r="V1628" s="27" t="str">
        <f>IF(E1628="","",SUMIF(OUTBOUND!$G:$G,WMS!E1628,OUTBOUND!$L:$L))</f>
        <v/>
      </c>
      <c r="W1628" s="27" t="str">
        <f>IF(E1628="","",SUMIF(OUTBOUND!$G:$G,WMS!E1628,OUTBOUND!$M:$M))</f>
        <v/>
      </c>
      <c r="X1628" s="71" t="str">
        <f>IF(E1628="","",SUMIF(OUTBOUND!$G:$G,WMS!E1628,OUTBOUND!$O:$O))</f>
        <v/>
      </c>
      <c r="Y1628" s="71" t="str">
        <f>IF(E1628="","",SUMIF(OUTBOUND!$G:$G,WMS!E1628,OUTBOUND!$AC:$AC))</f>
        <v/>
      </c>
      <c r="Z1628" s="71" t="str">
        <f>IF(E1628="","",SUMIF(OUTBOUND!$G:$G,WMS!E1628,OUTBOUND!$P:$P))</f>
        <v/>
      </c>
      <c r="AA1628" s="27" t="str">
        <f t="shared" si="443"/>
        <v/>
      </c>
      <c r="AB1628" s="27" t="str">
        <f t="shared" si="444"/>
        <v/>
      </c>
      <c r="AC1628" s="71" t="str">
        <f t="shared" si="445"/>
        <v/>
      </c>
      <c r="AD1628" s="71" t="str">
        <f t="shared" si="446"/>
        <v/>
      </c>
      <c r="AE1628" s="71" t="str">
        <f t="shared" si="447"/>
        <v/>
      </c>
      <c r="AF1628" s="80" t="str">
        <f t="shared" si="448"/>
        <v/>
      </c>
    </row>
    <row r="1629" spans="5:32">
      <c r="E1629" s="57" t="str">
        <f t="shared" si="449"/>
        <v/>
      </c>
      <c r="K1629" s="65" t="str">
        <f t="shared" si="438"/>
        <v/>
      </c>
      <c r="M1629" s="66" t="str">
        <f t="shared" si="439"/>
        <v/>
      </c>
      <c r="Q1629" s="71" t="str">
        <f t="shared" si="440"/>
        <v/>
      </c>
      <c r="R1629" s="65" t="str">
        <f t="shared" si="441"/>
        <v/>
      </c>
      <c r="S1629" s="72" t="str">
        <f t="shared" si="442"/>
        <v/>
      </c>
      <c r="V1629" s="27" t="str">
        <f>IF(E1629="","",SUMIF(OUTBOUND!$G:$G,WMS!E1629,OUTBOUND!$L:$L))</f>
        <v/>
      </c>
      <c r="W1629" s="27" t="str">
        <f>IF(E1629="","",SUMIF(OUTBOUND!$G:$G,WMS!E1629,OUTBOUND!$M:$M))</f>
        <v/>
      </c>
      <c r="X1629" s="71" t="str">
        <f>IF(E1629="","",SUMIF(OUTBOUND!$G:$G,WMS!E1629,OUTBOUND!$O:$O))</f>
        <v/>
      </c>
      <c r="Y1629" s="71" t="str">
        <f>IF(E1629="","",SUMIF(OUTBOUND!$G:$G,WMS!E1629,OUTBOUND!$AC:$AC))</f>
        <v/>
      </c>
      <c r="Z1629" s="71" t="str">
        <f>IF(E1629="","",SUMIF(OUTBOUND!$G:$G,WMS!E1629,OUTBOUND!$P:$P))</f>
        <v/>
      </c>
      <c r="AA1629" s="27" t="str">
        <f t="shared" si="443"/>
        <v/>
      </c>
      <c r="AB1629" s="27" t="str">
        <f t="shared" si="444"/>
        <v/>
      </c>
      <c r="AC1629" s="71" t="str">
        <f t="shared" si="445"/>
        <v/>
      </c>
      <c r="AD1629" s="71" t="str">
        <f t="shared" si="446"/>
        <v/>
      </c>
      <c r="AE1629" s="71" t="str">
        <f t="shared" si="447"/>
        <v/>
      </c>
      <c r="AF1629" s="80" t="str">
        <f t="shared" si="448"/>
        <v/>
      </c>
    </row>
    <row r="1630" spans="5:32">
      <c r="E1630" s="57" t="str">
        <f t="shared" si="449"/>
        <v/>
      </c>
      <c r="K1630" s="65" t="str">
        <f t="shared" si="438"/>
        <v/>
      </c>
      <c r="M1630" s="66" t="str">
        <f t="shared" si="439"/>
        <v/>
      </c>
      <c r="Q1630" s="71" t="str">
        <f t="shared" si="440"/>
        <v/>
      </c>
      <c r="R1630" s="65" t="str">
        <f t="shared" si="441"/>
        <v/>
      </c>
      <c r="S1630" s="72" t="str">
        <f t="shared" si="442"/>
        <v/>
      </c>
      <c r="V1630" s="27" t="str">
        <f>IF(E1630="","",SUMIF(OUTBOUND!$G:$G,WMS!E1630,OUTBOUND!$L:$L))</f>
        <v/>
      </c>
      <c r="W1630" s="27" t="str">
        <f>IF(E1630="","",SUMIF(OUTBOUND!$G:$G,WMS!E1630,OUTBOUND!$M:$M))</f>
        <v/>
      </c>
      <c r="X1630" s="71" t="str">
        <f>IF(E1630="","",SUMIF(OUTBOUND!$G:$G,WMS!E1630,OUTBOUND!$O:$O))</f>
        <v/>
      </c>
      <c r="Y1630" s="71" t="str">
        <f>IF(E1630="","",SUMIF(OUTBOUND!$G:$G,WMS!E1630,OUTBOUND!$AC:$AC))</f>
        <v/>
      </c>
      <c r="Z1630" s="71" t="str">
        <f>IF(E1630="","",SUMIF(OUTBOUND!$G:$G,WMS!E1630,OUTBOUND!$P:$P))</f>
        <v/>
      </c>
      <c r="AA1630" s="27" t="str">
        <f t="shared" si="443"/>
        <v/>
      </c>
      <c r="AB1630" s="27" t="str">
        <f t="shared" si="444"/>
        <v/>
      </c>
      <c r="AC1630" s="71" t="str">
        <f t="shared" si="445"/>
        <v/>
      </c>
      <c r="AD1630" s="71" t="str">
        <f t="shared" si="446"/>
        <v/>
      </c>
      <c r="AE1630" s="71" t="str">
        <f t="shared" si="447"/>
        <v/>
      </c>
      <c r="AF1630" s="80" t="str">
        <f t="shared" si="448"/>
        <v/>
      </c>
    </row>
    <row r="1631" spans="5:32">
      <c r="E1631" s="57" t="str">
        <f t="shared" si="449"/>
        <v/>
      </c>
      <c r="K1631" s="65" t="str">
        <f t="shared" si="438"/>
        <v/>
      </c>
      <c r="M1631" s="66" t="str">
        <f t="shared" si="439"/>
        <v/>
      </c>
      <c r="Q1631" s="71" t="str">
        <f t="shared" si="440"/>
        <v/>
      </c>
      <c r="R1631" s="65" t="str">
        <f t="shared" si="441"/>
        <v/>
      </c>
      <c r="S1631" s="72" t="str">
        <f t="shared" si="442"/>
        <v/>
      </c>
      <c r="V1631" s="27" t="str">
        <f>IF(E1631="","",SUMIF(OUTBOUND!$G:$G,WMS!E1631,OUTBOUND!$L:$L))</f>
        <v/>
      </c>
      <c r="W1631" s="27" t="str">
        <f>IF(E1631="","",SUMIF(OUTBOUND!$G:$G,WMS!E1631,OUTBOUND!$M:$M))</f>
        <v/>
      </c>
      <c r="X1631" s="71" t="str">
        <f>IF(E1631="","",SUMIF(OUTBOUND!$G:$G,WMS!E1631,OUTBOUND!$O:$O))</f>
        <v/>
      </c>
      <c r="Y1631" s="71" t="str">
        <f>IF(E1631="","",SUMIF(OUTBOUND!$G:$G,WMS!E1631,OUTBOUND!$AC:$AC))</f>
        <v/>
      </c>
      <c r="Z1631" s="71" t="str">
        <f>IF(E1631="","",SUMIF(OUTBOUND!$G:$G,WMS!E1631,OUTBOUND!$P:$P))</f>
        <v/>
      </c>
      <c r="AA1631" s="27" t="str">
        <f t="shared" si="443"/>
        <v/>
      </c>
      <c r="AB1631" s="27" t="str">
        <f t="shared" si="444"/>
        <v/>
      </c>
      <c r="AC1631" s="71" t="str">
        <f t="shared" si="445"/>
        <v/>
      </c>
      <c r="AD1631" s="71" t="str">
        <f t="shared" si="446"/>
        <v/>
      </c>
      <c r="AE1631" s="71" t="str">
        <f t="shared" si="447"/>
        <v/>
      </c>
      <c r="AF1631" s="80" t="str">
        <f t="shared" si="448"/>
        <v/>
      </c>
    </row>
    <row r="1632" spans="5:32">
      <c r="E1632" s="57" t="str">
        <f t="shared" si="449"/>
        <v/>
      </c>
      <c r="K1632" s="65" t="str">
        <f t="shared" ref="K1632:K1695" si="450">IF(J1632="","",J1632/I1632)</f>
        <v/>
      </c>
      <c r="M1632" s="66" t="str">
        <f t="shared" ref="M1632:M1695" si="451">IF(L1632="","",ROUND(I1632*L1632,3))</f>
        <v/>
      </c>
      <c r="Q1632" s="71" t="str">
        <f t="shared" ref="Q1632:Q1695" si="452">IF(P1632="","",ROUND(N1632*O1632*P1632/1000000,3))</f>
        <v/>
      </c>
      <c r="R1632" s="65" t="str">
        <f t="shared" ref="R1632:R1695" si="453">IF(Q1632="","",ROUND(N1632*O1632*P1632/1000000*I1632,2))</f>
        <v/>
      </c>
      <c r="S1632" s="72" t="str">
        <f t="shared" ref="S1632:S1695" si="454">IF(T1632="","",T1632/J1632)</f>
        <v/>
      </c>
      <c r="V1632" s="27" t="str">
        <f>IF(E1632="","",SUMIF(OUTBOUND!$G:$G,WMS!E1632,OUTBOUND!$L:$L))</f>
        <v/>
      </c>
      <c r="W1632" s="27" t="str">
        <f>IF(E1632="","",SUMIF(OUTBOUND!$G:$G,WMS!E1632,OUTBOUND!$M:$M))</f>
        <v/>
      </c>
      <c r="X1632" s="71" t="str">
        <f>IF(E1632="","",SUMIF(OUTBOUND!$G:$G,WMS!E1632,OUTBOUND!$O:$O))</f>
        <v/>
      </c>
      <c r="Y1632" s="71" t="str">
        <f>IF(E1632="","",SUMIF(OUTBOUND!$G:$G,WMS!E1632,OUTBOUND!$AC:$AC))</f>
        <v/>
      </c>
      <c r="Z1632" s="71" t="str">
        <f>IF(E1632="","",SUMIF(OUTBOUND!$G:$G,WMS!E1632,OUTBOUND!$P:$P))</f>
        <v/>
      </c>
      <c r="AA1632" s="27" t="str">
        <f t="shared" ref="AA1632:AA1695" si="455">IF(I1632="","",I1632-V1632)</f>
        <v/>
      </c>
      <c r="AB1632" s="27" t="str">
        <f t="shared" ref="AB1632:AB1695" si="456">IF(J1632="","",J1632-W1632)</f>
        <v/>
      </c>
      <c r="AC1632" s="71" t="str">
        <f t="shared" ref="AC1632:AC1695" si="457">IF(M1632="","",M1632-X1632)</f>
        <v/>
      </c>
      <c r="AD1632" s="71" t="str">
        <f t="shared" ref="AD1632:AD1695" si="458">IF(T1632="","",T1632-Y1632)</f>
        <v/>
      </c>
      <c r="AE1632" s="71" t="str">
        <f t="shared" ref="AE1632:AE1695" si="459">IF(R1632="","",R1632-Z1632)</f>
        <v/>
      </c>
      <c r="AF1632" s="80" t="str">
        <f t="shared" ref="AF1632:AF1695" si="460">IF(AB1632="","",EXACT(K1632,AB1632/AA1632))</f>
        <v/>
      </c>
    </row>
    <row r="1633" spans="5:32">
      <c r="E1633" s="57" t="str">
        <f t="shared" si="449"/>
        <v/>
      </c>
      <c r="K1633" s="65" t="str">
        <f t="shared" si="450"/>
        <v/>
      </c>
      <c r="M1633" s="66" t="str">
        <f t="shared" si="451"/>
        <v/>
      </c>
      <c r="Q1633" s="71" t="str">
        <f t="shared" si="452"/>
        <v/>
      </c>
      <c r="R1633" s="65" t="str">
        <f t="shared" si="453"/>
        <v/>
      </c>
      <c r="S1633" s="72" t="str">
        <f t="shared" si="454"/>
        <v/>
      </c>
      <c r="V1633" s="27" t="str">
        <f>IF(E1633="","",SUMIF(OUTBOUND!$G:$G,WMS!E1633,OUTBOUND!$L:$L))</f>
        <v/>
      </c>
      <c r="W1633" s="27" t="str">
        <f>IF(E1633="","",SUMIF(OUTBOUND!$G:$G,WMS!E1633,OUTBOUND!$M:$M))</f>
        <v/>
      </c>
      <c r="X1633" s="71" t="str">
        <f>IF(E1633="","",SUMIF(OUTBOUND!$G:$G,WMS!E1633,OUTBOUND!$O:$O))</f>
        <v/>
      </c>
      <c r="Y1633" s="71" t="str">
        <f>IF(E1633="","",SUMIF(OUTBOUND!$G:$G,WMS!E1633,OUTBOUND!$AC:$AC))</f>
        <v/>
      </c>
      <c r="Z1633" s="71" t="str">
        <f>IF(E1633="","",SUMIF(OUTBOUND!$G:$G,WMS!E1633,OUTBOUND!$P:$P))</f>
        <v/>
      </c>
      <c r="AA1633" s="27" t="str">
        <f t="shared" si="455"/>
        <v/>
      </c>
      <c r="AB1633" s="27" t="str">
        <f t="shared" si="456"/>
        <v/>
      </c>
      <c r="AC1633" s="71" t="str">
        <f t="shared" si="457"/>
        <v/>
      </c>
      <c r="AD1633" s="71" t="str">
        <f t="shared" si="458"/>
        <v/>
      </c>
      <c r="AE1633" s="71" t="str">
        <f t="shared" si="459"/>
        <v/>
      </c>
      <c r="AF1633" s="80" t="str">
        <f t="shared" si="460"/>
        <v/>
      </c>
    </row>
    <row r="1634" spans="5:32">
      <c r="E1634" s="57" t="str">
        <f t="shared" si="449"/>
        <v/>
      </c>
      <c r="K1634" s="65" t="str">
        <f t="shared" si="450"/>
        <v/>
      </c>
      <c r="M1634" s="66" t="str">
        <f t="shared" si="451"/>
        <v/>
      </c>
      <c r="Q1634" s="71" t="str">
        <f t="shared" si="452"/>
        <v/>
      </c>
      <c r="R1634" s="65" t="str">
        <f t="shared" si="453"/>
        <v/>
      </c>
      <c r="S1634" s="72" t="str">
        <f t="shared" si="454"/>
        <v/>
      </c>
      <c r="V1634" s="27" t="str">
        <f>IF(E1634="","",SUMIF(OUTBOUND!$G:$G,WMS!E1634,OUTBOUND!$L:$L))</f>
        <v/>
      </c>
      <c r="W1634" s="27" t="str">
        <f>IF(E1634="","",SUMIF(OUTBOUND!$G:$G,WMS!E1634,OUTBOUND!$M:$M))</f>
        <v/>
      </c>
      <c r="X1634" s="71" t="str">
        <f>IF(E1634="","",SUMIF(OUTBOUND!$G:$G,WMS!E1634,OUTBOUND!$O:$O))</f>
        <v/>
      </c>
      <c r="Y1634" s="71" t="str">
        <f>IF(E1634="","",SUMIF(OUTBOUND!$G:$G,WMS!E1634,OUTBOUND!$AC:$AC))</f>
        <v/>
      </c>
      <c r="Z1634" s="71" t="str">
        <f>IF(E1634="","",SUMIF(OUTBOUND!$G:$G,WMS!E1634,OUTBOUND!$P:$P))</f>
        <v/>
      </c>
      <c r="AA1634" s="27" t="str">
        <f t="shared" si="455"/>
        <v/>
      </c>
      <c r="AB1634" s="27" t="str">
        <f t="shared" si="456"/>
        <v/>
      </c>
      <c r="AC1634" s="71" t="str">
        <f t="shared" si="457"/>
        <v/>
      </c>
      <c r="AD1634" s="71" t="str">
        <f t="shared" si="458"/>
        <v/>
      </c>
      <c r="AE1634" s="71" t="str">
        <f t="shared" si="459"/>
        <v/>
      </c>
      <c r="AF1634" s="80" t="str">
        <f t="shared" si="460"/>
        <v/>
      </c>
    </row>
    <row r="1635" spans="5:32">
      <c r="E1635" s="57" t="str">
        <f t="shared" si="449"/>
        <v/>
      </c>
      <c r="K1635" s="65" t="str">
        <f t="shared" si="450"/>
        <v/>
      </c>
      <c r="M1635" s="66" t="str">
        <f t="shared" si="451"/>
        <v/>
      </c>
      <c r="Q1635" s="71" t="str">
        <f t="shared" si="452"/>
        <v/>
      </c>
      <c r="R1635" s="65" t="str">
        <f t="shared" si="453"/>
        <v/>
      </c>
      <c r="S1635" s="72" t="str">
        <f t="shared" si="454"/>
        <v/>
      </c>
      <c r="V1635" s="27" t="str">
        <f>IF(E1635="","",SUMIF(OUTBOUND!$G:$G,WMS!E1635,OUTBOUND!$L:$L))</f>
        <v/>
      </c>
      <c r="W1635" s="27" t="str">
        <f>IF(E1635="","",SUMIF(OUTBOUND!$G:$G,WMS!E1635,OUTBOUND!$M:$M))</f>
        <v/>
      </c>
      <c r="X1635" s="71" t="str">
        <f>IF(E1635="","",SUMIF(OUTBOUND!$G:$G,WMS!E1635,OUTBOUND!$O:$O))</f>
        <v/>
      </c>
      <c r="Y1635" s="71" t="str">
        <f>IF(E1635="","",SUMIF(OUTBOUND!$G:$G,WMS!E1635,OUTBOUND!$AC:$AC))</f>
        <v/>
      </c>
      <c r="Z1635" s="71" t="str">
        <f>IF(E1635="","",SUMIF(OUTBOUND!$G:$G,WMS!E1635,OUTBOUND!$P:$P))</f>
        <v/>
      </c>
      <c r="AA1635" s="27" t="str">
        <f t="shared" si="455"/>
        <v/>
      </c>
      <c r="AB1635" s="27" t="str">
        <f t="shared" si="456"/>
        <v/>
      </c>
      <c r="AC1635" s="71" t="str">
        <f t="shared" si="457"/>
        <v/>
      </c>
      <c r="AD1635" s="71" t="str">
        <f t="shared" si="458"/>
        <v/>
      </c>
      <c r="AE1635" s="71" t="str">
        <f t="shared" si="459"/>
        <v/>
      </c>
      <c r="AF1635" s="80" t="str">
        <f t="shared" si="460"/>
        <v/>
      </c>
    </row>
    <row r="1636" spans="5:32">
      <c r="E1636" s="57" t="str">
        <f t="shared" si="449"/>
        <v/>
      </c>
      <c r="K1636" s="65" t="str">
        <f t="shared" si="450"/>
        <v/>
      </c>
      <c r="M1636" s="66" t="str">
        <f t="shared" si="451"/>
        <v/>
      </c>
      <c r="Q1636" s="71" t="str">
        <f t="shared" si="452"/>
        <v/>
      </c>
      <c r="R1636" s="65" t="str">
        <f t="shared" si="453"/>
        <v/>
      </c>
      <c r="S1636" s="72" t="str">
        <f t="shared" si="454"/>
        <v/>
      </c>
      <c r="V1636" s="27" t="str">
        <f>IF(E1636="","",SUMIF(OUTBOUND!$G:$G,WMS!E1636,OUTBOUND!$L:$L))</f>
        <v/>
      </c>
      <c r="W1636" s="27" t="str">
        <f>IF(E1636="","",SUMIF(OUTBOUND!$G:$G,WMS!E1636,OUTBOUND!$M:$M))</f>
        <v/>
      </c>
      <c r="X1636" s="71" t="str">
        <f>IF(E1636="","",SUMIF(OUTBOUND!$G:$G,WMS!E1636,OUTBOUND!$O:$O))</f>
        <v/>
      </c>
      <c r="Y1636" s="71" t="str">
        <f>IF(E1636="","",SUMIF(OUTBOUND!$G:$G,WMS!E1636,OUTBOUND!$AC:$AC))</f>
        <v/>
      </c>
      <c r="Z1636" s="71" t="str">
        <f>IF(E1636="","",SUMIF(OUTBOUND!$G:$G,WMS!E1636,OUTBOUND!$P:$P))</f>
        <v/>
      </c>
      <c r="AA1636" s="27" t="str">
        <f t="shared" si="455"/>
        <v/>
      </c>
      <c r="AB1636" s="27" t="str">
        <f t="shared" si="456"/>
        <v/>
      </c>
      <c r="AC1636" s="71" t="str">
        <f t="shared" si="457"/>
        <v/>
      </c>
      <c r="AD1636" s="71" t="str">
        <f t="shared" si="458"/>
        <v/>
      </c>
      <c r="AE1636" s="71" t="str">
        <f t="shared" si="459"/>
        <v/>
      </c>
      <c r="AF1636" s="80" t="str">
        <f t="shared" si="460"/>
        <v/>
      </c>
    </row>
    <row r="1637" spans="5:32">
      <c r="E1637" s="57" t="str">
        <f t="shared" si="449"/>
        <v/>
      </c>
      <c r="K1637" s="65" t="str">
        <f t="shared" si="450"/>
        <v/>
      </c>
      <c r="M1637" s="66" t="str">
        <f t="shared" si="451"/>
        <v/>
      </c>
      <c r="Q1637" s="71" t="str">
        <f t="shared" si="452"/>
        <v/>
      </c>
      <c r="R1637" s="65" t="str">
        <f t="shared" si="453"/>
        <v/>
      </c>
      <c r="S1637" s="72" t="str">
        <f t="shared" si="454"/>
        <v/>
      </c>
      <c r="V1637" s="27" t="str">
        <f>IF(E1637="","",SUMIF(OUTBOUND!$G:$G,WMS!E1637,OUTBOUND!$L:$L))</f>
        <v/>
      </c>
      <c r="W1637" s="27" t="str">
        <f>IF(E1637="","",SUMIF(OUTBOUND!$G:$G,WMS!E1637,OUTBOUND!$M:$M))</f>
        <v/>
      </c>
      <c r="X1637" s="71" t="str">
        <f>IF(E1637="","",SUMIF(OUTBOUND!$G:$G,WMS!E1637,OUTBOUND!$O:$O))</f>
        <v/>
      </c>
      <c r="Y1637" s="71" t="str">
        <f>IF(E1637="","",SUMIF(OUTBOUND!$G:$G,WMS!E1637,OUTBOUND!$AC:$AC))</f>
        <v/>
      </c>
      <c r="Z1637" s="71" t="str">
        <f>IF(E1637="","",SUMIF(OUTBOUND!$G:$G,WMS!E1637,OUTBOUND!$P:$P))</f>
        <v/>
      </c>
      <c r="AA1637" s="27" t="str">
        <f t="shared" si="455"/>
        <v/>
      </c>
      <c r="AB1637" s="27" t="str">
        <f t="shared" si="456"/>
        <v/>
      </c>
      <c r="AC1637" s="71" t="str">
        <f t="shared" si="457"/>
        <v/>
      </c>
      <c r="AD1637" s="71" t="str">
        <f t="shared" si="458"/>
        <v/>
      </c>
      <c r="AE1637" s="71" t="str">
        <f t="shared" si="459"/>
        <v/>
      </c>
      <c r="AF1637" s="80" t="str">
        <f t="shared" si="460"/>
        <v/>
      </c>
    </row>
    <row r="1638" spans="5:32">
      <c r="E1638" s="57" t="str">
        <f t="shared" si="449"/>
        <v/>
      </c>
      <c r="K1638" s="65" t="str">
        <f t="shared" si="450"/>
        <v/>
      </c>
      <c r="M1638" s="66" t="str">
        <f t="shared" si="451"/>
        <v/>
      </c>
      <c r="Q1638" s="71" t="str">
        <f t="shared" si="452"/>
        <v/>
      </c>
      <c r="R1638" s="65" t="str">
        <f t="shared" si="453"/>
        <v/>
      </c>
      <c r="S1638" s="72" t="str">
        <f t="shared" si="454"/>
        <v/>
      </c>
      <c r="V1638" s="27" t="str">
        <f>IF(E1638="","",SUMIF(OUTBOUND!$G:$G,WMS!E1638,OUTBOUND!$L:$L))</f>
        <v/>
      </c>
      <c r="W1638" s="27" t="str">
        <f>IF(E1638="","",SUMIF(OUTBOUND!$G:$G,WMS!E1638,OUTBOUND!$M:$M))</f>
        <v/>
      </c>
      <c r="X1638" s="71" t="str">
        <f>IF(E1638="","",SUMIF(OUTBOUND!$G:$G,WMS!E1638,OUTBOUND!$O:$O))</f>
        <v/>
      </c>
      <c r="Y1638" s="71" t="str">
        <f>IF(E1638="","",SUMIF(OUTBOUND!$G:$G,WMS!E1638,OUTBOUND!$AC:$AC))</f>
        <v/>
      </c>
      <c r="Z1638" s="71" t="str">
        <f>IF(E1638="","",SUMIF(OUTBOUND!$G:$G,WMS!E1638,OUTBOUND!$P:$P))</f>
        <v/>
      </c>
      <c r="AA1638" s="27" t="str">
        <f t="shared" si="455"/>
        <v/>
      </c>
      <c r="AB1638" s="27" t="str">
        <f t="shared" si="456"/>
        <v/>
      </c>
      <c r="AC1638" s="71" t="str">
        <f t="shared" si="457"/>
        <v/>
      </c>
      <c r="AD1638" s="71" t="str">
        <f t="shared" si="458"/>
        <v/>
      </c>
      <c r="AE1638" s="71" t="str">
        <f t="shared" si="459"/>
        <v/>
      </c>
      <c r="AF1638" s="80" t="str">
        <f t="shared" si="460"/>
        <v/>
      </c>
    </row>
    <row r="1639" spans="5:32">
      <c r="E1639" s="57" t="str">
        <f t="shared" si="449"/>
        <v/>
      </c>
      <c r="K1639" s="65" t="str">
        <f t="shared" si="450"/>
        <v/>
      </c>
      <c r="M1639" s="66" t="str">
        <f t="shared" si="451"/>
        <v/>
      </c>
      <c r="Q1639" s="71" t="str">
        <f t="shared" si="452"/>
        <v/>
      </c>
      <c r="R1639" s="65" t="str">
        <f t="shared" si="453"/>
        <v/>
      </c>
      <c r="S1639" s="72" t="str">
        <f t="shared" si="454"/>
        <v/>
      </c>
      <c r="V1639" s="27" t="str">
        <f>IF(E1639="","",SUMIF(OUTBOUND!$G:$G,WMS!E1639,OUTBOUND!$L:$L))</f>
        <v/>
      </c>
      <c r="W1639" s="27" t="str">
        <f>IF(E1639="","",SUMIF(OUTBOUND!$G:$G,WMS!E1639,OUTBOUND!$M:$M))</f>
        <v/>
      </c>
      <c r="X1639" s="71" t="str">
        <f>IF(E1639="","",SUMIF(OUTBOUND!$G:$G,WMS!E1639,OUTBOUND!$O:$O))</f>
        <v/>
      </c>
      <c r="Y1639" s="71" t="str">
        <f>IF(E1639="","",SUMIF(OUTBOUND!$G:$G,WMS!E1639,OUTBOUND!$AC:$AC))</f>
        <v/>
      </c>
      <c r="Z1639" s="71" t="str">
        <f>IF(E1639="","",SUMIF(OUTBOUND!$G:$G,WMS!E1639,OUTBOUND!$P:$P))</f>
        <v/>
      </c>
      <c r="AA1639" s="27" t="str">
        <f t="shared" si="455"/>
        <v/>
      </c>
      <c r="AB1639" s="27" t="str">
        <f t="shared" si="456"/>
        <v/>
      </c>
      <c r="AC1639" s="71" t="str">
        <f t="shared" si="457"/>
        <v/>
      </c>
      <c r="AD1639" s="71" t="str">
        <f t="shared" si="458"/>
        <v/>
      </c>
      <c r="AE1639" s="71" t="str">
        <f t="shared" si="459"/>
        <v/>
      </c>
      <c r="AF1639" s="80" t="str">
        <f t="shared" si="460"/>
        <v/>
      </c>
    </row>
    <row r="1640" spans="5:32">
      <c r="E1640" s="57" t="str">
        <f t="shared" si="449"/>
        <v/>
      </c>
      <c r="K1640" s="65" t="str">
        <f t="shared" si="450"/>
        <v/>
      </c>
      <c r="M1640" s="66" t="str">
        <f t="shared" si="451"/>
        <v/>
      </c>
      <c r="Q1640" s="71" t="str">
        <f t="shared" si="452"/>
        <v/>
      </c>
      <c r="R1640" s="65" t="str">
        <f t="shared" si="453"/>
        <v/>
      </c>
      <c r="S1640" s="72" t="str">
        <f t="shared" si="454"/>
        <v/>
      </c>
      <c r="V1640" s="27" t="str">
        <f>IF(E1640="","",SUMIF(OUTBOUND!$G:$G,WMS!E1640,OUTBOUND!$L:$L))</f>
        <v/>
      </c>
      <c r="W1640" s="27" t="str">
        <f>IF(E1640="","",SUMIF(OUTBOUND!$G:$G,WMS!E1640,OUTBOUND!$M:$M))</f>
        <v/>
      </c>
      <c r="X1640" s="71" t="str">
        <f>IF(E1640="","",SUMIF(OUTBOUND!$G:$G,WMS!E1640,OUTBOUND!$O:$O))</f>
        <v/>
      </c>
      <c r="Y1640" s="71" t="str">
        <f>IF(E1640="","",SUMIF(OUTBOUND!$G:$G,WMS!E1640,OUTBOUND!$AC:$AC))</f>
        <v/>
      </c>
      <c r="Z1640" s="71" t="str">
        <f>IF(E1640="","",SUMIF(OUTBOUND!$G:$G,WMS!E1640,OUTBOUND!$P:$P))</f>
        <v/>
      </c>
      <c r="AA1640" s="27" t="str">
        <f t="shared" si="455"/>
        <v/>
      </c>
      <c r="AB1640" s="27" t="str">
        <f t="shared" si="456"/>
        <v/>
      </c>
      <c r="AC1640" s="71" t="str">
        <f t="shared" si="457"/>
        <v/>
      </c>
      <c r="AD1640" s="71" t="str">
        <f t="shared" si="458"/>
        <v/>
      </c>
      <c r="AE1640" s="71" t="str">
        <f t="shared" si="459"/>
        <v/>
      </c>
      <c r="AF1640" s="80" t="str">
        <f t="shared" si="460"/>
        <v/>
      </c>
    </row>
    <row r="1641" spans="5:32">
      <c r="E1641" s="57" t="str">
        <f t="shared" si="449"/>
        <v/>
      </c>
      <c r="K1641" s="65" t="str">
        <f t="shared" si="450"/>
        <v/>
      </c>
      <c r="M1641" s="66" t="str">
        <f t="shared" si="451"/>
        <v/>
      </c>
      <c r="Q1641" s="71" t="str">
        <f t="shared" si="452"/>
        <v/>
      </c>
      <c r="R1641" s="65" t="str">
        <f t="shared" si="453"/>
        <v/>
      </c>
      <c r="S1641" s="72" t="str">
        <f t="shared" si="454"/>
        <v/>
      </c>
      <c r="V1641" s="27" t="str">
        <f>IF(E1641="","",SUMIF(OUTBOUND!$G:$G,WMS!E1641,OUTBOUND!$L:$L))</f>
        <v/>
      </c>
      <c r="W1641" s="27" t="str">
        <f>IF(E1641="","",SUMIF(OUTBOUND!$G:$G,WMS!E1641,OUTBOUND!$M:$M))</f>
        <v/>
      </c>
      <c r="X1641" s="71" t="str">
        <f>IF(E1641="","",SUMIF(OUTBOUND!$G:$G,WMS!E1641,OUTBOUND!$O:$O))</f>
        <v/>
      </c>
      <c r="Y1641" s="71" t="str">
        <f>IF(E1641="","",SUMIF(OUTBOUND!$G:$G,WMS!E1641,OUTBOUND!$AC:$AC))</f>
        <v/>
      </c>
      <c r="Z1641" s="71" t="str">
        <f>IF(E1641="","",SUMIF(OUTBOUND!$G:$G,WMS!E1641,OUTBOUND!$P:$P))</f>
        <v/>
      </c>
      <c r="AA1641" s="27" t="str">
        <f t="shared" si="455"/>
        <v/>
      </c>
      <c r="AB1641" s="27" t="str">
        <f t="shared" si="456"/>
        <v/>
      </c>
      <c r="AC1641" s="71" t="str">
        <f t="shared" si="457"/>
        <v/>
      </c>
      <c r="AD1641" s="71" t="str">
        <f t="shared" si="458"/>
        <v/>
      </c>
      <c r="AE1641" s="71" t="str">
        <f t="shared" si="459"/>
        <v/>
      </c>
      <c r="AF1641" s="80" t="str">
        <f t="shared" si="460"/>
        <v/>
      </c>
    </row>
    <row r="1642" spans="5:32">
      <c r="E1642" s="57" t="str">
        <f t="shared" si="449"/>
        <v/>
      </c>
      <c r="K1642" s="65" t="str">
        <f t="shared" si="450"/>
        <v/>
      </c>
      <c r="M1642" s="66" t="str">
        <f t="shared" si="451"/>
        <v/>
      </c>
      <c r="Q1642" s="71" t="str">
        <f t="shared" si="452"/>
        <v/>
      </c>
      <c r="R1642" s="65" t="str">
        <f t="shared" si="453"/>
        <v/>
      </c>
      <c r="S1642" s="72" t="str">
        <f t="shared" si="454"/>
        <v/>
      </c>
      <c r="V1642" s="27" t="str">
        <f>IF(E1642="","",SUMIF(OUTBOUND!$G:$G,WMS!E1642,OUTBOUND!$L:$L))</f>
        <v/>
      </c>
      <c r="W1642" s="27" t="str">
        <f>IF(E1642="","",SUMIF(OUTBOUND!$G:$G,WMS!E1642,OUTBOUND!$M:$M))</f>
        <v/>
      </c>
      <c r="X1642" s="71" t="str">
        <f>IF(E1642="","",SUMIF(OUTBOUND!$G:$G,WMS!E1642,OUTBOUND!$O:$O))</f>
        <v/>
      </c>
      <c r="Y1642" s="71" t="str">
        <f>IF(E1642="","",SUMIF(OUTBOUND!$G:$G,WMS!E1642,OUTBOUND!$AC:$AC))</f>
        <v/>
      </c>
      <c r="Z1642" s="71" t="str">
        <f>IF(E1642="","",SUMIF(OUTBOUND!$G:$G,WMS!E1642,OUTBOUND!$P:$P))</f>
        <v/>
      </c>
      <c r="AA1642" s="27" t="str">
        <f t="shared" si="455"/>
        <v/>
      </c>
      <c r="AB1642" s="27" t="str">
        <f t="shared" si="456"/>
        <v/>
      </c>
      <c r="AC1642" s="71" t="str">
        <f t="shared" si="457"/>
        <v/>
      </c>
      <c r="AD1642" s="71" t="str">
        <f t="shared" si="458"/>
        <v/>
      </c>
      <c r="AE1642" s="71" t="str">
        <f t="shared" si="459"/>
        <v/>
      </c>
      <c r="AF1642" s="80" t="str">
        <f t="shared" si="460"/>
        <v/>
      </c>
    </row>
    <row r="1643" spans="5:32">
      <c r="E1643" s="57" t="str">
        <f t="shared" si="449"/>
        <v/>
      </c>
      <c r="K1643" s="65" t="str">
        <f t="shared" si="450"/>
        <v/>
      </c>
      <c r="M1643" s="66" t="str">
        <f t="shared" si="451"/>
        <v/>
      </c>
      <c r="Q1643" s="71" t="str">
        <f t="shared" si="452"/>
        <v/>
      </c>
      <c r="R1643" s="65" t="str">
        <f t="shared" si="453"/>
        <v/>
      </c>
      <c r="S1643" s="72" t="str">
        <f t="shared" si="454"/>
        <v/>
      </c>
      <c r="V1643" s="27" t="str">
        <f>IF(E1643="","",SUMIF(OUTBOUND!$G:$G,WMS!E1643,OUTBOUND!$L:$L))</f>
        <v/>
      </c>
      <c r="W1643" s="27" t="str">
        <f>IF(E1643="","",SUMIF(OUTBOUND!$G:$G,WMS!E1643,OUTBOUND!$M:$M))</f>
        <v/>
      </c>
      <c r="X1643" s="71" t="str">
        <f>IF(E1643="","",SUMIF(OUTBOUND!$G:$G,WMS!E1643,OUTBOUND!$O:$O))</f>
        <v/>
      </c>
      <c r="Y1643" s="71" t="str">
        <f>IF(E1643="","",SUMIF(OUTBOUND!$G:$G,WMS!E1643,OUTBOUND!$AC:$AC))</f>
        <v/>
      </c>
      <c r="Z1643" s="71" t="str">
        <f>IF(E1643="","",SUMIF(OUTBOUND!$G:$G,WMS!E1643,OUTBOUND!$P:$P))</f>
        <v/>
      </c>
      <c r="AA1643" s="27" t="str">
        <f t="shared" si="455"/>
        <v/>
      </c>
      <c r="AB1643" s="27" t="str">
        <f t="shared" si="456"/>
        <v/>
      </c>
      <c r="AC1643" s="71" t="str">
        <f t="shared" si="457"/>
        <v/>
      </c>
      <c r="AD1643" s="71" t="str">
        <f t="shared" si="458"/>
        <v/>
      </c>
      <c r="AE1643" s="71" t="str">
        <f t="shared" si="459"/>
        <v/>
      </c>
      <c r="AF1643" s="80" t="str">
        <f t="shared" si="460"/>
        <v/>
      </c>
    </row>
    <row r="1644" spans="5:32">
      <c r="E1644" s="57" t="str">
        <f t="shared" si="449"/>
        <v/>
      </c>
      <c r="K1644" s="65" t="str">
        <f t="shared" si="450"/>
        <v/>
      </c>
      <c r="M1644" s="66" t="str">
        <f t="shared" si="451"/>
        <v/>
      </c>
      <c r="Q1644" s="71" t="str">
        <f t="shared" si="452"/>
        <v/>
      </c>
      <c r="R1644" s="65" t="str">
        <f t="shared" si="453"/>
        <v/>
      </c>
      <c r="S1644" s="72" t="str">
        <f t="shared" si="454"/>
        <v/>
      </c>
      <c r="V1644" s="27" t="str">
        <f>IF(E1644="","",SUMIF(OUTBOUND!$G:$G,WMS!E1644,OUTBOUND!$L:$L))</f>
        <v/>
      </c>
      <c r="W1644" s="27" t="str">
        <f>IF(E1644="","",SUMIF(OUTBOUND!$G:$G,WMS!E1644,OUTBOUND!$M:$M))</f>
        <v/>
      </c>
      <c r="X1644" s="71" t="str">
        <f>IF(E1644="","",SUMIF(OUTBOUND!$G:$G,WMS!E1644,OUTBOUND!$O:$O))</f>
        <v/>
      </c>
      <c r="Y1644" s="71" t="str">
        <f>IF(E1644="","",SUMIF(OUTBOUND!$G:$G,WMS!E1644,OUTBOUND!$AC:$AC))</f>
        <v/>
      </c>
      <c r="Z1644" s="71" t="str">
        <f>IF(E1644="","",SUMIF(OUTBOUND!$G:$G,WMS!E1644,OUTBOUND!$P:$P))</f>
        <v/>
      </c>
      <c r="AA1644" s="27" t="str">
        <f t="shared" si="455"/>
        <v/>
      </c>
      <c r="AB1644" s="27" t="str">
        <f t="shared" si="456"/>
        <v/>
      </c>
      <c r="AC1644" s="71" t="str">
        <f t="shared" si="457"/>
        <v/>
      </c>
      <c r="AD1644" s="71" t="str">
        <f t="shared" si="458"/>
        <v/>
      </c>
      <c r="AE1644" s="71" t="str">
        <f t="shared" si="459"/>
        <v/>
      </c>
      <c r="AF1644" s="80" t="str">
        <f t="shared" si="460"/>
        <v/>
      </c>
    </row>
    <row r="1645" spans="5:32">
      <c r="E1645" s="57" t="str">
        <f t="shared" si="449"/>
        <v/>
      </c>
      <c r="K1645" s="65" t="str">
        <f t="shared" si="450"/>
        <v/>
      </c>
      <c r="M1645" s="66" t="str">
        <f t="shared" si="451"/>
        <v/>
      </c>
      <c r="Q1645" s="71" t="str">
        <f t="shared" si="452"/>
        <v/>
      </c>
      <c r="R1645" s="65" t="str">
        <f t="shared" si="453"/>
        <v/>
      </c>
      <c r="S1645" s="72" t="str">
        <f t="shared" si="454"/>
        <v/>
      </c>
      <c r="V1645" s="27" t="str">
        <f>IF(E1645="","",SUMIF(OUTBOUND!$G:$G,WMS!E1645,OUTBOUND!$L:$L))</f>
        <v/>
      </c>
      <c r="W1645" s="27" t="str">
        <f>IF(E1645="","",SUMIF(OUTBOUND!$G:$G,WMS!E1645,OUTBOUND!$M:$M))</f>
        <v/>
      </c>
      <c r="X1645" s="71" t="str">
        <f>IF(E1645="","",SUMIF(OUTBOUND!$G:$G,WMS!E1645,OUTBOUND!$O:$O))</f>
        <v/>
      </c>
      <c r="Y1645" s="71" t="str">
        <f>IF(E1645="","",SUMIF(OUTBOUND!$G:$G,WMS!E1645,OUTBOUND!$AC:$AC))</f>
        <v/>
      </c>
      <c r="Z1645" s="71" t="str">
        <f>IF(E1645="","",SUMIF(OUTBOUND!$G:$G,WMS!E1645,OUTBOUND!$P:$P))</f>
        <v/>
      </c>
      <c r="AA1645" s="27" t="str">
        <f t="shared" si="455"/>
        <v/>
      </c>
      <c r="AB1645" s="27" t="str">
        <f t="shared" si="456"/>
        <v/>
      </c>
      <c r="AC1645" s="71" t="str">
        <f t="shared" si="457"/>
        <v/>
      </c>
      <c r="AD1645" s="71" t="str">
        <f t="shared" si="458"/>
        <v/>
      </c>
      <c r="AE1645" s="71" t="str">
        <f t="shared" si="459"/>
        <v/>
      </c>
      <c r="AF1645" s="80" t="str">
        <f t="shared" si="460"/>
        <v/>
      </c>
    </row>
    <row r="1646" spans="5:32">
      <c r="E1646" s="57" t="str">
        <f t="shared" si="449"/>
        <v/>
      </c>
      <c r="K1646" s="65" t="str">
        <f t="shared" si="450"/>
        <v/>
      </c>
      <c r="M1646" s="66" t="str">
        <f t="shared" si="451"/>
        <v/>
      </c>
      <c r="Q1646" s="71" t="str">
        <f t="shared" si="452"/>
        <v/>
      </c>
      <c r="R1646" s="65" t="str">
        <f t="shared" si="453"/>
        <v/>
      </c>
      <c r="S1646" s="72" t="str">
        <f t="shared" si="454"/>
        <v/>
      </c>
      <c r="V1646" s="27" t="str">
        <f>IF(E1646="","",SUMIF(OUTBOUND!$G:$G,WMS!E1646,OUTBOUND!$L:$L))</f>
        <v/>
      </c>
      <c r="W1646" s="27" t="str">
        <f>IF(E1646="","",SUMIF(OUTBOUND!$G:$G,WMS!E1646,OUTBOUND!$M:$M))</f>
        <v/>
      </c>
      <c r="X1646" s="71" t="str">
        <f>IF(E1646="","",SUMIF(OUTBOUND!$G:$G,WMS!E1646,OUTBOUND!$O:$O))</f>
        <v/>
      </c>
      <c r="Y1646" s="71" t="str">
        <f>IF(E1646="","",SUMIF(OUTBOUND!$G:$G,WMS!E1646,OUTBOUND!$AC:$AC))</f>
        <v/>
      </c>
      <c r="Z1646" s="71" t="str">
        <f>IF(E1646="","",SUMIF(OUTBOUND!$G:$G,WMS!E1646,OUTBOUND!$P:$P))</f>
        <v/>
      </c>
      <c r="AA1646" s="27" t="str">
        <f t="shared" si="455"/>
        <v/>
      </c>
      <c r="AB1646" s="27" t="str">
        <f t="shared" si="456"/>
        <v/>
      </c>
      <c r="AC1646" s="71" t="str">
        <f t="shared" si="457"/>
        <v/>
      </c>
      <c r="AD1646" s="71" t="str">
        <f t="shared" si="458"/>
        <v/>
      </c>
      <c r="AE1646" s="71" t="str">
        <f t="shared" si="459"/>
        <v/>
      </c>
      <c r="AF1646" s="80" t="str">
        <f t="shared" si="460"/>
        <v/>
      </c>
    </row>
    <row r="1647" spans="5:32">
      <c r="E1647" s="57" t="str">
        <f t="shared" si="449"/>
        <v/>
      </c>
      <c r="K1647" s="65" t="str">
        <f t="shared" si="450"/>
        <v/>
      </c>
      <c r="M1647" s="66" t="str">
        <f t="shared" si="451"/>
        <v/>
      </c>
      <c r="Q1647" s="71" t="str">
        <f t="shared" si="452"/>
        <v/>
      </c>
      <c r="R1647" s="65" t="str">
        <f t="shared" si="453"/>
        <v/>
      </c>
      <c r="S1647" s="72" t="str">
        <f t="shared" si="454"/>
        <v/>
      </c>
      <c r="V1647" s="27" t="str">
        <f>IF(E1647="","",SUMIF(OUTBOUND!$G:$G,WMS!E1647,OUTBOUND!$L:$L))</f>
        <v/>
      </c>
      <c r="W1647" s="27" t="str">
        <f>IF(E1647="","",SUMIF(OUTBOUND!$G:$G,WMS!E1647,OUTBOUND!$M:$M))</f>
        <v/>
      </c>
      <c r="X1647" s="71" t="str">
        <f>IF(E1647="","",SUMIF(OUTBOUND!$G:$G,WMS!E1647,OUTBOUND!$O:$O))</f>
        <v/>
      </c>
      <c r="Y1647" s="71" t="str">
        <f>IF(E1647="","",SUMIF(OUTBOUND!$G:$G,WMS!E1647,OUTBOUND!$AC:$AC))</f>
        <v/>
      </c>
      <c r="Z1647" s="71" t="str">
        <f>IF(E1647="","",SUMIF(OUTBOUND!$G:$G,WMS!E1647,OUTBOUND!$P:$P))</f>
        <v/>
      </c>
      <c r="AA1647" s="27" t="str">
        <f t="shared" si="455"/>
        <v/>
      </c>
      <c r="AB1647" s="27" t="str">
        <f t="shared" si="456"/>
        <v/>
      </c>
      <c r="AC1647" s="71" t="str">
        <f t="shared" si="457"/>
        <v/>
      </c>
      <c r="AD1647" s="71" t="str">
        <f t="shared" si="458"/>
        <v/>
      </c>
      <c r="AE1647" s="71" t="str">
        <f t="shared" si="459"/>
        <v/>
      </c>
      <c r="AF1647" s="80" t="str">
        <f t="shared" si="460"/>
        <v/>
      </c>
    </row>
    <row r="1648" spans="5:32">
      <c r="E1648" s="57" t="str">
        <f t="shared" si="449"/>
        <v/>
      </c>
      <c r="K1648" s="65" t="str">
        <f t="shared" si="450"/>
        <v/>
      </c>
      <c r="M1648" s="66" t="str">
        <f t="shared" si="451"/>
        <v/>
      </c>
      <c r="Q1648" s="71" t="str">
        <f t="shared" si="452"/>
        <v/>
      </c>
      <c r="R1648" s="65" t="str">
        <f t="shared" si="453"/>
        <v/>
      </c>
      <c r="S1648" s="72" t="str">
        <f t="shared" si="454"/>
        <v/>
      </c>
      <c r="V1648" s="27" t="str">
        <f>IF(E1648="","",SUMIF(OUTBOUND!$G:$G,WMS!E1648,OUTBOUND!$L:$L))</f>
        <v/>
      </c>
      <c r="W1648" s="27" t="str">
        <f>IF(E1648="","",SUMIF(OUTBOUND!$G:$G,WMS!E1648,OUTBOUND!$M:$M))</f>
        <v/>
      </c>
      <c r="X1648" s="71" t="str">
        <f>IF(E1648="","",SUMIF(OUTBOUND!$G:$G,WMS!E1648,OUTBOUND!$O:$O))</f>
        <v/>
      </c>
      <c r="Y1648" s="71" t="str">
        <f>IF(E1648="","",SUMIF(OUTBOUND!$G:$G,WMS!E1648,OUTBOUND!$AC:$AC))</f>
        <v/>
      </c>
      <c r="Z1648" s="71" t="str">
        <f>IF(E1648="","",SUMIF(OUTBOUND!$G:$G,WMS!E1648,OUTBOUND!$P:$P))</f>
        <v/>
      </c>
      <c r="AA1648" s="27" t="str">
        <f t="shared" si="455"/>
        <v/>
      </c>
      <c r="AB1648" s="27" t="str">
        <f t="shared" si="456"/>
        <v/>
      </c>
      <c r="AC1648" s="71" t="str">
        <f t="shared" si="457"/>
        <v/>
      </c>
      <c r="AD1648" s="71" t="str">
        <f t="shared" si="458"/>
        <v/>
      </c>
      <c r="AE1648" s="71" t="str">
        <f t="shared" si="459"/>
        <v/>
      </c>
      <c r="AF1648" s="80" t="str">
        <f t="shared" si="460"/>
        <v/>
      </c>
    </row>
    <row r="1649" spans="5:32">
      <c r="E1649" s="57" t="str">
        <f t="shared" si="449"/>
        <v/>
      </c>
      <c r="K1649" s="65" t="str">
        <f t="shared" si="450"/>
        <v/>
      </c>
      <c r="M1649" s="66" t="str">
        <f t="shared" si="451"/>
        <v/>
      </c>
      <c r="Q1649" s="71" t="str">
        <f t="shared" si="452"/>
        <v/>
      </c>
      <c r="R1649" s="65" t="str">
        <f t="shared" si="453"/>
        <v/>
      </c>
      <c r="S1649" s="72" t="str">
        <f t="shared" si="454"/>
        <v/>
      </c>
      <c r="V1649" s="27" t="str">
        <f>IF(E1649="","",SUMIF(OUTBOUND!$G:$G,WMS!E1649,OUTBOUND!$L:$L))</f>
        <v/>
      </c>
      <c r="W1649" s="27" t="str">
        <f>IF(E1649="","",SUMIF(OUTBOUND!$G:$G,WMS!E1649,OUTBOUND!$M:$M))</f>
        <v/>
      </c>
      <c r="X1649" s="71" t="str">
        <f>IF(E1649="","",SUMIF(OUTBOUND!$G:$G,WMS!E1649,OUTBOUND!$O:$O))</f>
        <v/>
      </c>
      <c r="Y1649" s="71" t="str">
        <f>IF(E1649="","",SUMIF(OUTBOUND!$G:$G,WMS!E1649,OUTBOUND!$AC:$AC))</f>
        <v/>
      </c>
      <c r="Z1649" s="71" t="str">
        <f>IF(E1649="","",SUMIF(OUTBOUND!$G:$G,WMS!E1649,OUTBOUND!$P:$P))</f>
        <v/>
      </c>
      <c r="AA1649" s="27" t="str">
        <f t="shared" si="455"/>
        <v/>
      </c>
      <c r="AB1649" s="27" t="str">
        <f t="shared" si="456"/>
        <v/>
      </c>
      <c r="AC1649" s="71" t="str">
        <f t="shared" si="457"/>
        <v/>
      </c>
      <c r="AD1649" s="71" t="str">
        <f t="shared" si="458"/>
        <v/>
      </c>
      <c r="AE1649" s="71" t="str">
        <f t="shared" si="459"/>
        <v/>
      </c>
      <c r="AF1649" s="80" t="str">
        <f t="shared" si="460"/>
        <v/>
      </c>
    </row>
    <row r="1650" spans="5:32">
      <c r="E1650" s="57" t="str">
        <f t="shared" si="449"/>
        <v/>
      </c>
      <c r="K1650" s="65" t="str">
        <f t="shared" si="450"/>
        <v/>
      </c>
      <c r="M1650" s="66" t="str">
        <f t="shared" si="451"/>
        <v/>
      </c>
      <c r="Q1650" s="71" t="str">
        <f t="shared" si="452"/>
        <v/>
      </c>
      <c r="R1650" s="65" t="str">
        <f t="shared" si="453"/>
        <v/>
      </c>
      <c r="S1650" s="72" t="str">
        <f t="shared" si="454"/>
        <v/>
      </c>
      <c r="V1650" s="27" t="str">
        <f>IF(E1650="","",SUMIF(OUTBOUND!$G:$G,WMS!E1650,OUTBOUND!$L:$L))</f>
        <v/>
      </c>
      <c r="W1650" s="27" t="str">
        <f>IF(E1650="","",SUMIF(OUTBOUND!$G:$G,WMS!E1650,OUTBOUND!$M:$M))</f>
        <v/>
      </c>
      <c r="X1650" s="71" t="str">
        <f>IF(E1650="","",SUMIF(OUTBOUND!$G:$G,WMS!E1650,OUTBOUND!$O:$O))</f>
        <v/>
      </c>
      <c r="Y1650" s="71" t="str">
        <f>IF(E1650="","",SUMIF(OUTBOUND!$G:$G,WMS!E1650,OUTBOUND!$AC:$AC))</f>
        <v/>
      </c>
      <c r="Z1650" s="71" t="str">
        <f>IF(E1650="","",SUMIF(OUTBOUND!$G:$G,WMS!E1650,OUTBOUND!$P:$P))</f>
        <v/>
      </c>
      <c r="AA1650" s="27" t="str">
        <f t="shared" si="455"/>
        <v/>
      </c>
      <c r="AB1650" s="27" t="str">
        <f t="shared" si="456"/>
        <v/>
      </c>
      <c r="AC1650" s="71" t="str">
        <f t="shared" si="457"/>
        <v/>
      </c>
      <c r="AD1650" s="71" t="str">
        <f t="shared" si="458"/>
        <v/>
      </c>
      <c r="AE1650" s="71" t="str">
        <f t="shared" si="459"/>
        <v/>
      </c>
      <c r="AF1650" s="80" t="str">
        <f t="shared" si="460"/>
        <v/>
      </c>
    </row>
    <row r="1651" spans="5:32">
      <c r="E1651" s="57" t="str">
        <f t="shared" si="449"/>
        <v/>
      </c>
      <c r="K1651" s="65" t="str">
        <f t="shared" si="450"/>
        <v/>
      </c>
      <c r="M1651" s="66" t="str">
        <f t="shared" si="451"/>
        <v/>
      </c>
      <c r="Q1651" s="71" t="str">
        <f t="shared" si="452"/>
        <v/>
      </c>
      <c r="R1651" s="65" t="str">
        <f t="shared" si="453"/>
        <v/>
      </c>
      <c r="S1651" s="72" t="str">
        <f t="shared" si="454"/>
        <v/>
      </c>
      <c r="V1651" s="27" t="str">
        <f>IF(E1651="","",SUMIF(OUTBOUND!$G:$G,WMS!E1651,OUTBOUND!$L:$L))</f>
        <v/>
      </c>
      <c r="W1651" s="27" t="str">
        <f>IF(E1651="","",SUMIF(OUTBOUND!$G:$G,WMS!E1651,OUTBOUND!$M:$M))</f>
        <v/>
      </c>
      <c r="X1651" s="71" t="str">
        <f>IF(E1651="","",SUMIF(OUTBOUND!$G:$G,WMS!E1651,OUTBOUND!$O:$O))</f>
        <v/>
      </c>
      <c r="Y1651" s="71" t="str">
        <f>IF(E1651="","",SUMIF(OUTBOUND!$G:$G,WMS!E1651,OUTBOUND!$AC:$AC))</f>
        <v/>
      </c>
      <c r="Z1651" s="71" t="str">
        <f>IF(E1651="","",SUMIF(OUTBOUND!$G:$G,WMS!E1651,OUTBOUND!$P:$P))</f>
        <v/>
      </c>
      <c r="AA1651" s="27" t="str">
        <f t="shared" si="455"/>
        <v/>
      </c>
      <c r="AB1651" s="27" t="str">
        <f t="shared" si="456"/>
        <v/>
      </c>
      <c r="AC1651" s="71" t="str">
        <f t="shared" si="457"/>
        <v/>
      </c>
      <c r="AD1651" s="71" t="str">
        <f t="shared" si="458"/>
        <v/>
      </c>
      <c r="AE1651" s="71" t="str">
        <f t="shared" si="459"/>
        <v/>
      </c>
      <c r="AF1651" s="80" t="str">
        <f t="shared" si="460"/>
        <v/>
      </c>
    </row>
    <row r="1652" spans="5:32">
      <c r="E1652" s="57" t="str">
        <f t="shared" si="449"/>
        <v/>
      </c>
      <c r="K1652" s="65" t="str">
        <f t="shared" si="450"/>
        <v/>
      </c>
      <c r="M1652" s="66" t="str">
        <f t="shared" si="451"/>
        <v/>
      </c>
      <c r="Q1652" s="71" t="str">
        <f t="shared" si="452"/>
        <v/>
      </c>
      <c r="R1652" s="65" t="str">
        <f t="shared" si="453"/>
        <v/>
      </c>
      <c r="S1652" s="72" t="str">
        <f t="shared" si="454"/>
        <v/>
      </c>
      <c r="V1652" s="27" t="str">
        <f>IF(E1652="","",SUMIF(OUTBOUND!$G:$G,WMS!E1652,OUTBOUND!$L:$L))</f>
        <v/>
      </c>
      <c r="W1652" s="27" t="str">
        <f>IF(E1652="","",SUMIF(OUTBOUND!$G:$G,WMS!E1652,OUTBOUND!$M:$M))</f>
        <v/>
      </c>
      <c r="X1652" s="71" t="str">
        <f>IF(E1652="","",SUMIF(OUTBOUND!$G:$G,WMS!E1652,OUTBOUND!$O:$O))</f>
        <v/>
      </c>
      <c r="Y1652" s="71" t="str">
        <f>IF(E1652="","",SUMIF(OUTBOUND!$G:$G,WMS!E1652,OUTBOUND!$AC:$AC))</f>
        <v/>
      </c>
      <c r="Z1652" s="71" t="str">
        <f>IF(E1652="","",SUMIF(OUTBOUND!$G:$G,WMS!E1652,OUTBOUND!$P:$P))</f>
        <v/>
      </c>
      <c r="AA1652" s="27" t="str">
        <f t="shared" si="455"/>
        <v/>
      </c>
      <c r="AB1652" s="27" t="str">
        <f t="shared" si="456"/>
        <v/>
      </c>
      <c r="AC1652" s="71" t="str">
        <f t="shared" si="457"/>
        <v/>
      </c>
      <c r="AD1652" s="71" t="str">
        <f t="shared" si="458"/>
        <v/>
      </c>
      <c r="AE1652" s="71" t="str">
        <f t="shared" si="459"/>
        <v/>
      </c>
      <c r="AF1652" s="80" t="str">
        <f t="shared" si="460"/>
        <v/>
      </c>
    </row>
    <row r="1653" spans="5:32">
      <c r="E1653" s="57" t="str">
        <f t="shared" si="449"/>
        <v/>
      </c>
      <c r="K1653" s="65" t="str">
        <f t="shared" si="450"/>
        <v/>
      </c>
      <c r="M1653" s="66" t="str">
        <f t="shared" si="451"/>
        <v/>
      </c>
      <c r="Q1653" s="71" t="str">
        <f t="shared" si="452"/>
        <v/>
      </c>
      <c r="R1653" s="65" t="str">
        <f t="shared" si="453"/>
        <v/>
      </c>
      <c r="S1653" s="72" t="str">
        <f t="shared" si="454"/>
        <v/>
      </c>
      <c r="V1653" s="27" t="str">
        <f>IF(E1653="","",SUMIF(OUTBOUND!$G:$G,WMS!E1653,OUTBOUND!$L:$L))</f>
        <v/>
      </c>
      <c r="W1653" s="27" t="str">
        <f>IF(E1653="","",SUMIF(OUTBOUND!$G:$G,WMS!E1653,OUTBOUND!$M:$M))</f>
        <v/>
      </c>
      <c r="X1653" s="71" t="str">
        <f>IF(E1653="","",SUMIF(OUTBOUND!$G:$G,WMS!E1653,OUTBOUND!$O:$O))</f>
        <v/>
      </c>
      <c r="Y1653" s="71" t="str">
        <f>IF(E1653="","",SUMIF(OUTBOUND!$G:$G,WMS!E1653,OUTBOUND!$AC:$AC))</f>
        <v/>
      </c>
      <c r="Z1653" s="71" t="str">
        <f>IF(E1653="","",SUMIF(OUTBOUND!$G:$G,WMS!E1653,OUTBOUND!$P:$P))</f>
        <v/>
      </c>
      <c r="AA1653" s="27" t="str">
        <f t="shared" si="455"/>
        <v/>
      </c>
      <c r="AB1653" s="27" t="str">
        <f t="shared" si="456"/>
        <v/>
      </c>
      <c r="AC1653" s="71" t="str">
        <f t="shared" si="457"/>
        <v/>
      </c>
      <c r="AD1653" s="71" t="str">
        <f t="shared" si="458"/>
        <v/>
      </c>
      <c r="AE1653" s="71" t="str">
        <f t="shared" si="459"/>
        <v/>
      </c>
      <c r="AF1653" s="80" t="str">
        <f t="shared" si="460"/>
        <v/>
      </c>
    </row>
    <row r="1654" spans="5:32">
      <c r="E1654" s="57" t="str">
        <f t="shared" si="449"/>
        <v/>
      </c>
      <c r="K1654" s="65" t="str">
        <f t="shared" si="450"/>
        <v/>
      </c>
      <c r="M1654" s="66" t="str">
        <f t="shared" si="451"/>
        <v/>
      </c>
      <c r="Q1654" s="71" t="str">
        <f t="shared" si="452"/>
        <v/>
      </c>
      <c r="R1654" s="65" t="str">
        <f t="shared" si="453"/>
        <v/>
      </c>
      <c r="S1654" s="72" t="str">
        <f t="shared" si="454"/>
        <v/>
      </c>
      <c r="V1654" s="27" t="str">
        <f>IF(E1654="","",SUMIF(OUTBOUND!$G:$G,WMS!E1654,OUTBOUND!$L:$L))</f>
        <v/>
      </c>
      <c r="W1654" s="27" t="str">
        <f>IF(E1654="","",SUMIF(OUTBOUND!$G:$G,WMS!E1654,OUTBOUND!$M:$M))</f>
        <v/>
      </c>
      <c r="X1654" s="71" t="str">
        <f>IF(E1654="","",SUMIF(OUTBOUND!$G:$G,WMS!E1654,OUTBOUND!$O:$O))</f>
        <v/>
      </c>
      <c r="Y1654" s="71" t="str">
        <f>IF(E1654="","",SUMIF(OUTBOUND!$G:$G,WMS!E1654,OUTBOUND!$AC:$AC))</f>
        <v/>
      </c>
      <c r="Z1654" s="71" t="str">
        <f>IF(E1654="","",SUMIF(OUTBOUND!$G:$G,WMS!E1654,OUTBOUND!$P:$P))</f>
        <v/>
      </c>
      <c r="AA1654" s="27" t="str">
        <f t="shared" si="455"/>
        <v/>
      </c>
      <c r="AB1654" s="27" t="str">
        <f t="shared" si="456"/>
        <v/>
      </c>
      <c r="AC1654" s="71" t="str">
        <f t="shared" si="457"/>
        <v/>
      </c>
      <c r="AD1654" s="71" t="str">
        <f t="shared" si="458"/>
        <v/>
      </c>
      <c r="AE1654" s="71" t="str">
        <f t="shared" si="459"/>
        <v/>
      </c>
      <c r="AF1654" s="80" t="str">
        <f t="shared" si="460"/>
        <v/>
      </c>
    </row>
    <row r="1655" spans="5:32">
      <c r="E1655" s="57" t="str">
        <f t="shared" si="449"/>
        <v/>
      </c>
      <c r="K1655" s="65" t="str">
        <f t="shared" si="450"/>
        <v/>
      </c>
      <c r="M1655" s="66" t="str">
        <f t="shared" si="451"/>
        <v/>
      </c>
      <c r="Q1655" s="71" t="str">
        <f t="shared" si="452"/>
        <v/>
      </c>
      <c r="R1655" s="65" t="str">
        <f t="shared" si="453"/>
        <v/>
      </c>
      <c r="S1655" s="72" t="str">
        <f t="shared" si="454"/>
        <v/>
      </c>
      <c r="V1655" s="27" t="str">
        <f>IF(E1655="","",SUMIF(OUTBOUND!$G:$G,WMS!E1655,OUTBOUND!$L:$L))</f>
        <v/>
      </c>
      <c r="W1655" s="27" t="str">
        <f>IF(E1655="","",SUMIF(OUTBOUND!$G:$G,WMS!E1655,OUTBOUND!$M:$M))</f>
        <v/>
      </c>
      <c r="X1655" s="71" t="str">
        <f>IF(E1655="","",SUMIF(OUTBOUND!$G:$G,WMS!E1655,OUTBOUND!$O:$O))</f>
        <v/>
      </c>
      <c r="Y1655" s="71" t="str">
        <f>IF(E1655="","",SUMIF(OUTBOUND!$G:$G,WMS!E1655,OUTBOUND!$AC:$AC))</f>
        <v/>
      </c>
      <c r="Z1655" s="71" t="str">
        <f>IF(E1655="","",SUMIF(OUTBOUND!$G:$G,WMS!E1655,OUTBOUND!$P:$P))</f>
        <v/>
      </c>
      <c r="AA1655" s="27" t="str">
        <f t="shared" si="455"/>
        <v/>
      </c>
      <c r="AB1655" s="27" t="str">
        <f t="shared" si="456"/>
        <v/>
      </c>
      <c r="AC1655" s="71" t="str">
        <f t="shared" si="457"/>
        <v/>
      </c>
      <c r="AD1655" s="71" t="str">
        <f t="shared" si="458"/>
        <v/>
      </c>
      <c r="AE1655" s="71" t="str">
        <f t="shared" si="459"/>
        <v/>
      </c>
      <c r="AF1655" s="80" t="str">
        <f t="shared" si="460"/>
        <v/>
      </c>
    </row>
    <row r="1656" spans="5:32">
      <c r="E1656" s="57" t="str">
        <f t="shared" si="449"/>
        <v/>
      </c>
      <c r="K1656" s="65" t="str">
        <f t="shared" si="450"/>
        <v/>
      </c>
      <c r="M1656" s="66" t="str">
        <f t="shared" si="451"/>
        <v/>
      </c>
      <c r="Q1656" s="71" t="str">
        <f t="shared" si="452"/>
        <v/>
      </c>
      <c r="R1656" s="65" t="str">
        <f t="shared" si="453"/>
        <v/>
      </c>
      <c r="S1656" s="72" t="str">
        <f t="shared" si="454"/>
        <v/>
      </c>
      <c r="V1656" s="27" t="str">
        <f>IF(E1656="","",SUMIF(OUTBOUND!$G:$G,WMS!E1656,OUTBOUND!$L:$L))</f>
        <v/>
      </c>
      <c r="W1656" s="27" t="str">
        <f>IF(E1656="","",SUMIF(OUTBOUND!$G:$G,WMS!E1656,OUTBOUND!$M:$M))</f>
        <v/>
      </c>
      <c r="X1656" s="71" t="str">
        <f>IF(E1656="","",SUMIF(OUTBOUND!$G:$G,WMS!E1656,OUTBOUND!$O:$O))</f>
        <v/>
      </c>
      <c r="Y1656" s="71" t="str">
        <f>IF(E1656="","",SUMIF(OUTBOUND!$G:$G,WMS!E1656,OUTBOUND!$AC:$AC))</f>
        <v/>
      </c>
      <c r="Z1656" s="71" t="str">
        <f>IF(E1656="","",SUMIF(OUTBOUND!$G:$G,WMS!E1656,OUTBOUND!$P:$P))</f>
        <v/>
      </c>
      <c r="AA1656" s="27" t="str">
        <f t="shared" si="455"/>
        <v/>
      </c>
      <c r="AB1656" s="27" t="str">
        <f t="shared" si="456"/>
        <v/>
      </c>
      <c r="AC1656" s="71" t="str">
        <f t="shared" si="457"/>
        <v/>
      </c>
      <c r="AD1656" s="71" t="str">
        <f t="shared" si="458"/>
        <v/>
      </c>
      <c r="AE1656" s="71" t="str">
        <f t="shared" si="459"/>
        <v/>
      </c>
      <c r="AF1656" s="80" t="str">
        <f t="shared" si="460"/>
        <v/>
      </c>
    </row>
    <row r="1657" spans="5:32">
      <c r="E1657" s="57" t="str">
        <f t="shared" ref="E1657:E1720" si="461">IF(D1657="","",C1657&amp;"/"&amp;D1657)</f>
        <v/>
      </c>
      <c r="K1657" s="65" t="str">
        <f t="shared" si="450"/>
        <v/>
      </c>
      <c r="M1657" s="66" t="str">
        <f t="shared" si="451"/>
        <v/>
      </c>
      <c r="Q1657" s="71" t="str">
        <f t="shared" si="452"/>
        <v/>
      </c>
      <c r="R1657" s="65" t="str">
        <f t="shared" si="453"/>
        <v/>
      </c>
      <c r="S1657" s="72" t="str">
        <f t="shared" si="454"/>
        <v/>
      </c>
      <c r="V1657" s="27" t="str">
        <f>IF(E1657="","",SUMIF(OUTBOUND!$G:$G,WMS!E1657,OUTBOUND!$L:$L))</f>
        <v/>
      </c>
      <c r="W1657" s="27" t="str">
        <f>IF(E1657="","",SUMIF(OUTBOUND!$G:$G,WMS!E1657,OUTBOUND!$M:$M))</f>
        <v/>
      </c>
      <c r="X1657" s="71" t="str">
        <f>IF(E1657="","",SUMIF(OUTBOUND!$G:$G,WMS!E1657,OUTBOUND!$O:$O))</f>
        <v/>
      </c>
      <c r="Y1657" s="71" t="str">
        <f>IF(E1657="","",SUMIF(OUTBOUND!$G:$G,WMS!E1657,OUTBOUND!$AC:$AC))</f>
        <v/>
      </c>
      <c r="Z1657" s="71" t="str">
        <f>IF(E1657="","",SUMIF(OUTBOUND!$G:$G,WMS!E1657,OUTBOUND!$P:$P))</f>
        <v/>
      </c>
      <c r="AA1657" s="27" t="str">
        <f t="shared" si="455"/>
        <v/>
      </c>
      <c r="AB1657" s="27" t="str">
        <f t="shared" si="456"/>
        <v/>
      </c>
      <c r="AC1657" s="71" t="str">
        <f t="shared" si="457"/>
        <v/>
      </c>
      <c r="AD1657" s="71" t="str">
        <f t="shared" si="458"/>
        <v/>
      </c>
      <c r="AE1657" s="71" t="str">
        <f t="shared" si="459"/>
        <v/>
      </c>
      <c r="AF1657" s="80" t="str">
        <f t="shared" si="460"/>
        <v/>
      </c>
    </row>
    <row r="1658" spans="5:32">
      <c r="E1658" s="57" t="str">
        <f t="shared" si="461"/>
        <v/>
      </c>
      <c r="K1658" s="65" t="str">
        <f t="shared" si="450"/>
        <v/>
      </c>
      <c r="M1658" s="66" t="str">
        <f t="shared" si="451"/>
        <v/>
      </c>
      <c r="Q1658" s="71" t="str">
        <f t="shared" si="452"/>
        <v/>
      </c>
      <c r="R1658" s="65" t="str">
        <f t="shared" si="453"/>
        <v/>
      </c>
      <c r="S1658" s="72" t="str">
        <f t="shared" si="454"/>
        <v/>
      </c>
      <c r="V1658" s="27" t="str">
        <f>IF(E1658="","",SUMIF(OUTBOUND!$G:$G,WMS!E1658,OUTBOUND!$L:$L))</f>
        <v/>
      </c>
      <c r="W1658" s="27" t="str">
        <f>IF(E1658="","",SUMIF(OUTBOUND!$G:$G,WMS!E1658,OUTBOUND!$M:$M))</f>
        <v/>
      </c>
      <c r="X1658" s="71" t="str">
        <f>IF(E1658="","",SUMIF(OUTBOUND!$G:$G,WMS!E1658,OUTBOUND!$O:$O))</f>
        <v/>
      </c>
      <c r="Y1658" s="71" t="str">
        <f>IF(E1658="","",SUMIF(OUTBOUND!$G:$G,WMS!E1658,OUTBOUND!$AC:$AC))</f>
        <v/>
      </c>
      <c r="Z1658" s="71" t="str">
        <f>IF(E1658="","",SUMIF(OUTBOUND!$G:$G,WMS!E1658,OUTBOUND!$P:$P))</f>
        <v/>
      </c>
      <c r="AA1658" s="27" t="str">
        <f t="shared" si="455"/>
        <v/>
      </c>
      <c r="AB1658" s="27" t="str">
        <f t="shared" si="456"/>
        <v/>
      </c>
      <c r="AC1658" s="71" t="str">
        <f t="shared" si="457"/>
        <v/>
      </c>
      <c r="AD1658" s="71" t="str">
        <f t="shared" si="458"/>
        <v/>
      </c>
      <c r="AE1658" s="71" t="str">
        <f t="shared" si="459"/>
        <v/>
      </c>
      <c r="AF1658" s="80" t="str">
        <f t="shared" si="460"/>
        <v/>
      </c>
    </row>
    <row r="1659" spans="5:32">
      <c r="E1659" s="57" t="str">
        <f t="shared" si="461"/>
        <v/>
      </c>
      <c r="K1659" s="65" t="str">
        <f t="shared" si="450"/>
        <v/>
      </c>
      <c r="M1659" s="66" t="str">
        <f t="shared" si="451"/>
        <v/>
      </c>
      <c r="Q1659" s="71" t="str">
        <f t="shared" si="452"/>
        <v/>
      </c>
      <c r="R1659" s="65" t="str">
        <f t="shared" si="453"/>
        <v/>
      </c>
      <c r="S1659" s="72" t="str">
        <f t="shared" si="454"/>
        <v/>
      </c>
      <c r="V1659" s="27" t="str">
        <f>IF(E1659="","",SUMIF(OUTBOUND!$G:$G,WMS!E1659,OUTBOUND!$L:$L))</f>
        <v/>
      </c>
      <c r="W1659" s="27" t="str">
        <f>IF(E1659="","",SUMIF(OUTBOUND!$G:$G,WMS!E1659,OUTBOUND!$M:$M))</f>
        <v/>
      </c>
      <c r="X1659" s="71" t="str">
        <f>IF(E1659="","",SUMIF(OUTBOUND!$G:$G,WMS!E1659,OUTBOUND!$O:$O))</f>
        <v/>
      </c>
      <c r="Y1659" s="71" t="str">
        <f>IF(E1659="","",SUMIF(OUTBOUND!$G:$G,WMS!E1659,OUTBOUND!$AC:$AC))</f>
        <v/>
      </c>
      <c r="Z1659" s="71" t="str">
        <f>IF(E1659="","",SUMIF(OUTBOUND!$G:$G,WMS!E1659,OUTBOUND!$P:$P))</f>
        <v/>
      </c>
      <c r="AA1659" s="27" t="str">
        <f t="shared" si="455"/>
        <v/>
      </c>
      <c r="AB1659" s="27" t="str">
        <f t="shared" si="456"/>
        <v/>
      </c>
      <c r="AC1659" s="71" t="str">
        <f t="shared" si="457"/>
        <v/>
      </c>
      <c r="AD1659" s="71" t="str">
        <f t="shared" si="458"/>
        <v/>
      </c>
      <c r="AE1659" s="71" t="str">
        <f t="shared" si="459"/>
        <v/>
      </c>
      <c r="AF1659" s="80" t="str">
        <f t="shared" si="460"/>
        <v/>
      </c>
    </row>
    <row r="1660" spans="5:32">
      <c r="E1660" s="57" t="str">
        <f t="shared" si="461"/>
        <v/>
      </c>
      <c r="K1660" s="65" t="str">
        <f t="shared" si="450"/>
        <v/>
      </c>
      <c r="M1660" s="66" t="str">
        <f t="shared" si="451"/>
        <v/>
      </c>
      <c r="Q1660" s="71" t="str">
        <f t="shared" si="452"/>
        <v/>
      </c>
      <c r="R1660" s="65" t="str">
        <f t="shared" si="453"/>
        <v/>
      </c>
      <c r="S1660" s="72" t="str">
        <f t="shared" si="454"/>
        <v/>
      </c>
      <c r="V1660" s="27" t="str">
        <f>IF(E1660="","",SUMIF(OUTBOUND!$G:$G,WMS!E1660,OUTBOUND!$L:$L))</f>
        <v/>
      </c>
      <c r="W1660" s="27" t="str">
        <f>IF(E1660="","",SUMIF(OUTBOUND!$G:$G,WMS!E1660,OUTBOUND!$M:$M))</f>
        <v/>
      </c>
      <c r="X1660" s="71" t="str">
        <f>IF(E1660="","",SUMIF(OUTBOUND!$G:$G,WMS!E1660,OUTBOUND!$O:$O))</f>
        <v/>
      </c>
      <c r="Y1660" s="71" t="str">
        <f>IF(E1660="","",SUMIF(OUTBOUND!$G:$G,WMS!E1660,OUTBOUND!$AC:$AC))</f>
        <v/>
      </c>
      <c r="Z1660" s="71" t="str">
        <f>IF(E1660="","",SUMIF(OUTBOUND!$G:$G,WMS!E1660,OUTBOUND!$P:$P))</f>
        <v/>
      </c>
      <c r="AA1660" s="27" t="str">
        <f t="shared" si="455"/>
        <v/>
      </c>
      <c r="AB1660" s="27" t="str">
        <f t="shared" si="456"/>
        <v/>
      </c>
      <c r="AC1660" s="71" t="str">
        <f t="shared" si="457"/>
        <v/>
      </c>
      <c r="AD1660" s="71" t="str">
        <f t="shared" si="458"/>
        <v/>
      </c>
      <c r="AE1660" s="71" t="str">
        <f t="shared" si="459"/>
        <v/>
      </c>
      <c r="AF1660" s="80" t="str">
        <f t="shared" si="460"/>
        <v/>
      </c>
    </row>
    <row r="1661" spans="5:32">
      <c r="E1661" s="57" t="str">
        <f t="shared" si="461"/>
        <v/>
      </c>
      <c r="K1661" s="65" t="str">
        <f t="shared" si="450"/>
        <v/>
      </c>
      <c r="M1661" s="66" t="str">
        <f t="shared" si="451"/>
        <v/>
      </c>
      <c r="Q1661" s="71" t="str">
        <f t="shared" si="452"/>
        <v/>
      </c>
      <c r="R1661" s="65" t="str">
        <f t="shared" si="453"/>
        <v/>
      </c>
      <c r="S1661" s="72" t="str">
        <f t="shared" si="454"/>
        <v/>
      </c>
      <c r="V1661" s="27" t="str">
        <f>IF(E1661="","",SUMIF(OUTBOUND!$G:$G,WMS!E1661,OUTBOUND!$L:$L))</f>
        <v/>
      </c>
      <c r="W1661" s="27" t="str">
        <f>IF(E1661="","",SUMIF(OUTBOUND!$G:$G,WMS!E1661,OUTBOUND!$M:$M))</f>
        <v/>
      </c>
      <c r="X1661" s="71" t="str">
        <f>IF(E1661="","",SUMIF(OUTBOUND!$G:$G,WMS!E1661,OUTBOUND!$O:$O))</f>
        <v/>
      </c>
      <c r="Y1661" s="71" t="str">
        <f>IF(E1661="","",SUMIF(OUTBOUND!$G:$G,WMS!E1661,OUTBOUND!$AC:$AC))</f>
        <v/>
      </c>
      <c r="Z1661" s="71" t="str">
        <f>IF(E1661="","",SUMIF(OUTBOUND!$G:$G,WMS!E1661,OUTBOUND!$P:$P))</f>
        <v/>
      </c>
      <c r="AA1661" s="27" t="str">
        <f t="shared" si="455"/>
        <v/>
      </c>
      <c r="AB1661" s="27" t="str">
        <f t="shared" si="456"/>
        <v/>
      </c>
      <c r="AC1661" s="71" t="str">
        <f t="shared" si="457"/>
        <v/>
      </c>
      <c r="AD1661" s="71" t="str">
        <f t="shared" si="458"/>
        <v/>
      </c>
      <c r="AE1661" s="71" t="str">
        <f t="shared" si="459"/>
        <v/>
      </c>
      <c r="AF1661" s="80" t="str">
        <f t="shared" si="460"/>
        <v/>
      </c>
    </row>
    <row r="1662" spans="5:32">
      <c r="E1662" s="57" t="str">
        <f t="shared" si="461"/>
        <v/>
      </c>
      <c r="K1662" s="65" t="str">
        <f t="shared" si="450"/>
        <v/>
      </c>
      <c r="M1662" s="66" t="str">
        <f t="shared" si="451"/>
        <v/>
      </c>
      <c r="Q1662" s="71" t="str">
        <f t="shared" si="452"/>
        <v/>
      </c>
      <c r="R1662" s="65" t="str">
        <f t="shared" si="453"/>
        <v/>
      </c>
      <c r="S1662" s="72" t="str">
        <f t="shared" si="454"/>
        <v/>
      </c>
      <c r="V1662" s="27" t="str">
        <f>IF(E1662="","",SUMIF(OUTBOUND!$G:$G,WMS!E1662,OUTBOUND!$L:$L))</f>
        <v/>
      </c>
      <c r="W1662" s="27" t="str">
        <f>IF(E1662="","",SUMIF(OUTBOUND!$G:$G,WMS!E1662,OUTBOUND!$M:$M))</f>
        <v/>
      </c>
      <c r="X1662" s="71" t="str">
        <f>IF(E1662="","",SUMIF(OUTBOUND!$G:$G,WMS!E1662,OUTBOUND!$O:$O))</f>
        <v/>
      </c>
      <c r="Y1662" s="71" t="str">
        <f>IF(E1662="","",SUMIF(OUTBOUND!$G:$G,WMS!E1662,OUTBOUND!$AC:$AC))</f>
        <v/>
      </c>
      <c r="Z1662" s="71" t="str">
        <f>IF(E1662="","",SUMIF(OUTBOUND!$G:$G,WMS!E1662,OUTBOUND!$P:$P))</f>
        <v/>
      </c>
      <c r="AA1662" s="27" t="str">
        <f t="shared" si="455"/>
        <v/>
      </c>
      <c r="AB1662" s="27" t="str">
        <f t="shared" si="456"/>
        <v/>
      </c>
      <c r="AC1662" s="71" t="str">
        <f t="shared" si="457"/>
        <v/>
      </c>
      <c r="AD1662" s="71" t="str">
        <f t="shared" si="458"/>
        <v/>
      </c>
      <c r="AE1662" s="71" t="str">
        <f t="shared" si="459"/>
        <v/>
      </c>
      <c r="AF1662" s="80" t="str">
        <f t="shared" si="460"/>
        <v/>
      </c>
    </row>
    <row r="1663" spans="5:32">
      <c r="E1663" s="57" t="str">
        <f t="shared" si="461"/>
        <v/>
      </c>
      <c r="K1663" s="65" t="str">
        <f t="shared" si="450"/>
        <v/>
      </c>
      <c r="M1663" s="66" t="str">
        <f t="shared" si="451"/>
        <v/>
      </c>
      <c r="Q1663" s="71" t="str">
        <f t="shared" si="452"/>
        <v/>
      </c>
      <c r="R1663" s="65" t="str">
        <f t="shared" si="453"/>
        <v/>
      </c>
      <c r="S1663" s="72" t="str">
        <f t="shared" si="454"/>
        <v/>
      </c>
      <c r="V1663" s="27" t="str">
        <f>IF(E1663="","",SUMIF(OUTBOUND!$G:$G,WMS!E1663,OUTBOUND!$L:$L))</f>
        <v/>
      </c>
      <c r="W1663" s="27" t="str">
        <f>IF(E1663="","",SUMIF(OUTBOUND!$G:$G,WMS!E1663,OUTBOUND!$M:$M))</f>
        <v/>
      </c>
      <c r="X1663" s="71" t="str">
        <f>IF(E1663="","",SUMIF(OUTBOUND!$G:$G,WMS!E1663,OUTBOUND!$O:$O))</f>
        <v/>
      </c>
      <c r="Y1663" s="71" t="str">
        <f>IF(E1663="","",SUMIF(OUTBOUND!$G:$G,WMS!E1663,OUTBOUND!$AC:$AC))</f>
        <v/>
      </c>
      <c r="Z1663" s="71" t="str">
        <f>IF(E1663="","",SUMIF(OUTBOUND!$G:$G,WMS!E1663,OUTBOUND!$P:$P))</f>
        <v/>
      </c>
      <c r="AA1663" s="27" t="str">
        <f t="shared" si="455"/>
        <v/>
      </c>
      <c r="AB1663" s="27" t="str">
        <f t="shared" si="456"/>
        <v/>
      </c>
      <c r="AC1663" s="71" t="str">
        <f t="shared" si="457"/>
        <v/>
      </c>
      <c r="AD1663" s="71" t="str">
        <f t="shared" si="458"/>
        <v/>
      </c>
      <c r="AE1663" s="71" t="str">
        <f t="shared" si="459"/>
        <v/>
      </c>
      <c r="AF1663" s="80" t="str">
        <f t="shared" si="460"/>
        <v/>
      </c>
    </row>
    <row r="1664" spans="5:32">
      <c r="E1664" s="57" t="str">
        <f t="shared" si="461"/>
        <v/>
      </c>
      <c r="K1664" s="65" t="str">
        <f t="shared" si="450"/>
        <v/>
      </c>
      <c r="M1664" s="66" t="str">
        <f t="shared" si="451"/>
        <v/>
      </c>
      <c r="Q1664" s="71" t="str">
        <f t="shared" si="452"/>
        <v/>
      </c>
      <c r="R1664" s="65" t="str">
        <f t="shared" si="453"/>
        <v/>
      </c>
      <c r="S1664" s="72" t="str">
        <f t="shared" si="454"/>
        <v/>
      </c>
      <c r="V1664" s="27" t="str">
        <f>IF(E1664="","",SUMIF(OUTBOUND!$G:$G,WMS!E1664,OUTBOUND!$L:$L))</f>
        <v/>
      </c>
      <c r="W1664" s="27" t="str">
        <f>IF(E1664="","",SUMIF(OUTBOUND!$G:$G,WMS!E1664,OUTBOUND!$M:$M))</f>
        <v/>
      </c>
      <c r="X1664" s="71" t="str">
        <f>IF(E1664="","",SUMIF(OUTBOUND!$G:$G,WMS!E1664,OUTBOUND!$O:$O))</f>
        <v/>
      </c>
      <c r="Y1664" s="71" t="str">
        <f>IF(E1664="","",SUMIF(OUTBOUND!$G:$G,WMS!E1664,OUTBOUND!$AC:$AC))</f>
        <v/>
      </c>
      <c r="Z1664" s="71" t="str">
        <f>IF(E1664="","",SUMIF(OUTBOUND!$G:$G,WMS!E1664,OUTBOUND!$P:$P))</f>
        <v/>
      </c>
      <c r="AA1664" s="27" t="str">
        <f t="shared" si="455"/>
        <v/>
      </c>
      <c r="AB1664" s="27" t="str">
        <f t="shared" si="456"/>
        <v/>
      </c>
      <c r="AC1664" s="71" t="str">
        <f t="shared" si="457"/>
        <v/>
      </c>
      <c r="AD1664" s="71" t="str">
        <f t="shared" si="458"/>
        <v/>
      </c>
      <c r="AE1664" s="71" t="str">
        <f t="shared" si="459"/>
        <v/>
      </c>
      <c r="AF1664" s="80" t="str">
        <f t="shared" si="460"/>
        <v/>
      </c>
    </row>
    <row r="1665" spans="5:32">
      <c r="E1665" s="57" t="str">
        <f t="shared" si="461"/>
        <v/>
      </c>
      <c r="K1665" s="65" t="str">
        <f t="shared" si="450"/>
        <v/>
      </c>
      <c r="M1665" s="66" t="str">
        <f t="shared" si="451"/>
        <v/>
      </c>
      <c r="Q1665" s="71" t="str">
        <f t="shared" si="452"/>
        <v/>
      </c>
      <c r="R1665" s="65" t="str">
        <f t="shared" si="453"/>
        <v/>
      </c>
      <c r="S1665" s="72" t="str">
        <f t="shared" si="454"/>
        <v/>
      </c>
      <c r="V1665" s="27" t="str">
        <f>IF(E1665="","",SUMIF(OUTBOUND!$G:$G,WMS!E1665,OUTBOUND!$L:$L))</f>
        <v/>
      </c>
      <c r="W1665" s="27" t="str">
        <f>IF(E1665="","",SUMIF(OUTBOUND!$G:$G,WMS!E1665,OUTBOUND!$M:$M))</f>
        <v/>
      </c>
      <c r="X1665" s="71" t="str">
        <f>IF(E1665="","",SUMIF(OUTBOUND!$G:$G,WMS!E1665,OUTBOUND!$O:$O))</f>
        <v/>
      </c>
      <c r="Y1665" s="71" t="str">
        <f>IF(E1665="","",SUMIF(OUTBOUND!$G:$G,WMS!E1665,OUTBOUND!$AC:$AC))</f>
        <v/>
      </c>
      <c r="Z1665" s="71" t="str">
        <f>IF(E1665="","",SUMIF(OUTBOUND!$G:$G,WMS!E1665,OUTBOUND!$P:$P))</f>
        <v/>
      </c>
      <c r="AA1665" s="27" t="str">
        <f t="shared" si="455"/>
        <v/>
      </c>
      <c r="AB1665" s="27" t="str">
        <f t="shared" si="456"/>
        <v/>
      </c>
      <c r="AC1665" s="71" t="str">
        <f t="shared" si="457"/>
        <v/>
      </c>
      <c r="AD1665" s="71" t="str">
        <f t="shared" si="458"/>
        <v/>
      </c>
      <c r="AE1665" s="71" t="str">
        <f t="shared" si="459"/>
        <v/>
      </c>
      <c r="AF1665" s="80" t="str">
        <f t="shared" si="460"/>
        <v/>
      </c>
    </row>
    <row r="1666" spans="5:32">
      <c r="E1666" s="57" t="str">
        <f t="shared" si="461"/>
        <v/>
      </c>
      <c r="K1666" s="65" t="str">
        <f t="shared" si="450"/>
        <v/>
      </c>
      <c r="M1666" s="66" t="str">
        <f t="shared" si="451"/>
        <v/>
      </c>
      <c r="Q1666" s="71" t="str">
        <f t="shared" si="452"/>
        <v/>
      </c>
      <c r="R1666" s="65" t="str">
        <f t="shared" si="453"/>
        <v/>
      </c>
      <c r="S1666" s="72" t="str">
        <f t="shared" si="454"/>
        <v/>
      </c>
      <c r="V1666" s="27" t="str">
        <f>IF(E1666="","",SUMIF(OUTBOUND!$G:$G,WMS!E1666,OUTBOUND!$L:$L))</f>
        <v/>
      </c>
      <c r="W1666" s="27" t="str">
        <f>IF(E1666="","",SUMIF(OUTBOUND!$G:$G,WMS!E1666,OUTBOUND!$M:$M))</f>
        <v/>
      </c>
      <c r="X1666" s="71" t="str">
        <f>IF(E1666="","",SUMIF(OUTBOUND!$G:$G,WMS!E1666,OUTBOUND!$O:$O))</f>
        <v/>
      </c>
      <c r="Y1666" s="71" t="str">
        <f>IF(E1666="","",SUMIF(OUTBOUND!$G:$G,WMS!E1666,OUTBOUND!$AC:$AC))</f>
        <v/>
      </c>
      <c r="Z1666" s="71" t="str">
        <f>IF(E1666="","",SUMIF(OUTBOUND!$G:$G,WMS!E1666,OUTBOUND!$P:$P))</f>
        <v/>
      </c>
      <c r="AA1666" s="27" t="str">
        <f t="shared" si="455"/>
        <v/>
      </c>
      <c r="AB1666" s="27" t="str">
        <f t="shared" si="456"/>
        <v/>
      </c>
      <c r="AC1666" s="71" t="str">
        <f t="shared" si="457"/>
        <v/>
      </c>
      <c r="AD1666" s="71" t="str">
        <f t="shared" si="458"/>
        <v/>
      </c>
      <c r="AE1666" s="71" t="str">
        <f t="shared" si="459"/>
        <v/>
      </c>
      <c r="AF1666" s="80" t="str">
        <f t="shared" si="460"/>
        <v/>
      </c>
    </row>
    <row r="1667" spans="5:32">
      <c r="E1667" s="57" t="str">
        <f t="shared" si="461"/>
        <v/>
      </c>
      <c r="K1667" s="65" t="str">
        <f t="shared" si="450"/>
        <v/>
      </c>
      <c r="M1667" s="66" t="str">
        <f t="shared" si="451"/>
        <v/>
      </c>
      <c r="Q1667" s="71" t="str">
        <f t="shared" si="452"/>
        <v/>
      </c>
      <c r="R1667" s="65" t="str">
        <f t="shared" si="453"/>
        <v/>
      </c>
      <c r="S1667" s="72" t="str">
        <f t="shared" si="454"/>
        <v/>
      </c>
      <c r="V1667" s="27" t="str">
        <f>IF(E1667="","",SUMIF(OUTBOUND!$G:$G,WMS!E1667,OUTBOUND!$L:$L))</f>
        <v/>
      </c>
      <c r="W1667" s="27" t="str">
        <f>IF(E1667="","",SUMIF(OUTBOUND!$G:$G,WMS!E1667,OUTBOUND!$M:$M))</f>
        <v/>
      </c>
      <c r="X1667" s="71" t="str">
        <f>IF(E1667="","",SUMIF(OUTBOUND!$G:$G,WMS!E1667,OUTBOUND!$O:$O))</f>
        <v/>
      </c>
      <c r="Y1667" s="71" t="str">
        <f>IF(E1667="","",SUMIF(OUTBOUND!$G:$G,WMS!E1667,OUTBOUND!$AC:$AC))</f>
        <v/>
      </c>
      <c r="Z1667" s="71" t="str">
        <f>IF(E1667="","",SUMIF(OUTBOUND!$G:$G,WMS!E1667,OUTBOUND!$P:$P))</f>
        <v/>
      </c>
      <c r="AA1667" s="27" t="str">
        <f t="shared" si="455"/>
        <v/>
      </c>
      <c r="AB1667" s="27" t="str">
        <f t="shared" si="456"/>
        <v/>
      </c>
      <c r="AC1667" s="71" t="str">
        <f t="shared" si="457"/>
        <v/>
      </c>
      <c r="AD1667" s="71" t="str">
        <f t="shared" si="458"/>
        <v/>
      </c>
      <c r="AE1667" s="71" t="str">
        <f t="shared" si="459"/>
        <v/>
      </c>
      <c r="AF1667" s="80" t="str">
        <f t="shared" si="460"/>
        <v/>
      </c>
    </row>
    <row r="1668" spans="5:32">
      <c r="E1668" s="57" t="str">
        <f t="shared" si="461"/>
        <v/>
      </c>
      <c r="K1668" s="65" t="str">
        <f t="shared" si="450"/>
        <v/>
      </c>
      <c r="M1668" s="66" t="str">
        <f t="shared" si="451"/>
        <v/>
      </c>
      <c r="Q1668" s="71" t="str">
        <f t="shared" si="452"/>
        <v/>
      </c>
      <c r="R1668" s="65" t="str">
        <f t="shared" si="453"/>
        <v/>
      </c>
      <c r="S1668" s="72" t="str">
        <f t="shared" si="454"/>
        <v/>
      </c>
      <c r="V1668" s="27" t="str">
        <f>IF(E1668="","",SUMIF(OUTBOUND!$G:$G,WMS!E1668,OUTBOUND!$L:$L))</f>
        <v/>
      </c>
      <c r="W1668" s="27" t="str">
        <f>IF(E1668="","",SUMIF(OUTBOUND!$G:$G,WMS!E1668,OUTBOUND!$M:$M))</f>
        <v/>
      </c>
      <c r="X1668" s="71" t="str">
        <f>IF(E1668="","",SUMIF(OUTBOUND!$G:$G,WMS!E1668,OUTBOUND!$O:$O))</f>
        <v/>
      </c>
      <c r="Y1668" s="71" t="str">
        <f>IF(E1668="","",SUMIF(OUTBOUND!$G:$G,WMS!E1668,OUTBOUND!$AC:$AC))</f>
        <v/>
      </c>
      <c r="Z1668" s="71" t="str">
        <f>IF(E1668="","",SUMIF(OUTBOUND!$G:$G,WMS!E1668,OUTBOUND!$P:$P))</f>
        <v/>
      </c>
      <c r="AA1668" s="27" t="str">
        <f t="shared" si="455"/>
        <v/>
      </c>
      <c r="AB1668" s="27" t="str">
        <f t="shared" si="456"/>
        <v/>
      </c>
      <c r="AC1668" s="71" t="str">
        <f t="shared" si="457"/>
        <v/>
      </c>
      <c r="AD1668" s="71" t="str">
        <f t="shared" si="458"/>
        <v/>
      </c>
      <c r="AE1668" s="71" t="str">
        <f t="shared" si="459"/>
        <v/>
      </c>
      <c r="AF1668" s="80" t="str">
        <f t="shared" si="460"/>
        <v/>
      </c>
    </row>
    <row r="1669" spans="5:32">
      <c r="E1669" s="57" t="str">
        <f t="shared" si="461"/>
        <v/>
      </c>
      <c r="K1669" s="65" t="str">
        <f t="shared" si="450"/>
        <v/>
      </c>
      <c r="M1669" s="66" t="str">
        <f t="shared" si="451"/>
        <v/>
      </c>
      <c r="Q1669" s="71" t="str">
        <f t="shared" si="452"/>
        <v/>
      </c>
      <c r="R1669" s="65" t="str">
        <f t="shared" si="453"/>
        <v/>
      </c>
      <c r="S1669" s="72" t="str">
        <f t="shared" si="454"/>
        <v/>
      </c>
      <c r="V1669" s="27" t="str">
        <f>IF(E1669="","",SUMIF(OUTBOUND!$G:$G,WMS!E1669,OUTBOUND!$L:$L))</f>
        <v/>
      </c>
      <c r="W1669" s="27" t="str">
        <f>IF(E1669="","",SUMIF(OUTBOUND!$G:$G,WMS!E1669,OUTBOUND!$M:$M))</f>
        <v/>
      </c>
      <c r="X1669" s="71" t="str">
        <f>IF(E1669="","",SUMIF(OUTBOUND!$G:$G,WMS!E1669,OUTBOUND!$O:$O))</f>
        <v/>
      </c>
      <c r="Y1669" s="71" t="str">
        <f>IF(E1669="","",SUMIF(OUTBOUND!$G:$G,WMS!E1669,OUTBOUND!$AC:$AC))</f>
        <v/>
      </c>
      <c r="Z1669" s="71" t="str">
        <f>IF(E1669="","",SUMIF(OUTBOUND!$G:$G,WMS!E1669,OUTBOUND!$P:$P))</f>
        <v/>
      </c>
      <c r="AA1669" s="27" t="str">
        <f t="shared" si="455"/>
        <v/>
      </c>
      <c r="AB1669" s="27" t="str">
        <f t="shared" si="456"/>
        <v/>
      </c>
      <c r="AC1669" s="71" t="str">
        <f t="shared" si="457"/>
        <v/>
      </c>
      <c r="AD1669" s="71" t="str">
        <f t="shared" si="458"/>
        <v/>
      </c>
      <c r="AE1669" s="71" t="str">
        <f t="shared" si="459"/>
        <v/>
      </c>
      <c r="AF1669" s="80" t="str">
        <f t="shared" si="460"/>
        <v/>
      </c>
    </row>
    <row r="1670" spans="5:32">
      <c r="E1670" s="57" t="str">
        <f t="shared" si="461"/>
        <v/>
      </c>
      <c r="K1670" s="65" t="str">
        <f t="shared" si="450"/>
        <v/>
      </c>
      <c r="M1670" s="66" t="str">
        <f t="shared" si="451"/>
        <v/>
      </c>
      <c r="Q1670" s="71" t="str">
        <f t="shared" si="452"/>
        <v/>
      </c>
      <c r="R1670" s="65" t="str">
        <f t="shared" si="453"/>
        <v/>
      </c>
      <c r="S1670" s="72" t="str">
        <f t="shared" si="454"/>
        <v/>
      </c>
      <c r="V1670" s="27" t="str">
        <f>IF(E1670="","",SUMIF(OUTBOUND!$G:$G,WMS!E1670,OUTBOUND!$L:$L))</f>
        <v/>
      </c>
      <c r="W1670" s="27" t="str">
        <f>IF(E1670="","",SUMIF(OUTBOUND!$G:$G,WMS!E1670,OUTBOUND!$M:$M))</f>
        <v/>
      </c>
      <c r="X1670" s="71" t="str">
        <f>IF(E1670="","",SUMIF(OUTBOUND!$G:$G,WMS!E1670,OUTBOUND!$O:$O))</f>
        <v/>
      </c>
      <c r="Y1670" s="71" t="str">
        <f>IF(E1670="","",SUMIF(OUTBOUND!$G:$G,WMS!E1670,OUTBOUND!$AC:$AC))</f>
        <v/>
      </c>
      <c r="Z1670" s="71" t="str">
        <f>IF(E1670="","",SUMIF(OUTBOUND!$G:$G,WMS!E1670,OUTBOUND!$P:$P))</f>
        <v/>
      </c>
      <c r="AA1670" s="27" t="str">
        <f t="shared" si="455"/>
        <v/>
      </c>
      <c r="AB1670" s="27" t="str">
        <f t="shared" si="456"/>
        <v/>
      </c>
      <c r="AC1670" s="71" t="str">
        <f t="shared" si="457"/>
        <v/>
      </c>
      <c r="AD1670" s="71" t="str">
        <f t="shared" si="458"/>
        <v/>
      </c>
      <c r="AE1670" s="71" t="str">
        <f t="shared" si="459"/>
        <v/>
      </c>
      <c r="AF1670" s="80" t="str">
        <f t="shared" si="460"/>
        <v/>
      </c>
    </row>
    <row r="1671" spans="5:32">
      <c r="E1671" s="57" t="str">
        <f t="shared" si="461"/>
        <v/>
      </c>
      <c r="K1671" s="65" t="str">
        <f t="shared" si="450"/>
        <v/>
      </c>
      <c r="M1671" s="66" t="str">
        <f t="shared" si="451"/>
        <v/>
      </c>
      <c r="Q1671" s="71" t="str">
        <f t="shared" si="452"/>
        <v/>
      </c>
      <c r="R1671" s="65" t="str">
        <f t="shared" si="453"/>
        <v/>
      </c>
      <c r="S1671" s="72" t="str">
        <f t="shared" si="454"/>
        <v/>
      </c>
      <c r="V1671" s="27" t="str">
        <f>IF(E1671="","",SUMIF(OUTBOUND!$G:$G,WMS!E1671,OUTBOUND!$L:$L))</f>
        <v/>
      </c>
      <c r="W1671" s="27" t="str">
        <f>IF(E1671="","",SUMIF(OUTBOUND!$G:$G,WMS!E1671,OUTBOUND!$M:$M))</f>
        <v/>
      </c>
      <c r="X1671" s="71" t="str">
        <f>IF(E1671="","",SUMIF(OUTBOUND!$G:$G,WMS!E1671,OUTBOUND!$O:$O))</f>
        <v/>
      </c>
      <c r="Y1671" s="71" t="str">
        <f>IF(E1671="","",SUMIF(OUTBOUND!$G:$G,WMS!E1671,OUTBOUND!$AC:$AC))</f>
        <v/>
      </c>
      <c r="Z1671" s="71" t="str">
        <f>IF(E1671="","",SUMIF(OUTBOUND!$G:$G,WMS!E1671,OUTBOUND!$P:$P))</f>
        <v/>
      </c>
      <c r="AA1671" s="27" t="str">
        <f t="shared" si="455"/>
        <v/>
      </c>
      <c r="AB1671" s="27" t="str">
        <f t="shared" si="456"/>
        <v/>
      </c>
      <c r="AC1671" s="71" t="str">
        <f t="shared" si="457"/>
        <v/>
      </c>
      <c r="AD1671" s="71" t="str">
        <f t="shared" si="458"/>
        <v/>
      </c>
      <c r="AE1671" s="71" t="str">
        <f t="shared" si="459"/>
        <v/>
      </c>
      <c r="AF1671" s="80" t="str">
        <f t="shared" si="460"/>
        <v/>
      </c>
    </row>
    <row r="1672" spans="5:32">
      <c r="E1672" s="57" t="str">
        <f t="shared" si="461"/>
        <v/>
      </c>
      <c r="K1672" s="65" t="str">
        <f t="shared" si="450"/>
        <v/>
      </c>
      <c r="M1672" s="66" t="str">
        <f t="shared" si="451"/>
        <v/>
      </c>
      <c r="Q1672" s="71" t="str">
        <f t="shared" si="452"/>
        <v/>
      </c>
      <c r="R1672" s="65" t="str">
        <f t="shared" si="453"/>
        <v/>
      </c>
      <c r="S1672" s="72" t="str">
        <f t="shared" si="454"/>
        <v/>
      </c>
      <c r="V1672" s="27" t="str">
        <f>IF(E1672="","",SUMIF(OUTBOUND!$G:$G,WMS!E1672,OUTBOUND!$L:$L))</f>
        <v/>
      </c>
      <c r="W1672" s="27" t="str">
        <f>IF(E1672="","",SUMIF(OUTBOUND!$G:$G,WMS!E1672,OUTBOUND!$M:$M))</f>
        <v/>
      </c>
      <c r="X1672" s="71" t="str">
        <f>IF(E1672="","",SUMIF(OUTBOUND!$G:$G,WMS!E1672,OUTBOUND!$O:$O))</f>
        <v/>
      </c>
      <c r="Y1672" s="71" t="str">
        <f>IF(E1672="","",SUMIF(OUTBOUND!$G:$G,WMS!E1672,OUTBOUND!$AC:$AC))</f>
        <v/>
      </c>
      <c r="Z1672" s="71" t="str">
        <f>IF(E1672="","",SUMIF(OUTBOUND!$G:$G,WMS!E1672,OUTBOUND!$P:$P))</f>
        <v/>
      </c>
      <c r="AA1672" s="27" t="str">
        <f t="shared" si="455"/>
        <v/>
      </c>
      <c r="AB1672" s="27" t="str">
        <f t="shared" si="456"/>
        <v/>
      </c>
      <c r="AC1672" s="71" t="str">
        <f t="shared" si="457"/>
        <v/>
      </c>
      <c r="AD1672" s="71" t="str">
        <f t="shared" si="458"/>
        <v/>
      </c>
      <c r="AE1672" s="71" t="str">
        <f t="shared" si="459"/>
        <v/>
      </c>
      <c r="AF1672" s="80" t="str">
        <f t="shared" si="460"/>
        <v/>
      </c>
    </row>
    <row r="1673" spans="5:32">
      <c r="E1673" s="57" t="str">
        <f t="shared" si="461"/>
        <v/>
      </c>
      <c r="K1673" s="65" t="str">
        <f t="shared" si="450"/>
        <v/>
      </c>
      <c r="M1673" s="66" t="str">
        <f t="shared" si="451"/>
        <v/>
      </c>
      <c r="Q1673" s="71" t="str">
        <f t="shared" si="452"/>
        <v/>
      </c>
      <c r="R1673" s="65" t="str">
        <f t="shared" si="453"/>
        <v/>
      </c>
      <c r="S1673" s="72" t="str">
        <f t="shared" si="454"/>
        <v/>
      </c>
      <c r="V1673" s="27" t="str">
        <f>IF(E1673="","",SUMIF(OUTBOUND!$G:$G,WMS!E1673,OUTBOUND!$L:$L))</f>
        <v/>
      </c>
      <c r="W1673" s="27" t="str">
        <f>IF(E1673="","",SUMIF(OUTBOUND!$G:$G,WMS!E1673,OUTBOUND!$M:$M))</f>
        <v/>
      </c>
      <c r="X1673" s="71" t="str">
        <f>IF(E1673="","",SUMIF(OUTBOUND!$G:$G,WMS!E1673,OUTBOUND!$O:$O))</f>
        <v/>
      </c>
      <c r="Y1673" s="71" t="str">
        <f>IF(E1673="","",SUMIF(OUTBOUND!$G:$G,WMS!E1673,OUTBOUND!$AC:$AC))</f>
        <v/>
      </c>
      <c r="Z1673" s="71" t="str">
        <f>IF(E1673="","",SUMIF(OUTBOUND!$G:$G,WMS!E1673,OUTBOUND!$P:$P))</f>
        <v/>
      </c>
      <c r="AA1673" s="27" t="str">
        <f t="shared" si="455"/>
        <v/>
      </c>
      <c r="AB1673" s="27" t="str">
        <f t="shared" si="456"/>
        <v/>
      </c>
      <c r="AC1673" s="71" t="str">
        <f t="shared" si="457"/>
        <v/>
      </c>
      <c r="AD1673" s="71" t="str">
        <f t="shared" si="458"/>
        <v/>
      </c>
      <c r="AE1673" s="71" t="str">
        <f t="shared" si="459"/>
        <v/>
      </c>
      <c r="AF1673" s="80" t="str">
        <f t="shared" si="460"/>
        <v/>
      </c>
    </row>
    <row r="1674" spans="5:32">
      <c r="E1674" s="57" t="str">
        <f t="shared" si="461"/>
        <v/>
      </c>
      <c r="K1674" s="65" t="str">
        <f t="shared" si="450"/>
        <v/>
      </c>
      <c r="M1674" s="66" t="str">
        <f t="shared" si="451"/>
        <v/>
      </c>
      <c r="Q1674" s="71" t="str">
        <f t="shared" si="452"/>
        <v/>
      </c>
      <c r="R1674" s="65" t="str">
        <f t="shared" si="453"/>
        <v/>
      </c>
      <c r="S1674" s="72" t="str">
        <f t="shared" si="454"/>
        <v/>
      </c>
      <c r="V1674" s="27" t="str">
        <f>IF(E1674="","",SUMIF(OUTBOUND!$G:$G,WMS!E1674,OUTBOUND!$L:$L))</f>
        <v/>
      </c>
      <c r="W1674" s="27" t="str">
        <f>IF(E1674="","",SUMIF(OUTBOUND!$G:$G,WMS!E1674,OUTBOUND!$M:$M))</f>
        <v/>
      </c>
      <c r="X1674" s="71" t="str">
        <f>IF(E1674="","",SUMIF(OUTBOUND!$G:$G,WMS!E1674,OUTBOUND!$O:$O))</f>
        <v/>
      </c>
      <c r="Y1674" s="71" t="str">
        <f>IF(E1674="","",SUMIF(OUTBOUND!$G:$G,WMS!E1674,OUTBOUND!$AC:$AC))</f>
        <v/>
      </c>
      <c r="Z1674" s="71" t="str">
        <f>IF(E1674="","",SUMIF(OUTBOUND!$G:$G,WMS!E1674,OUTBOUND!$P:$P))</f>
        <v/>
      </c>
      <c r="AA1674" s="27" t="str">
        <f t="shared" si="455"/>
        <v/>
      </c>
      <c r="AB1674" s="27" t="str">
        <f t="shared" si="456"/>
        <v/>
      </c>
      <c r="AC1674" s="71" t="str">
        <f t="shared" si="457"/>
        <v/>
      </c>
      <c r="AD1674" s="71" t="str">
        <f t="shared" si="458"/>
        <v/>
      </c>
      <c r="AE1674" s="71" t="str">
        <f t="shared" si="459"/>
        <v/>
      </c>
      <c r="AF1674" s="80" t="str">
        <f t="shared" si="460"/>
        <v/>
      </c>
    </row>
    <row r="1675" spans="5:32">
      <c r="E1675" s="57" t="str">
        <f t="shared" si="461"/>
        <v/>
      </c>
      <c r="K1675" s="65" t="str">
        <f t="shared" si="450"/>
        <v/>
      </c>
      <c r="M1675" s="66" t="str">
        <f t="shared" si="451"/>
        <v/>
      </c>
      <c r="Q1675" s="71" t="str">
        <f t="shared" si="452"/>
        <v/>
      </c>
      <c r="R1675" s="65" t="str">
        <f t="shared" si="453"/>
        <v/>
      </c>
      <c r="S1675" s="72" t="str">
        <f t="shared" si="454"/>
        <v/>
      </c>
      <c r="V1675" s="27" t="str">
        <f>IF(E1675="","",SUMIF(OUTBOUND!$G:$G,WMS!E1675,OUTBOUND!$L:$L))</f>
        <v/>
      </c>
      <c r="W1675" s="27" t="str">
        <f>IF(E1675="","",SUMIF(OUTBOUND!$G:$G,WMS!E1675,OUTBOUND!$M:$M))</f>
        <v/>
      </c>
      <c r="X1675" s="71" t="str">
        <f>IF(E1675="","",SUMIF(OUTBOUND!$G:$G,WMS!E1675,OUTBOUND!$O:$O))</f>
        <v/>
      </c>
      <c r="Y1675" s="71" t="str">
        <f>IF(E1675="","",SUMIF(OUTBOUND!$G:$G,WMS!E1675,OUTBOUND!$AC:$AC))</f>
        <v/>
      </c>
      <c r="Z1675" s="71" t="str">
        <f>IF(E1675="","",SUMIF(OUTBOUND!$G:$G,WMS!E1675,OUTBOUND!$P:$P))</f>
        <v/>
      </c>
      <c r="AA1675" s="27" t="str">
        <f t="shared" si="455"/>
        <v/>
      </c>
      <c r="AB1675" s="27" t="str">
        <f t="shared" si="456"/>
        <v/>
      </c>
      <c r="AC1675" s="71" t="str">
        <f t="shared" si="457"/>
        <v/>
      </c>
      <c r="AD1675" s="71" t="str">
        <f t="shared" si="458"/>
        <v/>
      </c>
      <c r="AE1675" s="71" t="str">
        <f t="shared" si="459"/>
        <v/>
      </c>
      <c r="AF1675" s="80" t="str">
        <f t="shared" si="460"/>
        <v/>
      </c>
    </row>
    <row r="1676" spans="5:32">
      <c r="E1676" s="57" t="str">
        <f t="shared" si="461"/>
        <v/>
      </c>
      <c r="K1676" s="65" t="str">
        <f t="shared" si="450"/>
        <v/>
      </c>
      <c r="M1676" s="66" t="str">
        <f t="shared" si="451"/>
        <v/>
      </c>
      <c r="Q1676" s="71" t="str">
        <f t="shared" si="452"/>
        <v/>
      </c>
      <c r="R1676" s="65" t="str">
        <f t="shared" si="453"/>
        <v/>
      </c>
      <c r="S1676" s="72" t="str">
        <f t="shared" si="454"/>
        <v/>
      </c>
      <c r="V1676" s="27" t="str">
        <f>IF(E1676="","",SUMIF(OUTBOUND!$G:$G,WMS!E1676,OUTBOUND!$L:$L))</f>
        <v/>
      </c>
      <c r="W1676" s="27" t="str">
        <f>IF(E1676="","",SUMIF(OUTBOUND!$G:$G,WMS!E1676,OUTBOUND!$M:$M))</f>
        <v/>
      </c>
      <c r="X1676" s="71" t="str">
        <f>IF(E1676="","",SUMIF(OUTBOUND!$G:$G,WMS!E1676,OUTBOUND!$O:$O))</f>
        <v/>
      </c>
      <c r="Y1676" s="71" t="str">
        <f>IF(E1676="","",SUMIF(OUTBOUND!$G:$G,WMS!E1676,OUTBOUND!$AC:$AC))</f>
        <v/>
      </c>
      <c r="Z1676" s="71" t="str">
        <f>IF(E1676="","",SUMIF(OUTBOUND!$G:$G,WMS!E1676,OUTBOUND!$P:$P))</f>
        <v/>
      </c>
      <c r="AA1676" s="27" t="str">
        <f t="shared" si="455"/>
        <v/>
      </c>
      <c r="AB1676" s="27" t="str">
        <f t="shared" si="456"/>
        <v/>
      </c>
      <c r="AC1676" s="71" t="str">
        <f t="shared" si="457"/>
        <v/>
      </c>
      <c r="AD1676" s="71" t="str">
        <f t="shared" si="458"/>
        <v/>
      </c>
      <c r="AE1676" s="71" t="str">
        <f t="shared" si="459"/>
        <v/>
      </c>
      <c r="AF1676" s="80" t="str">
        <f t="shared" si="460"/>
        <v/>
      </c>
    </row>
    <row r="1677" spans="5:32">
      <c r="E1677" s="57" t="str">
        <f t="shared" si="461"/>
        <v/>
      </c>
      <c r="K1677" s="65" t="str">
        <f t="shared" si="450"/>
        <v/>
      </c>
      <c r="M1677" s="66" t="str">
        <f t="shared" si="451"/>
        <v/>
      </c>
      <c r="Q1677" s="71" t="str">
        <f t="shared" si="452"/>
        <v/>
      </c>
      <c r="R1677" s="65" t="str">
        <f t="shared" si="453"/>
        <v/>
      </c>
      <c r="S1677" s="72" t="str">
        <f t="shared" si="454"/>
        <v/>
      </c>
      <c r="V1677" s="27" t="str">
        <f>IF(E1677="","",SUMIF(OUTBOUND!$G:$G,WMS!E1677,OUTBOUND!$L:$L))</f>
        <v/>
      </c>
      <c r="W1677" s="27" t="str">
        <f>IF(E1677="","",SUMIF(OUTBOUND!$G:$G,WMS!E1677,OUTBOUND!$M:$M))</f>
        <v/>
      </c>
      <c r="X1677" s="71" t="str">
        <f>IF(E1677="","",SUMIF(OUTBOUND!$G:$G,WMS!E1677,OUTBOUND!$O:$O))</f>
        <v/>
      </c>
      <c r="Y1677" s="71" t="str">
        <f>IF(E1677="","",SUMIF(OUTBOUND!$G:$G,WMS!E1677,OUTBOUND!$AC:$AC))</f>
        <v/>
      </c>
      <c r="Z1677" s="71" t="str">
        <f>IF(E1677="","",SUMIF(OUTBOUND!$G:$G,WMS!E1677,OUTBOUND!$P:$P))</f>
        <v/>
      </c>
      <c r="AA1677" s="27" t="str">
        <f t="shared" si="455"/>
        <v/>
      </c>
      <c r="AB1677" s="27" t="str">
        <f t="shared" si="456"/>
        <v/>
      </c>
      <c r="AC1677" s="71" t="str">
        <f t="shared" si="457"/>
        <v/>
      </c>
      <c r="AD1677" s="71" t="str">
        <f t="shared" si="458"/>
        <v/>
      </c>
      <c r="AE1677" s="71" t="str">
        <f t="shared" si="459"/>
        <v/>
      </c>
      <c r="AF1677" s="80" t="str">
        <f t="shared" si="460"/>
        <v/>
      </c>
    </row>
    <row r="1678" spans="5:32">
      <c r="E1678" s="57" t="str">
        <f t="shared" si="461"/>
        <v/>
      </c>
      <c r="K1678" s="65" t="str">
        <f t="shared" si="450"/>
        <v/>
      </c>
      <c r="M1678" s="66" t="str">
        <f t="shared" si="451"/>
        <v/>
      </c>
      <c r="Q1678" s="71" t="str">
        <f t="shared" si="452"/>
        <v/>
      </c>
      <c r="R1678" s="65" t="str">
        <f t="shared" si="453"/>
        <v/>
      </c>
      <c r="S1678" s="72" t="str">
        <f t="shared" si="454"/>
        <v/>
      </c>
      <c r="V1678" s="27" t="str">
        <f>IF(E1678="","",SUMIF(OUTBOUND!$G:$G,WMS!E1678,OUTBOUND!$L:$L))</f>
        <v/>
      </c>
      <c r="W1678" s="27" t="str">
        <f>IF(E1678="","",SUMIF(OUTBOUND!$G:$G,WMS!E1678,OUTBOUND!$M:$M))</f>
        <v/>
      </c>
      <c r="X1678" s="71" t="str">
        <f>IF(E1678="","",SUMIF(OUTBOUND!$G:$G,WMS!E1678,OUTBOUND!$O:$O))</f>
        <v/>
      </c>
      <c r="Y1678" s="71" t="str">
        <f>IF(E1678="","",SUMIF(OUTBOUND!$G:$G,WMS!E1678,OUTBOUND!$AC:$AC))</f>
        <v/>
      </c>
      <c r="Z1678" s="71" t="str">
        <f>IF(E1678="","",SUMIF(OUTBOUND!$G:$G,WMS!E1678,OUTBOUND!$P:$P))</f>
        <v/>
      </c>
      <c r="AA1678" s="27" t="str">
        <f t="shared" si="455"/>
        <v/>
      </c>
      <c r="AB1678" s="27" t="str">
        <f t="shared" si="456"/>
        <v/>
      </c>
      <c r="AC1678" s="71" t="str">
        <f t="shared" si="457"/>
        <v/>
      </c>
      <c r="AD1678" s="71" t="str">
        <f t="shared" si="458"/>
        <v/>
      </c>
      <c r="AE1678" s="71" t="str">
        <f t="shared" si="459"/>
        <v/>
      </c>
      <c r="AF1678" s="80" t="str">
        <f t="shared" si="460"/>
        <v/>
      </c>
    </row>
    <row r="1679" spans="5:32">
      <c r="E1679" s="57" t="str">
        <f t="shared" si="461"/>
        <v/>
      </c>
      <c r="K1679" s="65" t="str">
        <f t="shared" si="450"/>
        <v/>
      </c>
      <c r="M1679" s="66" t="str">
        <f t="shared" si="451"/>
        <v/>
      </c>
      <c r="Q1679" s="71" t="str">
        <f t="shared" si="452"/>
        <v/>
      </c>
      <c r="R1679" s="65" t="str">
        <f t="shared" si="453"/>
        <v/>
      </c>
      <c r="S1679" s="72" t="str">
        <f t="shared" si="454"/>
        <v/>
      </c>
      <c r="V1679" s="27" t="str">
        <f>IF(E1679="","",SUMIF(OUTBOUND!$G:$G,WMS!E1679,OUTBOUND!$L:$L))</f>
        <v/>
      </c>
      <c r="W1679" s="27" t="str">
        <f>IF(E1679="","",SUMIF(OUTBOUND!$G:$G,WMS!E1679,OUTBOUND!$M:$M))</f>
        <v/>
      </c>
      <c r="X1679" s="71" t="str">
        <f>IF(E1679="","",SUMIF(OUTBOUND!$G:$G,WMS!E1679,OUTBOUND!$O:$O))</f>
        <v/>
      </c>
      <c r="Y1679" s="71" t="str">
        <f>IF(E1679="","",SUMIF(OUTBOUND!$G:$G,WMS!E1679,OUTBOUND!$AC:$AC))</f>
        <v/>
      </c>
      <c r="Z1679" s="71" t="str">
        <f>IF(E1679="","",SUMIF(OUTBOUND!$G:$G,WMS!E1679,OUTBOUND!$P:$P))</f>
        <v/>
      </c>
      <c r="AA1679" s="27" t="str">
        <f t="shared" si="455"/>
        <v/>
      </c>
      <c r="AB1679" s="27" t="str">
        <f t="shared" si="456"/>
        <v/>
      </c>
      <c r="AC1679" s="71" t="str">
        <f t="shared" si="457"/>
        <v/>
      </c>
      <c r="AD1679" s="71" t="str">
        <f t="shared" si="458"/>
        <v/>
      </c>
      <c r="AE1679" s="71" t="str">
        <f t="shared" si="459"/>
        <v/>
      </c>
      <c r="AF1679" s="80" t="str">
        <f t="shared" si="460"/>
        <v/>
      </c>
    </row>
    <row r="1680" spans="5:32">
      <c r="E1680" s="57" t="str">
        <f t="shared" si="461"/>
        <v/>
      </c>
      <c r="K1680" s="65" t="str">
        <f t="shared" si="450"/>
        <v/>
      </c>
      <c r="M1680" s="66" t="str">
        <f t="shared" si="451"/>
        <v/>
      </c>
      <c r="Q1680" s="71" t="str">
        <f t="shared" si="452"/>
        <v/>
      </c>
      <c r="R1680" s="65" t="str">
        <f t="shared" si="453"/>
        <v/>
      </c>
      <c r="S1680" s="72" t="str">
        <f t="shared" si="454"/>
        <v/>
      </c>
      <c r="V1680" s="27" t="str">
        <f>IF(E1680="","",SUMIF(OUTBOUND!$G:$G,WMS!E1680,OUTBOUND!$L:$L))</f>
        <v/>
      </c>
      <c r="W1680" s="27" t="str">
        <f>IF(E1680="","",SUMIF(OUTBOUND!$G:$G,WMS!E1680,OUTBOUND!$M:$M))</f>
        <v/>
      </c>
      <c r="X1680" s="71" t="str">
        <f>IF(E1680="","",SUMIF(OUTBOUND!$G:$G,WMS!E1680,OUTBOUND!$O:$O))</f>
        <v/>
      </c>
      <c r="Y1680" s="71" t="str">
        <f>IF(E1680="","",SUMIF(OUTBOUND!$G:$G,WMS!E1680,OUTBOUND!$AC:$AC))</f>
        <v/>
      </c>
      <c r="Z1680" s="71" t="str">
        <f>IF(E1680="","",SUMIF(OUTBOUND!$G:$G,WMS!E1680,OUTBOUND!$P:$P))</f>
        <v/>
      </c>
      <c r="AA1680" s="27" t="str">
        <f t="shared" si="455"/>
        <v/>
      </c>
      <c r="AB1680" s="27" t="str">
        <f t="shared" si="456"/>
        <v/>
      </c>
      <c r="AC1680" s="71" t="str">
        <f t="shared" si="457"/>
        <v/>
      </c>
      <c r="AD1680" s="71" t="str">
        <f t="shared" si="458"/>
        <v/>
      </c>
      <c r="AE1680" s="71" t="str">
        <f t="shared" si="459"/>
        <v/>
      </c>
      <c r="AF1680" s="80" t="str">
        <f t="shared" si="460"/>
        <v/>
      </c>
    </row>
    <row r="1681" spans="5:32">
      <c r="E1681" s="57" t="str">
        <f t="shared" si="461"/>
        <v/>
      </c>
      <c r="K1681" s="65" t="str">
        <f t="shared" si="450"/>
        <v/>
      </c>
      <c r="M1681" s="66" t="str">
        <f t="shared" si="451"/>
        <v/>
      </c>
      <c r="Q1681" s="71" t="str">
        <f t="shared" si="452"/>
        <v/>
      </c>
      <c r="R1681" s="65" t="str">
        <f t="shared" si="453"/>
        <v/>
      </c>
      <c r="S1681" s="72" t="str">
        <f t="shared" si="454"/>
        <v/>
      </c>
      <c r="V1681" s="27" t="str">
        <f>IF(E1681="","",SUMIF(OUTBOUND!$G:$G,WMS!E1681,OUTBOUND!$L:$L))</f>
        <v/>
      </c>
      <c r="W1681" s="27" t="str">
        <f>IF(E1681="","",SUMIF(OUTBOUND!$G:$G,WMS!E1681,OUTBOUND!$M:$M))</f>
        <v/>
      </c>
      <c r="X1681" s="71" t="str">
        <f>IF(E1681="","",SUMIF(OUTBOUND!$G:$G,WMS!E1681,OUTBOUND!$O:$O))</f>
        <v/>
      </c>
      <c r="Y1681" s="71" t="str">
        <f>IF(E1681="","",SUMIF(OUTBOUND!$G:$G,WMS!E1681,OUTBOUND!$AC:$AC))</f>
        <v/>
      </c>
      <c r="Z1681" s="71" t="str">
        <f>IF(E1681="","",SUMIF(OUTBOUND!$G:$G,WMS!E1681,OUTBOUND!$P:$P))</f>
        <v/>
      </c>
      <c r="AA1681" s="27" t="str">
        <f t="shared" si="455"/>
        <v/>
      </c>
      <c r="AB1681" s="27" t="str">
        <f t="shared" si="456"/>
        <v/>
      </c>
      <c r="AC1681" s="71" t="str">
        <f t="shared" si="457"/>
        <v/>
      </c>
      <c r="AD1681" s="71" t="str">
        <f t="shared" si="458"/>
        <v/>
      </c>
      <c r="AE1681" s="71" t="str">
        <f t="shared" si="459"/>
        <v/>
      </c>
      <c r="AF1681" s="80" t="str">
        <f t="shared" si="460"/>
        <v/>
      </c>
    </row>
    <row r="1682" spans="5:32">
      <c r="E1682" s="57" t="str">
        <f t="shared" si="461"/>
        <v/>
      </c>
      <c r="K1682" s="65" t="str">
        <f t="shared" si="450"/>
        <v/>
      </c>
      <c r="M1682" s="66" t="str">
        <f t="shared" si="451"/>
        <v/>
      </c>
      <c r="Q1682" s="71" t="str">
        <f t="shared" si="452"/>
        <v/>
      </c>
      <c r="R1682" s="65" t="str">
        <f t="shared" si="453"/>
        <v/>
      </c>
      <c r="S1682" s="72" t="str">
        <f t="shared" si="454"/>
        <v/>
      </c>
      <c r="V1682" s="27" t="str">
        <f>IF(E1682="","",SUMIF(OUTBOUND!$G:$G,WMS!E1682,OUTBOUND!$L:$L))</f>
        <v/>
      </c>
      <c r="W1682" s="27" t="str">
        <f>IF(E1682="","",SUMIF(OUTBOUND!$G:$G,WMS!E1682,OUTBOUND!$M:$M))</f>
        <v/>
      </c>
      <c r="X1682" s="71" t="str">
        <f>IF(E1682="","",SUMIF(OUTBOUND!$G:$G,WMS!E1682,OUTBOUND!$O:$O))</f>
        <v/>
      </c>
      <c r="Y1682" s="71" t="str">
        <f>IF(E1682="","",SUMIF(OUTBOUND!$G:$G,WMS!E1682,OUTBOUND!$AC:$AC))</f>
        <v/>
      </c>
      <c r="Z1682" s="71" t="str">
        <f>IF(E1682="","",SUMIF(OUTBOUND!$G:$G,WMS!E1682,OUTBOUND!$P:$P))</f>
        <v/>
      </c>
      <c r="AA1682" s="27" t="str">
        <f t="shared" si="455"/>
        <v/>
      </c>
      <c r="AB1682" s="27" t="str">
        <f t="shared" si="456"/>
        <v/>
      </c>
      <c r="AC1682" s="71" t="str">
        <f t="shared" si="457"/>
        <v/>
      </c>
      <c r="AD1682" s="71" t="str">
        <f t="shared" si="458"/>
        <v/>
      </c>
      <c r="AE1682" s="71" t="str">
        <f t="shared" si="459"/>
        <v/>
      </c>
      <c r="AF1682" s="80" t="str">
        <f t="shared" si="460"/>
        <v/>
      </c>
    </row>
    <row r="1683" spans="5:32">
      <c r="E1683" s="57" t="str">
        <f t="shared" si="461"/>
        <v/>
      </c>
      <c r="K1683" s="65" t="str">
        <f t="shared" si="450"/>
        <v/>
      </c>
      <c r="M1683" s="66" t="str">
        <f t="shared" si="451"/>
        <v/>
      </c>
      <c r="Q1683" s="71" t="str">
        <f t="shared" si="452"/>
        <v/>
      </c>
      <c r="R1683" s="65" t="str">
        <f t="shared" si="453"/>
        <v/>
      </c>
      <c r="S1683" s="72" t="str">
        <f t="shared" si="454"/>
        <v/>
      </c>
      <c r="V1683" s="27" t="str">
        <f>IF(E1683="","",SUMIF(OUTBOUND!$G:$G,WMS!E1683,OUTBOUND!$L:$L))</f>
        <v/>
      </c>
      <c r="W1683" s="27" t="str">
        <f>IF(E1683="","",SUMIF(OUTBOUND!$G:$G,WMS!E1683,OUTBOUND!$M:$M))</f>
        <v/>
      </c>
      <c r="X1683" s="71" t="str">
        <f>IF(E1683="","",SUMIF(OUTBOUND!$G:$G,WMS!E1683,OUTBOUND!$O:$O))</f>
        <v/>
      </c>
      <c r="Y1683" s="71" t="str">
        <f>IF(E1683="","",SUMIF(OUTBOUND!$G:$G,WMS!E1683,OUTBOUND!$AC:$AC))</f>
        <v/>
      </c>
      <c r="Z1683" s="71" t="str">
        <f>IF(E1683="","",SUMIF(OUTBOUND!$G:$G,WMS!E1683,OUTBOUND!$P:$P))</f>
        <v/>
      </c>
      <c r="AA1683" s="27" t="str">
        <f t="shared" si="455"/>
        <v/>
      </c>
      <c r="AB1683" s="27" t="str">
        <f t="shared" si="456"/>
        <v/>
      </c>
      <c r="AC1683" s="71" t="str">
        <f t="shared" si="457"/>
        <v/>
      </c>
      <c r="AD1683" s="71" t="str">
        <f t="shared" si="458"/>
        <v/>
      </c>
      <c r="AE1683" s="71" t="str">
        <f t="shared" si="459"/>
        <v/>
      </c>
      <c r="AF1683" s="80" t="str">
        <f t="shared" si="460"/>
        <v/>
      </c>
    </row>
    <row r="1684" spans="5:32">
      <c r="E1684" s="57" t="str">
        <f t="shared" si="461"/>
        <v/>
      </c>
      <c r="K1684" s="65" t="str">
        <f t="shared" si="450"/>
        <v/>
      </c>
      <c r="M1684" s="66" t="str">
        <f t="shared" si="451"/>
        <v/>
      </c>
      <c r="Q1684" s="71" t="str">
        <f t="shared" si="452"/>
        <v/>
      </c>
      <c r="R1684" s="65" t="str">
        <f t="shared" si="453"/>
        <v/>
      </c>
      <c r="S1684" s="72" t="str">
        <f t="shared" si="454"/>
        <v/>
      </c>
      <c r="V1684" s="27" t="str">
        <f>IF(E1684="","",SUMIF(OUTBOUND!$G:$G,WMS!E1684,OUTBOUND!$L:$L))</f>
        <v/>
      </c>
      <c r="W1684" s="27" t="str">
        <f>IF(E1684="","",SUMIF(OUTBOUND!$G:$G,WMS!E1684,OUTBOUND!$M:$M))</f>
        <v/>
      </c>
      <c r="X1684" s="71" t="str">
        <f>IF(E1684="","",SUMIF(OUTBOUND!$G:$G,WMS!E1684,OUTBOUND!$O:$O))</f>
        <v/>
      </c>
      <c r="Y1684" s="71" t="str">
        <f>IF(E1684="","",SUMIF(OUTBOUND!$G:$G,WMS!E1684,OUTBOUND!$AC:$AC))</f>
        <v/>
      </c>
      <c r="Z1684" s="71" t="str">
        <f>IF(E1684="","",SUMIF(OUTBOUND!$G:$G,WMS!E1684,OUTBOUND!$P:$P))</f>
        <v/>
      </c>
      <c r="AA1684" s="27" t="str">
        <f t="shared" si="455"/>
        <v/>
      </c>
      <c r="AB1684" s="27" t="str">
        <f t="shared" si="456"/>
        <v/>
      </c>
      <c r="AC1684" s="71" t="str">
        <f t="shared" si="457"/>
        <v/>
      </c>
      <c r="AD1684" s="71" t="str">
        <f t="shared" si="458"/>
        <v/>
      </c>
      <c r="AE1684" s="71" t="str">
        <f t="shared" si="459"/>
        <v/>
      </c>
      <c r="AF1684" s="80" t="str">
        <f t="shared" si="460"/>
        <v/>
      </c>
    </row>
    <row r="1685" spans="5:32">
      <c r="E1685" s="57" t="str">
        <f t="shared" si="461"/>
        <v/>
      </c>
      <c r="K1685" s="65" t="str">
        <f t="shared" si="450"/>
        <v/>
      </c>
      <c r="M1685" s="66" t="str">
        <f t="shared" si="451"/>
        <v/>
      </c>
      <c r="Q1685" s="71" t="str">
        <f t="shared" si="452"/>
        <v/>
      </c>
      <c r="R1685" s="65" t="str">
        <f t="shared" si="453"/>
        <v/>
      </c>
      <c r="S1685" s="72" t="str">
        <f t="shared" si="454"/>
        <v/>
      </c>
      <c r="V1685" s="27" t="str">
        <f>IF(E1685="","",SUMIF(OUTBOUND!$G:$G,WMS!E1685,OUTBOUND!$L:$L))</f>
        <v/>
      </c>
      <c r="W1685" s="27" t="str">
        <f>IF(E1685="","",SUMIF(OUTBOUND!$G:$G,WMS!E1685,OUTBOUND!$M:$M))</f>
        <v/>
      </c>
      <c r="X1685" s="71" t="str">
        <f>IF(E1685="","",SUMIF(OUTBOUND!$G:$G,WMS!E1685,OUTBOUND!$O:$O))</f>
        <v/>
      </c>
      <c r="Y1685" s="71" t="str">
        <f>IF(E1685="","",SUMIF(OUTBOUND!$G:$G,WMS!E1685,OUTBOUND!$AC:$AC))</f>
        <v/>
      </c>
      <c r="Z1685" s="71" t="str">
        <f>IF(E1685="","",SUMIF(OUTBOUND!$G:$G,WMS!E1685,OUTBOUND!$P:$P))</f>
        <v/>
      </c>
      <c r="AA1685" s="27" t="str">
        <f t="shared" si="455"/>
        <v/>
      </c>
      <c r="AB1685" s="27" t="str">
        <f t="shared" si="456"/>
        <v/>
      </c>
      <c r="AC1685" s="71" t="str">
        <f t="shared" si="457"/>
        <v/>
      </c>
      <c r="AD1685" s="71" t="str">
        <f t="shared" si="458"/>
        <v/>
      </c>
      <c r="AE1685" s="71" t="str">
        <f t="shared" si="459"/>
        <v/>
      </c>
      <c r="AF1685" s="80" t="str">
        <f t="shared" si="460"/>
        <v/>
      </c>
    </row>
    <row r="1686" spans="5:32">
      <c r="E1686" s="57" t="str">
        <f t="shared" si="461"/>
        <v/>
      </c>
      <c r="K1686" s="65" t="str">
        <f t="shared" si="450"/>
        <v/>
      </c>
      <c r="M1686" s="66" t="str">
        <f t="shared" si="451"/>
        <v/>
      </c>
      <c r="Q1686" s="71" t="str">
        <f t="shared" si="452"/>
        <v/>
      </c>
      <c r="R1686" s="65" t="str">
        <f t="shared" si="453"/>
        <v/>
      </c>
      <c r="S1686" s="72" t="str">
        <f t="shared" si="454"/>
        <v/>
      </c>
      <c r="V1686" s="27" t="str">
        <f>IF(E1686="","",SUMIF(OUTBOUND!$G:$G,WMS!E1686,OUTBOUND!$L:$L))</f>
        <v/>
      </c>
      <c r="W1686" s="27" t="str">
        <f>IF(E1686="","",SUMIF(OUTBOUND!$G:$G,WMS!E1686,OUTBOUND!$M:$M))</f>
        <v/>
      </c>
      <c r="X1686" s="71" t="str">
        <f>IF(E1686="","",SUMIF(OUTBOUND!$G:$G,WMS!E1686,OUTBOUND!$O:$O))</f>
        <v/>
      </c>
      <c r="Y1686" s="71" t="str">
        <f>IF(E1686="","",SUMIF(OUTBOUND!$G:$G,WMS!E1686,OUTBOUND!$AC:$AC))</f>
        <v/>
      </c>
      <c r="Z1686" s="71" t="str">
        <f>IF(E1686="","",SUMIF(OUTBOUND!$G:$G,WMS!E1686,OUTBOUND!$P:$P))</f>
        <v/>
      </c>
      <c r="AA1686" s="27" t="str">
        <f t="shared" si="455"/>
        <v/>
      </c>
      <c r="AB1686" s="27" t="str">
        <f t="shared" si="456"/>
        <v/>
      </c>
      <c r="AC1686" s="71" t="str">
        <f t="shared" si="457"/>
        <v/>
      </c>
      <c r="AD1686" s="71" t="str">
        <f t="shared" si="458"/>
        <v/>
      </c>
      <c r="AE1686" s="71" t="str">
        <f t="shared" si="459"/>
        <v/>
      </c>
      <c r="AF1686" s="80" t="str">
        <f t="shared" si="460"/>
        <v/>
      </c>
    </row>
    <row r="1687" spans="5:32">
      <c r="E1687" s="57" t="str">
        <f t="shared" si="461"/>
        <v/>
      </c>
      <c r="K1687" s="65" t="str">
        <f t="shared" si="450"/>
        <v/>
      </c>
      <c r="M1687" s="66" t="str">
        <f t="shared" si="451"/>
        <v/>
      </c>
      <c r="Q1687" s="71" t="str">
        <f t="shared" si="452"/>
        <v/>
      </c>
      <c r="R1687" s="65" t="str">
        <f t="shared" si="453"/>
        <v/>
      </c>
      <c r="S1687" s="72" t="str">
        <f t="shared" si="454"/>
        <v/>
      </c>
      <c r="V1687" s="27" t="str">
        <f>IF(E1687="","",SUMIF(OUTBOUND!$G:$G,WMS!E1687,OUTBOUND!$L:$L))</f>
        <v/>
      </c>
      <c r="W1687" s="27" t="str">
        <f>IF(E1687="","",SUMIF(OUTBOUND!$G:$G,WMS!E1687,OUTBOUND!$M:$M))</f>
        <v/>
      </c>
      <c r="X1687" s="71" t="str">
        <f>IF(E1687="","",SUMIF(OUTBOUND!$G:$G,WMS!E1687,OUTBOUND!$O:$O))</f>
        <v/>
      </c>
      <c r="Y1687" s="71" t="str">
        <f>IF(E1687="","",SUMIF(OUTBOUND!$G:$G,WMS!E1687,OUTBOUND!$AC:$AC))</f>
        <v/>
      </c>
      <c r="Z1687" s="71" t="str">
        <f>IF(E1687="","",SUMIF(OUTBOUND!$G:$G,WMS!E1687,OUTBOUND!$P:$P))</f>
        <v/>
      </c>
      <c r="AA1687" s="27" t="str">
        <f t="shared" si="455"/>
        <v/>
      </c>
      <c r="AB1687" s="27" t="str">
        <f t="shared" si="456"/>
        <v/>
      </c>
      <c r="AC1687" s="71" t="str">
        <f t="shared" si="457"/>
        <v/>
      </c>
      <c r="AD1687" s="71" t="str">
        <f t="shared" si="458"/>
        <v/>
      </c>
      <c r="AE1687" s="71" t="str">
        <f t="shared" si="459"/>
        <v/>
      </c>
      <c r="AF1687" s="80" t="str">
        <f t="shared" si="460"/>
        <v/>
      </c>
    </row>
    <row r="1688" spans="5:32">
      <c r="E1688" s="57" t="str">
        <f t="shared" si="461"/>
        <v/>
      </c>
      <c r="K1688" s="65" t="str">
        <f t="shared" si="450"/>
        <v/>
      </c>
      <c r="M1688" s="66" t="str">
        <f t="shared" si="451"/>
        <v/>
      </c>
      <c r="Q1688" s="71" t="str">
        <f t="shared" si="452"/>
        <v/>
      </c>
      <c r="R1688" s="65" t="str">
        <f t="shared" si="453"/>
        <v/>
      </c>
      <c r="S1688" s="72" t="str">
        <f t="shared" si="454"/>
        <v/>
      </c>
      <c r="V1688" s="27" t="str">
        <f>IF(E1688="","",SUMIF(OUTBOUND!$G:$G,WMS!E1688,OUTBOUND!$L:$L))</f>
        <v/>
      </c>
      <c r="W1688" s="27" t="str">
        <f>IF(E1688="","",SUMIF(OUTBOUND!$G:$G,WMS!E1688,OUTBOUND!$M:$M))</f>
        <v/>
      </c>
      <c r="X1688" s="71" t="str">
        <f>IF(E1688="","",SUMIF(OUTBOUND!$G:$G,WMS!E1688,OUTBOUND!$O:$O))</f>
        <v/>
      </c>
      <c r="Y1688" s="71" t="str">
        <f>IF(E1688="","",SUMIF(OUTBOUND!$G:$G,WMS!E1688,OUTBOUND!$AC:$AC))</f>
        <v/>
      </c>
      <c r="Z1688" s="71" t="str">
        <f>IF(E1688="","",SUMIF(OUTBOUND!$G:$G,WMS!E1688,OUTBOUND!$P:$P))</f>
        <v/>
      </c>
      <c r="AA1688" s="27" t="str">
        <f t="shared" si="455"/>
        <v/>
      </c>
      <c r="AB1688" s="27" t="str">
        <f t="shared" si="456"/>
        <v/>
      </c>
      <c r="AC1688" s="71" t="str">
        <f t="shared" si="457"/>
        <v/>
      </c>
      <c r="AD1688" s="71" t="str">
        <f t="shared" si="458"/>
        <v/>
      </c>
      <c r="AE1688" s="71" t="str">
        <f t="shared" si="459"/>
        <v/>
      </c>
      <c r="AF1688" s="80" t="str">
        <f t="shared" si="460"/>
        <v/>
      </c>
    </row>
    <row r="1689" spans="5:32">
      <c r="E1689" s="57" t="str">
        <f t="shared" si="461"/>
        <v/>
      </c>
      <c r="K1689" s="65" t="str">
        <f t="shared" si="450"/>
        <v/>
      </c>
      <c r="M1689" s="66" t="str">
        <f t="shared" si="451"/>
        <v/>
      </c>
      <c r="Q1689" s="71" t="str">
        <f t="shared" si="452"/>
        <v/>
      </c>
      <c r="R1689" s="65" t="str">
        <f t="shared" si="453"/>
        <v/>
      </c>
      <c r="S1689" s="72" t="str">
        <f t="shared" si="454"/>
        <v/>
      </c>
      <c r="V1689" s="27" t="str">
        <f>IF(E1689="","",SUMIF(OUTBOUND!$G:$G,WMS!E1689,OUTBOUND!$L:$L))</f>
        <v/>
      </c>
      <c r="W1689" s="27" t="str">
        <f>IF(E1689="","",SUMIF(OUTBOUND!$G:$G,WMS!E1689,OUTBOUND!$M:$M))</f>
        <v/>
      </c>
      <c r="X1689" s="71" t="str">
        <f>IF(E1689="","",SUMIF(OUTBOUND!$G:$G,WMS!E1689,OUTBOUND!$O:$O))</f>
        <v/>
      </c>
      <c r="Y1689" s="71" t="str">
        <f>IF(E1689="","",SUMIF(OUTBOUND!$G:$G,WMS!E1689,OUTBOUND!$AC:$AC))</f>
        <v/>
      </c>
      <c r="Z1689" s="71" t="str">
        <f>IF(E1689="","",SUMIF(OUTBOUND!$G:$G,WMS!E1689,OUTBOUND!$P:$P))</f>
        <v/>
      </c>
      <c r="AA1689" s="27" t="str">
        <f t="shared" si="455"/>
        <v/>
      </c>
      <c r="AB1689" s="27" t="str">
        <f t="shared" si="456"/>
        <v/>
      </c>
      <c r="AC1689" s="71" t="str">
        <f t="shared" si="457"/>
        <v/>
      </c>
      <c r="AD1689" s="71" t="str">
        <f t="shared" si="458"/>
        <v/>
      </c>
      <c r="AE1689" s="71" t="str">
        <f t="shared" si="459"/>
        <v/>
      </c>
      <c r="AF1689" s="80" t="str">
        <f t="shared" si="460"/>
        <v/>
      </c>
    </row>
    <row r="1690" spans="5:32">
      <c r="E1690" s="57" t="str">
        <f t="shared" si="461"/>
        <v/>
      </c>
      <c r="K1690" s="65" t="str">
        <f t="shared" si="450"/>
        <v/>
      </c>
      <c r="M1690" s="66" t="str">
        <f t="shared" si="451"/>
        <v/>
      </c>
      <c r="Q1690" s="71" t="str">
        <f t="shared" si="452"/>
        <v/>
      </c>
      <c r="R1690" s="65" t="str">
        <f t="shared" si="453"/>
        <v/>
      </c>
      <c r="S1690" s="72" t="str">
        <f t="shared" si="454"/>
        <v/>
      </c>
      <c r="V1690" s="27" t="str">
        <f>IF(E1690="","",SUMIF(OUTBOUND!$G:$G,WMS!E1690,OUTBOUND!$L:$L))</f>
        <v/>
      </c>
      <c r="W1690" s="27" t="str">
        <f>IF(E1690="","",SUMIF(OUTBOUND!$G:$G,WMS!E1690,OUTBOUND!$M:$M))</f>
        <v/>
      </c>
      <c r="X1690" s="71" t="str">
        <f>IF(E1690="","",SUMIF(OUTBOUND!$G:$G,WMS!E1690,OUTBOUND!$O:$O))</f>
        <v/>
      </c>
      <c r="Y1690" s="71" t="str">
        <f>IF(E1690="","",SUMIF(OUTBOUND!$G:$G,WMS!E1690,OUTBOUND!$AC:$AC))</f>
        <v/>
      </c>
      <c r="Z1690" s="71" t="str">
        <f>IF(E1690="","",SUMIF(OUTBOUND!$G:$G,WMS!E1690,OUTBOUND!$P:$P))</f>
        <v/>
      </c>
      <c r="AA1690" s="27" t="str">
        <f t="shared" si="455"/>
        <v/>
      </c>
      <c r="AB1690" s="27" t="str">
        <f t="shared" si="456"/>
        <v/>
      </c>
      <c r="AC1690" s="71" t="str">
        <f t="shared" si="457"/>
        <v/>
      </c>
      <c r="AD1690" s="71" t="str">
        <f t="shared" si="458"/>
        <v/>
      </c>
      <c r="AE1690" s="71" t="str">
        <f t="shared" si="459"/>
        <v/>
      </c>
      <c r="AF1690" s="80" t="str">
        <f t="shared" si="460"/>
        <v/>
      </c>
    </row>
    <row r="1691" spans="5:32">
      <c r="E1691" s="57" t="str">
        <f t="shared" si="461"/>
        <v/>
      </c>
      <c r="K1691" s="65" t="str">
        <f t="shared" si="450"/>
        <v/>
      </c>
      <c r="M1691" s="66" t="str">
        <f t="shared" si="451"/>
        <v/>
      </c>
      <c r="Q1691" s="71" t="str">
        <f t="shared" si="452"/>
        <v/>
      </c>
      <c r="R1691" s="65" t="str">
        <f t="shared" si="453"/>
        <v/>
      </c>
      <c r="S1691" s="72" t="str">
        <f t="shared" si="454"/>
        <v/>
      </c>
      <c r="V1691" s="27" t="str">
        <f>IF(E1691="","",SUMIF(OUTBOUND!$G:$G,WMS!E1691,OUTBOUND!$L:$L))</f>
        <v/>
      </c>
      <c r="W1691" s="27" t="str">
        <f>IF(E1691="","",SUMIF(OUTBOUND!$G:$G,WMS!E1691,OUTBOUND!$M:$M))</f>
        <v/>
      </c>
      <c r="X1691" s="71" t="str">
        <f>IF(E1691="","",SUMIF(OUTBOUND!$G:$G,WMS!E1691,OUTBOUND!$O:$O))</f>
        <v/>
      </c>
      <c r="Y1691" s="71" t="str">
        <f>IF(E1691="","",SUMIF(OUTBOUND!$G:$G,WMS!E1691,OUTBOUND!$AC:$AC))</f>
        <v/>
      </c>
      <c r="Z1691" s="71" t="str">
        <f>IF(E1691="","",SUMIF(OUTBOUND!$G:$G,WMS!E1691,OUTBOUND!$P:$P))</f>
        <v/>
      </c>
      <c r="AA1691" s="27" t="str">
        <f t="shared" si="455"/>
        <v/>
      </c>
      <c r="AB1691" s="27" t="str">
        <f t="shared" si="456"/>
        <v/>
      </c>
      <c r="AC1691" s="71" t="str">
        <f t="shared" si="457"/>
        <v/>
      </c>
      <c r="AD1691" s="71" t="str">
        <f t="shared" si="458"/>
        <v/>
      </c>
      <c r="AE1691" s="71" t="str">
        <f t="shared" si="459"/>
        <v/>
      </c>
      <c r="AF1691" s="80" t="str">
        <f t="shared" si="460"/>
        <v/>
      </c>
    </row>
    <row r="1692" spans="5:32">
      <c r="E1692" s="57" t="str">
        <f t="shared" si="461"/>
        <v/>
      </c>
      <c r="K1692" s="65" t="str">
        <f t="shared" si="450"/>
        <v/>
      </c>
      <c r="M1692" s="66" t="str">
        <f t="shared" si="451"/>
        <v/>
      </c>
      <c r="Q1692" s="71" t="str">
        <f t="shared" si="452"/>
        <v/>
      </c>
      <c r="R1692" s="65" t="str">
        <f t="shared" si="453"/>
        <v/>
      </c>
      <c r="S1692" s="72" t="str">
        <f t="shared" si="454"/>
        <v/>
      </c>
      <c r="V1692" s="27" t="str">
        <f>IF(E1692="","",SUMIF(OUTBOUND!$G:$G,WMS!E1692,OUTBOUND!$L:$L))</f>
        <v/>
      </c>
      <c r="W1692" s="27" t="str">
        <f>IF(E1692="","",SUMIF(OUTBOUND!$G:$G,WMS!E1692,OUTBOUND!$M:$M))</f>
        <v/>
      </c>
      <c r="X1692" s="71" t="str">
        <f>IF(E1692="","",SUMIF(OUTBOUND!$G:$G,WMS!E1692,OUTBOUND!$O:$O))</f>
        <v/>
      </c>
      <c r="Y1692" s="71" t="str">
        <f>IF(E1692="","",SUMIF(OUTBOUND!$G:$G,WMS!E1692,OUTBOUND!$AC:$AC))</f>
        <v/>
      </c>
      <c r="Z1692" s="71" t="str">
        <f>IF(E1692="","",SUMIF(OUTBOUND!$G:$G,WMS!E1692,OUTBOUND!$P:$P))</f>
        <v/>
      </c>
      <c r="AA1692" s="27" t="str">
        <f t="shared" si="455"/>
        <v/>
      </c>
      <c r="AB1692" s="27" t="str">
        <f t="shared" si="456"/>
        <v/>
      </c>
      <c r="AC1692" s="71" t="str">
        <f t="shared" si="457"/>
        <v/>
      </c>
      <c r="AD1692" s="71" t="str">
        <f t="shared" si="458"/>
        <v/>
      </c>
      <c r="AE1692" s="71" t="str">
        <f t="shared" si="459"/>
        <v/>
      </c>
      <c r="AF1692" s="80" t="str">
        <f t="shared" si="460"/>
        <v/>
      </c>
    </row>
    <row r="1693" spans="5:32">
      <c r="E1693" s="57" t="str">
        <f t="shared" si="461"/>
        <v/>
      </c>
      <c r="K1693" s="65" t="str">
        <f t="shared" si="450"/>
        <v/>
      </c>
      <c r="M1693" s="66" t="str">
        <f t="shared" si="451"/>
        <v/>
      </c>
      <c r="Q1693" s="71" t="str">
        <f t="shared" si="452"/>
        <v/>
      </c>
      <c r="R1693" s="65" t="str">
        <f t="shared" si="453"/>
        <v/>
      </c>
      <c r="S1693" s="72" t="str">
        <f t="shared" si="454"/>
        <v/>
      </c>
      <c r="V1693" s="27" t="str">
        <f>IF(E1693="","",SUMIF(OUTBOUND!$G:$G,WMS!E1693,OUTBOUND!$L:$L))</f>
        <v/>
      </c>
      <c r="W1693" s="27" t="str">
        <f>IF(E1693="","",SUMIF(OUTBOUND!$G:$G,WMS!E1693,OUTBOUND!$M:$M))</f>
        <v/>
      </c>
      <c r="X1693" s="71" t="str">
        <f>IF(E1693="","",SUMIF(OUTBOUND!$G:$G,WMS!E1693,OUTBOUND!$O:$O))</f>
        <v/>
      </c>
      <c r="Y1693" s="71" t="str">
        <f>IF(E1693="","",SUMIF(OUTBOUND!$G:$G,WMS!E1693,OUTBOUND!$AC:$AC))</f>
        <v/>
      </c>
      <c r="Z1693" s="71" t="str">
        <f>IF(E1693="","",SUMIF(OUTBOUND!$G:$G,WMS!E1693,OUTBOUND!$P:$P))</f>
        <v/>
      </c>
      <c r="AA1693" s="27" t="str">
        <f t="shared" si="455"/>
        <v/>
      </c>
      <c r="AB1693" s="27" t="str">
        <f t="shared" si="456"/>
        <v/>
      </c>
      <c r="AC1693" s="71" t="str">
        <f t="shared" si="457"/>
        <v/>
      </c>
      <c r="AD1693" s="71" t="str">
        <f t="shared" si="458"/>
        <v/>
      </c>
      <c r="AE1693" s="71" t="str">
        <f t="shared" si="459"/>
        <v/>
      </c>
      <c r="AF1693" s="80" t="str">
        <f t="shared" si="460"/>
        <v/>
      </c>
    </row>
    <row r="1694" spans="5:32">
      <c r="E1694" s="57" t="str">
        <f t="shared" si="461"/>
        <v/>
      </c>
      <c r="K1694" s="65" t="str">
        <f t="shared" si="450"/>
        <v/>
      </c>
      <c r="M1694" s="66" t="str">
        <f t="shared" si="451"/>
        <v/>
      </c>
      <c r="Q1694" s="71" t="str">
        <f t="shared" si="452"/>
        <v/>
      </c>
      <c r="R1694" s="65" t="str">
        <f t="shared" si="453"/>
        <v/>
      </c>
      <c r="S1694" s="72" t="str">
        <f t="shared" si="454"/>
        <v/>
      </c>
      <c r="V1694" s="27" t="str">
        <f>IF(E1694="","",SUMIF(OUTBOUND!$G:$G,WMS!E1694,OUTBOUND!$L:$L))</f>
        <v/>
      </c>
      <c r="W1694" s="27" t="str">
        <f>IF(E1694="","",SUMIF(OUTBOUND!$G:$G,WMS!E1694,OUTBOUND!$M:$M))</f>
        <v/>
      </c>
      <c r="X1694" s="71" t="str">
        <f>IF(E1694="","",SUMIF(OUTBOUND!$G:$G,WMS!E1694,OUTBOUND!$O:$O))</f>
        <v/>
      </c>
      <c r="Y1694" s="71" t="str">
        <f>IF(E1694="","",SUMIF(OUTBOUND!$G:$G,WMS!E1694,OUTBOUND!$AC:$AC))</f>
        <v/>
      </c>
      <c r="Z1694" s="71" t="str">
        <f>IF(E1694="","",SUMIF(OUTBOUND!$G:$G,WMS!E1694,OUTBOUND!$P:$P))</f>
        <v/>
      </c>
      <c r="AA1694" s="27" t="str">
        <f t="shared" si="455"/>
        <v/>
      </c>
      <c r="AB1694" s="27" t="str">
        <f t="shared" si="456"/>
        <v/>
      </c>
      <c r="AC1694" s="71" t="str">
        <f t="shared" si="457"/>
        <v/>
      </c>
      <c r="AD1694" s="71" t="str">
        <f t="shared" si="458"/>
        <v/>
      </c>
      <c r="AE1694" s="71" t="str">
        <f t="shared" si="459"/>
        <v/>
      </c>
      <c r="AF1694" s="80" t="str">
        <f t="shared" si="460"/>
        <v/>
      </c>
    </row>
    <row r="1695" spans="5:32">
      <c r="E1695" s="57" t="str">
        <f t="shared" si="461"/>
        <v/>
      </c>
      <c r="K1695" s="65" t="str">
        <f t="shared" si="450"/>
        <v/>
      </c>
      <c r="M1695" s="66" t="str">
        <f t="shared" si="451"/>
        <v/>
      </c>
      <c r="Q1695" s="71" t="str">
        <f t="shared" si="452"/>
        <v/>
      </c>
      <c r="R1695" s="65" t="str">
        <f t="shared" si="453"/>
        <v/>
      </c>
      <c r="S1695" s="72" t="str">
        <f t="shared" si="454"/>
        <v/>
      </c>
      <c r="V1695" s="27" t="str">
        <f>IF(E1695="","",SUMIF(OUTBOUND!$G:$G,WMS!E1695,OUTBOUND!$L:$L))</f>
        <v/>
      </c>
      <c r="W1695" s="27" t="str">
        <f>IF(E1695="","",SUMIF(OUTBOUND!$G:$G,WMS!E1695,OUTBOUND!$M:$M))</f>
        <v/>
      </c>
      <c r="X1695" s="71" t="str">
        <f>IF(E1695="","",SUMIF(OUTBOUND!$G:$G,WMS!E1695,OUTBOUND!$O:$O))</f>
        <v/>
      </c>
      <c r="Y1695" s="71" t="str">
        <f>IF(E1695="","",SUMIF(OUTBOUND!$G:$G,WMS!E1695,OUTBOUND!$AC:$AC))</f>
        <v/>
      </c>
      <c r="Z1695" s="71" t="str">
        <f>IF(E1695="","",SUMIF(OUTBOUND!$G:$G,WMS!E1695,OUTBOUND!$P:$P))</f>
        <v/>
      </c>
      <c r="AA1695" s="27" t="str">
        <f t="shared" si="455"/>
        <v/>
      </c>
      <c r="AB1695" s="27" t="str">
        <f t="shared" si="456"/>
        <v/>
      </c>
      <c r="AC1695" s="71" t="str">
        <f t="shared" si="457"/>
        <v/>
      </c>
      <c r="AD1695" s="71" t="str">
        <f t="shared" si="458"/>
        <v/>
      </c>
      <c r="AE1695" s="71" t="str">
        <f t="shared" si="459"/>
        <v/>
      </c>
      <c r="AF1695" s="80" t="str">
        <f t="shared" si="460"/>
        <v/>
      </c>
    </row>
    <row r="1696" spans="5:32">
      <c r="E1696" s="57" t="str">
        <f t="shared" si="461"/>
        <v/>
      </c>
      <c r="K1696" s="65" t="str">
        <f t="shared" ref="K1696:K1759" si="462">IF(J1696="","",J1696/I1696)</f>
        <v/>
      </c>
      <c r="M1696" s="66" t="str">
        <f t="shared" ref="M1696:M1759" si="463">IF(L1696="","",ROUND(I1696*L1696,3))</f>
        <v/>
      </c>
      <c r="Q1696" s="71" t="str">
        <f t="shared" ref="Q1696:Q1759" si="464">IF(P1696="","",ROUND(N1696*O1696*P1696/1000000,3))</f>
        <v/>
      </c>
      <c r="R1696" s="65" t="str">
        <f t="shared" ref="R1696:R1759" si="465">IF(Q1696="","",ROUND(N1696*O1696*P1696/1000000*I1696,2))</f>
        <v/>
      </c>
      <c r="S1696" s="72" t="str">
        <f t="shared" ref="S1696:S1759" si="466">IF(T1696="","",T1696/J1696)</f>
        <v/>
      </c>
      <c r="V1696" s="27" t="str">
        <f>IF(E1696="","",SUMIF(OUTBOUND!$G:$G,WMS!E1696,OUTBOUND!$L:$L))</f>
        <v/>
      </c>
      <c r="W1696" s="27" t="str">
        <f>IF(E1696="","",SUMIF(OUTBOUND!$G:$G,WMS!E1696,OUTBOUND!$M:$M))</f>
        <v/>
      </c>
      <c r="X1696" s="71" t="str">
        <f>IF(E1696="","",SUMIF(OUTBOUND!$G:$G,WMS!E1696,OUTBOUND!$O:$O))</f>
        <v/>
      </c>
      <c r="Y1696" s="71" t="str">
        <f>IF(E1696="","",SUMIF(OUTBOUND!$G:$G,WMS!E1696,OUTBOUND!$AC:$AC))</f>
        <v/>
      </c>
      <c r="Z1696" s="71" t="str">
        <f>IF(E1696="","",SUMIF(OUTBOUND!$G:$G,WMS!E1696,OUTBOUND!$P:$P))</f>
        <v/>
      </c>
      <c r="AA1696" s="27" t="str">
        <f t="shared" ref="AA1696:AA1759" si="467">IF(I1696="","",I1696-V1696)</f>
        <v/>
      </c>
      <c r="AB1696" s="27" t="str">
        <f t="shared" ref="AB1696:AB1759" si="468">IF(J1696="","",J1696-W1696)</f>
        <v/>
      </c>
      <c r="AC1696" s="71" t="str">
        <f t="shared" ref="AC1696:AC1759" si="469">IF(M1696="","",M1696-X1696)</f>
        <v/>
      </c>
      <c r="AD1696" s="71" t="str">
        <f t="shared" ref="AD1696:AD1759" si="470">IF(T1696="","",T1696-Y1696)</f>
        <v/>
      </c>
      <c r="AE1696" s="71" t="str">
        <f t="shared" ref="AE1696:AE1759" si="471">IF(R1696="","",R1696-Z1696)</f>
        <v/>
      </c>
      <c r="AF1696" s="80" t="str">
        <f t="shared" ref="AF1696:AF1759" si="472">IF(AB1696="","",EXACT(K1696,AB1696/AA1696))</f>
        <v/>
      </c>
    </row>
    <row r="1697" spans="5:32">
      <c r="E1697" s="57" t="str">
        <f t="shared" si="461"/>
        <v/>
      </c>
      <c r="K1697" s="65" t="str">
        <f t="shared" si="462"/>
        <v/>
      </c>
      <c r="M1697" s="66" t="str">
        <f t="shared" si="463"/>
        <v/>
      </c>
      <c r="Q1697" s="71" t="str">
        <f t="shared" si="464"/>
        <v/>
      </c>
      <c r="R1697" s="65" t="str">
        <f t="shared" si="465"/>
        <v/>
      </c>
      <c r="S1697" s="72" t="str">
        <f t="shared" si="466"/>
        <v/>
      </c>
      <c r="V1697" s="27" t="str">
        <f>IF(E1697="","",SUMIF(OUTBOUND!$G:$G,WMS!E1697,OUTBOUND!$L:$L))</f>
        <v/>
      </c>
      <c r="W1697" s="27" t="str">
        <f>IF(E1697="","",SUMIF(OUTBOUND!$G:$G,WMS!E1697,OUTBOUND!$M:$M))</f>
        <v/>
      </c>
      <c r="X1697" s="71" t="str">
        <f>IF(E1697="","",SUMIF(OUTBOUND!$G:$G,WMS!E1697,OUTBOUND!$O:$O))</f>
        <v/>
      </c>
      <c r="Y1697" s="71" t="str">
        <f>IF(E1697="","",SUMIF(OUTBOUND!$G:$G,WMS!E1697,OUTBOUND!$AC:$AC))</f>
        <v/>
      </c>
      <c r="Z1697" s="71" t="str">
        <f>IF(E1697="","",SUMIF(OUTBOUND!$G:$G,WMS!E1697,OUTBOUND!$P:$P))</f>
        <v/>
      </c>
      <c r="AA1697" s="27" t="str">
        <f t="shared" si="467"/>
        <v/>
      </c>
      <c r="AB1697" s="27" t="str">
        <f t="shared" si="468"/>
        <v/>
      </c>
      <c r="AC1697" s="71" t="str">
        <f t="shared" si="469"/>
        <v/>
      </c>
      <c r="AD1697" s="71" t="str">
        <f t="shared" si="470"/>
        <v/>
      </c>
      <c r="AE1697" s="71" t="str">
        <f t="shared" si="471"/>
        <v/>
      </c>
      <c r="AF1697" s="80" t="str">
        <f t="shared" si="472"/>
        <v/>
      </c>
    </row>
    <row r="1698" spans="5:32">
      <c r="E1698" s="57" t="str">
        <f t="shared" si="461"/>
        <v/>
      </c>
      <c r="K1698" s="65" t="str">
        <f t="shared" si="462"/>
        <v/>
      </c>
      <c r="M1698" s="66" t="str">
        <f t="shared" si="463"/>
        <v/>
      </c>
      <c r="Q1698" s="71" t="str">
        <f t="shared" si="464"/>
        <v/>
      </c>
      <c r="R1698" s="65" t="str">
        <f t="shared" si="465"/>
        <v/>
      </c>
      <c r="S1698" s="72" t="str">
        <f t="shared" si="466"/>
        <v/>
      </c>
      <c r="V1698" s="27" t="str">
        <f>IF(E1698="","",SUMIF(OUTBOUND!$G:$G,WMS!E1698,OUTBOUND!$L:$L))</f>
        <v/>
      </c>
      <c r="W1698" s="27" t="str">
        <f>IF(E1698="","",SUMIF(OUTBOUND!$G:$G,WMS!E1698,OUTBOUND!$M:$M))</f>
        <v/>
      </c>
      <c r="X1698" s="71" t="str">
        <f>IF(E1698="","",SUMIF(OUTBOUND!$G:$G,WMS!E1698,OUTBOUND!$O:$O))</f>
        <v/>
      </c>
      <c r="Y1698" s="71" t="str">
        <f>IF(E1698="","",SUMIF(OUTBOUND!$G:$G,WMS!E1698,OUTBOUND!$AC:$AC))</f>
        <v/>
      </c>
      <c r="Z1698" s="71" t="str">
        <f>IF(E1698="","",SUMIF(OUTBOUND!$G:$G,WMS!E1698,OUTBOUND!$P:$P))</f>
        <v/>
      </c>
      <c r="AA1698" s="27" t="str">
        <f t="shared" si="467"/>
        <v/>
      </c>
      <c r="AB1698" s="27" t="str">
        <f t="shared" si="468"/>
        <v/>
      </c>
      <c r="AC1698" s="71" t="str">
        <f t="shared" si="469"/>
        <v/>
      </c>
      <c r="AD1698" s="71" t="str">
        <f t="shared" si="470"/>
        <v/>
      </c>
      <c r="AE1698" s="71" t="str">
        <f t="shared" si="471"/>
        <v/>
      </c>
      <c r="AF1698" s="80" t="str">
        <f t="shared" si="472"/>
        <v/>
      </c>
    </row>
    <row r="1699" spans="5:32">
      <c r="E1699" s="57" t="str">
        <f t="shared" si="461"/>
        <v/>
      </c>
      <c r="K1699" s="65" t="str">
        <f t="shared" si="462"/>
        <v/>
      </c>
      <c r="M1699" s="66" t="str">
        <f t="shared" si="463"/>
        <v/>
      </c>
      <c r="Q1699" s="71" t="str">
        <f t="shared" si="464"/>
        <v/>
      </c>
      <c r="R1699" s="65" t="str">
        <f t="shared" si="465"/>
        <v/>
      </c>
      <c r="S1699" s="72" t="str">
        <f t="shared" si="466"/>
        <v/>
      </c>
      <c r="V1699" s="27" t="str">
        <f>IF(E1699="","",SUMIF(OUTBOUND!$G:$G,WMS!E1699,OUTBOUND!$L:$L))</f>
        <v/>
      </c>
      <c r="W1699" s="27" t="str">
        <f>IF(E1699="","",SUMIF(OUTBOUND!$G:$G,WMS!E1699,OUTBOUND!$M:$M))</f>
        <v/>
      </c>
      <c r="X1699" s="71" t="str">
        <f>IF(E1699="","",SUMIF(OUTBOUND!$G:$G,WMS!E1699,OUTBOUND!$O:$O))</f>
        <v/>
      </c>
      <c r="Y1699" s="71" t="str">
        <f>IF(E1699="","",SUMIF(OUTBOUND!$G:$G,WMS!E1699,OUTBOUND!$AC:$AC))</f>
        <v/>
      </c>
      <c r="Z1699" s="71" t="str">
        <f>IF(E1699="","",SUMIF(OUTBOUND!$G:$G,WMS!E1699,OUTBOUND!$P:$P))</f>
        <v/>
      </c>
      <c r="AA1699" s="27" t="str">
        <f t="shared" si="467"/>
        <v/>
      </c>
      <c r="AB1699" s="27" t="str">
        <f t="shared" si="468"/>
        <v/>
      </c>
      <c r="AC1699" s="71" t="str">
        <f t="shared" si="469"/>
        <v/>
      </c>
      <c r="AD1699" s="71" t="str">
        <f t="shared" si="470"/>
        <v/>
      </c>
      <c r="AE1699" s="71" t="str">
        <f t="shared" si="471"/>
        <v/>
      </c>
      <c r="AF1699" s="80" t="str">
        <f t="shared" si="472"/>
        <v/>
      </c>
    </row>
    <row r="1700" spans="5:32">
      <c r="E1700" s="57" t="str">
        <f t="shared" si="461"/>
        <v/>
      </c>
      <c r="K1700" s="65" t="str">
        <f t="shared" si="462"/>
        <v/>
      </c>
      <c r="M1700" s="66" t="str">
        <f t="shared" si="463"/>
        <v/>
      </c>
      <c r="Q1700" s="71" t="str">
        <f t="shared" si="464"/>
        <v/>
      </c>
      <c r="R1700" s="65" t="str">
        <f t="shared" si="465"/>
        <v/>
      </c>
      <c r="S1700" s="72" t="str">
        <f t="shared" si="466"/>
        <v/>
      </c>
      <c r="V1700" s="27" t="str">
        <f>IF(E1700="","",SUMIF(OUTBOUND!$G:$G,WMS!E1700,OUTBOUND!$L:$L))</f>
        <v/>
      </c>
      <c r="W1700" s="27" t="str">
        <f>IF(E1700="","",SUMIF(OUTBOUND!$G:$G,WMS!E1700,OUTBOUND!$M:$M))</f>
        <v/>
      </c>
      <c r="X1700" s="71" t="str">
        <f>IF(E1700="","",SUMIF(OUTBOUND!$G:$G,WMS!E1700,OUTBOUND!$O:$O))</f>
        <v/>
      </c>
      <c r="Y1700" s="71" t="str">
        <f>IF(E1700="","",SUMIF(OUTBOUND!$G:$G,WMS!E1700,OUTBOUND!$AC:$AC))</f>
        <v/>
      </c>
      <c r="Z1700" s="71" t="str">
        <f>IF(E1700="","",SUMIF(OUTBOUND!$G:$G,WMS!E1700,OUTBOUND!$P:$P))</f>
        <v/>
      </c>
      <c r="AA1700" s="27" t="str">
        <f t="shared" si="467"/>
        <v/>
      </c>
      <c r="AB1700" s="27" t="str">
        <f t="shared" si="468"/>
        <v/>
      </c>
      <c r="AC1700" s="71" t="str">
        <f t="shared" si="469"/>
        <v/>
      </c>
      <c r="AD1700" s="71" t="str">
        <f t="shared" si="470"/>
        <v/>
      </c>
      <c r="AE1700" s="71" t="str">
        <f t="shared" si="471"/>
        <v/>
      </c>
      <c r="AF1700" s="80" t="str">
        <f t="shared" si="472"/>
        <v/>
      </c>
    </row>
    <row r="1701" spans="5:32">
      <c r="E1701" s="57" t="str">
        <f t="shared" si="461"/>
        <v/>
      </c>
      <c r="K1701" s="65" t="str">
        <f t="shared" si="462"/>
        <v/>
      </c>
      <c r="M1701" s="66" t="str">
        <f t="shared" si="463"/>
        <v/>
      </c>
      <c r="Q1701" s="71" t="str">
        <f t="shared" si="464"/>
        <v/>
      </c>
      <c r="R1701" s="65" t="str">
        <f t="shared" si="465"/>
        <v/>
      </c>
      <c r="S1701" s="72" t="str">
        <f t="shared" si="466"/>
        <v/>
      </c>
      <c r="V1701" s="27" t="str">
        <f>IF(E1701="","",SUMIF(OUTBOUND!$G:$G,WMS!E1701,OUTBOUND!$L:$L))</f>
        <v/>
      </c>
      <c r="W1701" s="27" t="str">
        <f>IF(E1701="","",SUMIF(OUTBOUND!$G:$G,WMS!E1701,OUTBOUND!$M:$M))</f>
        <v/>
      </c>
      <c r="X1701" s="71" t="str">
        <f>IF(E1701="","",SUMIF(OUTBOUND!$G:$G,WMS!E1701,OUTBOUND!$O:$O))</f>
        <v/>
      </c>
      <c r="Y1701" s="71" t="str">
        <f>IF(E1701="","",SUMIF(OUTBOUND!$G:$G,WMS!E1701,OUTBOUND!$AC:$AC))</f>
        <v/>
      </c>
      <c r="Z1701" s="71" t="str">
        <f>IF(E1701="","",SUMIF(OUTBOUND!$G:$G,WMS!E1701,OUTBOUND!$P:$P))</f>
        <v/>
      </c>
      <c r="AA1701" s="27" t="str">
        <f t="shared" si="467"/>
        <v/>
      </c>
      <c r="AB1701" s="27" t="str">
        <f t="shared" si="468"/>
        <v/>
      </c>
      <c r="AC1701" s="71" t="str">
        <f t="shared" si="469"/>
        <v/>
      </c>
      <c r="AD1701" s="71" t="str">
        <f t="shared" si="470"/>
        <v/>
      </c>
      <c r="AE1701" s="71" t="str">
        <f t="shared" si="471"/>
        <v/>
      </c>
      <c r="AF1701" s="80" t="str">
        <f t="shared" si="472"/>
        <v/>
      </c>
    </row>
    <row r="1702" spans="5:32">
      <c r="E1702" s="57" t="str">
        <f t="shared" si="461"/>
        <v/>
      </c>
      <c r="K1702" s="65" t="str">
        <f t="shared" si="462"/>
        <v/>
      </c>
      <c r="M1702" s="66" t="str">
        <f t="shared" si="463"/>
        <v/>
      </c>
      <c r="Q1702" s="71" t="str">
        <f t="shared" si="464"/>
        <v/>
      </c>
      <c r="R1702" s="65" t="str">
        <f t="shared" si="465"/>
        <v/>
      </c>
      <c r="S1702" s="72" t="str">
        <f t="shared" si="466"/>
        <v/>
      </c>
      <c r="V1702" s="27" t="str">
        <f>IF(E1702="","",SUMIF(OUTBOUND!$G:$G,WMS!E1702,OUTBOUND!$L:$L))</f>
        <v/>
      </c>
      <c r="W1702" s="27" t="str">
        <f>IF(E1702="","",SUMIF(OUTBOUND!$G:$G,WMS!E1702,OUTBOUND!$M:$M))</f>
        <v/>
      </c>
      <c r="X1702" s="71" t="str">
        <f>IF(E1702="","",SUMIF(OUTBOUND!$G:$G,WMS!E1702,OUTBOUND!$O:$O))</f>
        <v/>
      </c>
      <c r="Y1702" s="71" t="str">
        <f>IF(E1702="","",SUMIF(OUTBOUND!$G:$G,WMS!E1702,OUTBOUND!$AC:$AC))</f>
        <v/>
      </c>
      <c r="Z1702" s="71" t="str">
        <f>IF(E1702="","",SUMIF(OUTBOUND!$G:$G,WMS!E1702,OUTBOUND!$P:$P))</f>
        <v/>
      </c>
      <c r="AA1702" s="27" t="str">
        <f t="shared" si="467"/>
        <v/>
      </c>
      <c r="AB1702" s="27" t="str">
        <f t="shared" si="468"/>
        <v/>
      </c>
      <c r="AC1702" s="71" t="str">
        <f t="shared" si="469"/>
        <v/>
      </c>
      <c r="AD1702" s="71" t="str">
        <f t="shared" si="470"/>
        <v/>
      </c>
      <c r="AE1702" s="71" t="str">
        <f t="shared" si="471"/>
        <v/>
      </c>
      <c r="AF1702" s="80" t="str">
        <f t="shared" si="472"/>
        <v/>
      </c>
    </row>
    <row r="1703" spans="5:32">
      <c r="E1703" s="57" t="str">
        <f t="shared" si="461"/>
        <v/>
      </c>
      <c r="K1703" s="65" t="str">
        <f t="shared" si="462"/>
        <v/>
      </c>
      <c r="M1703" s="66" t="str">
        <f t="shared" si="463"/>
        <v/>
      </c>
      <c r="Q1703" s="71" t="str">
        <f t="shared" si="464"/>
        <v/>
      </c>
      <c r="R1703" s="65" t="str">
        <f t="shared" si="465"/>
        <v/>
      </c>
      <c r="S1703" s="72" t="str">
        <f t="shared" si="466"/>
        <v/>
      </c>
      <c r="V1703" s="27" t="str">
        <f>IF(E1703="","",SUMIF(OUTBOUND!$G:$G,WMS!E1703,OUTBOUND!$L:$L))</f>
        <v/>
      </c>
      <c r="W1703" s="27" t="str">
        <f>IF(E1703="","",SUMIF(OUTBOUND!$G:$G,WMS!E1703,OUTBOUND!$M:$M))</f>
        <v/>
      </c>
      <c r="X1703" s="71" t="str">
        <f>IF(E1703="","",SUMIF(OUTBOUND!$G:$G,WMS!E1703,OUTBOUND!$O:$O))</f>
        <v/>
      </c>
      <c r="Y1703" s="71" t="str">
        <f>IF(E1703="","",SUMIF(OUTBOUND!$G:$G,WMS!E1703,OUTBOUND!$AC:$AC))</f>
        <v/>
      </c>
      <c r="Z1703" s="71" t="str">
        <f>IF(E1703="","",SUMIF(OUTBOUND!$G:$G,WMS!E1703,OUTBOUND!$P:$P))</f>
        <v/>
      </c>
      <c r="AA1703" s="27" t="str">
        <f t="shared" si="467"/>
        <v/>
      </c>
      <c r="AB1703" s="27" t="str">
        <f t="shared" si="468"/>
        <v/>
      </c>
      <c r="AC1703" s="71" t="str">
        <f t="shared" si="469"/>
        <v/>
      </c>
      <c r="AD1703" s="71" t="str">
        <f t="shared" si="470"/>
        <v/>
      </c>
      <c r="AE1703" s="71" t="str">
        <f t="shared" si="471"/>
        <v/>
      </c>
      <c r="AF1703" s="80" t="str">
        <f t="shared" si="472"/>
        <v/>
      </c>
    </row>
    <row r="1704" spans="5:32">
      <c r="E1704" s="57" t="str">
        <f t="shared" si="461"/>
        <v/>
      </c>
      <c r="K1704" s="65" t="str">
        <f t="shared" si="462"/>
        <v/>
      </c>
      <c r="M1704" s="66" t="str">
        <f t="shared" si="463"/>
        <v/>
      </c>
      <c r="Q1704" s="71" t="str">
        <f t="shared" si="464"/>
        <v/>
      </c>
      <c r="R1704" s="65" t="str">
        <f t="shared" si="465"/>
        <v/>
      </c>
      <c r="S1704" s="72" t="str">
        <f t="shared" si="466"/>
        <v/>
      </c>
      <c r="V1704" s="27" t="str">
        <f>IF(E1704="","",SUMIF(OUTBOUND!$G:$G,WMS!E1704,OUTBOUND!$L:$L))</f>
        <v/>
      </c>
      <c r="W1704" s="27" t="str">
        <f>IF(E1704="","",SUMIF(OUTBOUND!$G:$G,WMS!E1704,OUTBOUND!$M:$M))</f>
        <v/>
      </c>
      <c r="X1704" s="71" t="str">
        <f>IF(E1704="","",SUMIF(OUTBOUND!$G:$G,WMS!E1704,OUTBOUND!$O:$O))</f>
        <v/>
      </c>
      <c r="Y1704" s="71" t="str">
        <f>IF(E1704="","",SUMIF(OUTBOUND!$G:$G,WMS!E1704,OUTBOUND!$AC:$AC))</f>
        <v/>
      </c>
      <c r="Z1704" s="71" t="str">
        <f>IF(E1704="","",SUMIF(OUTBOUND!$G:$G,WMS!E1704,OUTBOUND!$P:$P))</f>
        <v/>
      </c>
      <c r="AA1704" s="27" t="str">
        <f t="shared" si="467"/>
        <v/>
      </c>
      <c r="AB1704" s="27" t="str">
        <f t="shared" si="468"/>
        <v/>
      </c>
      <c r="AC1704" s="71" t="str">
        <f t="shared" si="469"/>
        <v/>
      </c>
      <c r="AD1704" s="71" t="str">
        <f t="shared" si="470"/>
        <v/>
      </c>
      <c r="AE1704" s="71" t="str">
        <f t="shared" si="471"/>
        <v/>
      </c>
      <c r="AF1704" s="80" t="str">
        <f t="shared" si="472"/>
        <v/>
      </c>
    </row>
    <row r="1705" spans="5:32">
      <c r="E1705" s="57" t="str">
        <f t="shared" si="461"/>
        <v/>
      </c>
      <c r="K1705" s="65" t="str">
        <f t="shared" si="462"/>
        <v/>
      </c>
      <c r="M1705" s="66" t="str">
        <f t="shared" si="463"/>
        <v/>
      </c>
      <c r="Q1705" s="71" t="str">
        <f t="shared" si="464"/>
        <v/>
      </c>
      <c r="R1705" s="65" t="str">
        <f t="shared" si="465"/>
        <v/>
      </c>
      <c r="S1705" s="72" t="str">
        <f t="shared" si="466"/>
        <v/>
      </c>
      <c r="V1705" s="27" t="str">
        <f>IF(E1705="","",SUMIF(OUTBOUND!$G:$G,WMS!E1705,OUTBOUND!$L:$L))</f>
        <v/>
      </c>
      <c r="W1705" s="27" t="str">
        <f>IF(E1705="","",SUMIF(OUTBOUND!$G:$G,WMS!E1705,OUTBOUND!$M:$M))</f>
        <v/>
      </c>
      <c r="X1705" s="71" t="str">
        <f>IF(E1705="","",SUMIF(OUTBOUND!$G:$G,WMS!E1705,OUTBOUND!$O:$O))</f>
        <v/>
      </c>
      <c r="Y1705" s="71" t="str">
        <f>IF(E1705="","",SUMIF(OUTBOUND!$G:$G,WMS!E1705,OUTBOUND!$AC:$AC))</f>
        <v/>
      </c>
      <c r="Z1705" s="71" t="str">
        <f>IF(E1705="","",SUMIF(OUTBOUND!$G:$G,WMS!E1705,OUTBOUND!$P:$P))</f>
        <v/>
      </c>
      <c r="AA1705" s="27" t="str">
        <f t="shared" si="467"/>
        <v/>
      </c>
      <c r="AB1705" s="27" t="str">
        <f t="shared" si="468"/>
        <v/>
      </c>
      <c r="AC1705" s="71" t="str">
        <f t="shared" si="469"/>
        <v/>
      </c>
      <c r="AD1705" s="71" t="str">
        <f t="shared" si="470"/>
        <v/>
      </c>
      <c r="AE1705" s="71" t="str">
        <f t="shared" si="471"/>
        <v/>
      </c>
      <c r="AF1705" s="80" t="str">
        <f t="shared" si="472"/>
        <v/>
      </c>
    </row>
    <row r="1706" spans="5:32">
      <c r="E1706" s="57" t="str">
        <f t="shared" si="461"/>
        <v/>
      </c>
      <c r="K1706" s="65" t="str">
        <f t="shared" si="462"/>
        <v/>
      </c>
      <c r="M1706" s="66" t="str">
        <f t="shared" si="463"/>
        <v/>
      </c>
      <c r="Q1706" s="71" t="str">
        <f t="shared" si="464"/>
        <v/>
      </c>
      <c r="R1706" s="65" t="str">
        <f t="shared" si="465"/>
        <v/>
      </c>
      <c r="S1706" s="72" t="str">
        <f t="shared" si="466"/>
        <v/>
      </c>
      <c r="V1706" s="27" t="str">
        <f>IF(E1706="","",SUMIF(OUTBOUND!$G:$G,WMS!E1706,OUTBOUND!$L:$L))</f>
        <v/>
      </c>
      <c r="W1706" s="27" t="str">
        <f>IF(E1706="","",SUMIF(OUTBOUND!$G:$G,WMS!E1706,OUTBOUND!$M:$M))</f>
        <v/>
      </c>
      <c r="X1706" s="71" t="str">
        <f>IF(E1706="","",SUMIF(OUTBOUND!$G:$G,WMS!E1706,OUTBOUND!$O:$O))</f>
        <v/>
      </c>
      <c r="Y1706" s="71" t="str">
        <f>IF(E1706="","",SUMIF(OUTBOUND!$G:$G,WMS!E1706,OUTBOUND!$AC:$AC))</f>
        <v/>
      </c>
      <c r="Z1706" s="71" t="str">
        <f>IF(E1706="","",SUMIF(OUTBOUND!$G:$G,WMS!E1706,OUTBOUND!$P:$P))</f>
        <v/>
      </c>
      <c r="AA1706" s="27" t="str">
        <f t="shared" si="467"/>
        <v/>
      </c>
      <c r="AB1706" s="27" t="str">
        <f t="shared" si="468"/>
        <v/>
      </c>
      <c r="AC1706" s="71" t="str">
        <f t="shared" si="469"/>
        <v/>
      </c>
      <c r="AD1706" s="71" t="str">
        <f t="shared" si="470"/>
        <v/>
      </c>
      <c r="AE1706" s="71" t="str">
        <f t="shared" si="471"/>
        <v/>
      </c>
      <c r="AF1706" s="80" t="str">
        <f t="shared" si="472"/>
        <v/>
      </c>
    </row>
    <row r="1707" spans="5:32">
      <c r="E1707" s="57" t="str">
        <f t="shared" si="461"/>
        <v/>
      </c>
      <c r="K1707" s="65" t="str">
        <f t="shared" si="462"/>
        <v/>
      </c>
      <c r="M1707" s="66" t="str">
        <f t="shared" si="463"/>
        <v/>
      </c>
      <c r="Q1707" s="71" t="str">
        <f t="shared" si="464"/>
        <v/>
      </c>
      <c r="R1707" s="65" t="str">
        <f t="shared" si="465"/>
        <v/>
      </c>
      <c r="S1707" s="72" t="str">
        <f t="shared" si="466"/>
        <v/>
      </c>
      <c r="V1707" s="27" t="str">
        <f>IF(E1707="","",SUMIF(OUTBOUND!$G:$G,WMS!E1707,OUTBOUND!$L:$L))</f>
        <v/>
      </c>
      <c r="W1707" s="27" t="str">
        <f>IF(E1707="","",SUMIF(OUTBOUND!$G:$G,WMS!E1707,OUTBOUND!$M:$M))</f>
        <v/>
      </c>
      <c r="X1707" s="71" t="str">
        <f>IF(E1707="","",SUMIF(OUTBOUND!$G:$G,WMS!E1707,OUTBOUND!$O:$O))</f>
        <v/>
      </c>
      <c r="Y1707" s="71" t="str">
        <f>IF(E1707="","",SUMIF(OUTBOUND!$G:$G,WMS!E1707,OUTBOUND!$AC:$AC))</f>
        <v/>
      </c>
      <c r="Z1707" s="71" t="str">
        <f>IF(E1707="","",SUMIF(OUTBOUND!$G:$G,WMS!E1707,OUTBOUND!$P:$P))</f>
        <v/>
      </c>
      <c r="AA1707" s="27" t="str">
        <f t="shared" si="467"/>
        <v/>
      </c>
      <c r="AB1707" s="27" t="str">
        <f t="shared" si="468"/>
        <v/>
      </c>
      <c r="AC1707" s="71" t="str">
        <f t="shared" si="469"/>
        <v/>
      </c>
      <c r="AD1707" s="71" t="str">
        <f t="shared" si="470"/>
        <v/>
      </c>
      <c r="AE1707" s="71" t="str">
        <f t="shared" si="471"/>
        <v/>
      </c>
      <c r="AF1707" s="80" t="str">
        <f t="shared" si="472"/>
        <v/>
      </c>
    </row>
    <row r="1708" spans="5:32">
      <c r="E1708" s="57" t="str">
        <f t="shared" si="461"/>
        <v/>
      </c>
      <c r="K1708" s="65" t="str">
        <f t="shared" si="462"/>
        <v/>
      </c>
      <c r="M1708" s="66" t="str">
        <f t="shared" si="463"/>
        <v/>
      </c>
      <c r="Q1708" s="71" t="str">
        <f t="shared" si="464"/>
        <v/>
      </c>
      <c r="R1708" s="65" t="str">
        <f t="shared" si="465"/>
        <v/>
      </c>
      <c r="S1708" s="72" t="str">
        <f t="shared" si="466"/>
        <v/>
      </c>
      <c r="V1708" s="27" t="str">
        <f>IF(E1708="","",SUMIF(OUTBOUND!$G:$G,WMS!E1708,OUTBOUND!$L:$L))</f>
        <v/>
      </c>
      <c r="W1708" s="27" t="str">
        <f>IF(E1708="","",SUMIF(OUTBOUND!$G:$G,WMS!E1708,OUTBOUND!$M:$M))</f>
        <v/>
      </c>
      <c r="X1708" s="71" t="str">
        <f>IF(E1708="","",SUMIF(OUTBOUND!$G:$G,WMS!E1708,OUTBOUND!$O:$O))</f>
        <v/>
      </c>
      <c r="Y1708" s="71" t="str">
        <f>IF(E1708="","",SUMIF(OUTBOUND!$G:$G,WMS!E1708,OUTBOUND!$AC:$AC))</f>
        <v/>
      </c>
      <c r="Z1708" s="71" t="str">
        <f>IF(E1708="","",SUMIF(OUTBOUND!$G:$G,WMS!E1708,OUTBOUND!$P:$P))</f>
        <v/>
      </c>
      <c r="AA1708" s="27" t="str">
        <f t="shared" si="467"/>
        <v/>
      </c>
      <c r="AB1708" s="27" t="str">
        <f t="shared" si="468"/>
        <v/>
      </c>
      <c r="AC1708" s="71" t="str">
        <f t="shared" si="469"/>
        <v/>
      </c>
      <c r="AD1708" s="71" t="str">
        <f t="shared" si="470"/>
        <v/>
      </c>
      <c r="AE1708" s="71" t="str">
        <f t="shared" si="471"/>
        <v/>
      </c>
      <c r="AF1708" s="80" t="str">
        <f t="shared" si="472"/>
        <v/>
      </c>
    </row>
    <row r="1709" spans="5:32">
      <c r="E1709" s="57" t="str">
        <f t="shared" si="461"/>
        <v/>
      </c>
      <c r="K1709" s="65" t="str">
        <f t="shared" si="462"/>
        <v/>
      </c>
      <c r="M1709" s="66" t="str">
        <f t="shared" si="463"/>
        <v/>
      </c>
      <c r="Q1709" s="71" t="str">
        <f t="shared" si="464"/>
        <v/>
      </c>
      <c r="R1709" s="65" t="str">
        <f t="shared" si="465"/>
        <v/>
      </c>
      <c r="S1709" s="72" t="str">
        <f t="shared" si="466"/>
        <v/>
      </c>
      <c r="V1709" s="27" t="str">
        <f>IF(E1709="","",SUMIF(OUTBOUND!$G:$G,WMS!E1709,OUTBOUND!$L:$L))</f>
        <v/>
      </c>
      <c r="W1709" s="27" t="str">
        <f>IF(E1709="","",SUMIF(OUTBOUND!$G:$G,WMS!E1709,OUTBOUND!$M:$M))</f>
        <v/>
      </c>
      <c r="X1709" s="71" t="str">
        <f>IF(E1709="","",SUMIF(OUTBOUND!$G:$G,WMS!E1709,OUTBOUND!$O:$O))</f>
        <v/>
      </c>
      <c r="Y1709" s="71" t="str">
        <f>IF(E1709="","",SUMIF(OUTBOUND!$G:$G,WMS!E1709,OUTBOUND!$AC:$AC))</f>
        <v/>
      </c>
      <c r="Z1709" s="71" t="str">
        <f>IF(E1709="","",SUMIF(OUTBOUND!$G:$G,WMS!E1709,OUTBOUND!$P:$P))</f>
        <v/>
      </c>
      <c r="AA1709" s="27" t="str">
        <f t="shared" si="467"/>
        <v/>
      </c>
      <c r="AB1709" s="27" t="str">
        <f t="shared" si="468"/>
        <v/>
      </c>
      <c r="AC1709" s="71" t="str">
        <f t="shared" si="469"/>
        <v/>
      </c>
      <c r="AD1709" s="71" t="str">
        <f t="shared" si="470"/>
        <v/>
      </c>
      <c r="AE1709" s="71" t="str">
        <f t="shared" si="471"/>
        <v/>
      </c>
      <c r="AF1709" s="80" t="str">
        <f t="shared" si="472"/>
        <v/>
      </c>
    </row>
    <row r="1710" spans="5:32">
      <c r="E1710" s="57" t="str">
        <f t="shared" si="461"/>
        <v/>
      </c>
      <c r="K1710" s="65" t="str">
        <f t="shared" si="462"/>
        <v/>
      </c>
      <c r="M1710" s="66" t="str">
        <f t="shared" si="463"/>
        <v/>
      </c>
      <c r="Q1710" s="71" t="str">
        <f t="shared" si="464"/>
        <v/>
      </c>
      <c r="R1710" s="65" t="str">
        <f t="shared" si="465"/>
        <v/>
      </c>
      <c r="S1710" s="72" t="str">
        <f t="shared" si="466"/>
        <v/>
      </c>
      <c r="V1710" s="27" t="str">
        <f>IF(E1710="","",SUMIF(OUTBOUND!$G:$G,WMS!E1710,OUTBOUND!$L:$L))</f>
        <v/>
      </c>
      <c r="W1710" s="27" t="str">
        <f>IF(E1710="","",SUMIF(OUTBOUND!$G:$G,WMS!E1710,OUTBOUND!$M:$M))</f>
        <v/>
      </c>
      <c r="X1710" s="71" t="str">
        <f>IF(E1710="","",SUMIF(OUTBOUND!$G:$G,WMS!E1710,OUTBOUND!$O:$O))</f>
        <v/>
      </c>
      <c r="Y1710" s="71" t="str">
        <f>IF(E1710="","",SUMIF(OUTBOUND!$G:$G,WMS!E1710,OUTBOUND!$AC:$AC))</f>
        <v/>
      </c>
      <c r="Z1710" s="71" t="str">
        <f>IF(E1710="","",SUMIF(OUTBOUND!$G:$G,WMS!E1710,OUTBOUND!$P:$P))</f>
        <v/>
      </c>
      <c r="AA1710" s="27" t="str">
        <f t="shared" si="467"/>
        <v/>
      </c>
      <c r="AB1710" s="27" t="str">
        <f t="shared" si="468"/>
        <v/>
      </c>
      <c r="AC1710" s="71" t="str">
        <f t="shared" si="469"/>
        <v/>
      </c>
      <c r="AD1710" s="71" t="str">
        <f t="shared" si="470"/>
        <v/>
      </c>
      <c r="AE1710" s="71" t="str">
        <f t="shared" si="471"/>
        <v/>
      </c>
      <c r="AF1710" s="80" t="str">
        <f t="shared" si="472"/>
        <v/>
      </c>
    </row>
    <row r="1711" spans="5:32">
      <c r="E1711" s="57" t="str">
        <f t="shared" si="461"/>
        <v/>
      </c>
      <c r="K1711" s="65" t="str">
        <f t="shared" si="462"/>
        <v/>
      </c>
      <c r="M1711" s="66" t="str">
        <f t="shared" si="463"/>
        <v/>
      </c>
      <c r="Q1711" s="71" t="str">
        <f t="shared" si="464"/>
        <v/>
      </c>
      <c r="R1711" s="65" t="str">
        <f t="shared" si="465"/>
        <v/>
      </c>
      <c r="S1711" s="72" t="str">
        <f t="shared" si="466"/>
        <v/>
      </c>
      <c r="V1711" s="27" t="str">
        <f>IF(E1711="","",SUMIF(OUTBOUND!$G:$G,WMS!E1711,OUTBOUND!$L:$L))</f>
        <v/>
      </c>
      <c r="W1711" s="27" t="str">
        <f>IF(E1711="","",SUMIF(OUTBOUND!$G:$G,WMS!E1711,OUTBOUND!$M:$M))</f>
        <v/>
      </c>
      <c r="X1711" s="71" t="str">
        <f>IF(E1711="","",SUMIF(OUTBOUND!$G:$G,WMS!E1711,OUTBOUND!$O:$O))</f>
        <v/>
      </c>
      <c r="Y1711" s="71" t="str">
        <f>IF(E1711="","",SUMIF(OUTBOUND!$G:$G,WMS!E1711,OUTBOUND!$AC:$AC))</f>
        <v/>
      </c>
      <c r="Z1711" s="71" t="str">
        <f>IF(E1711="","",SUMIF(OUTBOUND!$G:$G,WMS!E1711,OUTBOUND!$P:$P))</f>
        <v/>
      </c>
      <c r="AA1711" s="27" t="str">
        <f t="shared" si="467"/>
        <v/>
      </c>
      <c r="AB1711" s="27" t="str">
        <f t="shared" si="468"/>
        <v/>
      </c>
      <c r="AC1711" s="71" t="str">
        <f t="shared" si="469"/>
        <v/>
      </c>
      <c r="AD1711" s="71" t="str">
        <f t="shared" si="470"/>
        <v/>
      </c>
      <c r="AE1711" s="71" t="str">
        <f t="shared" si="471"/>
        <v/>
      </c>
      <c r="AF1711" s="80" t="str">
        <f t="shared" si="472"/>
        <v/>
      </c>
    </row>
    <row r="1712" spans="5:32">
      <c r="E1712" s="57" t="str">
        <f t="shared" si="461"/>
        <v/>
      </c>
      <c r="K1712" s="65" t="str">
        <f t="shared" si="462"/>
        <v/>
      </c>
      <c r="M1712" s="66" t="str">
        <f t="shared" si="463"/>
        <v/>
      </c>
      <c r="Q1712" s="71" t="str">
        <f t="shared" si="464"/>
        <v/>
      </c>
      <c r="R1712" s="65" t="str">
        <f t="shared" si="465"/>
        <v/>
      </c>
      <c r="S1712" s="72" t="str">
        <f t="shared" si="466"/>
        <v/>
      </c>
      <c r="V1712" s="27" t="str">
        <f>IF(E1712="","",SUMIF(OUTBOUND!$G:$G,WMS!E1712,OUTBOUND!$L:$L))</f>
        <v/>
      </c>
      <c r="W1712" s="27" t="str">
        <f>IF(E1712="","",SUMIF(OUTBOUND!$G:$G,WMS!E1712,OUTBOUND!$M:$M))</f>
        <v/>
      </c>
      <c r="X1712" s="71" t="str">
        <f>IF(E1712="","",SUMIF(OUTBOUND!$G:$G,WMS!E1712,OUTBOUND!$O:$O))</f>
        <v/>
      </c>
      <c r="Y1712" s="71" t="str">
        <f>IF(E1712="","",SUMIF(OUTBOUND!$G:$G,WMS!E1712,OUTBOUND!$AC:$AC))</f>
        <v/>
      </c>
      <c r="Z1712" s="71" t="str">
        <f>IF(E1712="","",SUMIF(OUTBOUND!$G:$G,WMS!E1712,OUTBOUND!$P:$P))</f>
        <v/>
      </c>
      <c r="AA1712" s="27" t="str">
        <f t="shared" si="467"/>
        <v/>
      </c>
      <c r="AB1712" s="27" t="str">
        <f t="shared" si="468"/>
        <v/>
      </c>
      <c r="AC1712" s="71" t="str">
        <f t="shared" si="469"/>
        <v/>
      </c>
      <c r="AD1712" s="71" t="str">
        <f t="shared" si="470"/>
        <v/>
      </c>
      <c r="AE1712" s="71" t="str">
        <f t="shared" si="471"/>
        <v/>
      </c>
      <c r="AF1712" s="80" t="str">
        <f t="shared" si="472"/>
        <v/>
      </c>
    </row>
    <row r="1713" spans="5:32">
      <c r="E1713" s="57" t="str">
        <f t="shared" si="461"/>
        <v/>
      </c>
      <c r="K1713" s="65" t="str">
        <f t="shared" si="462"/>
        <v/>
      </c>
      <c r="M1713" s="66" t="str">
        <f t="shared" si="463"/>
        <v/>
      </c>
      <c r="Q1713" s="71" t="str">
        <f t="shared" si="464"/>
        <v/>
      </c>
      <c r="R1713" s="65" t="str">
        <f t="shared" si="465"/>
        <v/>
      </c>
      <c r="S1713" s="72" t="str">
        <f t="shared" si="466"/>
        <v/>
      </c>
      <c r="V1713" s="27" t="str">
        <f>IF(E1713="","",SUMIF(OUTBOUND!$G:$G,WMS!E1713,OUTBOUND!$L:$L))</f>
        <v/>
      </c>
      <c r="W1713" s="27" t="str">
        <f>IF(E1713="","",SUMIF(OUTBOUND!$G:$G,WMS!E1713,OUTBOUND!$M:$M))</f>
        <v/>
      </c>
      <c r="X1713" s="71" t="str">
        <f>IF(E1713="","",SUMIF(OUTBOUND!$G:$G,WMS!E1713,OUTBOUND!$O:$O))</f>
        <v/>
      </c>
      <c r="Y1713" s="71" t="str">
        <f>IF(E1713="","",SUMIF(OUTBOUND!$G:$G,WMS!E1713,OUTBOUND!$AC:$AC))</f>
        <v/>
      </c>
      <c r="Z1713" s="71" t="str">
        <f>IF(E1713="","",SUMIF(OUTBOUND!$G:$G,WMS!E1713,OUTBOUND!$P:$P))</f>
        <v/>
      </c>
      <c r="AA1713" s="27" t="str">
        <f t="shared" si="467"/>
        <v/>
      </c>
      <c r="AB1713" s="27" t="str">
        <f t="shared" si="468"/>
        <v/>
      </c>
      <c r="AC1713" s="71" t="str">
        <f t="shared" si="469"/>
        <v/>
      </c>
      <c r="AD1713" s="71" t="str">
        <f t="shared" si="470"/>
        <v/>
      </c>
      <c r="AE1713" s="71" t="str">
        <f t="shared" si="471"/>
        <v/>
      </c>
      <c r="AF1713" s="80" t="str">
        <f t="shared" si="472"/>
        <v/>
      </c>
    </row>
    <row r="1714" spans="5:32">
      <c r="E1714" s="57" t="str">
        <f t="shared" si="461"/>
        <v/>
      </c>
      <c r="K1714" s="65" t="str">
        <f t="shared" si="462"/>
        <v/>
      </c>
      <c r="M1714" s="66" t="str">
        <f t="shared" si="463"/>
        <v/>
      </c>
      <c r="Q1714" s="71" t="str">
        <f t="shared" si="464"/>
        <v/>
      </c>
      <c r="R1714" s="65" t="str">
        <f t="shared" si="465"/>
        <v/>
      </c>
      <c r="S1714" s="72" t="str">
        <f t="shared" si="466"/>
        <v/>
      </c>
      <c r="V1714" s="27" t="str">
        <f>IF(E1714="","",SUMIF(OUTBOUND!$G:$G,WMS!E1714,OUTBOUND!$L:$L))</f>
        <v/>
      </c>
      <c r="W1714" s="27" t="str">
        <f>IF(E1714="","",SUMIF(OUTBOUND!$G:$G,WMS!E1714,OUTBOUND!$M:$M))</f>
        <v/>
      </c>
      <c r="X1714" s="71" t="str">
        <f>IF(E1714="","",SUMIF(OUTBOUND!$G:$G,WMS!E1714,OUTBOUND!$O:$O))</f>
        <v/>
      </c>
      <c r="Y1714" s="71" t="str">
        <f>IF(E1714="","",SUMIF(OUTBOUND!$G:$G,WMS!E1714,OUTBOUND!$AC:$AC))</f>
        <v/>
      </c>
      <c r="Z1714" s="71" t="str">
        <f>IF(E1714="","",SUMIF(OUTBOUND!$G:$G,WMS!E1714,OUTBOUND!$P:$P))</f>
        <v/>
      </c>
      <c r="AA1714" s="27" t="str">
        <f t="shared" si="467"/>
        <v/>
      </c>
      <c r="AB1714" s="27" t="str">
        <f t="shared" si="468"/>
        <v/>
      </c>
      <c r="AC1714" s="71" t="str">
        <f t="shared" si="469"/>
        <v/>
      </c>
      <c r="AD1714" s="71" t="str">
        <f t="shared" si="470"/>
        <v/>
      </c>
      <c r="AE1714" s="71" t="str">
        <f t="shared" si="471"/>
        <v/>
      </c>
      <c r="AF1714" s="80" t="str">
        <f t="shared" si="472"/>
        <v/>
      </c>
    </row>
    <row r="1715" spans="5:32">
      <c r="E1715" s="57" t="str">
        <f t="shared" si="461"/>
        <v/>
      </c>
      <c r="K1715" s="65" t="str">
        <f t="shared" si="462"/>
        <v/>
      </c>
      <c r="M1715" s="66" t="str">
        <f t="shared" si="463"/>
        <v/>
      </c>
      <c r="Q1715" s="71" t="str">
        <f t="shared" si="464"/>
        <v/>
      </c>
      <c r="R1715" s="65" t="str">
        <f t="shared" si="465"/>
        <v/>
      </c>
      <c r="S1715" s="72" t="str">
        <f t="shared" si="466"/>
        <v/>
      </c>
      <c r="V1715" s="27" t="str">
        <f>IF(E1715="","",SUMIF(OUTBOUND!$G:$G,WMS!E1715,OUTBOUND!$L:$L))</f>
        <v/>
      </c>
      <c r="W1715" s="27" t="str">
        <f>IF(E1715="","",SUMIF(OUTBOUND!$G:$G,WMS!E1715,OUTBOUND!$M:$M))</f>
        <v/>
      </c>
      <c r="X1715" s="71" t="str">
        <f>IF(E1715="","",SUMIF(OUTBOUND!$G:$G,WMS!E1715,OUTBOUND!$O:$O))</f>
        <v/>
      </c>
      <c r="Y1715" s="71" t="str">
        <f>IF(E1715="","",SUMIF(OUTBOUND!$G:$G,WMS!E1715,OUTBOUND!$AC:$AC))</f>
        <v/>
      </c>
      <c r="Z1715" s="71" t="str">
        <f>IF(E1715="","",SUMIF(OUTBOUND!$G:$G,WMS!E1715,OUTBOUND!$P:$P))</f>
        <v/>
      </c>
      <c r="AA1715" s="27" t="str">
        <f t="shared" si="467"/>
        <v/>
      </c>
      <c r="AB1715" s="27" t="str">
        <f t="shared" si="468"/>
        <v/>
      </c>
      <c r="AC1715" s="71" t="str">
        <f t="shared" si="469"/>
        <v/>
      </c>
      <c r="AD1715" s="71" t="str">
        <f t="shared" si="470"/>
        <v/>
      </c>
      <c r="AE1715" s="71" t="str">
        <f t="shared" si="471"/>
        <v/>
      </c>
      <c r="AF1715" s="80" t="str">
        <f t="shared" si="472"/>
        <v/>
      </c>
    </row>
    <row r="1716" spans="5:32">
      <c r="E1716" s="57" t="str">
        <f t="shared" si="461"/>
        <v/>
      </c>
      <c r="K1716" s="65" t="str">
        <f t="shared" si="462"/>
        <v/>
      </c>
      <c r="M1716" s="66" t="str">
        <f t="shared" si="463"/>
        <v/>
      </c>
      <c r="Q1716" s="71" t="str">
        <f t="shared" si="464"/>
        <v/>
      </c>
      <c r="R1716" s="65" t="str">
        <f t="shared" si="465"/>
        <v/>
      </c>
      <c r="S1716" s="72" t="str">
        <f t="shared" si="466"/>
        <v/>
      </c>
      <c r="V1716" s="27" t="str">
        <f>IF(E1716="","",SUMIF(OUTBOUND!$G:$G,WMS!E1716,OUTBOUND!$L:$L))</f>
        <v/>
      </c>
      <c r="W1716" s="27" t="str">
        <f>IF(E1716="","",SUMIF(OUTBOUND!$G:$G,WMS!E1716,OUTBOUND!$M:$M))</f>
        <v/>
      </c>
      <c r="X1716" s="71" t="str">
        <f>IF(E1716="","",SUMIF(OUTBOUND!$G:$G,WMS!E1716,OUTBOUND!$O:$O))</f>
        <v/>
      </c>
      <c r="Y1716" s="71" t="str">
        <f>IF(E1716="","",SUMIF(OUTBOUND!$G:$G,WMS!E1716,OUTBOUND!$AC:$AC))</f>
        <v/>
      </c>
      <c r="Z1716" s="71" t="str">
        <f>IF(E1716="","",SUMIF(OUTBOUND!$G:$G,WMS!E1716,OUTBOUND!$P:$P))</f>
        <v/>
      </c>
      <c r="AA1716" s="27" t="str">
        <f t="shared" si="467"/>
        <v/>
      </c>
      <c r="AB1716" s="27" t="str">
        <f t="shared" si="468"/>
        <v/>
      </c>
      <c r="AC1716" s="71" t="str">
        <f t="shared" si="469"/>
        <v/>
      </c>
      <c r="AD1716" s="71" t="str">
        <f t="shared" si="470"/>
        <v/>
      </c>
      <c r="AE1716" s="71" t="str">
        <f t="shared" si="471"/>
        <v/>
      </c>
      <c r="AF1716" s="80" t="str">
        <f t="shared" si="472"/>
        <v/>
      </c>
    </row>
    <row r="1717" spans="5:32">
      <c r="E1717" s="57" t="str">
        <f t="shared" si="461"/>
        <v/>
      </c>
      <c r="K1717" s="65" t="str">
        <f t="shared" si="462"/>
        <v/>
      </c>
      <c r="M1717" s="66" t="str">
        <f t="shared" si="463"/>
        <v/>
      </c>
      <c r="Q1717" s="71" t="str">
        <f t="shared" si="464"/>
        <v/>
      </c>
      <c r="R1717" s="65" t="str">
        <f t="shared" si="465"/>
        <v/>
      </c>
      <c r="S1717" s="72" t="str">
        <f t="shared" si="466"/>
        <v/>
      </c>
      <c r="V1717" s="27" t="str">
        <f>IF(E1717="","",SUMIF(OUTBOUND!$G:$G,WMS!E1717,OUTBOUND!$L:$L))</f>
        <v/>
      </c>
      <c r="W1717" s="27" t="str">
        <f>IF(E1717="","",SUMIF(OUTBOUND!$G:$G,WMS!E1717,OUTBOUND!$M:$M))</f>
        <v/>
      </c>
      <c r="X1717" s="71" t="str">
        <f>IF(E1717="","",SUMIF(OUTBOUND!$G:$G,WMS!E1717,OUTBOUND!$O:$O))</f>
        <v/>
      </c>
      <c r="Y1717" s="71" t="str">
        <f>IF(E1717="","",SUMIF(OUTBOUND!$G:$G,WMS!E1717,OUTBOUND!$AC:$AC))</f>
        <v/>
      </c>
      <c r="Z1717" s="71" t="str">
        <f>IF(E1717="","",SUMIF(OUTBOUND!$G:$G,WMS!E1717,OUTBOUND!$P:$P))</f>
        <v/>
      </c>
      <c r="AA1717" s="27" t="str">
        <f t="shared" si="467"/>
        <v/>
      </c>
      <c r="AB1717" s="27" t="str">
        <f t="shared" si="468"/>
        <v/>
      </c>
      <c r="AC1717" s="71" t="str">
        <f t="shared" si="469"/>
        <v/>
      </c>
      <c r="AD1717" s="71" t="str">
        <f t="shared" si="470"/>
        <v/>
      </c>
      <c r="AE1717" s="71" t="str">
        <f t="shared" si="471"/>
        <v/>
      </c>
      <c r="AF1717" s="80" t="str">
        <f t="shared" si="472"/>
        <v/>
      </c>
    </row>
    <row r="1718" spans="5:32">
      <c r="E1718" s="57" t="str">
        <f t="shared" si="461"/>
        <v/>
      </c>
      <c r="K1718" s="65" t="str">
        <f t="shared" si="462"/>
        <v/>
      </c>
      <c r="M1718" s="66" t="str">
        <f t="shared" si="463"/>
        <v/>
      </c>
      <c r="Q1718" s="71" t="str">
        <f t="shared" si="464"/>
        <v/>
      </c>
      <c r="R1718" s="65" t="str">
        <f t="shared" si="465"/>
        <v/>
      </c>
      <c r="S1718" s="72" t="str">
        <f t="shared" si="466"/>
        <v/>
      </c>
      <c r="V1718" s="27" t="str">
        <f>IF(E1718="","",SUMIF(OUTBOUND!$G:$G,WMS!E1718,OUTBOUND!$L:$L))</f>
        <v/>
      </c>
      <c r="W1718" s="27" t="str">
        <f>IF(E1718="","",SUMIF(OUTBOUND!$G:$G,WMS!E1718,OUTBOUND!$M:$M))</f>
        <v/>
      </c>
      <c r="X1718" s="71" t="str">
        <f>IF(E1718="","",SUMIF(OUTBOUND!$G:$G,WMS!E1718,OUTBOUND!$O:$O))</f>
        <v/>
      </c>
      <c r="Y1718" s="71" t="str">
        <f>IF(E1718="","",SUMIF(OUTBOUND!$G:$G,WMS!E1718,OUTBOUND!$AC:$AC))</f>
        <v/>
      </c>
      <c r="Z1718" s="71" t="str">
        <f>IF(E1718="","",SUMIF(OUTBOUND!$G:$G,WMS!E1718,OUTBOUND!$P:$P))</f>
        <v/>
      </c>
      <c r="AA1718" s="27" t="str">
        <f t="shared" si="467"/>
        <v/>
      </c>
      <c r="AB1718" s="27" t="str">
        <f t="shared" si="468"/>
        <v/>
      </c>
      <c r="AC1718" s="71" t="str">
        <f t="shared" si="469"/>
        <v/>
      </c>
      <c r="AD1718" s="71" t="str">
        <f t="shared" si="470"/>
        <v/>
      </c>
      <c r="AE1718" s="71" t="str">
        <f t="shared" si="471"/>
        <v/>
      </c>
      <c r="AF1718" s="80" t="str">
        <f t="shared" si="472"/>
        <v/>
      </c>
    </row>
    <row r="1719" spans="5:32">
      <c r="E1719" s="57" t="str">
        <f t="shared" si="461"/>
        <v/>
      </c>
      <c r="K1719" s="65" t="str">
        <f t="shared" si="462"/>
        <v/>
      </c>
      <c r="M1719" s="66" t="str">
        <f t="shared" si="463"/>
        <v/>
      </c>
      <c r="Q1719" s="71" t="str">
        <f t="shared" si="464"/>
        <v/>
      </c>
      <c r="R1719" s="65" t="str">
        <f t="shared" si="465"/>
        <v/>
      </c>
      <c r="S1719" s="72" t="str">
        <f t="shared" si="466"/>
        <v/>
      </c>
      <c r="V1719" s="27" t="str">
        <f>IF(E1719="","",SUMIF(OUTBOUND!$G:$G,WMS!E1719,OUTBOUND!$L:$L))</f>
        <v/>
      </c>
      <c r="W1719" s="27" t="str">
        <f>IF(E1719="","",SUMIF(OUTBOUND!$G:$G,WMS!E1719,OUTBOUND!$M:$M))</f>
        <v/>
      </c>
      <c r="X1719" s="71" t="str">
        <f>IF(E1719="","",SUMIF(OUTBOUND!$G:$G,WMS!E1719,OUTBOUND!$O:$O))</f>
        <v/>
      </c>
      <c r="Y1719" s="71" t="str">
        <f>IF(E1719="","",SUMIF(OUTBOUND!$G:$G,WMS!E1719,OUTBOUND!$AC:$AC))</f>
        <v/>
      </c>
      <c r="Z1719" s="71" t="str">
        <f>IF(E1719="","",SUMIF(OUTBOUND!$G:$G,WMS!E1719,OUTBOUND!$P:$P))</f>
        <v/>
      </c>
      <c r="AA1719" s="27" t="str">
        <f t="shared" si="467"/>
        <v/>
      </c>
      <c r="AB1719" s="27" t="str">
        <f t="shared" si="468"/>
        <v/>
      </c>
      <c r="AC1719" s="71" t="str">
        <f t="shared" si="469"/>
        <v/>
      </c>
      <c r="AD1719" s="71" t="str">
        <f t="shared" si="470"/>
        <v/>
      </c>
      <c r="AE1719" s="71" t="str">
        <f t="shared" si="471"/>
        <v/>
      </c>
      <c r="AF1719" s="80" t="str">
        <f t="shared" si="472"/>
        <v/>
      </c>
    </row>
    <row r="1720" spans="5:32">
      <c r="E1720" s="57" t="str">
        <f t="shared" si="461"/>
        <v/>
      </c>
      <c r="K1720" s="65" t="str">
        <f t="shared" si="462"/>
        <v/>
      </c>
      <c r="M1720" s="66" t="str">
        <f t="shared" si="463"/>
        <v/>
      </c>
      <c r="Q1720" s="71" t="str">
        <f t="shared" si="464"/>
        <v/>
      </c>
      <c r="R1720" s="65" t="str">
        <f t="shared" si="465"/>
        <v/>
      </c>
      <c r="S1720" s="72" t="str">
        <f t="shared" si="466"/>
        <v/>
      </c>
      <c r="V1720" s="27" t="str">
        <f>IF(E1720="","",SUMIF(OUTBOUND!$G:$G,WMS!E1720,OUTBOUND!$L:$L))</f>
        <v/>
      </c>
      <c r="W1720" s="27" t="str">
        <f>IF(E1720="","",SUMIF(OUTBOUND!$G:$G,WMS!E1720,OUTBOUND!$M:$M))</f>
        <v/>
      </c>
      <c r="X1720" s="71" t="str">
        <f>IF(E1720="","",SUMIF(OUTBOUND!$G:$G,WMS!E1720,OUTBOUND!$O:$O))</f>
        <v/>
      </c>
      <c r="Y1720" s="71" t="str">
        <f>IF(E1720="","",SUMIF(OUTBOUND!$G:$G,WMS!E1720,OUTBOUND!$AC:$AC))</f>
        <v/>
      </c>
      <c r="Z1720" s="71" t="str">
        <f>IF(E1720="","",SUMIF(OUTBOUND!$G:$G,WMS!E1720,OUTBOUND!$P:$P))</f>
        <v/>
      </c>
      <c r="AA1720" s="27" t="str">
        <f t="shared" si="467"/>
        <v/>
      </c>
      <c r="AB1720" s="27" t="str">
        <f t="shared" si="468"/>
        <v/>
      </c>
      <c r="AC1720" s="71" t="str">
        <f t="shared" si="469"/>
        <v/>
      </c>
      <c r="AD1720" s="71" t="str">
        <f t="shared" si="470"/>
        <v/>
      </c>
      <c r="AE1720" s="71" t="str">
        <f t="shared" si="471"/>
        <v/>
      </c>
      <c r="AF1720" s="80" t="str">
        <f t="shared" si="472"/>
        <v/>
      </c>
    </row>
    <row r="1721" spans="5:32">
      <c r="E1721" s="57" t="str">
        <f t="shared" ref="E1721:E1784" si="473">IF(D1721="","",C1721&amp;"/"&amp;D1721)</f>
        <v/>
      </c>
      <c r="K1721" s="65" t="str">
        <f t="shared" si="462"/>
        <v/>
      </c>
      <c r="M1721" s="66" t="str">
        <f t="shared" si="463"/>
        <v/>
      </c>
      <c r="Q1721" s="71" t="str">
        <f t="shared" si="464"/>
        <v/>
      </c>
      <c r="R1721" s="65" t="str">
        <f t="shared" si="465"/>
        <v/>
      </c>
      <c r="S1721" s="72" t="str">
        <f t="shared" si="466"/>
        <v/>
      </c>
      <c r="V1721" s="27" t="str">
        <f>IF(E1721="","",SUMIF(OUTBOUND!$G:$G,WMS!E1721,OUTBOUND!$L:$L))</f>
        <v/>
      </c>
      <c r="W1721" s="27" t="str">
        <f>IF(E1721="","",SUMIF(OUTBOUND!$G:$G,WMS!E1721,OUTBOUND!$M:$M))</f>
        <v/>
      </c>
      <c r="X1721" s="71" t="str">
        <f>IF(E1721="","",SUMIF(OUTBOUND!$G:$G,WMS!E1721,OUTBOUND!$O:$O))</f>
        <v/>
      </c>
      <c r="Y1721" s="71" t="str">
        <f>IF(E1721="","",SUMIF(OUTBOUND!$G:$G,WMS!E1721,OUTBOUND!$AC:$AC))</f>
        <v/>
      </c>
      <c r="Z1721" s="71" t="str">
        <f>IF(E1721="","",SUMIF(OUTBOUND!$G:$G,WMS!E1721,OUTBOUND!$P:$P))</f>
        <v/>
      </c>
      <c r="AA1721" s="27" t="str">
        <f t="shared" si="467"/>
        <v/>
      </c>
      <c r="AB1721" s="27" t="str">
        <f t="shared" si="468"/>
        <v/>
      </c>
      <c r="AC1721" s="71" t="str">
        <f t="shared" si="469"/>
        <v/>
      </c>
      <c r="AD1721" s="71" t="str">
        <f t="shared" si="470"/>
        <v/>
      </c>
      <c r="AE1721" s="71" t="str">
        <f t="shared" si="471"/>
        <v/>
      </c>
      <c r="AF1721" s="80" t="str">
        <f t="shared" si="472"/>
        <v/>
      </c>
    </row>
    <row r="1722" spans="5:32">
      <c r="E1722" s="57" t="str">
        <f t="shared" si="473"/>
        <v/>
      </c>
      <c r="K1722" s="65" t="str">
        <f t="shared" si="462"/>
        <v/>
      </c>
      <c r="M1722" s="66" t="str">
        <f t="shared" si="463"/>
        <v/>
      </c>
      <c r="Q1722" s="71" t="str">
        <f t="shared" si="464"/>
        <v/>
      </c>
      <c r="R1722" s="65" t="str">
        <f t="shared" si="465"/>
        <v/>
      </c>
      <c r="S1722" s="72" t="str">
        <f t="shared" si="466"/>
        <v/>
      </c>
      <c r="V1722" s="27" t="str">
        <f>IF(E1722="","",SUMIF(OUTBOUND!$G:$G,WMS!E1722,OUTBOUND!$L:$L))</f>
        <v/>
      </c>
      <c r="W1722" s="27" t="str">
        <f>IF(E1722="","",SUMIF(OUTBOUND!$G:$G,WMS!E1722,OUTBOUND!$M:$M))</f>
        <v/>
      </c>
      <c r="X1722" s="71" t="str">
        <f>IF(E1722="","",SUMIF(OUTBOUND!$G:$G,WMS!E1722,OUTBOUND!$O:$O))</f>
        <v/>
      </c>
      <c r="Y1722" s="71" t="str">
        <f>IF(E1722="","",SUMIF(OUTBOUND!$G:$G,WMS!E1722,OUTBOUND!$AC:$AC))</f>
        <v/>
      </c>
      <c r="Z1722" s="71" t="str">
        <f>IF(E1722="","",SUMIF(OUTBOUND!$G:$G,WMS!E1722,OUTBOUND!$P:$P))</f>
        <v/>
      </c>
      <c r="AA1722" s="27" t="str">
        <f t="shared" si="467"/>
        <v/>
      </c>
      <c r="AB1722" s="27" t="str">
        <f t="shared" si="468"/>
        <v/>
      </c>
      <c r="AC1722" s="71" t="str">
        <f t="shared" si="469"/>
        <v/>
      </c>
      <c r="AD1722" s="71" t="str">
        <f t="shared" si="470"/>
        <v/>
      </c>
      <c r="AE1722" s="71" t="str">
        <f t="shared" si="471"/>
        <v/>
      </c>
      <c r="AF1722" s="80" t="str">
        <f t="shared" si="472"/>
        <v/>
      </c>
    </row>
    <row r="1723" spans="5:32">
      <c r="E1723" s="57" t="str">
        <f t="shared" si="473"/>
        <v/>
      </c>
      <c r="K1723" s="65" t="str">
        <f t="shared" si="462"/>
        <v/>
      </c>
      <c r="M1723" s="66" t="str">
        <f t="shared" si="463"/>
        <v/>
      </c>
      <c r="Q1723" s="71" t="str">
        <f t="shared" si="464"/>
        <v/>
      </c>
      <c r="R1723" s="65" t="str">
        <f t="shared" si="465"/>
        <v/>
      </c>
      <c r="S1723" s="72" t="str">
        <f t="shared" si="466"/>
        <v/>
      </c>
      <c r="V1723" s="27" t="str">
        <f>IF(E1723="","",SUMIF(OUTBOUND!$G:$G,WMS!E1723,OUTBOUND!$L:$L))</f>
        <v/>
      </c>
      <c r="W1723" s="27" t="str">
        <f>IF(E1723="","",SUMIF(OUTBOUND!$G:$G,WMS!E1723,OUTBOUND!$M:$M))</f>
        <v/>
      </c>
      <c r="X1723" s="71" t="str">
        <f>IF(E1723="","",SUMIF(OUTBOUND!$G:$G,WMS!E1723,OUTBOUND!$O:$O))</f>
        <v/>
      </c>
      <c r="Y1723" s="71" t="str">
        <f>IF(E1723="","",SUMIF(OUTBOUND!$G:$G,WMS!E1723,OUTBOUND!$AC:$AC))</f>
        <v/>
      </c>
      <c r="Z1723" s="71" t="str">
        <f>IF(E1723="","",SUMIF(OUTBOUND!$G:$G,WMS!E1723,OUTBOUND!$P:$P))</f>
        <v/>
      </c>
      <c r="AA1723" s="27" t="str">
        <f t="shared" si="467"/>
        <v/>
      </c>
      <c r="AB1723" s="27" t="str">
        <f t="shared" si="468"/>
        <v/>
      </c>
      <c r="AC1723" s="71" t="str">
        <f t="shared" si="469"/>
        <v/>
      </c>
      <c r="AD1723" s="71" t="str">
        <f t="shared" si="470"/>
        <v/>
      </c>
      <c r="AE1723" s="71" t="str">
        <f t="shared" si="471"/>
        <v/>
      </c>
      <c r="AF1723" s="80" t="str">
        <f t="shared" si="472"/>
        <v/>
      </c>
    </row>
    <row r="1724" spans="5:32">
      <c r="E1724" s="57" t="str">
        <f t="shared" si="473"/>
        <v/>
      </c>
      <c r="K1724" s="65" t="str">
        <f t="shared" si="462"/>
        <v/>
      </c>
      <c r="M1724" s="66" t="str">
        <f t="shared" si="463"/>
        <v/>
      </c>
      <c r="Q1724" s="71" t="str">
        <f t="shared" si="464"/>
        <v/>
      </c>
      <c r="R1724" s="65" t="str">
        <f t="shared" si="465"/>
        <v/>
      </c>
      <c r="S1724" s="72" t="str">
        <f t="shared" si="466"/>
        <v/>
      </c>
      <c r="V1724" s="27" t="str">
        <f>IF(E1724="","",SUMIF(OUTBOUND!$G:$G,WMS!E1724,OUTBOUND!$L:$L))</f>
        <v/>
      </c>
      <c r="W1724" s="27" t="str">
        <f>IF(E1724="","",SUMIF(OUTBOUND!$G:$G,WMS!E1724,OUTBOUND!$M:$M))</f>
        <v/>
      </c>
      <c r="X1724" s="71" t="str">
        <f>IF(E1724="","",SUMIF(OUTBOUND!$G:$G,WMS!E1724,OUTBOUND!$O:$O))</f>
        <v/>
      </c>
      <c r="Y1724" s="71" t="str">
        <f>IF(E1724="","",SUMIF(OUTBOUND!$G:$G,WMS!E1724,OUTBOUND!$AC:$AC))</f>
        <v/>
      </c>
      <c r="Z1724" s="71" t="str">
        <f>IF(E1724="","",SUMIF(OUTBOUND!$G:$G,WMS!E1724,OUTBOUND!$P:$P))</f>
        <v/>
      </c>
      <c r="AA1724" s="27" t="str">
        <f t="shared" si="467"/>
        <v/>
      </c>
      <c r="AB1724" s="27" t="str">
        <f t="shared" si="468"/>
        <v/>
      </c>
      <c r="AC1724" s="71" t="str">
        <f t="shared" si="469"/>
        <v/>
      </c>
      <c r="AD1724" s="71" t="str">
        <f t="shared" si="470"/>
        <v/>
      </c>
      <c r="AE1724" s="71" t="str">
        <f t="shared" si="471"/>
        <v/>
      </c>
      <c r="AF1724" s="80" t="str">
        <f t="shared" si="472"/>
        <v/>
      </c>
    </row>
    <row r="1725" spans="5:32">
      <c r="E1725" s="57" t="str">
        <f t="shared" si="473"/>
        <v/>
      </c>
      <c r="K1725" s="65" t="str">
        <f t="shared" si="462"/>
        <v/>
      </c>
      <c r="M1725" s="66" t="str">
        <f t="shared" si="463"/>
        <v/>
      </c>
      <c r="Q1725" s="71" t="str">
        <f t="shared" si="464"/>
        <v/>
      </c>
      <c r="R1725" s="65" t="str">
        <f t="shared" si="465"/>
        <v/>
      </c>
      <c r="S1725" s="72" t="str">
        <f t="shared" si="466"/>
        <v/>
      </c>
      <c r="V1725" s="27" t="str">
        <f>IF(E1725="","",SUMIF(OUTBOUND!$G:$G,WMS!E1725,OUTBOUND!$L:$L))</f>
        <v/>
      </c>
      <c r="W1725" s="27" t="str">
        <f>IF(E1725="","",SUMIF(OUTBOUND!$G:$G,WMS!E1725,OUTBOUND!$M:$M))</f>
        <v/>
      </c>
      <c r="X1725" s="71" t="str">
        <f>IF(E1725="","",SUMIF(OUTBOUND!$G:$G,WMS!E1725,OUTBOUND!$O:$O))</f>
        <v/>
      </c>
      <c r="Y1725" s="71" t="str">
        <f>IF(E1725="","",SUMIF(OUTBOUND!$G:$G,WMS!E1725,OUTBOUND!$AC:$AC))</f>
        <v/>
      </c>
      <c r="Z1725" s="71" t="str">
        <f>IF(E1725="","",SUMIF(OUTBOUND!$G:$G,WMS!E1725,OUTBOUND!$P:$P))</f>
        <v/>
      </c>
      <c r="AA1725" s="27" t="str">
        <f t="shared" si="467"/>
        <v/>
      </c>
      <c r="AB1725" s="27" t="str">
        <f t="shared" si="468"/>
        <v/>
      </c>
      <c r="AC1725" s="71" t="str">
        <f t="shared" si="469"/>
        <v/>
      </c>
      <c r="AD1725" s="71" t="str">
        <f t="shared" si="470"/>
        <v/>
      </c>
      <c r="AE1725" s="71" t="str">
        <f t="shared" si="471"/>
        <v/>
      </c>
      <c r="AF1725" s="80" t="str">
        <f t="shared" si="472"/>
        <v/>
      </c>
    </row>
    <row r="1726" spans="5:32">
      <c r="E1726" s="57" t="str">
        <f t="shared" si="473"/>
        <v/>
      </c>
      <c r="K1726" s="65" t="str">
        <f t="shared" si="462"/>
        <v/>
      </c>
      <c r="M1726" s="66" t="str">
        <f t="shared" si="463"/>
        <v/>
      </c>
      <c r="Q1726" s="71" t="str">
        <f t="shared" si="464"/>
        <v/>
      </c>
      <c r="R1726" s="65" t="str">
        <f t="shared" si="465"/>
        <v/>
      </c>
      <c r="S1726" s="72" t="str">
        <f t="shared" si="466"/>
        <v/>
      </c>
      <c r="V1726" s="27" t="str">
        <f>IF(E1726="","",SUMIF(OUTBOUND!$G:$G,WMS!E1726,OUTBOUND!$L:$L))</f>
        <v/>
      </c>
      <c r="W1726" s="27" t="str">
        <f>IF(E1726="","",SUMIF(OUTBOUND!$G:$G,WMS!E1726,OUTBOUND!$M:$M))</f>
        <v/>
      </c>
      <c r="X1726" s="71" t="str">
        <f>IF(E1726="","",SUMIF(OUTBOUND!$G:$G,WMS!E1726,OUTBOUND!$O:$O))</f>
        <v/>
      </c>
      <c r="Y1726" s="71" t="str">
        <f>IF(E1726="","",SUMIF(OUTBOUND!$G:$G,WMS!E1726,OUTBOUND!$AC:$AC))</f>
        <v/>
      </c>
      <c r="Z1726" s="71" t="str">
        <f>IF(E1726="","",SUMIF(OUTBOUND!$G:$G,WMS!E1726,OUTBOUND!$P:$P))</f>
        <v/>
      </c>
      <c r="AA1726" s="27" t="str">
        <f t="shared" si="467"/>
        <v/>
      </c>
      <c r="AB1726" s="27" t="str">
        <f t="shared" si="468"/>
        <v/>
      </c>
      <c r="AC1726" s="71" t="str">
        <f t="shared" si="469"/>
        <v/>
      </c>
      <c r="AD1726" s="71" t="str">
        <f t="shared" si="470"/>
        <v/>
      </c>
      <c r="AE1726" s="71" t="str">
        <f t="shared" si="471"/>
        <v/>
      </c>
      <c r="AF1726" s="80" t="str">
        <f t="shared" si="472"/>
        <v/>
      </c>
    </row>
    <row r="1727" spans="5:32">
      <c r="E1727" s="57" t="str">
        <f t="shared" si="473"/>
        <v/>
      </c>
      <c r="K1727" s="65" t="str">
        <f t="shared" si="462"/>
        <v/>
      </c>
      <c r="M1727" s="66" t="str">
        <f t="shared" si="463"/>
        <v/>
      </c>
      <c r="Q1727" s="71" t="str">
        <f t="shared" si="464"/>
        <v/>
      </c>
      <c r="R1727" s="65" t="str">
        <f t="shared" si="465"/>
        <v/>
      </c>
      <c r="S1727" s="72" t="str">
        <f t="shared" si="466"/>
        <v/>
      </c>
      <c r="V1727" s="27" t="str">
        <f>IF(E1727="","",SUMIF(OUTBOUND!$G:$G,WMS!E1727,OUTBOUND!$L:$L))</f>
        <v/>
      </c>
      <c r="W1727" s="27" t="str">
        <f>IF(E1727="","",SUMIF(OUTBOUND!$G:$G,WMS!E1727,OUTBOUND!$M:$M))</f>
        <v/>
      </c>
      <c r="X1727" s="71" t="str">
        <f>IF(E1727="","",SUMIF(OUTBOUND!$G:$G,WMS!E1727,OUTBOUND!$O:$O))</f>
        <v/>
      </c>
      <c r="Y1727" s="71" t="str">
        <f>IF(E1727="","",SUMIF(OUTBOUND!$G:$G,WMS!E1727,OUTBOUND!$AC:$AC))</f>
        <v/>
      </c>
      <c r="Z1727" s="71" t="str">
        <f>IF(E1727="","",SUMIF(OUTBOUND!$G:$G,WMS!E1727,OUTBOUND!$P:$P))</f>
        <v/>
      </c>
      <c r="AA1727" s="27" t="str">
        <f t="shared" si="467"/>
        <v/>
      </c>
      <c r="AB1727" s="27" t="str">
        <f t="shared" si="468"/>
        <v/>
      </c>
      <c r="AC1727" s="71" t="str">
        <f t="shared" si="469"/>
        <v/>
      </c>
      <c r="AD1727" s="71" t="str">
        <f t="shared" si="470"/>
        <v/>
      </c>
      <c r="AE1727" s="71" t="str">
        <f t="shared" si="471"/>
        <v/>
      </c>
      <c r="AF1727" s="80" t="str">
        <f t="shared" si="472"/>
        <v/>
      </c>
    </row>
    <row r="1728" spans="5:32">
      <c r="E1728" s="57" t="str">
        <f t="shared" si="473"/>
        <v/>
      </c>
      <c r="K1728" s="65" t="str">
        <f t="shared" si="462"/>
        <v/>
      </c>
      <c r="M1728" s="66" t="str">
        <f t="shared" si="463"/>
        <v/>
      </c>
      <c r="Q1728" s="71" t="str">
        <f t="shared" si="464"/>
        <v/>
      </c>
      <c r="R1728" s="65" t="str">
        <f t="shared" si="465"/>
        <v/>
      </c>
      <c r="S1728" s="72" t="str">
        <f t="shared" si="466"/>
        <v/>
      </c>
      <c r="V1728" s="27" t="str">
        <f>IF(E1728="","",SUMIF(OUTBOUND!$G:$G,WMS!E1728,OUTBOUND!$L:$L))</f>
        <v/>
      </c>
      <c r="W1728" s="27" t="str">
        <f>IF(E1728="","",SUMIF(OUTBOUND!$G:$G,WMS!E1728,OUTBOUND!$M:$M))</f>
        <v/>
      </c>
      <c r="X1728" s="71" t="str">
        <f>IF(E1728="","",SUMIF(OUTBOUND!$G:$G,WMS!E1728,OUTBOUND!$O:$O))</f>
        <v/>
      </c>
      <c r="Y1728" s="71" t="str">
        <f>IF(E1728="","",SUMIF(OUTBOUND!$G:$G,WMS!E1728,OUTBOUND!$AC:$AC))</f>
        <v/>
      </c>
      <c r="Z1728" s="71" t="str">
        <f>IF(E1728="","",SUMIF(OUTBOUND!$G:$G,WMS!E1728,OUTBOUND!$P:$P))</f>
        <v/>
      </c>
      <c r="AA1728" s="27" t="str">
        <f t="shared" si="467"/>
        <v/>
      </c>
      <c r="AB1728" s="27" t="str">
        <f t="shared" si="468"/>
        <v/>
      </c>
      <c r="AC1728" s="71" t="str">
        <f t="shared" si="469"/>
        <v/>
      </c>
      <c r="AD1728" s="71" t="str">
        <f t="shared" si="470"/>
        <v/>
      </c>
      <c r="AE1728" s="71" t="str">
        <f t="shared" si="471"/>
        <v/>
      </c>
      <c r="AF1728" s="80" t="str">
        <f t="shared" si="472"/>
        <v/>
      </c>
    </row>
    <row r="1729" spans="5:32">
      <c r="E1729" s="57" t="str">
        <f t="shared" si="473"/>
        <v/>
      </c>
      <c r="K1729" s="65" t="str">
        <f t="shared" si="462"/>
        <v/>
      </c>
      <c r="M1729" s="66" t="str">
        <f t="shared" si="463"/>
        <v/>
      </c>
      <c r="Q1729" s="71" t="str">
        <f t="shared" si="464"/>
        <v/>
      </c>
      <c r="R1729" s="65" t="str">
        <f t="shared" si="465"/>
        <v/>
      </c>
      <c r="S1729" s="72" t="str">
        <f t="shared" si="466"/>
        <v/>
      </c>
      <c r="V1729" s="27" t="str">
        <f>IF(E1729="","",SUMIF(OUTBOUND!$G:$G,WMS!E1729,OUTBOUND!$L:$L))</f>
        <v/>
      </c>
      <c r="W1729" s="27" t="str">
        <f>IF(E1729="","",SUMIF(OUTBOUND!$G:$G,WMS!E1729,OUTBOUND!$M:$M))</f>
        <v/>
      </c>
      <c r="X1729" s="71" t="str">
        <f>IF(E1729="","",SUMIF(OUTBOUND!$G:$G,WMS!E1729,OUTBOUND!$O:$O))</f>
        <v/>
      </c>
      <c r="Y1729" s="71" t="str">
        <f>IF(E1729="","",SUMIF(OUTBOUND!$G:$G,WMS!E1729,OUTBOUND!$AC:$AC))</f>
        <v/>
      </c>
      <c r="Z1729" s="71" t="str">
        <f>IF(E1729="","",SUMIF(OUTBOUND!$G:$G,WMS!E1729,OUTBOUND!$P:$P))</f>
        <v/>
      </c>
      <c r="AA1729" s="27" t="str">
        <f t="shared" si="467"/>
        <v/>
      </c>
      <c r="AB1729" s="27" t="str">
        <f t="shared" si="468"/>
        <v/>
      </c>
      <c r="AC1729" s="71" t="str">
        <f t="shared" si="469"/>
        <v/>
      </c>
      <c r="AD1729" s="71" t="str">
        <f t="shared" si="470"/>
        <v/>
      </c>
      <c r="AE1729" s="71" t="str">
        <f t="shared" si="471"/>
        <v/>
      </c>
      <c r="AF1729" s="80" t="str">
        <f t="shared" si="472"/>
        <v/>
      </c>
    </row>
    <row r="1730" spans="5:32">
      <c r="E1730" s="57" t="str">
        <f t="shared" si="473"/>
        <v/>
      </c>
      <c r="K1730" s="65" t="str">
        <f t="shared" si="462"/>
        <v/>
      </c>
      <c r="M1730" s="66" t="str">
        <f t="shared" si="463"/>
        <v/>
      </c>
      <c r="Q1730" s="71" t="str">
        <f t="shared" si="464"/>
        <v/>
      </c>
      <c r="R1730" s="65" t="str">
        <f t="shared" si="465"/>
        <v/>
      </c>
      <c r="S1730" s="72" t="str">
        <f t="shared" si="466"/>
        <v/>
      </c>
      <c r="V1730" s="27" t="str">
        <f>IF(E1730="","",SUMIF(OUTBOUND!$G:$G,WMS!E1730,OUTBOUND!$L:$L))</f>
        <v/>
      </c>
      <c r="W1730" s="27" t="str">
        <f>IF(E1730="","",SUMIF(OUTBOUND!$G:$G,WMS!E1730,OUTBOUND!$M:$M))</f>
        <v/>
      </c>
      <c r="X1730" s="71" t="str">
        <f>IF(E1730="","",SUMIF(OUTBOUND!$G:$G,WMS!E1730,OUTBOUND!$O:$O))</f>
        <v/>
      </c>
      <c r="Y1730" s="71" t="str">
        <f>IF(E1730="","",SUMIF(OUTBOUND!$G:$G,WMS!E1730,OUTBOUND!$AC:$AC))</f>
        <v/>
      </c>
      <c r="Z1730" s="71" t="str">
        <f>IF(E1730="","",SUMIF(OUTBOUND!$G:$G,WMS!E1730,OUTBOUND!$P:$P))</f>
        <v/>
      </c>
      <c r="AA1730" s="27" t="str">
        <f t="shared" si="467"/>
        <v/>
      </c>
      <c r="AB1730" s="27" t="str">
        <f t="shared" si="468"/>
        <v/>
      </c>
      <c r="AC1730" s="71" t="str">
        <f t="shared" si="469"/>
        <v/>
      </c>
      <c r="AD1730" s="71" t="str">
        <f t="shared" si="470"/>
        <v/>
      </c>
      <c r="AE1730" s="71" t="str">
        <f t="shared" si="471"/>
        <v/>
      </c>
      <c r="AF1730" s="80" t="str">
        <f t="shared" si="472"/>
        <v/>
      </c>
    </row>
    <row r="1731" spans="5:32">
      <c r="E1731" s="57" t="str">
        <f t="shared" si="473"/>
        <v/>
      </c>
      <c r="K1731" s="65" t="str">
        <f t="shared" si="462"/>
        <v/>
      </c>
      <c r="M1731" s="66" t="str">
        <f t="shared" si="463"/>
        <v/>
      </c>
      <c r="Q1731" s="71" t="str">
        <f t="shared" si="464"/>
        <v/>
      </c>
      <c r="R1731" s="65" t="str">
        <f t="shared" si="465"/>
        <v/>
      </c>
      <c r="S1731" s="72" t="str">
        <f t="shared" si="466"/>
        <v/>
      </c>
      <c r="V1731" s="27" t="str">
        <f>IF(E1731="","",SUMIF(OUTBOUND!$G:$G,WMS!E1731,OUTBOUND!$L:$L))</f>
        <v/>
      </c>
      <c r="W1731" s="27" t="str">
        <f>IF(E1731="","",SUMIF(OUTBOUND!$G:$G,WMS!E1731,OUTBOUND!$M:$M))</f>
        <v/>
      </c>
      <c r="X1731" s="71" t="str">
        <f>IF(E1731="","",SUMIF(OUTBOUND!$G:$G,WMS!E1731,OUTBOUND!$O:$O))</f>
        <v/>
      </c>
      <c r="Y1731" s="71" t="str">
        <f>IF(E1731="","",SUMIF(OUTBOUND!$G:$G,WMS!E1731,OUTBOUND!$AC:$AC))</f>
        <v/>
      </c>
      <c r="Z1731" s="71" t="str">
        <f>IF(E1731="","",SUMIF(OUTBOUND!$G:$G,WMS!E1731,OUTBOUND!$P:$P))</f>
        <v/>
      </c>
      <c r="AA1731" s="27" t="str">
        <f t="shared" si="467"/>
        <v/>
      </c>
      <c r="AB1731" s="27" t="str">
        <f t="shared" si="468"/>
        <v/>
      </c>
      <c r="AC1731" s="71" t="str">
        <f t="shared" si="469"/>
        <v/>
      </c>
      <c r="AD1731" s="71" t="str">
        <f t="shared" si="470"/>
        <v/>
      </c>
      <c r="AE1731" s="71" t="str">
        <f t="shared" si="471"/>
        <v/>
      </c>
      <c r="AF1731" s="80" t="str">
        <f t="shared" si="472"/>
        <v/>
      </c>
    </row>
    <row r="1732" spans="5:32">
      <c r="E1732" s="57" t="str">
        <f t="shared" si="473"/>
        <v/>
      </c>
      <c r="K1732" s="65" t="str">
        <f t="shared" si="462"/>
        <v/>
      </c>
      <c r="M1732" s="66" t="str">
        <f t="shared" si="463"/>
        <v/>
      </c>
      <c r="Q1732" s="71" t="str">
        <f t="shared" si="464"/>
        <v/>
      </c>
      <c r="R1732" s="65" t="str">
        <f t="shared" si="465"/>
        <v/>
      </c>
      <c r="S1732" s="72" t="str">
        <f t="shared" si="466"/>
        <v/>
      </c>
      <c r="V1732" s="27" t="str">
        <f>IF(E1732="","",SUMIF(OUTBOUND!$G:$G,WMS!E1732,OUTBOUND!$L:$L))</f>
        <v/>
      </c>
      <c r="W1732" s="27" t="str">
        <f>IF(E1732="","",SUMIF(OUTBOUND!$G:$G,WMS!E1732,OUTBOUND!$M:$M))</f>
        <v/>
      </c>
      <c r="X1732" s="71" t="str">
        <f>IF(E1732="","",SUMIF(OUTBOUND!$G:$G,WMS!E1732,OUTBOUND!$O:$O))</f>
        <v/>
      </c>
      <c r="Y1732" s="71" t="str">
        <f>IF(E1732="","",SUMIF(OUTBOUND!$G:$G,WMS!E1732,OUTBOUND!$AC:$AC))</f>
        <v/>
      </c>
      <c r="Z1732" s="71" t="str">
        <f>IF(E1732="","",SUMIF(OUTBOUND!$G:$G,WMS!E1732,OUTBOUND!$P:$P))</f>
        <v/>
      </c>
      <c r="AA1732" s="27" t="str">
        <f t="shared" si="467"/>
        <v/>
      </c>
      <c r="AB1732" s="27" t="str">
        <f t="shared" si="468"/>
        <v/>
      </c>
      <c r="AC1732" s="71" t="str">
        <f t="shared" si="469"/>
        <v/>
      </c>
      <c r="AD1732" s="71" t="str">
        <f t="shared" si="470"/>
        <v/>
      </c>
      <c r="AE1732" s="71" t="str">
        <f t="shared" si="471"/>
        <v/>
      </c>
      <c r="AF1732" s="80" t="str">
        <f t="shared" si="472"/>
        <v/>
      </c>
    </row>
    <row r="1733" spans="5:32">
      <c r="E1733" s="57" t="str">
        <f t="shared" si="473"/>
        <v/>
      </c>
      <c r="K1733" s="65" t="str">
        <f t="shared" si="462"/>
        <v/>
      </c>
      <c r="M1733" s="66" t="str">
        <f t="shared" si="463"/>
        <v/>
      </c>
      <c r="Q1733" s="71" t="str">
        <f t="shared" si="464"/>
        <v/>
      </c>
      <c r="R1733" s="65" t="str">
        <f t="shared" si="465"/>
        <v/>
      </c>
      <c r="S1733" s="72" t="str">
        <f t="shared" si="466"/>
        <v/>
      </c>
      <c r="V1733" s="27" t="str">
        <f>IF(E1733="","",SUMIF(OUTBOUND!$G:$G,WMS!E1733,OUTBOUND!$L:$L))</f>
        <v/>
      </c>
      <c r="W1733" s="27" t="str">
        <f>IF(E1733="","",SUMIF(OUTBOUND!$G:$G,WMS!E1733,OUTBOUND!$M:$M))</f>
        <v/>
      </c>
      <c r="X1733" s="71" t="str">
        <f>IF(E1733="","",SUMIF(OUTBOUND!$G:$G,WMS!E1733,OUTBOUND!$O:$O))</f>
        <v/>
      </c>
      <c r="Y1733" s="71" t="str">
        <f>IF(E1733="","",SUMIF(OUTBOUND!$G:$G,WMS!E1733,OUTBOUND!$AC:$AC))</f>
        <v/>
      </c>
      <c r="Z1733" s="71" t="str">
        <f>IF(E1733="","",SUMIF(OUTBOUND!$G:$G,WMS!E1733,OUTBOUND!$P:$P))</f>
        <v/>
      </c>
      <c r="AA1733" s="27" t="str">
        <f t="shared" si="467"/>
        <v/>
      </c>
      <c r="AB1733" s="27" t="str">
        <f t="shared" si="468"/>
        <v/>
      </c>
      <c r="AC1733" s="71" t="str">
        <f t="shared" si="469"/>
        <v/>
      </c>
      <c r="AD1733" s="71" t="str">
        <f t="shared" si="470"/>
        <v/>
      </c>
      <c r="AE1733" s="71" t="str">
        <f t="shared" si="471"/>
        <v/>
      </c>
      <c r="AF1733" s="80" t="str">
        <f t="shared" si="472"/>
        <v/>
      </c>
    </row>
    <row r="1734" spans="5:32">
      <c r="E1734" s="57" t="str">
        <f t="shared" si="473"/>
        <v/>
      </c>
      <c r="K1734" s="65" t="str">
        <f t="shared" si="462"/>
        <v/>
      </c>
      <c r="M1734" s="66" t="str">
        <f t="shared" si="463"/>
        <v/>
      </c>
      <c r="Q1734" s="71" t="str">
        <f t="shared" si="464"/>
        <v/>
      </c>
      <c r="R1734" s="65" t="str">
        <f t="shared" si="465"/>
        <v/>
      </c>
      <c r="S1734" s="72" t="str">
        <f t="shared" si="466"/>
        <v/>
      </c>
      <c r="V1734" s="27" t="str">
        <f>IF(E1734="","",SUMIF(OUTBOUND!$G:$G,WMS!E1734,OUTBOUND!$L:$L))</f>
        <v/>
      </c>
      <c r="W1734" s="27" t="str">
        <f>IF(E1734="","",SUMIF(OUTBOUND!$G:$G,WMS!E1734,OUTBOUND!$M:$M))</f>
        <v/>
      </c>
      <c r="X1734" s="71" t="str">
        <f>IF(E1734="","",SUMIF(OUTBOUND!$G:$G,WMS!E1734,OUTBOUND!$O:$O))</f>
        <v/>
      </c>
      <c r="Y1734" s="71" t="str">
        <f>IF(E1734="","",SUMIF(OUTBOUND!$G:$G,WMS!E1734,OUTBOUND!$AC:$AC))</f>
        <v/>
      </c>
      <c r="Z1734" s="71" t="str">
        <f>IF(E1734="","",SUMIF(OUTBOUND!$G:$G,WMS!E1734,OUTBOUND!$P:$P))</f>
        <v/>
      </c>
      <c r="AA1734" s="27" t="str">
        <f t="shared" si="467"/>
        <v/>
      </c>
      <c r="AB1734" s="27" t="str">
        <f t="shared" si="468"/>
        <v/>
      </c>
      <c r="AC1734" s="71" t="str">
        <f t="shared" si="469"/>
        <v/>
      </c>
      <c r="AD1734" s="71" t="str">
        <f t="shared" si="470"/>
        <v/>
      </c>
      <c r="AE1734" s="71" t="str">
        <f t="shared" si="471"/>
        <v/>
      </c>
      <c r="AF1734" s="80" t="str">
        <f t="shared" si="472"/>
        <v/>
      </c>
    </row>
    <row r="1735" spans="5:32">
      <c r="E1735" s="57" t="str">
        <f t="shared" si="473"/>
        <v/>
      </c>
      <c r="K1735" s="65" t="str">
        <f t="shared" si="462"/>
        <v/>
      </c>
      <c r="M1735" s="66" t="str">
        <f t="shared" si="463"/>
        <v/>
      </c>
      <c r="Q1735" s="71" t="str">
        <f t="shared" si="464"/>
        <v/>
      </c>
      <c r="R1735" s="65" t="str">
        <f t="shared" si="465"/>
        <v/>
      </c>
      <c r="S1735" s="72" t="str">
        <f t="shared" si="466"/>
        <v/>
      </c>
      <c r="V1735" s="27" t="str">
        <f>IF(E1735="","",SUMIF(OUTBOUND!$G:$G,WMS!E1735,OUTBOUND!$L:$L))</f>
        <v/>
      </c>
      <c r="W1735" s="27" t="str">
        <f>IF(E1735="","",SUMIF(OUTBOUND!$G:$G,WMS!E1735,OUTBOUND!$M:$M))</f>
        <v/>
      </c>
      <c r="X1735" s="71" t="str">
        <f>IF(E1735="","",SUMIF(OUTBOUND!$G:$G,WMS!E1735,OUTBOUND!$O:$O))</f>
        <v/>
      </c>
      <c r="Y1735" s="71" t="str">
        <f>IF(E1735="","",SUMIF(OUTBOUND!$G:$G,WMS!E1735,OUTBOUND!$AC:$AC))</f>
        <v/>
      </c>
      <c r="Z1735" s="71" t="str">
        <f>IF(E1735="","",SUMIF(OUTBOUND!$G:$G,WMS!E1735,OUTBOUND!$P:$P))</f>
        <v/>
      </c>
      <c r="AA1735" s="27" t="str">
        <f t="shared" si="467"/>
        <v/>
      </c>
      <c r="AB1735" s="27" t="str">
        <f t="shared" si="468"/>
        <v/>
      </c>
      <c r="AC1735" s="71" t="str">
        <f t="shared" si="469"/>
        <v/>
      </c>
      <c r="AD1735" s="71" t="str">
        <f t="shared" si="470"/>
        <v/>
      </c>
      <c r="AE1735" s="71" t="str">
        <f t="shared" si="471"/>
        <v/>
      </c>
      <c r="AF1735" s="80" t="str">
        <f t="shared" si="472"/>
        <v/>
      </c>
    </row>
    <row r="1736" spans="5:32">
      <c r="E1736" s="57" t="str">
        <f t="shared" si="473"/>
        <v/>
      </c>
      <c r="K1736" s="65" t="str">
        <f t="shared" si="462"/>
        <v/>
      </c>
      <c r="M1736" s="66" t="str">
        <f t="shared" si="463"/>
        <v/>
      </c>
      <c r="Q1736" s="71" t="str">
        <f t="shared" si="464"/>
        <v/>
      </c>
      <c r="R1736" s="65" t="str">
        <f t="shared" si="465"/>
        <v/>
      </c>
      <c r="S1736" s="72" t="str">
        <f t="shared" si="466"/>
        <v/>
      </c>
      <c r="V1736" s="27" t="str">
        <f>IF(E1736="","",SUMIF(OUTBOUND!$G:$G,WMS!E1736,OUTBOUND!$L:$L))</f>
        <v/>
      </c>
      <c r="W1736" s="27" t="str">
        <f>IF(E1736="","",SUMIF(OUTBOUND!$G:$G,WMS!E1736,OUTBOUND!$M:$M))</f>
        <v/>
      </c>
      <c r="X1736" s="71" t="str">
        <f>IF(E1736="","",SUMIF(OUTBOUND!$G:$G,WMS!E1736,OUTBOUND!$O:$O))</f>
        <v/>
      </c>
      <c r="Y1736" s="71" t="str">
        <f>IF(E1736="","",SUMIF(OUTBOUND!$G:$G,WMS!E1736,OUTBOUND!$AC:$AC))</f>
        <v/>
      </c>
      <c r="Z1736" s="71" t="str">
        <f>IF(E1736="","",SUMIF(OUTBOUND!$G:$G,WMS!E1736,OUTBOUND!$P:$P))</f>
        <v/>
      </c>
      <c r="AA1736" s="27" t="str">
        <f t="shared" si="467"/>
        <v/>
      </c>
      <c r="AB1736" s="27" t="str">
        <f t="shared" si="468"/>
        <v/>
      </c>
      <c r="AC1736" s="71" t="str">
        <f t="shared" si="469"/>
        <v/>
      </c>
      <c r="AD1736" s="71" t="str">
        <f t="shared" si="470"/>
        <v/>
      </c>
      <c r="AE1736" s="71" t="str">
        <f t="shared" si="471"/>
        <v/>
      </c>
      <c r="AF1736" s="80" t="str">
        <f t="shared" si="472"/>
        <v/>
      </c>
    </row>
    <row r="1737" spans="5:32">
      <c r="E1737" s="57" t="str">
        <f t="shared" si="473"/>
        <v/>
      </c>
      <c r="K1737" s="65" t="str">
        <f t="shared" si="462"/>
        <v/>
      </c>
      <c r="M1737" s="66" t="str">
        <f t="shared" si="463"/>
        <v/>
      </c>
      <c r="Q1737" s="71" t="str">
        <f t="shared" si="464"/>
        <v/>
      </c>
      <c r="R1737" s="65" t="str">
        <f t="shared" si="465"/>
        <v/>
      </c>
      <c r="S1737" s="72" t="str">
        <f t="shared" si="466"/>
        <v/>
      </c>
      <c r="V1737" s="27" t="str">
        <f>IF(E1737="","",SUMIF(OUTBOUND!$G:$G,WMS!E1737,OUTBOUND!$L:$L))</f>
        <v/>
      </c>
      <c r="W1737" s="27" t="str">
        <f>IF(E1737="","",SUMIF(OUTBOUND!$G:$G,WMS!E1737,OUTBOUND!$M:$M))</f>
        <v/>
      </c>
      <c r="X1737" s="71" t="str">
        <f>IF(E1737="","",SUMIF(OUTBOUND!$G:$G,WMS!E1737,OUTBOUND!$O:$O))</f>
        <v/>
      </c>
      <c r="Y1737" s="71" t="str">
        <f>IF(E1737="","",SUMIF(OUTBOUND!$G:$G,WMS!E1737,OUTBOUND!$AC:$AC))</f>
        <v/>
      </c>
      <c r="Z1737" s="71" t="str">
        <f>IF(E1737="","",SUMIF(OUTBOUND!$G:$G,WMS!E1737,OUTBOUND!$P:$P))</f>
        <v/>
      </c>
      <c r="AA1737" s="27" t="str">
        <f t="shared" si="467"/>
        <v/>
      </c>
      <c r="AB1737" s="27" t="str">
        <f t="shared" si="468"/>
        <v/>
      </c>
      <c r="AC1737" s="71" t="str">
        <f t="shared" si="469"/>
        <v/>
      </c>
      <c r="AD1737" s="71" t="str">
        <f t="shared" si="470"/>
        <v/>
      </c>
      <c r="AE1737" s="71" t="str">
        <f t="shared" si="471"/>
        <v/>
      </c>
      <c r="AF1737" s="80" t="str">
        <f t="shared" si="472"/>
        <v/>
      </c>
    </row>
    <row r="1738" spans="5:32">
      <c r="E1738" s="57" t="str">
        <f t="shared" si="473"/>
        <v/>
      </c>
      <c r="K1738" s="65" t="str">
        <f t="shared" si="462"/>
        <v/>
      </c>
      <c r="M1738" s="66" t="str">
        <f t="shared" si="463"/>
        <v/>
      </c>
      <c r="Q1738" s="71" t="str">
        <f t="shared" si="464"/>
        <v/>
      </c>
      <c r="R1738" s="65" t="str">
        <f t="shared" si="465"/>
        <v/>
      </c>
      <c r="S1738" s="72" t="str">
        <f t="shared" si="466"/>
        <v/>
      </c>
      <c r="V1738" s="27" t="str">
        <f>IF(E1738="","",SUMIF(OUTBOUND!$G:$G,WMS!E1738,OUTBOUND!$L:$L))</f>
        <v/>
      </c>
      <c r="W1738" s="27" t="str">
        <f>IF(E1738="","",SUMIF(OUTBOUND!$G:$G,WMS!E1738,OUTBOUND!$M:$M))</f>
        <v/>
      </c>
      <c r="X1738" s="71" t="str">
        <f>IF(E1738="","",SUMIF(OUTBOUND!$G:$G,WMS!E1738,OUTBOUND!$O:$O))</f>
        <v/>
      </c>
      <c r="Y1738" s="71" t="str">
        <f>IF(E1738="","",SUMIF(OUTBOUND!$G:$G,WMS!E1738,OUTBOUND!$AC:$AC))</f>
        <v/>
      </c>
      <c r="Z1738" s="71" t="str">
        <f>IF(E1738="","",SUMIF(OUTBOUND!$G:$G,WMS!E1738,OUTBOUND!$P:$P))</f>
        <v/>
      </c>
      <c r="AA1738" s="27" t="str">
        <f t="shared" si="467"/>
        <v/>
      </c>
      <c r="AB1738" s="27" t="str">
        <f t="shared" si="468"/>
        <v/>
      </c>
      <c r="AC1738" s="71" t="str">
        <f t="shared" si="469"/>
        <v/>
      </c>
      <c r="AD1738" s="71" t="str">
        <f t="shared" si="470"/>
        <v/>
      </c>
      <c r="AE1738" s="71" t="str">
        <f t="shared" si="471"/>
        <v/>
      </c>
      <c r="AF1738" s="80" t="str">
        <f t="shared" si="472"/>
        <v/>
      </c>
    </row>
    <row r="1739" spans="5:32">
      <c r="E1739" s="57" t="str">
        <f t="shared" si="473"/>
        <v/>
      </c>
      <c r="K1739" s="65" t="str">
        <f t="shared" si="462"/>
        <v/>
      </c>
      <c r="M1739" s="66" t="str">
        <f t="shared" si="463"/>
        <v/>
      </c>
      <c r="Q1739" s="71" t="str">
        <f t="shared" si="464"/>
        <v/>
      </c>
      <c r="R1739" s="65" t="str">
        <f t="shared" si="465"/>
        <v/>
      </c>
      <c r="S1739" s="72" t="str">
        <f t="shared" si="466"/>
        <v/>
      </c>
      <c r="V1739" s="27" t="str">
        <f>IF(E1739="","",SUMIF(OUTBOUND!$G:$G,WMS!E1739,OUTBOUND!$L:$L))</f>
        <v/>
      </c>
      <c r="W1739" s="27" t="str">
        <f>IF(E1739="","",SUMIF(OUTBOUND!$G:$G,WMS!E1739,OUTBOUND!$M:$M))</f>
        <v/>
      </c>
      <c r="X1739" s="71" t="str">
        <f>IF(E1739="","",SUMIF(OUTBOUND!$G:$G,WMS!E1739,OUTBOUND!$O:$O))</f>
        <v/>
      </c>
      <c r="Y1739" s="71" t="str">
        <f>IF(E1739="","",SUMIF(OUTBOUND!$G:$G,WMS!E1739,OUTBOUND!$AC:$AC))</f>
        <v/>
      </c>
      <c r="Z1739" s="71" t="str">
        <f>IF(E1739="","",SUMIF(OUTBOUND!$G:$G,WMS!E1739,OUTBOUND!$P:$P))</f>
        <v/>
      </c>
      <c r="AA1739" s="27" t="str">
        <f t="shared" si="467"/>
        <v/>
      </c>
      <c r="AB1739" s="27" t="str">
        <f t="shared" si="468"/>
        <v/>
      </c>
      <c r="AC1739" s="71" t="str">
        <f t="shared" si="469"/>
        <v/>
      </c>
      <c r="AD1739" s="71" t="str">
        <f t="shared" si="470"/>
        <v/>
      </c>
      <c r="AE1739" s="71" t="str">
        <f t="shared" si="471"/>
        <v/>
      </c>
      <c r="AF1739" s="80" t="str">
        <f t="shared" si="472"/>
        <v/>
      </c>
    </row>
    <row r="1740" spans="5:32">
      <c r="E1740" s="57" t="str">
        <f t="shared" si="473"/>
        <v/>
      </c>
      <c r="K1740" s="65" t="str">
        <f t="shared" si="462"/>
        <v/>
      </c>
      <c r="M1740" s="66" t="str">
        <f t="shared" si="463"/>
        <v/>
      </c>
      <c r="Q1740" s="71" t="str">
        <f t="shared" si="464"/>
        <v/>
      </c>
      <c r="R1740" s="65" t="str">
        <f t="shared" si="465"/>
        <v/>
      </c>
      <c r="S1740" s="72" t="str">
        <f t="shared" si="466"/>
        <v/>
      </c>
      <c r="V1740" s="27" t="str">
        <f>IF(E1740="","",SUMIF(OUTBOUND!$G:$G,WMS!E1740,OUTBOUND!$L:$L))</f>
        <v/>
      </c>
      <c r="W1740" s="27" t="str">
        <f>IF(E1740="","",SUMIF(OUTBOUND!$G:$G,WMS!E1740,OUTBOUND!$M:$M))</f>
        <v/>
      </c>
      <c r="X1740" s="71" t="str">
        <f>IF(E1740="","",SUMIF(OUTBOUND!$G:$G,WMS!E1740,OUTBOUND!$O:$O))</f>
        <v/>
      </c>
      <c r="Y1740" s="71" t="str">
        <f>IF(E1740="","",SUMIF(OUTBOUND!$G:$G,WMS!E1740,OUTBOUND!$AC:$AC))</f>
        <v/>
      </c>
      <c r="Z1740" s="71" t="str">
        <f>IF(E1740="","",SUMIF(OUTBOUND!$G:$G,WMS!E1740,OUTBOUND!$P:$P))</f>
        <v/>
      </c>
      <c r="AA1740" s="27" t="str">
        <f t="shared" si="467"/>
        <v/>
      </c>
      <c r="AB1740" s="27" t="str">
        <f t="shared" si="468"/>
        <v/>
      </c>
      <c r="AC1740" s="71" t="str">
        <f t="shared" si="469"/>
        <v/>
      </c>
      <c r="AD1740" s="71" t="str">
        <f t="shared" si="470"/>
        <v/>
      </c>
      <c r="AE1740" s="71" t="str">
        <f t="shared" si="471"/>
        <v/>
      </c>
      <c r="AF1740" s="80" t="str">
        <f t="shared" si="472"/>
        <v/>
      </c>
    </row>
    <row r="1741" spans="5:32">
      <c r="E1741" s="57" t="str">
        <f t="shared" si="473"/>
        <v/>
      </c>
      <c r="K1741" s="65" t="str">
        <f t="shared" si="462"/>
        <v/>
      </c>
      <c r="M1741" s="66" t="str">
        <f t="shared" si="463"/>
        <v/>
      </c>
      <c r="Q1741" s="71" t="str">
        <f t="shared" si="464"/>
        <v/>
      </c>
      <c r="R1741" s="65" t="str">
        <f t="shared" si="465"/>
        <v/>
      </c>
      <c r="S1741" s="72" t="str">
        <f t="shared" si="466"/>
        <v/>
      </c>
      <c r="V1741" s="27" t="str">
        <f>IF(E1741="","",SUMIF(OUTBOUND!$G:$G,WMS!E1741,OUTBOUND!$L:$L))</f>
        <v/>
      </c>
      <c r="W1741" s="27" t="str">
        <f>IF(E1741="","",SUMIF(OUTBOUND!$G:$G,WMS!E1741,OUTBOUND!$M:$M))</f>
        <v/>
      </c>
      <c r="X1741" s="71" t="str">
        <f>IF(E1741="","",SUMIF(OUTBOUND!$G:$G,WMS!E1741,OUTBOUND!$O:$O))</f>
        <v/>
      </c>
      <c r="Y1741" s="71" t="str">
        <f>IF(E1741="","",SUMIF(OUTBOUND!$G:$G,WMS!E1741,OUTBOUND!$AC:$AC))</f>
        <v/>
      </c>
      <c r="Z1741" s="71" t="str">
        <f>IF(E1741="","",SUMIF(OUTBOUND!$G:$G,WMS!E1741,OUTBOUND!$P:$P))</f>
        <v/>
      </c>
      <c r="AA1741" s="27" t="str">
        <f t="shared" si="467"/>
        <v/>
      </c>
      <c r="AB1741" s="27" t="str">
        <f t="shared" si="468"/>
        <v/>
      </c>
      <c r="AC1741" s="71" t="str">
        <f t="shared" si="469"/>
        <v/>
      </c>
      <c r="AD1741" s="71" t="str">
        <f t="shared" si="470"/>
        <v/>
      </c>
      <c r="AE1741" s="71" t="str">
        <f t="shared" si="471"/>
        <v/>
      </c>
      <c r="AF1741" s="80" t="str">
        <f t="shared" si="472"/>
        <v/>
      </c>
    </row>
    <row r="1742" spans="5:32">
      <c r="E1742" s="57" t="str">
        <f t="shared" si="473"/>
        <v/>
      </c>
      <c r="K1742" s="65" t="str">
        <f t="shared" si="462"/>
        <v/>
      </c>
      <c r="M1742" s="66" t="str">
        <f t="shared" si="463"/>
        <v/>
      </c>
      <c r="Q1742" s="71" t="str">
        <f t="shared" si="464"/>
        <v/>
      </c>
      <c r="R1742" s="65" t="str">
        <f t="shared" si="465"/>
        <v/>
      </c>
      <c r="S1742" s="72" t="str">
        <f t="shared" si="466"/>
        <v/>
      </c>
      <c r="V1742" s="27" t="str">
        <f>IF(E1742="","",SUMIF(OUTBOUND!$G:$G,WMS!E1742,OUTBOUND!$L:$L))</f>
        <v/>
      </c>
      <c r="W1742" s="27" t="str">
        <f>IF(E1742="","",SUMIF(OUTBOUND!$G:$G,WMS!E1742,OUTBOUND!$M:$M))</f>
        <v/>
      </c>
      <c r="X1742" s="71" t="str">
        <f>IF(E1742="","",SUMIF(OUTBOUND!$G:$G,WMS!E1742,OUTBOUND!$O:$O))</f>
        <v/>
      </c>
      <c r="Y1742" s="71" t="str">
        <f>IF(E1742="","",SUMIF(OUTBOUND!$G:$G,WMS!E1742,OUTBOUND!$AC:$AC))</f>
        <v/>
      </c>
      <c r="Z1742" s="71" t="str">
        <f>IF(E1742="","",SUMIF(OUTBOUND!$G:$G,WMS!E1742,OUTBOUND!$P:$P))</f>
        <v/>
      </c>
      <c r="AA1742" s="27" t="str">
        <f t="shared" si="467"/>
        <v/>
      </c>
      <c r="AB1742" s="27" t="str">
        <f t="shared" si="468"/>
        <v/>
      </c>
      <c r="AC1742" s="71" t="str">
        <f t="shared" si="469"/>
        <v/>
      </c>
      <c r="AD1742" s="71" t="str">
        <f t="shared" si="470"/>
        <v/>
      </c>
      <c r="AE1742" s="71" t="str">
        <f t="shared" si="471"/>
        <v/>
      </c>
      <c r="AF1742" s="80" t="str">
        <f t="shared" si="472"/>
        <v/>
      </c>
    </row>
    <row r="1743" spans="5:32">
      <c r="E1743" s="57" t="str">
        <f t="shared" si="473"/>
        <v/>
      </c>
      <c r="K1743" s="65" t="str">
        <f t="shared" si="462"/>
        <v/>
      </c>
      <c r="M1743" s="66" t="str">
        <f t="shared" si="463"/>
        <v/>
      </c>
      <c r="Q1743" s="71" t="str">
        <f t="shared" si="464"/>
        <v/>
      </c>
      <c r="R1743" s="65" t="str">
        <f t="shared" si="465"/>
        <v/>
      </c>
      <c r="S1743" s="72" t="str">
        <f t="shared" si="466"/>
        <v/>
      </c>
      <c r="V1743" s="27" t="str">
        <f>IF(E1743="","",SUMIF(OUTBOUND!$G:$G,WMS!E1743,OUTBOUND!$L:$L))</f>
        <v/>
      </c>
      <c r="W1743" s="27" t="str">
        <f>IF(E1743="","",SUMIF(OUTBOUND!$G:$G,WMS!E1743,OUTBOUND!$M:$M))</f>
        <v/>
      </c>
      <c r="X1743" s="71" t="str">
        <f>IF(E1743="","",SUMIF(OUTBOUND!$G:$G,WMS!E1743,OUTBOUND!$O:$O))</f>
        <v/>
      </c>
      <c r="Y1743" s="71" t="str">
        <f>IF(E1743="","",SUMIF(OUTBOUND!$G:$G,WMS!E1743,OUTBOUND!$AC:$AC))</f>
        <v/>
      </c>
      <c r="Z1743" s="71" t="str">
        <f>IF(E1743="","",SUMIF(OUTBOUND!$G:$G,WMS!E1743,OUTBOUND!$P:$P))</f>
        <v/>
      </c>
      <c r="AA1743" s="27" t="str">
        <f t="shared" si="467"/>
        <v/>
      </c>
      <c r="AB1743" s="27" t="str">
        <f t="shared" si="468"/>
        <v/>
      </c>
      <c r="AC1743" s="71" t="str">
        <f t="shared" si="469"/>
        <v/>
      </c>
      <c r="AD1743" s="71" t="str">
        <f t="shared" si="470"/>
        <v/>
      </c>
      <c r="AE1743" s="71" t="str">
        <f t="shared" si="471"/>
        <v/>
      </c>
      <c r="AF1743" s="80" t="str">
        <f t="shared" si="472"/>
        <v/>
      </c>
    </row>
    <row r="1744" spans="5:32">
      <c r="E1744" s="57" t="str">
        <f t="shared" si="473"/>
        <v/>
      </c>
      <c r="K1744" s="65" t="str">
        <f t="shared" si="462"/>
        <v/>
      </c>
      <c r="M1744" s="66" t="str">
        <f t="shared" si="463"/>
        <v/>
      </c>
      <c r="Q1744" s="71" t="str">
        <f t="shared" si="464"/>
        <v/>
      </c>
      <c r="R1744" s="65" t="str">
        <f t="shared" si="465"/>
        <v/>
      </c>
      <c r="S1744" s="72" t="str">
        <f t="shared" si="466"/>
        <v/>
      </c>
      <c r="V1744" s="27" t="str">
        <f>IF(E1744="","",SUMIF(OUTBOUND!$G:$G,WMS!E1744,OUTBOUND!$L:$L))</f>
        <v/>
      </c>
      <c r="W1744" s="27" t="str">
        <f>IF(E1744="","",SUMIF(OUTBOUND!$G:$G,WMS!E1744,OUTBOUND!$M:$M))</f>
        <v/>
      </c>
      <c r="X1744" s="71" t="str">
        <f>IF(E1744="","",SUMIF(OUTBOUND!$G:$G,WMS!E1744,OUTBOUND!$O:$O))</f>
        <v/>
      </c>
      <c r="Y1744" s="71" t="str">
        <f>IF(E1744="","",SUMIF(OUTBOUND!$G:$G,WMS!E1744,OUTBOUND!$AC:$AC))</f>
        <v/>
      </c>
      <c r="Z1744" s="71" t="str">
        <f>IF(E1744="","",SUMIF(OUTBOUND!$G:$G,WMS!E1744,OUTBOUND!$P:$P))</f>
        <v/>
      </c>
      <c r="AA1744" s="27" t="str">
        <f t="shared" si="467"/>
        <v/>
      </c>
      <c r="AB1744" s="27" t="str">
        <f t="shared" si="468"/>
        <v/>
      </c>
      <c r="AC1744" s="71" t="str">
        <f t="shared" si="469"/>
        <v/>
      </c>
      <c r="AD1744" s="71" t="str">
        <f t="shared" si="470"/>
        <v/>
      </c>
      <c r="AE1744" s="71" t="str">
        <f t="shared" si="471"/>
        <v/>
      </c>
      <c r="AF1744" s="80" t="str">
        <f t="shared" si="472"/>
        <v/>
      </c>
    </row>
    <row r="1745" spans="5:32">
      <c r="E1745" s="57" t="str">
        <f t="shared" si="473"/>
        <v/>
      </c>
      <c r="K1745" s="65" t="str">
        <f t="shared" si="462"/>
        <v/>
      </c>
      <c r="M1745" s="66" t="str">
        <f t="shared" si="463"/>
        <v/>
      </c>
      <c r="Q1745" s="71" t="str">
        <f t="shared" si="464"/>
        <v/>
      </c>
      <c r="R1745" s="65" t="str">
        <f t="shared" si="465"/>
        <v/>
      </c>
      <c r="S1745" s="72" t="str">
        <f t="shared" si="466"/>
        <v/>
      </c>
      <c r="V1745" s="27" t="str">
        <f>IF(E1745="","",SUMIF(OUTBOUND!$G:$G,WMS!E1745,OUTBOUND!$L:$L))</f>
        <v/>
      </c>
      <c r="W1745" s="27" t="str">
        <f>IF(E1745="","",SUMIF(OUTBOUND!$G:$G,WMS!E1745,OUTBOUND!$M:$M))</f>
        <v/>
      </c>
      <c r="X1745" s="71" t="str">
        <f>IF(E1745="","",SUMIF(OUTBOUND!$G:$G,WMS!E1745,OUTBOUND!$O:$O))</f>
        <v/>
      </c>
      <c r="Y1745" s="71" t="str">
        <f>IF(E1745="","",SUMIF(OUTBOUND!$G:$G,WMS!E1745,OUTBOUND!$AC:$AC))</f>
        <v/>
      </c>
      <c r="Z1745" s="71" t="str">
        <f>IF(E1745="","",SUMIF(OUTBOUND!$G:$G,WMS!E1745,OUTBOUND!$P:$P))</f>
        <v/>
      </c>
      <c r="AA1745" s="27" t="str">
        <f t="shared" si="467"/>
        <v/>
      </c>
      <c r="AB1745" s="27" t="str">
        <f t="shared" si="468"/>
        <v/>
      </c>
      <c r="AC1745" s="71" t="str">
        <f t="shared" si="469"/>
        <v/>
      </c>
      <c r="AD1745" s="71" t="str">
        <f t="shared" si="470"/>
        <v/>
      </c>
      <c r="AE1745" s="71" t="str">
        <f t="shared" si="471"/>
        <v/>
      </c>
      <c r="AF1745" s="80" t="str">
        <f t="shared" si="472"/>
        <v/>
      </c>
    </row>
    <row r="1746" spans="5:32">
      <c r="E1746" s="57" t="str">
        <f t="shared" si="473"/>
        <v/>
      </c>
      <c r="K1746" s="65" t="str">
        <f t="shared" si="462"/>
        <v/>
      </c>
      <c r="M1746" s="66" t="str">
        <f t="shared" si="463"/>
        <v/>
      </c>
      <c r="Q1746" s="71" t="str">
        <f t="shared" si="464"/>
        <v/>
      </c>
      <c r="R1746" s="65" t="str">
        <f t="shared" si="465"/>
        <v/>
      </c>
      <c r="S1746" s="72" t="str">
        <f t="shared" si="466"/>
        <v/>
      </c>
      <c r="V1746" s="27" t="str">
        <f>IF(E1746="","",SUMIF(OUTBOUND!$G:$G,WMS!E1746,OUTBOUND!$L:$L))</f>
        <v/>
      </c>
      <c r="W1746" s="27" t="str">
        <f>IF(E1746="","",SUMIF(OUTBOUND!$G:$G,WMS!E1746,OUTBOUND!$M:$M))</f>
        <v/>
      </c>
      <c r="X1746" s="71" t="str">
        <f>IF(E1746="","",SUMIF(OUTBOUND!$G:$G,WMS!E1746,OUTBOUND!$O:$O))</f>
        <v/>
      </c>
      <c r="Y1746" s="71" t="str">
        <f>IF(E1746="","",SUMIF(OUTBOUND!$G:$G,WMS!E1746,OUTBOUND!$AC:$AC))</f>
        <v/>
      </c>
      <c r="Z1746" s="71" t="str">
        <f>IF(E1746="","",SUMIF(OUTBOUND!$G:$G,WMS!E1746,OUTBOUND!$P:$P))</f>
        <v/>
      </c>
      <c r="AA1746" s="27" t="str">
        <f t="shared" si="467"/>
        <v/>
      </c>
      <c r="AB1746" s="27" t="str">
        <f t="shared" si="468"/>
        <v/>
      </c>
      <c r="AC1746" s="71" t="str">
        <f t="shared" si="469"/>
        <v/>
      </c>
      <c r="AD1746" s="71" t="str">
        <f t="shared" si="470"/>
        <v/>
      </c>
      <c r="AE1746" s="71" t="str">
        <f t="shared" si="471"/>
        <v/>
      </c>
      <c r="AF1746" s="80" t="str">
        <f t="shared" si="472"/>
        <v/>
      </c>
    </row>
    <row r="1747" spans="5:32">
      <c r="E1747" s="57" t="str">
        <f t="shared" si="473"/>
        <v/>
      </c>
      <c r="K1747" s="65" t="str">
        <f t="shared" si="462"/>
        <v/>
      </c>
      <c r="M1747" s="66" t="str">
        <f t="shared" si="463"/>
        <v/>
      </c>
      <c r="Q1747" s="71" t="str">
        <f t="shared" si="464"/>
        <v/>
      </c>
      <c r="R1747" s="65" t="str">
        <f t="shared" si="465"/>
        <v/>
      </c>
      <c r="S1747" s="72" t="str">
        <f t="shared" si="466"/>
        <v/>
      </c>
      <c r="V1747" s="27" t="str">
        <f>IF(E1747="","",SUMIF(OUTBOUND!$G:$G,WMS!E1747,OUTBOUND!$L:$L))</f>
        <v/>
      </c>
      <c r="W1747" s="27" t="str">
        <f>IF(E1747="","",SUMIF(OUTBOUND!$G:$G,WMS!E1747,OUTBOUND!$M:$M))</f>
        <v/>
      </c>
      <c r="X1747" s="71" t="str">
        <f>IF(E1747="","",SUMIF(OUTBOUND!$G:$G,WMS!E1747,OUTBOUND!$O:$O))</f>
        <v/>
      </c>
      <c r="Y1747" s="71" t="str">
        <f>IF(E1747="","",SUMIF(OUTBOUND!$G:$G,WMS!E1747,OUTBOUND!$AC:$AC))</f>
        <v/>
      </c>
      <c r="Z1747" s="71" t="str">
        <f>IF(E1747="","",SUMIF(OUTBOUND!$G:$G,WMS!E1747,OUTBOUND!$P:$P))</f>
        <v/>
      </c>
      <c r="AA1747" s="27" t="str">
        <f t="shared" si="467"/>
        <v/>
      </c>
      <c r="AB1747" s="27" t="str">
        <f t="shared" si="468"/>
        <v/>
      </c>
      <c r="AC1747" s="71" t="str">
        <f t="shared" si="469"/>
        <v/>
      </c>
      <c r="AD1747" s="71" t="str">
        <f t="shared" si="470"/>
        <v/>
      </c>
      <c r="AE1747" s="71" t="str">
        <f t="shared" si="471"/>
        <v/>
      </c>
      <c r="AF1747" s="80" t="str">
        <f t="shared" si="472"/>
        <v/>
      </c>
    </row>
    <row r="1748" spans="5:32">
      <c r="E1748" s="57" t="str">
        <f t="shared" si="473"/>
        <v/>
      </c>
      <c r="K1748" s="65" t="str">
        <f t="shared" si="462"/>
        <v/>
      </c>
      <c r="M1748" s="66" t="str">
        <f t="shared" si="463"/>
        <v/>
      </c>
      <c r="Q1748" s="71" t="str">
        <f t="shared" si="464"/>
        <v/>
      </c>
      <c r="R1748" s="65" t="str">
        <f t="shared" si="465"/>
        <v/>
      </c>
      <c r="S1748" s="72" t="str">
        <f t="shared" si="466"/>
        <v/>
      </c>
      <c r="V1748" s="27" t="str">
        <f>IF(E1748="","",SUMIF(OUTBOUND!$G:$G,WMS!E1748,OUTBOUND!$L:$L))</f>
        <v/>
      </c>
      <c r="W1748" s="27" t="str">
        <f>IF(E1748="","",SUMIF(OUTBOUND!$G:$G,WMS!E1748,OUTBOUND!$M:$M))</f>
        <v/>
      </c>
      <c r="X1748" s="71" t="str">
        <f>IF(E1748="","",SUMIF(OUTBOUND!$G:$G,WMS!E1748,OUTBOUND!$O:$O))</f>
        <v/>
      </c>
      <c r="Y1748" s="71" t="str">
        <f>IF(E1748="","",SUMIF(OUTBOUND!$G:$G,WMS!E1748,OUTBOUND!$AC:$AC))</f>
        <v/>
      </c>
      <c r="Z1748" s="71" t="str">
        <f>IF(E1748="","",SUMIF(OUTBOUND!$G:$G,WMS!E1748,OUTBOUND!$P:$P))</f>
        <v/>
      </c>
      <c r="AA1748" s="27" t="str">
        <f t="shared" si="467"/>
        <v/>
      </c>
      <c r="AB1748" s="27" t="str">
        <f t="shared" si="468"/>
        <v/>
      </c>
      <c r="AC1748" s="71" t="str">
        <f t="shared" si="469"/>
        <v/>
      </c>
      <c r="AD1748" s="71" t="str">
        <f t="shared" si="470"/>
        <v/>
      </c>
      <c r="AE1748" s="71" t="str">
        <f t="shared" si="471"/>
        <v/>
      </c>
      <c r="AF1748" s="80" t="str">
        <f t="shared" si="472"/>
        <v/>
      </c>
    </row>
    <row r="1749" spans="5:32">
      <c r="E1749" s="57" t="str">
        <f t="shared" si="473"/>
        <v/>
      </c>
      <c r="K1749" s="65" t="str">
        <f t="shared" si="462"/>
        <v/>
      </c>
      <c r="M1749" s="66" t="str">
        <f t="shared" si="463"/>
        <v/>
      </c>
      <c r="Q1749" s="71" t="str">
        <f t="shared" si="464"/>
        <v/>
      </c>
      <c r="R1749" s="65" t="str">
        <f t="shared" si="465"/>
        <v/>
      </c>
      <c r="S1749" s="72" t="str">
        <f t="shared" si="466"/>
        <v/>
      </c>
      <c r="V1749" s="27" t="str">
        <f>IF(E1749="","",SUMIF(OUTBOUND!$G:$G,WMS!E1749,OUTBOUND!$L:$L))</f>
        <v/>
      </c>
      <c r="W1749" s="27" t="str">
        <f>IF(E1749="","",SUMIF(OUTBOUND!$G:$G,WMS!E1749,OUTBOUND!$M:$M))</f>
        <v/>
      </c>
      <c r="X1749" s="71" t="str">
        <f>IF(E1749="","",SUMIF(OUTBOUND!$G:$G,WMS!E1749,OUTBOUND!$O:$O))</f>
        <v/>
      </c>
      <c r="Y1749" s="71" t="str">
        <f>IF(E1749="","",SUMIF(OUTBOUND!$G:$G,WMS!E1749,OUTBOUND!$AC:$AC))</f>
        <v/>
      </c>
      <c r="Z1749" s="71" t="str">
        <f>IF(E1749="","",SUMIF(OUTBOUND!$G:$G,WMS!E1749,OUTBOUND!$P:$P))</f>
        <v/>
      </c>
      <c r="AA1749" s="27" t="str">
        <f t="shared" si="467"/>
        <v/>
      </c>
      <c r="AB1749" s="27" t="str">
        <f t="shared" si="468"/>
        <v/>
      </c>
      <c r="AC1749" s="71" t="str">
        <f t="shared" si="469"/>
        <v/>
      </c>
      <c r="AD1749" s="71" t="str">
        <f t="shared" si="470"/>
        <v/>
      </c>
      <c r="AE1749" s="71" t="str">
        <f t="shared" si="471"/>
        <v/>
      </c>
      <c r="AF1749" s="80" t="str">
        <f t="shared" si="472"/>
        <v/>
      </c>
    </row>
    <row r="1750" spans="5:32">
      <c r="E1750" s="57" t="str">
        <f t="shared" si="473"/>
        <v/>
      </c>
      <c r="K1750" s="65" t="str">
        <f t="shared" si="462"/>
        <v/>
      </c>
      <c r="M1750" s="66" t="str">
        <f t="shared" si="463"/>
        <v/>
      </c>
      <c r="Q1750" s="71" t="str">
        <f t="shared" si="464"/>
        <v/>
      </c>
      <c r="R1750" s="65" t="str">
        <f t="shared" si="465"/>
        <v/>
      </c>
      <c r="S1750" s="72" t="str">
        <f t="shared" si="466"/>
        <v/>
      </c>
      <c r="V1750" s="27" t="str">
        <f>IF(E1750="","",SUMIF(OUTBOUND!$G:$G,WMS!E1750,OUTBOUND!$L:$L))</f>
        <v/>
      </c>
      <c r="W1750" s="27" t="str">
        <f>IF(E1750="","",SUMIF(OUTBOUND!$G:$G,WMS!E1750,OUTBOUND!$M:$M))</f>
        <v/>
      </c>
      <c r="X1750" s="71" t="str">
        <f>IF(E1750="","",SUMIF(OUTBOUND!$G:$G,WMS!E1750,OUTBOUND!$O:$O))</f>
        <v/>
      </c>
      <c r="Y1750" s="71" t="str">
        <f>IF(E1750="","",SUMIF(OUTBOUND!$G:$G,WMS!E1750,OUTBOUND!$AC:$AC))</f>
        <v/>
      </c>
      <c r="Z1750" s="71" t="str">
        <f>IF(E1750="","",SUMIF(OUTBOUND!$G:$G,WMS!E1750,OUTBOUND!$P:$P))</f>
        <v/>
      </c>
      <c r="AA1750" s="27" t="str">
        <f t="shared" si="467"/>
        <v/>
      </c>
      <c r="AB1750" s="27" t="str">
        <f t="shared" si="468"/>
        <v/>
      </c>
      <c r="AC1750" s="71" t="str">
        <f t="shared" si="469"/>
        <v/>
      </c>
      <c r="AD1750" s="71" t="str">
        <f t="shared" si="470"/>
        <v/>
      </c>
      <c r="AE1750" s="71" t="str">
        <f t="shared" si="471"/>
        <v/>
      </c>
      <c r="AF1750" s="80" t="str">
        <f t="shared" si="472"/>
        <v/>
      </c>
    </row>
    <row r="1751" spans="5:32">
      <c r="E1751" s="57" t="str">
        <f t="shared" si="473"/>
        <v/>
      </c>
      <c r="K1751" s="65" t="str">
        <f t="shared" si="462"/>
        <v/>
      </c>
      <c r="M1751" s="66" t="str">
        <f t="shared" si="463"/>
        <v/>
      </c>
      <c r="Q1751" s="71" t="str">
        <f t="shared" si="464"/>
        <v/>
      </c>
      <c r="R1751" s="65" t="str">
        <f t="shared" si="465"/>
        <v/>
      </c>
      <c r="S1751" s="72" t="str">
        <f t="shared" si="466"/>
        <v/>
      </c>
      <c r="V1751" s="27" t="str">
        <f>IF(E1751="","",SUMIF(OUTBOUND!$G:$G,WMS!E1751,OUTBOUND!$L:$L))</f>
        <v/>
      </c>
      <c r="W1751" s="27" t="str">
        <f>IF(E1751="","",SUMIF(OUTBOUND!$G:$G,WMS!E1751,OUTBOUND!$M:$M))</f>
        <v/>
      </c>
      <c r="X1751" s="71" t="str">
        <f>IF(E1751="","",SUMIF(OUTBOUND!$G:$G,WMS!E1751,OUTBOUND!$O:$O))</f>
        <v/>
      </c>
      <c r="Y1751" s="71" t="str">
        <f>IF(E1751="","",SUMIF(OUTBOUND!$G:$G,WMS!E1751,OUTBOUND!$AC:$AC))</f>
        <v/>
      </c>
      <c r="Z1751" s="71" t="str">
        <f>IF(E1751="","",SUMIF(OUTBOUND!$G:$G,WMS!E1751,OUTBOUND!$P:$P))</f>
        <v/>
      </c>
      <c r="AA1751" s="27" t="str">
        <f t="shared" si="467"/>
        <v/>
      </c>
      <c r="AB1751" s="27" t="str">
        <f t="shared" si="468"/>
        <v/>
      </c>
      <c r="AC1751" s="71" t="str">
        <f t="shared" si="469"/>
        <v/>
      </c>
      <c r="AD1751" s="71" t="str">
        <f t="shared" si="470"/>
        <v/>
      </c>
      <c r="AE1751" s="71" t="str">
        <f t="shared" si="471"/>
        <v/>
      </c>
      <c r="AF1751" s="80" t="str">
        <f t="shared" si="472"/>
        <v/>
      </c>
    </row>
    <row r="1752" spans="5:32">
      <c r="E1752" s="57" t="str">
        <f t="shared" si="473"/>
        <v/>
      </c>
      <c r="K1752" s="65" t="str">
        <f t="shared" si="462"/>
        <v/>
      </c>
      <c r="M1752" s="66" t="str">
        <f t="shared" si="463"/>
        <v/>
      </c>
      <c r="Q1752" s="71" t="str">
        <f t="shared" si="464"/>
        <v/>
      </c>
      <c r="R1752" s="65" t="str">
        <f t="shared" si="465"/>
        <v/>
      </c>
      <c r="S1752" s="72" t="str">
        <f t="shared" si="466"/>
        <v/>
      </c>
      <c r="V1752" s="27" t="str">
        <f>IF(E1752="","",SUMIF(OUTBOUND!$G:$G,WMS!E1752,OUTBOUND!$L:$L))</f>
        <v/>
      </c>
      <c r="W1752" s="27" t="str">
        <f>IF(E1752="","",SUMIF(OUTBOUND!$G:$G,WMS!E1752,OUTBOUND!$M:$M))</f>
        <v/>
      </c>
      <c r="X1752" s="71" t="str">
        <f>IF(E1752="","",SUMIF(OUTBOUND!$G:$G,WMS!E1752,OUTBOUND!$O:$O))</f>
        <v/>
      </c>
      <c r="Y1752" s="71" t="str">
        <f>IF(E1752="","",SUMIF(OUTBOUND!$G:$G,WMS!E1752,OUTBOUND!$AC:$AC))</f>
        <v/>
      </c>
      <c r="Z1752" s="71" t="str">
        <f>IF(E1752="","",SUMIF(OUTBOUND!$G:$G,WMS!E1752,OUTBOUND!$P:$P))</f>
        <v/>
      </c>
      <c r="AA1752" s="27" t="str">
        <f t="shared" si="467"/>
        <v/>
      </c>
      <c r="AB1752" s="27" t="str">
        <f t="shared" si="468"/>
        <v/>
      </c>
      <c r="AC1752" s="71" t="str">
        <f t="shared" si="469"/>
        <v/>
      </c>
      <c r="AD1752" s="71" t="str">
        <f t="shared" si="470"/>
        <v/>
      </c>
      <c r="AE1752" s="71" t="str">
        <f t="shared" si="471"/>
        <v/>
      </c>
      <c r="AF1752" s="80" t="str">
        <f t="shared" si="472"/>
        <v/>
      </c>
    </row>
    <row r="1753" spans="5:32">
      <c r="E1753" s="57" t="str">
        <f t="shared" si="473"/>
        <v/>
      </c>
      <c r="K1753" s="65" t="str">
        <f t="shared" si="462"/>
        <v/>
      </c>
      <c r="M1753" s="66" t="str">
        <f t="shared" si="463"/>
        <v/>
      </c>
      <c r="Q1753" s="71" t="str">
        <f t="shared" si="464"/>
        <v/>
      </c>
      <c r="R1753" s="65" t="str">
        <f t="shared" si="465"/>
        <v/>
      </c>
      <c r="S1753" s="72" t="str">
        <f t="shared" si="466"/>
        <v/>
      </c>
      <c r="V1753" s="27" t="str">
        <f>IF(E1753="","",SUMIF(OUTBOUND!$G:$G,WMS!E1753,OUTBOUND!$L:$L))</f>
        <v/>
      </c>
      <c r="W1753" s="27" t="str">
        <f>IF(E1753="","",SUMIF(OUTBOUND!$G:$G,WMS!E1753,OUTBOUND!$M:$M))</f>
        <v/>
      </c>
      <c r="X1753" s="71" t="str">
        <f>IF(E1753="","",SUMIF(OUTBOUND!$G:$G,WMS!E1753,OUTBOUND!$O:$O))</f>
        <v/>
      </c>
      <c r="Y1753" s="71" t="str">
        <f>IF(E1753="","",SUMIF(OUTBOUND!$G:$G,WMS!E1753,OUTBOUND!$AC:$AC))</f>
        <v/>
      </c>
      <c r="Z1753" s="71" t="str">
        <f>IF(E1753="","",SUMIF(OUTBOUND!$G:$G,WMS!E1753,OUTBOUND!$P:$P))</f>
        <v/>
      </c>
      <c r="AA1753" s="27" t="str">
        <f t="shared" si="467"/>
        <v/>
      </c>
      <c r="AB1753" s="27" t="str">
        <f t="shared" si="468"/>
        <v/>
      </c>
      <c r="AC1753" s="71" t="str">
        <f t="shared" si="469"/>
        <v/>
      </c>
      <c r="AD1753" s="71" t="str">
        <f t="shared" si="470"/>
        <v/>
      </c>
      <c r="AE1753" s="71" t="str">
        <f t="shared" si="471"/>
        <v/>
      </c>
      <c r="AF1753" s="80" t="str">
        <f t="shared" si="472"/>
        <v/>
      </c>
    </row>
    <row r="1754" spans="5:32">
      <c r="E1754" s="57" t="str">
        <f t="shared" si="473"/>
        <v/>
      </c>
      <c r="K1754" s="65" t="str">
        <f t="shared" si="462"/>
        <v/>
      </c>
      <c r="M1754" s="66" t="str">
        <f t="shared" si="463"/>
        <v/>
      </c>
      <c r="Q1754" s="71" t="str">
        <f t="shared" si="464"/>
        <v/>
      </c>
      <c r="R1754" s="65" t="str">
        <f t="shared" si="465"/>
        <v/>
      </c>
      <c r="S1754" s="72" t="str">
        <f t="shared" si="466"/>
        <v/>
      </c>
      <c r="V1754" s="27" t="str">
        <f>IF(E1754="","",SUMIF(OUTBOUND!$G:$G,WMS!E1754,OUTBOUND!$L:$L))</f>
        <v/>
      </c>
      <c r="W1754" s="27" t="str">
        <f>IF(E1754="","",SUMIF(OUTBOUND!$G:$G,WMS!E1754,OUTBOUND!$M:$M))</f>
        <v/>
      </c>
      <c r="X1754" s="71" t="str">
        <f>IF(E1754="","",SUMIF(OUTBOUND!$G:$G,WMS!E1754,OUTBOUND!$O:$O))</f>
        <v/>
      </c>
      <c r="Y1754" s="71" t="str">
        <f>IF(E1754="","",SUMIF(OUTBOUND!$G:$G,WMS!E1754,OUTBOUND!$AC:$AC))</f>
        <v/>
      </c>
      <c r="Z1754" s="71" t="str">
        <f>IF(E1754="","",SUMIF(OUTBOUND!$G:$G,WMS!E1754,OUTBOUND!$P:$P))</f>
        <v/>
      </c>
      <c r="AA1754" s="27" t="str">
        <f t="shared" si="467"/>
        <v/>
      </c>
      <c r="AB1754" s="27" t="str">
        <f t="shared" si="468"/>
        <v/>
      </c>
      <c r="AC1754" s="71" t="str">
        <f t="shared" si="469"/>
        <v/>
      </c>
      <c r="AD1754" s="71" t="str">
        <f t="shared" si="470"/>
        <v/>
      </c>
      <c r="AE1754" s="71" t="str">
        <f t="shared" si="471"/>
        <v/>
      </c>
      <c r="AF1754" s="80" t="str">
        <f t="shared" si="472"/>
        <v/>
      </c>
    </row>
    <row r="1755" spans="5:32">
      <c r="E1755" s="57" t="str">
        <f t="shared" si="473"/>
        <v/>
      </c>
      <c r="K1755" s="65" t="str">
        <f t="shared" si="462"/>
        <v/>
      </c>
      <c r="M1755" s="66" t="str">
        <f t="shared" si="463"/>
        <v/>
      </c>
      <c r="Q1755" s="71" t="str">
        <f t="shared" si="464"/>
        <v/>
      </c>
      <c r="R1755" s="65" t="str">
        <f t="shared" si="465"/>
        <v/>
      </c>
      <c r="S1755" s="72" t="str">
        <f t="shared" si="466"/>
        <v/>
      </c>
      <c r="V1755" s="27" t="str">
        <f>IF(E1755="","",SUMIF(OUTBOUND!$G:$G,WMS!E1755,OUTBOUND!$L:$L))</f>
        <v/>
      </c>
      <c r="W1755" s="27" t="str">
        <f>IF(E1755="","",SUMIF(OUTBOUND!$G:$G,WMS!E1755,OUTBOUND!$M:$M))</f>
        <v/>
      </c>
      <c r="X1755" s="71" t="str">
        <f>IF(E1755="","",SUMIF(OUTBOUND!$G:$G,WMS!E1755,OUTBOUND!$O:$O))</f>
        <v/>
      </c>
      <c r="Y1755" s="71" t="str">
        <f>IF(E1755="","",SUMIF(OUTBOUND!$G:$G,WMS!E1755,OUTBOUND!$AC:$AC))</f>
        <v/>
      </c>
      <c r="Z1755" s="71" t="str">
        <f>IF(E1755="","",SUMIF(OUTBOUND!$G:$G,WMS!E1755,OUTBOUND!$P:$P))</f>
        <v/>
      </c>
      <c r="AA1755" s="27" t="str">
        <f t="shared" si="467"/>
        <v/>
      </c>
      <c r="AB1755" s="27" t="str">
        <f t="shared" si="468"/>
        <v/>
      </c>
      <c r="AC1755" s="71" t="str">
        <f t="shared" si="469"/>
        <v/>
      </c>
      <c r="AD1755" s="71" t="str">
        <f t="shared" si="470"/>
        <v/>
      </c>
      <c r="AE1755" s="71" t="str">
        <f t="shared" si="471"/>
        <v/>
      </c>
      <c r="AF1755" s="80" t="str">
        <f t="shared" si="472"/>
        <v/>
      </c>
    </row>
    <row r="1756" spans="5:32">
      <c r="E1756" s="57" t="str">
        <f t="shared" si="473"/>
        <v/>
      </c>
      <c r="K1756" s="65" t="str">
        <f t="shared" si="462"/>
        <v/>
      </c>
      <c r="M1756" s="66" t="str">
        <f t="shared" si="463"/>
        <v/>
      </c>
      <c r="Q1756" s="71" t="str">
        <f t="shared" si="464"/>
        <v/>
      </c>
      <c r="R1756" s="65" t="str">
        <f t="shared" si="465"/>
        <v/>
      </c>
      <c r="S1756" s="72" t="str">
        <f t="shared" si="466"/>
        <v/>
      </c>
      <c r="V1756" s="27" t="str">
        <f>IF(E1756="","",SUMIF(OUTBOUND!$G:$G,WMS!E1756,OUTBOUND!$L:$L))</f>
        <v/>
      </c>
      <c r="W1756" s="27" t="str">
        <f>IF(E1756="","",SUMIF(OUTBOUND!$G:$G,WMS!E1756,OUTBOUND!$M:$M))</f>
        <v/>
      </c>
      <c r="X1756" s="71" t="str">
        <f>IF(E1756="","",SUMIF(OUTBOUND!$G:$G,WMS!E1756,OUTBOUND!$O:$O))</f>
        <v/>
      </c>
      <c r="Y1756" s="71" t="str">
        <f>IF(E1756="","",SUMIF(OUTBOUND!$G:$G,WMS!E1756,OUTBOUND!$AC:$AC))</f>
        <v/>
      </c>
      <c r="Z1756" s="71" t="str">
        <f>IF(E1756="","",SUMIF(OUTBOUND!$G:$G,WMS!E1756,OUTBOUND!$P:$P))</f>
        <v/>
      </c>
      <c r="AA1756" s="27" t="str">
        <f t="shared" si="467"/>
        <v/>
      </c>
      <c r="AB1756" s="27" t="str">
        <f t="shared" si="468"/>
        <v/>
      </c>
      <c r="AC1756" s="71" t="str">
        <f t="shared" si="469"/>
        <v/>
      </c>
      <c r="AD1756" s="71" t="str">
        <f t="shared" si="470"/>
        <v/>
      </c>
      <c r="AE1756" s="71" t="str">
        <f t="shared" si="471"/>
        <v/>
      </c>
      <c r="AF1756" s="80" t="str">
        <f t="shared" si="472"/>
        <v/>
      </c>
    </row>
    <row r="1757" spans="5:32">
      <c r="E1757" s="57" t="str">
        <f t="shared" si="473"/>
        <v/>
      </c>
      <c r="K1757" s="65" t="str">
        <f t="shared" si="462"/>
        <v/>
      </c>
      <c r="M1757" s="66" t="str">
        <f t="shared" si="463"/>
        <v/>
      </c>
      <c r="Q1757" s="71" t="str">
        <f t="shared" si="464"/>
        <v/>
      </c>
      <c r="R1757" s="65" t="str">
        <f t="shared" si="465"/>
        <v/>
      </c>
      <c r="S1757" s="72" t="str">
        <f t="shared" si="466"/>
        <v/>
      </c>
      <c r="V1757" s="27" t="str">
        <f>IF(E1757="","",SUMIF(OUTBOUND!$G:$G,WMS!E1757,OUTBOUND!$L:$L))</f>
        <v/>
      </c>
      <c r="W1757" s="27" t="str">
        <f>IF(E1757="","",SUMIF(OUTBOUND!$G:$G,WMS!E1757,OUTBOUND!$M:$M))</f>
        <v/>
      </c>
      <c r="X1757" s="71" t="str">
        <f>IF(E1757="","",SUMIF(OUTBOUND!$G:$G,WMS!E1757,OUTBOUND!$O:$O))</f>
        <v/>
      </c>
      <c r="Y1757" s="71" t="str">
        <f>IF(E1757="","",SUMIF(OUTBOUND!$G:$G,WMS!E1757,OUTBOUND!$AC:$AC))</f>
        <v/>
      </c>
      <c r="Z1757" s="71" t="str">
        <f>IF(E1757="","",SUMIF(OUTBOUND!$G:$G,WMS!E1757,OUTBOUND!$P:$P))</f>
        <v/>
      </c>
      <c r="AA1757" s="27" t="str">
        <f t="shared" si="467"/>
        <v/>
      </c>
      <c r="AB1757" s="27" t="str">
        <f t="shared" si="468"/>
        <v/>
      </c>
      <c r="AC1757" s="71" t="str">
        <f t="shared" si="469"/>
        <v/>
      </c>
      <c r="AD1757" s="71" t="str">
        <f t="shared" si="470"/>
        <v/>
      </c>
      <c r="AE1757" s="71" t="str">
        <f t="shared" si="471"/>
        <v/>
      </c>
      <c r="AF1757" s="80" t="str">
        <f t="shared" si="472"/>
        <v/>
      </c>
    </row>
    <row r="1758" spans="5:32">
      <c r="E1758" s="57" t="str">
        <f t="shared" si="473"/>
        <v/>
      </c>
      <c r="K1758" s="65" t="str">
        <f t="shared" si="462"/>
        <v/>
      </c>
      <c r="M1758" s="66" t="str">
        <f t="shared" si="463"/>
        <v/>
      </c>
      <c r="Q1758" s="71" t="str">
        <f t="shared" si="464"/>
        <v/>
      </c>
      <c r="R1758" s="65" t="str">
        <f t="shared" si="465"/>
        <v/>
      </c>
      <c r="S1758" s="72" t="str">
        <f t="shared" si="466"/>
        <v/>
      </c>
      <c r="V1758" s="27" t="str">
        <f>IF(E1758="","",SUMIF(OUTBOUND!$G:$G,WMS!E1758,OUTBOUND!$L:$L))</f>
        <v/>
      </c>
      <c r="W1758" s="27" t="str">
        <f>IF(E1758="","",SUMIF(OUTBOUND!$G:$G,WMS!E1758,OUTBOUND!$M:$M))</f>
        <v/>
      </c>
      <c r="X1758" s="71" t="str">
        <f>IF(E1758="","",SUMIF(OUTBOUND!$G:$G,WMS!E1758,OUTBOUND!$O:$O))</f>
        <v/>
      </c>
      <c r="Y1758" s="71" t="str">
        <f>IF(E1758="","",SUMIF(OUTBOUND!$G:$G,WMS!E1758,OUTBOUND!$AC:$AC))</f>
        <v/>
      </c>
      <c r="Z1758" s="71" t="str">
        <f>IF(E1758="","",SUMIF(OUTBOUND!$G:$G,WMS!E1758,OUTBOUND!$P:$P))</f>
        <v/>
      </c>
      <c r="AA1758" s="27" t="str">
        <f t="shared" si="467"/>
        <v/>
      </c>
      <c r="AB1758" s="27" t="str">
        <f t="shared" si="468"/>
        <v/>
      </c>
      <c r="AC1758" s="71" t="str">
        <f t="shared" si="469"/>
        <v/>
      </c>
      <c r="AD1758" s="71" t="str">
        <f t="shared" si="470"/>
        <v/>
      </c>
      <c r="AE1758" s="71" t="str">
        <f t="shared" si="471"/>
        <v/>
      </c>
      <c r="AF1758" s="80" t="str">
        <f t="shared" si="472"/>
        <v/>
      </c>
    </row>
    <row r="1759" spans="5:32">
      <c r="E1759" s="57" t="str">
        <f t="shared" si="473"/>
        <v/>
      </c>
      <c r="K1759" s="65" t="str">
        <f t="shared" si="462"/>
        <v/>
      </c>
      <c r="M1759" s="66" t="str">
        <f t="shared" si="463"/>
        <v/>
      </c>
      <c r="Q1759" s="71" t="str">
        <f t="shared" si="464"/>
        <v/>
      </c>
      <c r="R1759" s="65" t="str">
        <f t="shared" si="465"/>
        <v/>
      </c>
      <c r="S1759" s="72" t="str">
        <f t="shared" si="466"/>
        <v/>
      </c>
      <c r="V1759" s="27" t="str">
        <f>IF(E1759="","",SUMIF(OUTBOUND!$G:$G,WMS!E1759,OUTBOUND!$L:$L))</f>
        <v/>
      </c>
      <c r="W1759" s="27" t="str">
        <f>IF(E1759="","",SUMIF(OUTBOUND!$G:$G,WMS!E1759,OUTBOUND!$M:$M))</f>
        <v/>
      </c>
      <c r="X1759" s="71" t="str">
        <f>IF(E1759="","",SUMIF(OUTBOUND!$G:$G,WMS!E1759,OUTBOUND!$O:$O))</f>
        <v/>
      </c>
      <c r="Y1759" s="71" t="str">
        <f>IF(E1759="","",SUMIF(OUTBOUND!$G:$G,WMS!E1759,OUTBOUND!$AC:$AC))</f>
        <v/>
      </c>
      <c r="Z1759" s="71" t="str">
        <f>IF(E1759="","",SUMIF(OUTBOUND!$G:$G,WMS!E1759,OUTBOUND!$P:$P))</f>
        <v/>
      </c>
      <c r="AA1759" s="27" t="str">
        <f t="shared" si="467"/>
        <v/>
      </c>
      <c r="AB1759" s="27" t="str">
        <f t="shared" si="468"/>
        <v/>
      </c>
      <c r="AC1759" s="71" t="str">
        <f t="shared" si="469"/>
        <v/>
      </c>
      <c r="AD1759" s="71" t="str">
        <f t="shared" si="470"/>
        <v/>
      </c>
      <c r="AE1759" s="71" t="str">
        <f t="shared" si="471"/>
        <v/>
      </c>
      <c r="AF1759" s="80" t="str">
        <f t="shared" si="472"/>
        <v/>
      </c>
    </row>
    <row r="1760" spans="5:32">
      <c r="E1760" s="57" t="str">
        <f t="shared" si="473"/>
        <v/>
      </c>
      <c r="K1760" s="65" t="str">
        <f t="shared" ref="K1760:K1823" si="474">IF(J1760="","",J1760/I1760)</f>
        <v/>
      </c>
      <c r="M1760" s="66" t="str">
        <f t="shared" ref="M1760:M1823" si="475">IF(L1760="","",ROUND(I1760*L1760,3))</f>
        <v/>
      </c>
      <c r="Q1760" s="71" t="str">
        <f t="shared" ref="Q1760:Q1823" si="476">IF(P1760="","",ROUND(N1760*O1760*P1760/1000000,3))</f>
        <v/>
      </c>
      <c r="R1760" s="65" t="str">
        <f t="shared" ref="R1760:R1823" si="477">IF(Q1760="","",ROUND(N1760*O1760*P1760/1000000*I1760,2))</f>
        <v/>
      </c>
      <c r="S1760" s="72" t="str">
        <f t="shared" ref="S1760:S1823" si="478">IF(T1760="","",T1760/J1760)</f>
        <v/>
      </c>
      <c r="V1760" s="27" t="str">
        <f>IF(E1760="","",SUMIF(OUTBOUND!$G:$G,WMS!E1760,OUTBOUND!$L:$L))</f>
        <v/>
      </c>
      <c r="W1760" s="27" t="str">
        <f>IF(E1760="","",SUMIF(OUTBOUND!$G:$G,WMS!E1760,OUTBOUND!$M:$M))</f>
        <v/>
      </c>
      <c r="X1760" s="71" t="str">
        <f>IF(E1760="","",SUMIF(OUTBOUND!$G:$G,WMS!E1760,OUTBOUND!$O:$O))</f>
        <v/>
      </c>
      <c r="Y1760" s="71" t="str">
        <f>IF(E1760="","",SUMIF(OUTBOUND!$G:$G,WMS!E1760,OUTBOUND!$AC:$AC))</f>
        <v/>
      </c>
      <c r="Z1760" s="71" t="str">
        <f>IF(E1760="","",SUMIF(OUTBOUND!$G:$G,WMS!E1760,OUTBOUND!$P:$P))</f>
        <v/>
      </c>
      <c r="AA1760" s="27" t="str">
        <f t="shared" ref="AA1760:AA1823" si="479">IF(I1760="","",I1760-V1760)</f>
        <v/>
      </c>
      <c r="AB1760" s="27" t="str">
        <f t="shared" ref="AB1760:AB1823" si="480">IF(J1760="","",J1760-W1760)</f>
        <v/>
      </c>
      <c r="AC1760" s="71" t="str">
        <f t="shared" ref="AC1760:AC1823" si="481">IF(M1760="","",M1760-X1760)</f>
        <v/>
      </c>
      <c r="AD1760" s="71" t="str">
        <f t="shared" ref="AD1760:AD1823" si="482">IF(T1760="","",T1760-Y1760)</f>
        <v/>
      </c>
      <c r="AE1760" s="71" t="str">
        <f t="shared" ref="AE1760:AE1823" si="483">IF(R1760="","",R1760-Z1760)</f>
        <v/>
      </c>
      <c r="AF1760" s="80" t="str">
        <f t="shared" ref="AF1760:AF1823" si="484">IF(AB1760="","",EXACT(K1760,AB1760/AA1760))</f>
        <v/>
      </c>
    </row>
    <row r="1761" spans="5:32">
      <c r="E1761" s="57" t="str">
        <f t="shared" si="473"/>
        <v/>
      </c>
      <c r="K1761" s="65" t="str">
        <f t="shared" si="474"/>
        <v/>
      </c>
      <c r="M1761" s="66" t="str">
        <f t="shared" si="475"/>
        <v/>
      </c>
      <c r="Q1761" s="71" t="str">
        <f t="shared" si="476"/>
        <v/>
      </c>
      <c r="R1761" s="65" t="str">
        <f t="shared" si="477"/>
        <v/>
      </c>
      <c r="S1761" s="72" t="str">
        <f t="shared" si="478"/>
        <v/>
      </c>
      <c r="V1761" s="27" t="str">
        <f>IF(E1761="","",SUMIF(OUTBOUND!$G:$G,WMS!E1761,OUTBOUND!$L:$L))</f>
        <v/>
      </c>
      <c r="W1761" s="27" t="str">
        <f>IF(E1761="","",SUMIF(OUTBOUND!$G:$G,WMS!E1761,OUTBOUND!$M:$M))</f>
        <v/>
      </c>
      <c r="X1761" s="71" t="str">
        <f>IF(E1761="","",SUMIF(OUTBOUND!$G:$G,WMS!E1761,OUTBOUND!$O:$O))</f>
        <v/>
      </c>
      <c r="Y1761" s="71" t="str">
        <f>IF(E1761="","",SUMIF(OUTBOUND!$G:$G,WMS!E1761,OUTBOUND!$AC:$AC))</f>
        <v/>
      </c>
      <c r="Z1761" s="71" t="str">
        <f>IF(E1761="","",SUMIF(OUTBOUND!$G:$G,WMS!E1761,OUTBOUND!$P:$P))</f>
        <v/>
      </c>
      <c r="AA1761" s="27" t="str">
        <f t="shared" si="479"/>
        <v/>
      </c>
      <c r="AB1761" s="27" t="str">
        <f t="shared" si="480"/>
        <v/>
      </c>
      <c r="AC1761" s="71" t="str">
        <f t="shared" si="481"/>
        <v/>
      </c>
      <c r="AD1761" s="71" t="str">
        <f t="shared" si="482"/>
        <v/>
      </c>
      <c r="AE1761" s="71" t="str">
        <f t="shared" si="483"/>
        <v/>
      </c>
      <c r="AF1761" s="80" t="str">
        <f t="shared" si="484"/>
        <v/>
      </c>
    </row>
    <row r="1762" spans="5:32">
      <c r="E1762" s="57" t="str">
        <f t="shared" si="473"/>
        <v/>
      </c>
      <c r="K1762" s="65" t="str">
        <f t="shared" si="474"/>
        <v/>
      </c>
      <c r="M1762" s="66" t="str">
        <f t="shared" si="475"/>
        <v/>
      </c>
      <c r="Q1762" s="71" t="str">
        <f t="shared" si="476"/>
        <v/>
      </c>
      <c r="R1762" s="65" t="str">
        <f t="shared" si="477"/>
        <v/>
      </c>
      <c r="S1762" s="72" t="str">
        <f t="shared" si="478"/>
        <v/>
      </c>
      <c r="V1762" s="27" t="str">
        <f>IF(E1762="","",SUMIF(OUTBOUND!$G:$G,WMS!E1762,OUTBOUND!$L:$L))</f>
        <v/>
      </c>
      <c r="W1762" s="27" t="str">
        <f>IF(E1762="","",SUMIF(OUTBOUND!$G:$G,WMS!E1762,OUTBOUND!$M:$M))</f>
        <v/>
      </c>
      <c r="X1762" s="71" t="str">
        <f>IF(E1762="","",SUMIF(OUTBOUND!$G:$G,WMS!E1762,OUTBOUND!$O:$O))</f>
        <v/>
      </c>
      <c r="Y1762" s="71" t="str">
        <f>IF(E1762="","",SUMIF(OUTBOUND!$G:$G,WMS!E1762,OUTBOUND!$AC:$AC))</f>
        <v/>
      </c>
      <c r="Z1762" s="71" t="str">
        <f>IF(E1762="","",SUMIF(OUTBOUND!$G:$G,WMS!E1762,OUTBOUND!$P:$P))</f>
        <v/>
      </c>
      <c r="AA1762" s="27" t="str">
        <f t="shared" si="479"/>
        <v/>
      </c>
      <c r="AB1762" s="27" t="str">
        <f t="shared" si="480"/>
        <v/>
      </c>
      <c r="AC1762" s="71" t="str">
        <f t="shared" si="481"/>
        <v/>
      </c>
      <c r="AD1762" s="71" t="str">
        <f t="shared" si="482"/>
        <v/>
      </c>
      <c r="AE1762" s="71" t="str">
        <f t="shared" si="483"/>
        <v/>
      </c>
      <c r="AF1762" s="80" t="str">
        <f t="shared" si="484"/>
        <v/>
      </c>
    </row>
    <row r="1763" spans="5:32">
      <c r="E1763" s="57" t="str">
        <f t="shared" si="473"/>
        <v/>
      </c>
      <c r="K1763" s="65" t="str">
        <f t="shared" si="474"/>
        <v/>
      </c>
      <c r="M1763" s="66" t="str">
        <f t="shared" si="475"/>
        <v/>
      </c>
      <c r="Q1763" s="71" t="str">
        <f t="shared" si="476"/>
        <v/>
      </c>
      <c r="R1763" s="65" t="str">
        <f t="shared" si="477"/>
        <v/>
      </c>
      <c r="S1763" s="72" t="str">
        <f t="shared" si="478"/>
        <v/>
      </c>
      <c r="V1763" s="27" t="str">
        <f>IF(E1763="","",SUMIF(OUTBOUND!$G:$G,WMS!E1763,OUTBOUND!$L:$L))</f>
        <v/>
      </c>
      <c r="W1763" s="27" t="str">
        <f>IF(E1763="","",SUMIF(OUTBOUND!$G:$G,WMS!E1763,OUTBOUND!$M:$M))</f>
        <v/>
      </c>
      <c r="X1763" s="71" t="str">
        <f>IF(E1763="","",SUMIF(OUTBOUND!$G:$G,WMS!E1763,OUTBOUND!$O:$O))</f>
        <v/>
      </c>
      <c r="Y1763" s="71" t="str">
        <f>IF(E1763="","",SUMIF(OUTBOUND!$G:$G,WMS!E1763,OUTBOUND!$AC:$AC))</f>
        <v/>
      </c>
      <c r="Z1763" s="71" t="str">
        <f>IF(E1763="","",SUMIF(OUTBOUND!$G:$G,WMS!E1763,OUTBOUND!$P:$P))</f>
        <v/>
      </c>
      <c r="AA1763" s="27" t="str">
        <f t="shared" si="479"/>
        <v/>
      </c>
      <c r="AB1763" s="27" t="str">
        <f t="shared" si="480"/>
        <v/>
      </c>
      <c r="AC1763" s="71" t="str">
        <f t="shared" si="481"/>
        <v/>
      </c>
      <c r="AD1763" s="71" t="str">
        <f t="shared" si="482"/>
        <v/>
      </c>
      <c r="AE1763" s="71" t="str">
        <f t="shared" si="483"/>
        <v/>
      </c>
      <c r="AF1763" s="80" t="str">
        <f t="shared" si="484"/>
        <v/>
      </c>
    </row>
    <row r="1764" spans="5:32">
      <c r="E1764" s="57" t="str">
        <f t="shared" si="473"/>
        <v/>
      </c>
      <c r="K1764" s="65" t="str">
        <f t="shared" si="474"/>
        <v/>
      </c>
      <c r="M1764" s="66" t="str">
        <f t="shared" si="475"/>
        <v/>
      </c>
      <c r="Q1764" s="71" t="str">
        <f t="shared" si="476"/>
        <v/>
      </c>
      <c r="R1764" s="65" t="str">
        <f t="shared" si="477"/>
        <v/>
      </c>
      <c r="S1764" s="72" t="str">
        <f t="shared" si="478"/>
        <v/>
      </c>
      <c r="V1764" s="27" t="str">
        <f>IF(E1764="","",SUMIF(OUTBOUND!$G:$G,WMS!E1764,OUTBOUND!$L:$L))</f>
        <v/>
      </c>
      <c r="W1764" s="27" t="str">
        <f>IF(E1764="","",SUMIF(OUTBOUND!$G:$G,WMS!E1764,OUTBOUND!$M:$M))</f>
        <v/>
      </c>
      <c r="X1764" s="71" t="str">
        <f>IF(E1764="","",SUMIF(OUTBOUND!$G:$G,WMS!E1764,OUTBOUND!$O:$O))</f>
        <v/>
      </c>
      <c r="Y1764" s="71" t="str">
        <f>IF(E1764="","",SUMIF(OUTBOUND!$G:$G,WMS!E1764,OUTBOUND!$AC:$AC))</f>
        <v/>
      </c>
      <c r="Z1764" s="71" t="str">
        <f>IF(E1764="","",SUMIF(OUTBOUND!$G:$G,WMS!E1764,OUTBOUND!$P:$P))</f>
        <v/>
      </c>
      <c r="AA1764" s="27" t="str">
        <f t="shared" si="479"/>
        <v/>
      </c>
      <c r="AB1764" s="27" t="str">
        <f t="shared" si="480"/>
        <v/>
      </c>
      <c r="AC1764" s="71" t="str">
        <f t="shared" si="481"/>
        <v/>
      </c>
      <c r="AD1764" s="71" t="str">
        <f t="shared" si="482"/>
        <v/>
      </c>
      <c r="AE1764" s="71" t="str">
        <f t="shared" si="483"/>
        <v/>
      </c>
      <c r="AF1764" s="80" t="str">
        <f t="shared" si="484"/>
        <v/>
      </c>
    </row>
    <row r="1765" spans="5:32">
      <c r="E1765" s="57" t="str">
        <f t="shared" si="473"/>
        <v/>
      </c>
      <c r="K1765" s="65" t="str">
        <f t="shared" si="474"/>
        <v/>
      </c>
      <c r="M1765" s="66" t="str">
        <f t="shared" si="475"/>
        <v/>
      </c>
      <c r="Q1765" s="71" t="str">
        <f t="shared" si="476"/>
        <v/>
      </c>
      <c r="R1765" s="65" t="str">
        <f t="shared" si="477"/>
        <v/>
      </c>
      <c r="S1765" s="72" t="str">
        <f t="shared" si="478"/>
        <v/>
      </c>
      <c r="V1765" s="27" t="str">
        <f>IF(E1765="","",SUMIF(OUTBOUND!$G:$G,WMS!E1765,OUTBOUND!$L:$L))</f>
        <v/>
      </c>
      <c r="W1765" s="27" t="str">
        <f>IF(E1765="","",SUMIF(OUTBOUND!$G:$G,WMS!E1765,OUTBOUND!$M:$M))</f>
        <v/>
      </c>
      <c r="X1765" s="71" t="str">
        <f>IF(E1765="","",SUMIF(OUTBOUND!$G:$G,WMS!E1765,OUTBOUND!$O:$O))</f>
        <v/>
      </c>
      <c r="Y1765" s="71" t="str">
        <f>IF(E1765="","",SUMIF(OUTBOUND!$G:$G,WMS!E1765,OUTBOUND!$AC:$AC))</f>
        <v/>
      </c>
      <c r="Z1765" s="71" t="str">
        <f>IF(E1765="","",SUMIF(OUTBOUND!$G:$G,WMS!E1765,OUTBOUND!$P:$P))</f>
        <v/>
      </c>
      <c r="AA1765" s="27" t="str">
        <f t="shared" si="479"/>
        <v/>
      </c>
      <c r="AB1765" s="27" t="str">
        <f t="shared" si="480"/>
        <v/>
      </c>
      <c r="AC1765" s="71" t="str">
        <f t="shared" si="481"/>
        <v/>
      </c>
      <c r="AD1765" s="71" t="str">
        <f t="shared" si="482"/>
        <v/>
      </c>
      <c r="AE1765" s="71" t="str">
        <f t="shared" si="483"/>
        <v/>
      </c>
      <c r="AF1765" s="80" t="str">
        <f t="shared" si="484"/>
        <v/>
      </c>
    </row>
    <row r="1766" spans="5:32">
      <c r="E1766" s="57" t="str">
        <f t="shared" si="473"/>
        <v/>
      </c>
      <c r="K1766" s="65" t="str">
        <f t="shared" si="474"/>
        <v/>
      </c>
      <c r="M1766" s="66" t="str">
        <f t="shared" si="475"/>
        <v/>
      </c>
      <c r="Q1766" s="71" t="str">
        <f t="shared" si="476"/>
        <v/>
      </c>
      <c r="R1766" s="65" t="str">
        <f t="shared" si="477"/>
        <v/>
      </c>
      <c r="S1766" s="72" t="str">
        <f t="shared" si="478"/>
        <v/>
      </c>
      <c r="V1766" s="27" t="str">
        <f>IF(E1766="","",SUMIF(OUTBOUND!$G:$G,WMS!E1766,OUTBOUND!$L:$L))</f>
        <v/>
      </c>
      <c r="W1766" s="27" t="str">
        <f>IF(E1766="","",SUMIF(OUTBOUND!$G:$G,WMS!E1766,OUTBOUND!$M:$M))</f>
        <v/>
      </c>
      <c r="X1766" s="71" t="str">
        <f>IF(E1766="","",SUMIF(OUTBOUND!$G:$G,WMS!E1766,OUTBOUND!$O:$O))</f>
        <v/>
      </c>
      <c r="Y1766" s="71" t="str">
        <f>IF(E1766="","",SUMIF(OUTBOUND!$G:$G,WMS!E1766,OUTBOUND!$AC:$AC))</f>
        <v/>
      </c>
      <c r="Z1766" s="71" t="str">
        <f>IF(E1766="","",SUMIF(OUTBOUND!$G:$G,WMS!E1766,OUTBOUND!$P:$P))</f>
        <v/>
      </c>
      <c r="AA1766" s="27" t="str">
        <f t="shared" si="479"/>
        <v/>
      </c>
      <c r="AB1766" s="27" t="str">
        <f t="shared" si="480"/>
        <v/>
      </c>
      <c r="AC1766" s="71" t="str">
        <f t="shared" si="481"/>
        <v/>
      </c>
      <c r="AD1766" s="71" t="str">
        <f t="shared" si="482"/>
        <v/>
      </c>
      <c r="AE1766" s="71" t="str">
        <f t="shared" si="483"/>
        <v/>
      </c>
      <c r="AF1766" s="80" t="str">
        <f t="shared" si="484"/>
        <v/>
      </c>
    </row>
    <row r="1767" spans="5:32">
      <c r="E1767" s="57" t="str">
        <f t="shared" si="473"/>
        <v/>
      </c>
      <c r="K1767" s="65" t="str">
        <f t="shared" si="474"/>
        <v/>
      </c>
      <c r="M1767" s="66" t="str">
        <f t="shared" si="475"/>
        <v/>
      </c>
      <c r="Q1767" s="71" t="str">
        <f t="shared" si="476"/>
        <v/>
      </c>
      <c r="R1767" s="65" t="str">
        <f t="shared" si="477"/>
        <v/>
      </c>
      <c r="S1767" s="72" t="str">
        <f t="shared" si="478"/>
        <v/>
      </c>
      <c r="V1767" s="27" t="str">
        <f>IF(E1767="","",SUMIF(OUTBOUND!$G:$G,WMS!E1767,OUTBOUND!$L:$L))</f>
        <v/>
      </c>
      <c r="W1767" s="27" t="str">
        <f>IF(E1767="","",SUMIF(OUTBOUND!$G:$G,WMS!E1767,OUTBOUND!$M:$M))</f>
        <v/>
      </c>
      <c r="X1767" s="71" t="str">
        <f>IF(E1767="","",SUMIF(OUTBOUND!$G:$G,WMS!E1767,OUTBOUND!$O:$O))</f>
        <v/>
      </c>
      <c r="Y1767" s="71" t="str">
        <f>IF(E1767="","",SUMIF(OUTBOUND!$G:$G,WMS!E1767,OUTBOUND!$AC:$AC))</f>
        <v/>
      </c>
      <c r="Z1767" s="71" t="str">
        <f>IF(E1767="","",SUMIF(OUTBOUND!$G:$G,WMS!E1767,OUTBOUND!$P:$P))</f>
        <v/>
      </c>
      <c r="AA1767" s="27" t="str">
        <f t="shared" si="479"/>
        <v/>
      </c>
      <c r="AB1767" s="27" t="str">
        <f t="shared" si="480"/>
        <v/>
      </c>
      <c r="AC1767" s="71" t="str">
        <f t="shared" si="481"/>
        <v/>
      </c>
      <c r="AD1767" s="71" t="str">
        <f t="shared" si="482"/>
        <v/>
      </c>
      <c r="AE1767" s="71" t="str">
        <f t="shared" si="483"/>
        <v/>
      </c>
      <c r="AF1767" s="80" t="str">
        <f t="shared" si="484"/>
        <v/>
      </c>
    </row>
    <row r="1768" spans="5:32">
      <c r="E1768" s="57" t="str">
        <f t="shared" si="473"/>
        <v/>
      </c>
      <c r="K1768" s="65" t="str">
        <f t="shared" si="474"/>
        <v/>
      </c>
      <c r="M1768" s="66" t="str">
        <f t="shared" si="475"/>
        <v/>
      </c>
      <c r="Q1768" s="71" t="str">
        <f t="shared" si="476"/>
        <v/>
      </c>
      <c r="R1768" s="65" t="str">
        <f t="shared" si="477"/>
        <v/>
      </c>
      <c r="S1768" s="72" t="str">
        <f t="shared" si="478"/>
        <v/>
      </c>
      <c r="V1768" s="27" t="str">
        <f>IF(E1768="","",SUMIF(OUTBOUND!$G:$G,WMS!E1768,OUTBOUND!$L:$L))</f>
        <v/>
      </c>
      <c r="W1768" s="27" t="str">
        <f>IF(E1768="","",SUMIF(OUTBOUND!$G:$G,WMS!E1768,OUTBOUND!$M:$M))</f>
        <v/>
      </c>
      <c r="X1768" s="71" t="str">
        <f>IF(E1768="","",SUMIF(OUTBOUND!$G:$G,WMS!E1768,OUTBOUND!$O:$O))</f>
        <v/>
      </c>
      <c r="Y1768" s="71" t="str">
        <f>IF(E1768="","",SUMIF(OUTBOUND!$G:$G,WMS!E1768,OUTBOUND!$AC:$AC))</f>
        <v/>
      </c>
      <c r="Z1768" s="71" t="str">
        <f>IF(E1768="","",SUMIF(OUTBOUND!$G:$G,WMS!E1768,OUTBOUND!$P:$P))</f>
        <v/>
      </c>
      <c r="AA1768" s="27" t="str">
        <f t="shared" si="479"/>
        <v/>
      </c>
      <c r="AB1768" s="27" t="str">
        <f t="shared" si="480"/>
        <v/>
      </c>
      <c r="AC1768" s="71" t="str">
        <f t="shared" si="481"/>
        <v/>
      </c>
      <c r="AD1768" s="71" t="str">
        <f t="shared" si="482"/>
        <v/>
      </c>
      <c r="AE1768" s="71" t="str">
        <f t="shared" si="483"/>
        <v/>
      </c>
      <c r="AF1768" s="80" t="str">
        <f t="shared" si="484"/>
        <v/>
      </c>
    </row>
    <row r="1769" spans="5:32">
      <c r="E1769" s="57" t="str">
        <f t="shared" si="473"/>
        <v/>
      </c>
      <c r="K1769" s="65" t="str">
        <f t="shared" si="474"/>
        <v/>
      </c>
      <c r="M1769" s="66" t="str">
        <f t="shared" si="475"/>
        <v/>
      </c>
      <c r="Q1769" s="71" t="str">
        <f t="shared" si="476"/>
        <v/>
      </c>
      <c r="R1769" s="65" t="str">
        <f t="shared" si="477"/>
        <v/>
      </c>
      <c r="S1769" s="72" t="str">
        <f t="shared" si="478"/>
        <v/>
      </c>
      <c r="V1769" s="27" t="str">
        <f>IF(E1769="","",SUMIF(OUTBOUND!$G:$G,WMS!E1769,OUTBOUND!$L:$L))</f>
        <v/>
      </c>
      <c r="W1769" s="27" t="str">
        <f>IF(E1769="","",SUMIF(OUTBOUND!$G:$G,WMS!E1769,OUTBOUND!$M:$M))</f>
        <v/>
      </c>
      <c r="X1769" s="71" t="str">
        <f>IF(E1769="","",SUMIF(OUTBOUND!$G:$G,WMS!E1769,OUTBOUND!$O:$O))</f>
        <v/>
      </c>
      <c r="Y1769" s="71" t="str">
        <f>IF(E1769="","",SUMIF(OUTBOUND!$G:$G,WMS!E1769,OUTBOUND!$AC:$AC))</f>
        <v/>
      </c>
      <c r="Z1769" s="71" t="str">
        <f>IF(E1769="","",SUMIF(OUTBOUND!$G:$G,WMS!E1769,OUTBOUND!$P:$P))</f>
        <v/>
      </c>
      <c r="AA1769" s="27" t="str">
        <f t="shared" si="479"/>
        <v/>
      </c>
      <c r="AB1769" s="27" t="str">
        <f t="shared" si="480"/>
        <v/>
      </c>
      <c r="AC1769" s="71" t="str">
        <f t="shared" si="481"/>
        <v/>
      </c>
      <c r="AD1769" s="71" t="str">
        <f t="shared" si="482"/>
        <v/>
      </c>
      <c r="AE1769" s="71" t="str">
        <f t="shared" si="483"/>
        <v/>
      </c>
      <c r="AF1769" s="80" t="str">
        <f t="shared" si="484"/>
        <v/>
      </c>
    </row>
    <row r="1770" spans="5:32">
      <c r="E1770" s="57" t="str">
        <f t="shared" si="473"/>
        <v/>
      </c>
      <c r="K1770" s="65" t="str">
        <f t="shared" si="474"/>
        <v/>
      </c>
      <c r="M1770" s="66" t="str">
        <f t="shared" si="475"/>
        <v/>
      </c>
      <c r="Q1770" s="71" t="str">
        <f t="shared" si="476"/>
        <v/>
      </c>
      <c r="R1770" s="65" t="str">
        <f t="shared" si="477"/>
        <v/>
      </c>
      <c r="S1770" s="72" t="str">
        <f t="shared" si="478"/>
        <v/>
      </c>
      <c r="V1770" s="27" t="str">
        <f>IF(E1770="","",SUMIF(OUTBOUND!$G:$G,WMS!E1770,OUTBOUND!$L:$L))</f>
        <v/>
      </c>
      <c r="W1770" s="27" t="str">
        <f>IF(E1770="","",SUMIF(OUTBOUND!$G:$G,WMS!E1770,OUTBOUND!$M:$M))</f>
        <v/>
      </c>
      <c r="X1770" s="71" t="str">
        <f>IF(E1770="","",SUMIF(OUTBOUND!$G:$G,WMS!E1770,OUTBOUND!$O:$O))</f>
        <v/>
      </c>
      <c r="Y1770" s="71" t="str">
        <f>IF(E1770="","",SUMIF(OUTBOUND!$G:$G,WMS!E1770,OUTBOUND!$AC:$AC))</f>
        <v/>
      </c>
      <c r="Z1770" s="71" t="str">
        <f>IF(E1770="","",SUMIF(OUTBOUND!$G:$G,WMS!E1770,OUTBOUND!$P:$P))</f>
        <v/>
      </c>
      <c r="AA1770" s="27" t="str">
        <f t="shared" si="479"/>
        <v/>
      </c>
      <c r="AB1770" s="27" t="str">
        <f t="shared" si="480"/>
        <v/>
      </c>
      <c r="AC1770" s="71" t="str">
        <f t="shared" si="481"/>
        <v/>
      </c>
      <c r="AD1770" s="71" t="str">
        <f t="shared" si="482"/>
        <v/>
      </c>
      <c r="AE1770" s="71" t="str">
        <f t="shared" si="483"/>
        <v/>
      </c>
      <c r="AF1770" s="80" t="str">
        <f t="shared" si="484"/>
        <v/>
      </c>
    </row>
    <row r="1771" spans="5:32">
      <c r="E1771" s="57" t="str">
        <f t="shared" si="473"/>
        <v/>
      </c>
      <c r="K1771" s="65" t="str">
        <f t="shared" si="474"/>
        <v/>
      </c>
      <c r="M1771" s="66" t="str">
        <f t="shared" si="475"/>
        <v/>
      </c>
      <c r="Q1771" s="71" t="str">
        <f t="shared" si="476"/>
        <v/>
      </c>
      <c r="R1771" s="65" t="str">
        <f t="shared" si="477"/>
        <v/>
      </c>
      <c r="S1771" s="72" t="str">
        <f t="shared" si="478"/>
        <v/>
      </c>
      <c r="V1771" s="27" t="str">
        <f>IF(E1771="","",SUMIF(OUTBOUND!$G:$G,WMS!E1771,OUTBOUND!$L:$L))</f>
        <v/>
      </c>
      <c r="W1771" s="27" t="str">
        <f>IF(E1771="","",SUMIF(OUTBOUND!$G:$G,WMS!E1771,OUTBOUND!$M:$M))</f>
        <v/>
      </c>
      <c r="X1771" s="71" t="str">
        <f>IF(E1771="","",SUMIF(OUTBOUND!$G:$G,WMS!E1771,OUTBOUND!$O:$O))</f>
        <v/>
      </c>
      <c r="Y1771" s="71" t="str">
        <f>IF(E1771="","",SUMIF(OUTBOUND!$G:$G,WMS!E1771,OUTBOUND!$AC:$AC))</f>
        <v/>
      </c>
      <c r="Z1771" s="71" t="str">
        <f>IF(E1771="","",SUMIF(OUTBOUND!$G:$G,WMS!E1771,OUTBOUND!$P:$P))</f>
        <v/>
      </c>
      <c r="AA1771" s="27" t="str">
        <f t="shared" si="479"/>
        <v/>
      </c>
      <c r="AB1771" s="27" t="str">
        <f t="shared" si="480"/>
        <v/>
      </c>
      <c r="AC1771" s="71" t="str">
        <f t="shared" si="481"/>
        <v/>
      </c>
      <c r="AD1771" s="71" t="str">
        <f t="shared" si="482"/>
        <v/>
      </c>
      <c r="AE1771" s="71" t="str">
        <f t="shared" si="483"/>
        <v/>
      </c>
      <c r="AF1771" s="80" t="str">
        <f t="shared" si="484"/>
        <v/>
      </c>
    </row>
    <row r="1772" spans="5:32">
      <c r="E1772" s="57" t="str">
        <f t="shared" si="473"/>
        <v/>
      </c>
      <c r="K1772" s="65" t="str">
        <f t="shared" si="474"/>
        <v/>
      </c>
      <c r="M1772" s="66" t="str">
        <f t="shared" si="475"/>
        <v/>
      </c>
      <c r="Q1772" s="71" t="str">
        <f t="shared" si="476"/>
        <v/>
      </c>
      <c r="R1772" s="65" t="str">
        <f t="shared" si="477"/>
        <v/>
      </c>
      <c r="S1772" s="72" t="str">
        <f t="shared" si="478"/>
        <v/>
      </c>
      <c r="V1772" s="27" t="str">
        <f>IF(E1772="","",SUMIF(OUTBOUND!$G:$G,WMS!E1772,OUTBOUND!$L:$L))</f>
        <v/>
      </c>
      <c r="W1772" s="27" t="str">
        <f>IF(E1772="","",SUMIF(OUTBOUND!$G:$G,WMS!E1772,OUTBOUND!$M:$M))</f>
        <v/>
      </c>
      <c r="X1772" s="71" t="str">
        <f>IF(E1772="","",SUMIF(OUTBOUND!$G:$G,WMS!E1772,OUTBOUND!$O:$O))</f>
        <v/>
      </c>
      <c r="Y1772" s="71" t="str">
        <f>IF(E1772="","",SUMIF(OUTBOUND!$G:$G,WMS!E1772,OUTBOUND!$AC:$AC))</f>
        <v/>
      </c>
      <c r="Z1772" s="71" t="str">
        <f>IF(E1772="","",SUMIF(OUTBOUND!$G:$G,WMS!E1772,OUTBOUND!$P:$P))</f>
        <v/>
      </c>
      <c r="AA1772" s="27" t="str">
        <f t="shared" si="479"/>
        <v/>
      </c>
      <c r="AB1772" s="27" t="str">
        <f t="shared" si="480"/>
        <v/>
      </c>
      <c r="AC1772" s="71" t="str">
        <f t="shared" si="481"/>
        <v/>
      </c>
      <c r="AD1772" s="71" t="str">
        <f t="shared" si="482"/>
        <v/>
      </c>
      <c r="AE1772" s="71" t="str">
        <f t="shared" si="483"/>
        <v/>
      </c>
      <c r="AF1772" s="80" t="str">
        <f t="shared" si="484"/>
        <v/>
      </c>
    </row>
    <row r="1773" spans="5:32">
      <c r="E1773" s="57" t="str">
        <f t="shared" si="473"/>
        <v/>
      </c>
      <c r="K1773" s="65" t="str">
        <f t="shared" si="474"/>
        <v/>
      </c>
      <c r="M1773" s="66" t="str">
        <f t="shared" si="475"/>
        <v/>
      </c>
      <c r="Q1773" s="71" t="str">
        <f t="shared" si="476"/>
        <v/>
      </c>
      <c r="R1773" s="65" t="str">
        <f t="shared" si="477"/>
        <v/>
      </c>
      <c r="S1773" s="72" t="str">
        <f t="shared" si="478"/>
        <v/>
      </c>
      <c r="V1773" s="27" t="str">
        <f>IF(E1773="","",SUMIF(OUTBOUND!$G:$G,WMS!E1773,OUTBOUND!$L:$L))</f>
        <v/>
      </c>
      <c r="W1773" s="27" t="str">
        <f>IF(E1773="","",SUMIF(OUTBOUND!$G:$G,WMS!E1773,OUTBOUND!$M:$M))</f>
        <v/>
      </c>
      <c r="X1773" s="71" t="str">
        <f>IF(E1773="","",SUMIF(OUTBOUND!$G:$G,WMS!E1773,OUTBOUND!$O:$O))</f>
        <v/>
      </c>
      <c r="Y1773" s="71" t="str">
        <f>IF(E1773="","",SUMIF(OUTBOUND!$G:$G,WMS!E1773,OUTBOUND!$AC:$AC))</f>
        <v/>
      </c>
      <c r="Z1773" s="71" t="str">
        <f>IF(E1773="","",SUMIF(OUTBOUND!$G:$G,WMS!E1773,OUTBOUND!$P:$P))</f>
        <v/>
      </c>
      <c r="AA1773" s="27" t="str">
        <f t="shared" si="479"/>
        <v/>
      </c>
      <c r="AB1773" s="27" t="str">
        <f t="shared" si="480"/>
        <v/>
      </c>
      <c r="AC1773" s="71" t="str">
        <f t="shared" si="481"/>
        <v/>
      </c>
      <c r="AD1773" s="71" t="str">
        <f t="shared" si="482"/>
        <v/>
      </c>
      <c r="AE1773" s="71" t="str">
        <f t="shared" si="483"/>
        <v/>
      </c>
      <c r="AF1773" s="80" t="str">
        <f t="shared" si="484"/>
        <v/>
      </c>
    </row>
    <row r="1774" spans="5:32">
      <c r="E1774" s="57" t="str">
        <f t="shared" si="473"/>
        <v/>
      </c>
      <c r="K1774" s="65" t="str">
        <f t="shared" si="474"/>
        <v/>
      </c>
      <c r="M1774" s="66" t="str">
        <f t="shared" si="475"/>
        <v/>
      </c>
      <c r="Q1774" s="71" t="str">
        <f t="shared" si="476"/>
        <v/>
      </c>
      <c r="R1774" s="65" t="str">
        <f t="shared" si="477"/>
        <v/>
      </c>
      <c r="S1774" s="72" t="str">
        <f t="shared" si="478"/>
        <v/>
      </c>
      <c r="V1774" s="27" t="str">
        <f>IF(E1774="","",SUMIF(OUTBOUND!$G:$G,WMS!E1774,OUTBOUND!$L:$L))</f>
        <v/>
      </c>
      <c r="W1774" s="27" t="str">
        <f>IF(E1774="","",SUMIF(OUTBOUND!$G:$G,WMS!E1774,OUTBOUND!$M:$M))</f>
        <v/>
      </c>
      <c r="X1774" s="71" t="str">
        <f>IF(E1774="","",SUMIF(OUTBOUND!$G:$G,WMS!E1774,OUTBOUND!$O:$O))</f>
        <v/>
      </c>
      <c r="Y1774" s="71" t="str">
        <f>IF(E1774="","",SUMIF(OUTBOUND!$G:$G,WMS!E1774,OUTBOUND!$AC:$AC))</f>
        <v/>
      </c>
      <c r="Z1774" s="71" t="str">
        <f>IF(E1774="","",SUMIF(OUTBOUND!$G:$G,WMS!E1774,OUTBOUND!$P:$P))</f>
        <v/>
      </c>
      <c r="AA1774" s="27" t="str">
        <f t="shared" si="479"/>
        <v/>
      </c>
      <c r="AB1774" s="27" t="str">
        <f t="shared" si="480"/>
        <v/>
      </c>
      <c r="AC1774" s="71" t="str">
        <f t="shared" si="481"/>
        <v/>
      </c>
      <c r="AD1774" s="71" t="str">
        <f t="shared" si="482"/>
        <v/>
      </c>
      <c r="AE1774" s="71" t="str">
        <f t="shared" si="483"/>
        <v/>
      </c>
      <c r="AF1774" s="80" t="str">
        <f t="shared" si="484"/>
        <v/>
      </c>
    </row>
    <row r="1775" spans="5:32">
      <c r="E1775" s="57" t="str">
        <f t="shared" si="473"/>
        <v/>
      </c>
      <c r="K1775" s="65" t="str">
        <f t="shared" si="474"/>
        <v/>
      </c>
      <c r="M1775" s="66" t="str">
        <f t="shared" si="475"/>
        <v/>
      </c>
      <c r="Q1775" s="71" t="str">
        <f t="shared" si="476"/>
        <v/>
      </c>
      <c r="R1775" s="65" t="str">
        <f t="shared" si="477"/>
        <v/>
      </c>
      <c r="S1775" s="72" t="str">
        <f t="shared" si="478"/>
        <v/>
      </c>
      <c r="V1775" s="27" t="str">
        <f>IF(E1775="","",SUMIF(OUTBOUND!$G:$G,WMS!E1775,OUTBOUND!$L:$L))</f>
        <v/>
      </c>
      <c r="W1775" s="27" t="str">
        <f>IF(E1775="","",SUMIF(OUTBOUND!$G:$G,WMS!E1775,OUTBOUND!$M:$M))</f>
        <v/>
      </c>
      <c r="X1775" s="71" t="str">
        <f>IF(E1775="","",SUMIF(OUTBOUND!$G:$G,WMS!E1775,OUTBOUND!$O:$O))</f>
        <v/>
      </c>
      <c r="Y1775" s="71" t="str">
        <f>IF(E1775="","",SUMIF(OUTBOUND!$G:$G,WMS!E1775,OUTBOUND!$AC:$AC))</f>
        <v/>
      </c>
      <c r="Z1775" s="71" t="str">
        <f>IF(E1775="","",SUMIF(OUTBOUND!$G:$G,WMS!E1775,OUTBOUND!$P:$P))</f>
        <v/>
      </c>
      <c r="AA1775" s="27" t="str">
        <f t="shared" si="479"/>
        <v/>
      </c>
      <c r="AB1775" s="27" t="str">
        <f t="shared" si="480"/>
        <v/>
      </c>
      <c r="AC1775" s="71" t="str">
        <f t="shared" si="481"/>
        <v/>
      </c>
      <c r="AD1775" s="71" t="str">
        <f t="shared" si="482"/>
        <v/>
      </c>
      <c r="AE1775" s="71" t="str">
        <f t="shared" si="483"/>
        <v/>
      </c>
      <c r="AF1775" s="80" t="str">
        <f t="shared" si="484"/>
        <v/>
      </c>
    </row>
    <row r="1776" spans="5:32">
      <c r="E1776" s="57" t="str">
        <f t="shared" si="473"/>
        <v/>
      </c>
      <c r="K1776" s="65" t="str">
        <f t="shared" si="474"/>
        <v/>
      </c>
      <c r="M1776" s="66" t="str">
        <f t="shared" si="475"/>
        <v/>
      </c>
      <c r="Q1776" s="71" t="str">
        <f t="shared" si="476"/>
        <v/>
      </c>
      <c r="R1776" s="65" t="str">
        <f t="shared" si="477"/>
        <v/>
      </c>
      <c r="S1776" s="72" t="str">
        <f t="shared" si="478"/>
        <v/>
      </c>
      <c r="V1776" s="27" t="str">
        <f>IF(E1776="","",SUMIF(OUTBOUND!$G:$G,WMS!E1776,OUTBOUND!$L:$L))</f>
        <v/>
      </c>
      <c r="W1776" s="27" t="str">
        <f>IF(E1776="","",SUMIF(OUTBOUND!$G:$G,WMS!E1776,OUTBOUND!$M:$M))</f>
        <v/>
      </c>
      <c r="X1776" s="71" t="str">
        <f>IF(E1776="","",SUMIF(OUTBOUND!$G:$G,WMS!E1776,OUTBOUND!$O:$O))</f>
        <v/>
      </c>
      <c r="Y1776" s="71" t="str">
        <f>IF(E1776="","",SUMIF(OUTBOUND!$G:$G,WMS!E1776,OUTBOUND!$AC:$AC))</f>
        <v/>
      </c>
      <c r="Z1776" s="71" t="str">
        <f>IF(E1776="","",SUMIF(OUTBOUND!$G:$G,WMS!E1776,OUTBOUND!$P:$P))</f>
        <v/>
      </c>
      <c r="AA1776" s="27" t="str">
        <f t="shared" si="479"/>
        <v/>
      </c>
      <c r="AB1776" s="27" t="str">
        <f t="shared" si="480"/>
        <v/>
      </c>
      <c r="AC1776" s="71" t="str">
        <f t="shared" si="481"/>
        <v/>
      </c>
      <c r="AD1776" s="71" t="str">
        <f t="shared" si="482"/>
        <v/>
      </c>
      <c r="AE1776" s="71" t="str">
        <f t="shared" si="483"/>
        <v/>
      </c>
      <c r="AF1776" s="80" t="str">
        <f t="shared" si="484"/>
        <v/>
      </c>
    </row>
    <row r="1777" spans="5:32">
      <c r="E1777" s="57" t="str">
        <f t="shared" si="473"/>
        <v/>
      </c>
      <c r="K1777" s="65" t="str">
        <f t="shared" si="474"/>
        <v/>
      </c>
      <c r="M1777" s="66" t="str">
        <f t="shared" si="475"/>
        <v/>
      </c>
      <c r="Q1777" s="71" t="str">
        <f t="shared" si="476"/>
        <v/>
      </c>
      <c r="R1777" s="65" t="str">
        <f t="shared" si="477"/>
        <v/>
      </c>
      <c r="S1777" s="72" t="str">
        <f t="shared" si="478"/>
        <v/>
      </c>
      <c r="V1777" s="27" t="str">
        <f>IF(E1777="","",SUMIF(OUTBOUND!$G:$G,WMS!E1777,OUTBOUND!$L:$L))</f>
        <v/>
      </c>
      <c r="W1777" s="27" t="str">
        <f>IF(E1777="","",SUMIF(OUTBOUND!$G:$G,WMS!E1777,OUTBOUND!$M:$M))</f>
        <v/>
      </c>
      <c r="X1777" s="71" t="str">
        <f>IF(E1777="","",SUMIF(OUTBOUND!$G:$G,WMS!E1777,OUTBOUND!$O:$O))</f>
        <v/>
      </c>
      <c r="Y1777" s="71" t="str">
        <f>IF(E1777="","",SUMIF(OUTBOUND!$G:$G,WMS!E1777,OUTBOUND!$AC:$AC))</f>
        <v/>
      </c>
      <c r="Z1777" s="71" t="str">
        <f>IF(E1777="","",SUMIF(OUTBOUND!$G:$G,WMS!E1777,OUTBOUND!$P:$P))</f>
        <v/>
      </c>
      <c r="AA1777" s="27" t="str">
        <f t="shared" si="479"/>
        <v/>
      </c>
      <c r="AB1777" s="27" t="str">
        <f t="shared" si="480"/>
        <v/>
      </c>
      <c r="AC1777" s="71" t="str">
        <f t="shared" si="481"/>
        <v/>
      </c>
      <c r="AD1777" s="71" t="str">
        <f t="shared" si="482"/>
        <v/>
      </c>
      <c r="AE1777" s="71" t="str">
        <f t="shared" si="483"/>
        <v/>
      </c>
      <c r="AF1777" s="80" t="str">
        <f t="shared" si="484"/>
        <v/>
      </c>
    </row>
    <row r="1778" spans="5:32">
      <c r="E1778" s="57" t="str">
        <f t="shared" si="473"/>
        <v/>
      </c>
      <c r="K1778" s="65" t="str">
        <f t="shared" si="474"/>
        <v/>
      </c>
      <c r="M1778" s="66" t="str">
        <f t="shared" si="475"/>
        <v/>
      </c>
      <c r="Q1778" s="71" t="str">
        <f t="shared" si="476"/>
        <v/>
      </c>
      <c r="R1778" s="65" t="str">
        <f t="shared" si="477"/>
        <v/>
      </c>
      <c r="S1778" s="72" t="str">
        <f t="shared" si="478"/>
        <v/>
      </c>
      <c r="V1778" s="27" t="str">
        <f>IF(E1778="","",SUMIF(OUTBOUND!$G:$G,WMS!E1778,OUTBOUND!$L:$L))</f>
        <v/>
      </c>
      <c r="W1778" s="27" t="str">
        <f>IF(E1778="","",SUMIF(OUTBOUND!$G:$G,WMS!E1778,OUTBOUND!$M:$M))</f>
        <v/>
      </c>
      <c r="X1778" s="71" t="str">
        <f>IF(E1778="","",SUMIF(OUTBOUND!$G:$G,WMS!E1778,OUTBOUND!$O:$O))</f>
        <v/>
      </c>
      <c r="Y1778" s="71" t="str">
        <f>IF(E1778="","",SUMIF(OUTBOUND!$G:$G,WMS!E1778,OUTBOUND!$AC:$AC))</f>
        <v/>
      </c>
      <c r="Z1778" s="71" t="str">
        <f>IF(E1778="","",SUMIF(OUTBOUND!$G:$G,WMS!E1778,OUTBOUND!$P:$P))</f>
        <v/>
      </c>
      <c r="AA1778" s="27" t="str">
        <f t="shared" si="479"/>
        <v/>
      </c>
      <c r="AB1778" s="27" t="str">
        <f t="shared" si="480"/>
        <v/>
      </c>
      <c r="AC1778" s="71" t="str">
        <f t="shared" si="481"/>
        <v/>
      </c>
      <c r="AD1778" s="71" t="str">
        <f t="shared" si="482"/>
        <v/>
      </c>
      <c r="AE1778" s="71" t="str">
        <f t="shared" si="483"/>
        <v/>
      </c>
      <c r="AF1778" s="80" t="str">
        <f t="shared" si="484"/>
        <v/>
      </c>
    </row>
    <row r="1779" spans="5:32">
      <c r="E1779" s="57" t="str">
        <f t="shared" si="473"/>
        <v/>
      </c>
      <c r="K1779" s="65" t="str">
        <f t="shared" si="474"/>
        <v/>
      </c>
      <c r="M1779" s="66" t="str">
        <f t="shared" si="475"/>
        <v/>
      </c>
      <c r="Q1779" s="71" t="str">
        <f t="shared" si="476"/>
        <v/>
      </c>
      <c r="R1779" s="65" t="str">
        <f t="shared" si="477"/>
        <v/>
      </c>
      <c r="S1779" s="72" t="str">
        <f t="shared" si="478"/>
        <v/>
      </c>
      <c r="V1779" s="27" t="str">
        <f>IF(E1779="","",SUMIF(OUTBOUND!$G:$G,WMS!E1779,OUTBOUND!$L:$L))</f>
        <v/>
      </c>
      <c r="W1779" s="27" t="str">
        <f>IF(E1779="","",SUMIF(OUTBOUND!$G:$G,WMS!E1779,OUTBOUND!$M:$M))</f>
        <v/>
      </c>
      <c r="X1779" s="71" t="str">
        <f>IF(E1779="","",SUMIF(OUTBOUND!$G:$G,WMS!E1779,OUTBOUND!$O:$O))</f>
        <v/>
      </c>
      <c r="Y1779" s="71" t="str">
        <f>IF(E1779="","",SUMIF(OUTBOUND!$G:$G,WMS!E1779,OUTBOUND!$AC:$AC))</f>
        <v/>
      </c>
      <c r="Z1779" s="71" t="str">
        <f>IF(E1779="","",SUMIF(OUTBOUND!$G:$G,WMS!E1779,OUTBOUND!$P:$P))</f>
        <v/>
      </c>
      <c r="AA1779" s="27" t="str">
        <f t="shared" si="479"/>
        <v/>
      </c>
      <c r="AB1779" s="27" t="str">
        <f t="shared" si="480"/>
        <v/>
      </c>
      <c r="AC1779" s="71" t="str">
        <f t="shared" si="481"/>
        <v/>
      </c>
      <c r="AD1779" s="71" t="str">
        <f t="shared" si="482"/>
        <v/>
      </c>
      <c r="AE1779" s="71" t="str">
        <f t="shared" si="483"/>
        <v/>
      </c>
      <c r="AF1779" s="80" t="str">
        <f t="shared" si="484"/>
        <v/>
      </c>
    </row>
    <row r="1780" spans="5:32">
      <c r="E1780" s="57" t="str">
        <f t="shared" si="473"/>
        <v/>
      </c>
      <c r="K1780" s="65" t="str">
        <f t="shared" si="474"/>
        <v/>
      </c>
      <c r="M1780" s="66" t="str">
        <f t="shared" si="475"/>
        <v/>
      </c>
      <c r="Q1780" s="71" t="str">
        <f t="shared" si="476"/>
        <v/>
      </c>
      <c r="R1780" s="65" t="str">
        <f t="shared" si="477"/>
        <v/>
      </c>
      <c r="S1780" s="72" t="str">
        <f t="shared" si="478"/>
        <v/>
      </c>
      <c r="V1780" s="27" t="str">
        <f>IF(E1780="","",SUMIF(OUTBOUND!$G:$G,WMS!E1780,OUTBOUND!$L:$L))</f>
        <v/>
      </c>
      <c r="W1780" s="27" t="str">
        <f>IF(E1780="","",SUMIF(OUTBOUND!$G:$G,WMS!E1780,OUTBOUND!$M:$M))</f>
        <v/>
      </c>
      <c r="X1780" s="71" t="str">
        <f>IF(E1780="","",SUMIF(OUTBOUND!$G:$G,WMS!E1780,OUTBOUND!$O:$O))</f>
        <v/>
      </c>
      <c r="Y1780" s="71" t="str">
        <f>IF(E1780="","",SUMIF(OUTBOUND!$G:$G,WMS!E1780,OUTBOUND!$AC:$AC))</f>
        <v/>
      </c>
      <c r="Z1780" s="71" t="str">
        <f>IF(E1780="","",SUMIF(OUTBOUND!$G:$G,WMS!E1780,OUTBOUND!$P:$P))</f>
        <v/>
      </c>
      <c r="AA1780" s="27" t="str">
        <f t="shared" si="479"/>
        <v/>
      </c>
      <c r="AB1780" s="27" t="str">
        <f t="shared" si="480"/>
        <v/>
      </c>
      <c r="AC1780" s="71" t="str">
        <f t="shared" si="481"/>
        <v/>
      </c>
      <c r="AD1780" s="71" t="str">
        <f t="shared" si="482"/>
        <v/>
      </c>
      <c r="AE1780" s="71" t="str">
        <f t="shared" si="483"/>
        <v/>
      </c>
      <c r="AF1780" s="80" t="str">
        <f t="shared" si="484"/>
        <v/>
      </c>
    </row>
    <row r="1781" spans="5:32">
      <c r="E1781" s="57" t="str">
        <f t="shared" si="473"/>
        <v/>
      </c>
      <c r="K1781" s="65" t="str">
        <f t="shared" si="474"/>
        <v/>
      </c>
      <c r="M1781" s="66" t="str">
        <f t="shared" si="475"/>
        <v/>
      </c>
      <c r="Q1781" s="71" t="str">
        <f t="shared" si="476"/>
        <v/>
      </c>
      <c r="R1781" s="65" t="str">
        <f t="shared" si="477"/>
        <v/>
      </c>
      <c r="S1781" s="72" t="str">
        <f t="shared" si="478"/>
        <v/>
      </c>
      <c r="V1781" s="27" t="str">
        <f>IF(E1781="","",SUMIF(OUTBOUND!$G:$G,WMS!E1781,OUTBOUND!$L:$L))</f>
        <v/>
      </c>
      <c r="W1781" s="27" t="str">
        <f>IF(E1781="","",SUMIF(OUTBOUND!$G:$G,WMS!E1781,OUTBOUND!$M:$M))</f>
        <v/>
      </c>
      <c r="X1781" s="71" t="str">
        <f>IF(E1781="","",SUMIF(OUTBOUND!$G:$G,WMS!E1781,OUTBOUND!$O:$O))</f>
        <v/>
      </c>
      <c r="Y1781" s="71" t="str">
        <f>IF(E1781="","",SUMIF(OUTBOUND!$G:$G,WMS!E1781,OUTBOUND!$AC:$AC))</f>
        <v/>
      </c>
      <c r="Z1781" s="71" t="str">
        <f>IF(E1781="","",SUMIF(OUTBOUND!$G:$G,WMS!E1781,OUTBOUND!$P:$P))</f>
        <v/>
      </c>
      <c r="AA1781" s="27" t="str">
        <f t="shared" si="479"/>
        <v/>
      </c>
      <c r="AB1781" s="27" t="str">
        <f t="shared" si="480"/>
        <v/>
      </c>
      <c r="AC1781" s="71" t="str">
        <f t="shared" si="481"/>
        <v/>
      </c>
      <c r="AD1781" s="71" t="str">
        <f t="shared" si="482"/>
        <v/>
      </c>
      <c r="AE1781" s="71" t="str">
        <f t="shared" si="483"/>
        <v/>
      </c>
      <c r="AF1781" s="80" t="str">
        <f t="shared" si="484"/>
        <v/>
      </c>
    </row>
    <row r="1782" spans="5:32">
      <c r="E1782" s="57" t="str">
        <f t="shared" si="473"/>
        <v/>
      </c>
      <c r="K1782" s="65" t="str">
        <f t="shared" si="474"/>
        <v/>
      </c>
      <c r="M1782" s="66" t="str">
        <f t="shared" si="475"/>
        <v/>
      </c>
      <c r="Q1782" s="71" t="str">
        <f t="shared" si="476"/>
        <v/>
      </c>
      <c r="R1782" s="65" t="str">
        <f t="shared" si="477"/>
        <v/>
      </c>
      <c r="S1782" s="72" t="str">
        <f t="shared" si="478"/>
        <v/>
      </c>
      <c r="V1782" s="27" t="str">
        <f>IF(E1782="","",SUMIF(OUTBOUND!$G:$G,WMS!E1782,OUTBOUND!$L:$L))</f>
        <v/>
      </c>
      <c r="W1782" s="27" t="str">
        <f>IF(E1782="","",SUMIF(OUTBOUND!$G:$G,WMS!E1782,OUTBOUND!$M:$M))</f>
        <v/>
      </c>
      <c r="X1782" s="71" t="str">
        <f>IF(E1782="","",SUMIF(OUTBOUND!$G:$G,WMS!E1782,OUTBOUND!$O:$O))</f>
        <v/>
      </c>
      <c r="Y1782" s="71" t="str">
        <f>IF(E1782="","",SUMIF(OUTBOUND!$G:$G,WMS!E1782,OUTBOUND!$AC:$AC))</f>
        <v/>
      </c>
      <c r="Z1782" s="71" t="str">
        <f>IF(E1782="","",SUMIF(OUTBOUND!$G:$G,WMS!E1782,OUTBOUND!$P:$P))</f>
        <v/>
      </c>
      <c r="AA1782" s="27" t="str">
        <f t="shared" si="479"/>
        <v/>
      </c>
      <c r="AB1782" s="27" t="str">
        <f t="shared" si="480"/>
        <v/>
      </c>
      <c r="AC1782" s="71" t="str">
        <f t="shared" si="481"/>
        <v/>
      </c>
      <c r="AD1782" s="71" t="str">
        <f t="shared" si="482"/>
        <v/>
      </c>
      <c r="AE1782" s="71" t="str">
        <f t="shared" si="483"/>
        <v/>
      </c>
      <c r="AF1782" s="80" t="str">
        <f t="shared" si="484"/>
        <v/>
      </c>
    </row>
    <row r="1783" spans="5:32">
      <c r="E1783" s="57" t="str">
        <f t="shared" si="473"/>
        <v/>
      </c>
      <c r="K1783" s="65" t="str">
        <f t="shared" si="474"/>
        <v/>
      </c>
      <c r="M1783" s="66" t="str">
        <f t="shared" si="475"/>
        <v/>
      </c>
      <c r="Q1783" s="71" t="str">
        <f t="shared" si="476"/>
        <v/>
      </c>
      <c r="R1783" s="65" t="str">
        <f t="shared" si="477"/>
        <v/>
      </c>
      <c r="S1783" s="72" t="str">
        <f t="shared" si="478"/>
        <v/>
      </c>
      <c r="V1783" s="27" t="str">
        <f>IF(E1783="","",SUMIF(OUTBOUND!$G:$G,WMS!E1783,OUTBOUND!$L:$L))</f>
        <v/>
      </c>
      <c r="W1783" s="27" t="str">
        <f>IF(E1783="","",SUMIF(OUTBOUND!$G:$G,WMS!E1783,OUTBOUND!$M:$M))</f>
        <v/>
      </c>
      <c r="X1783" s="71" t="str">
        <f>IF(E1783="","",SUMIF(OUTBOUND!$G:$G,WMS!E1783,OUTBOUND!$O:$O))</f>
        <v/>
      </c>
      <c r="Y1783" s="71" t="str">
        <f>IF(E1783="","",SUMIF(OUTBOUND!$G:$G,WMS!E1783,OUTBOUND!$AC:$AC))</f>
        <v/>
      </c>
      <c r="Z1783" s="71" t="str">
        <f>IF(E1783="","",SUMIF(OUTBOUND!$G:$G,WMS!E1783,OUTBOUND!$P:$P))</f>
        <v/>
      </c>
      <c r="AA1783" s="27" t="str">
        <f t="shared" si="479"/>
        <v/>
      </c>
      <c r="AB1783" s="27" t="str">
        <f t="shared" si="480"/>
        <v/>
      </c>
      <c r="AC1783" s="71" t="str">
        <f t="shared" si="481"/>
        <v/>
      </c>
      <c r="AD1783" s="71" t="str">
        <f t="shared" si="482"/>
        <v/>
      </c>
      <c r="AE1783" s="71" t="str">
        <f t="shared" si="483"/>
        <v/>
      </c>
      <c r="AF1783" s="80" t="str">
        <f t="shared" si="484"/>
        <v/>
      </c>
    </row>
    <row r="1784" spans="5:32">
      <c r="E1784" s="57" t="str">
        <f t="shared" si="473"/>
        <v/>
      </c>
      <c r="K1784" s="65" t="str">
        <f t="shared" si="474"/>
        <v/>
      </c>
      <c r="M1784" s="66" t="str">
        <f t="shared" si="475"/>
        <v/>
      </c>
      <c r="Q1784" s="71" t="str">
        <f t="shared" si="476"/>
        <v/>
      </c>
      <c r="R1784" s="65" t="str">
        <f t="shared" si="477"/>
        <v/>
      </c>
      <c r="S1784" s="72" t="str">
        <f t="shared" si="478"/>
        <v/>
      </c>
      <c r="V1784" s="27" t="str">
        <f>IF(E1784="","",SUMIF(OUTBOUND!$G:$G,WMS!E1784,OUTBOUND!$L:$L))</f>
        <v/>
      </c>
      <c r="W1784" s="27" t="str">
        <f>IF(E1784="","",SUMIF(OUTBOUND!$G:$G,WMS!E1784,OUTBOUND!$M:$M))</f>
        <v/>
      </c>
      <c r="X1784" s="71" t="str">
        <f>IF(E1784="","",SUMIF(OUTBOUND!$G:$G,WMS!E1784,OUTBOUND!$O:$O))</f>
        <v/>
      </c>
      <c r="Y1784" s="71" t="str">
        <f>IF(E1784="","",SUMIF(OUTBOUND!$G:$G,WMS!E1784,OUTBOUND!$AC:$AC))</f>
        <v/>
      </c>
      <c r="Z1784" s="71" t="str">
        <f>IF(E1784="","",SUMIF(OUTBOUND!$G:$G,WMS!E1784,OUTBOUND!$P:$P))</f>
        <v/>
      </c>
      <c r="AA1784" s="27" t="str">
        <f t="shared" si="479"/>
        <v/>
      </c>
      <c r="AB1784" s="27" t="str">
        <f t="shared" si="480"/>
        <v/>
      </c>
      <c r="AC1784" s="71" t="str">
        <f t="shared" si="481"/>
        <v/>
      </c>
      <c r="AD1784" s="71" t="str">
        <f t="shared" si="482"/>
        <v/>
      </c>
      <c r="AE1784" s="71" t="str">
        <f t="shared" si="483"/>
        <v/>
      </c>
      <c r="AF1784" s="80" t="str">
        <f t="shared" si="484"/>
        <v/>
      </c>
    </row>
    <row r="1785" spans="5:32">
      <c r="E1785" s="57" t="str">
        <f t="shared" ref="E1785:E1848" si="485">IF(D1785="","",C1785&amp;"/"&amp;D1785)</f>
        <v/>
      </c>
      <c r="K1785" s="65" t="str">
        <f t="shared" si="474"/>
        <v/>
      </c>
      <c r="M1785" s="66" t="str">
        <f t="shared" si="475"/>
        <v/>
      </c>
      <c r="Q1785" s="71" t="str">
        <f t="shared" si="476"/>
        <v/>
      </c>
      <c r="R1785" s="65" t="str">
        <f t="shared" si="477"/>
        <v/>
      </c>
      <c r="S1785" s="72" t="str">
        <f t="shared" si="478"/>
        <v/>
      </c>
      <c r="V1785" s="27" t="str">
        <f>IF(E1785="","",SUMIF(OUTBOUND!$G:$G,WMS!E1785,OUTBOUND!$L:$L))</f>
        <v/>
      </c>
      <c r="W1785" s="27" t="str">
        <f>IF(E1785="","",SUMIF(OUTBOUND!$G:$G,WMS!E1785,OUTBOUND!$M:$M))</f>
        <v/>
      </c>
      <c r="X1785" s="71" t="str">
        <f>IF(E1785="","",SUMIF(OUTBOUND!$G:$G,WMS!E1785,OUTBOUND!$O:$O))</f>
        <v/>
      </c>
      <c r="Y1785" s="71" t="str">
        <f>IF(E1785="","",SUMIF(OUTBOUND!$G:$G,WMS!E1785,OUTBOUND!$AC:$AC))</f>
        <v/>
      </c>
      <c r="Z1785" s="71" t="str">
        <f>IF(E1785="","",SUMIF(OUTBOUND!$G:$G,WMS!E1785,OUTBOUND!$P:$P))</f>
        <v/>
      </c>
      <c r="AA1785" s="27" t="str">
        <f t="shared" si="479"/>
        <v/>
      </c>
      <c r="AB1785" s="27" t="str">
        <f t="shared" si="480"/>
        <v/>
      </c>
      <c r="AC1785" s="71" t="str">
        <f t="shared" si="481"/>
        <v/>
      </c>
      <c r="AD1785" s="71" t="str">
        <f t="shared" si="482"/>
        <v/>
      </c>
      <c r="AE1785" s="71" t="str">
        <f t="shared" si="483"/>
        <v/>
      </c>
      <c r="AF1785" s="80" t="str">
        <f t="shared" si="484"/>
        <v/>
      </c>
    </row>
    <row r="1786" spans="5:32">
      <c r="E1786" s="57" t="str">
        <f t="shared" si="485"/>
        <v/>
      </c>
      <c r="K1786" s="65" t="str">
        <f t="shared" si="474"/>
        <v/>
      </c>
      <c r="M1786" s="66" t="str">
        <f t="shared" si="475"/>
        <v/>
      </c>
      <c r="Q1786" s="71" t="str">
        <f t="shared" si="476"/>
        <v/>
      </c>
      <c r="R1786" s="65" t="str">
        <f t="shared" si="477"/>
        <v/>
      </c>
      <c r="S1786" s="72" t="str">
        <f t="shared" si="478"/>
        <v/>
      </c>
      <c r="V1786" s="27" t="str">
        <f>IF(E1786="","",SUMIF(OUTBOUND!$G:$G,WMS!E1786,OUTBOUND!$L:$L))</f>
        <v/>
      </c>
      <c r="W1786" s="27" t="str">
        <f>IF(E1786="","",SUMIF(OUTBOUND!$G:$G,WMS!E1786,OUTBOUND!$M:$M))</f>
        <v/>
      </c>
      <c r="X1786" s="71" t="str">
        <f>IF(E1786="","",SUMIF(OUTBOUND!$G:$G,WMS!E1786,OUTBOUND!$O:$O))</f>
        <v/>
      </c>
      <c r="Y1786" s="71" t="str">
        <f>IF(E1786="","",SUMIF(OUTBOUND!$G:$G,WMS!E1786,OUTBOUND!$AC:$AC))</f>
        <v/>
      </c>
      <c r="Z1786" s="71" t="str">
        <f>IF(E1786="","",SUMIF(OUTBOUND!$G:$G,WMS!E1786,OUTBOUND!$P:$P))</f>
        <v/>
      </c>
      <c r="AA1786" s="27" t="str">
        <f t="shared" si="479"/>
        <v/>
      </c>
      <c r="AB1786" s="27" t="str">
        <f t="shared" si="480"/>
        <v/>
      </c>
      <c r="AC1786" s="71" t="str">
        <f t="shared" si="481"/>
        <v/>
      </c>
      <c r="AD1786" s="71" t="str">
        <f t="shared" si="482"/>
        <v/>
      </c>
      <c r="AE1786" s="71" t="str">
        <f t="shared" si="483"/>
        <v/>
      </c>
      <c r="AF1786" s="80" t="str">
        <f t="shared" si="484"/>
        <v/>
      </c>
    </row>
    <row r="1787" spans="5:32">
      <c r="E1787" s="57" t="str">
        <f t="shared" si="485"/>
        <v/>
      </c>
      <c r="K1787" s="65" t="str">
        <f t="shared" si="474"/>
        <v/>
      </c>
      <c r="M1787" s="66" t="str">
        <f t="shared" si="475"/>
        <v/>
      </c>
      <c r="Q1787" s="71" t="str">
        <f t="shared" si="476"/>
        <v/>
      </c>
      <c r="R1787" s="65" t="str">
        <f t="shared" si="477"/>
        <v/>
      </c>
      <c r="S1787" s="72" t="str">
        <f t="shared" si="478"/>
        <v/>
      </c>
      <c r="V1787" s="27" t="str">
        <f>IF(E1787="","",SUMIF(OUTBOUND!$G:$G,WMS!E1787,OUTBOUND!$L:$L))</f>
        <v/>
      </c>
      <c r="W1787" s="27" t="str">
        <f>IF(E1787="","",SUMIF(OUTBOUND!$G:$G,WMS!E1787,OUTBOUND!$M:$M))</f>
        <v/>
      </c>
      <c r="X1787" s="71" t="str">
        <f>IF(E1787="","",SUMIF(OUTBOUND!$G:$G,WMS!E1787,OUTBOUND!$O:$O))</f>
        <v/>
      </c>
      <c r="Y1787" s="71" t="str">
        <f>IF(E1787="","",SUMIF(OUTBOUND!$G:$G,WMS!E1787,OUTBOUND!$AC:$AC))</f>
        <v/>
      </c>
      <c r="Z1787" s="71" t="str">
        <f>IF(E1787="","",SUMIF(OUTBOUND!$G:$G,WMS!E1787,OUTBOUND!$P:$P))</f>
        <v/>
      </c>
      <c r="AA1787" s="27" t="str">
        <f t="shared" si="479"/>
        <v/>
      </c>
      <c r="AB1787" s="27" t="str">
        <f t="shared" si="480"/>
        <v/>
      </c>
      <c r="AC1787" s="71" t="str">
        <f t="shared" si="481"/>
        <v/>
      </c>
      <c r="AD1787" s="71" t="str">
        <f t="shared" si="482"/>
        <v/>
      </c>
      <c r="AE1787" s="71" t="str">
        <f t="shared" si="483"/>
        <v/>
      </c>
      <c r="AF1787" s="80" t="str">
        <f t="shared" si="484"/>
        <v/>
      </c>
    </row>
    <row r="1788" spans="5:32">
      <c r="E1788" s="57" t="str">
        <f t="shared" si="485"/>
        <v/>
      </c>
      <c r="K1788" s="65" t="str">
        <f t="shared" si="474"/>
        <v/>
      </c>
      <c r="M1788" s="66" t="str">
        <f t="shared" si="475"/>
        <v/>
      </c>
      <c r="Q1788" s="71" t="str">
        <f t="shared" si="476"/>
        <v/>
      </c>
      <c r="R1788" s="65" t="str">
        <f t="shared" si="477"/>
        <v/>
      </c>
      <c r="S1788" s="72" t="str">
        <f t="shared" si="478"/>
        <v/>
      </c>
      <c r="V1788" s="27" t="str">
        <f>IF(E1788="","",SUMIF(OUTBOUND!$G:$G,WMS!E1788,OUTBOUND!$L:$L))</f>
        <v/>
      </c>
      <c r="W1788" s="27" t="str">
        <f>IF(E1788="","",SUMIF(OUTBOUND!$G:$G,WMS!E1788,OUTBOUND!$M:$M))</f>
        <v/>
      </c>
      <c r="X1788" s="71" t="str">
        <f>IF(E1788="","",SUMIF(OUTBOUND!$G:$G,WMS!E1788,OUTBOUND!$O:$O))</f>
        <v/>
      </c>
      <c r="Y1788" s="71" t="str">
        <f>IF(E1788="","",SUMIF(OUTBOUND!$G:$G,WMS!E1788,OUTBOUND!$AC:$AC))</f>
        <v/>
      </c>
      <c r="Z1788" s="71" t="str">
        <f>IF(E1788="","",SUMIF(OUTBOUND!$G:$G,WMS!E1788,OUTBOUND!$P:$P))</f>
        <v/>
      </c>
      <c r="AA1788" s="27" t="str">
        <f t="shared" si="479"/>
        <v/>
      </c>
      <c r="AB1788" s="27" t="str">
        <f t="shared" si="480"/>
        <v/>
      </c>
      <c r="AC1788" s="71" t="str">
        <f t="shared" si="481"/>
        <v/>
      </c>
      <c r="AD1788" s="71" t="str">
        <f t="shared" si="482"/>
        <v/>
      </c>
      <c r="AE1788" s="71" t="str">
        <f t="shared" si="483"/>
        <v/>
      </c>
      <c r="AF1788" s="80" t="str">
        <f t="shared" si="484"/>
        <v/>
      </c>
    </row>
    <row r="1789" spans="5:32">
      <c r="E1789" s="57" t="str">
        <f t="shared" si="485"/>
        <v/>
      </c>
      <c r="K1789" s="65" t="str">
        <f t="shared" si="474"/>
        <v/>
      </c>
      <c r="M1789" s="66" t="str">
        <f t="shared" si="475"/>
        <v/>
      </c>
      <c r="Q1789" s="71" t="str">
        <f t="shared" si="476"/>
        <v/>
      </c>
      <c r="R1789" s="65" t="str">
        <f t="shared" si="477"/>
        <v/>
      </c>
      <c r="S1789" s="72" t="str">
        <f t="shared" si="478"/>
        <v/>
      </c>
      <c r="V1789" s="27" t="str">
        <f>IF(E1789="","",SUMIF(OUTBOUND!$G:$G,WMS!E1789,OUTBOUND!$L:$L))</f>
        <v/>
      </c>
      <c r="W1789" s="27" t="str">
        <f>IF(E1789="","",SUMIF(OUTBOUND!$G:$G,WMS!E1789,OUTBOUND!$M:$M))</f>
        <v/>
      </c>
      <c r="X1789" s="71" t="str">
        <f>IF(E1789="","",SUMIF(OUTBOUND!$G:$G,WMS!E1789,OUTBOUND!$O:$O))</f>
        <v/>
      </c>
      <c r="Y1789" s="71" t="str">
        <f>IF(E1789="","",SUMIF(OUTBOUND!$G:$G,WMS!E1789,OUTBOUND!$AC:$AC))</f>
        <v/>
      </c>
      <c r="Z1789" s="71" t="str">
        <f>IF(E1789="","",SUMIF(OUTBOUND!$G:$G,WMS!E1789,OUTBOUND!$P:$P))</f>
        <v/>
      </c>
      <c r="AA1789" s="27" t="str">
        <f t="shared" si="479"/>
        <v/>
      </c>
      <c r="AB1789" s="27" t="str">
        <f t="shared" si="480"/>
        <v/>
      </c>
      <c r="AC1789" s="71" t="str">
        <f t="shared" si="481"/>
        <v/>
      </c>
      <c r="AD1789" s="71" t="str">
        <f t="shared" si="482"/>
        <v/>
      </c>
      <c r="AE1789" s="71" t="str">
        <f t="shared" si="483"/>
        <v/>
      </c>
      <c r="AF1789" s="80" t="str">
        <f t="shared" si="484"/>
        <v/>
      </c>
    </row>
    <row r="1790" spans="5:32">
      <c r="E1790" s="57" t="str">
        <f t="shared" si="485"/>
        <v/>
      </c>
      <c r="K1790" s="65" t="str">
        <f t="shared" si="474"/>
        <v/>
      </c>
      <c r="M1790" s="66" t="str">
        <f t="shared" si="475"/>
        <v/>
      </c>
      <c r="Q1790" s="71" t="str">
        <f t="shared" si="476"/>
        <v/>
      </c>
      <c r="R1790" s="65" t="str">
        <f t="shared" si="477"/>
        <v/>
      </c>
      <c r="S1790" s="72" t="str">
        <f t="shared" si="478"/>
        <v/>
      </c>
      <c r="V1790" s="27" t="str">
        <f>IF(E1790="","",SUMIF(OUTBOUND!$G:$G,WMS!E1790,OUTBOUND!$L:$L))</f>
        <v/>
      </c>
      <c r="W1790" s="27" t="str">
        <f>IF(E1790="","",SUMIF(OUTBOUND!$G:$G,WMS!E1790,OUTBOUND!$M:$M))</f>
        <v/>
      </c>
      <c r="X1790" s="71" t="str">
        <f>IF(E1790="","",SUMIF(OUTBOUND!$G:$G,WMS!E1790,OUTBOUND!$O:$O))</f>
        <v/>
      </c>
      <c r="Y1790" s="71" t="str">
        <f>IF(E1790="","",SUMIF(OUTBOUND!$G:$G,WMS!E1790,OUTBOUND!$AC:$AC))</f>
        <v/>
      </c>
      <c r="Z1790" s="71" t="str">
        <f>IF(E1790="","",SUMIF(OUTBOUND!$G:$G,WMS!E1790,OUTBOUND!$P:$P))</f>
        <v/>
      </c>
      <c r="AA1790" s="27" t="str">
        <f t="shared" si="479"/>
        <v/>
      </c>
      <c r="AB1790" s="27" t="str">
        <f t="shared" si="480"/>
        <v/>
      </c>
      <c r="AC1790" s="71" t="str">
        <f t="shared" si="481"/>
        <v/>
      </c>
      <c r="AD1790" s="71" t="str">
        <f t="shared" si="482"/>
        <v/>
      </c>
      <c r="AE1790" s="71" t="str">
        <f t="shared" si="483"/>
        <v/>
      </c>
      <c r="AF1790" s="80" t="str">
        <f t="shared" si="484"/>
        <v/>
      </c>
    </row>
    <row r="1791" spans="5:32">
      <c r="E1791" s="57" t="str">
        <f t="shared" si="485"/>
        <v/>
      </c>
      <c r="K1791" s="65" t="str">
        <f t="shared" si="474"/>
        <v/>
      </c>
      <c r="M1791" s="66" t="str">
        <f t="shared" si="475"/>
        <v/>
      </c>
      <c r="Q1791" s="71" t="str">
        <f t="shared" si="476"/>
        <v/>
      </c>
      <c r="R1791" s="65" t="str">
        <f t="shared" si="477"/>
        <v/>
      </c>
      <c r="S1791" s="72" t="str">
        <f t="shared" si="478"/>
        <v/>
      </c>
      <c r="V1791" s="27" t="str">
        <f>IF(E1791="","",SUMIF(OUTBOUND!$G:$G,WMS!E1791,OUTBOUND!$L:$L))</f>
        <v/>
      </c>
      <c r="W1791" s="27" t="str">
        <f>IF(E1791="","",SUMIF(OUTBOUND!$G:$G,WMS!E1791,OUTBOUND!$M:$M))</f>
        <v/>
      </c>
      <c r="X1791" s="71" t="str">
        <f>IF(E1791="","",SUMIF(OUTBOUND!$G:$G,WMS!E1791,OUTBOUND!$O:$O))</f>
        <v/>
      </c>
      <c r="Y1791" s="71" t="str">
        <f>IF(E1791="","",SUMIF(OUTBOUND!$G:$G,WMS!E1791,OUTBOUND!$AC:$AC))</f>
        <v/>
      </c>
      <c r="Z1791" s="71" t="str">
        <f>IF(E1791="","",SUMIF(OUTBOUND!$G:$G,WMS!E1791,OUTBOUND!$P:$P))</f>
        <v/>
      </c>
      <c r="AA1791" s="27" t="str">
        <f t="shared" si="479"/>
        <v/>
      </c>
      <c r="AB1791" s="27" t="str">
        <f t="shared" si="480"/>
        <v/>
      </c>
      <c r="AC1791" s="71" t="str">
        <f t="shared" si="481"/>
        <v/>
      </c>
      <c r="AD1791" s="71" t="str">
        <f t="shared" si="482"/>
        <v/>
      </c>
      <c r="AE1791" s="71" t="str">
        <f t="shared" si="483"/>
        <v/>
      </c>
      <c r="AF1791" s="80" t="str">
        <f t="shared" si="484"/>
        <v/>
      </c>
    </row>
    <row r="1792" spans="5:32">
      <c r="E1792" s="57" t="str">
        <f t="shared" si="485"/>
        <v/>
      </c>
      <c r="K1792" s="65" t="str">
        <f t="shared" si="474"/>
        <v/>
      </c>
      <c r="M1792" s="66" t="str">
        <f t="shared" si="475"/>
        <v/>
      </c>
      <c r="Q1792" s="71" t="str">
        <f t="shared" si="476"/>
        <v/>
      </c>
      <c r="R1792" s="65" t="str">
        <f t="shared" si="477"/>
        <v/>
      </c>
      <c r="S1792" s="72" t="str">
        <f t="shared" si="478"/>
        <v/>
      </c>
      <c r="V1792" s="27" t="str">
        <f>IF(E1792="","",SUMIF(OUTBOUND!$G:$G,WMS!E1792,OUTBOUND!$L:$L))</f>
        <v/>
      </c>
      <c r="W1792" s="27" t="str">
        <f>IF(E1792="","",SUMIF(OUTBOUND!$G:$G,WMS!E1792,OUTBOUND!$M:$M))</f>
        <v/>
      </c>
      <c r="X1792" s="71" t="str">
        <f>IF(E1792="","",SUMIF(OUTBOUND!$G:$G,WMS!E1792,OUTBOUND!$O:$O))</f>
        <v/>
      </c>
      <c r="Y1792" s="71" t="str">
        <f>IF(E1792="","",SUMIF(OUTBOUND!$G:$G,WMS!E1792,OUTBOUND!$AC:$AC))</f>
        <v/>
      </c>
      <c r="Z1792" s="71" t="str">
        <f>IF(E1792="","",SUMIF(OUTBOUND!$G:$G,WMS!E1792,OUTBOUND!$P:$P))</f>
        <v/>
      </c>
      <c r="AA1792" s="27" t="str">
        <f t="shared" si="479"/>
        <v/>
      </c>
      <c r="AB1792" s="27" t="str">
        <f t="shared" si="480"/>
        <v/>
      </c>
      <c r="AC1792" s="71" t="str">
        <f t="shared" si="481"/>
        <v/>
      </c>
      <c r="AD1792" s="71" t="str">
        <f t="shared" si="482"/>
        <v/>
      </c>
      <c r="AE1792" s="71" t="str">
        <f t="shared" si="483"/>
        <v/>
      </c>
      <c r="AF1792" s="80" t="str">
        <f t="shared" si="484"/>
        <v/>
      </c>
    </row>
    <row r="1793" spans="5:32">
      <c r="E1793" s="57" t="str">
        <f t="shared" si="485"/>
        <v/>
      </c>
      <c r="K1793" s="65" t="str">
        <f t="shared" si="474"/>
        <v/>
      </c>
      <c r="M1793" s="66" t="str">
        <f t="shared" si="475"/>
        <v/>
      </c>
      <c r="Q1793" s="71" t="str">
        <f t="shared" si="476"/>
        <v/>
      </c>
      <c r="R1793" s="65" t="str">
        <f t="shared" si="477"/>
        <v/>
      </c>
      <c r="S1793" s="72" t="str">
        <f t="shared" si="478"/>
        <v/>
      </c>
      <c r="V1793" s="27" t="str">
        <f>IF(E1793="","",SUMIF(OUTBOUND!$G:$G,WMS!E1793,OUTBOUND!$L:$L))</f>
        <v/>
      </c>
      <c r="W1793" s="27" t="str">
        <f>IF(E1793="","",SUMIF(OUTBOUND!$G:$G,WMS!E1793,OUTBOUND!$M:$M))</f>
        <v/>
      </c>
      <c r="X1793" s="71" t="str">
        <f>IF(E1793="","",SUMIF(OUTBOUND!$G:$G,WMS!E1793,OUTBOUND!$O:$O))</f>
        <v/>
      </c>
      <c r="Y1793" s="71" t="str">
        <f>IF(E1793="","",SUMIF(OUTBOUND!$G:$G,WMS!E1793,OUTBOUND!$AC:$AC))</f>
        <v/>
      </c>
      <c r="Z1793" s="71" t="str">
        <f>IF(E1793="","",SUMIF(OUTBOUND!$G:$G,WMS!E1793,OUTBOUND!$P:$P))</f>
        <v/>
      </c>
      <c r="AA1793" s="27" t="str">
        <f t="shared" si="479"/>
        <v/>
      </c>
      <c r="AB1793" s="27" t="str">
        <f t="shared" si="480"/>
        <v/>
      </c>
      <c r="AC1793" s="71" t="str">
        <f t="shared" si="481"/>
        <v/>
      </c>
      <c r="AD1793" s="71" t="str">
        <f t="shared" si="482"/>
        <v/>
      </c>
      <c r="AE1793" s="71" t="str">
        <f t="shared" si="483"/>
        <v/>
      </c>
      <c r="AF1793" s="80" t="str">
        <f t="shared" si="484"/>
        <v/>
      </c>
    </row>
    <row r="1794" spans="5:32">
      <c r="E1794" s="57" t="str">
        <f t="shared" si="485"/>
        <v/>
      </c>
      <c r="K1794" s="65" t="str">
        <f t="shared" si="474"/>
        <v/>
      </c>
      <c r="M1794" s="66" t="str">
        <f t="shared" si="475"/>
        <v/>
      </c>
      <c r="Q1794" s="71" t="str">
        <f t="shared" si="476"/>
        <v/>
      </c>
      <c r="R1794" s="65" t="str">
        <f t="shared" si="477"/>
        <v/>
      </c>
      <c r="S1794" s="72" t="str">
        <f t="shared" si="478"/>
        <v/>
      </c>
      <c r="V1794" s="27" t="str">
        <f>IF(E1794="","",SUMIF(OUTBOUND!$G:$G,WMS!E1794,OUTBOUND!$L:$L))</f>
        <v/>
      </c>
      <c r="W1794" s="27" t="str">
        <f>IF(E1794="","",SUMIF(OUTBOUND!$G:$G,WMS!E1794,OUTBOUND!$M:$M))</f>
        <v/>
      </c>
      <c r="X1794" s="71" t="str">
        <f>IF(E1794="","",SUMIF(OUTBOUND!$G:$G,WMS!E1794,OUTBOUND!$O:$O))</f>
        <v/>
      </c>
      <c r="Y1794" s="71" t="str">
        <f>IF(E1794="","",SUMIF(OUTBOUND!$G:$G,WMS!E1794,OUTBOUND!$AC:$AC))</f>
        <v/>
      </c>
      <c r="Z1794" s="71" t="str">
        <f>IF(E1794="","",SUMIF(OUTBOUND!$G:$G,WMS!E1794,OUTBOUND!$P:$P))</f>
        <v/>
      </c>
      <c r="AA1794" s="27" t="str">
        <f t="shared" si="479"/>
        <v/>
      </c>
      <c r="AB1794" s="27" t="str">
        <f t="shared" si="480"/>
        <v/>
      </c>
      <c r="AC1794" s="71" t="str">
        <f t="shared" si="481"/>
        <v/>
      </c>
      <c r="AD1794" s="71" t="str">
        <f t="shared" si="482"/>
        <v/>
      </c>
      <c r="AE1794" s="71" t="str">
        <f t="shared" si="483"/>
        <v/>
      </c>
      <c r="AF1794" s="80" t="str">
        <f t="shared" si="484"/>
        <v/>
      </c>
    </row>
    <row r="1795" spans="5:32">
      <c r="E1795" s="57" t="str">
        <f t="shared" si="485"/>
        <v/>
      </c>
      <c r="K1795" s="65" t="str">
        <f t="shared" si="474"/>
        <v/>
      </c>
      <c r="M1795" s="66" t="str">
        <f t="shared" si="475"/>
        <v/>
      </c>
      <c r="Q1795" s="71" t="str">
        <f t="shared" si="476"/>
        <v/>
      </c>
      <c r="R1795" s="65" t="str">
        <f t="shared" si="477"/>
        <v/>
      </c>
      <c r="S1795" s="72" t="str">
        <f t="shared" si="478"/>
        <v/>
      </c>
      <c r="V1795" s="27" t="str">
        <f>IF(E1795="","",SUMIF(OUTBOUND!$G:$G,WMS!E1795,OUTBOUND!$L:$L))</f>
        <v/>
      </c>
      <c r="W1795" s="27" t="str">
        <f>IF(E1795="","",SUMIF(OUTBOUND!$G:$G,WMS!E1795,OUTBOUND!$M:$M))</f>
        <v/>
      </c>
      <c r="X1795" s="71" t="str">
        <f>IF(E1795="","",SUMIF(OUTBOUND!$G:$G,WMS!E1795,OUTBOUND!$O:$O))</f>
        <v/>
      </c>
      <c r="Y1795" s="71" t="str">
        <f>IF(E1795="","",SUMIF(OUTBOUND!$G:$G,WMS!E1795,OUTBOUND!$AC:$AC))</f>
        <v/>
      </c>
      <c r="Z1795" s="71" t="str">
        <f>IF(E1795="","",SUMIF(OUTBOUND!$G:$G,WMS!E1795,OUTBOUND!$P:$P))</f>
        <v/>
      </c>
      <c r="AA1795" s="27" t="str">
        <f t="shared" si="479"/>
        <v/>
      </c>
      <c r="AB1795" s="27" t="str">
        <f t="shared" si="480"/>
        <v/>
      </c>
      <c r="AC1795" s="71" t="str">
        <f t="shared" si="481"/>
        <v/>
      </c>
      <c r="AD1795" s="71" t="str">
        <f t="shared" si="482"/>
        <v/>
      </c>
      <c r="AE1795" s="71" t="str">
        <f t="shared" si="483"/>
        <v/>
      </c>
      <c r="AF1795" s="80" t="str">
        <f t="shared" si="484"/>
        <v/>
      </c>
    </row>
    <row r="1796" spans="5:32">
      <c r="E1796" s="57" t="str">
        <f t="shared" si="485"/>
        <v/>
      </c>
      <c r="K1796" s="65" t="str">
        <f t="shared" si="474"/>
        <v/>
      </c>
      <c r="M1796" s="66" t="str">
        <f t="shared" si="475"/>
        <v/>
      </c>
      <c r="Q1796" s="71" t="str">
        <f t="shared" si="476"/>
        <v/>
      </c>
      <c r="R1796" s="65" t="str">
        <f t="shared" si="477"/>
        <v/>
      </c>
      <c r="S1796" s="72" t="str">
        <f t="shared" si="478"/>
        <v/>
      </c>
      <c r="V1796" s="27" t="str">
        <f>IF(E1796="","",SUMIF(OUTBOUND!$G:$G,WMS!E1796,OUTBOUND!$L:$L))</f>
        <v/>
      </c>
      <c r="W1796" s="27" t="str">
        <f>IF(E1796="","",SUMIF(OUTBOUND!$G:$G,WMS!E1796,OUTBOUND!$M:$M))</f>
        <v/>
      </c>
      <c r="X1796" s="71" t="str">
        <f>IF(E1796="","",SUMIF(OUTBOUND!$G:$G,WMS!E1796,OUTBOUND!$O:$O))</f>
        <v/>
      </c>
      <c r="Y1796" s="71" t="str">
        <f>IF(E1796="","",SUMIF(OUTBOUND!$G:$G,WMS!E1796,OUTBOUND!$AC:$AC))</f>
        <v/>
      </c>
      <c r="Z1796" s="71" t="str">
        <f>IF(E1796="","",SUMIF(OUTBOUND!$G:$G,WMS!E1796,OUTBOUND!$P:$P))</f>
        <v/>
      </c>
      <c r="AA1796" s="27" t="str">
        <f t="shared" si="479"/>
        <v/>
      </c>
      <c r="AB1796" s="27" t="str">
        <f t="shared" si="480"/>
        <v/>
      </c>
      <c r="AC1796" s="71" t="str">
        <f t="shared" si="481"/>
        <v/>
      </c>
      <c r="AD1796" s="71" t="str">
        <f t="shared" si="482"/>
        <v/>
      </c>
      <c r="AE1796" s="71" t="str">
        <f t="shared" si="483"/>
        <v/>
      </c>
      <c r="AF1796" s="80" t="str">
        <f t="shared" si="484"/>
        <v/>
      </c>
    </row>
    <row r="1797" spans="5:32">
      <c r="E1797" s="57" t="str">
        <f t="shared" si="485"/>
        <v/>
      </c>
      <c r="K1797" s="65" t="str">
        <f t="shared" si="474"/>
        <v/>
      </c>
      <c r="M1797" s="66" t="str">
        <f t="shared" si="475"/>
        <v/>
      </c>
      <c r="Q1797" s="71" t="str">
        <f t="shared" si="476"/>
        <v/>
      </c>
      <c r="R1797" s="65" t="str">
        <f t="shared" si="477"/>
        <v/>
      </c>
      <c r="S1797" s="72" t="str">
        <f t="shared" si="478"/>
        <v/>
      </c>
      <c r="V1797" s="27" t="str">
        <f>IF(E1797="","",SUMIF(OUTBOUND!$G:$G,WMS!E1797,OUTBOUND!$L:$L))</f>
        <v/>
      </c>
      <c r="W1797" s="27" t="str">
        <f>IF(E1797="","",SUMIF(OUTBOUND!$G:$G,WMS!E1797,OUTBOUND!$M:$M))</f>
        <v/>
      </c>
      <c r="X1797" s="71" t="str">
        <f>IF(E1797="","",SUMIF(OUTBOUND!$G:$G,WMS!E1797,OUTBOUND!$O:$O))</f>
        <v/>
      </c>
      <c r="Y1797" s="71" t="str">
        <f>IF(E1797="","",SUMIF(OUTBOUND!$G:$G,WMS!E1797,OUTBOUND!$AC:$AC))</f>
        <v/>
      </c>
      <c r="Z1797" s="71" t="str">
        <f>IF(E1797="","",SUMIF(OUTBOUND!$G:$G,WMS!E1797,OUTBOUND!$P:$P))</f>
        <v/>
      </c>
      <c r="AA1797" s="27" t="str">
        <f t="shared" si="479"/>
        <v/>
      </c>
      <c r="AB1797" s="27" t="str">
        <f t="shared" si="480"/>
        <v/>
      </c>
      <c r="AC1797" s="71" t="str">
        <f t="shared" si="481"/>
        <v/>
      </c>
      <c r="AD1797" s="71" t="str">
        <f t="shared" si="482"/>
        <v/>
      </c>
      <c r="AE1797" s="71" t="str">
        <f t="shared" si="483"/>
        <v/>
      </c>
      <c r="AF1797" s="80" t="str">
        <f t="shared" si="484"/>
        <v/>
      </c>
    </row>
    <row r="1798" spans="5:32">
      <c r="E1798" s="57" t="str">
        <f t="shared" si="485"/>
        <v/>
      </c>
      <c r="K1798" s="65" t="str">
        <f t="shared" si="474"/>
        <v/>
      </c>
      <c r="M1798" s="66" t="str">
        <f t="shared" si="475"/>
        <v/>
      </c>
      <c r="Q1798" s="71" t="str">
        <f t="shared" si="476"/>
        <v/>
      </c>
      <c r="R1798" s="65" t="str">
        <f t="shared" si="477"/>
        <v/>
      </c>
      <c r="S1798" s="72" t="str">
        <f t="shared" si="478"/>
        <v/>
      </c>
      <c r="V1798" s="27" t="str">
        <f>IF(E1798="","",SUMIF(OUTBOUND!$G:$G,WMS!E1798,OUTBOUND!$L:$L))</f>
        <v/>
      </c>
      <c r="W1798" s="27" t="str">
        <f>IF(E1798="","",SUMIF(OUTBOUND!$G:$G,WMS!E1798,OUTBOUND!$M:$M))</f>
        <v/>
      </c>
      <c r="X1798" s="71" t="str">
        <f>IF(E1798="","",SUMIF(OUTBOUND!$G:$G,WMS!E1798,OUTBOUND!$O:$O))</f>
        <v/>
      </c>
      <c r="Y1798" s="71" t="str">
        <f>IF(E1798="","",SUMIF(OUTBOUND!$G:$G,WMS!E1798,OUTBOUND!$AC:$AC))</f>
        <v/>
      </c>
      <c r="Z1798" s="71" t="str">
        <f>IF(E1798="","",SUMIF(OUTBOUND!$G:$G,WMS!E1798,OUTBOUND!$P:$P))</f>
        <v/>
      </c>
      <c r="AA1798" s="27" t="str">
        <f t="shared" si="479"/>
        <v/>
      </c>
      <c r="AB1798" s="27" t="str">
        <f t="shared" si="480"/>
        <v/>
      </c>
      <c r="AC1798" s="71" t="str">
        <f t="shared" si="481"/>
        <v/>
      </c>
      <c r="AD1798" s="71" t="str">
        <f t="shared" si="482"/>
        <v/>
      </c>
      <c r="AE1798" s="71" t="str">
        <f t="shared" si="483"/>
        <v/>
      </c>
      <c r="AF1798" s="80" t="str">
        <f t="shared" si="484"/>
        <v/>
      </c>
    </row>
    <row r="1799" spans="5:32">
      <c r="E1799" s="57" t="str">
        <f t="shared" si="485"/>
        <v/>
      </c>
      <c r="K1799" s="65" t="str">
        <f t="shared" si="474"/>
        <v/>
      </c>
      <c r="M1799" s="66" t="str">
        <f t="shared" si="475"/>
        <v/>
      </c>
      <c r="Q1799" s="71" t="str">
        <f t="shared" si="476"/>
        <v/>
      </c>
      <c r="R1799" s="65" t="str">
        <f t="shared" si="477"/>
        <v/>
      </c>
      <c r="S1799" s="72" t="str">
        <f t="shared" si="478"/>
        <v/>
      </c>
      <c r="V1799" s="27" t="str">
        <f>IF(E1799="","",SUMIF(OUTBOUND!$G:$G,WMS!E1799,OUTBOUND!$L:$L))</f>
        <v/>
      </c>
      <c r="W1799" s="27" t="str">
        <f>IF(E1799="","",SUMIF(OUTBOUND!$G:$G,WMS!E1799,OUTBOUND!$M:$M))</f>
        <v/>
      </c>
      <c r="X1799" s="71" t="str">
        <f>IF(E1799="","",SUMIF(OUTBOUND!$G:$G,WMS!E1799,OUTBOUND!$O:$O))</f>
        <v/>
      </c>
      <c r="Y1799" s="71" t="str">
        <f>IF(E1799="","",SUMIF(OUTBOUND!$G:$G,WMS!E1799,OUTBOUND!$AC:$AC))</f>
        <v/>
      </c>
      <c r="Z1799" s="71" t="str">
        <f>IF(E1799="","",SUMIF(OUTBOUND!$G:$G,WMS!E1799,OUTBOUND!$P:$P))</f>
        <v/>
      </c>
      <c r="AA1799" s="27" t="str">
        <f t="shared" si="479"/>
        <v/>
      </c>
      <c r="AB1799" s="27" t="str">
        <f t="shared" si="480"/>
        <v/>
      </c>
      <c r="AC1799" s="71" t="str">
        <f t="shared" si="481"/>
        <v/>
      </c>
      <c r="AD1799" s="71" t="str">
        <f t="shared" si="482"/>
        <v/>
      </c>
      <c r="AE1799" s="71" t="str">
        <f t="shared" si="483"/>
        <v/>
      </c>
      <c r="AF1799" s="80" t="str">
        <f t="shared" si="484"/>
        <v/>
      </c>
    </row>
    <row r="1800" spans="5:32">
      <c r="E1800" s="57" t="str">
        <f t="shared" si="485"/>
        <v/>
      </c>
      <c r="K1800" s="65" t="str">
        <f t="shared" si="474"/>
        <v/>
      </c>
      <c r="M1800" s="66" t="str">
        <f t="shared" si="475"/>
        <v/>
      </c>
      <c r="Q1800" s="71" t="str">
        <f t="shared" si="476"/>
        <v/>
      </c>
      <c r="R1800" s="65" t="str">
        <f t="shared" si="477"/>
        <v/>
      </c>
      <c r="S1800" s="72" t="str">
        <f t="shared" si="478"/>
        <v/>
      </c>
      <c r="V1800" s="27" t="str">
        <f>IF(E1800="","",SUMIF(OUTBOUND!$G:$G,WMS!E1800,OUTBOUND!$L:$L))</f>
        <v/>
      </c>
      <c r="W1800" s="27" t="str">
        <f>IF(E1800="","",SUMIF(OUTBOUND!$G:$G,WMS!E1800,OUTBOUND!$M:$M))</f>
        <v/>
      </c>
      <c r="X1800" s="71" t="str">
        <f>IF(E1800="","",SUMIF(OUTBOUND!$G:$G,WMS!E1800,OUTBOUND!$O:$O))</f>
        <v/>
      </c>
      <c r="Y1800" s="71" t="str">
        <f>IF(E1800="","",SUMIF(OUTBOUND!$G:$G,WMS!E1800,OUTBOUND!$AC:$AC))</f>
        <v/>
      </c>
      <c r="Z1800" s="71" t="str">
        <f>IF(E1800="","",SUMIF(OUTBOUND!$G:$G,WMS!E1800,OUTBOUND!$P:$P))</f>
        <v/>
      </c>
      <c r="AA1800" s="27" t="str">
        <f t="shared" si="479"/>
        <v/>
      </c>
      <c r="AB1800" s="27" t="str">
        <f t="shared" si="480"/>
        <v/>
      </c>
      <c r="AC1800" s="71" t="str">
        <f t="shared" si="481"/>
        <v/>
      </c>
      <c r="AD1800" s="71" t="str">
        <f t="shared" si="482"/>
        <v/>
      </c>
      <c r="AE1800" s="71" t="str">
        <f t="shared" si="483"/>
        <v/>
      </c>
      <c r="AF1800" s="80" t="str">
        <f t="shared" si="484"/>
        <v/>
      </c>
    </row>
    <row r="1801" spans="5:32">
      <c r="E1801" s="57" t="str">
        <f t="shared" si="485"/>
        <v/>
      </c>
      <c r="K1801" s="65" t="str">
        <f t="shared" si="474"/>
        <v/>
      </c>
      <c r="M1801" s="66" t="str">
        <f t="shared" si="475"/>
        <v/>
      </c>
      <c r="Q1801" s="71" t="str">
        <f t="shared" si="476"/>
        <v/>
      </c>
      <c r="R1801" s="65" t="str">
        <f t="shared" si="477"/>
        <v/>
      </c>
      <c r="S1801" s="72" t="str">
        <f t="shared" si="478"/>
        <v/>
      </c>
      <c r="V1801" s="27" t="str">
        <f>IF(E1801="","",SUMIF(OUTBOUND!$G:$G,WMS!E1801,OUTBOUND!$L:$L))</f>
        <v/>
      </c>
      <c r="W1801" s="27" t="str">
        <f>IF(E1801="","",SUMIF(OUTBOUND!$G:$G,WMS!E1801,OUTBOUND!$M:$M))</f>
        <v/>
      </c>
      <c r="X1801" s="71" t="str">
        <f>IF(E1801="","",SUMIF(OUTBOUND!$G:$G,WMS!E1801,OUTBOUND!$O:$O))</f>
        <v/>
      </c>
      <c r="Y1801" s="71" t="str">
        <f>IF(E1801="","",SUMIF(OUTBOUND!$G:$G,WMS!E1801,OUTBOUND!$AC:$AC))</f>
        <v/>
      </c>
      <c r="Z1801" s="71" t="str">
        <f>IF(E1801="","",SUMIF(OUTBOUND!$G:$G,WMS!E1801,OUTBOUND!$P:$P))</f>
        <v/>
      </c>
      <c r="AA1801" s="27" t="str">
        <f t="shared" si="479"/>
        <v/>
      </c>
      <c r="AB1801" s="27" t="str">
        <f t="shared" si="480"/>
        <v/>
      </c>
      <c r="AC1801" s="71" t="str">
        <f t="shared" si="481"/>
        <v/>
      </c>
      <c r="AD1801" s="71" t="str">
        <f t="shared" si="482"/>
        <v/>
      </c>
      <c r="AE1801" s="71" t="str">
        <f t="shared" si="483"/>
        <v/>
      </c>
      <c r="AF1801" s="80" t="str">
        <f t="shared" si="484"/>
        <v/>
      </c>
    </row>
    <row r="1802" spans="5:32">
      <c r="E1802" s="57" t="str">
        <f t="shared" si="485"/>
        <v/>
      </c>
      <c r="K1802" s="65" t="str">
        <f t="shared" si="474"/>
        <v/>
      </c>
      <c r="M1802" s="66" t="str">
        <f t="shared" si="475"/>
        <v/>
      </c>
      <c r="Q1802" s="71" t="str">
        <f t="shared" si="476"/>
        <v/>
      </c>
      <c r="R1802" s="65" t="str">
        <f t="shared" si="477"/>
        <v/>
      </c>
      <c r="S1802" s="72" t="str">
        <f t="shared" si="478"/>
        <v/>
      </c>
      <c r="V1802" s="27" t="str">
        <f>IF(E1802="","",SUMIF(OUTBOUND!$G:$G,WMS!E1802,OUTBOUND!$L:$L))</f>
        <v/>
      </c>
      <c r="W1802" s="27" t="str">
        <f>IF(E1802="","",SUMIF(OUTBOUND!$G:$G,WMS!E1802,OUTBOUND!$M:$M))</f>
        <v/>
      </c>
      <c r="X1802" s="71" t="str">
        <f>IF(E1802="","",SUMIF(OUTBOUND!$G:$G,WMS!E1802,OUTBOUND!$O:$O))</f>
        <v/>
      </c>
      <c r="Y1802" s="71" t="str">
        <f>IF(E1802="","",SUMIF(OUTBOUND!$G:$G,WMS!E1802,OUTBOUND!$AC:$AC))</f>
        <v/>
      </c>
      <c r="Z1802" s="71" t="str">
        <f>IF(E1802="","",SUMIF(OUTBOUND!$G:$G,WMS!E1802,OUTBOUND!$P:$P))</f>
        <v/>
      </c>
      <c r="AA1802" s="27" t="str">
        <f t="shared" si="479"/>
        <v/>
      </c>
      <c r="AB1802" s="27" t="str">
        <f t="shared" si="480"/>
        <v/>
      </c>
      <c r="AC1802" s="71" t="str">
        <f t="shared" si="481"/>
        <v/>
      </c>
      <c r="AD1802" s="71" t="str">
        <f t="shared" si="482"/>
        <v/>
      </c>
      <c r="AE1802" s="71" t="str">
        <f t="shared" si="483"/>
        <v/>
      </c>
      <c r="AF1802" s="80" t="str">
        <f t="shared" si="484"/>
        <v/>
      </c>
    </row>
    <row r="1803" spans="5:32">
      <c r="E1803" s="57" t="str">
        <f t="shared" si="485"/>
        <v/>
      </c>
      <c r="K1803" s="65" t="str">
        <f t="shared" si="474"/>
        <v/>
      </c>
      <c r="M1803" s="66" t="str">
        <f t="shared" si="475"/>
        <v/>
      </c>
      <c r="Q1803" s="71" t="str">
        <f t="shared" si="476"/>
        <v/>
      </c>
      <c r="R1803" s="65" t="str">
        <f t="shared" si="477"/>
        <v/>
      </c>
      <c r="S1803" s="72" t="str">
        <f t="shared" si="478"/>
        <v/>
      </c>
      <c r="V1803" s="27" t="str">
        <f>IF(E1803="","",SUMIF(OUTBOUND!$G:$G,WMS!E1803,OUTBOUND!$L:$L))</f>
        <v/>
      </c>
      <c r="W1803" s="27" t="str">
        <f>IF(E1803="","",SUMIF(OUTBOUND!$G:$G,WMS!E1803,OUTBOUND!$M:$M))</f>
        <v/>
      </c>
      <c r="X1803" s="71" t="str">
        <f>IF(E1803="","",SUMIF(OUTBOUND!$G:$G,WMS!E1803,OUTBOUND!$O:$O))</f>
        <v/>
      </c>
      <c r="Y1803" s="71" t="str">
        <f>IF(E1803="","",SUMIF(OUTBOUND!$G:$G,WMS!E1803,OUTBOUND!$AC:$AC))</f>
        <v/>
      </c>
      <c r="Z1803" s="71" t="str">
        <f>IF(E1803="","",SUMIF(OUTBOUND!$G:$G,WMS!E1803,OUTBOUND!$P:$P))</f>
        <v/>
      </c>
      <c r="AA1803" s="27" t="str">
        <f t="shared" si="479"/>
        <v/>
      </c>
      <c r="AB1803" s="27" t="str">
        <f t="shared" si="480"/>
        <v/>
      </c>
      <c r="AC1803" s="71" t="str">
        <f t="shared" si="481"/>
        <v/>
      </c>
      <c r="AD1803" s="71" t="str">
        <f t="shared" si="482"/>
        <v/>
      </c>
      <c r="AE1803" s="71" t="str">
        <f t="shared" si="483"/>
        <v/>
      </c>
      <c r="AF1803" s="80" t="str">
        <f t="shared" si="484"/>
        <v/>
      </c>
    </row>
    <row r="1804" spans="5:32">
      <c r="E1804" s="57" t="str">
        <f t="shared" si="485"/>
        <v/>
      </c>
      <c r="K1804" s="65" t="str">
        <f t="shared" si="474"/>
        <v/>
      </c>
      <c r="M1804" s="66" t="str">
        <f t="shared" si="475"/>
        <v/>
      </c>
      <c r="Q1804" s="71" t="str">
        <f t="shared" si="476"/>
        <v/>
      </c>
      <c r="R1804" s="65" t="str">
        <f t="shared" si="477"/>
        <v/>
      </c>
      <c r="S1804" s="72" t="str">
        <f t="shared" si="478"/>
        <v/>
      </c>
      <c r="V1804" s="27" t="str">
        <f>IF(E1804="","",SUMIF(OUTBOUND!$G:$G,WMS!E1804,OUTBOUND!$L:$L))</f>
        <v/>
      </c>
      <c r="W1804" s="27" t="str">
        <f>IF(E1804="","",SUMIF(OUTBOUND!$G:$G,WMS!E1804,OUTBOUND!$M:$M))</f>
        <v/>
      </c>
      <c r="X1804" s="71" t="str">
        <f>IF(E1804="","",SUMIF(OUTBOUND!$G:$G,WMS!E1804,OUTBOUND!$O:$O))</f>
        <v/>
      </c>
      <c r="Y1804" s="71" t="str">
        <f>IF(E1804="","",SUMIF(OUTBOUND!$G:$G,WMS!E1804,OUTBOUND!$AC:$AC))</f>
        <v/>
      </c>
      <c r="Z1804" s="71" t="str">
        <f>IF(E1804="","",SUMIF(OUTBOUND!$G:$G,WMS!E1804,OUTBOUND!$P:$P))</f>
        <v/>
      </c>
      <c r="AA1804" s="27" t="str">
        <f t="shared" si="479"/>
        <v/>
      </c>
      <c r="AB1804" s="27" t="str">
        <f t="shared" si="480"/>
        <v/>
      </c>
      <c r="AC1804" s="71" t="str">
        <f t="shared" si="481"/>
        <v/>
      </c>
      <c r="AD1804" s="71" t="str">
        <f t="shared" si="482"/>
        <v/>
      </c>
      <c r="AE1804" s="71" t="str">
        <f t="shared" si="483"/>
        <v/>
      </c>
      <c r="AF1804" s="80" t="str">
        <f t="shared" si="484"/>
        <v/>
      </c>
    </row>
    <row r="1805" spans="5:32">
      <c r="E1805" s="57" t="str">
        <f t="shared" si="485"/>
        <v/>
      </c>
      <c r="K1805" s="65" t="str">
        <f t="shared" si="474"/>
        <v/>
      </c>
      <c r="M1805" s="66" t="str">
        <f t="shared" si="475"/>
        <v/>
      </c>
      <c r="Q1805" s="71" t="str">
        <f t="shared" si="476"/>
        <v/>
      </c>
      <c r="R1805" s="65" t="str">
        <f t="shared" si="477"/>
        <v/>
      </c>
      <c r="S1805" s="72" t="str">
        <f t="shared" si="478"/>
        <v/>
      </c>
      <c r="V1805" s="27" t="str">
        <f>IF(E1805="","",SUMIF(OUTBOUND!$G:$G,WMS!E1805,OUTBOUND!$L:$L))</f>
        <v/>
      </c>
      <c r="W1805" s="27" t="str">
        <f>IF(E1805="","",SUMIF(OUTBOUND!$G:$G,WMS!E1805,OUTBOUND!$M:$M))</f>
        <v/>
      </c>
      <c r="X1805" s="71" t="str">
        <f>IF(E1805="","",SUMIF(OUTBOUND!$G:$G,WMS!E1805,OUTBOUND!$O:$O))</f>
        <v/>
      </c>
      <c r="Y1805" s="71" t="str">
        <f>IF(E1805="","",SUMIF(OUTBOUND!$G:$G,WMS!E1805,OUTBOUND!$AC:$AC))</f>
        <v/>
      </c>
      <c r="Z1805" s="71" t="str">
        <f>IF(E1805="","",SUMIF(OUTBOUND!$G:$G,WMS!E1805,OUTBOUND!$P:$P))</f>
        <v/>
      </c>
      <c r="AA1805" s="27" t="str">
        <f t="shared" si="479"/>
        <v/>
      </c>
      <c r="AB1805" s="27" t="str">
        <f t="shared" si="480"/>
        <v/>
      </c>
      <c r="AC1805" s="71" t="str">
        <f t="shared" si="481"/>
        <v/>
      </c>
      <c r="AD1805" s="71" t="str">
        <f t="shared" si="482"/>
        <v/>
      </c>
      <c r="AE1805" s="71" t="str">
        <f t="shared" si="483"/>
        <v/>
      </c>
      <c r="AF1805" s="80" t="str">
        <f t="shared" si="484"/>
        <v/>
      </c>
    </row>
    <row r="1806" spans="5:32">
      <c r="E1806" s="57" t="str">
        <f t="shared" si="485"/>
        <v/>
      </c>
      <c r="K1806" s="65" t="str">
        <f t="shared" si="474"/>
        <v/>
      </c>
      <c r="M1806" s="66" t="str">
        <f t="shared" si="475"/>
        <v/>
      </c>
      <c r="Q1806" s="71" t="str">
        <f t="shared" si="476"/>
        <v/>
      </c>
      <c r="R1806" s="65" t="str">
        <f t="shared" si="477"/>
        <v/>
      </c>
      <c r="S1806" s="72" t="str">
        <f t="shared" si="478"/>
        <v/>
      </c>
      <c r="V1806" s="27" t="str">
        <f>IF(E1806="","",SUMIF(OUTBOUND!$G:$G,WMS!E1806,OUTBOUND!$L:$L))</f>
        <v/>
      </c>
      <c r="W1806" s="27" t="str">
        <f>IF(E1806="","",SUMIF(OUTBOUND!$G:$G,WMS!E1806,OUTBOUND!$M:$M))</f>
        <v/>
      </c>
      <c r="X1806" s="71" t="str">
        <f>IF(E1806="","",SUMIF(OUTBOUND!$G:$G,WMS!E1806,OUTBOUND!$O:$O))</f>
        <v/>
      </c>
      <c r="Y1806" s="71" t="str">
        <f>IF(E1806="","",SUMIF(OUTBOUND!$G:$G,WMS!E1806,OUTBOUND!$AC:$AC))</f>
        <v/>
      </c>
      <c r="Z1806" s="71" t="str">
        <f>IF(E1806="","",SUMIF(OUTBOUND!$G:$G,WMS!E1806,OUTBOUND!$P:$P))</f>
        <v/>
      </c>
      <c r="AA1806" s="27" t="str">
        <f t="shared" si="479"/>
        <v/>
      </c>
      <c r="AB1806" s="27" t="str">
        <f t="shared" si="480"/>
        <v/>
      </c>
      <c r="AC1806" s="71" t="str">
        <f t="shared" si="481"/>
        <v/>
      </c>
      <c r="AD1806" s="71" t="str">
        <f t="shared" si="482"/>
        <v/>
      </c>
      <c r="AE1806" s="71" t="str">
        <f t="shared" si="483"/>
        <v/>
      </c>
      <c r="AF1806" s="80" t="str">
        <f t="shared" si="484"/>
        <v/>
      </c>
    </row>
    <row r="1807" spans="5:32">
      <c r="E1807" s="57" t="str">
        <f t="shared" si="485"/>
        <v/>
      </c>
      <c r="K1807" s="65" t="str">
        <f t="shared" si="474"/>
        <v/>
      </c>
      <c r="M1807" s="66" t="str">
        <f t="shared" si="475"/>
        <v/>
      </c>
      <c r="Q1807" s="71" t="str">
        <f t="shared" si="476"/>
        <v/>
      </c>
      <c r="R1807" s="65" t="str">
        <f t="shared" si="477"/>
        <v/>
      </c>
      <c r="S1807" s="72" t="str">
        <f t="shared" si="478"/>
        <v/>
      </c>
      <c r="V1807" s="27" t="str">
        <f>IF(E1807="","",SUMIF(OUTBOUND!$G:$G,WMS!E1807,OUTBOUND!$L:$L))</f>
        <v/>
      </c>
      <c r="W1807" s="27" t="str">
        <f>IF(E1807="","",SUMIF(OUTBOUND!$G:$G,WMS!E1807,OUTBOUND!$M:$M))</f>
        <v/>
      </c>
      <c r="X1807" s="71" t="str">
        <f>IF(E1807="","",SUMIF(OUTBOUND!$G:$G,WMS!E1807,OUTBOUND!$O:$O))</f>
        <v/>
      </c>
      <c r="Y1807" s="71" t="str">
        <f>IF(E1807="","",SUMIF(OUTBOUND!$G:$G,WMS!E1807,OUTBOUND!$AC:$AC))</f>
        <v/>
      </c>
      <c r="Z1807" s="71" t="str">
        <f>IF(E1807="","",SUMIF(OUTBOUND!$G:$G,WMS!E1807,OUTBOUND!$P:$P))</f>
        <v/>
      </c>
      <c r="AA1807" s="27" t="str">
        <f t="shared" si="479"/>
        <v/>
      </c>
      <c r="AB1807" s="27" t="str">
        <f t="shared" si="480"/>
        <v/>
      </c>
      <c r="AC1807" s="71" t="str">
        <f t="shared" si="481"/>
        <v/>
      </c>
      <c r="AD1807" s="71" t="str">
        <f t="shared" si="482"/>
        <v/>
      </c>
      <c r="AE1807" s="71" t="str">
        <f t="shared" si="483"/>
        <v/>
      </c>
      <c r="AF1807" s="80" t="str">
        <f t="shared" si="484"/>
        <v/>
      </c>
    </row>
    <row r="1808" spans="5:32">
      <c r="E1808" s="57" t="str">
        <f t="shared" si="485"/>
        <v/>
      </c>
      <c r="K1808" s="65" t="str">
        <f t="shared" si="474"/>
        <v/>
      </c>
      <c r="M1808" s="66" t="str">
        <f t="shared" si="475"/>
        <v/>
      </c>
      <c r="Q1808" s="71" t="str">
        <f t="shared" si="476"/>
        <v/>
      </c>
      <c r="R1808" s="65" t="str">
        <f t="shared" si="477"/>
        <v/>
      </c>
      <c r="S1808" s="72" t="str">
        <f t="shared" si="478"/>
        <v/>
      </c>
      <c r="V1808" s="27" t="str">
        <f>IF(E1808="","",SUMIF(OUTBOUND!$G:$G,WMS!E1808,OUTBOUND!$L:$L))</f>
        <v/>
      </c>
      <c r="W1808" s="27" t="str">
        <f>IF(E1808="","",SUMIF(OUTBOUND!$G:$G,WMS!E1808,OUTBOUND!$M:$M))</f>
        <v/>
      </c>
      <c r="X1808" s="71" t="str">
        <f>IF(E1808="","",SUMIF(OUTBOUND!$G:$G,WMS!E1808,OUTBOUND!$O:$O))</f>
        <v/>
      </c>
      <c r="Y1808" s="71" t="str">
        <f>IF(E1808="","",SUMIF(OUTBOUND!$G:$G,WMS!E1808,OUTBOUND!$AC:$AC))</f>
        <v/>
      </c>
      <c r="Z1808" s="71" t="str">
        <f>IF(E1808="","",SUMIF(OUTBOUND!$G:$G,WMS!E1808,OUTBOUND!$P:$P))</f>
        <v/>
      </c>
      <c r="AA1808" s="27" t="str">
        <f t="shared" si="479"/>
        <v/>
      </c>
      <c r="AB1808" s="27" t="str">
        <f t="shared" si="480"/>
        <v/>
      </c>
      <c r="AC1808" s="71" t="str">
        <f t="shared" si="481"/>
        <v/>
      </c>
      <c r="AD1808" s="71" t="str">
        <f t="shared" si="482"/>
        <v/>
      </c>
      <c r="AE1808" s="71" t="str">
        <f t="shared" si="483"/>
        <v/>
      </c>
      <c r="AF1808" s="80" t="str">
        <f t="shared" si="484"/>
        <v/>
      </c>
    </row>
    <row r="1809" spans="5:32">
      <c r="E1809" s="57" t="str">
        <f t="shared" si="485"/>
        <v/>
      </c>
      <c r="K1809" s="65" t="str">
        <f t="shared" si="474"/>
        <v/>
      </c>
      <c r="M1809" s="66" t="str">
        <f t="shared" si="475"/>
        <v/>
      </c>
      <c r="Q1809" s="71" t="str">
        <f t="shared" si="476"/>
        <v/>
      </c>
      <c r="R1809" s="65" t="str">
        <f t="shared" si="477"/>
        <v/>
      </c>
      <c r="S1809" s="72" t="str">
        <f t="shared" si="478"/>
        <v/>
      </c>
      <c r="V1809" s="27" t="str">
        <f>IF(E1809="","",SUMIF(OUTBOUND!$G:$G,WMS!E1809,OUTBOUND!$L:$L))</f>
        <v/>
      </c>
      <c r="W1809" s="27" t="str">
        <f>IF(E1809="","",SUMIF(OUTBOUND!$G:$G,WMS!E1809,OUTBOUND!$M:$M))</f>
        <v/>
      </c>
      <c r="X1809" s="71" t="str">
        <f>IF(E1809="","",SUMIF(OUTBOUND!$G:$G,WMS!E1809,OUTBOUND!$O:$O))</f>
        <v/>
      </c>
      <c r="Y1809" s="71" t="str">
        <f>IF(E1809="","",SUMIF(OUTBOUND!$G:$G,WMS!E1809,OUTBOUND!$AC:$AC))</f>
        <v/>
      </c>
      <c r="Z1809" s="71" t="str">
        <f>IF(E1809="","",SUMIF(OUTBOUND!$G:$G,WMS!E1809,OUTBOUND!$P:$P))</f>
        <v/>
      </c>
      <c r="AA1809" s="27" t="str">
        <f t="shared" si="479"/>
        <v/>
      </c>
      <c r="AB1809" s="27" t="str">
        <f t="shared" si="480"/>
        <v/>
      </c>
      <c r="AC1809" s="71" t="str">
        <f t="shared" si="481"/>
        <v/>
      </c>
      <c r="AD1809" s="71" t="str">
        <f t="shared" si="482"/>
        <v/>
      </c>
      <c r="AE1809" s="71" t="str">
        <f t="shared" si="483"/>
        <v/>
      </c>
      <c r="AF1809" s="80" t="str">
        <f t="shared" si="484"/>
        <v/>
      </c>
    </row>
    <row r="1810" spans="5:32">
      <c r="E1810" s="57" t="str">
        <f t="shared" si="485"/>
        <v/>
      </c>
      <c r="K1810" s="65" t="str">
        <f t="shared" si="474"/>
        <v/>
      </c>
      <c r="M1810" s="66" t="str">
        <f t="shared" si="475"/>
        <v/>
      </c>
      <c r="Q1810" s="71" t="str">
        <f t="shared" si="476"/>
        <v/>
      </c>
      <c r="R1810" s="65" t="str">
        <f t="shared" si="477"/>
        <v/>
      </c>
      <c r="S1810" s="72" t="str">
        <f t="shared" si="478"/>
        <v/>
      </c>
      <c r="V1810" s="27" t="str">
        <f>IF(E1810="","",SUMIF(OUTBOUND!$G:$G,WMS!E1810,OUTBOUND!$L:$L))</f>
        <v/>
      </c>
      <c r="W1810" s="27" t="str">
        <f>IF(E1810="","",SUMIF(OUTBOUND!$G:$G,WMS!E1810,OUTBOUND!$M:$M))</f>
        <v/>
      </c>
      <c r="X1810" s="71" t="str">
        <f>IF(E1810="","",SUMIF(OUTBOUND!$G:$G,WMS!E1810,OUTBOUND!$O:$O))</f>
        <v/>
      </c>
      <c r="Y1810" s="71" t="str">
        <f>IF(E1810="","",SUMIF(OUTBOUND!$G:$G,WMS!E1810,OUTBOUND!$AC:$AC))</f>
        <v/>
      </c>
      <c r="Z1810" s="71" t="str">
        <f>IF(E1810="","",SUMIF(OUTBOUND!$G:$G,WMS!E1810,OUTBOUND!$P:$P))</f>
        <v/>
      </c>
      <c r="AA1810" s="27" t="str">
        <f t="shared" si="479"/>
        <v/>
      </c>
      <c r="AB1810" s="27" t="str">
        <f t="shared" si="480"/>
        <v/>
      </c>
      <c r="AC1810" s="71" t="str">
        <f t="shared" si="481"/>
        <v/>
      </c>
      <c r="AD1810" s="71" t="str">
        <f t="shared" si="482"/>
        <v/>
      </c>
      <c r="AE1810" s="71" t="str">
        <f t="shared" si="483"/>
        <v/>
      </c>
      <c r="AF1810" s="80" t="str">
        <f t="shared" si="484"/>
        <v/>
      </c>
    </row>
    <row r="1811" spans="5:32">
      <c r="E1811" s="57" t="str">
        <f t="shared" si="485"/>
        <v/>
      </c>
      <c r="K1811" s="65" t="str">
        <f t="shared" si="474"/>
        <v/>
      </c>
      <c r="M1811" s="66" t="str">
        <f t="shared" si="475"/>
        <v/>
      </c>
      <c r="Q1811" s="71" t="str">
        <f t="shared" si="476"/>
        <v/>
      </c>
      <c r="R1811" s="65" t="str">
        <f t="shared" si="477"/>
        <v/>
      </c>
      <c r="S1811" s="72" t="str">
        <f t="shared" si="478"/>
        <v/>
      </c>
      <c r="V1811" s="27" t="str">
        <f>IF(E1811="","",SUMIF(OUTBOUND!$G:$G,WMS!E1811,OUTBOUND!$L:$L))</f>
        <v/>
      </c>
      <c r="W1811" s="27" t="str">
        <f>IF(E1811="","",SUMIF(OUTBOUND!$G:$G,WMS!E1811,OUTBOUND!$M:$M))</f>
        <v/>
      </c>
      <c r="X1811" s="71" t="str">
        <f>IF(E1811="","",SUMIF(OUTBOUND!$G:$G,WMS!E1811,OUTBOUND!$O:$O))</f>
        <v/>
      </c>
      <c r="Y1811" s="71" t="str">
        <f>IF(E1811="","",SUMIF(OUTBOUND!$G:$G,WMS!E1811,OUTBOUND!$AC:$AC))</f>
        <v/>
      </c>
      <c r="Z1811" s="71" t="str">
        <f>IF(E1811="","",SUMIF(OUTBOUND!$G:$G,WMS!E1811,OUTBOUND!$P:$P))</f>
        <v/>
      </c>
      <c r="AA1811" s="27" t="str">
        <f t="shared" si="479"/>
        <v/>
      </c>
      <c r="AB1811" s="27" t="str">
        <f t="shared" si="480"/>
        <v/>
      </c>
      <c r="AC1811" s="71" t="str">
        <f t="shared" si="481"/>
        <v/>
      </c>
      <c r="AD1811" s="71" t="str">
        <f t="shared" si="482"/>
        <v/>
      </c>
      <c r="AE1811" s="71" t="str">
        <f t="shared" si="483"/>
        <v/>
      </c>
      <c r="AF1811" s="80" t="str">
        <f t="shared" si="484"/>
        <v/>
      </c>
    </row>
    <row r="1812" spans="5:32">
      <c r="E1812" s="57" t="str">
        <f t="shared" si="485"/>
        <v/>
      </c>
      <c r="K1812" s="65" t="str">
        <f t="shared" si="474"/>
        <v/>
      </c>
      <c r="M1812" s="66" t="str">
        <f t="shared" si="475"/>
        <v/>
      </c>
      <c r="Q1812" s="71" t="str">
        <f t="shared" si="476"/>
        <v/>
      </c>
      <c r="R1812" s="65" t="str">
        <f t="shared" si="477"/>
        <v/>
      </c>
      <c r="S1812" s="72" t="str">
        <f t="shared" si="478"/>
        <v/>
      </c>
      <c r="V1812" s="27" t="str">
        <f>IF(E1812="","",SUMIF(OUTBOUND!$G:$G,WMS!E1812,OUTBOUND!$L:$L))</f>
        <v/>
      </c>
      <c r="W1812" s="27" t="str">
        <f>IF(E1812="","",SUMIF(OUTBOUND!$G:$G,WMS!E1812,OUTBOUND!$M:$M))</f>
        <v/>
      </c>
      <c r="X1812" s="71" t="str">
        <f>IF(E1812="","",SUMIF(OUTBOUND!$G:$G,WMS!E1812,OUTBOUND!$O:$O))</f>
        <v/>
      </c>
      <c r="Y1812" s="71" t="str">
        <f>IF(E1812="","",SUMIF(OUTBOUND!$G:$G,WMS!E1812,OUTBOUND!$AC:$AC))</f>
        <v/>
      </c>
      <c r="Z1812" s="71" t="str">
        <f>IF(E1812="","",SUMIF(OUTBOUND!$G:$G,WMS!E1812,OUTBOUND!$P:$P))</f>
        <v/>
      </c>
      <c r="AA1812" s="27" t="str">
        <f t="shared" si="479"/>
        <v/>
      </c>
      <c r="AB1812" s="27" t="str">
        <f t="shared" si="480"/>
        <v/>
      </c>
      <c r="AC1812" s="71" t="str">
        <f t="shared" si="481"/>
        <v/>
      </c>
      <c r="AD1812" s="71" t="str">
        <f t="shared" si="482"/>
        <v/>
      </c>
      <c r="AE1812" s="71" t="str">
        <f t="shared" si="483"/>
        <v/>
      </c>
      <c r="AF1812" s="80" t="str">
        <f t="shared" si="484"/>
        <v/>
      </c>
    </row>
    <row r="1813" spans="5:32">
      <c r="E1813" s="57" t="str">
        <f t="shared" si="485"/>
        <v/>
      </c>
      <c r="K1813" s="65" t="str">
        <f t="shared" si="474"/>
        <v/>
      </c>
      <c r="M1813" s="66" t="str">
        <f t="shared" si="475"/>
        <v/>
      </c>
      <c r="Q1813" s="71" t="str">
        <f t="shared" si="476"/>
        <v/>
      </c>
      <c r="R1813" s="65" t="str">
        <f t="shared" si="477"/>
        <v/>
      </c>
      <c r="S1813" s="72" t="str">
        <f t="shared" si="478"/>
        <v/>
      </c>
      <c r="V1813" s="27" t="str">
        <f>IF(E1813="","",SUMIF(OUTBOUND!$G:$G,WMS!E1813,OUTBOUND!$L:$L))</f>
        <v/>
      </c>
      <c r="W1813" s="27" t="str">
        <f>IF(E1813="","",SUMIF(OUTBOUND!$G:$G,WMS!E1813,OUTBOUND!$M:$M))</f>
        <v/>
      </c>
      <c r="X1813" s="71" t="str">
        <f>IF(E1813="","",SUMIF(OUTBOUND!$G:$G,WMS!E1813,OUTBOUND!$O:$O))</f>
        <v/>
      </c>
      <c r="Y1813" s="71" t="str">
        <f>IF(E1813="","",SUMIF(OUTBOUND!$G:$G,WMS!E1813,OUTBOUND!$AC:$AC))</f>
        <v/>
      </c>
      <c r="Z1813" s="71" t="str">
        <f>IF(E1813="","",SUMIF(OUTBOUND!$G:$G,WMS!E1813,OUTBOUND!$P:$P))</f>
        <v/>
      </c>
      <c r="AA1813" s="27" t="str">
        <f t="shared" si="479"/>
        <v/>
      </c>
      <c r="AB1813" s="27" t="str">
        <f t="shared" si="480"/>
        <v/>
      </c>
      <c r="AC1813" s="71" t="str">
        <f t="shared" si="481"/>
        <v/>
      </c>
      <c r="AD1813" s="71" t="str">
        <f t="shared" si="482"/>
        <v/>
      </c>
      <c r="AE1813" s="71" t="str">
        <f t="shared" si="483"/>
        <v/>
      </c>
      <c r="AF1813" s="80" t="str">
        <f t="shared" si="484"/>
        <v/>
      </c>
    </row>
    <row r="1814" spans="5:32">
      <c r="E1814" s="57" t="str">
        <f t="shared" si="485"/>
        <v/>
      </c>
      <c r="K1814" s="65" t="str">
        <f t="shared" si="474"/>
        <v/>
      </c>
      <c r="M1814" s="66" t="str">
        <f t="shared" si="475"/>
        <v/>
      </c>
      <c r="Q1814" s="71" t="str">
        <f t="shared" si="476"/>
        <v/>
      </c>
      <c r="R1814" s="65" t="str">
        <f t="shared" si="477"/>
        <v/>
      </c>
      <c r="S1814" s="72" t="str">
        <f t="shared" si="478"/>
        <v/>
      </c>
      <c r="V1814" s="27" t="str">
        <f>IF(E1814="","",SUMIF(OUTBOUND!$G:$G,WMS!E1814,OUTBOUND!$L:$L))</f>
        <v/>
      </c>
      <c r="W1814" s="27" t="str">
        <f>IF(E1814="","",SUMIF(OUTBOUND!$G:$G,WMS!E1814,OUTBOUND!$M:$M))</f>
        <v/>
      </c>
      <c r="X1814" s="71" t="str">
        <f>IF(E1814="","",SUMIF(OUTBOUND!$G:$G,WMS!E1814,OUTBOUND!$O:$O))</f>
        <v/>
      </c>
      <c r="Y1814" s="71" t="str">
        <f>IF(E1814="","",SUMIF(OUTBOUND!$G:$G,WMS!E1814,OUTBOUND!$AC:$AC))</f>
        <v/>
      </c>
      <c r="Z1814" s="71" t="str">
        <f>IF(E1814="","",SUMIF(OUTBOUND!$G:$G,WMS!E1814,OUTBOUND!$P:$P))</f>
        <v/>
      </c>
      <c r="AA1814" s="27" t="str">
        <f t="shared" si="479"/>
        <v/>
      </c>
      <c r="AB1814" s="27" t="str">
        <f t="shared" si="480"/>
        <v/>
      </c>
      <c r="AC1814" s="71" t="str">
        <f t="shared" si="481"/>
        <v/>
      </c>
      <c r="AD1814" s="71" t="str">
        <f t="shared" si="482"/>
        <v/>
      </c>
      <c r="AE1814" s="71" t="str">
        <f t="shared" si="483"/>
        <v/>
      </c>
      <c r="AF1814" s="80" t="str">
        <f t="shared" si="484"/>
        <v/>
      </c>
    </row>
    <row r="1815" spans="5:32">
      <c r="E1815" s="57" t="str">
        <f t="shared" si="485"/>
        <v/>
      </c>
      <c r="K1815" s="65" t="str">
        <f t="shared" si="474"/>
        <v/>
      </c>
      <c r="M1815" s="66" t="str">
        <f t="shared" si="475"/>
        <v/>
      </c>
      <c r="Q1815" s="71" t="str">
        <f t="shared" si="476"/>
        <v/>
      </c>
      <c r="R1815" s="65" t="str">
        <f t="shared" si="477"/>
        <v/>
      </c>
      <c r="S1815" s="72" t="str">
        <f t="shared" si="478"/>
        <v/>
      </c>
      <c r="V1815" s="27" t="str">
        <f>IF(E1815="","",SUMIF(OUTBOUND!$G:$G,WMS!E1815,OUTBOUND!$L:$L))</f>
        <v/>
      </c>
      <c r="W1815" s="27" t="str">
        <f>IF(E1815="","",SUMIF(OUTBOUND!$G:$G,WMS!E1815,OUTBOUND!$M:$M))</f>
        <v/>
      </c>
      <c r="X1815" s="71" t="str">
        <f>IF(E1815="","",SUMIF(OUTBOUND!$G:$G,WMS!E1815,OUTBOUND!$O:$O))</f>
        <v/>
      </c>
      <c r="Y1815" s="71" t="str">
        <f>IF(E1815="","",SUMIF(OUTBOUND!$G:$G,WMS!E1815,OUTBOUND!$AC:$AC))</f>
        <v/>
      </c>
      <c r="Z1815" s="71" t="str">
        <f>IF(E1815="","",SUMIF(OUTBOUND!$G:$G,WMS!E1815,OUTBOUND!$P:$P))</f>
        <v/>
      </c>
      <c r="AA1815" s="27" t="str">
        <f t="shared" si="479"/>
        <v/>
      </c>
      <c r="AB1815" s="27" t="str">
        <f t="shared" si="480"/>
        <v/>
      </c>
      <c r="AC1815" s="71" t="str">
        <f t="shared" si="481"/>
        <v/>
      </c>
      <c r="AD1815" s="71" t="str">
        <f t="shared" si="482"/>
        <v/>
      </c>
      <c r="AE1815" s="71" t="str">
        <f t="shared" si="483"/>
        <v/>
      </c>
      <c r="AF1815" s="80" t="str">
        <f t="shared" si="484"/>
        <v/>
      </c>
    </row>
    <row r="1816" spans="5:32">
      <c r="E1816" s="57" t="str">
        <f t="shared" si="485"/>
        <v/>
      </c>
      <c r="K1816" s="65" t="str">
        <f t="shared" si="474"/>
        <v/>
      </c>
      <c r="M1816" s="66" t="str">
        <f t="shared" si="475"/>
        <v/>
      </c>
      <c r="Q1816" s="71" t="str">
        <f t="shared" si="476"/>
        <v/>
      </c>
      <c r="R1816" s="65" t="str">
        <f t="shared" si="477"/>
        <v/>
      </c>
      <c r="S1816" s="72" t="str">
        <f t="shared" si="478"/>
        <v/>
      </c>
      <c r="V1816" s="27" t="str">
        <f>IF(E1816="","",SUMIF(OUTBOUND!$G:$G,WMS!E1816,OUTBOUND!$L:$L))</f>
        <v/>
      </c>
      <c r="W1816" s="27" t="str">
        <f>IF(E1816="","",SUMIF(OUTBOUND!$G:$G,WMS!E1816,OUTBOUND!$M:$M))</f>
        <v/>
      </c>
      <c r="X1816" s="71" t="str">
        <f>IF(E1816="","",SUMIF(OUTBOUND!$G:$G,WMS!E1816,OUTBOUND!$O:$O))</f>
        <v/>
      </c>
      <c r="Y1816" s="71" t="str">
        <f>IF(E1816="","",SUMIF(OUTBOUND!$G:$G,WMS!E1816,OUTBOUND!$AC:$AC))</f>
        <v/>
      </c>
      <c r="Z1816" s="71" t="str">
        <f>IF(E1816="","",SUMIF(OUTBOUND!$G:$G,WMS!E1816,OUTBOUND!$P:$P))</f>
        <v/>
      </c>
      <c r="AA1816" s="27" t="str">
        <f t="shared" si="479"/>
        <v/>
      </c>
      <c r="AB1816" s="27" t="str">
        <f t="shared" si="480"/>
        <v/>
      </c>
      <c r="AC1816" s="71" t="str">
        <f t="shared" si="481"/>
        <v/>
      </c>
      <c r="AD1816" s="71" t="str">
        <f t="shared" si="482"/>
        <v/>
      </c>
      <c r="AE1816" s="71" t="str">
        <f t="shared" si="483"/>
        <v/>
      </c>
      <c r="AF1816" s="80" t="str">
        <f t="shared" si="484"/>
        <v/>
      </c>
    </row>
    <row r="1817" spans="5:32">
      <c r="E1817" s="57" t="str">
        <f t="shared" si="485"/>
        <v/>
      </c>
      <c r="K1817" s="65" t="str">
        <f t="shared" si="474"/>
        <v/>
      </c>
      <c r="M1817" s="66" t="str">
        <f t="shared" si="475"/>
        <v/>
      </c>
      <c r="Q1817" s="71" t="str">
        <f t="shared" si="476"/>
        <v/>
      </c>
      <c r="R1817" s="65" t="str">
        <f t="shared" si="477"/>
        <v/>
      </c>
      <c r="S1817" s="72" t="str">
        <f t="shared" si="478"/>
        <v/>
      </c>
      <c r="V1817" s="27" t="str">
        <f>IF(E1817="","",SUMIF(OUTBOUND!$G:$G,WMS!E1817,OUTBOUND!$L:$L))</f>
        <v/>
      </c>
      <c r="W1817" s="27" t="str">
        <f>IF(E1817="","",SUMIF(OUTBOUND!$G:$G,WMS!E1817,OUTBOUND!$M:$M))</f>
        <v/>
      </c>
      <c r="X1817" s="71" t="str">
        <f>IF(E1817="","",SUMIF(OUTBOUND!$G:$G,WMS!E1817,OUTBOUND!$O:$O))</f>
        <v/>
      </c>
      <c r="Y1817" s="71" t="str">
        <f>IF(E1817="","",SUMIF(OUTBOUND!$G:$G,WMS!E1817,OUTBOUND!$AC:$AC))</f>
        <v/>
      </c>
      <c r="Z1817" s="71" t="str">
        <f>IF(E1817="","",SUMIF(OUTBOUND!$G:$G,WMS!E1817,OUTBOUND!$P:$P))</f>
        <v/>
      </c>
      <c r="AA1817" s="27" t="str">
        <f t="shared" si="479"/>
        <v/>
      </c>
      <c r="AB1817" s="27" t="str">
        <f t="shared" si="480"/>
        <v/>
      </c>
      <c r="AC1817" s="71" t="str">
        <f t="shared" si="481"/>
        <v/>
      </c>
      <c r="AD1817" s="71" t="str">
        <f t="shared" si="482"/>
        <v/>
      </c>
      <c r="AE1817" s="71" t="str">
        <f t="shared" si="483"/>
        <v/>
      </c>
      <c r="AF1817" s="80" t="str">
        <f t="shared" si="484"/>
        <v/>
      </c>
    </row>
    <row r="1818" spans="5:32">
      <c r="E1818" s="57" t="str">
        <f t="shared" si="485"/>
        <v/>
      </c>
      <c r="K1818" s="65" t="str">
        <f t="shared" si="474"/>
        <v/>
      </c>
      <c r="M1818" s="66" t="str">
        <f t="shared" si="475"/>
        <v/>
      </c>
      <c r="Q1818" s="71" t="str">
        <f t="shared" si="476"/>
        <v/>
      </c>
      <c r="R1818" s="65" t="str">
        <f t="shared" si="477"/>
        <v/>
      </c>
      <c r="S1818" s="72" t="str">
        <f t="shared" si="478"/>
        <v/>
      </c>
      <c r="V1818" s="27" t="str">
        <f>IF(E1818="","",SUMIF(OUTBOUND!$G:$G,WMS!E1818,OUTBOUND!$L:$L))</f>
        <v/>
      </c>
      <c r="W1818" s="27" t="str">
        <f>IF(E1818="","",SUMIF(OUTBOUND!$G:$G,WMS!E1818,OUTBOUND!$M:$M))</f>
        <v/>
      </c>
      <c r="X1818" s="71" t="str">
        <f>IF(E1818="","",SUMIF(OUTBOUND!$G:$G,WMS!E1818,OUTBOUND!$O:$O))</f>
        <v/>
      </c>
      <c r="Y1818" s="71" t="str">
        <f>IF(E1818="","",SUMIF(OUTBOUND!$G:$G,WMS!E1818,OUTBOUND!$AC:$AC))</f>
        <v/>
      </c>
      <c r="Z1818" s="71" t="str">
        <f>IF(E1818="","",SUMIF(OUTBOUND!$G:$G,WMS!E1818,OUTBOUND!$P:$P))</f>
        <v/>
      </c>
      <c r="AA1818" s="27" t="str">
        <f t="shared" si="479"/>
        <v/>
      </c>
      <c r="AB1818" s="27" t="str">
        <f t="shared" si="480"/>
        <v/>
      </c>
      <c r="AC1818" s="71" t="str">
        <f t="shared" si="481"/>
        <v/>
      </c>
      <c r="AD1818" s="71" t="str">
        <f t="shared" si="482"/>
        <v/>
      </c>
      <c r="AE1818" s="71" t="str">
        <f t="shared" si="483"/>
        <v/>
      </c>
      <c r="AF1818" s="80" t="str">
        <f t="shared" si="484"/>
        <v/>
      </c>
    </row>
    <row r="1819" spans="5:32">
      <c r="E1819" s="57" t="str">
        <f t="shared" si="485"/>
        <v/>
      </c>
      <c r="K1819" s="65" t="str">
        <f t="shared" si="474"/>
        <v/>
      </c>
      <c r="M1819" s="66" t="str">
        <f t="shared" si="475"/>
        <v/>
      </c>
      <c r="Q1819" s="71" t="str">
        <f t="shared" si="476"/>
        <v/>
      </c>
      <c r="R1819" s="65" t="str">
        <f t="shared" si="477"/>
        <v/>
      </c>
      <c r="S1819" s="72" t="str">
        <f t="shared" si="478"/>
        <v/>
      </c>
      <c r="V1819" s="27" t="str">
        <f>IF(E1819="","",SUMIF(OUTBOUND!$G:$G,WMS!E1819,OUTBOUND!$L:$L))</f>
        <v/>
      </c>
      <c r="W1819" s="27" t="str">
        <f>IF(E1819="","",SUMIF(OUTBOUND!$G:$G,WMS!E1819,OUTBOUND!$M:$M))</f>
        <v/>
      </c>
      <c r="X1819" s="71" t="str">
        <f>IF(E1819="","",SUMIF(OUTBOUND!$G:$G,WMS!E1819,OUTBOUND!$O:$O))</f>
        <v/>
      </c>
      <c r="Y1819" s="71" t="str">
        <f>IF(E1819="","",SUMIF(OUTBOUND!$G:$G,WMS!E1819,OUTBOUND!$AC:$AC))</f>
        <v/>
      </c>
      <c r="Z1819" s="71" t="str">
        <f>IF(E1819="","",SUMIF(OUTBOUND!$G:$G,WMS!E1819,OUTBOUND!$P:$P))</f>
        <v/>
      </c>
      <c r="AA1819" s="27" t="str">
        <f t="shared" si="479"/>
        <v/>
      </c>
      <c r="AB1819" s="27" t="str">
        <f t="shared" si="480"/>
        <v/>
      </c>
      <c r="AC1819" s="71" t="str">
        <f t="shared" si="481"/>
        <v/>
      </c>
      <c r="AD1819" s="71" t="str">
        <f t="shared" si="482"/>
        <v/>
      </c>
      <c r="AE1819" s="71" t="str">
        <f t="shared" si="483"/>
        <v/>
      </c>
      <c r="AF1819" s="80" t="str">
        <f t="shared" si="484"/>
        <v/>
      </c>
    </row>
    <row r="1820" spans="5:32">
      <c r="E1820" s="57" t="str">
        <f t="shared" si="485"/>
        <v/>
      </c>
      <c r="K1820" s="65" t="str">
        <f t="shared" si="474"/>
        <v/>
      </c>
      <c r="M1820" s="66" t="str">
        <f t="shared" si="475"/>
        <v/>
      </c>
      <c r="Q1820" s="71" t="str">
        <f t="shared" si="476"/>
        <v/>
      </c>
      <c r="R1820" s="65" t="str">
        <f t="shared" si="477"/>
        <v/>
      </c>
      <c r="S1820" s="72" t="str">
        <f t="shared" si="478"/>
        <v/>
      </c>
      <c r="V1820" s="27" t="str">
        <f>IF(E1820="","",SUMIF(OUTBOUND!$G:$G,WMS!E1820,OUTBOUND!$L:$L))</f>
        <v/>
      </c>
      <c r="W1820" s="27" t="str">
        <f>IF(E1820="","",SUMIF(OUTBOUND!$G:$G,WMS!E1820,OUTBOUND!$M:$M))</f>
        <v/>
      </c>
      <c r="X1820" s="71" t="str">
        <f>IF(E1820="","",SUMIF(OUTBOUND!$G:$G,WMS!E1820,OUTBOUND!$O:$O))</f>
        <v/>
      </c>
      <c r="Y1820" s="71" t="str">
        <f>IF(E1820="","",SUMIF(OUTBOUND!$G:$G,WMS!E1820,OUTBOUND!$AC:$AC))</f>
        <v/>
      </c>
      <c r="Z1820" s="71" t="str">
        <f>IF(E1820="","",SUMIF(OUTBOUND!$G:$G,WMS!E1820,OUTBOUND!$P:$P))</f>
        <v/>
      </c>
      <c r="AA1820" s="27" t="str">
        <f t="shared" si="479"/>
        <v/>
      </c>
      <c r="AB1820" s="27" t="str">
        <f t="shared" si="480"/>
        <v/>
      </c>
      <c r="AC1820" s="71" t="str">
        <f t="shared" si="481"/>
        <v/>
      </c>
      <c r="AD1820" s="71" t="str">
        <f t="shared" si="482"/>
        <v/>
      </c>
      <c r="AE1820" s="71" t="str">
        <f t="shared" si="483"/>
        <v/>
      </c>
      <c r="AF1820" s="80" t="str">
        <f t="shared" si="484"/>
        <v/>
      </c>
    </row>
    <row r="1821" spans="5:32">
      <c r="E1821" s="57" t="str">
        <f t="shared" si="485"/>
        <v/>
      </c>
      <c r="K1821" s="65" t="str">
        <f t="shared" si="474"/>
        <v/>
      </c>
      <c r="M1821" s="66" t="str">
        <f t="shared" si="475"/>
        <v/>
      </c>
      <c r="Q1821" s="71" t="str">
        <f t="shared" si="476"/>
        <v/>
      </c>
      <c r="R1821" s="65" t="str">
        <f t="shared" si="477"/>
        <v/>
      </c>
      <c r="S1821" s="72" t="str">
        <f t="shared" si="478"/>
        <v/>
      </c>
      <c r="V1821" s="27" t="str">
        <f>IF(E1821="","",SUMIF(OUTBOUND!$G:$G,WMS!E1821,OUTBOUND!$L:$L))</f>
        <v/>
      </c>
      <c r="W1821" s="27" t="str">
        <f>IF(E1821="","",SUMIF(OUTBOUND!$G:$G,WMS!E1821,OUTBOUND!$M:$M))</f>
        <v/>
      </c>
      <c r="X1821" s="71" t="str">
        <f>IF(E1821="","",SUMIF(OUTBOUND!$G:$G,WMS!E1821,OUTBOUND!$O:$O))</f>
        <v/>
      </c>
      <c r="Y1821" s="71" t="str">
        <f>IF(E1821="","",SUMIF(OUTBOUND!$G:$G,WMS!E1821,OUTBOUND!$AC:$AC))</f>
        <v/>
      </c>
      <c r="Z1821" s="71" t="str">
        <f>IF(E1821="","",SUMIF(OUTBOUND!$G:$G,WMS!E1821,OUTBOUND!$P:$P))</f>
        <v/>
      </c>
      <c r="AA1821" s="27" t="str">
        <f t="shared" si="479"/>
        <v/>
      </c>
      <c r="AB1821" s="27" t="str">
        <f t="shared" si="480"/>
        <v/>
      </c>
      <c r="AC1821" s="71" t="str">
        <f t="shared" si="481"/>
        <v/>
      </c>
      <c r="AD1821" s="71" t="str">
        <f t="shared" si="482"/>
        <v/>
      </c>
      <c r="AE1821" s="71" t="str">
        <f t="shared" si="483"/>
        <v/>
      </c>
      <c r="AF1821" s="80" t="str">
        <f t="shared" si="484"/>
        <v/>
      </c>
    </row>
    <row r="1822" spans="5:32">
      <c r="E1822" s="57" t="str">
        <f t="shared" si="485"/>
        <v/>
      </c>
      <c r="K1822" s="65" t="str">
        <f t="shared" si="474"/>
        <v/>
      </c>
      <c r="M1822" s="66" t="str">
        <f t="shared" si="475"/>
        <v/>
      </c>
      <c r="Q1822" s="71" t="str">
        <f t="shared" si="476"/>
        <v/>
      </c>
      <c r="R1822" s="65" t="str">
        <f t="shared" si="477"/>
        <v/>
      </c>
      <c r="S1822" s="72" t="str">
        <f t="shared" si="478"/>
        <v/>
      </c>
      <c r="V1822" s="27" t="str">
        <f>IF(E1822="","",SUMIF(OUTBOUND!$G:$G,WMS!E1822,OUTBOUND!$L:$L))</f>
        <v/>
      </c>
      <c r="W1822" s="27" t="str">
        <f>IF(E1822="","",SUMIF(OUTBOUND!$G:$G,WMS!E1822,OUTBOUND!$M:$M))</f>
        <v/>
      </c>
      <c r="X1822" s="71" t="str">
        <f>IF(E1822="","",SUMIF(OUTBOUND!$G:$G,WMS!E1822,OUTBOUND!$O:$O))</f>
        <v/>
      </c>
      <c r="Y1822" s="71" t="str">
        <f>IF(E1822="","",SUMIF(OUTBOUND!$G:$G,WMS!E1822,OUTBOUND!$AC:$AC))</f>
        <v/>
      </c>
      <c r="Z1822" s="71" t="str">
        <f>IF(E1822="","",SUMIF(OUTBOUND!$G:$G,WMS!E1822,OUTBOUND!$P:$P))</f>
        <v/>
      </c>
      <c r="AA1822" s="27" t="str">
        <f t="shared" si="479"/>
        <v/>
      </c>
      <c r="AB1822" s="27" t="str">
        <f t="shared" si="480"/>
        <v/>
      </c>
      <c r="AC1822" s="71" t="str">
        <f t="shared" si="481"/>
        <v/>
      </c>
      <c r="AD1822" s="71" t="str">
        <f t="shared" si="482"/>
        <v/>
      </c>
      <c r="AE1822" s="71" t="str">
        <f t="shared" si="483"/>
        <v/>
      </c>
      <c r="AF1822" s="80" t="str">
        <f t="shared" si="484"/>
        <v/>
      </c>
    </row>
    <row r="1823" spans="5:32">
      <c r="E1823" s="57" t="str">
        <f t="shared" si="485"/>
        <v/>
      </c>
      <c r="K1823" s="65" t="str">
        <f t="shared" si="474"/>
        <v/>
      </c>
      <c r="M1823" s="66" t="str">
        <f t="shared" si="475"/>
        <v/>
      </c>
      <c r="Q1823" s="71" t="str">
        <f t="shared" si="476"/>
        <v/>
      </c>
      <c r="R1823" s="65" t="str">
        <f t="shared" si="477"/>
        <v/>
      </c>
      <c r="S1823" s="72" t="str">
        <f t="shared" si="478"/>
        <v/>
      </c>
      <c r="V1823" s="27" t="str">
        <f>IF(E1823="","",SUMIF(OUTBOUND!$G:$G,WMS!E1823,OUTBOUND!$L:$L))</f>
        <v/>
      </c>
      <c r="W1823" s="27" t="str">
        <f>IF(E1823="","",SUMIF(OUTBOUND!$G:$G,WMS!E1823,OUTBOUND!$M:$M))</f>
        <v/>
      </c>
      <c r="X1823" s="71" t="str">
        <f>IF(E1823="","",SUMIF(OUTBOUND!$G:$G,WMS!E1823,OUTBOUND!$O:$O))</f>
        <v/>
      </c>
      <c r="Y1823" s="71" t="str">
        <f>IF(E1823="","",SUMIF(OUTBOUND!$G:$G,WMS!E1823,OUTBOUND!$AC:$AC))</f>
        <v/>
      </c>
      <c r="Z1823" s="71" t="str">
        <f>IF(E1823="","",SUMIF(OUTBOUND!$G:$G,WMS!E1823,OUTBOUND!$P:$P))</f>
        <v/>
      </c>
      <c r="AA1823" s="27" t="str">
        <f t="shared" si="479"/>
        <v/>
      </c>
      <c r="AB1823" s="27" t="str">
        <f t="shared" si="480"/>
        <v/>
      </c>
      <c r="AC1823" s="71" t="str">
        <f t="shared" si="481"/>
        <v/>
      </c>
      <c r="AD1823" s="71" t="str">
        <f t="shared" si="482"/>
        <v/>
      </c>
      <c r="AE1823" s="71" t="str">
        <f t="shared" si="483"/>
        <v/>
      </c>
      <c r="AF1823" s="80" t="str">
        <f t="shared" si="484"/>
        <v/>
      </c>
    </row>
    <row r="1824" spans="5:32">
      <c r="E1824" s="57" t="str">
        <f t="shared" si="485"/>
        <v/>
      </c>
      <c r="K1824" s="65" t="str">
        <f t="shared" ref="K1824:K1887" si="486">IF(J1824="","",J1824/I1824)</f>
        <v/>
      </c>
      <c r="M1824" s="66" t="str">
        <f t="shared" ref="M1824:M1887" si="487">IF(L1824="","",ROUND(I1824*L1824,3))</f>
        <v/>
      </c>
      <c r="Q1824" s="71" t="str">
        <f t="shared" ref="Q1824:Q1887" si="488">IF(P1824="","",ROUND(N1824*O1824*P1824/1000000,3))</f>
        <v/>
      </c>
      <c r="R1824" s="65" t="str">
        <f t="shared" ref="R1824:R1887" si="489">IF(Q1824="","",ROUND(N1824*O1824*P1824/1000000*I1824,2))</f>
        <v/>
      </c>
      <c r="S1824" s="72" t="str">
        <f t="shared" ref="S1824:S1887" si="490">IF(T1824="","",T1824/J1824)</f>
        <v/>
      </c>
      <c r="V1824" s="27" t="str">
        <f>IF(E1824="","",SUMIF(OUTBOUND!$G:$G,WMS!E1824,OUTBOUND!$L:$L))</f>
        <v/>
      </c>
      <c r="W1824" s="27" t="str">
        <f>IF(E1824="","",SUMIF(OUTBOUND!$G:$G,WMS!E1824,OUTBOUND!$M:$M))</f>
        <v/>
      </c>
      <c r="X1824" s="71" t="str">
        <f>IF(E1824="","",SUMIF(OUTBOUND!$G:$G,WMS!E1824,OUTBOUND!$O:$O))</f>
        <v/>
      </c>
      <c r="Y1824" s="71" t="str">
        <f>IF(E1824="","",SUMIF(OUTBOUND!$G:$G,WMS!E1824,OUTBOUND!$AC:$AC))</f>
        <v/>
      </c>
      <c r="Z1824" s="71" t="str">
        <f>IF(E1824="","",SUMIF(OUTBOUND!$G:$G,WMS!E1824,OUTBOUND!$P:$P))</f>
        <v/>
      </c>
      <c r="AA1824" s="27" t="str">
        <f t="shared" ref="AA1824:AA1887" si="491">IF(I1824="","",I1824-V1824)</f>
        <v/>
      </c>
      <c r="AB1824" s="27" t="str">
        <f t="shared" ref="AB1824:AB1887" si="492">IF(J1824="","",J1824-W1824)</f>
        <v/>
      </c>
      <c r="AC1824" s="71" t="str">
        <f t="shared" ref="AC1824:AC1887" si="493">IF(M1824="","",M1824-X1824)</f>
        <v/>
      </c>
      <c r="AD1824" s="71" t="str">
        <f t="shared" ref="AD1824:AD1887" si="494">IF(T1824="","",T1824-Y1824)</f>
        <v/>
      </c>
      <c r="AE1824" s="71" t="str">
        <f t="shared" ref="AE1824:AE1887" si="495">IF(R1824="","",R1824-Z1824)</f>
        <v/>
      </c>
      <c r="AF1824" s="80" t="str">
        <f t="shared" ref="AF1824:AF1887" si="496">IF(AB1824="","",EXACT(K1824,AB1824/AA1824))</f>
        <v/>
      </c>
    </row>
    <row r="1825" spans="5:32">
      <c r="E1825" s="57" t="str">
        <f t="shared" si="485"/>
        <v/>
      </c>
      <c r="K1825" s="65" t="str">
        <f t="shared" si="486"/>
        <v/>
      </c>
      <c r="M1825" s="66" t="str">
        <f t="shared" si="487"/>
        <v/>
      </c>
      <c r="Q1825" s="71" t="str">
        <f t="shared" si="488"/>
        <v/>
      </c>
      <c r="R1825" s="65" t="str">
        <f t="shared" si="489"/>
        <v/>
      </c>
      <c r="S1825" s="72" t="str">
        <f t="shared" si="490"/>
        <v/>
      </c>
      <c r="V1825" s="27" t="str">
        <f>IF(E1825="","",SUMIF(OUTBOUND!$G:$G,WMS!E1825,OUTBOUND!$L:$L))</f>
        <v/>
      </c>
      <c r="W1825" s="27" t="str">
        <f>IF(E1825="","",SUMIF(OUTBOUND!$G:$G,WMS!E1825,OUTBOUND!$M:$M))</f>
        <v/>
      </c>
      <c r="X1825" s="71" t="str">
        <f>IF(E1825="","",SUMIF(OUTBOUND!$G:$G,WMS!E1825,OUTBOUND!$O:$O))</f>
        <v/>
      </c>
      <c r="Y1825" s="71" t="str">
        <f>IF(E1825="","",SUMIF(OUTBOUND!$G:$G,WMS!E1825,OUTBOUND!$AC:$AC))</f>
        <v/>
      </c>
      <c r="Z1825" s="71" t="str">
        <f>IF(E1825="","",SUMIF(OUTBOUND!$G:$G,WMS!E1825,OUTBOUND!$P:$P))</f>
        <v/>
      </c>
      <c r="AA1825" s="27" t="str">
        <f t="shared" si="491"/>
        <v/>
      </c>
      <c r="AB1825" s="27" t="str">
        <f t="shared" si="492"/>
        <v/>
      </c>
      <c r="AC1825" s="71" t="str">
        <f t="shared" si="493"/>
        <v/>
      </c>
      <c r="AD1825" s="71" t="str">
        <f t="shared" si="494"/>
        <v/>
      </c>
      <c r="AE1825" s="71" t="str">
        <f t="shared" si="495"/>
        <v/>
      </c>
      <c r="AF1825" s="80" t="str">
        <f t="shared" si="496"/>
        <v/>
      </c>
    </row>
    <row r="1826" spans="5:32">
      <c r="E1826" s="57" t="str">
        <f t="shared" si="485"/>
        <v/>
      </c>
      <c r="K1826" s="65" t="str">
        <f t="shared" si="486"/>
        <v/>
      </c>
      <c r="M1826" s="66" t="str">
        <f t="shared" si="487"/>
        <v/>
      </c>
      <c r="Q1826" s="71" t="str">
        <f t="shared" si="488"/>
        <v/>
      </c>
      <c r="R1826" s="65" t="str">
        <f t="shared" si="489"/>
        <v/>
      </c>
      <c r="S1826" s="72" t="str">
        <f t="shared" si="490"/>
        <v/>
      </c>
      <c r="V1826" s="27" t="str">
        <f>IF(E1826="","",SUMIF(OUTBOUND!$G:$G,WMS!E1826,OUTBOUND!$L:$L))</f>
        <v/>
      </c>
      <c r="W1826" s="27" t="str">
        <f>IF(E1826="","",SUMIF(OUTBOUND!$G:$G,WMS!E1826,OUTBOUND!$M:$M))</f>
        <v/>
      </c>
      <c r="X1826" s="71" t="str">
        <f>IF(E1826="","",SUMIF(OUTBOUND!$G:$G,WMS!E1826,OUTBOUND!$O:$O))</f>
        <v/>
      </c>
      <c r="Y1826" s="71" t="str">
        <f>IF(E1826="","",SUMIF(OUTBOUND!$G:$G,WMS!E1826,OUTBOUND!$AC:$AC))</f>
        <v/>
      </c>
      <c r="Z1826" s="71" t="str">
        <f>IF(E1826="","",SUMIF(OUTBOUND!$G:$G,WMS!E1826,OUTBOUND!$P:$P))</f>
        <v/>
      </c>
      <c r="AA1826" s="27" t="str">
        <f t="shared" si="491"/>
        <v/>
      </c>
      <c r="AB1826" s="27" t="str">
        <f t="shared" si="492"/>
        <v/>
      </c>
      <c r="AC1826" s="71" t="str">
        <f t="shared" si="493"/>
        <v/>
      </c>
      <c r="AD1826" s="71" t="str">
        <f t="shared" si="494"/>
        <v/>
      </c>
      <c r="AE1826" s="71" t="str">
        <f t="shared" si="495"/>
        <v/>
      </c>
      <c r="AF1826" s="80" t="str">
        <f t="shared" si="496"/>
        <v/>
      </c>
    </row>
    <row r="1827" spans="5:32">
      <c r="E1827" s="57" t="str">
        <f t="shared" si="485"/>
        <v/>
      </c>
      <c r="K1827" s="65" t="str">
        <f t="shared" si="486"/>
        <v/>
      </c>
      <c r="M1827" s="66" t="str">
        <f t="shared" si="487"/>
        <v/>
      </c>
      <c r="Q1827" s="71" t="str">
        <f t="shared" si="488"/>
        <v/>
      </c>
      <c r="R1827" s="65" t="str">
        <f t="shared" si="489"/>
        <v/>
      </c>
      <c r="S1827" s="72" t="str">
        <f t="shared" si="490"/>
        <v/>
      </c>
      <c r="V1827" s="27" t="str">
        <f>IF(E1827="","",SUMIF(OUTBOUND!$G:$G,WMS!E1827,OUTBOUND!$L:$L))</f>
        <v/>
      </c>
      <c r="W1827" s="27" t="str">
        <f>IF(E1827="","",SUMIF(OUTBOUND!$G:$G,WMS!E1827,OUTBOUND!$M:$M))</f>
        <v/>
      </c>
      <c r="X1827" s="71" t="str">
        <f>IF(E1827="","",SUMIF(OUTBOUND!$G:$G,WMS!E1827,OUTBOUND!$O:$O))</f>
        <v/>
      </c>
      <c r="Y1827" s="71" t="str">
        <f>IF(E1827="","",SUMIF(OUTBOUND!$G:$G,WMS!E1827,OUTBOUND!$AC:$AC))</f>
        <v/>
      </c>
      <c r="Z1827" s="71" t="str">
        <f>IF(E1827="","",SUMIF(OUTBOUND!$G:$G,WMS!E1827,OUTBOUND!$P:$P))</f>
        <v/>
      </c>
      <c r="AA1827" s="27" t="str">
        <f t="shared" si="491"/>
        <v/>
      </c>
      <c r="AB1827" s="27" t="str">
        <f t="shared" si="492"/>
        <v/>
      </c>
      <c r="AC1827" s="71" t="str">
        <f t="shared" si="493"/>
        <v/>
      </c>
      <c r="AD1827" s="71" t="str">
        <f t="shared" si="494"/>
        <v/>
      </c>
      <c r="AE1827" s="71" t="str">
        <f t="shared" si="495"/>
        <v/>
      </c>
      <c r="AF1827" s="80" t="str">
        <f t="shared" si="496"/>
        <v/>
      </c>
    </row>
    <row r="1828" spans="5:32">
      <c r="E1828" s="57" t="str">
        <f t="shared" si="485"/>
        <v/>
      </c>
      <c r="K1828" s="65" t="str">
        <f t="shared" si="486"/>
        <v/>
      </c>
      <c r="M1828" s="66" t="str">
        <f t="shared" si="487"/>
        <v/>
      </c>
      <c r="Q1828" s="71" t="str">
        <f t="shared" si="488"/>
        <v/>
      </c>
      <c r="R1828" s="65" t="str">
        <f t="shared" si="489"/>
        <v/>
      </c>
      <c r="S1828" s="72" t="str">
        <f t="shared" si="490"/>
        <v/>
      </c>
      <c r="V1828" s="27" t="str">
        <f>IF(E1828="","",SUMIF(OUTBOUND!$G:$G,WMS!E1828,OUTBOUND!$L:$L))</f>
        <v/>
      </c>
      <c r="W1828" s="27" t="str">
        <f>IF(E1828="","",SUMIF(OUTBOUND!$G:$G,WMS!E1828,OUTBOUND!$M:$M))</f>
        <v/>
      </c>
      <c r="X1828" s="71" t="str">
        <f>IF(E1828="","",SUMIF(OUTBOUND!$G:$G,WMS!E1828,OUTBOUND!$O:$O))</f>
        <v/>
      </c>
      <c r="Y1828" s="71" t="str">
        <f>IF(E1828="","",SUMIF(OUTBOUND!$G:$G,WMS!E1828,OUTBOUND!$AC:$AC))</f>
        <v/>
      </c>
      <c r="Z1828" s="71" t="str">
        <f>IF(E1828="","",SUMIF(OUTBOUND!$G:$G,WMS!E1828,OUTBOUND!$P:$P))</f>
        <v/>
      </c>
      <c r="AA1828" s="27" t="str">
        <f t="shared" si="491"/>
        <v/>
      </c>
      <c r="AB1828" s="27" t="str">
        <f t="shared" si="492"/>
        <v/>
      </c>
      <c r="AC1828" s="71" t="str">
        <f t="shared" si="493"/>
        <v/>
      </c>
      <c r="AD1828" s="71" t="str">
        <f t="shared" si="494"/>
        <v/>
      </c>
      <c r="AE1828" s="71" t="str">
        <f t="shared" si="495"/>
        <v/>
      </c>
      <c r="AF1828" s="80" t="str">
        <f t="shared" si="496"/>
        <v/>
      </c>
    </row>
    <row r="1829" spans="5:32">
      <c r="E1829" s="57" t="str">
        <f t="shared" si="485"/>
        <v/>
      </c>
      <c r="K1829" s="65" t="str">
        <f t="shared" si="486"/>
        <v/>
      </c>
      <c r="M1829" s="66" t="str">
        <f t="shared" si="487"/>
        <v/>
      </c>
      <c r="Q1829" s="71" t="str">
        <f t="shared" si="488"/>
        <v/>
      </c>
      <c r="R1829" s="65" t="str">
        <f t="shared" si="489"/>
        <v/>
      </c>
      <c r="S1829" s="72" t="str">
        <f t="shared" si="490"/>
        <v/>
      </c>
      <c r="V1829" s="27" t="str">
        <f>IF(E1829="","",SUMIF(OUTBOUND!$G:$G,WMS!E1829,OUTBOUND!$L:$L))</f>
        <v/>
      </c>
      <c r="W1829" s="27" t="str">
        <f>IF(E1829="","",SUMIF(OUTBOUND!$G:$G,WMS!E1829,OUTBOUND!$M:$M))</f>
        <v/>
      </c>
      <c r="X1829" s="71" t="str">
        <f>IF(E1829="","",SUMIF(OUTBOUND!$G:$G,WMS!E1829,OUTBOUND!$O:$O))</f>
        <v/>
      </c>
      <c r="Y1829" s="71" t="str">
        <f>IF(E1829="","",SUMIF(OUTBOUND!$G:$G,WMS!E1829,OUTBOUND!$AC:$AC))</f>
        <v/>
      </c>
      <c r="Z1829" s="71" t="str">
        <f>IF(E1829="","",SUMIF(OUTBOUND!$G:$G,WMS!E1829,OUTBOUND!$P:$P))</f>
        <v/>
      </c>
      <c r="AA1829" s="27" t="str">
        <f t="shared" si="491"/>
        <v/>
      </c>
      <c r="AB1829" s="27" t="str">
        <f t="shared" si="492"/>
        <v/>
      </c>
      <c r="AC1829" s="71" t="str">
        <f t="shared" si="493"/>
        <v/>
      </c>
      <c r="AD1829" s="71" t="str">
        <f t="shared" si="494"/>
        <v/>
      </c>
      <c r="AE1829" s="71" t="str">
        <f t="shared" si="495"/>
        <v/>
      </c>
      <c r="AF1829" s="80" t="str">
        <f t="shared" si="496"/>
        <v/>
      </c>
    </row>
    <row r="1830" spans="5:32">
      <c r="E1830" s="57" t="str">
        <f t="shared" si="485"/>
        <v/>
      </c>
      <c r="K1830" s="65" t="str">
        <f t="shared" si="486"/>
        <v/>
      </c>
      <c r="M1830" s="66" t="str">
        <f t="shared" si="487"/>
        <v/>
      </c>
      <c r="Q1830" s="71" t="str">
        <f t="shared" si="488"/>
        <v/>
      </c>
      <c r="R1830" s="65" t="str">
        <f t="shared" si="489"/>
        <v/>
      </c>
      <c r="S1830" s="72" t="str">
        <f t="shared" si="490"/>
        <v/>
      </c>
      <c r="V1830" s="27" t="str">
        <f>IF(E1830="","",SUMIF(OUTBOUND!$G:$G,WMS!E1830,OUTBOUND!$L:$L))</f>
        <v/>
      </c>
      <c r="W1830" s="27" t="str">
        <f>IF(E1830="","",SUMIF(OUTBOUND!$G:$G,WMS!E1830,OUTBOUND!$M:$M))</f>
        <v/>
      </c>
      <c r="X1830" s="71" t="str">
        <f>IF(E1830="","",SUMIF(OUTBOUND!$G:$G,WMS!E1830,OUTBOUND!$O:$O))</f>
        <v/>
      </c>
      <c r="Y1830" s="71" t="str">
        <f>IF(E1830="","",SUMIF(OUTBOUND!$G:$G,WMS!E1830,OUTBOUND!$AC:$AC))</f>
        <v/>
      </c>
      <c r="Z1830" s="71" t="str">
        <f>IF(E1830="","",SUMIF(OUTBOUND!$G:$G,WMS!E1830,OUTBOUND!$P:$P))</f>
        <v/>
      </c>
      <c r="AA1830" s="27" t="str">
        <f t="shared" si="491"/>
        <v/>
      </c>
      <c r="AB1830" s="27" t="str">
        <f t="shared" si="492"/>
        <v/>
      </c>
      <c r="AC1830" s="71" t="str">
        <f t="shared" si="493"/>
        <v/>
      </c>
      <c r="AD1830" s="71" t="str">
        <f t="shared" si="494"/>
        <v/>
      </c>
      <c r="AE1830" s="71" t="str">
        <f t="shared" si="495"/>
        <v/>
      </c>
      <c r="AF1830" s="80" t="str">
        <f t="shared" si="496"/>
        <v/>
      </c>
    </row>
    <row r="1831" spans="5:32">
      <c r="E1831" s="57" t="str">
        <f t="shared" si="485"/>
        <v/>
      </c>
      <c r="K1831" s="65" t="str">
        <f t="shared" si="486"/>
        <v/>
      </c>
      <c r="M1831" s="66" t="str">
        <f t="shared" si="487"/>
        <v/>
      </c>
      <c r="Q1831" s="71" t="str">
        <f t="shared" si="488"/>
        <v/>
      </c>
      <c r="R1831" s="65" t="str">
        <f t="shared" si="489"/>
        <v/>
      </c>
      <c r="S1831" s="72" t="str">
        <f t="shared" si="490"/>
        <v/>
      </c>
      <c r="V1831" s="27" t="str">
        <f>IF(E1831="","",SUMIF(OUTBOUND!$G:$G,WMS!E1831,OUTBOUND!$L:$L))</f>
        <v/>
      </c>
      <c r="W1831" s="27" t="str">
        <f>IF(E1831="","",SUMIF(OUTBOUND!$G:$G,WMS!E1831,OUTBOUND!$M:$M))</f>
        <v/>
      </c>
      <c r="X1831" s="71" t="str">
        <f>IF(E1831="","",SUMIF(OUTBOUND!$G:$G,WMS!E1831,OUTBOUND!$O:$O))</f>
        <v/>
      </c>
      <c r="Y1831" s="71" t="str">
        <f>IF(E1831="","",SUMIF(OUTBOUND!$G:$G,WMS!E1831,OUTBOUND!$AC:$AC))</f>
        <v/>
      </c>
      <c r="Z1831" s="71" t="str">
        <f>IF(E1831="","",SUMIF(OUTBOUND!$G:$G,WMS!E1831,OUTBOUND!$P:$P))</f>
        <v/>
      </c>
      <c r="AA1831" s="27" t="str">
        <f t="shared" si="491"/>
        <v/>
      </c>
      <c r="AB1831" s="27" t="str">
        <f t="shared" si="492"/>
        <v/>
      </c>
      <c r="AC1831" s="71" t="str">
        <f t="shared" si="493"/>
        <v/>
      </c>
      <c r="AD1831" s="71" t="str">
        <f t="shared" si="494"/>
        <v/>
      </c>
      <c r="AE1831" s="71" t="str">
        <f t="shared" si="495"/>
        <v/>
      </c>
      <c r="AF1831" s="80" t="str">
        <f t="shared" si="496"/>
        <v/>
      </c>
    </row>
    <row r="1832" spans="5:32">
      <c r="E1832" s="57" t="str">
        <f t="shared" si="485"/>
        <v/>
      </c>
      <c r="K1832" s="65" t="str">
        <f t="shared" si="486"/>
        <v/>
      </c>
      <c r="M1832" s="66" t="str">
        <f t="shared" si="487"/>
        <v/>
      </c>
      <c r="Q1832" s="71" t="str">
        <f t="shared" si="488"/>
        <v/>
      </c>
      <c r="R1832" s="65" t="str">
        <f t="shared" si="489"/>
        <v/>
      </c>
      <c r="S1832" s="72" t="str">
        <f t="shared" si="490"/>
        <v/>
      </c>
      <c r="V1832" s="27" t="str">
        <f>IF(E1832="","",SUMIF(OUTBOUND!$G:$G,WMS!E1832,OUTBOUND!$L:$L))</f>
        <v/>
      </c>
      <c r="W1832" s="27" t="str">
        <f>IF(E1832="","",SUMIF(OUTBOUND!$G:$G,WMS!E1832,OUTBOUND!$M:$M))</f>
        <v/>
      </c>
      <c r="X1832" s="71" t="str">
        <f>IF(E1832="","",SUMIF(OUTBOUND!$G:$G,WMS!E1832,OUTBOUND!$O:$O))</f>
        <v/>
      </c>
      <c r="Y1832" s="71" t="str">
        <f>IF(E1832="","",SUMIF(OUTBOUND!$G:$G,WMS!E1832,OUTBOUND!$AC:$AC))</f>
        <v/>
      </c>
      <c r="Z1832" s="71" t="str">
        <f>IF(E1832="","",SUMIF(OUTBOUND!$G:$G,WMS!E1832,OUTBOUND!$P:$P))</f>
        <v/>
      </c>
      <c r="AA1832" s="27" t="str">
        <f t="shared" si="491"/>
        <v/>
      </c>
      <c r="AB1832" s="27" t="str">
        <f t="shared" si="492"/>
        <v/>
      </c>
      <c r="AC1832" s="71" t="str">
        <f t="shared" si="493"/>
        <v/>
      </c>
      <c r="AD1832" s="71" t="str">
        <f t="shared" si="494"/>
        <v/>
      </c>
      <c r="AE1832" s="71" t="str">
        <f t="shared" si="495"/>
        <v/>
      </c>
      <c r="AF1832" s="80" t="str">
        <f t="shared" si="496"/>
        <v/>
      </c>
    </row>
    <row r="1833" spans="5:32">
      <c r="E1833" s="57" t="str">
        <f t="shared" si="485"/>
        <v/>
      </c>
      <c r="K1833" s="65" t="str">
        <f t="shared" si="486"/>
        <v/>
      </c>
      <c r="M1833" s="66" t="str">
        <f t="shared" si="487"/>
        <v/>
      </c>
      <c r="Q1833" s="71" t="str">
        <f t="shared" si="488"/>
        <v/>
      </c>
      <c r="R1833" s="65" t="str">
        <f t="shared" si="489"/>
        <v/>
      </c>
      <c r="S1833" s="72" t="str">
        <f t="shared" si="490"/>
        <v/>
      </c>
      <c r="V1833" s="27" t="str">
        <f>IF(E1833="","",SUMIF(OUTBOUND!$G:$G,WMS!E1833,OUTBOUND!$L:$L))</f>
        <v/>
      </c>
      <c r="W1833" s="27" t="str">
        <f>IF(E1833="","",SUMIF(OUTBOUND!$G:$G,WMS!E1833,OUTBOUND!$M:$M))</f>
        <v/>
      </c>
      <c r="X1833" s="71" t="str">
        <f>IF(E1833="","",SUMIF(OUTBOUND!$G:$G,WMS!E1833,OUTBOUND!$O:$O))</f>
        <v/>
      </c>
      <c r="Y1833" s="71" t="str">
        <f>IF(E1833="","",SUMIF(OUTBOUND!$G:$G,WMS!E1833,OUTBOUND!$AC:$AC))</f>
        <v/>
      </c>
      <c r="Z1833" s="71" t="str">
        <f>IF(E1833="","",SUMIF(OUTBOUND!$G:$G,WMS!E1833,OUTBOUND!$P:$P))</f>
        <v/>
      </c>
      <c r="AA1833" s="27" t="str">
        <f t="shared" si="491"/>
        <v/>
      </c>
      <c r="AB1833" s="27" t="str">
        <f t="shared" si="492"/>
        <v/>
      </c>
      <c r="AC1833" s="71" t="str">
        <f t="shared" si="493"/>
        <v/>
      </c>
      <c r="AD1833" s="71" t="str">
        <f t="shared" si="494"/>
        <v/>
      </c>
      <c r="AE1833" s="71" t="str">
        <f t="shared" si="495"/>
        <v/>
      </c>
      <c r="AF1833" s="80" t="str">
        <f t="shared" si="496"/>
        <v/>
      </c>
    </row>
    <row r="1834" spans="5:32">
      <c r="E1834" s="57" t="str">
        <f t="shared" si="485"/>
        <v/>
      </c>
      <c r="K1834" s="65" t="str">
        <f t="shared" si="486"/>
        <v/>
      </c>
      <c r="M1834" s="66" t="str">
        <f t="shared" si="487"/>
        <v/>
      </c>
      <c r="Q1834" s="71" t="str">
        <f t="shared" si="488"/>
        <v/>
      </c>
      <c r="R1834" s="65" t="str">
        <f t="shared" si="489"/>
        <v/>
      </c>
      <c r="S1834" s="72" t="str">
        <f t="shared" si="490"/>
        <v/>
      </c>
      <c r="V1834" s="27" t="str">
        <f>IF(E1834="","",SUMIF(OUTBOUND!$G:$G,WMS!E1834,OUTBOUND!$L:$L))</f>
        <v/>
      </c>
      <c r="W1834" s="27" t="str">
        <f>IF(E1834="","",SUMIF(OUTBOUND!$G:$G,WMS!E1834,OUTBOUND!$M:$M))</f>
        <v/>
      </c>
      <c r="X1834" s="71" t="str">
        <f>IF(E1834="","",SUMIF(OUTBOUND!$G:$G,WMS!E1834,OUTBOUND!$O:$O))</f>
        <v/>
      </c>
      <c r="Y1834" s="71" t="str">
        <f>IF(E1834="","",SUMIF(OUTBOUND!$G:$G,WMS!E1834,OUTBOUND!$AC:$AC))</f>
        <v/>
      </c>
      <c r="Z1834" s="71" t="str">
        <f>IF(E1834="","",SUMIF(OUTBOUND!$G:$G,WMS!E1834,OUTBOUND!$P:$P))</f>
        <v/>
      </c>
      <c r="AA1834" s="27" t="str">
        <f t="shared" si="491"/>
        <v/>
      </c>
      <c r="AB1834" s="27" t="str">
        <f t="shared" si="492"/>
        <v/>
      </c>
      <c r="AC1834" s="71" t="str">
        <f t="shared" si="493"/>
        <v/>
      </c>
      <c r="AD1834" s="71" t="str">
        <f t="shared" si="494"/>
        <v/>
      </c>
      <c r="AE1834" s="71" t="str">
        <f t="shared" si="495"/>
        <v/>
      </c>
      <c r="AF1834" s="80" t="str">
        <f t="shared" si="496"/>
        <v/>
      </c>
    </row>
    <row r="1835" spans="5:32">
      <c r="E1835" s="57" t="str">
        <f t="shared" si="485"/>
        <v/>
      </c>
      <c r="K1835" s="65" t="str">
        <f t="shared" si="486"/>
        <v/>
      </c>
      <c r="M1835" s="66" t="str">
        <f t="shared" si="487"/>
        <v/>
      </c>
      <c r="Q1835" s="71" t="str">
        <f t="shared" si="488"/>
        <v/>
      </c>
      <c r="R1835" s="65" t="str">
        <f t="shared" si="489"/>
        <v/>
      </c>
      <c r="S1835" s="72" t="str">
        <f t="shared" si="490"/>
        <v/>
      </c>
      <c r="V1835" s="27" t="str">
        <f>IF(E1835="","",SUMIF(OUTBOUND!$G:$G,WMS!E1835,OUTBOUND!$L:$L))</f>
        <v/>
      </c>
      <c r="W1835" s="27" t="str">
        <f>IF(E1835="","",SUMIF(OUTBOUND!$G:$G,WMS!E1835,OUTBOUND!$M:$M))</f>
        <v/>
      </c>
      <c r="X1835" s="71" t="str">
        <f>IF(E1835="","",SUMIF(OUTBOUND!$G:$G,WMS!E1835,OUTBOUND!$O:$O))</f>
        <v/>
      </c>
      <c r="Y1835" s="71" t="str">
        <f>IF(E1835="","",SUMIF(OUTBOUND!$G:$G,WMS!E1835,OUTBOUND!$AC:$AC))</f>
        <v/>
      </c>
      <c r="Z1835" s="71" t="str">
        <f>IF(E1835="","",SUMIF(OUTBOUND!$G:$G,WMS!E1835,OUTBOUND!$P:$P))</f>
        <v/>
      </c>
      <c r="AA1835" s="27" t="str">
        <f t="shared" si="491"/>
        <v/>
      </c>
      <c r="AB1835" s="27" t="str">
        <f t="shared" si="492"/>
        <v/>
      </c>
      <c r="AC1835" s="71" t="str">
        <f t="shared" si="493"/>
        <v/>
      </c>
      <c r="AD1835" s="71" t="str">
        <f t="shared" si="494"/>
        <v/>
      </c>
      <c r="AE1835" s="71" t="str">
        <f t="shared" si="495"/>
        <v/>
      </c>
      <c r="AF1835" s="80" t="str">
        <f t="shared" si="496"/>
        <v/>
      </c>
    </row>
    <row r="1836" spans="5:32">
      <c r="E1836" s="57" t="str">
        <f t="shared" si="485"/>
        <v/>
      </c>
      <c r="K1836" s="65" t="str">
        <f t="shared" si="486"/>
        <v/>
      </c>
      <c r="M1836" s="66" t="str">
        <f t="shared" si="487"/>
        <v/>
      </c>
      <c r="Q1836" s="71" t="str">
        <f t="shared" si="488"/>
        <v/>
      </c>
      <c r="R1836" s="65" t="str">
        <f t="shared" si="489"/>
        <v/>
      </c>
      <c r="S1836" s="72" t="str">
        <f t="shared" si="490"/>
        <v/>
      </c>
      <c r="V1836" s="27" t="str">
        <f>IF(E1836="","",SUMIF(OUTBOUND!$G:$G,WMS!E1836,OUTBOUND!$L:$L))</f>
        <v/>
      </c>
      <c r="W1836" s="27" t="str">
        <f>IF(E1836="","",SUMIF(OUTBOUND!$G:$G,WMS!E1836,OUTBOUND!$M:$M))</f>
        <v/>
      </c>
      <c r="X1836" s="71" t="str">
        <f>IF(E1836="","",SUMIF(OUTBOUND!$G:$G,WMS!E1836,OUTBOUND!$O:$O))</f>
        <v/>
      </c>
      <c r="Y1836" s="71" t="str">
        <f>IF(E1836="","",SUMIF(OUTBOUND!$G:$G,WMS!E1836,OUTBOUND!$AC:$AC))</f>
        <v/>
      </c>
      <c r="Z1836" s="71" t="str">
        <f>IF(E1836="","",SUMIF(OUTBOUND!$G:$G,WMS!E1836,OUTBOUND!$P:$P))</f>
        <v/>
      </c>
      <c r="AA1836" s="27" t="str">
        <f t="shared" si="491"/>
        <v/>
      </c>
      <c r="AB1836" s="27" t="str">
        <f t="shared" si="492"/>
        <v/>
      </c>
      <c r="AC1836" s="71" t="str">
        <f t="shared" si="493"/>
        <v/>
      </c>
      <c r="AD1836" s="71" t="str">
        <f t="shared" si="494"/>
        <v/>
      </c>
      <c r="AE1836" s="71" t="str">
        <f t="shared" si="495"/>
        <v/>
      </c>
      <c r="AF1836" s="80" t="str">
        <f t="shared" si="496"/>
        <v/>
      </c>
    </row>
    <row r="1837" spans="5:32">
      <c r="E1837" s="57" t="str">
        <f t="shared" si="485"/>
        <v/>
      </c>
      <c r="K1837" s="65" t="str">
        <f t="shared" si="486"/>
        <v/>
      </c>
      <c r="M1837" s="66" t="str">
        <f t="shared" si="487"/>
        <v/>
      </c>
      <c r="Q1837" s="71" t="str">
        <f t="shared" si="488"/>
        <v/>
      </c>
      <c r="R1837" s="65" t="str">
        <f t="shared" si="489"/>
        <v/>
      </c>
      <c r="S1837" s="72" t="str">
        <f t="shared" si="490"/>
        <v/>
      </c>
      <c r="V1837" s="27" t="str">
        <f>IF(E1837="","",SUMIF(OUTBOUND!$G:$G,WMS!E1837,OUTBOUND!$L:$L))</f>
        <v/>
      </c>
      <c r="W1837" s="27" t="str">
        <f>IF(E1837="","",SUMIF(OUTBOUND!$G:$G,WMS!E1837,OUTBOUND!$M:$M))</f>
        <v/>
      </c>
      <c r="X1837" s="71" t="str">
        <f>IF(E1837="","",SUMIF(OUTBOUND!$G:$G,WMS!E1837,OUTBOUND!$O:$O))</f>
        <v/>
      </c>
      <c r="Y1837" s="71" t="str">
        <f>IF(E1837="","",SUMIF(OUTBOUND!$G:$G,WMS!E1837,OUTBOUND!$AC:$AC))</f>
        <v/>
      </c>
      <c r="Z1837" s="71" t="str">
        <f>IF(E1837="","",SUMIF(OUTBOUND!$G:$G,WMS!E1837,OUTBOUND!$P:$P))</f>
        <v/>
      </c>
      <c r="AA1837" s="27" t="str">
        <f t="shared" si="491"/>
        <v/>
      </c>
      <c r="AB1837" s="27" t="str">
        <f t="shared" si="492"/>
        <v/>
      </c>
      <c r="AC1837" s="71" t="str">
        <f t="shared" si="493"/>
        <v/>
      </c>
      <c r="AD1837" s="71" t="str">
        <f t="shared" si="494"/>
        <v/>
      </c>
      <c r="AE1837" s="71" t="str">
        <f t="shared" si="495"/>
        <v/>
      </c>
      <c r="AF1837" s="80" t="str">
        <f t="shared" si="496"/>
        <v/>
      </c>
    </row>
    <row r="1838" spans="5:32">
      <c r="E1838" s="57" t="str">
        <f t="shared" si="485"/>
        <v/>
      </c>
      <c r="K1838" s="65" t="str">
        <f t="shared" si="486"/>
        <v/>
      </c>
      <c r="M1838" s="66" t="str">
        <f t="shared" si="487"/>
        <v/>
      </c>
      <c r="Q1838" s="71" t="str">
        <f t="shared" si="488"/>
        <v/>
      </c>
      <c r="R1838" s="65" t="str">
        <f t="shared" si="489"/>
        <v/>
      </c>
      <c r="S1838" s="72" t="str">
        <f t="shared" si="490"/>
        <v/>
      </c>
      <c r="V1838" s="27" t="str">
        <f>IF(E1838="","",SUMIF(OUTBOUND!$G:$G,WMS!E1838,OUTBOUND!$L:$L))</f>
        <v/>
      </c>
      <c r="W1838" s="27" t="str">
        <f>IF(E1838="","",SUMIF(OUTBOUND!$G:$G,WMS!E1838,OUTBOUND!$M:$M))</f>
        <v/>
      </c>
      <c r="X1838" s="71" t="str">
        <f>IF(E1838="","",SUMIF(OUTBOUND!$G:$G,WMS!E1838,OUTBOUND!$O:$O))</f>
        <v/>
      </c>
      <c r="Y1838" s="71" t="str">
        <f>IF(E1838="","",SUMIF(OUTBOUND!$G:$G,WMS!E1838,OUTBOUND!$AC:$AC))</f>
        <v/>
      </c>
      <c r="Z1838" s="71" t="str">
        <f>IF(E1838="","",SUMIF(OUTBOUND!$G:$G,WMS!E1838,OUTBOUND!$P:$P))</f>
        <v/>
      </c>
      <c r="AA1838" s="27" t="str">
        <f t="shared" si="491"/>
        <v/>
      </c>
      <c r="AB1838" s="27" t="str">
        <f t="shared" si="492"/>
        <v/>
      </c>
      <c r="AC1838" s="71" t="str">
        <f t="shared" si="493"/>
        <v/>
      </c>
      <c r="AD1838" s="71" t="str">
        <f t="shared" si="494"/>
        <v/>
      </c>
      <c r="AE1838" s="71" t="str">
        <f t="shared" si="495"/>
        <v/>
      </c>
      <c r="AF1838" s="80" t="str">
        <f t="shared" si="496"/>
        <v/>
      </c>
    </row>
    <row r="1839" spans="5:32">
      <c r="E1839" s="57" t="str">
        <f t="shared" si="485"/>
        <v/>
      </c>
      <c r="K1839" s="65" t="str">
        <f t="shared" si="486"/>
        <v/>
      </c>
      <c r="M1839" s="66" t="str">
        <f t="shared" si="487"/>
        <v/>
      </c>
      <c r="Q1839" s="71" t="str">
        <f t="shared" si="488"/>
        <v/>
      </c>
      <c r="R1839" s="65" t="str">
        <f t="shared" si="489"/>
        <v/>
      </c>
      <c r="S1839" s="72" t="str">
        <f t="shared" si="490"/>
        <v/>
      </c>
      <c r="V1839" s="27" t="str">
        <f>IF(E1839="","",SUMIF(OUTBOUND!$G:$G,WMS!E1839,OUTBOUND!$L:$L))</f>
        <v/>
      </c>
      <c r="W1839" s="27" t="str">
        <f>IF(E1839="","",SUMIF(OUTBOUND!$G:$G,WMS!E1839,OUTBOUND!$M:$M))</f>
        <v/>
      </c>
      <c r="X1839" s="71" t="str">
        <f>IF(E1839="","",SUMIF(OUTBOUND!$G:$G,WMS!E1839,OUTBOUND!$O:$O))</f>
        <v/>
      </c>
      <c r="Y1839" s="71" t="str">
        <f>IF(E1839="","",SUMIF(OUTBOUND!$G:$G,WMS!E1839,OUTBOUND!$AC:$AC))</f>
        <v/>
      </c>
      <c r="Z1839" s="71" t="str">
        <f>IF(E1839="","",SUMIF(OUTBOUND!$G:$G,WMS!E1839,OUTBOUND!$P:$P))</f>
        <v/>
      </c>
      <c r="AA1839" s="27" t="str">
        <f t="shared" si="491"/>
        <v/>
      </c>
      <c r="AB1839" s="27" t="str">
        <f t="shared" si="492"/>
        <v/>
      </c>
      <c r="AC1839" s="71" t="str">
        <f t="shared" si="493"/>
        <v/>
      </c>
      <c r="AD1839" s="71" t="str">
        <f t="shared" si="494"/>
        <v/>
      </c>
      <c r="AE1839" s="71" t="str">
        <f t="shared" si="495"/>
        <v/>
      </c>
      <c r="AF1839" s="80" t="str">
        <f t="shared" si="496"/>
        <v/>
      </c>
    </row>
    <row r="1840" spans="5:32">
      <c r="E1840" s="57" t="str">
        <f t="shared" si="485"/>
        <v/>
      </c>
      <c r="K1840" s="65" t="str">
        <f t="shared" si="486"/>
        <v/>
      </c>
      <c r="M1840" s="66" t="str">
        <f t="shared" si="487"/>
        <v/>
      </c>
      <c r="Q1840" s="71" t="str">
        <f t="shared" si="488"/>
        <v/>
      </c>
      <c r="R1840" s="65" t="str">
        <f t="shared" si="489"/>
        <v/>
      </c>
      <c r="S1840" s="72" t="str">
        <f t="shared" si="490"/>
        <v/>
      </c>
      <c r="V1840" s="27" t="str">
        <f>IF(E1840="","",SUMIF(OUTBOUND!$G:$G,WMS!E1840,OUTBOUND!$L:$L))</f>
        <v/>
      </c>
      <c r="W1840" s="27" t="str">
        <f>IF(E1840="","",SUMIF(OUTBOUND!$G:$G,WMS!E1840,OUTBOUND!$M:$M))</f>
        <v/>
      </c>
      <c r="X1840" s="71" t="str">
        <f>IF(E1840="","",SUMIF(OUTBOUND!$G:$G,WMS!E1840,OUTBOUND!$O:$O))</f>
        <v/>
      </c>
      <c r="Y1840" s="71" t="str">
        <f>IF(E1840="","",SUMIF(OUTBOUND!$G:$G,WMS!E1840,OUTBOUND!$AC:$AC))</f>
        <v/>
      </c>
      <c r="Z1840" s="71" t="str">
        <f>IF(E1840="","",SUMIF(OUTBOUND!$G:$G,WMS!E1840,OUTBOUND!$P:$P))</f>
        <v/>
      </c>
      <c r="AA1840" s="27" t="str">
        <f t="shared" si="491"/>
        <v/>
      </c>
      <c r="AB1840" s="27" t="str">
        <f t="shared" si="492"/>
        <v/>
      </c>
      <c r="AC1840" s="71" t="str">
        <f t="shared" si="493"/>
        <v/>
      </c>
      <c r="AD1840" s="71" t="str">
        <f t="shared" si="494"/>
        <v/>
      </c>
      <c r="AE1840" s="71" t="str">
        <f t="shared" si="495"/>
        <v/>
      </c>
      <c r="AF1840" s="80" t="str">
        <f t="shared" si="496"/>
        <v/>
      </c>
    </row>
    <row r="1841" spans="5:32">
      <c r="E1841" s="57" t="str">
        <f t="shared" si="485"/>
        <v/>
      </c>
      <c r="K1841" s="65" t="str">
        <f t="shared" si="486"/>
        <v/>
      </c>
      <c r="M1841" s="66" t="str">
        <f t="shared" si="487"/>
        <v/>
      </c>
      <c r="Q1841" s="71" t="str">
        <f t="shared" si="488"/>
        <v/>
      </c>
      <c r="R1841" s="65" t="str">
        <f t="shared" si="489"/>
        <v/>
      </c>
      <c r="S1841" s="72" t="str">
        <f t="shared" si="490"/>
        <v/>
      </c>
      <c r="V1841" s="27" t="str">
        <f>IF(E1841="","",SUMIF(OUTBOUND!$G:$G,WMS!E1841,OUTBOUND!$L:$L))</f>
        <v/>
      </c>
      <c r="W1841" s="27" t="str">
        <f>IF(E1841="","",SUMIF(OUTBOUND!$G:$G,WMS!E1841,OUTBOUND!$M:$M))</f>
        <v/>
      </c>
      <c r="X1841" s="71" t="str">
        <f>IF(E1841="","",SUMIF(OUTBOUND!$G:$G,WMS!E1841,OUTBOUND!$O:$O))</f>
        <v/>
      </c>
      <c r="Y1841" s="71" t="str">
        <f>IF(E1841="","",SUMIF(OUTBOUND!$G:$G,WMS!E1841,OUTBOUND!$AC:$AC))</f>
        <v/>
      </c>
      <c r="Z1841" s="71" t="str">
        <f>IF(E1841="","",SUMIF(OUTBOUND!$G:$G,WMS!E1841,OUTBOUND!$P:$P))</f>
        <v/>
      </c>
      <c r="AA1841" s="27" t="str">
        <f t="shared" si="491"/>
        <v/>
      </c>
      <c r="AB1841" s="27" t="str">
        <f t="shared" si="492"/>
        <v/>
      </c>
      <c r="AC1841" s="71" t="str">
        <f t="shared" si="493"/>
        <v/>
      </c>
      <c r="AD1841" s="71" t="str">
        <f t="shared" si="494"/>
        <v/>
      </c>
      <c r="AE1841" s="71" t="str">
        <f t="shared" si="495"/>
        <v/>
      </c>
      <c r="AF1841" s="80" t="str">
        <f t="shared" si="496"/>
        <v/>
      </c>
    </row>
    <row r="1842" spans="5:32">
      <c r="E1842" s="57" t="str">
        <f t="shared" si="485"/>
        <v/>
      </c>
      <c r="K1842" s="65" t="str">
        <f t="shared" si="486"/>
        <v/>
      </c>
      <c r="M1842" s="66" t="str">
        <f t="shared" si="487"/>
        <v/>
      </c>
      <c r="Q1842" s="71" t="str">
        <f t="shared" si="488"/>
        <v/>
      </c>
      <c r="R1842" s="65" t="str">
        <f t="shared" si="489"/>
        <v/>
      </c>
      <c r="S1842" s="72" t="str">
        <f t="shared" si="490"/>
        <v/>
      </c>
      <c r="V1842" s="27" t="str">
        <f>IF(E1842="","",SUMIF(OUTBOUND!$G:$G,WMS!E1842,OUTBOUND!$L:$L))</f>
        <v/>
      </c>
      <c r="W1842" s="27" t="str">
        <f>IF(E1842="","",SUMIF(OUTBOUND!$G:$G,WMS!E1842,OUTBOUND!$M:$M))</f>
        <v/>
      </c>
      <c r="X1842" s="71" t="str">
        <f>IF(E1842="","",SUMIF(OUTBOUND!$G:$G,WMS!E1842,OUTBOUND!$O:$O))</f>
        <v/>
      </c>
      <c r="Y1842" s="71" t="str">
        <f>IF(E1842="","",SUMIF(OUTBOUND!$G:$G,WMS!E1842,OUTBOUND!$AC:$AC))</f>
        <v/>
      </c>
      <c r="Z1842" s="71" t="str">
        <f>IF(E1842="","",SUMIF(OUTBOUND!$G:$G,WMS!E1842,OUTBOUND!$P:$P))</f>
        <v/>
      </c>
      <c r="AA1842" s="27" t="str">
        <f t="shared" si="491"/>
        <v/>
      </c>
      <c r="AB1842" s="27" t="str">
        <f t="shared" si="492"/>
        <v/>
      </c>
      <c r="AC1842" s="71" t="str">
        <f t="shared" si="493"/>
        <v/>
      </c>
      <c r="AD1842" s="71" t="str">
        <f t="shared" si="494"/>
        <v/>
      </c>
      <c r="AE1842" s="71" t="str">
        <f t="shared" si="495"/>
        <v/>
      </c>
      <c r="AF1842" s="80" t="str">
        <f t="shared" si="496"/>
        <v/>
      </c>
    </row>
    <row r="1843" spans="5:32">
      <c r="E1843" s="57" t="str">
        <f t="shared" si="485"/>
        <v/>
      </c>
      <c r="K1843" s="65" t="str">
        <f t="shared" si="486"/>
        <v/>
      </c>
      <c r="M1843" s="66" t="str">
        <f t="shared" si="487"/>
        <v/>
      </c>
      <c r="Q1843" s="71" t="str">
        <f t="shared" si="488"/>
        <v/>
      </c>
      <c r="R1843" s="65" t="str">
        <f t="shared" si="489"/>
        <v/>
      </c>
      <c r="S1843" s="72" t="str">
        <f t="shared" si="490"/>
        <v/>
      </c>
      <c r="V1843" s="27" t="str">
        <f>IF(E1843="","",SUMIF(OUTBOUND!$G:$G,WMS!E1843,OUTBOUND!$L:$L))</f>
        <v/>
      </c>
      <c r="W1843" s="27" t="str">
        <f>IF(E1843="","",SUMIF(OUTBOUND!$G:$G,WMS!E1843,OUTBOUND!$M:$M))</f>
        <v/>
      </c>
      <c r="X1843" s="71" t="str">
        <f>IF(E1843="","",SUMIF(OUTBOUND!$G:$G,WMS!E1843,OUTBOUND!$O:$O))</f>
        <v/>
      </c>
      <c r="Y1843" s="71" t="str">
        <f>IF(E1843="","",SUMIF(OUTBOUND!$G:$G,WMS!E1843,OUTBOUND!$AC:$AC))</f>
        <v/>
      </c>
      <c r="Z1843" s="71" t="str">
        <f>IF(E1843="","",SUMIF(OUTBOUND!$G:$G,WMS!E1843,OUTBOUND!$P:$P))</f>
        <v/>
      </c>
      <c r="AA1843" s="27" t="str">
        <f t="shared" si="491"/>
        <v/>
      </c>
      <c r="AB1843" s="27" t="str">
        <f t="shared" si="492"/>
        <v/>
      </c>
      <c r="AC1843" s="71" t="str">
        <f t="shared" si="493"/>
        <v/>
      </c>
      <c r="AD1843" s="71" t="str">
        <f t="shared" si="494"/>
        <v/>
      </c>
      <c r="AE1843" s="71" t="str">
        <f t="shared" si="495"/>
        <v/>
      </c>
      <c r="AF1843" s="80" t="str">
        <f t="shared" si="496"/>
        <v/>
      </c>
    </row>
    <row r="1844" spans="5:32">
      <c r="E1844" s="57" t="str">
        <f t="shared" si="485"/>
        <v/>
      </c>
      <c r="K1844" s="65" t="str">
        <f t="shared" si="486"/>
        <v/>
      </c>
      <c r="M1844" s="66" t="str">
        <f t="shared" si="487"/>
        <v/>
      </c>
      <c r="Q1844" s="71" t="str">
        <f t="shared" si="488"/>
        <v/>
      </c>
      <c r="R1844" s="65" t="str">
        <f t="shared" si="489"/>
        <v/>
      </c>
      <c r="S1844" s="72" t="str">
        <f t="shared" si="490"/>
        <v/>
      </c>
      <c r="V1844" s="27" t="str">
        <f>IF(E1844="","",SUMIF(OUTBOUND!$G:$G,WMS!E1844,OUTBOUND!$L:$L))</f>
        <v/>
      </c>
      <c r="W1844" s="27" t="str">
        <f>IF(E1844="","",SUMIF(OUTBOUND!$G:$G,WMS!E1844,OUTBOUND!$M:$M))</f>
        <v/>
      </c>
      <c r="X1844" s="71" t="str">
        <f>IF(E1844="","",SUMIF(OUTBOUND!$G:$G,WMS!E1844,OUTBOUND!$O:$O))</f>
        <v/>
      </c>
      <c r="Y1844" s="71" t="str">
        <f>IF(E1844="","",SUMIF(OUTBOUND!$G:$G,WMS!E1844,OUTBOUND!$AC:$AC))</f>
        <v/>
      </c>
      <c r="Z1844" s="71" t="str">
        <f>IF(E1844="","",SUMIF(OUTBOUND!$G:$G,WMS!E1844,OUTBOUND!$P:$P))</f>
        <v/>
      </c>
      <c r="AA1844" s="27" t="str">
        <f t="shared" si="491"/>
        <v/>
      </c>
      <c r="AB1844" s="27" t="str">
        <f t="shared" si="492"/>
        <v/>
      </c>
      <c r="AC1844" s="71" t="str">
        <f t="shared" si="493"/>
        <v/>
      </c>
      <c r="AD1844" s="71" t="str">
        <f t="shared" si="494"/>
        <v/>
      </c>
      <c r="AE1844" s="71" t="str">
        <f t="shared" si="495"/>
        <v/>
      </c>
      <c r="AF1844" s="80" t="str">
        <f t="shared" si="496"/>
        <v/>
      </c>
    </row>
    <row r="1845" spans="5:32">
      <c r="E1845" s="57" t="str">
        <f t="shared" si="485"/>
        <v/>
      </c>
      <c r="K1845" s="65" t="str">
        <f t="shared" si="486"/>
        <v/>
      </c>
      <c r="M1845" s="66" t="str">
        <f t="shared" si="487"/>
        <v/>
      </c>
      <c r="Q1845" s="71" t="str">
        <f t="shared" si="488"/>
        <v/>
      </c>
      <c r="R1845" s="65" t="str">
        <f t="shared" si="489"/>
        <v/>
      </c>
      <c r="S1845" s="72" t="str">
        <f t="shared" si="490"/>
        <v/>
      </c>
      <c r="V1845" s="27" t="str">
        <f>IF(E1845="","",SUMIF(OUTBOUND!$G:$G,WMS!E1845,OUTBOUND!$L:$L))</f>
        <v/>
      </c>
      <c r="W1845" s="27" t="str">
        <f>IF(E1845="","",SUMIF(OUTBOUND!$G:$G,WMS!E1845,OUTBOUND!$M:$M))</f>
        <v/>
      </c>
      <c r="X1845" s="71" t="str">
        <f>IF(E1845="","",SUMIF(OUTBOUND!$G:$G,WMS!E1845,OUTBOUND!$O:$O))</f>
        <v/>
      </c>
      <c r="Y1845" s="71" t="str">
        <f>IF(E1845="","",SUMIF(OUTBOUND!$G:$G,WMS!E1845,OUTBOUND!$AC:$AC))</f>
        <v/>
      </c>
      <c r="Z1845" s="71" t="str">
        <f>IF(E1845="","",SUMIF(OUTBOUND!$G:$G,WMS!E1845,OUTBOUND!$P:$P))</f>
        <v/>
      </c>
      <c r="AA1845" s="27" t="str">
        <f t="shared" si="491"/>
        <v/>
      </c>
      <c r="AB1845" s="27" t="str">
        <f t="shared" si="492"/>
        <v/>
      </c>
      <c r="AC1845" s="71" t="str">
        <f t="shared" si="493"/>
        <v/>
      </c>
      <c r="AD1845" s="71" t="str">
        <f t="shared" si="494"/>
        <v/>
      </c>
      <c r="AE1845" s="71" t="str">
        <f t="shared" si="495"/>
        <v/>
      </c>
      <c r="AF1845" s="80" t="str">
        <f t="shared" si="496"/>
        <v/>
      </c>
    </row>
    <row r="1846" spans="5:32">
      <c r="E1846" s="57" t="str">
        <f t="shared" si="485"/>
        <v/>
      </c>
      <c r="K1846" s="65" t="str">
        <f t="shared" si="486"/>
        <v/>
      </c>
      <c r="M1846" s="66" t="str">
        <f t="shared" si="487"/>
        <v/>
      </c>
      <c r="Q1846" s="71" t="str">
        <f t="shared" si="488"/>
        <v/>
      </c>
      <c r="R1846" s="65" t="str">
        <f t="shared" si="489"/>
        <v/>
      </c>
      <c r="S1846" s="72" t="str">
        <f t="shared" si="490"/>
        <v/>
      </c>
      <c r="V1846" s="27" t="str">
        <f>IF(E1846="","",SUMIF(OUTBOUND!$G:$G,WMS!E1846,OUTBOUND!$L:$L))</f>
        <v/>
      </c>
      <c r="W1846" s="27" t="str">
        <f>IF(E1846="","",SUMIF(OUTBOUND!$G:$G,WMS!E1846,OUTBOUND!$M:$M))</f>
        <v/>
      </c>
      <c r="X1846" s="71" t="str">
        <f>IF(E1846="","",SUMIF(OUTBOUND!$G:$G,WMS!E1846,OUTBOUND!$O:$O))</f>
        <v/>
      </c>
      <c r="Y1846" s="71" t="str">
        <f>IF(E1846="","",SUMIF(OUTBOUND!$G:$G,WMS!E1846,OUTBOUND!$AC:$AC))</f>
        <v/>
      </c>
      <c r="Z1846" s="71" t="str">
        <f>IF(E1846="","",SUMIF(OUTBOUND!$G:$G,WMS!E1846,OUTBOUND!$P:$P))</f>
        <v/>
      </c>
      <c r="AA1846" s="27" t="str">
        <f t="shared" si="491"/>
        <v/>
      </c>
      <c r="AB1846" s="27" t="str">
        <f t="shared" si="492"/>
        <v/>
      </c>
      <c r="AC1846" s="71" t="str">
        <f t="shared" si="493"/>
        <v/>
      </c>
      <c r="AD1846" s="71" t="str">
        <f t="shared" si="494"/>
        <v/>
      </c>
      <c r="AE1846" s="71" t="str">
        <f t="shared" si="495"/>
        <v/>
      </c>
      <c r="AF1846" s="80" t="str">
        <f t="shared" si="496"/>
        <v/>
      </c>
    </row>
    <row r="1847" spans="5:32">
      <c r="E1847" s="57" t="str">
        <f t="shared" si="485"/>
        <v/>
      </c>
      <c r="K1847" s="65" t="str">
        <f t="shared" si="486"/>
        <v/>
      </c>
      <c r="M1847" s="66" t="str">
        <f t="shared" si="487"/>
        <v/>
      </c>
      <c r="Q1847" s="71" t="str">
        <f t="shared" si="488"/>
        <v/>
      </c>
      <c r="R1847" s="65" t="str">
        <f t="shared" si="489"/>
        <v/>
      </c>
      <c r="S1847" s="72" t="str">
        <f t="shared" si="490"/>
        <v/>
      </c>
      <c r="V1847" s="27" t="str">
        <f>IF(E1847="","",SUMIF(OUTBOUND!$G:$G,WMS!E1847,OUTBOUND!$L:$L))</f>
        <v/>
      </c>
      <c r="W1847" s="27" t="str">
        <f>IF(E1847="","",SUMIF(OUTBOUND!$G:$G,WMS!E1847,OUTBOUND!$M:$M))</f>
        <v/>
      </c>
      <c r="X1847" s="71" t="str">
        <f>IF(E1847="","",SUMIF(OUTBOUND!$G:$G,WMS!E1847,OUTBOUND!$O:$O))</f>
        <v/>
      </c>
      <c r="Y1847" s="71" t="str">
        <f>IF(E1847="","",SUMIF(OUTBOUND!$G:$G,WMS!E1847,OUTBOUND!$AC:$AC))</f>
        <v/>
      </c>
      <c r="Z1847" s="71" t="str">
        <f>IF(E1847="","",SUMIF(OUTBOUND!$G:$G,WMS!E1847,OUTBOUND!$P:$P))</f>
        <v/>
      </c>
      <c r="AA1847" s="27" t="str">
        <f t="shared" si="491"/>
        <v/>
      </c>
      <c r="AB1847" s="27" t="str">
        <f t="shared" si="492"/>
        <v/>
      </c>
      <c r="AC1847" s="71" t="str">
        <f t="shared" si="493"/>
        <v/>
      </c>
      <c r="AD1847" s="71" t="str">
        <f t="shared" si="494"/>
        <v/>
      </c>
      <c r="AE1847" s="71" t="str">
        <f t="shared" si="495"/>
        <v/>
      </c>
      <c r="AF1847" s="80" t="str">
        <f t="shared" si="496"/>
        <v/>
      </c>
    </row>
    <row r="1848" spans="5:32">
      <c r="E1848" s="57" t="str">
        <f t="shared" si="485"/>
        <v/>
      </c>
      <c r="K1848" s="65" t="str">
        <f t="shared" si="486"/>
        <v/>
      </c>
      <c r="M1848" s="66" t="str">
        <f t="shared" si="487"/>
        <v/>
      </c>
      <c r="Q1848" s="71" t="str">
        <f t="shared" si="488"/>
        <v/>
      </c>
      <c r="R1848" s="65" t="str">
        <f t="shared" si="489"/>
        <v/>
      </c>
      <c r="S1848" s="72" t="str">
        <f t="shared" si="490"/>
        <v/>
      </c>
      <c r="V1848" s="27" t="str">
        <f>IF(E1848="","",SUMIF(OUTBOUND!$G:$G,WMS!E1848,OUTBOUND!$L:$L))</f>
        <v/>
      </c>
      <c r="W1848" s="27" t="str">
        <f>IF(E1848="","",SUMIF(OUTBOUND!$G:$G,WMS!E1848,OUTBOUND!$M:$M))</f>
        <v/>
      </c>
      <c r="X1848" s="71" t="str">
        <f>IF(E1848="","",SUMIF(OUTBOUND!$G:$G,WMS!E1848,OUTBOUND!$O:$O))</f>
        <v/>
      </c>
      <c r="Y1848" s="71" t="str">
        <f>IF(E1848="","",SUMIF(OUTBOUND!$G:$G,WMS!E1848,OUTBOUND!$AC:$AC))</f>
        <v/>
      </c>
      <c r="Z1848" s="71" t="str">
        <f>IF(E1848="","",SUMIF(OUTBOUND!$G:$G,WMS!E1848,OUTBOUND!$P:$P))</f>
        <v/>
      </c>
      <c r="AA1848" s="27" t="str">
        <f t="shared" si="491"/>
        <v/>
      </c>
      <c r="AB1848" s="27" t="str">
        <f t="shared" si="492"/>
        <v/>
      </c>
      <c r="AC1848" s="71" t="str">
        <f t="shared" si="493"/>
        <v/>
      </c>
      <c r="AD1848" s="71" t="str">
        <f t="shared" si="494"/>
        <v/>
      </c>
      <c r="AE1848" s="71" t="str">
        <f t="shared" si="495"/>
        <v/>
      </c>
      <c r="AF1848" s="80" t="str">
        <f t="shared" si="496"/>
        <v/>
      </c>
    </row>
    <row r="1849" spans="5:32">
      <c r="E1849" s="57" t="str">
        <f t="shared" ref="E1849:E1912" si="497">IF(D1849="","",C1849&amp;"/"&amp;D1849)</f>
        <v/>
      </c>
      <c r="K1849" s="65" t="str">
        <f t="shared" si="486"/>
        <v/>
      </c>
      <c r="M1849" s="66" t="str">
        <f t="shared" si="487"/>
        <v/>
      </c>
      <c r="Q1849" s="71" t="str">
        <f t="shared" si="488"/>
        <v/>
      </c>
      <c r="R1849" s="65" t="str">
        <f t="shared" si="489"/>
        <v/>
      </c>
      <c r="S1849" s="72" t="str">
        <f t="shared" si="490"/>
        <v/>
      </c>
      <c r="V1849" s="27" t="str">
        <f>IF(E1849="","",SUMIF(OUTBOUND!$G:$G,WMS!E1849,OUTBOUND!$L:$L))</f>
        <v/>
      </c>
      <c r="W1849" s="27" t="str">
        <f>IF(E1849="","",SUMIF(OUTBOUND!$G:$G,WMS!E1849,OUTBOUND!$M:$M))</f>
        <v/>
      </c>
      <c r="X1849" s="71" t="str">
        <f>IF(E1849="","",SUMIF(OUTBOUND!$G:$G,WMS!E1849,OUTBOUND!$O:$O))</f>
        <v/>
      </c>
      <c r="Y1849" s="71" t="str">
        <f>IF(E1849="","",SUMIF(OUTBOUND!$G:$G,WMS!E1849,OUTBOUND!$AC:$AC))</f>
        <v/>
      </c>
      <c r="Z1849" s="71" t="str">
        <f>IF(E1849="","",SUMIF(OUTBOUND!$G:$G,WMS!E1849,OUTBOUND!$P:$P))</f>
        <v/>
      </c>
      <c r="AA1849" s="27" t="str">
        <f t="shared" si="491"/>
        <v/>
      </c>
      <c r="AB1849" s="27" t="str">
        <f t="shared" si="492"/>
        <v/>
      </c>
      <c r="AC1849" s="71" t="str">
        <f t="shared" si="493"/>
        <v/>
      </c>
      <c r="AD1849" s="71" t="str">
        <f t="shared" si="494"/>
        <v/>
      </c>
      <c r="AE1849" s="71" t="str">
        <f t="shared" si="495"/>
        <v/>
      </c>
      <c r="AF1849" s="80" t="str">
        <f t="shared" si="496"/>
        <v/>
      </c>
    </row>
    <row r="1850" spans="5:32">
      <c r="E1850" s="57" t="str">
        <f t="shared" si="497"/>
        <v/>
      </c>
      <c r="K1850" s="65" t="str">
        <f t="shared" si="486"/>
        <v/>
      </c>
      <c r="M1850" s="66" t="str">
        <f t="shared" si="487"/>
        <v/>
      </c>
      <c r="Q1850" s="71" t="str">
        <f t="shared" si="488"/>
        <v/>
      </c>
      <c r="R1850" s="65" t="str">
        <f t="shared" si="489"/>
        <v/>
      </c>
      <c r="S1850" s="72" t="str">
        <f t="shared" si="490"/>
        <v/>
      </c>
      <c r="V1850" s="27" t="str">
        <f>IF(E1850="","",SUMIF(OUTBOUND!$G:$G,WMS!E1850,OUTBOUND!$L:$L))</f>
        <v/>
      </c>
      <c r="W1850" s="27" t="str">
        <f>IF(E1850="","",SUMIF(OUTBOUND!$G:$G,WMS!E1850,OUTBOUND!$M:$M))</f>
        <v/>
      </c>
      <c r="X1850" s="71" t="str">
        <f>IF(E1850="","",SUMIF(OUTBOUND!$G:$G,WMS!E1850,OUTBOUND!$O:$O))</f>
        <v/>
      </c>
      <c r="Y1850" s="71" t="str">
        <f>IF(E1850="","",SUMIF(OUTBOUND!$G:$G,WMS!E1850,OUTBOUND!$AC:$AC))</f>
        <v/>
      </c>
      <c r="Z1850" s="71" t="str">
        <f>IF(E1850="","",SUMIF(OUTBOUND!$G:$G,WMS!E1850,OUTBOUND!$P:$P))</f>
        <v/>
      </c>
      <c r="AA1850" s="27" t="str">
        <f t="shared" si="491"/>
        <v/>
      </c>
      <c r="AB1850" s="27" t="str">
        <f t="shared" si="492"/>
        <v/>
      </c>
      <c r="AC1850" s="71" t="str">
        <f t="shared" si="493"/>
        <v/>
      </c>
      <c r="AD1850" s="71" t="str">
        <f t="shared" si="494"/>
        <v/>
      </c>
      <c r="AE1850" s="71" t="str">
        <f t="shared" si="495"/>
        <v/>
      </c>
      <c r="AF1850" s="80" t="str">
        <f t="shared" si="496"/>
        <v/>
      </c>
    </row>
    <row r="1851" spans="5:32">
      <c r="E1851" s="57" t="str">
        <f t="shared" si="497"/>
        <v/>
      </c>
      <c r="K1851" s="65" t="str">
        <f t="shared" si="486"/>
        <v/>
      </c>
      <c r="M1851" s="66" t="str">
        <f t="shared" si="487"/>
        <v/>
      </c>
      <c r="Q1851" s="71" t="str">
        <f t="shared" si="488"/>
        <v/>
      </c>
      <c r="R1851" s="65" t="str">
        <f t="shared" si="489"/>
        <v/>
      </c>
      <c r="S1851" s="72" t="str">
        <f t="shared" si="490"/>
        <v/>
      </c>
      <c r="V1851" s="27" t="str">
        <f>IF(E1851="","",SUMIF(OUTBOUND!$G:$G,WMS!E1851,OUTBOUND!$L:$L))</f>
        <v/>
      </c>
      <c r="W1851" s="27" t="str">
        <f>IF(E1851="","",SUMIF(OUTBOUND!$G:$G,WMS!E1851,OUTBOUND!$M:$M))</f>
        <v/>
      </c>
      <c r="X1851" s="71" t="str">
        <f>IF(E1851="","",SUMIF(OUTBOUND!$G:$G,WMS!E1851,OUTBOUND!$O:$O))</f>
        <v/>
      </c>
      <c r="Y1851" s="71" t="str">
        <f>IF(E1851="","",SUMIF(OUTBOUND!$G:$G,WMS!E1851,OUTBOUND!$AC:$AC))</f>
        <v/>
      </c>
      <c r="Z1851" s="71" t="str">
        <f>IF(E1851="","",SUMIF(OUTBOUND!$G:$G,WMS!E1851,OUTBOUND!$P:$P))</f>
        <v/>
      </c>
      <c r="AA1851" s="27" t="str">
        <f t="shared" si="491"/>
        <v/>
      </c>
      <c r="AB1851" s="27" t="str">
        <f t="shared" si="492"/>
        <v/>
      </c>
      <c r="AC1851" s="71" t="str">
        <f t="shared" si="493"/>
        <v/>
      </c>
      <c r="AD1851" s="71" t="str">
        <f t="shared" si="494"/>
        <v/>
      </c>
      <c r="AE1851" s="71" t="str">
        <f t="shared" si="495"/>
        <v/>
      </c>
      <c r="AF1851" s="80" t="str">
        <f t="shared" si="496"/>
        <v/>
      </c>
    </row>
    <row r="1852" spans="5:32">
      <c r="E1852" s="57" t="str">
        <f t="shared" si="497"/>
        <v/>
      </c>
      <c r="K1852" s="65" t="str">
        <f t="shared" si="486"/>
        <v/>
      </c>
      <c r="M1852" s="66" t="str">
        <f t="shared" si="487"/>
        <v/>
      </c>
      <c r="Q1852" s="71" t="str">
        <f t="shared" si="488"/>
        <v/>
      </c>
      <c r="R1852" s="65" t="str">
        <f t="shared" si="489"/>
        <v/>
      </c>
      <c r="S1852" s="72" t="str">
        <f t="shared" si="490"/>
        <v/>
      </c>
      <c r="V1852" s="27" t="str">
        <f>IF(E1852="","",SUMIF(OUTBOUND!$G:$G,WMS!E1852,OUTBOUND!$L:$L))</f>
        <v/>
      </c>
      <c r="W1852" s="27" t="str">
        <f>IF(E1852="","",SUMIF(OUTBOUND!$G:$G,WMS!E1852,OUTBOUND!$M:$M))</f>
        <v/>
      </c>
      <c r="X1852" s="71" t="str">
        <f>IF(E1852="","",SUMIF(OUTBOUND!$G:$G,WMS!E1852,OUTBOUND!$O:$O))</f>
        <v/>
      </c>
      <c r="Y1852" s="71" t="str">
        <f>IF(E1852="","",SUMIF(OUTBOUND!$G:$G,WMS!E1852,OUTBOUND!$AC:$AC))</f>
        <v/>
      </c>
      <c r="Z1852" s="71" t="str">
        <f>IF(E1852="","",SUMIF(OUTBOUND!$G:$G,WMS!E1852,OUTBOUND!$P:$P))</f>
        <v/>
      </c>
      <c r="AA1852" s="27" t="str">
        <f t="shared" si="491"/>
        <v/>
      </c>
      <c r="AB1852" s="27" t="str">
        <f t="shared" si="492"/>
        <v/>
      </c>
      <c r="AC1852" s="71" t="str">
        <f t="shared" si="493"/>
        <v/>
      </c>
      <c r="AD1852" s="71" t="str">
        <f t="shared" si="494"/>
        <v/>
      </c>
      <c r="AE1852" s="71" t="str">
        <f t="shared" si="495"/>
        <v/>
      </c>
      <c r="AF1852" s="80" t="str">
        <f t="shared" si="496"/>
        <v/>
      </c>
    </row>
    <row r="1853" spans="5:32">
      <c r="E1853" s="57" t="str">
        <f t="shared" si="497"/>
        <v/>
      </c>
      <c r="K1853" s="65" t="str">
        <f t="shared" si="486"/>
        <v/>
      </c>
      <c r="M1853" s="66" t="str">
        <f t="shared" si="487"/>
        <v/>
      </c>
      <c r="Q1853" s="71" t="str">
        <f t="shared" si="488"/>
        <v/>
      </c>
      <c r="R1853" s="65" t="str">
        <f t="shared" si="489"/>
        <v/>
      </c>
      <c r="S1853" s="72" t="str">
        <f t="shared" si="490"/>
        <v/>
      </c>
      <c r="V1853" s="27" t="str">
        <f>IF(E1853="","",SUMIF(OUTBOUND!$G:$G,WMS!E1853,OUTBOUND!$L:$L))</f>
        <v/>
      </c>
      <c r="W1853" s="27" t="str">
        <f>IF(E1853="","",SUMIF(OUTBOUND!$G:$G,WMS!E1853,OUTBOUND!$M:$M))</f>
        <v/>
      </c>
      <c r="X1853" s="71" t="str">
        <f>IF(E1853="","",SUMIF(OUTBOUND!$G:$G,WMS!E1853,OUTBOUND!$O:$O))</f>
        <v/>
      </c>
      <c r="Y1853" s="71" t="str">
        <f>IF(E1853="","",SUMIF(OUTBOUND!$G:$G,WMS!E1853,OUTBOUND!$AC:$AC))</f>
        <v/>
      </c>
      <c r="Z1853" s="71" t="str">
        <f>IF(E1853="","",SUMIF(OUTBOUND!$G:$G,WMS!E1853,OUTBOUND!$P:$P))</f>
        <v/>
      </c>
      <c r="AA1853" s="27" t="str">
        <f t="shared" si="491"/>
        <v/>
      </c>
      <c r="AB1853" s="27" t="str">
        <f t="shared" si="492"/>
        <v/>
      </c>
      <c r="AC1853" s="71" t="str">
        <f t="shared" si="493"/>
        <v/>
      </c>
      <c r="AD1853" s="71" t="str">
        <f t="shared" si="494"/>
        <v/>
      </c>
      <c r="AE1853" s="71" t="str">
        <f t="shared" si="495"/>
        <v/>
      </c>
      <c r="AF1853" s="80" t="str">
        <f t="shared" si="496"/>
        <v/>
      </c>
    </row>
    <row r="1854" spans="5:32">
      <c r="E1854" s="57" t="str">
        <f t="shared" si="497"/>
        <v/>
      </c>
      <c r="K1854" s="65" t="str">
        <f t="shared" si="486"/>
        <v/>
      </c>
      <c r="M1854" s="66" t="str">
        <f t="shared" si="487"/>
        <v/>
      </c>
      <c r="Q1854" s="71" t="str">
        <f t="shared" si="488"/>
        <v/>
      </c>
      <c r="R1854" s="65" t="str">
        <f t="shared" si="489"/>
        <v/>
      </c>
      <c r="S1854" s="72" t="str">
        <f t="shared" si="490"/>
        <v/>
      </c>
      <c r="V1854" s="27" t="str">
        <f>IF(E1854="","",SUMIF(OUTBOUND!$G:$G,WMS!E1854,OUTBOUND!$L:$L))</f>
        <v/>
      </c>
      <c r="W1854" s="27" t="str">
        <f>IF(E1854="","",SUMIF(OUTBOUND!$G:$G,WMS!E1854,OUTBOUND!$M:$M))</f>
        <v/>
      </c>
      <c r="X1854" s="71" t="str">
        <f>IF(E1854="","",SUMIF(OUTBOUND!$G:$G,WMS!E1854,OUTBOUND!$O:$O))</f>
        <v/>
      </c>
      <c r="Y1854" s="71" t="str">
        <f>IF(E1854="","",SUMIF(OUTBOUND!$G:$G,WMS!E1854,OUTBOUND!$AC:$AC))</f>
        <v/>
      </c>
      <c r="Z1854" s="71" t="str">
        <f>IF(E1854="","",SUMIF(OUTBOUND!$G:$G,WMS!E1854,OUTBOUND!$P:$P))</f>
        <v/>
      </c>
      <c r="AA1854" s="27" t="str">
        <f t="shared" si="491"/>
        <v/>
      </c>
      <c r="AB1854" s="27" t="str">
        <f t="shared" si="492"/>
        <v/>
      </c>
      <c r="AC1854" s="71" t="str">
        <f t="shared" si="493"/>
        <v/>
      </c>
      <c r="AD1854" s="71" t="str">
        <f t="shared" si="494"/>
        <v/>
      </c>
      <c r="AE1854" s="71" t="str">
        <f t="shared" si="495"/>
        <v/>
      </c>
      <c r="AF1854" s="80" t="str">
        <f t="shared" si="496"/>
        <v/>
      </c>
    </row>
    <row r="1855" spans="5:32">
      <c r="E1855" s="57" t="str">
        <f t="shared" si="497"/>
        <v/>
      </c>
      <c r="K1855" s="65" t="str">
        <f t="shared" si="486"/>
        <v/>
      </c>
      <c r="M1855" s="66" t="str">
        <f t="shared" si="487"/>
        <v/>
      </c>
      <c r="Q1855" s="71" t="str">
        <f t="shared" si="488"/>
        <v/>
      </c>
      <c r="R1855" s="65" t="str">
        <f t="shared" si="489"/>
        <v/>
      </c>
      <c r="S1855" s="72" t="str">
        <f t="shared" si="490"/>
        <v/>
      </c>
      <c r="V1855" s="27" t="str">
        <f>IF(E1855="","",SUMIF(OUTBOUND!$G:$G,WMS!E1855,OUTBOUND!$L:$L))</f>
        <v/>
      </c>
      <c r="W1855" s="27" t="str">
        <f>IF(E1855="","",SUMIF(OUTBOUND!$G:$G,WMS!E1855,OUTBOUND!$M:$M))</f>
        <v/>
      </c>
      <c r="X1855" s="71" t="str">
        <f>IF(E1855="","",SUMIF(OUTBOUND!$G:$G,WMS!E1855,OUTBOUND!$O:$O))</f>
        <v/>
      </c>
      <c r="Y1855" s="71" t="str">
        <f>IF(E1855="","",SUMIF(OUTBOUND!$G:$G,WMS!E1855,OUTBOUND!$AC:$AC))</f>
        <v/>
      </c>
      <c r="Z1855" s="71" t="str">
        <f>IF(E1855="","",SUMIF(OUTBOUND!$G:$G,WMS!E1855,OUTBOUND!$P:$P))</f>
        <v/>
      </c>
      <c r="AA1855" s="27" t="str">
        <f t="shared" si="491"/>
        <v/>
      </c>
      <c r="AB1855" s="27" t="str">
        <f t="shared" si="492"/>
        <v/>
      </c>
      <c r="AC1855" s="71" t="str">
        <f t="shared" si="493"/>
        <v/>
      </c>
      <c r="AD1855" s="71" t="str">
        <f t="shared" si="494"/>
        <v/>
      </c>
      <c r="AE1855" s="71" t="str">
        <f t="shared" si="495"/>
        <v/>
      </c>
      <c r="AF1855" s="80" t="str">
        <f t="shared" si="496"/>
        <v/>
      </c>
    </row>
    <row r="1856" spans="5:32">
      <c r="E1856" s="57" t="str">
        <f t="shared" si="497"/>
        <v/>
      </c>
      <c r="K1856" s="65" t="str">
        <f t="shared" si="486"/>
        <v/>
      </c>
      <c r="M1856" s="66" t="str">
        <f t="shared" si="487"/>
        <v/>
      </c>
      <c r="Q1856" s="71" t="str">
        <f t="shared" si="488"/>
        <v/>
      </c>
      <c r="R1856" s="65" t="str">
        <f t="shared" si="489"/>
        <v/>
      </c>
      <c r="S1856" s="72" t="str">
        <f t="shared" si="490"/>
        <v/>
      </c>
      <c r="V1856" s="27" t="str">
        <f>IF(E1856="","",SUMIF(OUTBOUND!$G:$G,WMS!E1856,OUTBOUND!$L:$L))</f>
        <v/>
      </c>
      <c r="W1856" s="27" t="str">
        <f>IF(E1856="","",SUMIF(OUTBOUND!$G:$G,WMS!E1856,OUTBOUND!$M:$M))</f>
        <v/>
      </c>
      <c r="X1856" s="71" t="str">
        <f>IF(E1856="","",SUMIF(OUTBOUND!$G:$G,WMS!E1856,OUTBOUND!$O:$O))</f>
        <v/>
      </c>
      <c r="Y1856" s="71" t="str">
        <f>IF(E1856="","",SUMIF(OUTBOUND!$G:$G,WMS!E1856,OUTBOUND!$AC:$AC))</f>
        <v/>
      </c>
      <c r="Z1856" s="71" t="str">
        <f>IF(E1856="","",SUMIF(OUTBOUND!$G:$G,WMS!E1856,OUTBOUND!$P:$P))</f>
        <v/>
      </c>
      <c r="AA1856" s="27" t="str">
        <f t="shared" si="491"/>
        <v/>
      </c>
      <c r="AB1856" s="27" t="str">
        <f t="shared" si="492"/>
        <v/>
      </c>
      <c r="AC1856" s="71" t="str">
        <f t="shared" si="493"/>
        <v/>
      </c>
      <c r="AD1856" s="71" t="str">
        <f t="shared" si="494"/>
        <v/>
      </c>
      <c r="AE1856" s="71" t="str">
        <f t="shared" si="495"/>
        <v/>
      </c>
      <c r="AF1856" s="80" t="str">
        <f t="shared" si="496"/>
        <v/>
      </c>
    </row>
    <row r="1857" spans="5:32">
      <c r="E1857" s="57" t="str">
        <f t="shared" si="497"/>
        <v/>
      </c>
      <c r="K1857" s="65" t="str">
        <f t="shared" si="486"/>
        <v/>
      </c>
      <c r="M1857" s="66" t="str">
        <f t="shared" si="487"/>
        <v/>
      </c>
      <c r="Q1857" s="71" t="str">
        <f t="shared" si="488"/>
        <v/>
      </c>
      <c r="R1857" s="65" t="str">
        <f t="shared" si="489"/>
        <v/>
      </c>
      <c r="S1857" s="72" t="str">
        <f t="shared" si="490"/>
        <v/>
      </c>
      <c r="V1857" s="27" t="str">
        <f>IF(E1857="","",SUMIF(OUTBOUND!$G:$G,WMS!E1857,OUTBOUND!$L:$L))</f>
        <v/>
      </c>
      <c r="W1857" s="27" t="str">
        <f>IF(E1857="","",SUMIF(OUTBOUND!$G:$G,WMS!E1857,OUTBOUND!$M:$M))</f>
        <v/>
      </c>
      <c r="X1857" s="71" t="str">
        <f>IF(E1857="","",SUMIF(OUTBOUND!$G:$G,WMS!E1857,OUTBOUND!$O:$O))</f>
        <v/>
      </c>
      <c r="Y1857" s="71" t="str">
        <f>IF(E1857="","",SUMIF(OUTBOUND!$G:$G,WMS!E1857,OUTBOUND!$AC:$AC))</f>
        <v/>
      </c>
      <c r="Z1857" s="71" t="str">
        <f>IF(E1857="","",SUMIF(OUTBOUND!$G:$G,WMS!E1857,OUTBOUND!$P:$P))</f>
        <v/>
      </c>
      <c r="AA1857" s="27" t="str">
        <f t="shared" si="491"/>
        <v/>
      </c>
      <c r="AB1857" s="27" t="str">
        <f t="shared" si="492"/>
        <v/>
      </c>
      <c r="AC1857" s="71" t="str">
        <f t="shared" si="493"/>
        <v/>
      </c>
      <c r="AD1857" s="71" t="str">
        <f t="shared" si="494"/>
        <v/>
      </c>
      <c r="AE1857" s="71" t="str">
        <f t="shared" si="495"/>
        <v/>
      </c>
      <c r="AF1857" s="80" t="str">
        <f t="shared" si="496"/>
        <v/>
      </c>
    </row>
    <row r="1858" spans="5:32">
      <c r="E1858" s="57" t="str">
        <f t="shared" si="497"/>
        <v/>
      </c>
      <c r="K1858" s="65" t="str">
        <f t="shared" si="486"/>
        <v/>
      </c>
      <c r="M1858" s="66" t="str">
        <f t="shared" si="487"/>
        <v/>
      </c>
      <c r="Q1858" s="71" t="str">
        <f t="shared" si="488"/>
        <v/>
      </c>
      <c r="R1858" s="65" t="str">
        <f t="shared" si="489"/>
        <v/>
      </c>
      <c r="S1858" s="72" t="str">
        <f t="shared" si="490"/>
        <v/>
      </c>
      <c r="V1858" s="27" t="str">
        <f>IF(E1858="","",SUMIF(OUTBOUND!$G:$G,WMS!E1858,OUTBOUND!$L:$L))</f>
        <v/>
      </c>
      <c r="W1858" s="27" t="str">
        <f>IF(E1858="","",SUMIF(OUTBOUND!$G:$G,WMS!E1858,OUTBOUND!$M:$M))</f>
        <v/>
      </c>
      <c r="X1858" s="71" t="str">
        <f>IF(E1858="","",SUMIF(OUTBOUND!$G:$G,WMS!E1858,OUTBOUND!$O:$O))</f>
        <v/>
      </c>
      <c r="Y1858" s="71" t="str">
        <f>IF(E1858="","",SUMIF(OUTBOUND!$G:$G,WMS!E1858,OUTBOUND!$AC:$AC))</f>
        <v/>
      </c>
      <c r="Z1858" s="71" t="str">
        <f>IF(E1858="","",SUMIF(OUTBOUND!$G:$G,WMS!E1858,OUTBOUND!$P:$P))</f>
        <v/>
      </c>
      <c r="AA1858" s="27" t="str">
        <f t="shared" si="491"/>
        <v/>
      </c>
      <c r="AB1858" s="27" t="str">
        <f t="shared" si="492"/>
        <v/>
      </c>
      <c r="AC1858" s="71" t="str">
        <f t="shared" si="493"/>
        <v/>
      </c>
      <c r="AD1858" s="71" t="str">
        <f t="shared" si="494"/>
        <v/>
      </c>
      <c r="AE1858" s="71" t="str">
        <f t="shared" si="495"/>
        <v/>
      </c>
      <c r="AF1858" s="80" t="str">
        <f t="shared" si="496"/>
        <v/>
      </c>
    </row>
    <row r="1859" spans="5:32">
      <c r="E1859" s="57" t="str">
        <f t="shared" si="497"/>
        <v/>
      </c>
      <c r="K1859" s="65" t="str">
        <f t="shared" si="486"/>
        <v/>
      </c>
      <c r="M1859" s="66" t="str">
        <f t="shared" si="487"/>
        <v/>
      </c>
      <c r="Q1859" s="71" t="str">
        <f t="shared" si="488"/>
        <v/>
      </c>
      <c r="R1859" s="65" t="str">
        <f t="shared" si="489"/>
        <v/>
      </c>
      <c r="S1859" s="72" t="str">
        <f t="shared" si="490"/>
        <v/>
      </c>
      <c r="V1859" s="27" t="str">
        <f>IF(E1859="","",SUMIF(OUTBOUND!$G:$G,WMS!E1859,OUTBOUND!$L:$L))</f>
        <v/>
      </c>
      <c r="W1859" s="27" t="str">
        <f>IF(E1859="","",SUMIF(OUTBOUND!$G:$G,WMS!E1859,OUTBOUND!$M:$M))</f>
        <v/>
      </c>
      <c r="X1859" s="71" t="str">
        <f>IF(E1859="","",SUMIF(OUTBOUND!$G:$G,WMS!E1859,OUTBOUND!$O:$O))</f>
        <v/>
      </c>
      <c r="Y1859" s="71" t="str">
        <f>IF(E1859="","",SUMIF(OUTBOUND!$G:$G,WMS!E1859,OUTBOUND!$AC:$AC))</f>
        <v/>
      </c>
      <c r="Z1859" s="71" t="str">
        <f>IF(E1859="","",SUMIF(OUTBOUND!$G:$G,WMS!E1859,OUTBOUND!$P:$P))</f>
        <v/>
      </c>
      <c r="AA1859" s="27" t="str">
        <f t="shared" si="491"/>
        <v/>
      </c>
      <c r="AB1859" s="27" t="str">
        <f t="shared" si="492"/>
        <v/>
      </c>
      <c r="AC1859" s="71" t="str">
        <f t="shared" si="493"/>
        <v/>
      </c>
      <c r="AD1859" s="71" t="str">
        <f t="shared" si="494"/>
        <v/>
      </c>
      <c r="AE1859" s="71" t="str">
        <f t="shared" si="495"/>
        <v/>
      </c>
      <c r="AF1859" s="80" t="str">
        <f t="shared" si="496"/>
        <v/>
      </c>
    </row>
    <row r="1860" spans="5:32">
      <c r="E1860" s="57" t="str">
        <f t="shared" si="497"/>
        <v/>
      </c>
      <c r="K1860" s="65" t="str">
        <f t="shared" si="486"/>
        <v/>
      </c>
      <c r="M1860" s="66" t="str">
        <f t="shared" si="487"/>
        <v/>
      </c>
      <c r="Q1860" s="71" t="str">
        <f t="shared" si="488"/>
        <v/>
      </c>
      <c r="R1860" s="65" t="str">
        <f t="shared" si="489"/>
        <v/>
      </c>
      <c r="S1860" s="72" t="str">
        <f t="shared" si="490"/>
        <v/>
      </c>
      <c r="V1860" s="27" t="str">
        <f>IF(E1860="","",SUMIF(OUTBOUND!$G:$G,WMS!E1860,OUTBOUND!$L:$L))</f>
        <v/>
      </c>
      <c r="W1860" s="27" t="str">
        <f>IF(E1860="","",SUMIF(OUTBOUND!$G:$G,WMS!E1860,OUTBOUND!$M:$M))</f>
        <v/>
      </c>
      <c r="X1860" s="71" t="str">
        <f>IF(E1860="","",SUMIF(OUTBOUND!$G:$G,WMS!E1860,OUTBOUND!$O:$O))</f>
        <v/>
      </c>
      <c r="Y1860" s="71" t="str">
        <f>IF(E1860="","",SUMIF(OUTBOUND!$G:$G,WMS!E1860,OUTBOUND!$AC:$AC))</f>
        <v/>
      </c>
      <c r="Z1860" s="71" t="str">
        <f>IF(E1860="","",SUMIF(OUTBOUND!$G:$G,WMS!E1860,OUTBOUND!$P:$P))</f>
        <v/>
      </c>
      <c r="AA1860" s="27" t="str">
        <f t="shared" si="491"/>
        <v/>
      </c>
      <c r="AB1860" s="27" t="str">
        <f t="shared" si="492"/>
        <v/>
      </c>
      <c r="AC1860" s="71" t="str">
        <f t="shared" si="493"/>
        <v/>
      </c>
      <c r="AD1860" s="71" t="str">
        <f t="shared" si="494"/>
        <v/>
      </c>
      <c r="AE1860" s="71" t="str">
        <f t="shared" si="495"/>
        <v/>
      </c>
      <c r="AF1860" s="80" t="str">
        <f t="shared" si="496"/>
        <v/>
      </c>
    </row>
    <row r="1861" spans="5:32">
      <c r="E1861" s="57" t="str">
        <f t="shared" si="497"/>
        <v/>
      </c>
      <c r="K1861" s="65" t="str">
        <f t="shared" si="486"/>
        <v/>
      </c>
      <c r="M1861" s="66" t="str">
        <f t="shared" si="487"/>
        <v/>
      </c>
      <c r="Q1861" s="71" t="str">
        <f t="shared" si="488"/>
        <v/>
      </c>
      <c r="R1861" s="65" t="str">
        <f t="shared" si="489"/>
        <v/>
      </c>
      <c r="S1861" s="72" t="str">
        <f t="shared" si="490"/>
        <v/>
      </c>
      <c r="V1861" s="27" t="str">
        <f>IF(E1861="","",SUMIF(OUTBOUND!$G:$G,WMS!E1861,OUTBOUND!$L:$L))</f>
        <v/>
      </c>
      <c r="W1861" s="27" t="str">
        <f>IF(E1861="","",SUMIF(OUTBOUND!$G:$G,WMS!E1861,OUTBOUND!$M:$M))</f>
        <v/>
      </c>
      <c r="X1861" s="71" t="str">
        <f>IF(E1861="","",SUMIF(OUTBOUND!$G:$G,WMS!E1861,OUTBOUND!$O:$O))</f>
        <v/>
      </c>
      <c r="Y1861" s="71" t="str">
        <f>IF(E1861="","",SUMIF(OUTBOUND!$G:$G,WMS!E1861,OUTBOUND!$AC:$AC))</f>
        <v/>
      </c>
      <c r="Z1861" s="71" t="str">
        <f>IF(E1861="","",SUMIF(OUTBOUND!$G:$G,WMS!E1861,OUTBOUND!$P:$P))</f>
        <v/>
      </c>
      <c r="AA1861" s="27" t="str">
        <f t="shared" si="491"/>
        <v/>
      </c>
      <c r="AB1861" s="27" t="str">
        <f t="shared" si="492"/>
        <v/>
      </c>
      <c r="AC1861" s="71" t="str">
        <f t="shared" si="493"/>
        <v/>
      </c>
      <c r="AD1861" s="71" t="str">
        <f t="shared" si="494"/>
        <v/>
      </c>
      <c r="AE1861" s="71" t="str">
        <f t="shared" si="495"/>
        <v/>
      </c>
      <c r="AF1861" s="80" t="str">
        <f t="shared" si="496"/>
        <v/>
      </c>
    </row>
    <row r="1862" spans="5:32">
      <c r="E1862" s="57" t="str">
        <f t="shared" si="497"/>
        <v/>
      </c>
      <c r="K1862" s="65" t="str">
        <f t="shared" si="486"/>
        <v/>
      </c>
      <c r="M1862" s="66" t="str">
        <f t="shared" si="487"/>
        <v/>
      </c>
      <c r="Q1862" s="71" t="str">
        <f t="shared" si="488"/>
        <v/>
      </c>
      <c r="R1862" s="65" t="str">
        <f t="shared" si="489"/>
        <v/>
      </c>
      <c r="S1862" s="72" t="str">
        <f t="shared" si="490"/>
        <v/>
      </c>
      <c r="V1862" s="27" t="str">
        <f>IF(E1862="","",SUMIF(OUTBOUND!$G:$G,WMS!E1862,OUTBOUND!$L:$L))</f>
        <v/>
      </c>
      <c r="W1862" s="27" t="str">
        <f>IF(E1862="","",SUMIF(OUTBOUND!$G:$G,WMS!E1862,OUTBOUND!$M:$M))</f>
        <v/>
      </c>
      <c r="X1862" s="71" t="str">
        <f>IF(E1862="","",SUMIF(OUTBOUND!$G:$G,WMS!E1862,OUTBOUND!$O:$O))</f>
        <v/>
      </c>
      <c r="Y1862" s="71" t="str">
        <f>IF(E1862="","",SUMIF(OUTBOUND!$G:$G,WMS!E1862,OUTBOUND!$AC:$AC))</f>
        <v/>
      </c>
      <c r="Z1862" s="71" t="str">
        <f>IF(E1862="","",SUMIF(OUTBOUND!$G:$G,WMS!E1862,OUTBOUND!$P:$P))</f>
        <v/>
      </c>
      <c r="AA1862" s="27" t="str">
        <f t="shared" si="491"/>
        <v/>
      </c>
      <c r="AB1862" s="27" t="str">
        <f t="shared" si="492"/>
        <v/>
      </c>
      <c r="AC1862" s="71" t="str">
        <f t="shared" si="493"/>
        <v/>
      </c>
      <c r="AD1862" s="71" t="str">
        <f t="shared" si="494"/>
        <v/>
      </c>
      <c r="AE1862" s="71" t="str">
        <f t="shared" si="495"/>
        <v/>
      </c>
      <c r="AF1862" s="80" t="str">
        <f t="shared" si="496"/>
        <v/>
      </c>
    </row>
    <row r="1863" spans="5:32">
      <c r="E1863" s="57" t="str">
        <f t="shared" si="497"/>
        <v/>
      </c>
      <c r="K1863" s="65" t="str">
        <f t="shared" si="486"/>
        <v/>
      </c>
      <c r="M1863" s="66" t="str">
        <f t="shared" si="487"/>
        <v/>
      </c>
      <c r="Q1863" s="71" t="str">
        <f t="shared" si="488"/>
        <v/>
      </c>
      <c r="R1863" s="65" t="str">
        <f t="shared" si="489"/>
        <v/>
      </c>
      <c r="S1863" s="72" t="str">
        <f t="shared" si="490"/>
        <v/>
      </c>
      <c r="V1863" s="27" t="str">
        <f>IF(E1863="","",SUMIF(OUTBOUND!$G:$G,WMS!E1863,OUTBOUND!$L:$L))</f>
        <v/>
      </c>
      <c r="W1863" s="27" t="str">
        <f>IF(E1863="","",SUMIF(OUTBOUND!$G:$G,WMS!E1863,OUTBOUND!$M:$M))</f>
        <v/>
      </c>
      <c r="X1863" s="71" t="str">
        <f>IF(E1863="","",SUMIF(OUTBOUND!$G:$G,WMS!E1863,OUTBOUND!$O:$O))</f>
        <v/>
      </c>
      <c r="Y1863" s="71" t="str">
        <f>IF(E1863="","",SUMIF(OUTBOUND!$G:$G,WMS!E1863,OUTBOUND!$AC:$AC))</f>
        <v/>
      </c>
      <c r="Z1863" s="71" t="str">
        <f>IF(E1863="","",SUMIF(OUTBOUND!$G:$G,WMS!E1863,OUTBOUND!$P:$P))</f>
        <v/>
      </c>
      <c r="AA1863" s="27" t="str">
        <f t="shared" si="491"/>
        <v/>
      </c>
      <c r="AB1863" s="27" t="str">
        <f t="shared" si="492"/>
        <v/>
      </c>
      <c r="AC1863" s="71" t="str">
        <f t="shared" si="493"/>
        <v/>
      </c>
      <c r="AD1863" s="71" t="str">
        <f t="shared" si="494"/>
        <v/>
      </c>
      <c r="AE1863" s="71" t="str">
        <f t="shared" si="495"/>
        <v/>
      </c>
      <c r="AF1863" s="80" t="str">
        <f t="shared" si="496"/>
        <v/>
      </c>
    </row>
    <row r="1864" spans="5:32">
      <c r="E1864" s="57" t="str">
        <f t="shared" si="497"/>
        <v/>
      </c>
      <c r="K1864" s="65" t="str">
        <f t="shared" si="486"/>
        <v/>
      </c>
      <c r="M1864" s="66" t="str">
        <f t="shared" si="487"/>
        <v/>
      </c>
      <c r="Q1864" s="71" t="str">
        <f t="shared" si="488"/>
        <v/>
      </c>
      <c r="R1864" s="65" t="str">
        <f t="shared" si="489"/>
        <v/>
      </c>
      <c r="S1864" s="72" t="str">
        <f t="shared" si="490"/>
        <v/>
      </c>
      <c r="V1864" s="27" t="str">
        <f>IF(E1864="","",SUMIF(OUTBOUND!$G:$G,WMS!E1864,OUTBOUND!$L:$L))</f>
        <v/>
      </c>
      <c r="W1864" s="27" t="str">
        <f>IF(E1864="","",SUMIF(OUTBOUND!$G:$G,WMS!E1864,OUTBOUND!$M:$M))</f>
        <v/>
      </c>
      <c r="X1864" s="71" t="str">
        <f>IF(E1864="","",SUMIF(OUTBOUND!$G:$G,WMS!E1864,OUTBOUND!$O:$O))</f>
        <v/>
      </c>
      <c r="Y1864" s="71" t="str">
        <f>IF(E1864="","",SUMIF(OUTBOUND!$G:$G,WMS!E1864,OUTBOUND!$AC:$AC))</f>
        <v/>
      </c>
      <c r="Z1864" s="71" t="str">
        <f>IF(E1864="","",SUMIF(OUTBOUND!$G:$G,WMS!E1864,OUTBOUND!$P:$P))</f>
        <v/>
      </c>
      <c r="AA1864" s="27" t="str">
        <f t="shared" si="491"/>
        <v/>
      </c>
      <c r="AB1864" s="27" t="str">
        <f t="shared" si="492"/>
        <v/>
      </c>
      <c r="AC1864" s="71" t="str">
        <f t="shared" si="493"/>
        <v/>
      </c>
      <c r="AD1864" s="71" t="str">
        <f t="shared" si="494"/>
        <v/>
      </c>
      <c r="AE1864" s="71" t="str">
        <f t="shared" si="495"/>
        <v/>
      </c>
      <c r="AF1864" s="80" t="str">
        <f t="shared" si="496"/>
        <v/>
      </c>
    </row>
    <row r="1865" spans="5:32">
      <c r="E1865" s="57" t="str">
        <f t="shared" si="497"/>
        <v/>
      </c>
      <c r="K1865" s="65" t="str">
        <f t="shared" si="486"/>
        <v/>
      </c>
      <c r="M1865" s="66" t="str">
        <f t="shared" si="487"/>
        <v/>
      </c>
      <c r="Q1865" s="71" t="str">
        <f t="shared" si="488"/>
        <v/>
      </c>
      <c r="R1865" s="65" t="str">
        <f t="shared" si="489"/>
        <v/>
      </c>
      <c r="S1865" s="72" t="str">
        <f t="shared" si="490"/>
        <v/>
      </c>
      <c r="V1865" s="27" t="str">
        <f>IF(E1865="","",SUMIF(OUTBOUND!$G:$G,WMS!E1865,OUTBOUND!$L:$L))</f>
        <v/>
      </c>
      <c r="W1865" s="27" t="str">
        <f>IF(E1865="","",SUMIF(OUTBOUND!$G:$G,WMS!E1865,OUTBOUND!$M:$M))</f>
        <v/>
      </c>
      <c r="X1865" s="71" t="str">
        <f>IF(E1865="","",SUMIF(OUTBOUND!$G:$G,WMS!E1865,OUTBOUND!$O:$O))</f>
        <v/>
      </c>
      <c r="Y1865" s="71" t="str">
        <f>IF(E1865="","",SUMIF(OUTBOUND!$G:$G,WMS!E1865,OUTBOUND!$AC:$AC))</f>
        <v/>
      </c>
      <c r="Z1865" s="71" t="str">
        <f>IF(E1865="","",SUMIF(OUTBOUND!$G:$G,WMS!E1865,OUTBOUND!$P:$P))</f>
        <v/>
      </c>
      <c r="AA1865" s="27" t="str">
        <f t="shared" si="491"/>
        <v/>
      </c>
      <c r="AB1865" s="27" t="str">
        <f t="shared" si="492"/>
        <v/>
      </c>
      <c r="AC1865" s="71" t="str">
        <f t="shared" si="493"/>
        <v/>
      </c>
      <c r="AD1865" s="71" t="str">
        <f t="shared" si="494"/>
        <v/>
      </c>
      <c r="AE1865" s="71" t="str">
        <f t="shared" si="495"/>
        <v/>
      </c>
      <c r="AF1865" s="80" t="str">
        <f t="shared" si="496"/>
        <v/>
      </c>
    </row>
    <row r="1866" spans="5:32">
      <c r="E1866" s="57" t="str">
        <f t="shared" si="497"/>
        <v/>
      </c>
      <c r="K1866" s="65" t="str">
        <f t="shared" si="486"/>
        <v/>
      </c>
      <c r="M1866" s="66" t="str">
        <f t="shared" si="487"/>
        <v/>
      </c>
      <c r="Q1866" s="71" t="str">
        <f t="shared" si="488"/>
        <v/>
      </c>
      <c r="R1866" s="65" t="str">
        <f t="shared" si="489"/>
        <v/>
      </c>
      <c r="S1866" s="72" t="str">
        <f t="shared" si="490"/>
        <v/>
      </c>
      <c r="V1866" s="27" t="str">
        <f>IF(E1866="","",SUMIF(OUTBOUND!$G:$G,WMS!E1866,OUTBOUND!$L:$L))</f>
        <v/>
      </c>
      <c r="W1866" s="27" t="str">
        <f>IF(E1866="","",SUMIF(OUTBOUND!$G:$G,WMS!E1866,OUTBOUND!$M:$M))</f>
        <v/>
      </c>
      <c r="X1866" s="71" t="str">
        <f>IF(E1866="","",SUMIF(OUTBOUND!$G:$G,WMS!E1866,OUTBOUND!$O:$O))</f>
        <v/>
      </c>
      <c r="Y1866" s="71" t="str">
        <f>IF(E1866="","",SUMIF(OUTBOUND!$G:$G,WMS!E1866,OUTBOUND!$AC:$AC))</f>
        <v/>
      </c>
      <c r="Z1866" s="71" t="str">
        <f>IF(E1866="","",SUMIF(OUTBOUND!$G:$G,WMS!E1866,OUTBOUND!$P:$P))</f>
        <v/>
      </c>
      <c r="AA1866" s="27" t="str">
        <f t="shared" si="491"/>
        <v/>
      </c>
      <c r="AB1866" s="27" t="str">
        <f t="shared" si="492"/>
        <v/>
      </c>
      <c r="AC1866" s="71" t="str">
        <f t="shared" si="493"/>
        <v/>
      </c>
      <c r="AD1866" s="71" t="str">
        <f t="shared" si="494"/>
        <v/>
      </c>
      <c r="AE1866" s="71" t="str">
        <f t="shared" si="495"/>
        <v/>
      </c>
      <c r="AF1866" s="80" t="str">
        <f t="shared" si="496"/>
        <v/>
      </c>
    </row>
    <row r="1867" spans="5:32">
      <c r="E1867" s="57" t="str">
        <f t="shared" si="497"/>
        <v/>
      </c>
      <c r="K1867" s="65" t="str">
        <f t="shared" si="486"/>
        <v/>
      </c>
      <c r="M1867" s="66" t="str">
        <f t="shared" si="487"/>
        <v/>
      </c>
      <c r="Q1867" s="71" t="str">
        <f t="shared" si="488"/>
        <v/>
      </c>
      <c r="R1867" s="65" t="str">
        <f t="shared" si="489"/>
        <v/>
      </c>
      <c r="S1867" s="72" t="str">
        <f t="shared" si="490"/>
        <v/>
      </c>
      <c r="V1867" s="27" t="str">
        <f>IF(E1867="","",SUMIF(OUTBOUND!$G:$G,WMS!E1867,OUTBOUND!$L:$L))</f>
        <v/>
      </c>
      <c r="W1867" s="27" t="str">
        <f>IF(E1867="","",SUMIF(OUTBOUND!$G:$G,WMS!E1867,OUTBOUND!$M:$M))</f>
        <v/>
      </c>
      <c r="X1867" s="71" t="str">
        <f>IF(E1867="","",SUMIF(OUTBOUND!$G:$G,WMS!E1867,OUTBOUND!$O:$O))</f>
        <v/>
      </c>
      <c r="Y1867" s="71" t="str">
        <f>IF(E1867="","",SUMIF(OUTBOUND!$G:$G,WMS!E1867,OUTBOUND!$AC:$AC))</f>
        <v/>
      </c>
      <c r="Z1867" s="71" t="str">
        <f>IF(E1867="","",SUMIF(OUTBOUND!$G:$G,WMS!E1867,OUTBOUND!$P:$P))</f>
        <v/>
      </c>
      <c r="AA1867" s="27" t="str">
        <f t="shared" si="491"/>
        <v/>
      </c>
      <c r="AB1867" s="27" t="str">
        <f t="shared" si="492"/>
        <v/>
      </c>
      <c r="AC1867" s="71" t="str">
        <f t="shared" si="493"/>
        <v/>
      </c>
      <c r="AD1867" s="71" t="str">
        <f t="shared" si="494"/>
        <v/>
      </c>
      <c r="AE1867" s="71" t="str">
        <f t="shared" si="495"/>
        <v/>
      </c>
      <c r="AF1867" s="80" t="str">
        <f t="shared" si="496"/>
        <v/>
      </c>
    </row>
    <row r="1868" spans="5:32">
      <c r="E1868" s="57" t="str">
        <f t="shared" si="497"/>
        <v/>
      </c>
      <c r="K1868" s="65" t="str">
        <f t="shared" si="486"/>
        <v/>
      </c>
      <c r="M1868" s="66" t="str">
        <f t="shared" si="487"/>
        <v/>
      </c>
      <c r="Q1868" s="71" t="str">
        <f t="shared" si="488"/>
        <v/>
      </c>
      <c r="R1868" s="65" t="str">
        <f t="shared" si="489"/>
        <v/>
      </c>
      <c r="S1868" s="72" t="str">
        <f t="shared" si="490"/>
        <v/>
      </c>
      <c r="V1868" s="27" t="str">
        <f>IF(E1868="","",SUMIF(OUTBOUND!$G:$G,WMS!E1868,OUTBOUND!$L:$L))</f>
        <v/>
      </c>
      <c r="W1868" s="27" t="str">
        <f>IF(E1868="","",SUMIF(OUTBOUND!$G:$G,WMS!E1868,OUTBOUND!$M:$M))</f>
        <v/>
      </c>
      <c r="X1868" s="71" t="str">
        <f>IF(E1868="","",SUMIF(OUTBOUND!$G:$G,WMS!E1868,OUTBOUND!$O:$O))</f>
        <v/>
      </c>
      <c r="Y1868" s="71" t="str">
        <f>IF(E1868="","",SUMIF(OUTBOUND!$G:$G,WMS!E1868,OUTBOUND!$AC:$AC))</f>
        <v/>
      </c>
      <c r="Z1868" s="71" t="str">
        <f>IF(E1868="","",SUMIF(OUTBOUND!$G:$G,WMS!E1868,OUTBOUND!$P:$P))</f>
        <v/>
      </c>
      <c r="AA1868" s="27" t="str">
        <f t="shared" si="491"/>
        <v/>
      </c>
      <c r="AB1868" s="27" t="str">
        <f t="shared" si="492"/>
        <v/>
      </c>
      <c r="AC1868" s="71" t="str">
        <f t="shared" si="493"/>
        <v/>
      </c>
      <c r="AD1868" s="71" t="str">
        <f t="shared" si="494"/>
        <v/>
      </c>
      <c r="AE1868" s="71" t="str">
        <f t="shared" si="495"/>
        <v/>
      </c>
      <c r="AF1868" s="80" t="str">
        <f t="shared" si="496"/>
        <v/>
      </c>
    </row>
    <row r="1869" spans="5:32">
      <c r="E1869" s="57" t="str">
        <f t="shared" si="497"/>
        <v/>
      </c>
      <c r="K1869" s="65" t="str">
        <f t="shared" si="486"/>
        <v/>
      </c>
      <c r="M1869" s="66" t="str">
        <f t="shared" si="487"/>
        <v/>
      </c>
      <c r="Q1869" s="71" t="str">
        <f t="shared" si="488"/>
        <v/>
      </c>
      <c r="R1869" s="65" t="str">
        <f t="shared" si="489"/>
        <v/>
      </c>
      <c r="S1869" s="72" t="str">
        <f t="shared" si="490"/>
        <v/>
      </c>
      <c r="V1869" s="27" t="str">
        <f>IF(E1869="","",SUMIF(OUTBOUND!$G:$G,WMS!E1869,OUTBOUND!$L:$L))</f>
        <v/>
      </c>
      <c r="W1869" s="27" t="str">
        <f>IF(E1869="","",SUMIF(OUTBOUND!$G:$G,WMS!E1869,OUTBOUND!$M:$M))</f>
        <v/>
      </c>
      <c r="X1869" s="71" t="str">
        <f>IF(E1869="","",SUMIF(OUTBOUND!$G:$G,WMS!E1869,OUTBOUND!$O:$O))</f>
        <v/>
      </c>
      <c r="Y1869" s="71" t="str">
        <f>IF(E1869="","",SUMIF(OUTBOUND!$G:$G,WMS!E1869,OUTBOUND!$AC:$AC))</f>
        <v/>
      </c>
      <c r="Z1869" s="71" t="str">
        <f>IF(E1869="","",SUMIF(OUTBOUND!$G:$G,WMS!E1869,OUTBOUND!$P:$P))</f>
        <v/>
      </c>
      <c r="AA1869" s="27" t="str">
        <f t="shared" si="491"/>
        <v/>
      </c>
      <c r="AB1869" s="27" t="str">
        <f t="shared" si="492"/>
        <v/>
      </c>
      <c r="AC1869" s="71" t="str">
        <f t="shared" si="493"/>
        <v/>
      </c>
      <c r="AD1869" s="71" t="str">
        <f t="shared" si="494"/>
        <v/>
      </c>
      <c r="AE1869" s="71" t="str">
        <f t="shared" si="495"/>
        <v/>
      </c>
      <c r="AF1869" s="80" t="str">
        <f t="shared" si="496"/>
        <v/>
      </c>
    </row>
    <row r="1870" spans="5:32">
      <c r="E1870" s="57" t="str">
        <f t="shared" si="497"/>
        <v/>
      </c>
      <c r="K1870" s="65" t="str">
        <f t="shared" si="486"/>
        <v/>
      </c>
      <c r="M1870" s="66" t="str">
        <f t="shared" si="487"/>
        <v/>
      </c>
      <c r="Q1870" s="71" t="str">
        <f t="shared" si="488"/>
        <v/>
      </c>
      <c r="R1870" s="65" t="str">
        <f t="shared" si="489"/>
        <v/>
      </c>
      <c r="S1870" s="72" t="str">
        <f t="shared" si="490"/>
        <v/>
      </c>
      <c r="V1870" s="27" t="str">
        <f>IF(E1870="","",SUMIF(OUTBOUND!$G:$G,WMS!E1870,OUTBOUND!$L:$L))</f>
        <v/>
      </c>
      <c r="W1870" s="27" t="str">
        <f>IF(E1870="","",SUMIF(OUTBOUND!$G:$G,WMS!E1870,OUTBOUND!$M:$M))</f>
        <v/>
      </c>
      <c r="X1870" s="71" t="str">
        <f>IF(E1870="","",SUMIF(OUTBOUND!$G:$G,WMS!E1870,OUTBOUND!$O:$O))</f>
        <v/>
      </c>
      <c r="Y1870" s="71" t="str">
        <f>IF(E1870="","",SUMIF(OUTBOUND!$G:$G,WMS!E1870,OUTBOUND!$AC:$AC))</f>
        <v/>
      </c>
      <c r="Z1870" s="71" t="str">
        <f>IF(E1870="","",SUMIF(OUTBOUND!$G:$G,WMS!E1870,OUTBOUND!$P:$P))</f>
        <v/>
      </c>
      <c r="AA1870" s="27" t="str">
        <f t="shared" si="491"/>
        <v/>
      </c>
      <c r="AB1870" s="27" t="str">
        <f t="shared" si="492"/>
        <v/>
      </c>
      <c r="AC1870" s="71" t="str">
        <f t="shared" si="493"/>
        <v/>
      </c>
      <c r="AD1870" s="71" t="str">
        <f t="shared" si="494"/>
        <v/>
      </c>
      <c r="AE1870" s="71" t="str">
        <f t="shared" si="495"/>
        <v/>
      </c>
      <c r="AF1870" s="80" t="str">
        <f t="shared" si="496"/>
        <v/>
      </c>
    </row>
    <row r="1871" spans="5:32">
      <c r="E1871" s="57" t="str">
        <f t="shared" si="497"/>
        <v/>
      </c>
      <c r="K1871" s="65" t="str">
        <f t="shared" si="486"/>
        <v/>
      </c>
      <c r="M1871" s="66" t="str">
        <f t="shared" si="487"/>
        <v/>
      </c>
      <c r="Q1871" s="71" t="str">
        <f t="shared" si="488"/>
        <v/>
      </c>
      <c r="R1871" s="65" t="str">
        <f t="shared" si="489"/>
        <v/>
      </c>
      <c r="S1871" s="72" t="str">
        <f t="shared" si="490"/>
        <v/>
      </c>
      <c r="V1871" s="27" t="str">
        <f>IF(E1871="","",SUMIF(OUTBOUND!$G:$G,WMS!E1871,OUTBOUND!$L:$L))</f>
        <v/>
      </c>
      <c r="W1871" s="27" t="str">
        <f>IF(E1871="","",SUMIF(OUTBOUND!$G:$G,WMS!E1871,OUTBOUND!$M:$M))</f>
        <v/>
      </c>
      <c r="X1871" s="71" t="str">
        <f>IF(E1871="","",SUMIF(OUTBOUND!$G:$G,WMS!E1871,OUTBOUND!$O:$O))</f>
        <v/>
      </c>
      <c r="Y1871" s="71" t="str">
        <f>IF(E1871="","",SUMIF(OUTBOUND!$G:$G,WMS!E1871,OUTBOUND!$AC:$AC))</f>
        <v/>
      </c>
      <c r="Z1871" s="71" t="str">
        <f>IF(E1871="","",SUMIF(OUTBOUND!$G:$G,WMS!E1871,OUTBOUND!$P:$P))</f>
        <v/>
      </c>
      <c r="AA1871" s="27" t="str">
        <f t="shared" si="491"/>
        <v/>
      </c>
      <c r="AB1871" s="27" t="str">
        <f t="shared" si="492"/>
        <v/>
      </c>
      <c r="AC1871" s="71" t="str">
        <f t="shared" si="493"/>
        <v/>
      </c>
      <c r="AD1871" s="71" t="str">
        <f t="shared" si="494"/>
        <v/>
      </c>
      <c r="AE1871" s="71" t="str">
        <f t="shared" si="495"/>
        <v/>
      </c>
      <c r="AF1871" s="80" t="str">
        <f t="shared" si="496"/>
        <v/>
      </c>
    </row>
    <row r="1872" spans="5:32">
      <c r="E1872" s="57" t="str">
        <f t="shared" si="497"/>
        <v/>
      </c>
      <c r="K1872" s="65" t="str">
        <f t="shared" si="486"/>
        <v/>
      </c>
      <c r="M1872" s="66" t="str">
        <f t="shared" si="487"/>
        <v/>
      </c>
      <c r="Q1872" s="71" t="str">
        <f t="shared" si="488"/>
        <v/>
      </c>
      <c r="R1872" s="65" t="str">
        <f t="shared" si="489"/>
        <v/>
      </c>
      <c r="S1872" s="72" t="str">
        <f t="shared" si="490"/>
        <v/>
      </c>
      <c r="V1872" s="27" t="str">
        <f>IF(E1872="","",SUMIF(OUTBOUND!$G:$G,WMS!E1872,OUTBOUND!$L:$L))</f>
        <v/>
      </c>
      <c r="W1872" s="27" t="str">
        <f>IF(E1872="","",SUMIF(OUTBOUND!$G:$G,WMS!E1872,OUTBOUND!$M:$M))</f>
        <v/>
      </c>
      <c r="X1872" s="71" t="str">
        <f>IF(E1872="","",SUMIF(OUTBOUND!$G:$G,WMS!E1872,OUTBOUND!$O:$O))</f>
        <v/>
      </c>
      <c r="Y1872" s="71" t="str">
        <f>IF(E1872="","",SUMIF(OUTBOUND!$G:$G,WMS!E1872,OUTBOUND!$AC:$AC))</f>
        <v/>
      </c>
      <c r="Z1872" s="71" t="str">
        <f>IF(E1872="","",SUMIF(OUTBOUND!$G:$G,WMS!E1872,OUTBOUND!$P:$P))</f>
        <v/>
      </c>
      <c r="AA1872" s="27" t="str">
        <f t="shared" si="491"/>
        <v/>
      </c>
      <c r="AB1872" s="27" t="str">
        <f t="shared" si="492"/>
        <v/>
      </c>
      <c r="AC1872" s="71" t="str">
        <f t="shared" si="493"/>
        <v/>
      </c>
      <c r="AD1872" s="71" t="str">
        <f t="shared" si="494"/>
        <v/>
      </c>
      <c r="AE1872" s="71" t="str">
        <f t="shared" si="495"/>
        <v/>
      </c>
      <c r="AF1872" s="80" t="str">
        <f t="shared" si="496"/>
        <v/>
      </c>
    </row>
    <row r="1873" spans="5:32">
      <c r="E1873" s="57" t="str">
        <f t="shared" si="497"/>
        <v/>
      </c>
      <c r="K1873" s="65" t="str">
        <f t="shared" si="486"/>
        <v/>
      </c>
      <c r="M1873" s="66" t="str">
        <f t="shared" si="487"/>
        <v/>
      </c>
      <c r="Q1873" s="71" t="str">
        <f t="shared" si="488"/>
        <v/>
      </c>
      <c r="R1873" s="65" t="str">
        <f t="shared" si="489"/>
        <v/>
      </c>
      <c r="S1873" s="72" t="str">
        <f t="shared" si="490"/>
        <v/>
      </c>
      <c r="V1873" s="27" t="str">
        <f>IF(E1873="","",SUMIF(OUTBOUND!$G:$G,WMS!E1873,OUTBOUND!$L:$L))</f>
        <v/>
      </c>
      <c r="W1873" s="27" t="str">
        <f>IF(E1873="","",SUMIF(OUTBOUND!$G:$G,WMS!E1873,OUTBOUND!$M:$M))</f>
        <v/>
      </c>
      <c r="X1873" s="71" t="str">
        <f>IF(E1873="","",SUMIF(OUTBOUND!$G:$G,WMS!E1873,OUTBOUND!$O:$O))</f>
        <v/>
      </c>
      <c r="Y1873" s="71" t="str">
        <f>IF(E1873="","",SUMIF(OUTBOUND!$G:$G,WMS!E1873,OUTBOUND!$AC:$AC))</f>
        <v/>
      </c>
      <c r="Z1873" s="71" t="str">
        <f>IF(E1873="","",SUMIF(OUTBOUND!$G:$G,WMS!E1873,OUTBOUND!$P:$P))</f>
        <v/>
      </c>
      <c r="AA1873" s="27" t="str">
        <f t="shared" si="491"/>
        <v/>
      </c>
      <c r="AB1873" s="27" t="str">
        <f t="shared" si="492"/>
        <v/>
      </c>
      <c r="AC1873" s="71" t="str">
        <f t="shared" si="493"/>
        <v/>
      </c>
      <c r="AD1873" s="71" t="str">
        <f t="shared" si="494"/>
        <v/>
      </c>
      <c r="AE1873" s="71" t="str">
        <f t="shared" si="495"/>
        <v/>
      </c>
      <c r="AF1873" s="80" t="str">
        <f t="shared" si="496"/>
        <v/>
      </c>
    </row>
    <row r="1874" spans="5:32">
      <c r="E1874" s="57" t="str">
        <f t="shared" si="497"/>
        <v/>
      </c>
      <c r="K1874" s="65" t="str">
        <f t="shared" si="486"/>
        <v/>
      </c>
      <c r="M1874" s="66" t="str">
        <f t="shared" si="487"/>
        <v/>
      </c>
      <c r="Q1874" s="71" t="str">
        <f t="shared" si="488"/>
        <v/>
      </c>
      <c r="R1874" s="65" t="str">
        <f t="shared" si="489"/>
        <v/>
      </c>
      <c r="S1874" s="72" t="str">
        <f t="shared" si="490"/>
        <v/>
      </c>
      <c r="V1874" s="27" t="str">
        <f>IF(E1874="","",SUMIF(OUTBOUND!$G:$G,WMS!E1874,OUTBOUND!$L:$L))</f>
        <v/>
      </c>
      <c r="W1874" s="27" t="str">
        <f>IF(E1874="","",SUMIF(OUTBOUND!$G:$G,WMS!E1874,OUTBOUND!$M:$M))</f>
        <v/>
      </c>
      <c r="X1874" s="71" t="str">
        <f>IF(E1874="","",SUMIF(OUTBOUND!$G:$G,WMS!E1874,OUTBOUND!$O:$O))</f>
        <v/>
      </c>
      <c r="Y1874" s="71" t="str">
        <f>IF(E1874="","",SUMIF(OUTBOUND!$G:$G,WMS!E1874,OUTBOUND!$AC:$AC))</f>
        <v/>
      </c>
      <c r="Z1874" s="71" t="str">
        <f>IF(E1874="","",SUMIF(OUTBOUND!$G:$G,WMS!E1874,OUTBOUND!$P:$P))</f>
        <v/>
      </c>
      <c r="AA1874" s="27" t="str">
        <f t="shared" si="491"/>
        <v/>
      </c>
      <c r="AB1874" s="27" t="str">
        <f t="shared" si="492"/>
        <v/>
      </c>
      <c r="AC1874" s="71" t="str">
        <f t="shared" si="493"/>
        <v/>
      </c>
      <c r="AD1874" s="71" t="str">
        <f t="shared" si="494"/>
        <v/>
      </c>
      <c r="AE1874" s="71" t="str">
        <f t="shared" si="495"/>
        <v/>
      </c>
      <c r="AF1874" s="80" t="str">
        <f t="shared" si="496"/>
        <v/>
      </c>
    </row>
    <row r="1875" spans="5:32">
      <c r="E1875" s="57" t="str">
        <f t="shared" si="497"/>
        <v/>
      </c>
      <c r="K1875" s="65" t="str">
        <f t="shared" si="486"/>
        <v/>
      </c>
      <c r="M1875" s="66" t="str">
        <f t="shared" si="487"/>
        <v/>
      </c>
      <c r="Q1875" s="71" t="str">
        <f t="shared" si="488"/>
        <v/>
      </c>
      <c r="R1875" s="65" t="str">
        <f t="shared" si="489"/>
        <v/>
      </c>
      <c r="S1875" s="72" t="str">
        <f t="shared" si="490"/>
        <v/>
      </c>
      <c r="V1875" s="27" t="str">
        <f>IF(E1875="","",SUMIF(OUTBOUND!$G:$G,WMS!E1875,OUTBOUND!$L:$L))</f>
        <v/>
      </c>
      <c r="W1875" s="27" t="str">
        <f>IF(E1875="","",SUMIF(OUTBOUND!$G:$G,WMS!E1875,OUTBOUND!$M:$M))</f>
        <v/>
      </c>
      <c r="X1875" s="71" t="str">
        <f>IF(E1875="","",SUMIF(OUTBOUND!$G:$G,WMS!E1875,OUTBOUND!$O:$O))</f>
        <v/>
      </c>
      <c r="Y1875" s="71" t="str">
        <f>IF(E1875="","",SUMIF(OUTBOUND!$G:$G,WMS!E1875,OUTBOUND!$AC:$AC))</f>
        <v/>
      </c>
      <c r="Z1875" s="71" t="str">
        <f>IF(E1875="","",SUMIF(OUTBOUND!$G:$G,WMS!E1875,OUTBOUND!$P:$P))</f>
        <v/>
      </c>
      <c r="AA1875" s="27" t="str">
        <f t="shared" si="491"/>
        <v/>
      </c>
      <c r="AB1875" s="27" t="str">
        <f t="shared" si="492"/>
        <v/>
      </c>
      <c r="AC1875" s="71" t="str">
        <f t="shared" si="493"/>
        <v/>
      </c>
      <c r="AD1875" s="71" t="str">
        <f t="shared" si="494"/>
        <v/>
      </c>
      <c r="AE1875" s="71" t="str">
        <f t="shared" si="495"/>
        <v/>
      </c>
      <c r="AF1875" s="80" t="str">
        <f t="shared" si="496"/>
        <v/>
      </c>
    </row>
    <row r="1876" spans="5:32">
      <c r="E1876" s="57" t="str">
        <f t="shared" si="497"/>
        <v/>
      </c>
      <c r="K1876" s="65" t="str">
        <f t="shared" si="486"/>
        <v/>
      </c>
      <c r="M1876" s="66" t="str">
        <f t="shared" si="487"/>
        <v/>
      </c>
      <c r="Q1876" s="71" t="str">
        <f t="shared" si="488"/>
        <v/>
      </c>
      <c r="R1876" s="65" t="str">
        <f t="shared" si="489"/>
        <v/>
      </c>
      <c r="S1876" s="72" t="str">
        <f t="shared" si="490"/>
        <v/>
      </c>
      <c r="V1876" s="27" t="str">
        <f>IF(E1876="","",SUMIF(OUTBOUND!$G:$G,WMS!E1876,OUTBOUND!$L:$L))</f>
        <v/>
      </c>
      <c r="W1876" s="27" t="str">
        <f>IF(E1876="","",SUMIF(OUTBOUND!$G:$G,WMS!E1876,OUTBOUND!$M:$M))</f>
        <v/>
      </c>
      <c r="X1876" s="71" t="str">
        <f>IF(E1876="","",SUMIF(OUTBOUND!$G:$G,WMS!E1876,OUTBOUND!$O:$O))</f>
        <v/>
      </c>
      <c r="Y1876" s="71" t="str">
        <f>IF(E1876="","",SUMIF(OUTBOUND!$G:$G,WMS!E1876,OUTBOUND!$AC:$AC))</f>
        <v/>
      </c>
      <c r="Z1876" s="71" t="str">
        <f>IF(E1876="","",SUMIF(OUTBOUND!$G:$G,WMS!E1876,OUTBOUND!$P:$P))</f>
        <v/>
      </c>
      <c r="AA1876" s="27" t="str">
        <f t="shared" si="491"/>
        <v/>
      </c>
      <c r="AB1876" s="27" t="str">
        <f t="shared" si="492"/>
        <v/>
      </c>
      <c r="AC1876" s="71" t="str">
        <f t="shared" si="493"/>
        <v/>
      </c>
      <c r="AD1876" s="71" t="str">
        <f t="shared" si="494"/>
        <v/>
      </c>
      <c r="AE1876" s="71" t="str">
        <f t="shared" si="495"/>
        <v/>
      </c>
      <c r="AF1876" s="80" t="str">
        <f t="shared" si="496"/>
        <v/>
      </c>
    </row>
    <row r="1877" spans="5:32">
      <c r="E1877" s="57" t="str">
        <f t="shared" si="497"/>
        <v/>
      </c>
      <c r="K1877" s="65" t="str">
        <f t="shared" si="486"/>
        <v/>
      </c>
      <c r="M1877" s="66" t="str">
        <f t="shared" si="487"/>
        <v/>
      </c>
      <c r="Q1877" s="71" t="str">
        <f t="shared" si="488"/>
        <v/>
      </c>
      <c r="R1877" s="65" t="str">
        <f t="shared" si="489"/>
        <v/>
      </c>
      <c r="S1877" s="72" t="str">
        <f t="shared" si="490"/>
        <v/>
      </c>
      <c r="V1877" s="27" t="str">
        <f>IF(E1877="","",SUMIF(OUTBOUND!$G:$G,WMS!E1877,OUTBOUND!$L:$L))</f>
        <v/>
      </c>
      <c r="W1877" s="27" t="str">
        <f>IF(E1877="","",SUMIF(OUTBOUND!$G:$G,WMS!E1877,OUTBOUND!$M:$M))</f>
        <v/>
      </c>
      <c r="X1877" s="71" t="str">
        <f>IF(E1877="","",SUMIF(OUTBOUND!$G:$G,WMS!E1877,OUTBOUND!$O:$O))</f>
        <v/>
      </c>
      <c r="Y1877" s="71" t="str">
        <f>IF(E1877="","",SUMIF(OUTBOUND!$G:$G,WMS!E1877,OUTBOUND!$AC:$AC))</f>
        <v/>
      </c>
      <c r="Z1877" s="71" t="str">
        <f>IF(E1877="","",SUMIF(OUTBOUND!$G:$G,WMS!E1877,OUTBOUND!$P:$P))</f>
        <v/>
      </c>
      <c r="AA1877" s="27" t="str">
        <f t="shared" si="491"/>
        <v/>
      </c>
      <c r="AB1877" s="27" t="str">
        <f t="shared" si="492"/>
        <v/>
      </c>
      <c r="AC1877" s="71" t="str">
        <f t="shared" si="493"/>
        <v/>
      </c>
      <c r="AD1877" s="71" t="str">
        <f t="shared" si="494"/>
        <v/>
      </c>
      <c r="AE1877" s="71" t="str">
        <f t="shared" si="495"/>
        <v/>
      </c>
      <c r="AF1877" s="80" t="str">
        <f t="shared" si="496"/>
        <v/>
      </c>
    </row>
    <row r="1878" spans="5:32">
      <c r="E1878" s="57" t="str">
        <f t="shared" si="497"/>
        <v/>
      </c>
      <c r="K1878" s="65" t="str">
        <f t="shared" si="486"/>
        <v/>
      </c>
      <c r="M1878" s="66" t="str">
        <f t="shared" si="487"/>
        <v/>
      </c>
      <c r="Q1878" s="71" t="str">
        <f t="shared" si="488"/>
        <v/>
      </c>
      <c r="R1878" s="65" t="str">
        <f t="shared" si="489"/>
        <v/>
      </c>
      <c r="S1878" s="72" t="str">
        <f t="shared" si="490"/>
        <v/>
      </c>
      <c r="V1878" s="27" t="str">
        <f>IF(E1878="","",SUMIF(OUTBOUND!$G:$G,WMS!E1878,OUTBOUND!$L:$L))</f>
        <v/>
      </c>
      <c r="W1878" s="27" t="str">
        <f>IF(E1878="","",SUMIF(OUTBOUND!$G:$G,WMS!E1878,OUTBOUND!$M:$M))</f>
        <v/>
      </c>
      <c r="X1878" s="71" t="str">
        <f>IF(E1878="","",SUMIF(OUTBOUND!$G:$G,WMS!E1878,OUTBOUND!$O:$O))</f>
        <v/>
      </c>
      <c r="Y1878" s="71" t="str">
        <f>IF(E1878="","",SUMIF(OUTBOUND!$G:$G,WMS!E1878,OUTBOUND!$AC:$AC))</f>
        <v/>
      </c>
      <c r="Z1878" s="71" t="str">
        <f>IF(E1878="","",SUMIF(OUTBOUND!$G:$G,WMS!E1878,OUTBOUND!$P:$P))</f>
        <v/>
      </c>
      <c r="AA1878" s="27" t="str">
        <f t="shared" si="491"/>
        <v/>
      </c>
      <c r="AB1878" s="27" t="str">
        <f t="shared" si="492"/>
        <v/>
      </c>
      <c r="AC1878" s="71" t="str">
        <f t="shared" si="493"/>
        <v/>
      </c>
      <c r="AD1878" s="71" t="str">
        <f t="shared" si="494"/>
        <v/>
      </c>
      <c r="AE1878" s="71" t="str">
        <f t="shared" si="495"/>
        <v/>
      </c>
      <c r="AF1878" s="80" t="str">
        <f t="shared" si="496"/>
        <v/>
      </c>
    </row>
    <row r="1879" spans="5:32">
      <c r="E1879" s="57" t="str">
        <f t="shared" si="497"/>
        <v/>
      </c>
      <c r="K1879" s="65" t="str">
        <f t="shared" si="486"/>
        <v/>
      </c>
      <c r="M1879" s="66" t="str">
        <f t="shared" si="487"/>
        <v/>
      </c>
      <c r="Q1879" s="71" t="str">
        <f t="shared" si="488"/>
        <v/>
      </c>
      <c r="R1879" s="65" t="str">
        <f t="shared" si="489"/>
        <v/>
      </c>
      <c r="S1879" s="72" t="str">
        <f t="shared" si="490"/>
        <v/>
      </c>
      <c r="V1879" s="27" t="str">
        <f>IF(E1879="","",SUMIF(OUTBOUND!$G:$G,WMS!E1879,OUTBOUND!$L:$L))</f>
        <v/>
      </c>
      <c r="W1879" s="27" t="str">
        <f>IF(E1879="","",SUMIF(OUTBOUND!$G:$G,WMS!E1879,OUTBOUND!$M:$M))</f>
        <v/>
      </c>
      <c r="X1879" s="71" t="str">
        <f>IF(E1879="","",SUMIF(OUTBOUND!$G:$G,WMS!E1879,OUTBOUND!$O:$O))</f>
        <v/>
      </c>
      <c r="Y1879" s="71" t="str">
        <f>IF(E1879="","",SUMIF(OUTBOUND!$G:$G,WMS!E1879,OUTBOUND!$AC:$AC))</f>
        <v/>
      </c>
      <c r="Z1879" s="71" t="str">
        <f>IF(E1879="","",SUMIF(OUTBOUND!$G:$G,WMS!E1879,OUTBOUND!$P:$P))</f>
        <v/>
      </c>
      <c r="AA1879" s="27" t="str">
        <f t="shared" si="491"/>
        <v/>
      </c>
      <c r="AB1879" s="27" t="str">
        <f t="shared" si="492"/>
        <v/>
      </c>
      <c r="AC1879" s="71" t="str">
        <f t="shared" si="493"/>
        <v/>
      </c>
      <c r="AD1879" s="71" t="str">
        <f t="shared" si="494"/>
        <v/>
      </c>
      <c r="AE1879" s="71" t="str">
        <f t="shared" si="495"/>
        <v/>
      </c>
      <c r="AF1879" s="80" t="str">
        <f t="shared" si="496"/>
        <v/>
      </c>
    </row>
    <row r="1880" spans="5:32">
      <c r="E1880" s="57" t="str">
        <f t="shared" si="497"/>
        <v/>
      </c>
      <c r="K1880" s="65" t="str">
        <f t="shared" si="486"/>
        <v/>
      </c>
      <c r="M1880" s="66" t="str">
        <f t="shared" si="487"/>
        <v/>
      </c>
      <c r="Q1880" s="71" t="str">
        <f t="shared" si="488"/>
        <v/>
      </c>
      <c r="R1880" s="65" t="str">
        <f t="shared" si="489"/>
        <v/>
      </c>
      <c r="S1880" s="72" t="str">
        <f t="shared" si="490"/>
        <v/>
      </c>
      <c r="V1880" s="27" t="str">
        <f>IF(E1880="","",SUMIF(OUTBOUND!$G:$G,WMS!E1880,OUTBOUND!$L:$L))</f>
        <v/>
      </c>
      <c r="W1880" s="27" t="str">
        <f>IF(E1880="","",SUMIF(OUTBOUND!$G:$G,WMS!E1880,OUTBOUND!$M:$M))</f>
        <v/>
      </c>
      <c r="X1880" s="71" t="str">
        <f>IF(E1880="","",SUMIF(OUTBOUND!$G:$G,WMS!E1880,OUTBOUND!$O:$O))</f>
        <v/>
      </c>
      <c r="Y1880" s="71" t="str">
        <f>IF(E1880="","",SUMIF(OUTBOUND!$G:$G,WMS!E1880,OUTBOUND!$AC:$AC))</f>
        <v/>
      </c>
      <c r="Z1880" s="71" t="str">
        <f>IF(E1880="","",SUMIF(OUTBOUND!$G:$G,WMS!E1880,OUTBOUND!$P:$P))</f>
        <v/>
      </c>
      <c r="AA1880" s="27" t="str">
        <f t="shared" si="491"/>
        <v/>
      </c>
      <c r="AB1880" s="27" t="str">
        <f t="shared" si="492"/>
        <v/>
      </c>
      <c r="AC1880" s="71" t="str">
        <f t="shared" si="493"/>
        <v/>
      </c>
      <c r="AD1880" s="71" t="str">
        <f t="shared" si="494"/>
        <v/>
      </c>
      <c r="AE1880" s="71" t="str">
        <f t="shared" si="495"/>
        <v/>
      </c>
      <c r="AF1880" s="80" t="str">
        <f t="shared" si="496"/>
        <v/>
      </c>
    </row>
    <row r="1881" spans="5:32">
      <c r="E1881" s="57" t="str">
        <f t="shared" si="497"/>
        <v/>
      </c>
      <c r="K1881" s="65" t="str">
        <f t="shared" si="486"/>
        <v/>
      </c>
      <c r="M1881" s="66" t="str">
        <f t="shared" si="487"/>
        <v/>
      </c>
      <c r="Q1881" s="71" t="str">
        <f t="shared" si="488"/>
        <v/>
      </c>
      <c r="R1881" s="65" t="str">
        <f t="shared" si="489"/>
        <v/>
      </c>
      <c r="S1881" s="72" t="str">
        <f t="shared" si="490"/>
        <v/>
      </c>
      <c r="V1881" s="27" t="str">
        <f>IF(E1881="","",SUMIF(OUTBOUND!$G:$G,WMS!E1881,OUTBOUND!$L:$L))</f>
        <v/>
      </c>
      <c r="W1881" s="27" t="str">
        <f>IF(E1881="","",SUMIF(OUTBOUND!$G:$G,WMS!E1881,OUTBOUND!$M:$M))</f>
        <v/>
      </c>
      <c r="X1881" s="71" t="str">
        <f>IF(E1881="","",SUMIF(OUTBOUND!$G:$G,WMS!E1881,OUTBOUND!$O:$O))</f>
        <v/>
      </c>
      <c r="Y1881" s="71" t="str">
        <f>IF(E1881="","",SUMIF(OUTBOUND!$G:$G,WMS!E1881,OUTBOUND!$AC:$AC))</f>
        <v/>
      </c>
      <c r="Z1881" s="71" t="str">
        <f>IF(E1881="","",SUMIF(OUTBOUND!$G:$G,WMS!E1881,OUTBOUND!$P:$P))</f>
        <v/>
      </c>
      <c r="AA1881" s="27" t="str">
        <f t="shared" si="491"/>
        <v/>
      </c>
      <c r="AB1881" s="27" t="str">
        <f t="shared" si="492"/>
        <v/>
      </c>
      <c r="AC1881" s="71" t="str">
        <f t="shared" si="493"/>
        <v/>
      </c>
      <c r="AD1881" s="71" t="str">
        <f t="shared" si="494"/>
        <v/>
      </c>
      <c r="AE1881" s="71" t="str">
        <f t="shared" si="495"/>
        <v/>
      </c>
      <c r="AF1881" s="80" t="str">
        <f t="shared" si="496"/>
        <v/>
      </c>
    </row>
    <row r="1882" spans="5:32">
      <c r="E1882" s="57" t="str">
        <f t="shared" si="497"/>
        <v/>
      </c>
      <c r="K1882" s="65" t="str">
        <f t="shared" si="486"/>
        <v/>
      </c>
      <c r="M1882" s="66" t="str">
        <f t="shared" si="487"/>
        <v/>
      </c>
      <c r="Q1882" s="71" t="str">
        <f t="shared" si="488"/>
        <v/>
      </c>
      <c r="R1882" s="65" t="str">
        <f t="shared" si="489"/>
        <v/>
      </c>
      <c r="S1882" s="72" t="str">
        <f t="shared" si="490"/>
        <v/>
      </c>
      <c r="V1882" s="27" t="str">
        <f>IF(E1882="","",SUMIF(OUTBOUND!$G:$G,WMS!E1882,OUTBOUND!$L:$L))</f>
        <v/>
      </c>
      <c r="W1882" s="27" t="str">
        <f>IF(E1882="","",SUMIF(OUTBOUND!$G:$G,WMS!E1882,OUTBOUND!$M:$M))</f>
        <v/>
      </c>
      <c r="X1882" s="71" t="str">
        <f>IF(E1882="","",SUMIF(OUTBOUND!$G:$G,WMS!E1882,OUTBOUND!$O:$O))</f>
        <v/>
      </c>
      <c r="Y1882" s="71" t="str">
        <f>IF(E1882="","",SUMIF(OUTBOUND!$G:$G,WMS!E1882,OUTBOUND!$AC:$AC))</f>
        <v/>
      </c>
      <c r="Z1882" s="71" t="str">
        <f>IF(E1882="","",SUMIF(OUTBOUND!$G:$G,WMS!E1882,OUTBOUND!$P:$P))</f>
        <v/>
      </c>
      <c r="AA1882" s="27" t="str">
        <f t="shared" si="491"/>
        <v/>
      </c>
      <c r="AB1882" s="27" t="str">
        <f t="shared" si="492"/>
        <v/>
      </c>
      <c r="AC1882" s="71" t="str">
        <f t="shared" si="493"/>
        <v/>
      </c>
      <c r="AD1882" s="71" t="str">
        <f t="shared" si="494"/>
        <v/>
      </c>
      <c r="AE1882" s="71" t="str">
        <f t="shared" si="495"/>
        <v/>
      </c>
      <c r="AF1882" s="80" t="str">
        <f t="shared" si="496"/>
        <v/>
      </c>
    </row>
    <row r="1883" spans="5:32">
      <c r="E1883" s="57" t="str">
        <f t="shared" si="497"/>
        <v/>
      </c>
      <c r="K1883" s="65" t="str">
        <f t="shared" si="486"/>
        <v/>
      </c>
      <c r="M1883" s="66" t="str">
        <f t="shared" si="487"/>
        <v/>
      </c>
      <c r="Q1883" s="71" t="str">
        <f t="shared" si="488"/>
        <v/>
      </c>
      <c r="R1883" s="65" t="str">
        <f t="shared" si="489"/>
        <v/>
      </c>
      <c r="S1883" s="72" t="str">
        <f t="shared" si="490"/>
        <v/>
      </c>
      <c r="V1883" s="27" t="str">
        <f>IF(E1883="","",SUMIF(OUTBOUND!$G:$G,WMS!E1883,OUTBOUND!$L:$L))</f>
        <v/>
      </c>
      <c r="W1883" s="27" t="str">
        <f>IF(E1883="","",SUMIF(OUTBOUND!$G:$G,WMS!E1883,OUTBOUND!$M:$M))</f>
        <v/>
      </c>
      <c r="X1883" s="71" t="str">
        <f>IF(E1883="","",SUMIF(OUTBOUND!$G:$G,WMS!E1883,OUTBOUND!$O:$O))</f>
        <v/>
      </c>
      <c r="Y1883" s="71" t="str">
        <f>IF(E1883="","",SUMIF(OUTBOUND!$G:$G,WMS!E1883,OUTBOUND!$AC:$AC))</f>
        <v/>
      </c>
      <c r="Z1883" s="71" t="str">
        <f>IF(E1883="","",SUMIF(OUTBOUND!$G:$G,WMS!E1883,OUTBOUND!$P:$P))</f>
        <v/>
      </c>
      <c r="AA1883" s="27" t="str">
        <f t="shared" si="491"/>
        <v/>
      </c>
      <c r="AB1883" s="27" t="str">
        <f t="shared" si="492"/>
        <v/>
      </c>
      <c r="AC1883" s="71" t="str">
        <f t="shared" si="493"/>
        <v/>
      </c>
      <c r="AD1883" s="71" t="str">
        <f t="shared" si="494"/>
        <v/>
      </c>
      <c r="AE1883" s="71" t="str">
        <f t="shared" si="495"/>
        <v/>
      </c>
      <c r="AF1883" s="80" t="str">
        <f t="shared" si="496"/>
        <v/>
      </c>
    </row>
    <row r="1884" spans="5:32">
      <c r="E1884" s="57" t="str">
        <f t="shared" si="497"/>
        <v/>
      </c>
      <c r="K1884" s="65" t="str">
        <f t="shared" si="486"/>
        <v/>
      </c>
      <c r="M1884" s="66" t="str">
        <f t="shared" si="487"/>
        <v/>
      </c>
      <c r="Q1884" s="71" t="str">
        <f t="shared" si="488"/>
        <v/>
      </c>
      <c r="R1884" s="65" t="str">
        <f t="shared" si="489"/>
        <v/>
      </c>
      <c r="S1884" s="72" t="str">
        <f t="shared" si="490"/>
        <v/>
      </c>
      <c r="V1884" s="27" t="str">
        <f>IF(E1884="","",SUMIF(OUTBOUND!$G:$G,WMS!E1884,OUTBOUND!$L:$L))</f>
        <v/>
      </c>
      <c r="W1884" s="27" t="str">
        <f>IF(E1884="","",SUMIF(OUTBOUND!$G:$G,WMS!E1884,OUTBOUND!$M:$M))</f>
        <v/>
      </c>
      <c r="X1884" s="71" t="str">
        <f>IF(E1884="","",SUMIF(OUTBOUND!$G:$G,WMS!E1884,OUTBOUND!$O:$O))</f>
        <v/>
      </c>
      <c r="Y1884" s="71" t="str">
        <f>IF(E1884="","",SUMIF(OUTBOUND!$G:$G,WMS!E1884,OUTBOUND!$AC:$AC))</f>
        <v/>
      </c>
      <c r="Z1884" s="71" t="str">
        <f>IF(E1884="","",SUMIF(OUTBOUND!$G:$G,WMS!E1884,OUTBOUND!$P:$P))</f>
        <v/>
      </c>
      <c r="AA1884" s="27" t="str">
        <f t="shared" si="491"/>
        <v/>
      </c>
      <c r="AB1884" s="27" t="str">
        <f t="shared" si="492"/>
        <v/>
      </c>
      <c r="AC1884" s="71" t="str">
        <f t="shared" si="493"/>
        <v/>
      </c>
      <c r="AD1884" s="71" t="str">
        <f t="shared" si="494"/>
        <v/>
      </c>
      <c r="AE1884" s="71" t="str">
        <f t="shared" si="495"/>
        <v/>
      </c>
      <c r="AF1884" s="80" t="str">
        <f t="shared" si="496"/>
        <v/>
      </c>
    </row>
    <row r="1885" spans="5:32">
      <c r="E1885" s="57" t="str">
        <f t="shared" si="497"/>
        <v/>
      </c>
      <c r="K1885" s="65" t="str">
        <f t="shared" si="486"/>
        <v/>
      </c>
      <c r="M1885" s="66" t="str">
        <f t="shared" si="487"/>
        <v/>
      </c>
      <c r="Q1885" s="71" t="str">
        <f t="shared" si="488"/>
        <v/>
      </c>
      <c r="R1885" s="65" t="str">
        <f t="shared" si="489"/>
        <v/>
      </c>
      <c r="S1885" s="72" t="str">
        <f t="shared" si="490"/>
        <v/>
      </c>
      <c r="V1885" s="27" t="str">
        <f>IF(E1885="","",SUMIF(OUTBOUND!$G:$G,WMS!E1885,OUTBOUND!$L:$L))</f>
        <v/>
      </c>
      <c r="W1885" s="27" t="str">
        <f>IF(E1885="","",SUMIF(OUTBOUND!$G:$G,WMS!E1885,OUTBOUND!$M:$M))</f>
        <v/>
      </c>
      <c r="X1885" s="71" t="str">
        <f>IF(E1885="","",SUMIF(OUTBOUND!$G:$G,WMS!E1885,OUTBOUND!$O:$O))</f>
        <v/>
      </c>
      <c r="Y1885" s="71" t="str">
        <f>IF(E1885="","",SUMIF(OUTBOUND!$G:$G,WMS!E1885,OUTBOUND!$AC:$AC))</f>
        <v/>
      </c>
      <c r="Z1885" s="71" t="str">
        <f>IF(E1885="","",SUMIF(OUTBOUND!$G:$G,WMS!E1885,OUTBOUND!$P:$P))</f>
        <v/>
      </c>
      <c r="AA1885" s="27" t="str">
        <f t="shared" si="491"/>
        <v/>
      </c>
      <c r="AB1885" s="27" t="str">
        <f t="shared" si="492"/>
        <v/>
      </c>
      <c r="AC1885" s="71" t="str">
        <f t="shared" si="493"/>
        <v/>
      </c>
      <c r="AD1885" s="71" t="str">
        <f t="shared" si="494"/>
        <v/>
      </c>
      <c r="AE1885" s="71" t="str">
        <f t="shared" si="495"/>
        <v/>
      </c>
      <c r="AF1885" s="80" t="str">
        <f t="shared" si="496"/>
        <v/>
      </c>
    </row>
    <row r="1886" spans="5:32">
      <c r="E1886" s="57" t="str">
        <f t="shared" si="497"/>
        <v/>
      </c>
      <c r="K1886" s="65" t="str">
        <f t="shared" si="486"/>
        <v/>
      </c>
      <c r="M1886" s="66" t="str">
        <f t="shared" si="487"/>
        <v/>
      </c>
      <c r="Q1886" s="71" t="str">
        <f t="shared" si="488"/>
        <v/>
      </c>
      <c r="R1886" s="65" t="str">
        <f t="shared" si="489"/>
        <v/>
      </c>
      <c r="S1886" s="72" t="str">
        <f t="shared" si="490"/>
        <v/>
      </c>
      <c r="V1886" s="27" t="str">
        <f>IF(E1886="","",SUMIF(OUTBOUND!$G:$G,WMS!E1886,OUTBOUND!$L:$L))</f>
        <v/>
      </c>
      <c r="W1886" s="27" t="str">
        <f>IF(E1886="","",SUMIF(OUTBOUND!$G:$G,WMS!E1886,OUTBOUND!$M:$M))</f>
        <v/>
      </c>
      <c r="X1886" s="71" t="str">
        <f>IF(E1886="","",SUMIF(OUTBOUND!$G:$G,WMS!E1886,OUTBOUND!$O:$O))</f>
        <v/>
      </c>
      <c r="Y1886" s="71" t="str">
        <f>IF(E1886="","",SUMIF(OUTBOUND!$G:$G,WMS!E1886,OUTBOUND!$AC:$AC))</f>
        <v/>
      </c>
      <c r="Z1886" s="71" t="str">
        <f>IF(E1886="","",SUMIF(OUTBOUND!$G:$G,WMS!E1886,OUTBOUND!$P:$P))</f>
        <v/>
      </c>
      <c r="AA1886" s="27" t="str">
        <f t="shared" si="491"/>
        <v/>
      </c>
      <c r="AB1886" s="27" t="str">
        <f t="shared" si="492"/>
        <v/>
      </c>
      <c r="AC1886" s="71" t="str">
        <f t="shared" si="493"/>
        <v/>
      </c>
      <c r="AD1886" s="71" t="str">
        <f t="shared" si="494"/>
        <v/>
      </c>
      <c r="AE1886" s="71" t="str">
        <f t="shared" si="495"/>
        <v/>
      </c>
      <c r="AF1886" s="80" t="str">
        <f t="shared" si="496"/>
        <v/>
      </c>
    </row>
    <row r="1887" spans="5:32">
      <c r="E1887" s="57" t="str">
        <f t="shared" si="497"/>
        <v/>
      </c>
      <c r="K1887" s="65" t="str">
        <f t="shared" si="486"/>
        <v/>
      </c>
      <c r="M1887" s="66" t="str">
        <f t="shared" si="487"/>
        <v/>
      </c>
      <c r="Q1887" s="71" t="str">
        <f t="shared" si="488"/>
        <v/>
      </c>
      <c r="R1887" s="65" t="str">
        <f t="shared" si="489"/>
        <v/>
      </c>
      <c r="S1887" s="72" t="str">
        <f t="shared" si="490"/>
        <v/>
      </c>
      <c r="V1887" s="27" t="str">
        <f>IF(E1887="","",SUMIF(OUTBOUND!$G:$G,WMS!E1887,OUTBOUND!$L:$L))</f>
        <v/>
      </c>
      <c r="W1887" s="27" t="str">
        <f>IF(E1887="","",SUMIF(OUTBOUND!$G:$G,WMS!E1887,OUTBOUND!$M:$M))</f>
        <v/>
      </c>
      <c r="X1887" s="71" t="str">
        <f>IF(E1887="","",SUMIF(OUTBOUND!$G:$G,WMS!E1887,OUTBOUND!$O:$O))</f>
        <v/>
      </c>
      <c r="Y1887" s="71" t="str">
        <f>IF(E1887="","",SUMIF(OUTBOUND!$G:$G,WMS!E1887,OUTBOUND!$AC:$AC))</f>
        <v/>
      </c>
      <c r="Z1887" s="71" t="str">
        <f>IF(E1887="","",SUMIF(OUTBOUND!$G:$G,WMS!E1887,OUTBOUND!$P:$P))</f>
        <v/>
      </c>
      <c r="AA1887" s="27" t="str">
        <f t="shared" si="491"/>
        <v/>
      </c>
      <c r="AB1887" s="27" t="str">
        <f t="shared" si="492"/>
        <v/>
      </c>
      <c r="AC1887" s="71" t="str">
        <f t="shared" si="493"/>
        <v/>
      </c>
      <c r="AD1887" s="71" t="str">
        <f t="shared" si="494"/>
        <v/>
      </c>
      <c r="AE1887" s="71" t="str">
        <f t="shared" si="495"/>
        <v/>
      </c>
      <c r="AF1887" s="80" t="str">
        <f t="shared" si="496"/>
        <v/>
      </c>
    </row>
    <row r="1888" spans="5:32">
      <c r="E1888" s="57" t="str">
        <f t="shared" si="497"/>
        <v/>
      </c>
      <c r="K1888" s="65" t="str">
        <f t="shared" ref="K1888:K1951" si="498">IF(J1888="","",J1888/I1888)</f>
        <v/>
      </c>
      <c r="M1888" s="66" t="str">
        <f t="shared" ref="M1888:M1951" si="499">IF(L1888="","",ROUND(I1888*L1888,3))</f>
        <v/>
      </c>
      <c r="Q1888" s="71" t="str">
        <f t="shared" ref="Q1888:Q1951" si="500">IF(P1888="","",ROUND(N1888*O1888*P1888/1000000,3))</f>
        <v/>
      </c>
      <c r="R1888" s="65" t="str">
        <f t="shared" ref="R1888:R1951" si="501">IF(Q1888="","",ROUND(N1888*O1888*P1888/1000000*I1888,2))</f>
        <v/>
      </c>
      <c r="S1888" s="72" t="str">
        <f t="shared" ref="S1888:S1951" si="502">IF(T1888="","",T1888/J1888)</f>
        <v/>
      </c>
      <c r="V1888" s="27" t="str">
        <f>IF(E1888="","",SUMIF(OUTBOUND!$G:$G,WMS!E1888,OUTBOUND!$L:$L))</f>
        <v/>
      </c>
      <c r="W1888" s="27" t="str">
        <f>IF(E1888="","",SUMIF(OUTBOUND!$G:$G,WMS!E1888,OUTBOUND!$M:$M))</f>
        <v/>
      </c>
      <c r="X1888" s="71" t="str">
        <f>IF(E1888="","",SUMIF(OUTBOUND!$G:$G,WMS!E1888,OUTBOUND!$O:$O))</f>
        <v/>
      </c>
      <c r="Y1888" s="71" t="str">
        <f>IF(E1888="","",SUMIF(OUTBOUND!$G:$G,WMS!E1888,OUTBOUND!$AC:$AC))</f>
        <v/>
      </c>
      <c r="Z1888" s="71" t="str">
        <f>IF(E1888="","",SUMIF(OUTBOUND!$G:$G,WMS!E1888,OUTBOUND!$P:$P))</f>
        <v/>
      </c>
      <c r="AA1888" s="27" t="str">
        <f t="shared" ref="AA1888:AA1951" si="503">IF(I1888="","",I1888-V1888)</f>
        <v/>
      </c>
      <c r="AB1888" s="27" t="str">
        <f t="shared" ref="AB1888:AB1951" si="504">IF(J1888="","",J1888-W1888)</f>
        <v/>
      </c>
      <c r="AC1888" s="71" t="str">
        <f t="shared" ref="AC1888:AC1951" si="505">IF(M1888="","",M1888-X1888)</f>
        <v/>
      </c>
      <c r="AD1888" s="71" t="str">
        <f t="shared" ref="AD1888:AD1951" si="506">IF(T1888="","",T1888-Y1888)</f>
        <v/>
      </c>
      <c r="AE1888" s="71" t="str">
        <f t="shared" ref="AE1888:AE1951" si="507">IF(R1888="","",R1888-Z1888)</f>
        <v/>
      </c>
      <c r="AF1888" s="80" t="str">
        <f t="shared" ref="AF1888:AF1951" si="508">IF(AB1888="","",EXACT(K1888,AB1888/AA1888))</f>
        <v/>
      </c>
    </row>
    <row r="1889" spans="5:32">
      <c r="E1889" s="57" t="str">
        <f t="shared" si="497"/>
        <v/>
      </c>
      <c r="K1889" s="65" t="str">
        <f t="shared" si="498"/>
        <v/>
      </c>
      <c r="M1889" s="66" t="str">
        <f t="shared" si="499"/>
        <v/>
      </c>
      <c r="Q1889" s="71" t="str">
        <f t="shared" si="500"/>
        <v/>
      </c>
      <c r="R1889" s="65" t="str">
        <f t="shared" si="501"/>
        <v/>
      </c>
      <c r="S1889" s="72" t="str">
        <f t="shared" si="502"/>
        <v/>
      </c>
      <c r="V1889" s="27" t="str">
        <f>IF(E1889="","",SUMIF(OUTBOUND!$G:$G,WMS!E1889,OUTBOUND!$L:$L))</f>
        <v/>
      </c>
      <c r="W1889" s="27" t="str">
        <f>IF(E1889="","",SUMIF(OUTBOUND!$G:$G,WMS!E1889,OUTBOUND!$M:$M))</f>
        <v/>
      </c>
      <c r="X1889" s="71" t="str">
        <f>IF(E1889="","",SUMIF(OUTBOUND!$G:$G,WMS!E1889,OUTBOUND!$O:$O))</f>
        <v/>
      </c>
      <c r="Y1889" s="71" t="str">
        <f>IF(E1889="","",SUMIF(OUTBOUND!$G:$G,WMS!E1889,OUTBOUND!$AC:$AC))</f>
        <v/>
      </c>
      <c r="Z1889" s="71" t="str">
        <f>IF(E1889="","",SUMIF(OUTBOUND!$G:$G,WMS!E1889,OUTBOUND!$P:$P))</f>
        <v/>
      </c>
      <c r="AA1889" s="27" t="str">
        <f t="shared" si="503"/>
        <v/>
      </c>
      <c r="AB1889" s="27" t="str">
        <f t="shared" si="504"/>
        <v/>
      </c>
      <c r="AC1889" s="71" t="str">
        <f t="shared" si="505"/>
        <v/>
      </c>
      <c r="AD1889" s="71" t="str">
        <f t="shared" si="506"/>
        <v/>
      </c>
      <c r="AE1889" s="71" t="str">
        <f t="shared" si="507"/>
        <v/>
      </c>
      <c r="AF1889" s="80" t="str">
        <f t="shared" si="508"/>
        <v/>
      </c>
    </row>
    <row r="1890" spans="5:32">
      <c r="E1890" s="57" t="str">
        <f t="shared" si="497"/>
        <v/>
      </c>
      <c r="K1890" s="65" t="str">
        <f t="shared" si="498"/>
        <v/>
      </c>
      <c r="M1890" s="66" t="str">
        <f t="shared" si="499"/>
        <v/>
      </c>
      <c r="Q1890" s="71" t="str">
        <f t="shared" si="500"/>
        <v/>
      </c>
      <c r="R1890" s="65" t="str">
        <f t="shared" si="501"/>
        <v/>
      </c>
      <c r="S1890" s="72" t="str">
        <f t="shared" si="502"/>
        <v/>
      </c>
      <c r="V1890" s="27" t="str">
        <f>IF(E1890="","",SUMIF(OUTBOUND!$G:$G,WMS!E1890,OUTBOUND!$L:$L))</f>
        <v/>
      </c>
      <c r="W1890" s="27" t="str">
        <f>IF(E1890="","",SUMIF(OUTBOUND!$G:$G,WMS!E1890,OUTBOUND!$M:$M))</f>
        <v/>
      </c>
      <c r="X1890" s="71" t="str">
        <f>IF(E1890="","",SUMIF(OUTBOUND!$G:$G,WMS!E1890,OUTBOUND!$O:$O))</f>
        <v/>
      </c>
      <c r="Y1890" s="71" t="str">
        <f>IF(E1890="","",SUMIF(OUTBOUND!$G:$G,WMS!E1890,OUTBOUND!$AC:$AC))</f>
        <v/>
      </c>
      <c r="Z1890" s="71" t="str">
        <f>IF(E1890="","",SUMIF(OUTBOUND!$G:$G,WMS!E1890,OUTBOUND!$P:$P))</f>
        <v/>
      </c>
      <c r="AA1890" s="27" t="str">
        <f t="shared" si="503"/>
        <v/>
      </c>
      <c r="AB1890" s="27" t="str">
        <f t="shared" si="504"/>
        <v/>
      </c>
      <c r="AC1890" s="71" t="str">
        <f t="shared" si="505"/>
        <v/>
      </c>
      <c r="AD1890" s="71" t="str">
        <f t="shared" si="506"/>
        <v/>
      </c>
      <c r="AE1890" s="71" t="str">
        <f t="shared" si="507"/>
        <v/>
      </c>
      <c r="AF1890" s="80" t="str">
        <f t="shared" si="508"/>
        <v/>
      </c>
    </row>
    <row r="1891" spans="5:32">
      <c r="E1891" s="57" t="str">
        <f t="shared" si="497"/>
        <v/>
      </c>
      <c r="K1891" s="65" t="str">
        <f t="shared" si="498"/>
        <v/>
      </c>
      <c r="M1891" s="66" t="str">
        <f t="shared" si="499"/>
        <v/>
      </c>
      <c r="Q1891" s="71" t="str">
        <f t="shared" si="500"/>
        <v/>
      </c>
      <c r="R1891" s="65" t="str">
        <f t="shared" si="501"/>
        <v/>
      </c>
      <c r="S1891" s="72" t="str">
        <f t="shared" si="502"/>
        <v/>
      </c>
      <c r="V1891" s="27" t="str">
        <f>IF(E1891="","",SUMIF(OUTBOUND!$G:$G,WMS!E1891,OUTBOUND!$L:$L))</f>
        <v/>
      </c>
      <c r="W1891" s="27" t="str">
        <f>IF(E1891="","",SUMIF(OUTBOUND!$G:$G,WMS!E1891,OUTBOUND!$M:$M))</f>
        <v/>
      </c>
      <c r="X1891" s="71" t="str">
        <f>IF(E1891="","",SUMIF(OUTBOUND!$G:$G,WMS!E1891,OUTBOUND!$O:$O))</f>
        <v/>
      </c>
      <c r="Y1891" s="71" t="str">
        <f>IF(E1891="","",SUMIF(OUTBOUND!$G:$G,WMS!E1891,OUTBOUND!$AC:$AC))</f>
        <v/>
      </c>
      <c r="Z1891" s="71" t="str">
        <f>IF(E1891="","",SUMIF(OUTBOUND!$G:$G,WMS!E1891,OUTBOUND!$P:$P))</f>
        <v/>
      </c>
      <c r="AA1891" s="27" t="str">
        <f t="shared" si="503"/>
        <v/>
      </c>
      <c r="AB1891" s="27" t="str">
        <f t="shared" si="504"/>
        <v/>
      </c>
      <c r="AC1891" s="71" t="str">
        <f t="shared" si="505"/>
        <v/>
      </c>
      <c r="AD1891" s="71" t="str">
        <f t="shared" si="506"/>
        <v/>
      </c>
      <c r="AE1891" s="71" t="str">
        <f t="shared" si="507"/>
        <v/>
      </c>
      <c r="AF1891" s="80" t="str">
        <f t="shared" si="508"/>
        <v/>
      </c>
    </row>
    <row r="1892" spans="5:32">
      <c r="E1892" s="57" t="str">
        <f t="shared" si="497"/>
        <v/>
      </c>
      <c r="K1892" s="65" t="str">
        <f t="shared" si="498"/>
        <v/>
      </c>
      <c r="M1892" s="66" t="str">
        <f t="shared" si="499"/>
        <v/>
      </c>
      <c r="Q1892" s="71" t="str">
        <f t="shared" si="500"/>
        <v/>
      </c>
      <c r="R1892" s="65" t="str">
        <f t="shared" si="501"/>
        <v/>
      </c>
      <c r="S1892" s="72" t="str">
        <f t="shared" si="502"/>
        <v/>
      </c>
      <c r="V1892" s="27" t="str">
        <f>IF(E1892="","",SUMIF(OUTBOUND!$G:$G,WMS!E1892,OUTBOUND!$L:$L))</f>
        <v/>
      </c>
      <c r="W1892" s="27" t="str">
        <f>IF(E1892="","",SUMIF(OUTBOUND!$G:$G,WMS!E1892,OUTBOUND!$M:$M))</f>
        <v/>
      </c>
      <c r="X1892" s="71" t="str">
        <f>IF(E1892="","",SUMIF(OUTBOUND!$G:$G,WMS!E1892,OUTBOUND!$O:$O))</f>
        <v/>
      </c>
      <c r="Y1892" s="71" t="str">
        <f>IF(E1892="","",SUMIF(OUTBOUND!$G:$G,WMS!E1892,OUTBOUND!$AC:$AC))</f>
        <v/>
      </c>
      <c r="Z1892" s="71" t="str">
        <f>IF(E1892="","",SUMIF(OUTBOUND!$G:$G,WMS!E1892,OUTBOUND!$P:$P))</f>
        <v/>
      </c>
      <c r="AA1892" s="27" t="str">
        <f t="shared" si="503"/>
        <v/>
      </c>
      <c r="AB1892" s="27" t="str">
        <f t="shared" si="504"/>
        <v/>
      </c>
      <c r="AC1892" s="71" t="str">
        <f t="shared" si="505"/>
        <v/>
      </c>
      <c r="AD1892" s="71" t="str">
        <f t="shared" si="506"/>
        <v/>
      </c>
      <c r="AE1892" s="71" t="str">
        <f t="shared" si="507"/>
        <v/>
      </c>
      <c r="AF1892" s="80" t="str">
        <f t="shared" si="508"/>
        <v/>
      </c>
    </row>
    <row r="1893" spans="5:32">
      <c r="E1893" s="57" t="str">
        <f t="shared" si="497"/>
        <v/>
      </c>
      <c r="K1893" s="65" t="str">
        <f t="shared" si="498"/>
        <v/>
      </c>
      <c r="M1893" s="66" t="str">
        <f t="shared" si="499"/>
        <v/>
      </c>
      <c r="Q1893" s="71" t="str">
        <f t="shared" si="500"/>
        <v/>
      </c>
      <c r="R1893" s="65" t="str">
        <f t="shared" si="501"/>
        <v/>
      </c>
      <c r="S1893" s="72" t="str">
        <f t="shared" si="502"/>
        <v/>
      </c>
      <c r="V1893" s="27" t="str">
        <f>IF(E1893="","",SUMIF(OUTBOUND!$G:$G,WMS!E1893,OUTBOUND!$L:$L))</f>
        <v/>
      </c>
      <c r="W1893" s="27" t="str">
        <f>IF(E1893="","",SUMIF(OUTBOUND!$G:$G,WMS!E1893,OUTBOUND!$M:$M))</f>
        <v/>
      </c>
      <c r="X1893" s="71" t="str">
        <f>IF(E1893="","",SUMIF(OUTBOUND!$G:$G,WMS!E1893,OUTBOUND!$O:$O))</f>
        <v/>
      </c>
      <c r="Y1893" s="71" t="str">
        <f>IF(E1893="","",SUMIF(OUTBOUND!$G:$G,WMS!E1893,OUTBOUND!$AC:$AC))</f>
        <v/>
      </c>
      <c r="Z1893" s="71" t="str">
        <f>IF(E1893="","",SUMIF(OUTBOUND!$G:$G,WMS!E1893,OUTBOUND!$P:$P))</f>
        <v/>
      </c>
      <c r="AA1893" s="27" t="str">
        <f t="shared" si="503"/>
        <v/>
      </c>
      <c r="AB1893" s="27" t="str">
        <f t="shared" si="504"/>
        <v/>
      </c>
      <c r="AC1893" s="71" t="str">
        <f t="shared" si="505"/>
        <v/>
      </c>
      <c r="AD1893" s="71" t="str">
        <f t="shared" si="506"/>
        <v/>
      </c>
      <c r="AE1893" s="71" t="str">
        <f t="shared" si="507"/>
        <v/>
      </c>
      <c r="AF1893" s="80" t="str">
        <f t="shared" si="508"/>
        <v/>
      </c>
    </row>
    <row r="1894" spans="5:32">
      <c r="E1894" s="57" t="str">
        <f t="shared" si="497"/>
        <v/>
      </c>
      <c r="K1894" s="65" t="str">
        <f t="shared" si="498"/>
        <v/>
      </c>
      <c r="M1894" s="66" t="str">
        <f t="shared" si="499"/>
        <v/>
      </c>
      <c r="Q1894" s="71" t="str">
        <f t="shared" si="500"/>
        <v/>
      </c>
      <c r="R1894" s="65" t="str">
        <f t="shared" si="501"/>
        <v/>
      </c>
      <c r="S1894" s="72" t="str">
        <f t="shared" si="502"/>
        <v/>
      </c>
      <c r="V1894" s="27" t="str">
        <f>IF(E1894="","",SUMIF(OUTBOUND!$G:$G,WMS!E1894,OUTBOUND!$L:$L))</f>
        <v/>
      </c>
      <c r="W1894" s="27" t="str">
        <f>IF(E1894="","",SUMIF(OUTBOUND!$G:$G,WMS!E1894,OUTBOUND!$M:$M))</f>
        <v/>
      </c>
      <c r="X1894" s="71" t="str">
        <f>IF(E1894="","",SUMIF(OUTBOUND!$G:$G,WMS!E1894,OUTBOUND!$O:$O))</f>
        <v/>
      </c>
      <c r="Y1894" s="71" t="str">
        <f>IF(E1894="","",SUMIF(OUTBOUND!$G:$G,WMS!E1894,OUTBOUND!$AC:$AC))</f>
        <v/>
      </c>
      <c r="Z1894" s="71" t="str">
        <f>IF(E1894="","",SUMIF(OUTBOUND!$G:$G,WMS!E1894,OUTBOUND!$P:$P))</f>
        <v/>
      </c>
      <c r="AA1894" s="27" t="str">
        <f t="shared" si="503"/>
        <v/>
      </c>
      <c r="AB1894" s="27" t="str">
        <f t="shared" si="504"/>
        <v/>
      </c>
      <c r="AC1894" s="71" t="str">
        <f t="shared" si="505"/>
        <v/>
      </c>
      <c r="AD1894" s="71" t="str">
        <f t="shared" si="506"/>
        <v/>
      </c>
      <c r="AE1894" s="71" t="str">
        <f t="shared" si="507"/>
        <v/>
      </c>
      <c r="AF1894" s="80" t="str">
        <f t="shared" si="508"/>
        <v/>
      </c>
    </row>
    <row r="1895" spans="5:32">
      <c r="E1895" s="57" t="str">
        <f t="shared" si="497"/>
        <v/>
      </c>
      <c r="K1895" s="65" t="str">
        <f t="shared" si="498"/>
        <v/>
      </c>
      <c r="M1895" s="66" t="str">
        <f t="shared" si="499"/>
        <v/>
      </c>
      <c r="Q1895" s="71" t="str">
        <f t="shared" si="500"/>
        <v/>
      </c>
      <c r="R1895" s="65" t="str">
        <f t="shared" si="501"/>
        <v/>
      </c>
      <c r="S1895" s="72" t="str">
        <f t="shared" si="502"/>
        <v/>
      </c>
      <c r="V1895" s="27" t="str">
        <f>IF(E1895="","",SUMIF(OUTBOUND!$G:$G,WMS!E1895,OUTBOUND!$L:$L))</f>
        <v/>
      </c>
      <c r="W1895" s="27" t="str">
        <f>IF(E1895="","",SUMIF(OUTBOUND!$G:$G,WMS!E1895,OUTBOUND!$M:$M))</f>
        <v/>
      </c>
      <c r="X1895" s="71" t="str">
        <f>IF(E1895="","",SUMIF(OUTBOUND!$G:$G,WMS!E1895,OUTBOUND!$O:$O))</f>
        <v/>
      </c>
      <c r="Y1895" s="71" t="str">
        <f>IF(E1895="","",SUMIF(OUTBOUND!$G:$G,WMS!E1895,OUTBOUND!$AC:$AC))</f>
        <v/>
      </c>
      <c r="Z1895" s="71" t="str">
        <f>IF(E1895="","",SUMIF(OUTBOUND!$G:$G,WMS!E1895,OUTBOUND!$P:$P))</f>
        <v/>
      </c>
      <c r="AA1895" s="27" t="str">
        <f t="shared" si="503"/>
        <v/>
      </c>
      <c r="AB1895" s="27" t="str">
        <f t="shared" si="504"/>
        <v/>
      </c>
      <c r="AC1895" s="71" t="str">
        <f t="shared" si="505"/>
        <v/>
      </c>
      <c r="AD1895" s="71" t="str">
        <f t="shared" si="506"/>
        <v/>
      </c>
      <c r="AE1895" s="71" t="str">
        <f t="shared" si="507"/>
        <v/>
      </c>
      <c r="AF1895" s="80" t="str">
        <f t="shared" si="508"/>
        <v/>
      </c>
    </row>
    <row r="1896" spans="5:32">
      <c r="E1896" s="57" t="str">
        <f t="shared" si="497"/>
        <v/>
      </c>
      <c r="K1896" s="65" t="str">
        <f t="shared" si="498"/>
        <v/>
      </c>
      <c r="M1896" s="66" t="str">
        <f t="shared" si="499"/>
        <v/>
      </c>
      <c r="Q1896" s="71" t="str">
        <f t="shared" si="500"/>
        <v/>
      </c>
      <c r="R1896" s="65" t="str">
        <f t="shared" si="501"/>
        <v/>
      </c>
      <c r="S1896" s="72" t="str">
        <f t="shared" si="502"/>
        <v/>
      </c>
      <c r="V1896" s="27" t="str">
        <f>IF(E1896="","",SUMIF(OUTBOUND!$G:$G,WMS!E1896,OUTBOUND!$L:$L))</f>
        <v/>
      </c>
      <c r="W1896" s="27" t="str">
        <f>IF(E1896="","",SUMIF(OUTBOUND!$G:$G,WMS!E1896,OUTBOUND!$M:$M))</f>
        <v/>
      </c>
      <c r="X1896" s="71" t="str">
        <f>IF(E1896="","",SUMIF(OUTBOUND!$G:$G,WMS!E1896,OUTBOUND!$O:$O))</f>
        <v/>
      </c>
      <c r="Y1896" s="71" t="str">
        <f>IF(E1896="","",SUMIF(OUTBOUND!$G:$G,WMS!E1896,OUTBOUND!$AC:$AC))</f>
        <v/>
      </c>
      <c r="Z1896" s="71" t="str">
        <f>IF(E1896="","",SUMIF(OUTBOUND!$G:$G,WMS!E1896,OUTBOUND!$P:$P))</f>
        <v/>
      </c>
      <c r="AA1896" s="27" t="str">
        <f t="shared" si="503"/>
        <v/>
      </c>
      <c r="AB1896" s="27" t="str">
        <f t="shared" si="504"/>
        <v/>
      </c>
      <c r="AC1896" s="71" t="str">
        <f t="shared" si="505"/>
        <v/>
      </c>
      <c r="AD1896" s="71" t="str">
        <f t="shared" si="506"/>
        <v/>
      </c>
      <c r="AE1896" s="71" t="str">
        <f t="shared" si="507"/>
        <v/>
      </c>
      <c r="AF1896" s="80" t="str">
        <f t="shared" si="508"/>
        <v/>
      </c>
    </row>
    <row r="1897" spans="5:32">
      <c r="E1897" s="57" t="str">
        <f t="shared" si="497"/>
        <v/>
      </c>
      <c r="K1897" s="65" t="str">
        <f t="shared" si="498"/>
        <v/>
      </c>
      <c r="M1897" s="66" t="str">
        <f t="shared" si="499"/>
        <v/>
      </c>
      <c r="Q1897" s="71" t="str">
        <f t="shared" si="500"/>
        <v/>
      </c>
      <c r="R1897" s="65" t="str">
        <f t="shared" si="501"/>
        <v/>
      </c>
      <c r="S1897" s="72" t="str">
        <f t="shared" si="502"/>
        <v/>
      </c>
      <c r="V1897" s="27" t="str">
        <f>IF(E1897="","",SUMIF(OUTBOUND!$G:$G,WMS!E1897,OUTBOUND!$L:$L))</f>
        <v/>
      </c>
      <c r="W1897" s="27" t="str">
        <f>IF(E1897="","",SUMIF(OUTBOUND!$G:$G,WMS!E1897,OUTBOUND!$M:$M))</f>
        <v/>
      </c>
      <c r="X1897" s="71" t="str">
        <f>IF(E1897="","",SUMIF(OUTBOUND!$G:$G,WMS!E1897,OUTBOUND!$O:$O))</f>
        <v/>
      </c>
      <c r="Y1897" s="71" t="str">
        <f>IF(E1897="","",SUMIF(OUTBOUND!$G:$G,WMS!E1897,OUTBOUND!$AC:$AC))</f>
        <v/>
      </c>
      <c r="Z1897" s="71" t="str">
        <f>IF(E1897="","",SUMIF(OUTBOUND!$G:$G,WMS!E1897,OUTBOUND!$P:$P))</f>
        <v/>
      </c>
      <c r="AA1897" s="27" t="str">
        <f t="shared" si="503"/>
        <v/>
      </c>
      <c r="AB1897" s="27" t="str">
        <f t="shared" si="504"/>
        <v/>
      </c>
      <c r="AC1897" s="71" t="str">
        <f t="shared" si="505"/>
        <v/>
      </c>
      <c r="AD1897" s="71" t="str">
        <f t="shared" si="506"/>
        <v/>
      </c>
      <c r="AE1897" s="71" t="str">
        <f t="shared" si="507"/>
        <v/>
      </c>
      <c r="AF1897" s="80" t="str">
        <f t="shared" si="508"/>
        <v/>
      </c>
    </row>
    <row r="1898" spans="5:32">
      <c r="E1898" s="57" t="str">
        <f t="shared" si="497"/>
        <v/>
      </c>
      <c r="K1898" s="65" t="str">
        <f t="shared" si="498"/>
        <v/>
      </c>
      <c r="M1898" s="66" t="str">
        <f t="shared" si="499"/>
        <v/>
      </c>
      <c r="Q1898" s="71" t="str">
        <f t="shared" si="500"/>
        <v/>
      </c>
      <c r="R1898" s="65" t="str">
        <f t="shared" si="501"/>
        <v/>
      </c>
      <c r="S1898" s="72" t="str">
        <f t="shared" si="502"/>
        <v/>
      </c>
      <c r="V1898" s="27" t="str">
        <f>IF(E1898="","",SUMIF(OUTBOUND!$G:$G,WMS!E1898,OUTBOUND!$L:$L))</f>
        <v/>
      </c>
      <c r="W1898" s="27" t="str">
        <f>IF(E1898="","",SUMIF(OUTBOUND!$G:$G,WMS!E1898,OUTBOUND!$M:$M))</f>
        <v/>
      </c>
      <c r="X1898" s="71" t="str">
        <f>IF(E1898="","",SUMIF(OUTBOUND!$G:$G,WMS!E1898,OUTBOUND!$O:$O))</f>
        <v/>
      </c>
      <c r="Y1898" s="71" t="str">
        <f>IF(E1898="","",SUMIF(OUTBOUND!$G:$G,WMS!E1898,OUTBOUND!$AC:$AC))</f>
        <v/>
      </c>
      <c r="Z1898" s="71" t="str">
        <f>IF(E1898="","",SUMIF(OUTBOUND!$G:$G,WMS!E1898,OUTBOUND!$P:$P))</f>
        <v/>
      </c>
      <c r="AA1898" s="27" t="str">
        <f t="shared" si="503"/>
        <v/>
      </c>
      <c r="AB1898" s="27" t="str">
        <f t="shared" si="504"/>
        <v/>
      </c>
      <c r="AC1898" s="71" t="str">
        <f t="shared" si="505"/>
        <v/>
      </c>
      <c r="AD1898" s="71" t="str">
        <f t="shared" si="506"/>
        <v/>
      </c>
      <c r="AE1898" s="71" t="str">
        <f t="shared" si="507"/>
        <v/>
      </c>
      <c r="AF1898" s="80" t="str">
        <f t="shared" si="508"/>
        <v/>
      </c>
    </row>
    <row r="1899" spans="5:32">
      <c r="E1899" s="57" t="str">
        <f t="shared" si="497"/>
        <v/>
      </c>
      <c r="K1899" s="65" t="str">
        <f t="shared" si="498"/>
        <v/>
      </c>
      <c r="M1899" s="66" t="str">
        <f t="shared" si="499"/>
        <v/>
      </c>
      <c r="Q1899" s="71" t="str">
        <f t="shared" si="500"/>
        <v/>
      </c>
      <c r="R1899" s="65" t="str">
        <f t="shared" si="501"/>
        <v/>
      </c>
      <c r="S1899" s="72" t="str">
        <f t="shared" si="502"/>
        <v/>
      </c>
      <c r="V1899" s="27" t="str">
        <f>IF(E1899="","",SUMIF(OUTBOUND!$G:$G,WMS!E1899,OUTBOUND!$L:$L))</f>
        <v/>
      </c>
      <c r="W1899" s="27" t="str">
        <f>IF(E1899="","",SUMIF(OUTBOUND!$G:$G,WMS!E1899,OUTBOUND!$M:$M))</f>
        <v/>
      </c>
      <c r="X1899" s="71" t="str">
        <f>IF(E1899="","",SUMIF(OUTBOUND!$G:$G,WMS!E1899,OUTBOUND!$O:$O))</f>
        <v/>
      </c>
      <c r="Y1899" s="71" t="str">
        <f>IF(E1899="","",SUMIF(OUTBOUND!$G:$G,WMS!E1899,OUTBOUND!$AC:$AC))</f>
        <v/>
      </c>
      <c r="Z1899" s="71" t="str">
        <f>IF(E1899="","",SUMIF(OUTBOUND!$G:$G,WMS!E1899,OUTBOUND!$P:$P))</f>
        <v/>
      </c>
      <c r="AA1899" s="27" t="str">
        <f t="shared" si="503"/>
        <v/>
      </c>
      <c r="AB1899" s="27" t="str">
        <f t="shared" si="504"/>
        <v/>
      </c>
      <c r="AC1899" s="71" t="str">
        <f t="shared" si="505"/>
        <v/>
      </c>
      <c r="AD1899" s="71" t="str">
        <f t="shared" si="506"/>
        <v/>
      </c>
      <c r="AE1899" s="71" t="str">
        <f t="shared" si="507"/>
        <v/>
      </c>
      <c r="AF1899" s="80" t="str">
        <f t="shared" si="508"/>
        <v/>
      </c>
    </row>
    <row r="1900" spans="5:32">
      <c r="E1900" s="57" t="str">
        <f t="shared" si="497"/>
        <v/>
      </c>
      <c r="K1900" s="65" t="str">
        <f t="shared" si="498"/>
        <v/>
      </c>
      <c r="M1900" s="66" t="str">
        <f t="shared" si="499"/>
        <v/>
      </c>
      <c r="Q1900" s="71" t="str">
        <f t="shared" si="500"/>
        <v/>
      </c>
      <c r="R1900" s="65" t="str">
        <f t="shared" si="501"/>
        <v/>
      </c>
      <c r="S1900" s="72" t="str">
        <f t="shared" si="502"/>
        <v/>
      </c>
      <c r="V1900" s="27" t="str">
        <f>IF(E1900="","",SUMIF(OUTBOUND!$G:$G,WMS!E1900,OUTBOUND!$L:$L))</f>
        <v/>
      </c>
      <c r="W1900" s="27" t="str">
        <f>IF(E1900="","",SUMIF(OUTBOUND!$G:$G,WMS!E1900,OUTBOUND!$M:$M))</f>
        <v/>
      </c>
      <c r="X1900" s="71" t="str">
        <f>IF(E1900="","",SUMIF(OUTBOUND!$G:$G,WMS!E1900,OUTBOUND!$O:$O))</f>
        <v/>
      </c>
      <c r="Y1900" s="71" t="str">
        <f>IF(E1900="","",SUMIF(OUTBOUND!$G:$G,WMS!E1900,OUTBOUND!$AC:$AC))</f>
        <v/>
      </c>
      <c r="Z1900" s="71" t="str">
        <f>IF(E1900="","",SUMIF(OUTBOUND!$G:$G,WMS!E1900,OUTBOUND!$P:$P))</f>
        <v/>
      </c>
      <c r="AA1900" s="27" t="str">
        <f t="shared" si="503"/>
        <v/>
      </c>
      <c r="AB1900" s="27" t="str">
        <f t="shared" si="504"/>
        <v/>
      </c>
      <c r="AC1900" s="71" t="str">
        <f t="shared" si="505"/>
        <v/>
      </c>
      <c r="AD1900" s="71" t="str">
        <f t="shared" si="506"/>
        <v/>
      </c>
      <c r="AE1900" s="71" t="str">
        <f t="shared" si="507"/>
        <v/>
      </c>
      <c r="AF1900" s="80" t="str">
        <f t="shared" si="508"/>
        <v/>
      </c>
    </row>
    <row r="1901" spans="5:32">
      <c r="E1901" s="57" t="str">
        <f t="shared" si="497"/>
        <v/>
      </c>
      <c r="K1901" s="65" t="str">
        <f t="shared" si="498"/>
        <v/>
      </c>
      <c r="M1901" s="66" t="str">
        <f t="shared" si="499"/>
        <v/>
      </c>
      <c r="Q1901" s="71" t="str">
        <f t="shared" si="500"/>
        <v/>
      </c>
      <c r="R1901" s="65" t="str">
        <f t="shared" si="501"/>
        <v/>
      </c>
      <c r="S1901" s="72" t="str">
        <f t="shared" si="502"/>
        <v/>
      </c>
      <c r="V1901" s="27" t="str">
        <f>IF(E1901="","",SUMIF(OUTBOUND!$G:$G,WMS!E1901,OUTBOUND!$L:$L))</f>
        <v/>
      </c>
      <c r="W1901" s="27" t="str">
        <f>IF(E1901="","",SUMIF(OUTBOUND!$G:$G,WMS!E1901,OUTBOUND!$M:$M))</f>
        <v/>
      </c>
      <c r="X1901" s="71" t="str">
        <f>IF(E1901="","",SUMIF(OUTBOUND!$G:$G,WMS!E1901,OUTBOUND!$O:$O))</f>
        <v/>
      </c>
      <c r="Y1901" s="71" t="str">
        <f>IF(E1901="","",SUMIF(OUTBOUND!$G:$G,WMS!E1901,OUTBOUND!$AC:$AC))</f>
        <v/>
      </c>
      <c r="Z1901" s="71" t="str">
        <f>IF(E1901="","",SUMIF(OUTBOUND!$G:$G,WMS!E1901,OUTBOUND!$P:$P))</f>
        <v/>
      </c>
      <c r="AA1901" s="27" t="str">
        <f t="shared" si="503"/>
        <v/>
      </c>
      <c r="AB1901" s="27" t="str">
        <f t="shared" si="504"/>
        <v/>
      </c>
      <c r="AC1901" s="71" t="str">
        <f t="shared" si="505"/>
        <v/>
      </c>
      <c r="AD1901" s="71" t="str">
        <f t="shared" si="506"/>
        <v/>
      </c>
      <c r="AE1901" s="71" t="str">
        <f t="shared" si="507"/>
        <v/>
      </c>
      <c r="AF1901" s="80" t="str">
        <f t="shared" si="508"/>
        <v/>
      </c>
    </row>
    <row r="1902" spans="5:32">
      <c r="E1902" s="57" t="str">
        <f t="shared" si="497"/>
        <v/>
      </c>
      <c r="K1902" s="65" t="str">
        <f t="shared" si="498"/>
        <v/>
      </c>
      <c r="M1902" s="66" t="str">
        <f t="shared" si="499"/>
        <v/>
      </c>
      <c r="Q1902" s="71" t="str">
        <f t="shared" si="500"/>
        <v/>
      </c>
      <c r="R1902" s="65" t="str">
        <f t="shared" si="501"/>
        <v/>
      </c>
      <c r="S1902" s="72" t="str">
        <f t="shared" si="502"/>
        <v/>
      </c>
      <c r="V1902" s="27" t="str">
        <f>IF(E1902="","",SUMIF(OUTBOUND!$G:$G,WMS!E1902,OUTBOUND!$L:$L))</f>
        <v/>
      </c>
      <c r="W1902" s="27" t="str">
        <f>IF(E1902="","",SUMIF(OUTBOUND!$G:$G,WMS!E1902,OUTBOUND!$M:$M))</f>
        <v/>
      </c>
      <c r="X1902" s="71" t="str">
        <f>IF(E1902="","",SUMIF(OUTBOUND!$G:$G,WMS!E1902,OUTBOUND!$O:$O))</f>
        <v/>
      </c>
      <c r="Y1902" s="71" t="str">
        <f>IF(E1902="","",SUMIF(OUTBOUND!$G:$G,WMS!E1902,OUTBOUND!$AC:$AC))</f>
        <v/>
      </c>
      <c r="Z1902" s="71" t="str">
        <f>IF(E1902="","",SUMIF(OUTBOUND!$G:$G,WMS!E1902,OUTBOUND!$P:$P))</f>
        <v/>
      </c>
      <c r="AA1902" s="27" t="str">
        <f t="shared" si="503"/>
        <v/>
      </c>
      <c r="AB1902" s="27" t="str">
        <f t="shared" si="504"/>
        <v/>
      </c>
      <c r="AC1902" s="71" t="str">
        <f t="shared" si="505"/>
        <v/>
      </c>
      <c r="AD1902" s="71" t="str">
        <f t="shared" si="506"/>
        <v/>
      </c>
      <c r="AE1902" s="71" t="str">
        <f t="shared" si="507"/>
        <v/>
      </c>
      <c r="AF1902" s="80" t="str">
        <f t="shared" si="508"/>
        <v/>
      </c>
    </row>
    <row r="1903" spans="5:32">
      <c r="E1903" s="57" t="str">
        <f t="shared" si="497"/>
        <v/>
      </c>
      <c r="K1903" s="65" t="str">
        <f t="shared" si="498"/>
        <v/>
      </c>
      <c r="M1903" s="66" t="str">
        <f t="shared" si="499"/>
        <v/>
      </c>
      <c r="Q1903" s="71" t="str">
        <f t="shared" si="500"/>
        <v/>
      </c>
      <c r="R1903" s="65" t="str">
        <f t="shared" si="501"/>
        <v/>
      </c>
      <c r="S1903" s="72" t="str">
        <f t="shared" si="502"/>
        <v/>
      </c>
      <c r="V1903" s="27" t="str">
        <f>IF(E1903="","",SUMIF(OUTBOUND!$G:$G,WMS!E1903,OUTBOUND!$L:$L))</f>
        <v/>
      </c>
      <c r="W1903" s="27" t="str">
        <f>IF(E1903="","",SUMIF(OUTBOUND!$G:$G,WMS!E1903,OUTBOUND!$M:$M))</f>
        <v/>
      </c>
      <c r="X1903" s="71" t="str">
        <f>IF(E1903="","",SUMIF(OUTBOUND!$G:$G,WMS!E1903,OUTBOUND!$O:$O))</f>
        <v/>
      </c>
      <c r="Y1903" s="71" t="str">
        <f>IF(E1903="","",SUMIF(OUTBOUND!$G:$G,WMS!E1903,OUTBOUND!$AC:$AC))</f>
        <v/>
      </c>
      <c r="Z1903" s="71" t="str">
        <f>IF(E1903="","",SUMIF(OUTBOUND!$G:$G,WMS!E1903,OUTBOUND!$P:$P))</f>
        <v/>
      </c>
      <c r="AA1903" s="27" t="str">
        <f t="shared" si="503"/>
        <v/>
      </c>
      <c r="AB1903" s="27" t="str">
        <f t="shared" si="504"/>
        <v/>
      </c>
      <c r="AC1903" s="71" t="str">
        <f t="shared" si="505"/>
        <v/>
      </c>
      <c r="AD1903" s="71" t="str">
        <f t="shared" si="506"/>
        <v/>
      </c>
      <c r="AE1903" s="71" t="str">
        <f t="shared" si="507"/>
        <v/>
      </c>
      <c r="AF1903" s="80" t="str">
        <f t="shared" si="508"/>
        <v/>
      </c>
    </row>
    <row r="1904" spans="5:32">
      <c r="E1904" s="57" t="str">
        <f t="shared" si="497"/>
        <v/>
      </c>
      <c r="K1904" s="65" t="str">
        <f t="shared" si="498"/>
        <v/>
      </c>
      <c r="M1904" s="66" t="str">
        <f t="shared" si="499"/>
        <v/>
      </c>
      <c r="Q1904" s="71" t="str">
        <f t="shared" si="500"/>
        <v/>
      </c>
      <c r="R1904" s="65" t="str">
        <f t="shared" si="501"/>
        <v/>
      </c>
      <c r="S1904" s="72" t="str">
        <f t="shared" si="502"/>
        <v/>
      </c>
      <c r="V1904" s="27" t="str">
        <f>IF(E1904="","",SUMIF(OUTBOUND!$G:$G,WMS!E1904,OUTBOUND!$L:$L))</f>
        <v/>
      </c>
      <c r="W1904" s="27" t="str">
        <f>IF(E1904="","",SUMIF(OUTBOUND!$G:$G,WMS!E1904,OUTBOUND!$M:$M))</f>
        <v/>
      </c>
      <c r="X1904" s="71" t="str">
        <f>IF(E1904="","",SUMIF(OUTBOUND!$G:$G,WMS!E1904,OUTBOUND!$O:$O))</f>
        <v/>
      </c>
      <c r="Y1904" s="71" t="str">
        <f>IF(E1904="","",SUMIF(OUTBOUND!$G:$G,WMS!E1904,OUTBOUND!$AC:$AC))</f>
        <v/>
      </c>
      <c r="Z1904" s="71" t="str">
        <f>IF(E1904="","",SUMIF(OUTBOUND!$G:$G,WMS!E1904,OUTBOUND!$P:$P))</f>
        <v/>
      </c>
      <c r="AA1904" s="27" t="str">
        <f t="shared" si="503"/>
        <v/>
      </c>
      <c r="AB1904" s="27" t="str">
        <f t="shared" si="504"/>
        <v/>
      </c>
      <c r="AC1904" s="71" t="str">
        <f t="shared" si="505"/>
        <v/>
      </c>
      <c r="AD1904" s="71" t="str">
        <f t="shared" si="506"/>
        <v/>
      </c>
      <c r="AE1904" s="71" t="str">
        <f t="shared" si="507"/>
        <v/>
      </c>
      <c r="AF1904" s="80" t="str">
        <f t="shared" si="508"/>
        <v/>
      </c>
    </row>
    <row r="1905" spans="5:32">
      <c r="E1905" s="57" t="str">
        <f t="shared" si="497"/>
        <v/>
      </c>
      <c r="K1905" s="65" t="str">
        <f t="shared" si="498"/>
        <v/>
      </c>
      <c r="M1905" s="66" t="str">
        <f t="shared" si="499"/>
        <v/>
      </c>
      <c r="Q1905" s="71" t="str">
        <f t="shared" si="500"/>
        <v/>
      </c>
      <c r="R1905" s="65" t="str">
        <f t="shared" si="501"/>
        <v/>
      </c>
      <c r="S1905" s="72" t="str">
        <f t="shared" si="502"/>
        <v/>
      </c>
      <c r="V1905" s="27" t="str">
        <f>IF(E1905="","",SUMIF(OUTBOUND!$G:$G,WMS!E1905,OUTBOUND!$L:$L))</f>
        <v/>
      </c>
      <c r="W1905" s="27" t="str">
        <f>IF(E1905="","",SUMIF(OUTBOUND!$G:$G,WMS!E1905,OUTBOUND!$M:$M))</f>
        <v/>
      </c>
      <c r="X1905" s="71" t="str">
        <f>IF(E1905="","",SUMIF(OUTBOUND!$G:$G,WMS!E1905,OUTBOUND!$O:$O))</f>
        <v/>
      </c>
      <c r="Y1905" s="71" t="str">
        <f>IF(E1905="","",SUMIF(OUTBOUND!$G:$G,WMS!E1905,OUTBOUND!$AC:$AC))</f>
        <v/>
      </c>
      <c r="Z1905" s="71" t="str">
        <f>IF(E1905="","",SUMIF(OUTBOUND!$G:$G,WMS!E1905,OUTBOUND!$P:$P))</f>
        <v/>
      </c>
      <c r="AA1905" s="27" t="str">
        <f t="shared" si="503"/>
        <v/>
      </c>
      <c r="AB1905" s="27" t="str">
        <f t="shared" si="504"/>
        <v/>
      </c>
      <c r="AC1905" s="71" t="str">
        <f t="shared" si="505"/>
        <v/>
      </c>
      <c r="AD1905" s="71" t="str">
        <f t="shared" si="506"/>
        <v/>
      </c>
      <c r="AE1905" s="71" t="str">
        <f t="shared" si="507"/>
        <v/>
      </c>
      <c r="AF1905" s="80" t="str">
        <f t="shared" si="508"/>
        <v/>
      </c>
    </row>
    <row r="1906" spans="5:32">
      <c r="E1906" s="57" t="str">
        <f t="shared" si="497"/>
        <v/>
      </c>
      <c r="K1906" s="65" t="str">
        <f t="shared" si="498"/>
        <v/>
      </c>
      <c r="M1906" s="66" t="str">
        <f t="shared" si="499"/>
        <v/>
      </c>
      <c r="Q1906" s="71" t="str">
        <f t="shared" si="500"/>
        <v/>
      </c>
      <c r="R1906" s="65" t="str">
        <f t="shared" si="501"/>
        <v/>
      </c>
      <c r="S1906" s="72" t="str">
        <f t="shared" si="502"/>
        <v/>
      </c>
      <c r="V1906" s="27" t="str">
        <f>IF(E1906="","",SUMIF(OUTBOUND!$G:$G,WMS!E1906,OUTBOUND!$L:$L))</f>
        <v/>
      </c>
      <c r="W1906" s="27" t="str">
        <f>IF(E1906="","",SUMIF(OUTBOUND!$G:$G,WMS!E1906,OUTBOUND!$M:$M))</f>
        <v/>
      </c>
      <c r="X1906" s="71" t="str">
        <f>IF(E1906="","",SUMIF(OUTBOUND!$G:$G,WMS!E1906,OUTBOUND!$O:$O))</f>
        <v/>
      </c>
      <c r="Y1906" s="71" t="str">
        <f>IF(E1906="","",SUMIF(OUTBOUND!$G:$G,WMS!E1906,OUTBOUND!$AC:$AC))</f>
        <v/>
      </c>
      <c r="Z1906" s="71" t="str">
        <f>IF(E1906="","",SUMIF(OUTBOUND!$G:$G,WMS!E1906,OUTBOUND!$P:$P))</f>
        <v/>
      </c>
      <c r="AA1906" s="27" t="str">
        <f t="shared" si="503"/>
        <v/>
      </c>
      <c r="AB1906" s="27" t="str">
        <f t="shared" si="504"/>
        <v/>
      </c>
      <c r="AC1906" s="71" t="str">
        <f t="shared" si="505"/>
        <v/>
      </c>
      <c r="AD1906" s="71" t="str">
        <f t="shared" si="506"/>
        <v/>
      </c>
      <c r="AE1906" s="71" t="str">
        <f t="shared" si="507"/>
        <v/>
      </c>
      <c r="AF1906" s="80" t="str">
        <f t="shared" si="508"/>
        <v/>
      </c>
    </row>
    <row r="1907" spans="5:32">
      <c r="E1907" s="57" t="str">
        <f t="shared" si="497"/>
        <v/>
      </c>
      <c r="K1907" s="65" t="str">
        <f t="shared" si="498"/>
        <v/>
      </c>
      <c r="M1907" s="66" t="str">
        <f t="shared" si="499"/>
        <v/>
      </c>
      <c r="Q1907" s="71" t="str">
        <f t="shared" si="500"/>
        <v/>
      </c>
      <c r="R1907" s="65" t="str">
        <f t="shared" si="501"/>
        <v/>
      </c>
      <c r="S1907" s="72" t="str">
        <f t="shared" si="502"/>
        <v/>
      </c>
      <c r="V1907" s="27" t="str">
        <f>IF(E1907="","",SUMIF(OUTBOUND!$G:$G,WMS!E1907,OUTBOUND!$L:$L))</f>
        <v/>
      </c>
      <c r="W1907" s="27" t="str">
        <f>IF(E1907="","",SUMIF(OUTBOUND!$G:$G,WMS!E1907,OUTBOUND!$M:$M))</f>
        <v/>
      </c>
      <c r="X1907" s="71" t="str">
        <f>IF(E1907="","",SUMIF(OUTBOUND!$G:$G,WMS!E1907,OUTBOUND!$O:$O))</f>
        <v/>
      </c>
      <c r="Y1907" s="71" t="str">
        <f>IF(E1907="","",SUMIF(OUTBOUND!$G:$G,WMS!E1907,OUTBOUND!$AC:$AC))</f>
        <v/>
      </c>
      <c r="Z1907" s="71" t="str">
        <f>IF(E1907="","",SUMIF(OUTBOUND!$G:$G,WMS!E1907,OUTBOUND!$P:$P))</f>
        <v/>
      </c>
      <c r="AA1907" s="27" t="str">
        <f t="shared" si="503"/>
        <v/>
      </c>
      <c r="AB1907" s="27" t="str">
        <f t="shared" si="504"/>
        <v/>
      </c>
      <c r="AC1907" s="71" t="str">
        <f t="shared" si="505"/>
        <v/>
      </c>
      <c r="AD1907" s="71" t="str">
        <f t="shared" si="506"/>
        <v/>
      </c>
      <c r="AE1907" s="71" t="str">
        <f t="shared" si="507"/>
        <v/>
      </c>
      <c r="AF1907" s="80" t="str">
        <f t="shared" si="508"/>
        <v/>
      </c>
    </row>
    <row r="1908" spans="5:32">
      <c r="E1908" s="57" t="str">
        <f t="shared" si="497"/>
        <v/>
      </c>
      <c r="K1908" s="65" t="str">
        <f t="shared" si="498"/>
        <v/>
      </c>
      <c r="M1908" s="66" t="str">
        <f t="shared" si="499"/>
        <v/>
      </c>
      <c r="Q1908" s="71" t="str">
        <f t="shared" si="500"/>
        <v/>
      </c>
      <c r="R1908" s="65" t="str">
        <f t="shared" si="501"/>
        <v/>
      </c>
      <c r="S1908" s="72" t="str">
        <f t="shared" si="502"/>
        <v/>
      </c>
      <c r="V1908" s="27" t="str">
        <f>IF(E1908="","",SUMIF(OUTBOUND!$G:$G,WMS!E1908,OUTBOUND!$L:$L))</f>
        <v/>
      </c>
      <c r="W1908" s="27" t="str">
        <f>IF(E1908="","",SUMIF(OUTBOUND!$G:$G,WMS!E1908,OUTBOUND!$M:$M))</f>
        <v/>
      </c>
      <c r="X1908" s="71" t="str">
        <f>IF(E1908="","",SUMIF(OUTBOUND!$G:$G,WMS!E1908,OUTBOUND!$O:$O))</f>
        <v/>
      </c>
      <c r="Y1908" s="71" t="str">
        <f>IF(E1908="","",SUMIF(OUTBOUND!$G:$G,WMS!E1908,OUTBOUND!$AC:$AC))</f>
        <v/>
      </c>
      <c r="Z1908" s="71" t="str">
        <f>IF(E1908="","",SUMIF(OUTBOUND!$G:$G,WMS!E1908,OUTBOUND!$P:$P))</f>
        <v/>
      </c>
      <c r="AA1908" s="27" t="str">
        <f t="shared" si="503"/>
        <v/>
      </c>
      <c r="AB1908" s="27" t="str">
        <f t="shared" si="504"/>
        <v/>
      </c>
      <c r="AC1908" s="71" t="str">
        <f t="shared" si="505"/>
        <v/>
      </c>
      <c r="AD1908" s="71" t="str">
        <f t="shared" si="506"/>
        <v/>
      </c>
      <c r="AE1908" s="71" t="str">
        <f t="shared" si="507"/>
        <v/>
      </c>
      <c r="AF1908" s="80" t="str">
        <f t="shared" si="508"/>
        <v/>
      </c>
    </row>
    <row r="1909" spans="5:32">
      <c r="E1909" s="57" t="str">
        <f t="shared" si="497"/>
        <v/>
      </c>
      <c r="K1909" s="65" t="str">
        <f t="shared" si="498"/>
        <v/>
      </c>
      <c r="M1909" s="66" t="str">
        <f t="shared" si="499"/>
        <v/>
      </c>
      <c r="Q1909" s="71" t="str">
        <f t="shared" si="500"/>
        <v/>
      </c>
      <c r="R1909" s="65" t="str">
        <f t="shared" si="501"/>
        <v/>
      </c>
      <c r="S1909" s="72" t="str">
        <f t="shared" si="502"/>
        <v/>
      </c>
      <c r="V1909" s="27" t="str">
        <f>IF(E1909="","",SUMIF(OUTBOUND!$G:$G,WMS!E1909,OUTBOUND!$L:$L))</f>
        <v/>
      </c>
      <c r="W1909" s="27" t="str">
        <f>IF(E1909="","",SUMIF(OUTBOUND!$G:$G,WMS!E1909,OUTBOUND!$M:$M))</f>
        <v/>
      </c>
      <c r="X1909" s="71" t="str">
        <f>IF(E1909="","",SUMIF(OUTBOUND!$G:$G,WMS!E1909,OUTBOUND!$O:$O))</f>
        <v/>
      </c>
      <c r="Y1909" s="71" t="str">
        <f>IF(E1909="","",SUMIF(OUTBOUND!$G:$G,WMS!E1909,OUTBOUND!$AC:$AC))</f>
        <v/>
      </c>
      <c r="Z1909" s="71" t="str">
        <f>IF(E1909="","",SUMIF(OUTBOUND!$G:$G,WMS!E1909,OUTBOUND!$P:$P))</f>
        <v/>
      </c>
      <c r="AA1909" s="27" t="str">
        <f t="shared" si="503"/>
        <v/>
      </c>
      <c r="AB1909" s="27" t="str">
        <f t="shared" si="504"/>
        <v/>
      </c>
      <c r="AC1909" s="71" t="str">
        <f t="shared" si="505"/>
        <v/>
      </c>
      <c r="AD1909" s="71" t="str">
        <f t="shared" si="506"/>
        <v/>
      </c>
      <c r="AE1909" s="71" t="str">
        <f t="shared" si="507"/>
        <v/>
      </c>
      <c r="AF1909" s="80" t="str">
        <f t="shared" si="508"/>
        <v/>
      </c>
    </row>
    <row r="1910" spans="5:32">
      <c r="E1910" s="57" t="str">
        <f t="shared" si="497"/>
        <v/>
      </c>
      <c r="K1910" s="65" t="str">
        <f t="shared" si="498"/>
        <v/>
      </c>
      <c r="M1910" s="66" t="str">
        <f t="shared" si="499"/>
        <v/>
      </c>
      <c r="Q1910" s="71" t="str">
        <f t="shared" si="500"/>
        <v/>
      </c>
      <c r="R1910" s="65" t="str">
        <f t="shared" si="501"/>
        <v/>
      </c>
      <c r="S1910" s="72" t="str">
        <f t="shared" si="502"/>
        <v/>
      </c>
      <c r="V1910" s="27" t="str">
        <f>IF(E1910="","",SUMIF(OUTBOUND!$G:$G,WMS!E1910,OUTBOUND!$L:$L))</f>
        <v/>
      </c>
      <c r="W1910" s="27" t="str">
        <f>IF(E1910="","",SUMIF(OUTBOUND!$G:$G,WMS!E1910,OUTBOUND!$M:$M))</f>
        <v/>
      </c>
      <c r="X1910" s="71" t="str">
        <f>IF(E1910="","",SUMIF(OUTBOUND!$G:$G,WMS!E1910,OUTBOUND!$O:$O))</f>
        <v/>
      </c>
      <c r="Y1910" s="71" t="str">
        <f>IF(E1910="","",SUMIF(OUTBOUND!$G:$G,WMS!E1910,OUTBOUND!$AC:$AC))</f>
        <v/>
      </c>
      <c r="Z1910" s="71" t="str">
        <f>IF(E1910="","",SUMIF(OUTBOUND!$G:$G,WMS!E1910,OUTBOUND!$P:$P))</f>
        <v/>
      </c>
      <c r="AA1910" s="27" t="str">
        <f t="shared" si="503"/>
        <v/>
      </c>
      <c r="AB1910" s="27" t="str">
        <f t="shared" si="504"/>
        <v/>
      </c>
      <c r="AC1910" s="71" t="str">
        <f t="shared" si="505"/>
        <v/>
      </c>
      <c r="AD1910" s="71" t="str">
        <f t="shared" si="506"/>
        <v/>
      </c>
      <c r="AE1910" s="71" t="str">
        <f t="shared" si="507"/>
        <v/>
      </c>
      <c r="AF1910" s="80" t="str">
        <f t="shared" si="508"/>
        <v/>
      </c>
    </row>
    <row r="1911" spans="5:32">
      <c r="E1911" s="57" t="str">
        <f t="shared" si="497"/>
        <v/>
      </c>
      <c r="K1911" s="65" t="str">
        <f t="shared" si="498"/>
        <v/>
      </c>
      <c r="M1911" s="66" t="str">
        <f t="shared" si="499"/>
        <v/>
      </c>
      <c r="Q1911" s="71" t="str">
        <f t="shared" si="500"/>
        <v/>
      </c>
      <c r="R1911" s="65" t="str">
        <f t="shared" si="501"/>
        <v/>
      </c>
      <c r="S1911" s="72" t="str">
        <f t="shared" si="502"/>
        <v/>
      </c>
      <c r="V1911" s="27" t="str">
        <f>IF(E1911="","",SUMIF(OUTBOUND!$G:$G,WMS!E1911,OUTBOUND!$L:$L))</f>
        <v/>
      </c>
      <c r="W1911" s="27" t="str">
        <f>IF(E1911="","",SUMIF(OUTBOUND!$G:$G,WMS!E1911,OUTBOUND!$M:$M))</f>
        <v/>
      </c>
      <c r="X1911" s="71" t="str">
        <f>IF(E1911="","",SUMIF(OUTBOUND!$G:$G,WMS!E1911,OUTBOUND!$O:$O))</f>
        <v/>
      </c>
      <c r="Y1911" s="71" t="str">
        <f>IF(E1911="","",SUMIF(OUTBOUND!$G:$G,WMS!E1911,OUTBOUND!$AC:$AC))</f>
        <v/>
      </c>
      <c r="Z1911" s="71" t="str">
        <f>IF(E1911="","",SUMIF(OUTBOUND!$G:$G,WMS!E1911,OUTBOUND!$P:$P))</f>
        <v/>
      </c>
      <c r="AA1911" s="27" t="str">
        <f t="shared" si="503"/>
        <v/>
      </c>
      <c r="AB1911" s="27" t="str">
        <f t="shared" si="504"/>
        <v/>
      </c>
      <c r="AC1911" s="71" t="str">
        <f t="shared" si="505"/>
        <v/>
      </c>
      <c r="AD1911" s="71" t="str">
        <f t="shared" si="506"/>
        <v/>
      </c>
      <c r="AE1911" s="71" t="str">
        <f t="shared" si="507"/>
        <v/>
      </c>
      <c r="AF1911" s="80" t="str">
        <f t="shared" si="508"/>
        <v/>
      </c>
    </row>
    <row r="1912" spans="5:32">
      <c r="E1912" s="57" t="str">
        <f t="shared" si="497"/>
        <v/>
      </c>
      <c r="K1912" s="65" t="str">
        <f t="shared" si="498"/>
        <v/>
      </c>
      <c r="M1912" s="66" t="str">
        <f t="shared" si="499"/>
        <v/>
      </c>
      <c r="Q1912" s="71" t="str">
        <f t="shared" si="500"/>
        <v/>
      </c>
      <c r="R1912" s="65" t="str">
        <f t="shared" si="501"/>
        <v/>
      </c>
      <c r="S1912" s="72" t="str">
        <f t="shared" si="502"/>
        <v/>
      </c>
      <c r="V1912" s="27" t="str">
        <f>IF(E1912="","",SUMIF(OUTBOUND!$G:$G,WMS!E1912,OUTBOUND!$L:$L))</f>
        <v/>
      </c>
      <c r="W1912" s="27" t="str">
        <f>IF(E1912="","",SUMIF(OUTBOUND!$G:$G,WMS!E1912,OUTBOUND!$M:$M))</f>
        <v/>
      </c>
      <c r="X1912" s="71" t="str">
        <f>IF(E1912="","",SUMIF(OUTBOUND!$G:$G,WMS!E1912,OUTBOUND!$O:$O))</f>
        <v/>
      </c>
      <c r="Y1912" s="71" t="str">
        <f>IF(E1912="","",SUMIF(OUTBOUND!$G:$G,WMS!E1912,OUTBOUND!$AC:$AC))</f>
        <v/>
      </c>
      <c r="Z1912" s="71" t="str">
        <f>IF(E1912="","",SUMIF(OUTBOUND!$G:$G,WMS!E1912,OUTBOUND!$P:$P))</f>
        <v/>
      </c>
      <c r="AA1912" s="27" t="str">
        <f t="shared" si="503"/>
        <v/>
      </c>
      <c r="AB1912" s="27" t="str">
        <f t="shared" si="504"/>
        <v/>
      </c>
      <c r="AC1912" s="71" t="str">
        <f t="shared" si="505"/>
        <v/>
      </c>
      <c r="AD1912" s="71" t="str">
        <f t="shared" si="506"/>
        <v/>
      </c>
      <c r="AE1912" s="71" t="str">
        <f t="shared" si="507"/>
        <v/>
      </c>
      <c r="AF1912" s="80" t="str">
        <f t="shared" si="508"/>
        <v/>
      </c>
    </row>
    <row r="1913" spans="5:32">
      <c r="E1913" s="57" t="str">
        <f t="shared" ref="E1913:E1976" si="509">IF(D1913="","",C1913&amp;"/"&amp;D1913)</f>
        <v/>
      </c>
      <c r="K1913" s="65" t="str">
        <f t="shared" si="498"/>
        <v/>
      </c>
      <c r="M1913" s="66" t="str">
        <f t="shared" si="499"/>
        <v/>
      </c>
      <c r="Q1913" s="71" t="str">
        <f t="shared" si="500"/>
        <v/>
      </c>
      <c r="R1913" s="65" t="str">
        <f t="shared" si="501"/>
        <v/>
      </c>
      <c r="S1913" s="72" t="str">
        <f t="shared" si="502"/>
        <v/>
      </c>
      <c r="V1913" s="27" t="str">
        <f>IF(E1913="","",SUMIF(OUTBOUND!$G:$G,WMS!E1913,OUTBOUND!$L:$L))</f>
        <v/>
      </c>
      <c r="W1913" s="27" t="str">
        <f>IF(E1913="","",SUMIF(OUTBOUND!$G:$G,WMS!E1913,OUTBOUND!$M:$M))</f>
        <v/>
      </c>
      <c r="X1913" s="71" t="str">
        <f>IF(E1913="","",SUMIF(OUTBOUND!$G:$G,WMS!E1913,OUTBOUND!$O:$O))</f>
        <v/>
      </c>
      <c r="Y1913" s="71" t="str">
        <f>IF(E1913="","",SUMIF(OUTBOUND!$G:$G,WMS!E1913,OUTBOUND!$AC:$AC))</f>
        <v/>
      </c>
      <c r="Z1913" s="71" t="str">
        <f>IF(E1913="","",SUMIF(OUTBOUND!$G:$G,WMS!E1913,OUTBOUND!$P:$P))</f>
        <v/>
      </c>
      <c r="AA1913" s="27" t="str">
        <f t="shared" si="503"/>
        <v/>
      </c>
      <c r="AB1913" s="27" t="str">
        <f t="shared" si="504"/>
        <v/>
      </c>
      <c r="AC1913" s="71" t="str">
        <f t="shared" si="505"/>
        <v/>
      </c>
      <c r="AD1913" s="71" t="str">
        <f t="shared" si="506"/>
        <v/>
      </c>
      <c r="AE1913" s="71" t="str">
        <f t="shared" si="507"/>
        <v/>
      </c>
      <c r="AF1913" s="80" t="str">
        <f t="shared" si="508"/>
        <v/>
      </c>
    </row>
    <row r="1914" spans="5:32">
      <c r="E1914" s="57" t="str">
        <f t="shared" si="509"/>
        <v/>
      </c>
      <c r="K1914" s="65" t="str">
        <f t="shared" si="498"/>
        <v/>
      </c>
      <c r="M1914" s="66" t="str">
        <f t="shared" si="499"/>
        <v/>
      </c>
      <c r="Q1914" s="71" t="str">
        <f t="shared" si="500"/>
        <v/>
      </c>
      <c r="R1914" s="65" t="str">
        <f t="shared" si="501"/>
        <v/>
      </c>
      <c r="S1914" s="72" t="str">
        <f t="shared" si="502"/>
        <v/>
      </c>
      <c r="V1914" s="27" t="str">
        <f>IF(E1914="","",SUMIF(OUTBOUND!$G:$G,WMS!E1914,OUTBOUND!$L:$L))</f>
        <v/>
      </c>
      <c r="W1914" s="27" t="str">
        <f>IF(E1914="","",SUMIF(OUTBOUND!$G:$G,WMS!E1914,OUTBOUND!$M:$M))</f>
        <v/>
      </c>
      <c r="X1914" s="71" t="str">
        <f>IF(E1914="","",SUMIF(OUTBOUND!$G:$G,WMS!E1914,OUTBOUND!$O:$O))</f>
        <v/>
      </c>
      <c r="Y1914" s="71" t="str">
        <f>IF(E1914="","",SUMIF(OUTBOUND!$G:$G,WMS!E1914,OUTBOUND!$AC:$AC))</f>
        <v/>
      </c>
      <c r="Z1914" s="71" t="str">
        <f>IF(E1914="","",SUMIF(OUTBOUND!$G:$G,WMS!E1914,OUTBOUND!$P:$P))</f>
        <v/>
      </c>
      <c r="AA1914" s="27" t="str">
        <f t="shared" si="503"/>
        <v/>
      </c>
      <c r="AB1914" s="27" t="str">
        <f t="shared" si="504"/>
        <v/>
      </c>
      <c r="AC1914" s="71" t="str">
        <f t="shared" si="505"/>
        <v/>
      </c>
      <c r="AD1914" s="71" t="str">
        <f t="shared" si="506"/>
        <v/>
      </c>
      <c r="AE1914" s="71" t="str">
        <f t="shared" si="507"/>
        <v/>
      </c>
      <c r="AF1914" s="80" t="str">
        <f t="shared" si="508"/>
        <v/>
      </c>
    </row>
    <row r="1915" spans="5:32">
      <c r="E1915" s="57" t="str">
        <f t="shared" si="509"/>
        <v/>
      </c>
      <c r="K1915" s="65" t="str">
        <f t="shared" si="498"/>
        <v/>
      </c>
      <c r="M1915" s="66" t="str">
        <f t="shared" si="499"/>
        <v/>
      </c>
      <c r="Q1915" s="71" t="str">
        <f t="shared" si="500"/>
        <v/>
      </c>
      <c r="R1915" s="65" t="str">
        <f t="shared" si="501"/>
        <v/>
      </c>
      <c r="S1915" s="72" t="str">
        <f t="shared" si="502"/>
        <v/>
      </c>
      <c r="V1915" s="27" t="str">
        <f>IF(E1915="","",SUMIF(OUTBOUND!$G:$G,WMS!E1915,OUTBOUND!$L:$L))</f>
        <v/>
      </c>
      <c r="W1915" s="27" t="str">
        <f>IF(E1915="","",SUMIF(OUTBOUND!$G:$G,WMS!E1915,OUTBOUND!$M:$M))</f>
        <v/>
      </c>
      <c r="X1915" s="71" t="str">
        <f>IF(E1915="","",SUMIF(OUTBOUND!$G:$G,WMS!E1915,OUTBOUND!$O:$O))</f>
        <v/>
      </c>
      <c r="Y1915" s="71" t="str">
        <f>IF(E1915="","",SUMIF(OUTBOUND!$G:$G,WMS!E1915,OUTBOUND!$AC:$AC))</f>
        <v/>
      </c>
      <c r="Z1915" s="71" t="str">
        <f>IF(E1915="","",SUMIF(OUTBOUND!$G:$G,WMS!E1915,OUTBOUND!$P:$P))</f>
        <v/>
      </c>
      <c r="AA1915" s="27" t="str">
        <f t="shared" si="503"/>
        <v/>
      </c>
      <c r="AB1915" s="27" t="str">
        <f t="shared" si="504"/>
        <v/>
      </c>
      <c r="AC1915" s="71" t="str">
        <f t="shared" si="505"/>
        <v/>
      </c>
      <c r="AD1915" s="71" t="str">
        <f t="shared" si="506"/>
        <v/>
      </c>
      <c r="AE1915" s="71" t="str">
        <f t="shared" si="507"/>
        <v/>
      </c>
      <c r="AF1915" s="80" t="str">
        <f t="shared" si="508"/>
        <v/>
      </c>
    </row>
    <row r="1916" spans="5:32">
      <c r="E1916" s="57" t="str">
        <f t="shared" si="509"/>
        <v/>
      </c>
      <c r="K1916" s="65" t="str">
        <f t="shared" si="498"/>
        <v/>
      </c>
      <c r="M1916" s="66" t="str">
        <f t="shared" si="499"/>
        <v/>
      </c>
      <c r="Q1916" s="71" t="str">
        <f t="shared" si="500"/>
        <v/>
      </c>
      <c r="R1916" s="65" t="str">
        <f t="shared" si="501"/>
        <v/>
      </c>
      <c r="S1916" s="72" t="str">
        <f t="shared" si="502"/>
        <v/>
      </c>
      <c r="V1916" s="27" t="str">
        <f>IF(E1916="","",SUMIF(OUTBOUND!$G:$G,WMS!E1916,OUTBOUND!$L:$L))</f>
        <v/>
      </c>
      <c r="W1916" s="27" t="str">
        <f>IF(E1916="","",SUMIF(OUTBOUND!$G:$G,WMS!E1916,OUTBOUND!$M:$M))</f>
        <v/>
      </c>
      <c r="X1916" s="71" t="str">
        <f>IF(E1916="","",SUMIF(OUTBOUND!$G:$G,WMS!E1916,OUTBOUND!$O:$O))</f>
        <v/>
      </c>
      <c r="Y1916" s="71" t="str">
        <f>IF(E1916="","",SUMIF(OUTBOUND!$G:$G,WMS!E1916,OUTBOUND!$AC:$AC))</f>
        <v/>
      </c>
      <c r="Z1916" s="71" t="str">
        <f>IF(E1916="","",SUMIF(OUTBOUND!$G:$G,WMS!E1916,OUTBOUND!$P:$P))</f>
        <v/>
      </c>
      <c r="AA1916" s="27" t="str">
        <f t="shared" si="503"/>
        <v/>
      </c>
      <c r="AB1916" s="27" t="str">
        <f t="shared" si="504"/>
        <v/>
      </c>
      <c r="AC1916" s="71" t="str">
        <f t="shared" si="505"/>
        <v/>
      </c>
      <c r="AD1916" s="71" t="str">
        <f t="shared" si="506"/>
        <v/>
      </c>
      <c r="AE1916" s="71" t="str">
        <f t="shared" si="507"/>
        <v/>
      </c>
      <c r="AF1916" s="80" t="str">
        <f t="shared" si="508"/>
        <v/>
      </c>
    </row>
    <row r="1917" spans="5:32">
      <c r="E1917" s="57" t="str">
        <f t="shared" si="509"/>
        <v/>
      </c>
      <c r="K1917" s="65" t="str">
        <f t="shared" si="498"/>
        <v/>
      </c>
      <c r="M1917" s="66" t="str">
        <f t="shared" si="499"/>
        <v/>
      </c>
      <c r="Q1917" s="71" t="str">
        <f t="shared" si="500"/>
        <v/>
      </c>
      <c r="R1917" s="65" t="str">
        <f t="shared" si="501"/>
        <v/>
      </c>
      <c r="S1917" s="72" t="str">
        <f t="shared" si="502"/>
        <v/>
      </c>
      <c r="V1917" s="27" t="str">
        <f>IF(E1917="","",SUMIF(OUTBOUND!$G:$G,WMS!E1917,OUTBOUND!$L:$L))</f>
        <v/>
      </c>
      <c r="W1917" s="27" t="str">
        <f>IF(E1917="","",SUMIF(OUTBOUND!$G:$G,WMS!E1917,OUTBOUND!$M:$M))</f>
        <v/>
      </c>
      <c r="X1917" s="71" t="str">
        <f>IF(E1917="","",SUMIF(OUTBOUND!$G:$G,WMS!E1917,OUTBOUND!$O:$O))</f>
        <v/>
      </c>
      <c r="Y1917" s="71" t="str">
        <f>IF(E1917="","",SUMIF(OUTBOUND!$G:$G,WMS!E1917,OUTBOUND!$AC:$AC))</f>
        <v/>
      </c>
      <c r="Z1917" s="71" t="str">
        <f>IF(E1917="","",SUMIF(OUTBOUND!$G:$G,WMS!E1917,OUTBOUND!$P:$P))</f>
        <v/>
      </c>
      <c r="AA1917" s="27" t="str">
        <f t="shared" si="503"/>
        <v/>
      </c>
      <c r="AB1917" s="27" t="str">
        <f t="shared" si="504"/>
        <v/>
      </c>
      <c r="AC1917" s="71" t="str">
        <f t="shared" si="505"/>
        <v/>
      </c>
      <c r="AD1917" s="71" t="str">
        <f t="shared" si="506"/>
        <v/>
      </c>
      <c r="AE1917" s="71" t="str">
        <f t="shared" si="507"/>
        <v/>
      </c>
      <c r="AF1917" s="80" t="str">
        <f t="shared" si="508"/>
        <v/>
      </c>
    </row>
    <row r="1918" spans="5:32">
      <c r="E1918" s="57" t="str">
        <f t="shared" si="509"/>
        <v/>
      </c>
      <c r="K1918" s="65" t="str">
        <f t="shared" si="498"/>
        <v/>
      </c>
      <c r="M1918" s="66" t="str">
        <f t="shared" si="499"/>
        <v/>
      </c>
      <c r="Q1918" s="71" t="str">
        <f t="shared" si="500"/>
        <v/>
      </c>
      <c r="R1918" s="65" t="str">
        <f t="shared" si="501"/>
        <v/>
      </c>
      <c r="S1918" s="72" t="str">
        <f t="shared" si="502"/>
        <v/>
      </c>
      <c r="V1918" s="27" t="str">
        <f>IF(E1918="","",SUMIF(OUTBOUND!$G:$G,WMS!E1918,OUTBOUND!$L:$L))</f>
        <v/>
      </c>
      <c r="W1918" s="27" t="str">
        <f>IF(E1918="","",SUMIF(OUTBOUND!$G:$G,WMS!E1918,OUTBOUND!$M:$M))</f>
        <v/>
      </c>
      <c r="X1918" s="71" t="str">
        <f>IF(E1918="","",SUMIF(OUTBOUND!$G:$G,WMS!E1918,OUTBOUND!$O:$O))</f>
        <v/>
      </c>
      <c r="Y1918" s="71" t="str">
        <f>IF(E1918="","",SUMIF(OUTBOUND!$G:$G,WMS!E1918,OUTBOUND!$AC:$AC))</f>
        <v/>
      </c>
      <c r="Z1918" s="71" t="str">
        <f>IF(E1918="","",SUMIF(OUTBOUND!$G:$G,WMS!E1918,OUTBOUND!$P:$P))</f>
        <v/>
      </c>
      <c r="AA1918" s="27" t="str">
        <f t="shared" si="503"/>
        <v/>
      </c>
      <c r="AB1918" s="27" t="str">
        <f t="shared" si="504"/>
        <v/>
      </c>
      <c r="AC1918" s="71" t="str">
        <f t="shared" si="505"/>
        <v/>
      </c>
      <c r="AD1918" s="71" t="str">
        <f t="shared" si="506"/>
        <v/>
      </c>
      <c r="AE1918" s="71" t="str">
        <f t="shared" si="507"/>
        <v/>
      </c>
      <c r="AF1918" s="80" t="str">
        <f t="shared" si="508"/>
        <v/>
      </c>
    </row>
    <row r="1919" spans="5:32">
      <c r="E1919" s="57" t="str">
        <f t="shared" si="509"/>
        <v/>
      </c>
      <c r="K1919" s="65" t="str">
        <f t="shared" si="498"/>
        <v/>
      </c>
      <c r="M1919" s="66" t="str">
        <f t="shared" si="499"/>
        <v/>
      </c>
      <c r="Q1919" s="71" t="str">
        <f t="shared" si="500"/>
        <v/>
      </c>
      <c r="R1919" s="65" t="str">
        <f t="shared" si="501"/>
        <v/>
      </c>
      <c r="S1919" s="72" t="str">
        <f t="shared" si="502"/>
        <v/>
      </c>
      <c r="V1919" s="27" t="str">
        <f>IF(E1919="","",SUMIF(OUTBOUND!$G:$G,WMS!E1919,OUTBOUND!$L:$L))</f>
        <v/>
      </c>
      <c r="W1919" s="27" t="str">
        <f>IF(E1919="","",SUMIF(OUTBOUND!$G:$G,WMS!E1919,OUTBOUND!$M:$M))</f>
        <v/>
      </c>
      <c r="X1919" s="71" t="str">
        <f>IF(E1919="","",SUMIF(OUTBOUND!$G:$G,WMS!E1919,OUTBOUND!$O:$O))</f>
        <v/>
      </c>
      <c r="Y1919" s="71" t="str">
        <f>IF(E1919="","",SUMIF(OUTBOUND!$G:$G,WMS!E1919,OUTBOUND!$AC:$AC))</f>
        <v/>
      </c>
      <c r="Z1919" s="71" t="str">
        <f>IF(E1919="","",SUMIF(OUTBOUND!$G:$G,WMS!E1919,OUTBOUND!$P:$P))</f>
        <v/>
      </c>
      <c r="AA1919" s="27" t="str">
        <f t="shared" si="503"/>
        <v/>
      </c>
      <c r="AB1919" s="27" t="str">
        <f t="shared" si="504"/>
        <v/>
      </c>
      <c r="AC1919" s="71" t="str">
        <f t="shared" si="505"/>
        <v/>
      </c>
      <c r="AD1919" s="71" t="str">
        <f t="shared" si="506"/>
        <v/>
      </c>
      <c r="AE1919" s="71" t="str">
        <f t="shared" si="507"/>
        <v/>
      </c>
      <c r="AF1919" s="80" t="str">
        <f t="shared" si="508"/>
        <v/>
      </c>
    </row>
    <row r="1920" spans="5:32">
      <c r="E1920" s="57" t="str">
        <f t="shared" si="509"/>
        <v/>
      </c>
      <c r="K1920" s="65" t="str">
        <f t="shared" si="498"/>
        <v/>
      </c>
      <c r="M1920" s="66" t="str">
        <f t="shared" si="499"/>
        <v/>
      </c>
      <c r="Q1920" s="71" t="str">
        <f t="shared" si="500"/>
        <v/>
      </c>
      <c r="R1920" s="65" t="str">
        <f t="shared" si="501"/>
        <v/>
      </c>
      <c r="S1920" s="72" t="str">
        <f t="shared" si="502"/>
        <v/>
      </c>
      <c r="V1920" s="27" t="str">
        <f>IF(E1920="","",SUMIF(OUTBOUND!$G:$G,WMS!E1920,OUTBOUND!$L:$L))</f>
        <v/>
      </c>
      <c r="W1920" s="27" t="str">
        <f>IF(E1920="","",SUMIF(OUTBOUND!$G:$G,WMS!E1920,OUTBOUND!$M:$M))</f>
        <v/>
      </c>
      <c r="X1920" s="71" t="str">
        <f>IF(E1920="","",SUMIF(OUTBOUND!$G:$G,WMS!E1920,OUTBOUND!$O:$O))</f>
        <v/>
      </c>
      <c r="Y1920" s="71" t="str">
        <f>IF(E1920="","",SUMIF(OUTBOUND!$G:$G,WMS!E1920,OUTBOUND!$AC:$AC))</f>
        <v/>
      </c>
      <c r="Z1920" s="71" t="str">
        <f>IF(E1920="","",SUMIF(OUTBOUND!$G:$G,WMS!E1920,OUTBOUND!$P:$P))</f>
        <v/>
      </c>
      <c r="AA1920" s="27" t="str">
        <f t="shared" si="503"/>
        <v/>
      </c>
      <c r="AB1920" s="27" t="str">
        <f t="shared" si="504"/>
        <v/>
      </c>
      <c r="AC1920" s="71" t="str">
        <f t="shared" si="505"/>
        <v/>
      </c>
      <c r="AD1920" s="71" t="str">
        <f t="shared" si="506"/>
        <v/>
      </c>
      <c r="AE1920" s="71" t="str">
        <f t="shared" si="507"/>
        <v/>
      </c>
      <c r="AF1920" s="80" t="str">
        <f t="shared" si="508"/>
        <v/>
      </c>
    </row>
    <row r="1921" spans="5:32">
      <c r="E1921" s="57" t="str">
        <f t="shared" si="509"/>
        <v/>
      </c>
      <c r="K1921" s="65" t="str">
        <f t="shared" si="498"/>
        <v/>
      </c>
      <c r="M1921" s="66" t="str">
        <f t="shared" si="499"/>
        <v/>
      </c>
      <c r="Q1921" s="71" t="str">
        <f t="shared" si="500"/>
        <v/>
      </c>
      <c r="R1921" s="65" t="str">
        <f t="shared" si="501"/>
        <v/>
      </c>
      <c r="S1921" s="72" t="str">
        <f t="shared" si="502"/>
        <v/>
      </c>
      <c r="V1921" s="27" t="str">
        <f>IF(E1921="","",SUMIF(OUTBOUND!$G:$G,WMS!E1921,OUTBOUND!$L:$L))</f>
        <v/>
      </c>
      <c r="W1921" s="27" t="str">
        <f>IF(E1921="","",SUMIF(OUTBOUND!$G:$G,WMS!E1921,OUTBOUND!$M:$M))</f>
        <v/>
      </c>
      <c r="X1921" s="71" t="str">
        <f>IF(E1921="","",SUMIF(OUTBOUND!$G:$G,WMS!E1921,OUTBOUND!$O:$O))</f>
        <v/>
      </c>
      <c r="Y1921" s="71" t="str">
        <f>IF(E1921="","",SUMIF(OUTBOUND!$G:$G,WMS!E1921,OUTBOUND!$AC:$AC))</f>
        <v/>
      </c>
      <c r="Z1921" s="71" t="str">
        <f>IF(E1921="","",SUMIF(OUTBOUND!$G:$G,WMS!E1921,OUTBOUND!$P:$P))</f>
        <v/>
      </c>
      <c r="AA1921" s="27" t="str">
        <f t="shared" si="503"/>
        <v/>
      </c>
      <c r="AB1921" s="27" t="str">
        <f t="shared" si="504"/>
        <v/>
      </c>
      <c r="AC1921" s="71" t="str">
        <f t="shared" si="505"/>
        <v/>
      </c>
      <c r="AD1921" s="71" t="str">
        <f t="shared" si="506"/>
        <v/>
      </c>
      <c r="AE1921" s="71" t="str">
        <f t="shared" si="507"/>
        <v/>
      </c>
      <c r="AF1921" s="80" t="str">
        <f t="shared" si="508"/>
        <v/>
      </c>
    </row>
    <row r="1922" spans="5:32">
      <c r="E1922" s="57" t="str">
        <f t="shared" si="509"/>
        <v/>
      </c>
      <c r="K1922" s="65" t="str">
        <f t="shared" si="498"/>
        <v/>
      </c>
      <c r="M1922" s="66" t="str">
        <f t="shared" si="499"/>
        <v/>
      </c>
      <c r="Q1922" s="71" t="str">
        <f t="shared" si="500"/>
        <v/>
      </c>
      <c r="R1922" s="65" t="str">
        <f t="shared" si="501"/>
        <v/>
      </c>
      <c r="S1922" s="72" t="str">
        <f t="shared" si="502"/>
        <v/>
      </c>
      <c r="V1922" s="27" t="str">
        <f>IF(E1922="","",SUMIF(OUTBOUND!$G:$G,WMS!E1922,OUTBOUND!$L:$L))</f>
        <v/>
      </c>
      <c r="W1922" s="27" t="str">
        <f>IF(E1922="","",SUMIF(OUTBOUND!$G:$G,WMS!E1922,OUTBOUND!$M:$M))</f>
        <v/>
      </c>
      <c r="X1922" s="71" t="str">
        <f>IF(E1922="","",SUMIF(OUTBOUND!$G:$G,WMS!E1922,OUTBOUND!$O:$O))</f>
        <v/>
      </c>
      <c r="Y1922" s="71" t="str">
        <f>IF(E1922="","",SUMIF(OUTBOUND!$G:$G,WMS!E1922,OUTBOUND!$AC:$AC))</f>
        <v/>
      </c>
      <c r="Z1922" s="71" t="str">
        <f>IF(E1922="","",SUMIF(OUTBOUND!$G:$G,WMS!E1922,OUTBOUND!$P:$P))</f>
        <v/>
      </c>
      <c r="AA1922" s="27" t="str">
        <f t="shared" si="503"/>
        <v/>
      </c>
      <c r="AB1922" s="27" t="str">
        <f t="shared" si="504"/>
        <v/>
      </c>
      <c r="AC1922" s="71" t="str">
        <f t="shared" si="505"/>
        <v/>
      </c>
      <c r="AD1922" s="71" t="str">
        <f t="shared" si="506"/>
        <v/>
      </c>
      <c r="AE1922" s="71" t="str">
        <f t="shared" si="507"/>
        <v/>
      </c>
      <c r="AF1922" s="80" t="str">
        <f t="shared" si="508"/>
        <v/>
      </c>
    </row>
    <row r="1923" spans="5:32">
      <c r="E1923" s="57" t="str">
        <f t="shared" si="509"/>
        <v/>
      </c>
      <c r="K1923" s="65" t="str">
        <f t="shared" si="498"/>
        <v/>
      </c>
      <c r="M1923" s="66" t="str">
        <f t="shared" si="499"/>
        <v/>
      </c>
      <c r="Q1923" s="71" t="str">
        <f t="shared" si="500"/>
        <v/>
      </c>
      <c r="R1923" s="65" t="str">
        <f t="shared" si="501"/>
        <v/>
      </c>
      <c r="S1923" s="72" t="str">
        <f t="shared" si="502"/>
        <v/>
      </c>
      <c r="V1923" s="27" t="str">
        <f>IF(E1923="","",SUMIF(OUTBOUND!$G:$G,WMS!E1923,OUTBOUND!$L:$L))</f>
        <v/>
      </c>
      <c r="W1923" s="27" t="str">
        <f>IF(E1923="","",SUMIF(OUTBOUND!$G:$G,WMS!E1923,OUTBOUND!$M:$M))</f>
        <v/>
      </c>
      <c r="X1923" s="71" t="str">
        <f>IF(E1923="","",SUMIF(OUTBOUND!$G:$G,WMS!E1923,OUTBOUND!$O:$O))</f>
        <v/>
      </c>
      <c r="Y1923" s="71" t="str">
        <f>IF(E1923="","",SUMIF(OUTBOUND!$G:$G,WMS!E1923,OUTBOUND!$AC:$AC))</f>
        <v/>
      </c>
      <c r="Z1923" s="71" t="str">
        <f>IF(E1923="","",SUMIF(OUTBOUND!$G:$G,WMS!E1923,OUTBOUND!$P:$P))</f>
        <v/>
      </c>
      <c r="AA1923" s="27" t="str">
        <f t="shared" si="503"/>
        <v/>
      </c>
      <c r="AB1923" s="27" t="str">
        <f t="shared" si="504"/>
        <v/>
      </c>
      <c r="AC1923" s="71" t="str">
        <f t="shared" si="505"/>
        <v/>
      </c>
      <c r="AD1923" s="71" t="str">
        <f t="shared" si="506"/>
        <v/>
      </c>
      <c r="AE1923" s="71" t="str">
        <f t="shared" si="507"/>
        <v/>
      </c>
      <c r="AF1923" s="80" t="str">
        <f t="shared" si="508"/>
        <v/>
      </c>
    </row>
    <row r="1924" spans="5:32">
      <c r="E1924" s="57" t="str">
        <f t="shared" si="509"/>
        <v/>
      </c>
      <c r="K1924" s="65" t="str">
        <f t="shared" si="498"/>
        <v/>
      </c>
      <c r="M1924" s="66" t="str">
        <f t="shared" si="499"/>
        <v/>
      </c>
      <c r="Q1924" s="71" t="str">
        <f t="shared" si="500"/>
        <v/>
      </c>
      <c r="R1924" s="65" t="str">
        <f t="shared" si="501"/>
        <v/>
      </c>
      <c r="S1924" s="72" t="str">
        <f t="shared" si="502"/>
        <v/>
      </c>
      <c r="V1924" s="27" t="str">
        <f>IF(E1924="","",SUMIF(OUTBOUND!$G:$G,WMS!E1924,OUTBOUND!$L:$L))</f>
        <v/>
      </c>
      <c r="W1924" s="27" t="str">
        <f>IF(E1924="","",SUMIF(OUTBOUND!$G:$G,WMS!E1924,OUTBOUND!$M:$M))</f>
        <v/>
      </c>
      <c r="X1924" s="71" t="str">
        <f>IF(E1924="","",SUMIF(OUTBOUND!$G:$G,WMS!E1924,OUTBOUND!$O:$O))</f>
        <v/>
      </c>
      <c r="Y1924" s="71" t="str">
        <f>IF(E1924="","",SUMIF(OUTBOUND!$G:$G,WMS!E1924,OUTBOUND!$AC:$AC))</f>
        <v/>
      </c>
      <c r="Z1924" s="71" t="str">
        <f>IF(E1924="","",SUMIF(OUTBOUND!$G:$G,WMS!E1924,OUTBOUND!$P:$P))</f>
        <v/>
      </c>
      <c r="AA1924" s="27" t="str">
        <f t="shared" si="503"/>
        <v/>
      </c>
      <c r="AB1924" s="27" t="str">
        <f t="shared" si="504"/>
        <v/>
      </c>
      <c r="AC1924" s="71" t="str">
        <f t="shared" si="505"/>
        <v/>
      </c>
      <c r="AD1924" s="71" t="str">
        <f t="shared" si="506"/>
        <v/>
      </c>
      <c r="AE1924" s="71" t="str">
        <f t="shared" si="507"/>
        <v/>
      </c>
      <c r="AF1924" s="80" t="str">
        <f t="shared" si="508"/>
        <v/>
      </c>
    </row>
    <row r="1925" spans="5:32">
      <c r="E1925" s="57" t="str">
        <f t="shared" si="509"/>
        <v/>
      </c>
      <c r="K1925" s="65" t="str">
        <f t="shared" si="498"/>
        <v/>
      </c>
      <c r="M1925" s="66" t="str">
        <f t="shared" si="499"/>
        <v/>
      </c>
      <c r="Q1925" s="71" t="str">
        <f t="shared" si="500"/>
        <v/>
      </c>
      <c r="R1925" s="65" t="str">
        <f t="shared" si="501"/>
        <v/>
      </c>
      <c r="S1925" s="72" t="str">
        <f t="shared" si="502"/>
        <v/>
      </c>
      <c r="V1925" s="27" t="str">
        <f>IF(E1925="","",SUMIF(OUTBOUND!$G:$G,WMS!E1925,OUTBOUND!$L:$L))</f>
        <v/>
      </c>
      <c r="W1925" s="27" t="str">
        <f>IF(E1925="","",SUMIF(OUTBOUND!$G:$G,WMS!E1925,OUTBOUND!$M:$M))</f>
        <v/>
      </c>
      <c r="X1925" s="71" t="str">
        <f>IF(E1925="","",SUMIF(OUTBOUND!$G:$G,WMS!E1925,OUTBOUND!$O:$O))</f>
        <v/>
      </c>
      <c r="Y1925" s="71" t="str">
        <f>IF(E1925="","",SUMIF(OUTBOUND!$G:$G,WMS!E1925,OUTBOUND!$AC:$AC))</f>
        <v/>
      </c>
      <c r="Z1925" s="71" t="str">
        <f>IF(E1925="","",SUMIF(OUTBOUND!$G:$G,WMS!E1925,OUTBOUND!$P:$P))</f>
        <v/>
      </c>
      <c r="AA1925" s="27" t="str">
        <f t="shared" si="503"/>
        <v/>
      </c>
      <c r="AB1925" s="27" t="str">
        <f t="shared" si="504"/>
        <v/>
      </c>
      <c r="AC1925" s="71" t="str">
        <f t="shared" si="505"/>
        <v/>
      </c>
      <c r="AD1925" s="71" t="str">
        <f t="shared" si="506"/>
        <v/>
      </c>
      <c r="AE1925" s="71" t="str">
        <f t="shared" si="507"/>
        <v/>
      </c>
      <c r="AF1925" s="80" t="str">
        <f t="shared" si="508"/>
        <v/>
      </c>
    </row>
    <row r="1926" spans="5:32">
      <c r="E1926" s="57" t="str">
        <f t="shared" si="509"/>
        <v/>
      </c>
      <c r="K1926" s="65" t="str">
        <f t="shared" si="498"/>
        <v/>
      </c>
      <c r="M1926" s="66" t="str">
        <f t="shared" si="499"/>
        <v/>
      </c>
      <c r="Q1926" s="71" t="str">
        <f t="shared" si="500"/>
        <v/>
      </c>
      <c r="R1926" s="65" t="str">
        <f t="shared" si="501"/>
        <v/>
      </c>
      <c r="S1926" s="72" t="str">
        <f t="shared" si="502"/>
        <v/>
      </c>
      <c r="V1926" s="27" t="str">
        <f>IF(E1926="","",SUMIF(OUTBOUND!$G:$G,WMS!E1926,OUTBOUND!$L:$L))</f>
        <v/>
      </c>
      <c r="W1926" s="27" t="str">
        <f>IF(E1926="","",SUMIF(OUTBOUND!$G:$G,WMS!E1926,OUTBOUND!$M:$M))</f>
        <v/>
      </c>
      <c r="X1926" s="71" t="str">
        <f>IF(E1926="","",SUMIF(OUTBOUND!$G:$G,WMS!E1926,OUTBOUND!$O:$O))</f>
        <v/>
      </c>
      <c r="Y1926" s="71" t="str">
        <f>IF(E1926="","",SUMIF(OUTBOUND!$G:$G,WMS!E1926,OUTBOUND!$AC:$AC))</f>
        <v/>
      </c>
      <c r="Z1926" s="71" t="str">
        <f>IF(E1926="","",SUMIF(OUTBOUND!$G:$G,WMS!E1926,OUTBOUND!$P:$P))</f>
        <v/>
      </c>
      <c r="AA1926" s="27" t="str">
        <f t="shared" si="503"/>
        <v/>
      </c>
      <c r="AB1926" s="27" t="str">
        <f t="shared" si="504"/>
        <v/>
      </c>
      <c r="AC1926" s="71" t="str">
        <f t="shared" si="505"/>
        <v/>
      </c>
      <c r="AD1926" s="71" t="str">
        <f t="shared" si="506"/>
        <v/>
      </c>
      <c r="AE1926" s="71" t="str">
        <f t="shared" si="507"/>
        <v/>
      </c>
      <c r="AF1926" s="80" t="str">
        <f t="shared" si="508"/>
        <v/>
      </c>
    </row>
    <row r="1927" spans="5:32">
      <c r="E1927" s="57" t="str">
        <f t="shared" si="509"/>
        <v/>
      </c>
      <c r="K1927" s="65" t="str">
        <f t="shared" si="498"/>
        <v/>
      </c>
      <c r="M1927" s="66" t="str">
        <f t="shared" si="499"/>
        <v/>
      </c>
      <c r="Q1927" s="71" t="str">
        <f t="shared" si="500"/>
        <v/>
      </c>
      <c r="R1927" s="65" t="str">
        <f t="shared" si="501"/>
        <v/>
      </c>
      <c r="S1927" s="72" t="str">
        <f t="shared" si="502"/>
        <v/>
      </c>
      <c r="V1927" s="27" t="str">
        <f>IF(E1927="","",SUMIF(OUTBOUND!$G:$G,WMS!E1927,OUTBOUND!$L:$L))</f>
        <v/>
      </c>
      <c r="W1927" s="27" t="str">
        <f>IF(E1927="","",SUMIF(OUTBOUND!$G:$G,WMS!E1927,OUTBOUND!$M:$M))</f>
        <v/>
      </c>
      <c r="X1927" s="71" t="str">
        <f>IF(E1927="","",SUMIF(OUTBOUND!$G:$G,WMS!E1927,OUTBOUND!$O:$O))</f>
        <v/>
      </c>
      <c r="Y1927" s="71" t="str">
        <f>IF(E1927="","",SUMIF(OUTBOUND!$G:$G,WMS!E1927,OUTBOUND!$AC:$AC))</f>
        <v/>
      </c>
      <c r="Z1927" s="71" t="str">
        <f>IF(E1927="","",SUMIF(OUTBOUND!$G:$G,WMS!E1927,OUTBOUND!$P:$P))</f>
        <v/>
      </c>
      <c r="AA1927" s="27" t="str">
        <f t="shared" si="503"/>
        <v/>
      </c>
      <c r="AB1927" s="27" t="str">
        <f t="shared" si="504"/>
        <v/>
      </c>
      <c r="AC1927" s="71" t="str">
        <f t="shared" si="505"/>
        <v/>
      </c>
      <c r="AD1927" s="71" t="str">
        <f t="shared" si="506"/>
        <v/>
      </c>
      <c r="AE1927" s="71" t="str">
        <f t="shared" si="507"/>
        <v/>
      </c>
      <c r="AF1927" s="80" t="str">
        <f t="shared" si="508"/>
        <v/>
      </c>
    </row>
    <row r="1928" spans="5:32">
      <c r="E1928" s="57" t="str">
        <f t="shared" si="509"/>
        <v/>
      </c>
      <c r="K1928" s="65" t="str">
        <f t="shared" si="498"/>
        <v/>
      </c>
      <c r="M1928" s="66" t="str">
        <f t="shared" si="499"/>
        <v/>
      </c>
      <c r="Q1928" s="71" t="str">
        <f t="shared" si="500"/>
        <v/>
      </c>
      <c r="R1928" s="65" t="str">
        <f t="shared" si="501"/>
        <v/>
      </c>
      <c r="S1928" s="72" t="str">
        <f t="shared" si="502"/>
        <v/>
      </c>
      <c r="V1928" s="27" t="str">
        <f>IF(E1928="","",SUMIF(OUTBOUND!$G:$G,WMS!E1928,OUTBOUND!$L:$L))</f>
        <v/>
      </c>
      <c r="W1928" s="27" t="str">
        <f>IF(E1928="","",SUMIF(OUTBOUND!$G:$G,WMS!E1928,OUTBOUND!$M:$M))</f>
        <v/>
      </c>
      <c r="X1928" s="71" t="str">
        <f>IF(E1928="","",SUMIF(OUTBOUND!$G:$G,WMS!E1928,OUTBOUND!$O:$O))</f>
        <v/>
      </c>
      <c r="Y1928" s="71" t="str">
        <f>IF(E1928="","",SUMIF(OUTBOUND!$G:$G,WMS!E1928,OUTBOUND!$AC:$AC))</f>
        <v/>
      </c>
      <c r="Z1928" s="71" t="str">
        <f>IF(E1928="","",SUMIF(OUTBOUND!$G:$G,WMS!E1928,OUTBOUND!$P:$P))</f>
        <v/>
      </c>
      <c r="AA1928" s="27" t="str">
        <f t="shared" si="503"/>
        <v/>
      </c>
      <c r="AB1928" s="27" t="str">
        <f t="shared" si="504"/>
        <v/>
      </c>
      <c r="AC1928" s="71" t="str">
        <f t="shared" si="505"/>
        <v/>
      </c>
      <c r="AD1928" s="71" t="str">
        <f t="shared" si="506"/>
        <v/>
      </c>
      <c r="AE1928" s="71" t="str">
        <f t="shared" si="507"/>
        <v/>
      </c>
      <c r="AF1928" s="80" t="str">
        <f t="shared" si="508"/>
        <v/>
      </c>
    </row>
    <row r="1929" spans="5:32">
      <c r="E1929" s="57" t="str">
        <f t="shared" si="509"/>
        <v/>
      </c>
      <c r="K1929" s="65" t="str">
        <f t="shared" si="498"/>
        <v/>
      </c>
      <c r="M1929" s="66" t="str">
        <f t="shared" si="499"/>
        <v/>
      </c>
      <c r="Q1929" s="71" t="str">
        <f t="shared" si="500"/>
        <v/>
      </c>
      <c r="R1929" s="65" t="str">
        <f t="shared" si="501"/>
        <v/>
      </c>
      <c r="S1929" s="72" t="str">
        <f t="shared" si="502"/>
        <v/>
      </c>
      <c r="V1929" s="27" t="str">
        <f>IF(E1929="","",SUMIF(OUTBOUND!$G:$G,WMS!E1929,OUTBOUND!$L:$L))</f>
        <v/>
      </c>
      <c r="W1929" s="27" t="str">
        <f>IF(E1929="","",SUMIF(OUTBOUND!$G:$G,WMS!E1929,OUTBOUND!$M:$M))</f>
        <v/>
      </c>
      <c r="X1929" s="71" t="str">
        <f>IF(E1929="","",SUMIF(OUTBOUND!$G:$G,WMS!E1929,OUTBOUND!$O:$O))</f>
        <v/>
      </c>
      <c r="Y1929" s="71" t="str">
        <f>IF(E1929="","",SUMIF(OUTBOUND!$G:$G,WMS!E1929,OUTBOUND!$AC:$AC))</f>
        <v/>
      </c>
      <c r="Z1929" s="71" t="str">
        <f>IF(E1929="","",SUMIF(OUTBOUND!$G:$G,WMS!E1929,OUTBOUND!$P:$P))</f>
        <v/>
      </c>
      <c r="AA1929" s="27" t="str">
        <f t="shared" si="503"/>
        <v/>
      </c>
      <c r="AB1929" s="27" t="str">
        <f t="shared" si="504"/>
        <v/>
      </c>
      <c r="AC1929" s="71" t="str">
        <f t="shared" si="505"/>
        <v/>
      </c>
      <c r="AD1929" s="71" t="str">
        <f t="shared" si="506"/>
        <v/>
      </c>
      <c r="AE1929" s="71" t="str">
        <f t="shared" si="507"/>
        <v/>
      </c>
      <c r="AF1929" s="80" t="str">
        <f t="shared" si="508"/>
        <v/>
      </c>
    </row>
    <row r="1930" spans="5:32">
      <c r="E1930" s="57" t="str">
        <f t="shared" si="509"/>
        <v/>
      </c>
      <c r="K1930" s="65" t="str">
        <f t="shared" si="498"/>
        <v/>
      </c>
      <c r="M1930" s="66" t="str">
        <f t="shared" si="499"/>
        <v/>
      </c>
      <c r="Q1930" s="71" t="str">
        <f t="shared" si="500"/>
        <v/>
      </c>
      <c r="R1930" s="65" t="str">
        <f t="shared" si="501"/>
        <v/>
      </c>
      <c r="S1930" s="72" t="str">
        <f t="shared" si="502"/>
        <v/>
      </c>
      <c r="V1930" s="27" t="str">
        <f>IF(E1930="","",SUMIF(OUTBOUND!$G:$G,WMS!E1930,OUTBOUND!$L:$L))</f>
        <v/>
      </c>
      <c r="W1930" s="27" t="str">
        <f>IF(E1930="","",SUMIF(OUTBOUND!$G:$G,WMS!E1930,OUTBOUND!$M:$M))</f>
        <v/>
      </c>
      <c r="X1930" s="71" t="str">
        <f>IF(E1930="","",SUMIF(OUTBOUND!$G:$G,WMS!E1930,OUTBOUND!$O:$O))</f>
        <v/>
      </c>
      <c r="Y1930" s="71" t="str">
        <f>IF(E1930="","",SUMIF(OUTBOUND!$G:$G,WMS!E1930,OUTBOUND!$AC:$AC))</f>
        <v/>
      </c>
      <c r="Z1930" s="71" t="str">
        <f>IF(E1930="","",SUMIF(OUTBOUND!$G:$G,WMS!E1930,OUTBOUND!$P:$P))</f>
        <v/>
      </c>
      <c r="AA1930" s="27" t="str">
        <f t="shared" si="503"/>
        <v/>
      </c>
      <c r="AB1930" s="27" t="str">
        <f t="shared" si="504"/>
        <v/>
      </c>
      <c r="AC1930" s="71" t="str">
        <f t="shared" si="505"/>
        <v/>
      </c>
      <c r="AD1930" s="71" t="str">
        <f t="shared" si="506"/>
        <v/>
      </c>
      <c r="AE1930" s="71" t="str">
        <f t="shared" si="507"/>
        <v/>
      </c>
      <c r="AF1930" s="80" t="str">
        <f t="shared" si="508"/>
        <v/>
      </c>
    </row>
    <row r="1931" spans="5:32">
      <c r="E1931" s="57" t="str">
        <f t="shared" si="509"/>
        <v/>
      </c>
      <c r="K1931" s="65" t="str">
        <f t="shared" si="498"/>
        <v/>
      </c>
      <c r="M1931" s="66" t="str">
        <f t="shared" si="499"/>
        <v/>
      </c>
      <c r="Q1931" s="71" t="str">
        <f t="shared" si="500"/>
        <v/>
      </c>
      <c r="R1931" s="65" t="str">
        <f t="shared" si="501"/>
        <v/>
      </c>
      <c r="S1931" s="72" t="str">
        <f t="shared" si="502"/>
        <v/>
      </c>
      <c r="V1931" s="27" t="str">
        <f>IF(E1931="","",SUMIF(OUTBOUND!$G:$G,WMS!E1931,OUTBOUND!$L:$L))</f>
        <v/>
      </c>
      <c r="W1931" s="27" t="str">
        <f>IF(E1931="","",SUMIF(OUTBOUND!$G:$G,WMS!E1931,OUTBOUND!$M:$M))</f>
        <v/>
      </c>
      <c r="X1931" s="71" t="str">
        <f>IF(E1931="","",SUMIF(OUTBOUND!$G:$G,WMS!E1931,OUTBOUND!$O:$O))</f>
        <v/>
      </c>
      <c r="Y1931" s="71" t="str">
        <f>IF(E1931="","",SUMIF(OUTBOUND!$G:$G,WMS!E1931,OUTBOUND!$AC:$AC))</f>
        <v/>
      </c>
      <c r="Z1931" s="71" t="str">
        <f>IF(E1931="","",SUMIF(OUTBOUND!$G:$G,WMS!E1931,OUTBOUND!$P:$P))</f>
        <v/>
      </c>
      <c r="AA1931" s="27" t="str">
        <f t="shared" si="503"/>
        <v/>
      </c>
      <c r="AB1931" s="27" t="str">
        <f t="shared" si="504"/>
        <v/>
      </c>
      <c r="AC1931" s="71" t="str">
        <f t="shared" si="505"/>
        <v/>
      </c>
      <c r="AD1931" s="71" t="str">
        <f t="shared" si="506"/>
        <v/>
      </c>
      <c r="AE1931" s="71" t="str">
        <f t="shared" si="507"/>
        <v/>
      </c>
      <c r="AF1931" s="80" t="str">
        <f t="shared" si="508"/>
        <v/>
      </c>
    </row>
    <row r="1932" spans="5:32">
      <c r="E1932" s="57" t="str">
        <f t="shared" si="509"/>
        <v/>
      </c>
      <c r="K1932" s="65" t="str">
        <f t="shared" si="498"/>
        <v/>
      </c>
      <c r="M1932" s="66" t="str">
        <f t="shared" si="499"/>
        <v/>
      </c>
      <c r="Q1932" s="71" t="str">
        <f t="shared" si="500"/>
        <v/>
      </c>
      <c r="R1932" s="65" t="str">
        <f t="shared" si="501"/>
        <v/>
      </c>
      <c r="S1932" s="72" t="str">
        <f t="shared" si="502"/>
        <v/>
      </c>
      <c r="V1932" s="27" t="str">
        <f>IF(E1932="","",SUMIF(OUTBOUND!$G:$G,WMS!E1932,OUTBOUND!$L:$L))</f>
        <v/>
      </c>
      <c r="W1932" s="27" t="str">
        <f>IF(E1932="","",SUMIF(OUTBOUND!$G:$G,WMS!E1932,OUTBOUND!$M:$M))</f>
        <v/>
      </c>
      <c r="X1932" s="71" t="str">
        <f>IF(E1932="","",SUMIF(OUTBOUND!$G:$G,WMS!E1932,OUTBOUND!$O:$O))</f>
        <v/>
      </c>
      <c r="Y1932" s="71" t="str">
        <f>IF(E1932="","",SUMIF(OUTBOUND!$G:$G,WMS!E1932,OUTBOUND!$AC:$AC))</f>
        <v/>
      </c>
      <c r="Z1932" s="71" t="str">
        <f>IF(E1932="","",SUMIF(OUTBOUND!$G:$G,WMS!E1932,OUTBOUND!$P:$P))</f>
        <v/>
      </c>
      <c r="AA1932" s="27" t="str">
        <f t="shared" si="503"/>
        <v/>
      </c>
      <c r="AB1932" s="27" t="str">
        <f t="shared" si="504"/>
        <v/>
      </c>
      <c r="AC1932" s="71" t="str">
        <f t="shared" si="505"/>
        <v/>
      </c>
      <c r="AD1932" s="71" t="str">
        <f t="shared" si="506"/>
        <v/>
      </c>
      <c r="AE1932" s="71" t="str">
        <f t="shared" si="507"/>
        <v/>
      </c>
      <c r="AF1932" s="80" t="str">
        <f t="shared" si="508"/>
        <v/>
      </c>
    </row>
    <row r="1933" spans="5:32">
      <c r="E1933" s="57" t="str">
        <f t="shared" si="509"/>
        <v/>
      </c>
      <c r="K1933" s="65" t="str">
        <f t="shared" si="498"/>
        <v/>
      </c>
      <c r="M1933" s="66" t="str">
        <f t="shared" si="499"/>
        <v/>
      </c>
      <c r="Q1933" s="71" t="str">
        <f t="shared" si="500"/>
        <v/>
      </c>
      <c r="R1933" s="65" t="str">
        <f t="shared" si="501"/>
        <v/>
      </c>
      <c r="S1933" s="72" t="str">
        <f t="shared" si="502"/>
        <v/>
      </c>
      <c r="V1933" s="27" t="str">
        <f>IF(E1933="","",SUMIF(OUTBOUND!$G:$G,WMS!E1933,OUTBOUND!$L:$L))</f>
        <v/>
      </c>
      <c r="W1933" s="27" t="str">
        <f>IF(E1933="","",SUMIF(OUTBOUND!$G:$G,WMS!E1933,OUTBOUND!$M:$M))</f>
        <v/>
      </c>
      <c r="X1933" s="71" t="str">
        <f>IF(E1933="","",SUMIF(OUTBOUND!$G:$G,WMS!E1933,OUTBOUND!$O:$O))</f>
        <v/>
      </c>
      <c r="Y1933" s="71" t="str">
        <f>IF(E1933="","",SUMIF(OUTBOUND!$G:$G,WMS!E1933,OUTBOUND!$AC:$AC))</f>
        <v/>
      </c>
      <c r="Z1933" s="71" t="str">
        <f>IF(E1933="","",SUMIF(OUTBOUND!$G:$G,WMS!E1933,OUTBOUND!$P:$P))</f>
        <v/>
      </c>
      <c r="AA1933" s="27" t="str">
        <f t="shared" si="503"/>
        <v/>
      </c>
      <c r="AB1933" s="27" t="str">
        <f t="shared" si="504"/>
        <v/>
      </c>
      <c r="AC1933" s="71" t="str">
        <f t="shared" si="505"/>
        <v/>
      </c>
      <c r="AD1933" s="71" t="str">
        <f t="shared" si="506"/>
        <v/>
      </c>
      <c r="AE1933" s="71" t="str">
        <f t="shared" si="507"/>
        <v/>
      </c>
      <c r="AF1933" s="80" t="str">
        <f t="shared" si="508"/>
        <v/>
      </c>
    </row>
    <row r="1934" spans="5:32">
      <c r="E1934" s="57" t="str">
        <f t="shared" si="509"/>
        <v/>
      </c>
      <c r="K1934" s="65" t="str">
        <f t="shared" si="498"/>
        <v/>
      </c>
      <c r="M1934" s="66" t="str">
        <f t="shared" si="499"/>
        <v/>
      </c>
      <c r="Q1934" s="71" t="str">
        <f t="shared" si="500"/>
        <v/>
      </c>
      <c r="R1934" s="65" t="str">
        <f t="shared" si="501"/>
        <v/>
      </c>
      <c r="S1934" s="72" t="str">
        <f t="shared" si="502"/>
        <v/>
      </c>
      <c r="V1934" s="27" t="str">
        <f>IF(E1934="","",SUMIF(OUTBOUND!$G:$G,WMS!E1934,OUTBOUND!$L:$L))</f>
        <v/>
      </c>
      <c r="W1934" s="27" t="str">
        <f>IF(E1934="","",SUMIF(OUTBOUND!$G:$G,WMS!E1934,OUTBOUND!$M:$M))</f>
        <v/>
      </c>
      <c r="X1934" s="71" t="str">
        <f>IF(E1934="","",SUMIF(OUTBOUND!$G:$G,WMS!E1934,OUTBOUND!$O:$O))</f>
        <v/>
      </c>
      <c r="Y1934" s="71" t="str">
        <f>IF(E1934="","",SUMIF(OUTBOUND!$G:$G,WMS!E1934,OUTBOUND!$AC:$AC))</f>
        <v/>
      </c>
      <c r="Z1934" s="71" t="str">
        <f>IF(E1934="","",SUMIF(OUTBOUND!$G:$G,WMS!E1934,OUTBOUND!$P:$P))</f>
        <v/>
      </c>
      <c r="AA1934" s="27" t="str">
        <f t="shared" si="503"/>
        <v/>
      </c>
      <c r="AB1934" s="27" t="str">
        <f t="shared" si="504"/>
        <v/>
      </c>
      <c r="AC1934" s="71" t="str">
        <f t="shared" si="505"/>
        <v/>
      </c>
      <c r="AD1934" s="71" t="str">
        <f t="shared" si="506"/>
        <v/>
      </c>
      <c r="AE1934" s="71" t="str">
        <f t="shared" si="507"/>
        <v/>
      </c>
      <c r="AF1934" s="80" t="str">
        <f t="shared" si="508"/>
        <v/>
      </c>
    </row>
    <row r="1935" spans="5:32">
      <c r="E1935" s="57" t="str">
        <f t="shared" si="509"/>
        <v/>
      </c>
      <c r="K1935" s="65" t="str">
        <f t="shared" si="498"/>
        <v/>
      </c>
      <c r="M1935" s="66" t="str">
        <f t="shared" si="499"/>
        <v/>
      </c>
      <c r="Q1935" s="71" t="str">
        <f t="shared" si="500"/>
        <v/>
      </c>
      <c r="R1935" s="65" t="str">
        <f t="shared" si="501"/>
        <v/>
      </c>
      <c r="S1935" s="72" t="str">
        <f t="shared" si="502"/>
        <v/>
      </c>
      <c r="V1935" s="27" t="str">
        <f>IF(E1935="","",SUMIF(OUTBOUND!$G:$G,WMS!E1935,OUTBOUND!$L:$L))</f>
        <v/>
      </c>
      <c r="W1935" s="27" t="str">
        <f>IF(E1935="","",SUMIF(OUTBOUND!$G:$G,WMS!E1935,OUTBOUND!$M:$M))</f>
        <v/>
      </c>
      <c r="X1935" s="71" t="str">
        <f>IF(E1935="","",SUMIF(OUTBOUND!$G:$G,WMS!E1935,OUTBOUND!$O:$O))</f>
        <v/>
      </c>
      <c r="Y1935" s="71" t="str">
        <f>IF(E1935="","",SUMIF(OUTBOUND!$G:$G,WMS!E1935,OUTBOUND!$AC:$AC))</f>
        <v/>
      </c>
      <c r="Z1935" s="71" t="str">
        <f>IF(E1935="","",SUMIF(OUTBOUND!$G:$G,WMS!E1935,OUTBOUND!$P:$P))</f>
        <v/>
      </c>
      <c r="AA1935" s="27" t="str">
        <f t="shared" si="503"/>
        <v/>
      </c>
      <c r="AB1935" s="27" t="str">
        <f t="shared" si="504"/>
        <v/>
      </c>
      <c r="AC1935" s="71" t="str">
        <f t="shared" si="505"/>
        <v/>
      </c>
      <c r="AD1935" s="71" t="str">
        <f t="shared" si="506"/>
        <v/>
      </c>
      <c r="AE1935" s="71" t="str">
        <f t="shared" si="507"/>
        <v/>
      </c>
      <c r="AF1935" s="80" t="str">
        <f t="shared" si="508"/>
        <v/>
      </c>
    </row>
    <row r="1936" spans="5:32">
      <c r="E1936" s="57" t="str">
        <f t="shared" si="509"/>
        <v/>
      </c>
      <c r="K1936" s="65" t="str">
        <f t="shared" si="498"/>
        <v/>
      </c>
      <c r="M1936" s="66" t="str">
        <f t="shared" si="499"/>
        <v/>
      </c>
      <c r="Q1936" s="71" t="str">
        <f t="shared" si="500"/>
        <v/>
      </c>
      <c r="R1936" s="65" t="str">
        <f t="shared" si="501"/>
        <v/>
      </c>
      <c r="S1936" s="72" t="str">
        <f t="shared" si="502"/>
        <v/>
      </c>
      <c r="V1936" s="27" t="str">
        <f>IF(E1936="","",SUMIF(OUTBOUND!$G:$G,WMS!E1936,OUTBOUND!$L:$L))</f>
        <v/>
      </c>
      <c r="W1936" s="27" t="str">
        <f>IF(E1936="","",SUMIF(OUTBOUND!$G:$G,WMS!E1936,OUTBOUND!$M:$M))</f>
        <v/>
      </c>
      <c r="X1936" s="71" t="str">
        <f>IF(E1936="","",SUMIF(OUTBOUND!$G:$G,WMS!E1936,OUTBOUND!$O:$O))</f>
        <v/>
      </c>
      <c r="Y1936" s="71" t="str">
        <f>IF(E1936="","",SUMIF(OUTBOUND!$G:$G,WMS!E1936,OUTBOUND!$AC:$AC))</f>
        <v/>
      </c>
      <c r="Z1936" s="71" t="str">
        <f>IF(E1936="","",SUMIF(OUTBOUND!$G:$G,WMS!E1936,OUTBOUND!$P:$P))</f>
        <v/>
      </c>
      <c r="AA1936" s="27" t="str">
        <f t="shared" si="503"/>
        <v/>
      </c>
      <c r="AB1936" s="27" t="str">
        <f t="shared" si="504"/>
        <v/>
      </c>
      <c r="AC1936" s="71" t="str">
        <f t="shared" si="505"/>
        <v/>
      </c>
      <c r="AD1936" s="71" t="str">
        <f t="shared" si="506"/>
        <v/>
      </c>
      <c r="AE1936" s="71" t="str">
        <f t="shared" si="507"/>
        <v/>
      </c>
      <c r="AF1936" s="80" t="str">
        <f t="shared" si="508"/>
        <v/>
      </c>
    </row>
    <row r="1937" spans="5:32">
      <c r="E1937" s="57" t="str">
        <f t="shared" si="509"/>
        <v/>
      </c>
      <c r="K1937" s="65" t="str">
        <f t="shared" si="498"/>
        <v/>
      </c>
      <c r="M1937" s="66" t="str">
        <f t="shared" si="499"/>
        <v/>
      </c>
      <c r="Q1937" s="71" t="str">
        <f t="shared" si="500"/>
        <v/>
      </c>
      <c r="R1937" s="65" t="str">
        <f t="shared" si="501"/>
        <v/>
      </c>
      <c r="S1937" s="72" t="str">
        <f t="shared" si="502"/>
        <v/>
      </c>
      <c r="V1937" s="27" t="str">
        <f>IF(E1937="","",SUMIF(OUTBOUND!$G:$G,WMS!E1937,OUTBOUND!$L:$L))</f>
        <v/>
      </c>
      <c r="W1937" s="27" t="str">
        <f>IF(E1937="","",SUMIF(OUTBOUND!$G:$G,WMS!E1937,OUTBOUND!$M:$M))</f>
        <v/>
      </c>
      <c r="X1937" s="71" t="str">
        <f>IF(E1937="","",SUMIF(OUTBOUND!$G:$G,WMS!E1937,OUTBOUND!$O:$O))</f>
        <v/>
      </c>
      <c r="Y1937" s="71" t="str">
        <f>IF(E1937="","",SUMIF(OUTBOUND!$G:$G,WMS!E1937,OUTBOUND!$AC:$AC))</f>
        <v/>
      </c>
      <c r="Z1937" s="71" t="str">
        <f>IF(E1937="","",SUMIF(OUTBOUND!$G:$G,WMS!E1937,OUTBOUND!$P:$P))</f>
        <v/>
      </c>
      <c r="AA1937" s="27" t="str">
        <f t="shared" si="503"/>
        <v/>
      </c>
      <c r="AB1937" s="27" t="str">
        <f t="shared" si="504"/>
        <v/>
      </c>
      <c r="AC1937" s="71" t="str">
        <f t="shared" si="505"/>
        <v/>
      </c>
      <c r="AD1937" s="71" t="str">
        <f t="shared" si="506"/>
        <v/>
      </c>
      <c r="AE1937" s="71" t="str">
        <f t="shared" si="507"/>
        <v/>
      </c>
      <c r="AF1937" s="80" t="str">
        <f t="shared" si="508"/>
        <v/>
      </c>
    </row>
    <row r="1938" spans="5:32">
      <c r="E1938" s="57" t="str">
        <f t="shared" si="509"/>
        <v/>
      </c>
      <c r="K1938" s="65" t="str">
        <f t="shared" si="498"/>
        <v/>
      </c>
      <c r="M1938" s="66" t="str">
        <f t="shared" si="499"/>
        <v/>
      </c>
      <c r="Q1938" s="71" t="str">
        <f t="shared" si="500"/>
        <v/>
      </c>
      <c r="R1938" s="65" t="str">
        <f t="shared" si="501"/>
        <v/>
      </c>
      <c r="S1938" s="72" t="str">
        <f t="shared" si="502"/>
        <v/>
      </c>
      <c r="V1938" s="27" t="str">
        <f>IF(E1938="","",SUMIF(OUTBOUND!$G:$G,WMS!E1938,OUTBOUND!$L:$L))</f>
        <v/>
      </c>
      <c r="W1938" s="27" t="str">
        <f>IF(E1938="","",SUMIF(OUTBOUND!$G:$G,WMS!E1938,OUTBOUND!$M:$M))</f>
        <v/>
      </c>
      <c r="X1938" s="71" t="str">
        <f>IF(E1938="","",SUMIF(OUTBOUND!$G:$G,WMS!E1938,OUTBOUND!$O:$O))</f>
        <v/>
      </c>
      <c r="Y1938" s="71" t="str">
        <f>IF(E1938="","",SUMIF(OUTBOUND!$G:$G,WMS!E1938,OUTBOUND!$AC:$AC))</f>
        <v/>
      </c>
      <c r="Z1938" s="71" t="str">
        <f>IF(E1938="","",SUMIF(OUTBOUND!$G:$G,WMS!E1938,OUTBOUND!$P:$P))</f>
        <v/>
      </c>
      <c r="AA1938" s="27" t="str">
        <f t="shared" si="503"/>
        <v/>
      </c>
      <c r="AB1938" s="27" t="str">
        <f t="shared" si="504"/>
        <v/>
      </c>
      <c r="AC1938" s="71" t="str">
        <f t="shared" si="505"/>
        <v/>
      </c>
      <c r="AD1938" s="71" t="str">
        <f t="shared" si="506"/>
        <v/>
      </c>
      <c r="AE1938" s="71" t="str">
        <f t="shared" si="507"/>
        <v/>
      </c>
      <c r="AF1938" s="80" t="str">
        <f t="shared" si="508"/>
        <v/>
      </c>
    </row>
    <row r="1939" spans="5:32">
      <c r="E1939" s="57" t="str">
        <f t="shared" si="509"/>
        <v/>
      </c>
      <c r="K1939" s="65" t="str">
        <f t="shared" si="498"/>
        <v/>
      </c>
      <c r="M1939" s="66" t="str">
        <f t="shared" si="499"/>
        <v/>
      </c>
      <c r="Q1939" s="71" t="str">
        <f t="shared" si="500"/>
        <v/>
      </c>
      <c r="R1939" s="65" t="str">
        <f t="shared" si="501"/>
        <v/>
      </c>
      <c r="S1939" s="72" t="str">
        <f t="shared" si="502"/>
        <v/>
      </c>
      <c r="V1939" s="27" t="str">
        <f>IF(E1939="","",SUMIF(OUTBOUND!$G:$G,WMS!E1939,OUTBOUND!$L:$L))</f>
        <v/>
      </c>
      <c r="W1939" s="27" t="str">
        <f>IF(E1939="","",SUMIF(OUTBOUND!$G:$G,WMS!E1939,OUTBOUND!$M:$M))</f>
        <v/>
      </c>
      <c r="X1939" s="71" t="str">
        <f>IF(E1939="","",SUMIF(OUTBOUND!$G:$G,WMS!E1939,OUTBOUND!$O:$O))</f>
        <v/>
      </c>
      <c r="Y1939" s="71" t="str">
        <f>IF(E1939="","",SUMIF(OUTBOUND!$G:$G,WMS!E1939,OUTBOUND!$AC:$AC))</f>
        <v/>
      </c>
      <c r="Z1939" s="71" t="str">
        <f>IF(E1939="","",SUMIF(OUTBOUND!$G:$G,WMS!E1939,OUTBOUND!$P:$P))</f>
        <v/>
      </c>
      <c r="AA1939" s="27" t="str">
        <f t="shared" si="503"/>
        <v/>
      </c>
      <c r="AB1939" s="27" t="str">
        <f t="shared" si="504"/>
        <v/>
      </c>
      <c r="AC1939" s="71" t="str">
        <f t="shared" si="505"/>
        <v/>
      </c>
      <c r="AD1939" s="71" t="str">
        <f t="shared" si="506"/>
        <v/>
      </c>
      <c r="AE1939" s="71" t="str">
        <f t="shared" si="507"/>
        <v/>
      </c>
      <c r="AF1939" s="80" t="str">
        <f t="shared" si="508"/>
        <v/>
      </c>
    </row>
    <row r="1940" spans="5:32">
      <c r="E1940" s="57" t="str">
        <f t="shared" si="509"/>
        <v/>
      </c>
      <c r="K1940" s="65" t="str">
        <f t="shared" si="498"/>
        <v/>
      </c>
      <c r="M1940" s="66" t="str">
        <f t="shared" si="499"/>
        <v/>
      </c>
      <c r="Q1940" s="71" t="str">
        <f t="shared" si="500"/>
        <v/>
      </c>
      <c r="R1940" s="65" t="str">
        <f t="shared" si="501"/>
        <v/>
      </c>
      <c r="S1940" s="72" t="str">
        <f t="shared" si="502"/>
        <v/>
      </c>
      <c r="V1940" s="27" t="str">
        <f>IF(E1940="","",SUMIF(OUTBOUND!$G:$G,WMS!E1940,OUTBOUND!$L:$L))</f>
        <v/>
      </c>
      <c r="W1940" s="27" t="str">
        <f>IF(E1940="","",SUMIF(OUTBOUND!$G:$G,WMS!E1940,OUTBOUND!$M:$M))</f>
        <v/>
      </c>
      <c r="X1940" s="71" t="str">
        <f>IF(E1940="","",SUMIF(OUTBOUND!$G:$G,WMS!E1940,OUTBOUND!$O:$O))</f>
        <v/>
      </c>
      <c r="Y1940" s="71" t="str">
        <f>IF(E1940="","",SUMIF(OUTBOUND!$G:$G,WMS!E1940,OUTBOUND!$AC:$AC))</f>
        <v/>
      </c>
      <c r="Z1940" s="71" t="str">
        <f>IF(E1940="","",SUMIF(OUTBOUND!$G:$G,WMS!E1940,OUTBOUND!$P:$P))</f>
        <v/>
      </c>
      <c r="AA1940" s="27" t="str">
        <f t="shared" si="503"/>
        <v/>
      </c>
      <c r="AB1940" s="27" t="str">
        <f t="shared" si="504"/>
        <v/>
      </c>
      <c r="AC1940" s="71" t="str">
        <f t="shared" si="505"/>
        <v/>
      </c>
      <c r="AD1940" s="71" t="str">
        <f t="shared" si="506"/>
        <v/>
      </c>
      <c r="AE1940" s="71" t="str">
        <f t="shared" si="507"/>
        <v/>
      </c>
      <c r="AF1940" s="80" t="str">
        <f t="shared" si="508"/>
        <v/>
      </c>
    </row>
    <row r="1941" spans="5:32">
      <c r="E1941" s="57" t="str">
        <f t="shared" si="509"/>
        <v/>
      </c>
      <c r="K1941" s="65" t="str">
        <f t="shared" si="498"/>
        <v/>
      </c>
      <c r="M1941" s="66" t="str">
        <f t="shared" si="499"/>
        <v/>
      </c>
      <c r="Q1941" s="71" t="str">
        <f t="shared" si="500"/>
        <v/>
      </c>
      <c r="R1941" s="65" t="str">
        <f t="shared" si="501"/>
        <v/>
      </c>
      <c r="S1941" s="72" t="str">
        <f t="shared" si="502"/>
        <v/>
      </c>
      <c r="V1941" s="27" t="str">
        <f>IF(E1941="","",SUMIF(OUTBOUND!$G:$G,WMS!E1941,OUTBOUND!$L:$L))</f>
        <v/>
      </c>
      <c r="W1941" s="27" t="str">
        <f>IF(E1941="","",SUMIF(OUTBOUND!$G:$G,WMS!E1941,OUTBOUND!$M:$M))</f>
        <v/>
      </c>
      <c r="X1941" s="71" t="str">
        <f>IF(E1941="","",SUMIF(OUTBOUND!$G:$G,WMS!E1941,OUTBOUND!$O:$O))</f>
        <v/>
      </c>
      <c r="Y1941" s="71" t="str">
        <f>IF(E1941="","",SUMIF(OUTBOUND!$G:$G,WMS!E1941,OUTBOUND!$AC:$AC))</f>
        <v/>
      </c>
      <c r="Z1941" s="71" t="str">
        <f>IF(E1941="","",SUMIF(OUTBOUND!$G:$G,WMS!E1941,OUTBOUND!$P:$P))</f>
        <v/>
      </c>
      <c r="AA1941" s="27" t="str">
        <f t="shared" si="503"/>
        <v/>
      </c>
      <c r="AB1941" s="27" t="str">
        <f t="shared" si="504"/>
        <v/>
      </c>
      <c r="AC1941" s="71" t="str">
        <f t="shared" si="505"/>
        <v/>
      </c>
      <c r="AD1941" s="71" t="str">
        <f t="shared" si="506"/>
        <v/>
      </c>
      <c r="AE1941" s="71" t="str">
        <f t="shared" si="507"/>
        <v/>
      </c>
      <c r="AF1941" s="80" t="str">
        <f t="shared" si="508"/>
        <v/>
      </c>
    </row>
    <row r="1942" spans="5:32">
      <c r="E1942" s="57" t="str">
        <f t="shared" si="509"/>
        <v/>
      </c>
      <c r="K1942" s="65" t="str">
        <f t="shared" si="498"/>
        <v/>
      </c>
      <c r="M1942" s="66" t="str">
        <f t="shared" si="499"/>
        <v/>
      </c>
      <c r="Q1942" s="71" t="str">
        <f t="shared" si="500"/>
        <v/>
      </c>
      <c r="R1942" s="65" t="str">
        <f t="shared" si="501"/>
        <v/>
      </c>
      <c r="S1942" s="72" t="str">
        <f t="shared" si="502"/>
        <v/>
      </c>
      <c r="V1942" s="27" t="str">
        <f>IF(E1942="","",SUMIF(OUTBOUND!$G:$G,WMS!E1942,OUTBOUND!$L:$L))</f>
        <v/>
      </c>
      <c r="W1942" s="27" t="str">
        <f>IF(E1942="","",SUMIF(OUTBOUND!$G:$G,WMS!E1942,OUTBOUND!$M:$M))</f>
        <v/>
      </c>
      <c r="X1942" s="71" t="str">
        <f>IF(E1942="","",SUMIF(OUTBOUND!$G:$G,WMS!E1942,OUTBOUND!$O:$O))</f>
        <v/>
      </c>
      <c r="Y1942" s="71" t="str">
        <f>IF(E1942="","",SUMIF(OUTBOUND!$G:$G,WMS!E1942,OUTBOUND!$AC:$AC))</f>
        <v/>
      </c>
      <c r="Z1942" s="71" t="str">
        <f>IF(E1942="","",SUMIF(OUTBOUND!$G:$G,WMS!E1942,OUTBOUND!$P:$P))</f>
        <v/>
      </c>
      <c r="AA1942" s="27" t="str">
        <f t="shared" si="503"/>
        <v/>
      </c>
      <c r="AB1942" s="27" t="str">
        <f t="shared" si="504"/>
        <v/>
      </c>
      <c r="AC1942" s="71" t="str">
        <f t="shared" si="505"/>
        <v/>
      </c>
      <c r="AD1942" s="71" t="str">
        <f t="shared" si="506"/>
        <v/>
      </c>
      <c r="AE1942" s="71" t="str">
        <f t="shared" si="507"/>
        <v/>
      </c>
      <c r="AF1942" s="80" t="str">
        <f t="shared" si="508"/>
        <v/>
      </c>
    </row>
    <row r="1943" spans="5:32">
      <c r="E1943" s="57" t="str">
        <f t="shared" si="509"/>
        <v/>
      </c>
      <c r="K1943" s="65" t="str">
        <f t="shared" si="498"/>
        <v/>
      </c>
      <c r="M1943" s="66" t="str">
        <f t="shared" si="499"/>
        <v/>
      </c>
      <c r="Q1943" s="71" t="str">
        <f t="shared" si="500"/>
        <v/>
      </c>
      <c r="R1943" s="65" t="str">
        <f t="shared" si="501"/>
        <v/>
      </c>
      <c r="S1943" s="72" t="str">
        <f t="shared" si="502"/>
        <v/>
      </c>
      <c r="V1943" s="27" t="str">
        <f>IF(E1943="","",SUMIF(OUTBOUND!$G:$G,WMS!E1943,OUTBOUND!$L:$L))</f>
        <v/>
      </c>
      <c r="W1943" s="27" t="str">
        <f>IF(E1943="","",SUMIF(OUTBOUND!$G:$G,WMS!E1943,OUTBOUND!$M:$M))</f>
        <v/>
      </c>
      <c r="X1943" s="71" t="str">
        <f>IF(E1943="","",SUMIF(OUTBOUND!$G:$G,WMS!E1943,OUTBOUND!$O:$O))</f>
        <v/>
      </c>
      <c r="Y1943" s="71" t="str">
        <f>IF(E1943="","",SUMIF(OUTBOUND!$G:$G,WMS!E1943,OUTBOUND!$AC:$AC))</f>
        <v/>
      </c>
      <c r="Z1943" s="71" t="str">
        <f>IF(E1943="","",SUMIF(OUTBOUND!$G:$G,WMS!E1943,OUTBOUND!$P:$P))</f>
        <v/>
      </c>
      <c r="AA1943" s="27" t="str">
        <f t="shared" si="503"/>
        <v/>
      </c>
      <c r="AB1943" s="27" t="str">
        <f t="shared" si="504"/>
        <v/>
      </c>
      <c r="AC1943" s="71" t="str">
        <f t="shared" si="505"/>
        <v/>
      </c>
      <c r="AD1943" s="71" t="str">
        <f t="shared" si="506"/>
        <v/>
      </c>
      <c r="AE1943" s="71" t="str">
        <f t="shared" si="507"/>
        <v/>
      </c>
      <c r="AF1943" s="80" t="str">
        <f t="shared" si="508"/>
        <v/>
      </c>
    </row>
    <row r="1944" spans="5:32">
      <c r="E1944" s="57" t="str">
        <f t="shared" si="509"/>
        <v/>
      </c>
      <c r="K1944" s="65" t="str">
        <f t="shared" si="498"/>
        <v/>
      </c>
      <c r="M1944" s="66" t="str">
        <f t="shared" si="499"/>
        <v/>
      </c>
      <c r="Q1944" s="71" t="str">
        <f t="shared" si="500"/>
        <v/>
      </c>
      <c r="R1944" s="65" t="str">
        <f t="shared" si="501"/>
        <v/>
      </c>
      <c r="S1944" s="72" t="str">
        <f t="shared" si="502"/>
        <v/>
      </c>
      <c r="V1944" s="27" t="str">
        <f>IF(E1944="","",SUMIF(OUTBOUND!$G:$G,WMS!E1944,OUTBOUND!$L:$L))</f>
        <v/>
      </c>
      <c r="W1944" s="27" t="str">
        <f>IF(E1944="","",SUMIF(OUTBOUND!$G:$G,WMS!E1944,OUTBOUND!$M:$M))</f>
        <v/>
      </c>
      <c r="X1944" s="71" t="str">
        <f>IF(E1944="","",SUMIF(OUTBOUND!$G:$G,WMS!E1944,OUTBOUND!$O:$O))</f>
        <v/>
      </c>
      <c r="Y1944" s="71" t="str">
        <f>IF(E1944="","",SUMIF(OUTBOUND!$G:$G,WMS!E1944,OUTBOUND!$AC:$AC))</f>
        <v/>
      </c>
      <c r="Z1944" s="71" t="str">
        <f>IF(E1944="","",SUMIF(OUTBOUND!$G:$G,WMS!E1944,OUTBOUND!$P:$P))</f>
        <v/>
      </c>
      <c r="AA1944" s="27" t="str">
        <f t="shared" si="503"/>
        <v/>
      </c>
      <c r="AB1944" s="27" t="str">
        <f t="shared" si="504"/>
        <v/>
      </c>
      <c r="AC1944" s="71" t="str">
        <f t="shared" si="505"/>
        <v/>
      </c>
      <c r="AD1944" s="71" t="str">
        <f t="shared" si="506"/>
        <v/>
      </c>
      <c r="AE1944" s="71" t="str">
        <f t="shared" si="507"/>
        <v/>
      </c>
      <c r="AF1944" s="80" t="str">
        <f t="shared" si="508"/>
        <v/>
      </c>
    </row>
    <row r="1945" spans="5:32">
      <c r="E1945" s="57" t="str">
        <f t="shared" si="509"/>
        <v/>
      </c>
      <c r="K1945" s="65" t="str">
        <f t="shared" si="498"/>
        <v/>
      </c>
      <c r="M1945" s="66" t="str">
        <f t="shared" si="499"/>
        <v/>
      </c>
      <c r="Q1945" s="71" t="str">
        <f t="shared" si="500"/>
        <v/>
      </c>
      <c r="R1945" s="65" t="str">
        <f t="shared" si="501"/>
        <v/>
      </c>
      <c r="S1945" s="72" t="str">
        <f t="shared" si="502"/>
        <v/>
      </c>
      <c r="V1945" s="27" t="str">
        <f>IF(E1945="","",SUMIF(OUTBOUND!$G:$G,WMS!E1945,OUTBOUND!$L:$L))</f>
        <v/>
      </c>
      <c r="W1945" s="27" t="str">
        <f>IF(E1945="","",SUMIF(OUTBOUND!$G:$G,WMS!E1945,OUTBOUND!$M:$M))</f>
        <v/>
      </c>
      <c r="X1945" s="71" t="str">
        <f>IF(E1945="","",SUMIF(OUTBOUND!$G:$G,WMS!E1945,OUTBOUND!$O:$O))</f>
        <v/>
      </c>
      <c r="Y1945" s="71" t="str">
        <f>IF(E1945="","",SUMIF(OUTBOUND!$G:$G,WMS!E1945,OUTBOUND!$AC:$AC))</f>
        <v/>
      </c>
      <c r="Z1945" s="71" t="str">
        <f>IF(E1945="","",SUMIF(OUTBOUND!$G:$G,WMS!E1945,OUTBOUND!$P:$P))</f>
        <v/>
      </c>
      <c r="AA1945" s="27" t="str">
        <f t="shared" si="503"/>
        <v/>
      </c>
      <c r="AB1945" s="27" t="str">
        <f t="shared" si="504"/>
        <v/>
      </c>
      <c r="AC1945" s="71" t="str">
        <f t="shared" si="505"/>
        <v/>
      </c>
      <c r="AD1945" s="71" t="str">
        <f t="shared" si="506"/>
        <v/>
      </c>
      <c r="AE1945" s="71" t="str">
        <f t="shared" si="507"/>
        <v/>
      </c>
      <c r="AF1945" s="80" t="str">
        <f t="shared" si="508"/>
        <v/>
      </c>
    </row>
    <row r="1946" spans="5:32">
      <c r="E1946" s="57" t="str">
        <f t="shared" si="509"/>
        <v/>
      </c>
      <c r="K1946" s="65" t="str">
        <f t="shared" si="498"/>
        <v/>
      </c>
      <c r="M1946" s="66" t="str">
        <f t="shared" si="499"/>
        <v/>
      </c>
      <c r="Q1946" s="71" t="str">
        <f t="shared" si="500"/>
        <v/>
      </c>
      <c r="R1946" s="65" t="str">
        <f t="shared" si="501"/>
        <v/>
      </c>
      <c r="S1946" s="72" t="str">
        <f t="shared" si="502"/>
        <v/>
      </c>
      <c r="V1946" s="27" t="str">
        <f>IF(E1946="","",SUMIF(OUTBOUND!$G:$G,WMS!E1946,OUTBOUND!$L:$L))</f>
        <v/>
      </c>
      <c r="W1946" s="27" t="str">
        <f>IF(E1946="","",SUMIF(OUTBOUND!$G:$G,WMS!E1946,OUTBOUND!$M:$M))</f>
        <v/>
      </c>
      <c r="X1946" s="71" t="str">
        <f>IF(E1946="","",SUMIF(OUTBOUND!$G:$G,WMS!E1946,OUTBOUND!$O:$O))</f>
        <v/>
      </c>
      <c r="Y1946" s="71" t="str">
        <f>IF(E1946="","",SUMIF(OUTBOUND!$G:$G,WMS!E1946,OUTBOUND!$AC:$AC))</f>
        <v/>
      </c>
      <c r="Z1946" s="71" t="str">
        <f>IF(E1946="","",SUMIF(OUTBOUND!$G:$G,WMS!E1946,OUTBOUND!$P:$P))</f>
        <v/>
      </c>
      <c r="AA1946" s="27" t="str">
        <f t="shared" si="503"/>
        <v/>
      </c>
      <c r="AB1946" s="27" t="str">
        <f t="shared" si="504"/>
        <v/>
      </c>
      <c r="AC1946" s="71" t="str">
        <f t="shared" si="505"/>
        <v/>
      </c>
      <c r="AD1946" s="71" t="str">
        <f t="shared" si="506"/>
        <v/>
      </c>
      <c r="AE1946" s="71" t="str">
        <f t="shared" si="507"/>
        <v/>
      </c>
      <c r="AF1946" s="80" t="str">
        <f t="shared" si="508"/>
        <v/>
      </c>
    </row>
    <row r="1947" spans="5:32">
      <c r="E1947" s="57" t="str">
        <f t="shared" si="509"/>
        <v/>
      </c>
      <c r="K1947" s="65" t="str">
        <f t="shared" si="498"/>
        <v/>
      </c>
      <c r="M1947" s="66" t="str">
        <f t="shared" si="499"/>
        <v/>
      </c>
      <c r="Q1947" s="71" t="str">
        <f t="shared" si="500"/>
        <v/>
      </c>
      <c r="R1947" s="65" t="str">
        <f t="shared" si="501"/>
        <v/>
      </c>
      <c r="S1947" s="72" t="str">
        <f t="shared" si="502"/>
        <v/>
      </c>
      <c r="V1947" s="27" t="str">
        <f>IF(E1947="","",SUMIF(OUTBOUND!$G:$G,WMS!E1947,OUTBOUND!$L:$L))</f>
        <v/>
      </c>
      <c r="W1947" s="27" t="str">
        <f>IF(E1947="","",SUMIF(OUTBOUND!$G:$G,WMS!E1947,OUTBOUND!$M:$M))</f>
        <v/>
      </c>
      <c r="X1947" s="71" t="str">
        <f>IF(E1947="","",SUMIF(OUTBOUND!$G:$G,WMS!E1947,OUTBOUND!$O:$O))</f>
        <v/>
      </c>
      <c r="Y1947" s="71" t="str">
        <f>IF(E1947="","",SUMIF(OUTBOUND!$G:$G,WMS!E1947,OUTBOUND!$AC:$AC))</f>
        <v/>
      </c>
      <c r="Z1947" s="71" t="str">
        <f>IF(E1947="","",SUMIF(OUTBOUND!$G:$G,WMS!E1947,OUTBOUND!$P:$P))</f>
        <v/>
      </c>
      <c r="AA1947" s="27" t="str">
        <f t="shared" si="503"/>
        <v/>
      </c>
      <c r="AB1947" s="27" t="str">
        <f t="shared" si="504"/>
        <v/>
      </c>
      <c r="AC1947" s="71" t="str">
        <f t="shared" si="505"/>
        <v/>
      </c>
      <c r="AD1947" s="71" t="str">
        <f t="shared" si="506"/>
        <v/>
      </c>
      <c r="AE1947" s="71" t="str">
        <f t="shared" si="507"/>
        <v/>
      </c>
      <c r="AF1947" s="80" t="str">
        <f t="shared" si="508"/>
        <v/>
      </c>
    </row>
    <row r="1948" spans="5:32">
      <c r="E1948" s="57" t="str">
        <f t="shared" si="509"/>
        <v/>
      </c>
      <c r="K1948" s="65" t="str">
        <f t="shared" si="498"/>
        <v/>
      </c>
      <c r="M1948" s="66" t="str">
        <f t="shared" si="499"/>
        <v/>
      </c>
      <c r="Q1948" s="71" t="str">
        <f t="shared" si="500"/>
        <v/>
      </c>
      <c r="R1948" s="65" t="str">
        <f t="shared" si="501"/>
        <v/>
      </c>
      <c r="S1948" s="72" t="str">
        <f t="shared" si="502"/>
        <v/>
      </c>
      <c r="V1948" s="27" t="str">
        <f>IF(E1948="","",SUMIF(OUTBOUND!$G:$G,WMS!E1948,OUTBOUND!$L:$L))</f>
        <v/>
      </c>
      <c r="W1948" s="27" t="str">
        <f>IF(E1948="","",SUMIF(OUTBOUND!$G:$G,WMS!E1948,OUTBOUND!$M:$M))</f>
        <v/>
      </c>
      <c r="X1948" s="71" t="str">
        <f>IF(E1948="","",SUMIF(OUTBOUND!$G:$G,WMS!E1948,OUTBOUND!$O:$O))</f>
        <v/>
      </c>
      <c r="Y1948" s="71" t="str">
        <f>IF(E1948="","",SUMIF(OUTBOUND!$G:$G,WMS!E1948,OUTBOUND!$AC:$AC))</f>
        <v/>
      </c>
      <c r="Z1948" s="71" t="str">
        <f>IF(E1948="","",SUMIF(OUTBOUND!$G:$G,WMS!E1948,OUTBOUND!$P:$P))</f>
        <v/>
      </c>
      <c r="AA1948" s="27" t="str">
        <f t="shared" si="503"/>
        <v/>
      </c>
      <c r="AB1948" s="27" t="str">
        <f t="shared" si="504"/>
        <v/>
      </c>
      <c r="AC1948" s="71" t="str">
        <f t="shared" si="505"/>
        <v/>
      </c>
      <c r="AD1948" s="71" t="str">
        <f t="shared" si="506"/>
        <v/>
      </c>
      <c r="AE1948" s="71" t="str">
        <f t="shared" si="507"/>
        <v/>
      </c>
      <c r="AF1948" s="80" t="str">
        <f t="shared" si="508"/>
        <v/>
      </c>
    </row>
    <row r="1949" spans="5:32">
      <c r="E1949" s="57" t="str">
        <f t="shared" si="509"/>
        <v/>
      </c>
      <c r="K1949" s="65" t="str">
        <f t="shared" si="498"/>
        <v/>
      </c>
      <c r="M1949" s="66" t="str">
        <f t="shared" si="499"/>
        <v/>
      </c>
      <c r="Q1949" s="71" t="str">
        <f t="shared" si="500"/>
        <v/>
      </c>
      <c r="R1949" s="65" t="str">
        <f t="shared" si="501"/>
        <v/>
      </c>
      <c r="S1949" s="72" t="str">
        <f t="shared" si="502"/>
        <v/>
      </c>
      <c r="V1949" s="27" t="str">
        <f>IF(E1949="","",SUMIF(OUTBOUND!$G:$G,WMS!E1949,OUTBOUND!$L:$L))</f>
        <v/>
      </c>
      <c r="W1949" s="27" t="str">
        <f>IF(E1949="","",SUMIF(OUTBOUND!$G:$G,WMS!E1949,OUTBOUND!$M:$M))</f>
        <v/>
      </c>
      <c r="X1949" s="71" t="str">
        <f>IF(E1949="","",SUMIF(OUTBOUND!$G:$G,WMS!E1949,OUTBOUND!$O:$O))</f>
        <v/>
      </c>
      <c r="Y1949" s="71" t="str">
        <f>IF(E1949="","",SUMIF(OUTBOUND!$G:$G,WMS!E1949,OUTBOUND!$AC:$AC))</f>
        <v/>
      </c>
      <c r="Z1949" s="71" t="str">
        <f>IF(E1949="","",SUMIF(OUTBOUND!$G:$G,WMS!E1949,OUTBOUND!$P:$P))</f>
        <v/>
      </c>
      <c r="AA1949" s="27" t="str">
        <f t="shared" si="503"/>
        <v/>
      </c>
      <c r="AB1949" s="27" t="str">
        <f t="shared" si="504"/>
        <v/>
      </c>
      <c r="AC1949" s="71" t="str">
        <f t="shared" si="505"/>
        <v/>
      </c>
      <c r="AD1949" s="71" t="str">
        <f t="shared" si="506"/>
        <v/>
      </c>
      <c r="AE1949" s="71" t="str">
        <f t="shared" si="507"/>
        <v/>
      </c>
      <c r="AF1949" s="80" t="str">
        <f t="shared" si="508"/>
        <v/>
      </c>
    </row>
    <row r="1950" spans="5:32">
      <c r="E1950" s="57" t="str">
        <f t="shared" si="509"/>
        <v/>
      </c>
      <c r="K1950" s="65" t="str">
        <f t="shared" si="498"/>
        <v/>
      </c>
      <c r="M1950" s="66" t="str">
        <f t="shared" si="499"/>
        <v/>
      </c>
      <c r="Q1950" s="71" t="str">
        <f t="shared" si="500"/>
        <v/>
      </c>
      <c r="R1950" s="65" t="str">
        <f t="shared" si="501"/>
        <v/>
      </c>
      <c r="S1950" s="72" t="str">
        <f t="shared" si="502"/>
        <v/>
      </c>
      <c r="V1950" s="27" t="str">
        <f>IF(E1950="","",SUMIF(OUTBOUND!$G:$G,WMS!E1950,OUTBOUND!$L:$L))</f>
        <v/>
      </c>
      <c r="W1950" s="27" t="str">
        <f>IF(E1950="","",SUMIF(OUTBOUND!$G:$G,WMS!E1950,OUTBOUND!$M:$M))</f>
        <v/>
      </c>
      <c r="X1950" s="71" t="str">
        <f>IF(E1950="","",SUMIF(OUTBOUND!$G:$G,WMS!E1950,OUTBOUND!$O:$O))</f>
        <v/>
      </c>
      <c r="Y1950" s="71" t="str">
        <f>IF(E1950="","",SUMIF(OUTBOUND!$G:$G,WMS!E1950,OUTBOUND!$AC:$AC))</f>
        <v/>
      </c>
      <c r="Z1950" s="71" t="str">
        <f>IF(E1950="","",SUMIF(OUTBOUND!$G:$G,WMS!E1950,OUTBOUND!$P:$P))</f>
        <v/>
      </c>
      <c r="AA1950" s="27" t="str">
        <f t="shared" si="503"/>
        <v/>
      </c>
      <c r="AB1950" s="27" t="str">
        <f t="shared" si="504"/>
        <v/>
      </c>
      <c r="AC1950" s="71" t="str">
        <f t="shared" si="505"/>
        <v/>
      </c>
      <c r="AD1950" s="71" t="str">
        <f t="shared" si="506"/>
        <v/>
      </c>
      <c r="AE1950" s="71" t="str">
        <f t="shared" si="507"/>
        <v/>
      </c>
      <c r="AF1950" s="80" t="str">
        <f t="shared" si="508"/>
        <v/>
      </c>
    </row>
    <row r="1951" spans="5:32">
      <c r="E1951" s="57" t="str">
        <f t="shared" si="509"/>
        <v/>
      </c>
      <c r="K1951" s="65" t="str">
        <f t="shared" si="498"/>
        <v/>
      </c>
      <c r="M1951" s="66" t="str">
        <f t="shared" si="499"/>
        <v/>
      </c>
      <c r="Q1951" s="71" t="str">
        <f t="shared" si="500"/>
        <v/>
      </c>
      <c r="R1951" s="65" t="str">
        <f t="shared" si="501"/>
        <v/>
      </c>
      <c r="S1951" s="72" t="str">
        <f t="shared" si="502"/>
        <v/>
      </c>
      <c r="V1951" s="27" t="str">
        <f>IF(E1951="","",SUMIF(OUTBOUND!$G:$G,WMS!E1951,OUTBOUND!$L:$L))</f>
        <v/>
      </c>
      <c r="W1951" s="27" t="str">
        <f>IF(E1951="","",SUMIF(OUTBOUND!$G:$G,WMS!E1951,OUTBOUND!$M:$M))</f>
        <v/>
      </c>
      <c r="X1951" s="71" t="str">
        <f>IF(E1951="","",SUMIF(OUTBOUND!$G:$G,WMS!E1951,OUTBOUND!$O:$O))</f>
        <v/>
      </c>
      <c r="Y1951" s="71" t="str">
        <f>IF(E1951="","",SUMIF(OUTBOUND!$G:$G,WMS!E1951,OUTBOUND!$AC:$AC))</f>
        <v/>
      </c>
      <c r="Z1951" s="71" t="str">
        <f>IF(E1951="","",SUMIF(OUTBOUND!$G:$G,WMS!E1951,OUTBOUND!$P:$P))</f>
        <v/>
      </c>
      <c r="AA1951" s="27" t="str">
        <f t="shared" si="503"/>
        <v/>
      </c>
      <c r="AB1951" s="27" t="str">
        <f t="shared" si="504"/>
        <v/>
      </c>
      <c r="AC1951" s="71" t="str">
        <f t="shared" si="505"/>
        <v/>
      </c>
      <c r="AD1951" s="71" t="str">
        <f t="shared" si="506"/>
        <v/>
      </c>
      <c r="AE1951" s="71" t="str">
        <f t="shared" si="507"/>
        <v/>
      </c>
      <c r="AF1951" s="80" t="str">
        <f t="shared" si="508"/>
        <v/>
      </c>
    </row>
    <row r="1952" spans="5:32">
      <c r="E1952" s="57" t="str">
        <f t="shared" si="509"/>
        <v/>
      </c>
      <c r="K1952" s="65" t="str">
        <f t="shared" ref="K1952:K2000" si="510">IF(J1952="","",J1952/I1952)</f>
        <v/>
      </c>
      <c r="M1952" s="66" t="str">
        <f t="shared" ref="M1952:M2000" si="511">IF(L1952="","",ROUND(I1952*L1952,3))</f>
        <v/>
      </c>
      <c r="Q1952" s="71" t="str">
        <f t="shared" ref="Q1952:Q2000" si="512">IF(P1952="","",ROUND(N1952*O1952*P1952/1000000,3))</f>
        <v/>
      </c>
      <c r="R1952" s="65" t="str">
        <f t="shared" ref="R1952:R2000" si="513">IF(Q1952="","",ROUND(N1952*O1952*P1952/1000000*I1952,2))</f>
        <v/>
      </c>
      <c r="S1952" s="72" t="str">
        <f t="shared" ref="S1952:S2000" si="514">IF(T1952="","",T1952/J1952)</f>
        <v/>
      </c>
      <c r="V1952" s="27" t="str">
        <f>IF(E1952="","",SUMIF(OUTBOUND!$G:$G,WMS!E1952,OUTBOUND!$L:$L))</f>
        <v/>
      </c>
      <c r="W1952" s="27" t="str">
        <f>IF(E1952="","",SUMIF(OUTBOUND!$G:$G,WMS!E1952,OUTBOUND!$M:$M))</f>
        <v/>
      </c>
      <c r="X1952" s="71" t="str">
        <f>IF(E1952="","",SUMIF(OUTBOUND!$G:$G,WMS!E1952,OUTBOUND!$O:$O))</f>
        <v/>
      </c>
      <c r="Y1952" s="71" t="str">
        <f>IF(E1952="","",SUMIF(OUTBOUND!$G:$G,WMS!E1952,OUTBOUND!$AC:$AC))</f>
        <v/>
      </c>
      <c r="Z1952" s="71" t="str">
        <f>IF(E1952="","",SUMIF(OUTBOUND!$G:$G,WMS!E1952,OUTBOUND!$P:$P))</f>
        <v/>
      </c>
      <c r="AA1952" s="27" t="str">
        <f t="shared" ref="AA1952:AA2000" si="515">IF(I1952="","",I1952-V1952)</f>
        <v/>
      </c>
      <c r="AB1952" s="27" t="str">
        <f t="shared" ref="AB1952:AB2000" si="516">IF(J1952="","",J1952-W1952)</f>
        <v/>
      </c>
      <c r="AC1952" s="71" t="str">
        <f t="shared" ref="AC1952:AC2000" si="517">IF(M1952="","",M1952-X1952)</f>
        <v/>
      </c>
      <c r="AD1952" s="71" t="str">
        <f t="shared" ref="AD1952:AD2000" si="518">IF(T1952="","",T1952-Y1952)</f>
        <v/>
      </c>
      <c r="AE1952" s="71" t="str">
        <f t="shared" ref="AE1952:AE2000" si="519">IF(R1952="","",R1952-Z1952)</f>
        <v/>
      </c>
      <c r="AF1952" s="80" t="str">
        <f t="shared" ref="AF1952:AF2000" si="520">IF(AB1952="","",EXACT(K1952,AB1952/AA1952))</f>
        <v/>
      </c>
    </row>
    <row r="1953" spans="5:32">
      <c r="E1953" s="57" t="str">
        <f t="shared" si="509"/>
        <v/>
      </c>
      <c r="K1953" s="65" t="str">
        <f t="shared" si="510"/>
        <v/>
      </c>
      <c r="M1953" s="66" t="str">
        <f t="shared" si="511"/>
        <v/>
      </c>
      <c r="Q1953" s="71" t="str">
        <f t="shared" si="512"/>
        <v/>
      </c>
      <c r="R1953" s="65" t="str">
        <f t="shared" si="513"/>
        <v/>
      </c>
      <c r="S1953" s="72" t="str">
        <f t="shared" si="514"/>
        <v/>
      </c>
      <c r="V1953" s="27" t="str">
        <f>IF(E1953="","",SUMIF(OUTBOUND!$G:$G,WMS!E1953,OUTBOUND!$L:$L))</f>
        <v/>
      </c>
      <c r="W1953" s="27" t="str">
        <f>IF(E1953="","",SUMIF(OUTBOUND!$G:$G,WMS!E1953,OUTBOUND!$M:$M))</f>
        <v/>
      </c>
      <c r="X1953" s="71" t="str">
        <f>IF(E1953="","",SUMIF(OUTBOUND!$G:$G,WMS!E1953,OUTBOUND!$O:$O))</f>
        <v/>
      </c>
      <c r="Y1953" s="71" t="str">
        <f>IF(E1953="","",SUMIF(OUTBOUND!$G:$G,WMS!E1953,OUTBOUND!$AC:$AC))</f>
        <v/>
      </c>
      <c r="Z1953" s="71" t="str">
        <f>IF(E1953="","",SUMIF(OUTBOUND!$G:$G,WMS!E1953,OUTBOUND!$P:$P))</f>
        <v/>
      </c>
      <c r="AA1953" s="27" t="str">
        <f t="shared" si="515"/>
        <v/>
      </c>
      <c r="AB1953" s="27" t="str">
        <f t="shared" si="516"/>
        <v/>
      </c>
      <c r="AC1953" s="71" t="str">
        <f t="shared" si="517"/>
        <v/>
      </c>
      <c r="AD1953" s="71" t="str">
        <f t="shared" si="518"/>
        <v/>
      </c>
      <c r="AE1953" s="71" t="str">
        <f t="shared" si="519"/>
        <v/>
      </c>
      <c r="AF1953" s="80" t="str">
        <f t="shared" si="520"/>
        <v/>
      </c>
    </row>
    <row r="1954" spans="5:32">
      <c r="E1954" s="57" t="str">
        <f t="shared" si="509"/>
        <v/>
      </c>
      <c r="K1954" s="65" t="str">
        <f t="shared" si="510"/>
        <v/>
      </c>
      <c r="M1954" s="66" t="str">
        <f t="shared" si="511"/>
        <v/>
      </c>
      <c r="Q1954" s="71" t="str">
        <f t="shared" si="512"/>
        <v/>
      </c>
      <c r="R1954" s="65" t="str">
        <f t="shared" si="513"/>
        <v/>
      </c>
      <c r="S1954" s="72" t="str">
        <f t="shared" si="514"/>
        <v/>
      </c>
      <c r="V1954" s="27" t="str">
        <f>IF(E1954="","",SUMIF(OUTBOUND!$G:$G,WMS!E1954,OUTBOUND!$L:$L))</f>
        <v/>
      </c>
      <c r="W1954" s="27" t="str">
        <f>IF(E1954="","",SUMIF(OUTBOUND!$G:$G,WMS!E1954,OUTBOUND!$M:$M))</f>
        <v/>
      </c>
      <c r="X1954" s="71" t="str">
        <f>IF(E1954="","",SUMIF(OUTBOUND!$G:$G,WMS!E1954,OUTBOUND!$O:$O))</f>
        <v/>
      </c>
      <c r="Y1954" s="71" t="str">
        <f>IF(E1954="","",SUMIF(OUTBOUND!$G:$G,WMS!E1954,OUTBOUND!$AC:$AC))</f>
        <v/>
      </c>
      <c r="Z1954" s="71" t="str">
        <f>IF(E1954="","",SUMIF(OUTBOUND!$G:$G,WMS!E1954,OUTBOUND!$P:$P))</f>
        <v/>
      </c>
      <c r="AA1954" s="27" t="str">
        <f t="shared" si="515"/>
        <v/>
      </c>
      <c r="AB1954" s="27" t="str">
        <f t="shared" si="516"/>
        <v/>
      </c>
      <c r="AC1954" s="71" t="str">
        <f t="shared" si="517"/>
        <v/>
      </c>
      <c r="AD1954" s="71" t="str">
        <f t="shared" si="518"/>
        <v/>
      </c>
      <c r="AE1954" s="71" t="str">
        <f t="shared" si="519"/>
        <v/>
      </c>
      <c r="AF1954" s="80" t="str">
        <f t="shared" si="520"/>
        <v/>
      </c>
    </row>
    <row r="1955" spans="5:32">
      <c r="E1955" s="57" t="str">
        <f t="shared" si="509"/>
        <v/>
      </c>
      <c r="K1955" s="65" t="str">
        <f t="shared" si="510"/>
        <v/>
      </c>
      <c r="M1955" s="66" t="str">
        <f t="shared" si="511"/>
        <v/>
      </c>
      <c r="Q1955" s="71" t="str">
        <f t="shared" si="512"/>
        <v/>
      </c>
      <c r="R1955" s="65" t="str">
        <f t="shared" si="513"/>
        <v/>
      </c>
      <c r="S1955" s="72" t="str">
        <f t="shared" si="514"/>
        <v/>
      </c>
      <c r="V1955" s="27" t="str">
        <f>IF(E1955="","",SUMIF(OUTBOUND!$G:$G,WMS!E1955,OUTBOUND!$L:$L))</f>
        <v/>
      </c>
      <c r="W1955" s="27" t="str">
        <f>IF(E1955="","",SUMIF(OUTBOUND!$G:$G,WMS!E1955,OUTBOUND!$M:$M))</f>
        <v/>
      </c>
      <c r="X1955" s="71" t="str">
        <f>IF(E1955="","",SUMIF(OUTBOUND!$G:$G,WMS!E1955,OUTBOUND!$O:$O))</f>
        <v/>
      </c>
      <c r="Y1955" s="71" t="str">
        <f>IF(E1955="","",SUMIF(OUTBOUND!$G:$G,WMS!E1955,OUTBOUND!$AC:$AC))</f>
        <v/>
      </c>
      <c r="Z1955" s="71" t="str">
        <f>IF(E1955="","",SUMIF(OUTBOUND!$G:$G,WMS!E1955,OUTBOUND!$P:$P))</f>
        <v/>
      </c>
      <c r="AA1955" s="27" t="str">
        <f t="shared" si="515"/>
        <v/>
      </c>
      <c r="AB1955" s="27" t="str">
        <f t="shared" si="516"/>
        <v/>
      </c>
      <c r="AC1955" s="71" t="str">
        <f t="shared" si="517"/>
        <v/>
      </c>
      <c r="AD1955" s="71" t="str">
        <f t="shared" si="518"/>
        <v/>
      </c>
      <c r="AE1955" s="71" t="str">
        <f t="shared" si="519"/>
        <v/>
      </c>
      <c r="AF1955" s="80" t="str">
        <f t="shared" si="520"/>
        <v/>
      </c>
    </row>
    <row r="1956" spans="5:32">
      <c r="E1956" s="57" t="str">
        <f t="shared" si="509"/>
        <v/>
      </c>
      <c r="K1956" s="65" t="str">
        <f t="shared" si="510"/>
        <v/>
      </c>
      <c r="M1956" s="66" t="str">
        <f t="shared" si="511"/>
        <v/>
      </c>
      <c r="Q1956" s="71" t="str">
        <f t="shared" si="512"/>
        <v/>
      </c>
      <c r="R1956" s="65" t="str">
        <f t="shared" si="513"/>
        <v/>
      </c>
      <c r="S1956" s="72" t="str">
        <f t="shared" si="514"/>
        <v/>
      </c>
      <c r="V1956" s="27" t="str">
        <f>IF(E1956="","",SUMIF(OUTBOUND!$G:$G,WMS!E1956,OUTBOUND!$L:$L))</f>
        <v/>
      </c>
      <c r="W1956" s="27" t="str">
        <f>IF(E1956="","",SUMIF(OUTBOUND!$G:$G,WMS!E1956,OUTBOUND!$M:$M))</f>
        <v/>
      </c>
      <c r="X1956" s="71" t="str">
        <f>IF(E1956="","",SUMIF(OUTBOUND!$G:$G,WMS!E1956,OUTBOUND!$O:$O))</f>
        <v/>
      </c>
      <c r="Y1956" s="71" t="str">
        <f>IF(E1956="","",SUMIF(OUTBOUND!$G:$G,WMS!E1956,OUTBOUND!$AC:$AC))</f>
        <v/>
      </c>
      <c r="Z1956" s="71" t="str">
        <f>IF(E1956="","",SUMIF(OUTBOUND!$G:$G,WMS!E1956,OUTBOUND!$P:$P))</f>
        <v/>
      </c>
      <c r="AA1956" s="27" t="str">
        <f t="shared" si="515"/>
        <v/>
      </c>
      <c r="AB1956" s="27" t="str">
        <f t="shared" si="516"/>
        <v/>
      </c>
      <c r="AC1956" s="71" t="str">
        <f t="shared" si="517"/>
        <v/>
      </c>
      <c r="AD1956" s="71" t="str">
        <f t="shared" si="518"/>
        <v/>
      </c>
      <c r="AE1956" s="71" t="str">
        <f t="shared" si="519"/>
        <v/>
      </c>
      <c r="AF1956" s="80" t="str">
        <f t="shared" si="520"/>
        <v/>
      </c>
    </row>
    <row r="1957" spans="5:32">
      <c r="E1957" s="57" t="str">
        <f t="shared" si="509"/>
        <v/>
      </c>
      <c r="K1957" s="65" t="str">
        <f t="shared" si="510"/>
        <v/>
      </c>
      <c r="M1957" s="66" t="str">
        <f t="shared" si="511"/>
        <v/>
      </c>
      <c r="Q1957" s="71" t="str">
        <f t="shared" si="512"/>
        <v/>
      </c>
      <c r="R1957" s="65" t="str">
        <f t="shared" si="513"/>
        <v/>
      </c>
      <c r="S1957" s="72" t="str">
        <f t="shared" si="514"/>
        <v/>
      </c>
      <c r="V1957" s="27" t="str">
        <f>IF(E1957="","",SUMIF(OUTBOUND!$G:$G,WMS!E1957,OUTBOUND!$L:$L))</f>
        <v/>
      </c>
      <c r="W1957" s="27" t="str">
        <f>IF(E1957="","",SUMIF(OUTBOUND!$G:$G,WMS!E1957,OUTBOUND!$M:$M))</f>
        <v/>
      </c>
      <c r="X1957" s="71" t="str">
        <f>IF(E1957="","",SUMIF(OUTBOUND!$G:$G,WMS!E1957,OUTBOUND!$O:$O))</f>
        <v/>
      </c>
      <c r="Y1957" s="71" t="str">
        <f>IF(E1957="","",SUMIF(OUTBOUND!$G:$G,WMS!E1957,OUTBOUND!$AC:$AC))</f>
        <v/>
      </c>
      <c r="Z1957" s="71" t="str">
        <f>IF(E1957="","",SUMIF(OUTBOUND!$G:$G,WMS!E1957,OUTBOUND!$P:$P))</f>
        <v/>
      </c>
      <c r="AA1957" s="27" t="str">
        <f t="shared" si="515"/>
        <v/>
      </c>
      <c r="AB1957" s="27" t="str">
        <f t="shared" si="516"/>
        <v/>
      </c>
      <c r="AC1957" s="71" t="str">
        <f t="shared" si="517"/>
        <v/>
      </c>
      <c r="AD1957" s="71" t="str">
        <f t="shared" si="518"/>
        <v/>
      </c>
      <c r="AE1957" s="71" t="str">
        <f t="shared" si="519"/>
        <v/>
      </c>
      <c r="AF1957" s="80" t="str">
        <f t="shared" si="520"/>
        <v/>
      </c>
    </row>
    <row r="1958" spans="5:32">
      <c r="E1958" s="57" t="str">
        <f t="shared" si="509"/>
        <v/>
      </c>
      <c r="K1958" s="65" t="str">
        <f t="shared" si="510"/>
        <v/>
      </c>
      <c r="M1958" s="66" t="str">
        <f t="shared" si="511"/>
        <v/>
      </c>
      <c r="Q1958" s="71" t="str">
        <f t="shared" si="512"/>
        <v/>
      </c>
      <c r="R1958" s="65" t="str">
        <f t="shared" si="513"/>
        <v/>
      </c>
      <c r="S1958" s="72" t="str">
        <f t="shared" si="514"/>
        <v/>
      </c>
      <c r="V1958" s="27" t="str">
        <f>IF(E1958="","",SUMIF(OUTBOUND!$G:$G,WMS!E1958,OUTBOUND!$L:$L))</f>
        <v/>
      </c>
      <c r="W1958" s="27" t="str">
        <f>IF(E1958="","",SUMIF(OUTBOUND!$G:$G,WMS!E1958,OUTBOUND!$M:$M))</f>
        <v/>
      </c>
      <c r="X1958" s="71" t="str">
        <f>IF(E1958="","",SUMIF(OUTBOUND!$G:$G,WMS!E1958,OUTBOUND!$O:$O))</f>
        <v/>
      </c>
      <c r="Y1958" s="71" t="str">
        <f>IF(E1958="","",SUMIF(OUTBOUND!$G:$G,WMS!E1958,OUTBOUND!$AC:$AC))</f>
        <v/>
      </c>
      <c r="Z1958" s="71" t="str">
        <f>IF(E1958="","",SUMIF(OUTBOUND!$G:$G,WMS!E1958,OUTBOUND!$P:$P))</f>
        <v/>
      </c>
      <c r="AA1958" s="27" t="str">
        <f t="shared" si="515"/>
        <v/>
      </c>
      <c r="AB1958" s="27" t="str">
        <f t="shared" si="516"/>
        <v/>
      </c>
      <c r="AC1958" s="71" t="str">
        <f t="shared" si="517"/>
        <v/>
      </c>
      <c r="AD1958" s="71" t="str">
        <f t="shared" si="518"/>
        <v/>
      </c>
      <c r="AE1958" s="71" t="str">
        <f t="shared" si="519"/>
        <v/>
      </c>
      <c r="AF1958" s="80" t="str">
        <f t="shared" si="520"/>
        <v/>
      </c>
    </row>
    <row r="1959" spans="5:32">
      <c r="E1959" s="57" t="str">
        <f t="shared" si="509"/>
        <v/>
      </c>
      <c r="K1959" s="65" t="str">
        <f t="shared" si="510"/>
        <v/>
      </c>
      <c r="M1959" s="66" t="str">
        <f t="shared" si="511"/>
        <v/>
      </c>
      <c r="Q1959" s="71" t="str">
        <f t="shared" si="512"/>
        <v/>
      </c>
      <c r="R1959" s="65" t="str">
        <f t="shared" si="513"/>
        <v/>
      </c>
      <c r="S1959" s="72" t="str">
        <f t="shared" si="514"/>
        <v/>
      </c>
      <c r="V1959" s="27" t="str">
        <f>IF(E1959="","",SUMIF(OUTBOUND!$G:$G,WMS!E1959,OUTBOUND!$L:$L))</f>
        <v/>
      </c>
      <c r="W1959" s="27" t="str">
        <f>IF(E1959="","",SUMIF(OUTBOUND!$G:$G,WMS!E1959,OUTBOUND!$M:$M))</f>
        <v/>
      </c>
      <c r="X1959" s="71" t="str">
        <f>IF(E1959="","",SUMIF(OUTBOUND!$G:$G,WMS!E1959,OUTBOUND!$O:$O))</f>
        <v/>
      </c>
      <c r="Y1959" s="71" t="str">
        <f>IF(E1959="","",SUMIF(OUTBOUND!$G:$G,WMS!E1959,OUTBOUND!$AC:$AC))</f>
        <v/>
      </c>
      <c r="Z1959" s="71" t="str">
        <f>IF(E1959="","",SUMIF(OUTBOUND!$G:$G,WMS!E1959,OUTBOUND!$P:$P))</f>
        <v/>
      </c>
      <c r="AA1959" s="27" t="str">
        <f t="shared" si="515"/>
        <v/>
      </c>
      <c r="AB1959" s="27" t="str">
        <f t="shared" si="516"/>
        <v/>
      </c>
      <c r="AC1959" s="71" t="str">
        <f t="shared" si="517"/>
        <v/>
      </c>
      <c r="AD1959" s="71" t="str">
        <f t="shared" si="518"/>
        <v/>
      </c>
      <c r="AE1959" s="71" t="str">
        <f t="shared" si="519"/>
        <v/>
      </c>
      <c r="AF1959" s="80" t="str">
        <f t="shared" si="520"/>
        <v/>
      </c>
    </row>
    <row r="1960" spans="5:32">
      <c r="E1960" s="57" t="str">
        <f t="shared" si="509"/>
        <v/>
      </c>
      <c r="K1960" s="65" t="str">
        <f t="shared" si="510"/>
        <v/>
      </c>
      <c r="M1960" s="66" t="str">
        <f t="shared" si="511"/>
        <v/>
      </c>
      <c r="Q1960" s="71" t="str">
        <f t="shared" si="512"/>
        <v/>
      </c>
      <c r="R1960" s="65" t="str">
        <f t="shared" si="513"/>
        <v/>
      </c>
      <c r="S1960" s="72" t="str">
        <f t="shared" si="514"/>
        <v/>
      </c>
      <c r="V1960" s="27" t="str">
        <f>IF(E1960="","",SUMIF(OUTBOUND!$G:$G,WMS!E1960,OUTBOUND!$L:$L))</f>
        <v/>
      </c>
      <c r="W1960" s="27" t="str">
        <f>IF(E1960="","",SUMIF(OUTBOUND!$G:$G,WMS!E1960,OUTBOUND!$M:$M))</f>
        <v/>
      </c>
      <c r="X1960" s="71" t="str">
        <f>IF(E1960="","",SUMIF(OUTBOUND!$G:$G,WMS!E1960,OUTBOUND!$O:$O))</f>
        <v/>
      </c>
      <c r="Y1960" s="71" t="str">
        <f>IF(E1960="","",SUMIF(OUTBOUND!$G:$G,WMS!E1960,OUTBOUND!$AC:$AC))</f>
        <v/>
      </c>
      <c r="Z1960" s="71" t="str">
        <f>IF(E1960="","",SUMIF(OUTBOUND!$G:$G,WMS!E1960,OUTBOUND!$P:$P))</f>
        <v/>
      </c>
      <c r="AA1960" s="27" t="str">
        <f t="shared" si="515"/>
        <v/>
      </c>
      <c r="AB1960" s="27" t="str">
        <f t="shared" si="516"/>
        <v/>
      </c>
      <c r="AC1960" s="71" t="str">
        <f t="shared" si="517"/>
        <v/>
      </c>
      <c r="AD1960" s="71" t="str">
        <f t="shared" si="518"/>
        <v/>
      </c>
      <c r="AE1960" s="71" t="str">
        <f t="shared" si="519"/>
        <v/>
      </c>
      <c r="AF1960" s="80" t="str">
        <f t="shared" si="520"/>
        <v/>
      </c>
    </row>
    <row r="1961" spans="5:32">
      <c r="E1961" s="57" t="str">
        <f t="shared" si="509"/>
        <v/>
      </c>
      <c r="K1961" s="65" t="str">
        <f t="shared" si="510"/>
        <v/>
      </c>
      <c r="M1961" s="66" t="str">
        <f t="shared" si="511"/>
        <v/>
      </c>
      <c r="Q1961" s="71" t="str">
        <f t="shared" si="512"/>
        <v/>
      </c>
      <c r="R1961" s="65" t="str">
        <f t="shared" si="513"/>
        <v/>
      </c>
      <c r="S1961" s="72" t="str">
        <f t="shared" si="514"/>
        <v/>
      </c>
      <c r="V1961" s="27" t="str">
        <f>IF(E1961="","",SUMIF(OUTBOUND!$G:$G,WMS!E1961,OUTBOUND!$L:$L))</f>
        <v/>
      </c>
      <c r="W1961" s="27" t="str">
        <f>IF(E1961="","",SUMIF(OUTBOUND!$G:$G,WMS!E1961,OUTBOUND!$M:$M))</f>
        <v/>
      </c>
      <c r="X1961" s="71" t="str">
        <f>IF(E1961="","",SUMIF(OUTBOUND!$G:$G,WMS!E1961,OUTBOUND!$O:$O))</f>
        <v/>
      </c>
      <c r="Y1961" s="71" t="str">
        <f>IF(E1961="","",SUMIF(OUTBOUND!$G:$G,WMS!E1961,OUTBOUND!$AC:$AC))</f>
        <v/>
      </c>
      <c r="Z1961" s="71" t="str">
        <f>IF(E1961="","",SUMIF(OUTBOUND!$G:$G,WMS!E1961,OUTBOUND!$P:$P))</f>
        <v/>
      </c>
      <c r="AA1961" s="27" t="str">
        <f t="shared" si="515"/>
        <v/>
      </c>
      <c r="AB1961" s="27" t="str">
        <f t="shared" si="516"/>
        <v/>
      </c>
      <c r="AC1961" s="71" t="str">
        <f t="shared" si="517"/>
        <v/>
      </c>
      <c r="AD1961" s="71" t="str">
        <f t="shared" si="518"/>
        <v/>
      </c>
      <c r="AE1961" s="71" t="str">
        <f t="shared" si="519"/>
        <v/>
      </c>
      <c r="AF1961" s="80" t="str">
        <f t="shared" si="520"/>
        <v/>
      </c>
    </row>
    <row r="1962" spans="5:32">
      <c r="E1962" s="57" t="str">
        <f t="shared" si="509"/>
        <v/>
      </c>
      <c r="K1962" s="65" t="str">
        <f t="shared" si="510"/>
        <v/>
      </c>
      <c r="M1962" s="66" t="str">
        <f t="shared" si="511"/>
        <v/>
      </c>
      <c r="Q1962" s="71" t="str">
        <f t="shared" si="512"/>
        <v/>
      </c>
      <c r="R1962" s="65" t="str">
        <f t="shared" si="513"/>
        <v/>
      </c>
      <c r="S1962" s="72" t="str">
        <f t="shared" si="514"/>
        <v/>
      </c>
      <c r="V1962" s="27" t="str">
        <f>IF(E1962="","",SUMIF(OUTBOUND!$G:$G,WMS!E1962,OUTBOUND!$L:$L))</f>
        <v/>
      </c>
      <c r="W1962" s="27" t="str">
        <f>IF(E1962="","",SUMIF(OUTBOUND!$G:$G,WMS!E1962,OUTBOUND!$M:$M))</f>
        <v/>
      </c>
      <c r="X1962" s="71" t="str">
        <f>IF(E1962="","",SUMIF(OUTBOUND!$G:$G,WMS!E1962,OUTBOUND!$O:$O))</f>
        <v/>
      </c>
      <c r="Y1962" s="71" t="str">
        <f>IF(E1962="","",SUMIF(OUTBOUND!$G:$G,WMS!E1962,OUTBOUND!$AC:$AC))</f>
        <v/>
      </c>
      <c r="Z1962" s="71" t="str">
        <f>IF(E1962="","",SUMIF(OUTBOUND!$G:$G,WMS!E1962,OUTBOUND!$P:$P))</f>
        <v/>
      </c>
      <c r="AA1962" s="27" t="str">
        <f t="shared" si="515"/>
        <v/>
      </c>
      <c r="AB1962" s="27" t="str">
        <f t="shared" si="516"/>
        <v/>
      </c>
      <c r="AC1962" s="71" t="str">
        <f t="shared" si="517"/>
        <v/>
      </c>
      <c r="AD1962" s="71" t="str">
        <f t="shared" si="518"/>
        <v/>
      </c>
      <c r="AE1962" s="71" t="str">
        <f t="shared" si="519"/>
        <v/>
      </c>
      <c r="AF1962" s="80" t="str">
        <f t="shared" si="520"/>
        <v/>
      </c>
    </row>
    <row r="1963" spans="5:32">
      <c r="E1963" s="57" t="str">
        <f t="shared" si="509"/>
        <v/>
      </c>
      <c r="K1963" s="65" t="str">
        <f t="shared" si="510"/>
        <v/>
      </c>
      <c r="M1963" s="66" t="str">
        <f t="shared" si="511"/>
        <v/>
      </c>
      <c r="Q1963" s="71" t="str">
        <f t="shared" si="512"/>
        <v/>
      </c>
      <c r="R1963" s="65" t="str">
        <f t="shared" si="513"/>
        <v/>
      </c>
      <c r="S1963" s="72" t="str">
        <f t="shared" si="514"/>
        <v/>
      </c>
      <c r="V1963" s="27" t="str">
        <f>IF(E1963="","",SUMIF(OUTBOUND!$G:$G,WMS!E1963,OUTBOUND!$L:$L))</f>
        <v/>
      </c>
      <c r="W1963" s="27" t="str">
        <f>IF(E1963="","",SUMIF(OUTBOUND!$G:$G,WMS!E1963,OUTBOUND!$M:$M))</f>
        <v/>
      </c>
      <c r="X1963" s="71" t="str">
        <f>IF(E1963="","",SUMIF(OUTBOUND!$G:$G,WMS!E1963,OUTBOUND!$O:$O))</f>
        <v/>
      </c>
      <c r="Y1963" s="71" t="str">
        <f>IF(E1963="","",SUMIF(OUTBOUND!$G:$G,WMS!E1963,OUTBOUND!$AC:$AC))</f>
        <v/>
      </c>
      <c r="Z1963" s="71" t="str">
        <f>IF(E1963="","",SUMIF(OUTBOUND!$G:$G,WMS!E1963,OUTBOUND!$P:$P))</f>
        <v/>
      </c>
      <c r="AA1963" s="27" t="str">
        <f t="shared" si="515"/>
        <v/>
      </c>
      <c r="AB1963" s="27" t="str">
        <f t="shared" si="516"/>
        <v/>
      </c>
      <c r="AC1963" s="71" t="str">
        <f t="shared" si="517"/>
        <v/>
      </c>
      <c r="AD1963" s="71" t="str">
        <f t="shared" si="518"/>
        <v/>
      </c>
      <c r="AE1963" s="71" t="str">
        <f t="shared" si="519"/>
        <v/>
      </c>
      <c r="AF1963" s="80" t="str">
        <f t="shared" si="520"/>
        <v/>
      </c>
    </row>
    <row r="1964" spans="5:32">
      <c r="E1964" s="57" t="str">
        <f t="shared" si="509"/>
        <v/>
      </c>
      <c r="K1964" s="65" t="str">
        <f t="shared" si="510"/>
        <v/>
      </c>
      <c r="M1964" s="66" t="str">
        <f t="shared" si="511"/>
        <v/>
      </c>
      <c r="Q1964" s="71" t="str">
        <f t="shared" si="512"/>
        <v/>
      </c>
      <c r="R1964" s="65" t="str">
        <f t="shared" si="513"/>
        <v/>
      </c>
      <c r="S1964" s="72" t="str">
        <f t="shared" si="514"/>
        <v/>
      </c>
      <c r="V1964" s="27" t="str">
        <f>IF(E1964="","",SUMIF(OUTBOUND!$G:$G,WMS!E1964,OUTBOUND!$L:$L))</f>
        <v/>
      </c>
      <c r="W1964" s="27" t="str">
        <f>IF(E1964="","",SUMIF(OUTBOUND!$G:$G,WMS!E1964,OUTBOUND!$M:$M))</f>
        <v/>
      </c>
      <c r="X1964" s="71" t="str">
        <f>IF(E1964="","",SUMIF(OUTBOUND!$G:$G,WMS!E1964,OUTBOUND!$O:$O))</f>
        <v/>
      </c>
      <c r="Y1964" s="71" t="str">
        <f>IF(E1964="","",SUMIF(OUTBOUND!$G:$G,WMS!E1964,OUTBOUND!$AC:$AC))</f>
        <v/>
      </c>
      <c r="Z1964" s="71" t="str">
        <f>IF(E1964="","",SUMIF(OUTBOUND!$G:$G,WMS!E1964,OUTBOUND!$P:$P))</f>
        <v/>
      </c>
      <c r="AA1964" s="27" t="str">
        <f t="shared" si="515"/>
        <v/>
      </c>
      <c r="AB1964" s="27" t="str">
        <f t="shared" si="516"/>
        <v/>
      </c>
      <c r="AC1964" s="71" t="str">
        <f t="shared" si="517"/>
        <v/>
      </c>
      <c r="AD1964" s="71" t="str">
        <f t="shared" si="518"/>
        <v/>
      </c>
      <c r="AE1964" s="71" t="str">
        <f t="shared" si="519"/>
        <v/>
      </c>
      <c r="AF1964" s="80" t="str">
        <f t="shared" si="520"/>
        <v/>
      </c>
    </row>
    <row r="1965" spans="5:32">
      <c r="E1965" s="57" t="str">
        <f t="shared" si="509"/>
        <v/>
      </c>
      <c r="K1965" s="65" t="str">
        <f t="shared" si="510"/>
        <v/>
      </c>
      <c r="M1965" s="66" t="str">
        <f t="shared" si="511"/>
        <v/>
      </c>
      <c r="Q1965" s="71" t="str">
        <f t="shared" si="512"/>
        <v/>
      </c>
      <c r="R1965" s="65" t="str">
        <f t="shared" si="513"/>
        <v/>
      </c>
      <c r="S1965" s="72" t="str">
        <f t="shared" si="514"/>
        <v/>
      </c>
      <c r="V1965" s="27" t="str">
        <f>IF(E1965="","",SUMIF(OUTBOUND!$G:$G,WMS!E1965,OUTBOUND!$L:$L))</f>
        <v/>
      </c>
      <c r="W1965" s="27" t="str">
        <f>IF(E1965="","",SUMIF(OUTBOUND!$G:$G,WMS!E1965,OUTBOUND!$M:$M))</f>
        <v/>
      </c>
      <c r="X1965" s="71" t="str">
        <f>IF(E1965="","",SUMIF(OUTBOUND!$G:$G,WMS!E1965,OUTBOUND!$O:$O))</f>
        <v/>
      </c>
      <c r="Y1965" s="71" t="str">
        <f>IF(E1965="","",SUMIF(OUTBOUND!$G:$G,WMS!E1965,OUTBOUND!$AC:$AC))</f>
        <v/>
      </c>
      <c r="Z1965" s="71" t="str">
        <f>IF(E1965="","",SUMIF(OUTBOUND!$G:$G,WMS!E1965,OUTBOUND!$P:$P))</f>
        <v/>
      </c>
      <c r="AA1965" s="27" t="str">
        <f t="shared" si="515"/>
        <v/>
      </c>
      <c r="AB1965" s="27" t="str">
        <f t="shared" si="516"/>
        <v/>
      </c>
      <c r="AC1965" s="71" t="str">
        <f t="shared" si="517"/>
        <v/>
      </c>
      <c r="AD1965" s="71" t="str">
        <f t="shared" si="518"/>
        <v/>
      </c>
      <c r="AE1965" s="71" t="str">
        <f t="shared" si="519"/>
        <v/>
      </c>
      <c r="AF1965" s="80" t="str">
        <f t="shared" si="520"/>
        <v/>
      </c>
    </row>
    <row r="1966" spans="5:32">
      <c r="E1966" s="57" t="str">
        <f t="shared" si="509"/>
        <v/>
      </c>
      <c r="K1966" s="65" t="str">
        <f t="shared" si="510"/>
        <v/>
      </c>
      <c r="M1966" s="66" t="str">
        <f t="shared" si="511"/>
        <v/>
      </c>
      <c r="Q1966" s="71" t="str">
        <f t="shared" si="512"/>
        <v/>
      </c>
      <c r="R1966" s="65" t="str">
        <f t="shared" si="513"/>
        <v/>
      </c>
      <c r="S1966" s="72" t="str">
        <f t="shared" si="514"/>
        <v/>
      </c>
      <c r="V1966" s="27" t="str">
        <f>IF(E1966="","",SUMIF(OUTBOUND!$G:$G,WMS!E1966,OUTBOUND!$L:$L))</f>
        <v/>
      </c>
      <c r="W1966" s="27" t="str">
        <f>IF(E1966="","",SUMIF(OUTBOUND!$G:$G,WMS!E1966,OUTBOUND!$M:$M))</f>
        <v/>
      </c>
      <c r="X1966" s="71" t="str">
        <f>IF(E1966="","",SUMIF(OUTBOUND!$G:$G,WMS!E1966,OUTBOUND!$O:$O))</f>
        <v/>
      </c>
      <c r="Y1966" s="71" t="str">
        <f>IF(E1966="","",SUMIF(OUTBOUND!$G:$G,WMS!E1966,OUTBOUND!$AC:$AC))</f>
        <v/>
      </c>
      <c r="Z1966" s="71" t="str">
        <f>IF(E1966="","",SUMIF(OUTBOUND!$G:$G,WMS!E1966,OUTBOUND!$P:$P))</f>
        <v/>
      </c>
      <c r="AA1966" s="27" t="str">
        <f t="shared" si="515"/>
        <v/>
      </c>
      <c r="AB1966" s="27" t="str">
        <f t="shared" si="516"/>
        <v/>
      </c>
      <c r="AC1966" s="71" t="str">
        <f t="shared" si="517"/>
        <v/>
      </c>
      <c r="AD1966" s="71" t="str">
        <f t="shared" si="518"/>
        <v/>
      </c>
      <c r="AE1966" s="71" t="str">
        <f t="shared" si="519"/>
        <v/>
      </c>
      <c r="AF1966" s="80" t="str">
        <f t="shared" si="520"/>
        <v/>
      </c>
    </row>
    <row r="1967" spans="5:32">
      <c r="E1967" s="57" t="str">
        <f t="shared" si="509"/>
        <v/>
      </c>
      <c r="K1967" s="65" t="str">
        <f t="shared" si="510"/>
        <v/>
      </c>
      <c r="M1967" s="66" t="str">
        <f t="shared" si="511"/>
        <v/>
      </c>
      <c r="Q1967" s="71" t="str">
        <f t="shared" si="512"/>
        <v/>
      </c>
      <c r="R1967" s="65" t="str">
        <f t="shared" si="513"/>
        <v/>
      </c>
      <c r="S1967" s="72" t="str">
        <f t="shared" si="514"/>
        <v/>
      </c>
      <c r="V1967" s="27" t="str">
        <f>IF(E1967="","",SUMIF(OUTBOUND!$G:$G,WMS!E1967,OUTBOUND!$L:$L))</f>
        <v/>
      </c>
      <c r="W1967" s="27" t="str">
        <f>IF(E1967="","",SUMIF(OUTBOUND!$G:$G,WMS!E1967,OUTBOUND!$M:$M))</f>
        <v/>
      </c>
      <c r="X1967" s="71" t="str">
        <f>IF(E1967="","",SUMIF(OUTBOUND!$G:$G,WMS!E1967,OUTBOUND!$O:$O))</f>
        <v/>
      </c>
      <c r="Y1967" s="71" t="str">
        <f>IF(E1967="","",SUMIF(OUTBOUND!$G:$G,WMS!E1967,OUTBOUND!$AC:$AC))</f>
        <v/>
      </c>
      <c r="Z1967" s="71" t="str">
        <f>IF(E1967="","",SUMIF(OUTBOUND!$G:$G,WMS!E1967,OUTBOUND!$P:$P))</f>
        <v/>
      </c>
      <c r="AA1967" s="27" t="str">
        <f t="shared" si="515"/>
        <v/>
      </c>
      <c r="AB1967" s="27" t="str">
        <f t="shared" si="516"/>
        <v/>
      </c>
      <c r="AC1967" s="71" t="str">
        <f t="shared" si="517"/>
        <v/>
      </c>
      <c r="AD1967" s="71" t="str">
        <f t="shared" si="518"/>
        <v/>
      </c>
      <c r="AE1967" s="71" t="str">
        <f t="shared" si="519"/>
        <v/>
      </c>
      <c r="AF1967" s="80" t="str">
        <f t="shared" si="520"/>
        <v/>
      </c>
    </row>
    <row r="1968" spans="5:32">
      <c r="E1968" s="57" t="str">
        <f t="shared" si="509"/>
        <v/>
      </c>
      <c r="K1968" s="65" t="str">
        <f t="shared" si="510"/>
        <v/>
      </c>
      <c r="M1968" s="66" t="str">
        <f t="shared" si="511"/>
        <v/>
      </c>
      <c r="Q1968" s="71" t="str">
        <f t="shared" si="512"/>
        <v/>
      </c>
      <c r="R1968" s="65" t="str">
        <f t="shared" si="513"/>
        <v/>
      </c>
      <c r="S1968" s="72" t="str">
        <f t="shared" si="514"/>
        <v/>
      </c>
      <c r="V1968" s="27" t="str">
        <f>IF(E1968="","",SUMIF(OUTBOUND!$G:$G,WMS!E1968,OUTBOUND!$L:$L))</f>
        <v/>
      </c>
      <c r="W1968" s="27" t="str">
        <f>IF(E1968="","",SUMIF(OUTBOUND!$G:$G,WMS!E1968,OUTBOUND!$M:$M))</f>
        <v/>
      </c>
      <c r="X1968" s="71" t="str">
        <f>IF(E1968="","",SUMIF(OUTBOUND!$G:$G,WMS!E1968,OUTBOUND!$O:$O))</f>
        <v/>
      </c>
      <c r="Y1968" s="71" t="str">
        <f>IF(E1968="","",SUMIF(OUTBOUND!$G:$G,WMS!E1968,OUTBOUND!$AC:$AC))</f>
        <v/>
      </c>
      <c r="Z1968" s="71" t="str">
        <f>IF(E1968="","",SUMIF(OUTBOUND!$G:$G,WMS!E1968,OUTBOUND!$P:$P))</f>
        <v/>
      </c>
      <c r="AA1968" s="27" t="str">
        <f t="shared" si="515"/>
        <v/>
      </c>
      <c r="AB1968" s="27" t="str">
        <f t="shared" si="516"/>
        <v/>
      </c>
      <c r="AC1968" s="71" t="str">
        <f t="shared" si="517"/>
        <v/>
      </c>
      <c r="AD1968" s="71" t="str">
        <f t="shared" si="518"/>
        <v/>
      </c>
      <c r="AE1968" s="71" t="str">
        <f t="shared" si="519"/>
        <v/>
      </c>
      <c r="AF1968" s="80" t="str">
        <f t="shared" si="520"/>
        <v/>
      </c>
    </row>
    <row r="1969" spans="5:32">
      <c r="E1969" s="57" t="str">
        <f t="shared" si="509"/>
        <v/>
      </c>
      <c r="K1969" s="65" t="str">
        <f t="shared" si="510"/>
        <v/>
      </c>
      <c r="M1969" s="66" t="str">
        <f t="shared" si="511"/>
        <v/>
      </c>
      <c r="Q1969" s="71" t="str">
        <f t="shared" si="512"/>
        <v/>
      </c>
      <c r="R1969" s="65" t="str">
        <f t="shared" si="513"/>
        <v/>
      </c>
      <c r="S1969" s="72" t="str">
        <f t="shared" si="514"/>
        <v/>
      </c>
      <c r="V1969" s="27" t="str">
        <f>IF(E1969="","",SUMIF(OUTBOUND!$G:$G,WMS!E1969,OUTBOUND!$L:$L))</f>
        <v/>
      </c>
      <c r="W1969" s="27" t="str">
        <f>IF(E1969="","",SUMIF(OUTBOUND!$G:$G,WMS!E1969,OUTBOUND!$M:$M))</f>
        <v/>
      </c>
      <c r="X1969" s="71" t="str">
        <f>IF(E1969="","",SUMIF(OUTBOUND!$G:$G,WMS!E1969,OUTBOUND!$O:$O))</f>
        <v/>
      </c>
      <c r="Y1969" s="71" t="str">
        <f>IF(E1969="","",SUMIF(OUTBOUND!$G:$G,WMS!E1969,OUTBOUND!$AC:$AC))</f>
        <v/>
      </c>
      <c r="Z1969" s="71" t="str">
        <f>IF(E1969="","",SUMIF(OUTBOUND!$G:$G,WMS!E1969,OUTBOUND!$P:$P))</f>
        <v/>
      </c>
      <c r="AA1969" s="27" t="str">
        <f t="shared" si="515"/>
        <v/>
      </c>
      <c r="AB1969" s="27" t="str">
        <f t="shared" si="516"/>
        <v/>
      </c>
      <c r="AC1969" s="71" t="str">
        <f t="shared" si="517"/>
        <v/>
      </c>
      <c r="AD1969" s="71" t="str">
        <f t="shared" si="518"/>
        <v/>
      </c>
      <c r="AE1969" s="71" t="str">
        <f t="shared" si="519"/>
        <v/>
      </c>
      <c r="AF1969" s="80" t="str">
        <f t="shared" si="520"/>
        <v/>
      </c>
    </row>
    <row r="1970" spans="5:32">
      <c r="E1970" s="57" t="str">
        <f t="shared" si="509"/>
        <v/>
      </c>
      <c r="K1970" s="65" t="str">
        <f t="shared" si="510"/>
        <v/>
      </c>
      <c r="M1970" s="66" t="str">
        <f t="shared" si="511"/>
        <v/>
      </c>
      <c r="Q1970" s="71" t="str">
        <f t="shared" si="512"/>
        <v/>
      </c>
      <c r="R1970" s="65" t="str">
        <f t="shared" si="513"/>
        <v/>
      </c>
      <c r="S1970" s="72" t="str">
        <f t="shared" si="514"/>
        <v/>
      </c>
      <c r="V1970" s="27" t="str">
        <f>IF(E1970="","",SUMIF(OUTBOUND!$G:$G,WMS!E1970,OUTBOUND!$L:$L))</f>
        <v/>
      </c>
      <c r="W1970" s="27" t="str">
        <f>IF(E1970="","",SUMIF(OUTBOUND!$G:$G,WMS!E1970,OUTBOUND!$M:$M))</f>
        <v/>
      </c>
      <c r="X1970" s="71" t="str">
        <f>IF(E1970="","",SUMIF(OUTBOUND!$G:$G,WMS!E1970,OUTBOUND!$O:$O))</f>
        <v/>
      </c>
      <c r="Y1970" s="71" t="str">
        <f>IF(E1970="","",SUMIF(OUTBOUND!$G:$G,WMS!E1970,OUTBOUND!$AC:$AC))</f>
        <v/>
      </c>
      <c r="Z1970" s="71" t="str">
        <f>IF(E1970="","",SUMIF(OUTBOUND!$G:$G,WMS!E1970,OUTBOUND!$P:$P))</f>
        <v/>
      </c>
      <c r="AA1970" s="27" t="str">
        <f t="shared" si="515"/>
        <v/>
      </c>
      <c r="AB1970" s="27" t="str">
        <f t="shared" si="516"/>
        <v/>
      </c>
      <c r="AC1970" s="71" t="str">
        <f t="shared" si="517"/>
        <v/>
      </c>
      <c r="AD1970" s="71" t="str">
        <f t="shared" si="518"/>
        <v/>
      </c>
      <c r="AE1970" s="71" t="str">
        <f t="shared" si="519"/>
        <v/>
      </c>
      <c r="AF1970" s="80" t="str">
        <f t="shared" si="520"/>
        <v/>
      </c>
    </row>
    <row r="1971" spans="5:32">
      <c r="E1971" s="57" t="str">
        <f t="shared" si="509"/>
        <v/>
      </c>
      <c r="K1971" s="65" t="str">
        <f t="shared" si="510"/>
        <v/>
      </c>
      <c r="M1971" s="66" t="str">
        <f t="shared" si="511"/>
        <v/>
      </c>
      <c r="Q1971" s="71" t="str">
        <f t="shared" si="512"/>
        <v/>
      </c>
      <c r="R1971" s="65" t="str">
        <f t="shared" si="513"/>
        <v/>
      </c>
      <c r="S1971" s="72" t="str">
        <f t="shared" si="514"/>
        <v/>
      </c>
      <c r="V1971" s="27" t="str">
        <f>IF(E1971="","",SUMIF(OUTBOUND!$G:$G,WMS!E1971,OUTBOUND!$L:$L))</f>
        <v/>
      </c>
      <c r="W1971" s="27" t="str">
        <f>IF(E1971="","",SUMIF(OUTBOUND!$G:$G,WMS!E1971,OUTBOUND!$M:$M))</f>
        <v/>
      </c>
      <c r="X1971" s="71" t="str">
        <f>IF(E1971="","",SUMIF(OUTBOUND!$G:$G,WMS!E1971,OUTBOUND!$O:$O))</f>
        <v/>
      </c>
      <c r="Y1971" s="71" t="str">
        <f>IF(E1971="","",SUMIF(OUTBOUND!$G:$G,WMS!E1971,OUTBOUND!$AC:$AC))</f>
        <v/>
      </c>
      <c r="Z1971" s="71" t="str">
        <f>IF(E1971="","",SUMIF(OUTBOUND!$G:$G,WMS!E1971,OUTBOUND!$P:$P))</f>
        <v/>
      </c>
      <c r="AA1971" s="27" t="str">
        <f t="shared" si="515"/>
        <v/>
      </c>
      <c r="AB1971" s="27" t="str">
        <f t="shared" si="516"/>
        <v/>
      </c>
      <c r="AC1971" s="71" t="str">
        <f t="shared" si="517"/>
        <v/>
      </c>
      <c r="AD1971" s="71" t="str">
        <f t="shared" si="518"/>
        <v/>
      </c>
      <c r="AE1971" s="71" t="str">
        <f t="shared" si="519"/>
        <v/>
      </c>
      <c r="AF1971" s="80" t="str">
        <f t="shared" si="520"/>
        <v/>
      </c>
    </row>
    <row r="1972" spans="5:32">
      <c r="E1972" s="57" t="str">
        <f t="shared" si="509"/>
        <v/>
      </c>
      <c r="K1972" s="65" t="str">
        <f t="shared" si="510"/>
        <v/>
      </c>
      <c r="M1972" s="66" t="str">
        <f t="shared" si="511"/>
        <v/>
      </c>
      <c r="Q1972" s="71" t="str">
        <f t="shared" si="512"/>
        <v/>
      </c>
      <c r="R1972" s="65" t="str">
        <f t="shared" si="513"/>
        <v/>
      </c>
      <c r="S1972" s="72" t="str">
        <f t="shared" si="514"/>
        <v/>
      </c>
      <c r="V1972" s="27" t="str">
        <f>IF(E1972="","",SUMIF(OUTBOUND!$G:$G,WMS!E1972,OUTBOUND!$L:$L))</f>
        <v/>
      </c>
      <c r="W1972" s="27" t="str">
        <f>IF(E1972="","",SUMIF(OUTBOUND!$G:$G,WMS!E1972,OUTBOUND!$M:$M))</f>
        <v/>
      </c>
      <c r="X1972" s="71" t="str">
        <f>IF(E1972="","",SUMIF(OUTBOUND!$G:$G,WMS!E1972,OUTBOUND!$O:$O))</f>
        <v/>
      </c>
      <c r="Y1972" s="71" t="str">
        <f>IF(E1972="","",SUMIF(OUTBOUND!$G:$G,WMS!E1972,OUTBOUND!$AC:$AC))</f>
        <v/>
      </c>
      <c r="Z1972" s="71" t="str">
        <f>IF(E1972="","",SUMIF(OUTBOUND!$G:$G,WMS!E1972,OUTBOUND!$P:$P))</f>
        <v/>
      </c>
      <c r="AA1972" s="27" t="str">
        <f t="shared" si="515"/>
        <v/>
      </c>
      <c r="AB1972" s="27" t="str">
        <f t="shared" si="516"/>
        <v/>
      </c>
      <c r="AC1972" s="71" t="str">
        <f t="shared" si="517"/>
        <v/>
      </c>
      <c r="AD1972" s="71" t="str">
        <f t="shared" si="518"/>
        <v/>
      </c>
      <c r="AE1972" s="71" t="str">
        <f t="shared" si="519"/>
        <v/>
      </c>
      <c r="AF1972" s="80" t="str">
        <f t="shared" si="520"/>
        <v/>
      </c>
    </row>
    <row r="1973" spans="5:32">
      <c r="E1973" s="57" t="str">
        <f t="shared" si="509"/>
        <v/>
      </c>
      <c r="K1973" s="65" t="str">
        <f t="shared" si="510"/>
        <v/>
      </c>
      <c r="M1973" s="66" t="str">
        <f t="shared" si="511"/>
        <v/>
      </c>
      <c r="Q1973" s="71" t="str">
        <f t="shared" si="512"/>
        <v/>
      </c>
      <c r="R1973" s="65" t="str">
        <f t="shared" si="513"/>
        <v/>
      </c>
      <c r="S1973" s="72" t="str">
        <f t="shared" si="514"/>
        <v/>
      </c>
      <c r="V1973" s="27" t="str">
        <f>IF(E1973="","",SUMIF(OUTBOUND!$G:$G,WMS!E1973,OUTBOUND!$L:$L))</f>
        <v/>
      </c>
      <c r="W1973" s="27" t="str">
        <f>IF(E1973="","",SUMIF(OUTBOUND!$G:$G,WMS!E1973,OUTBOUND!$M:$M))</f>
        <v/>
      </c>
      <c r="X1973" s="71" t="str">
        <f>IF(E1973="","",SUMIF(OUTBOUND!$G:$G,WMS!E1973,OUTBOUND!$O:$O))</f>
        <v/>
      </c>
      <c r="Y1973" s="71" t="str">
        <f>IF(E1973="","",SUMIF(OUTBOUND!$G:$G,WMS!E1973,OUTBOUND!$AC:$AC))</f>
        <v/>
      </c>
      <c r="Z1973" s="71" t="str">
        <f>IF(E1973="","",SUMIF(OUTBOUND!$G:$G,WMS!E1973,OUTBOUND!$P:$P))</f>
        <v/>
      </c>
      <c r="AA1973" s="27" t="str">
        <f t="shared" si="515"/>
        <v/>
      </c>
      <c r="AB1973" s="27" t="str">
        <f t="shared" si="516"/>
        <v/>
      </c>
      <c r="AC1973" s="71" t="str">
        <f t="shared" si="517"/>
        <v/>
      </c>
      <c r="AD1973" s="71" t="str">
        <f t="shared" si="518"/>
        <v/>
      </c>
      <c r="AE1973" s="71" t="str">
        <f t="shared" si="519"/>
        <v/>
      </c>
      <c r="AF1973" s="80" t="str">
        <f t="shared" si="520"/>
        <v/>
      </c>
    </row>
    <row r="1974" spans="5:32">
      <c r="E1974" s="57" t="str">
        <f t="shared" si="509"/>
        <v/>
      </c>
      <c r="K1974" s="65" t="str">
        <f t="shared" si="510"/>
        <v/>
      </c>
      <c r="M1974" s="66" t="str">
        <f t="shared" si="511"/>
        <v/>
      </c>
      <c r="Q1974" s="71" t="str">
        <f t="shared" si="512"/>
        <v/>
      </c>
      <c r="R1974" s="65" t="str">
        <f t="shared" si="513"/>
        <v/>
      </c>
      <c r="S1974" s="72" t="str">
        <f t="shared" si="514"/>
        <v/>
      </c>
      <c r="V1974" s="27" t="str">
        <f>IF(E1974="","",SUMIF(OUTBOUND!$G:$G,WMS!E1974,OUTBOUND!$L:$L))</f>
        <v/>
      </c>
      <c r="W1974" s="27" t="str">
        <f>IF(E1974="","",SUMIF(OUTBOUND!$G:$G,WMS!E1974,OUTBOUND!$M:$M))</f>
        <v/>
      </c>
      <c r="X1974" s="71" t="str">
        <f>IF(E1974="","",SUMIF(OUTBOUND!$G:$G,WMS!E1974,OUTBOUND!$O:$O))</f>
        <v/>
      </c>
      <c r="Y1974" s="71" t="str">
        <f>IF(E1974="","",SUMIF(OUTBOUND!$G:$G,WMS!E1974,OUTBOUND!$AC:$AC))</f>
        <v/>
      </c>
      <c r="Z1974" s="71" t="str">
        <f>IF(E1974="","",SUMIF(OUTBOUND!$G:$G,WMS!E1974,OUTBOUND!$P:$P))</f>
        <v/>
      </c>
      <c r="AA1974" s="27" t="str">
        <f t="shared" si="515"/>
        <v/>
      </c>
      <c r="AB1974" s="27" t="str">
        <f t="shared" si="516"/>
        <v/>
      </c>
      <c r="AC1974" s="71" t="str">
        <f t="shared" si="517"/>
        <v/>
      </c>
      <c r="AD1974" s="71" t="str">
        <f t="shared" si="518"/>
        <v/>
      </c>
      <c r="AE1974" s="71" t="str">
        <f t="shared" si="519"/>
        <v/>
      </c>
      <c r="AF1974" s="80" t="str">
        <f t="shared" si="520"/>
        <v/>
      </c>
    </row>
    <row r="1975" spans="5:32">
      <c r="E1975" s="57" t="str">
        <f t="shared" si="509"/>
        <v/>
      </c>
      <c r="K1975" s="65" t="str">
        <f t="shared" si="510"/>
        <v/>
      </c>
      <c r="M1975" s="66" t="str">
        <f t="shared" si="511"/>
        <v/>
      </c>
      <c r="Q1975" s="71" t="str">
        <f t="shared" si="512"/>
        <v/>
      </c>
      <c r="R1975" s="65" t="str">
        <f t="shared" si="513"/>
        <v/>
      </c>
      <c r="S1975" s="72" t="str">
        <f t="shared" si="514"/>
        <v/>
      </c>
      <c r="V1975" s="27" t="str">
        <f>IF(E1975="","",SUMIF(OUTBOUND!$G:$G,WMS!E1975,OUTBOUND!$L:$L))</f>
        <v/>
      </c>
      <c r="W1975" s="27" t="str">
        <f>IF(E1975="","",SUMIF(OUTBOUND!$G:$G,WMS!E1975,OUTBOUND!$M:$M))</f>
        <v/>
      </c>
      <c r="X1975" s="71" t="str">
        <f>IF(E1975="","",SUMIF(OUTBOUND!$G:$G,WMS!E1975,OUTBOUND!$O:$O))</f>
        <v/>
      </c>
      <c r="Y1975" s="71" t="str">
        <f>IF(E1975="","",SUMIF(OUTBOUND!$G:$G,WMS!E1975,OUTBOUND!$AC:$AC))</f>
        <v/>
      </c>
      <c r="Z1975" s="71" t="str">
        <f>IF(E1975="","",SUMIF(OUTBOUND!$G:$G,WMS!E1975,OUTBOUND!$P:$P))</f>
        <v/>
      </c>
      <c r="AA1975" s="27" t="str">
        <f t="shared" si="515"/>
        <v/>
      </c>
      <c r="AB1975" s="27" t="str">
        <f t="shared" si="516"/>
        <v/>
      </c>
      <c r="AC1975" s="71" t="str">
        <f t="shared" si="517"/>
        <v/>
      </c>
      <c r="AD1975" s="71" t="str">
        <f t="shared" si="518"/>
        <v/>
      </c>
      <c r="AE1975" s="71" t="str">
        <f t="shared" si="519"/>
        <v/>
      </c>
      <c r="AF1975" s="80" t="str">
        <f t="shared" si="520"/>
        <v/>
      </c>
    </row>
    <row r="1976" spans="5:32">
      <c r="E1976" s="57" t="str">
        <f t="shared" si="509"/>
        <v/>
      </c>
      <c r="K1976" s="65" t="str">
        <f t="shared" si="510"/>
        <v/>
      </c>
      <c r="M1976" s="66" t="str">
        <f t="shared" si="511"/>
        <v/>
      </c>
      <c r="Q1976" s="71" t="str">
        <f t="shared" si="512"/>
        <v/>
      </c>
      <c r="R1976" s="65" t="str">
        <f t="shared" si="513"/>
        <v/>
      </c>
      <c r="S1976" s="72" t="str">
        <f t="shared" si="514"/>
        <v/>
      </c>
      <c r="V1976" s="27" t="str">
        <f>IF(E1976="","",SUMIF(OUTBOUND!$G:$G,WMS!E1976,OUTBOUND!$L:$L))</f>
        <v/>
      </c>
      <c r="W1976" s="27" t="str">
        <f>IF(E1976="","",SUMIF(OUTBOUND!$G:$G,WMS!E1976,OUTBOUND!$M:$M))</f>
        <v/>
      </c>
      <c r="X1976" s="71" t="str">
        <f>IF(E1976="","",SUMIF(OUTBOUND!$G:$G,WMS!E1976,OUTBOUND!$O:$O))</f>
        <v/>
      </c>
      <c r="Y1976" s="71" t="str">
        <f>IF(E1976="","",SUMIF(OUTBOUND!$G:$G,WMS!E1976,OUTBOUND!$AC:$AC))</f>
        <v/>
      </c>
      <c r="Z1976" s="71" t="str">
        <f>IF(E1976="","",SUMIF(OUTBOUND!$G:$G,WMS!E1976,OUTBOUND!$P:$P))</f>
        <v/>
      </c>
      <c r="AA1976" s="27" t="str">
        <f t="shared" si="515"/>
        <v/>
      </c>
      <c r="AB1976" s="27" t="str">
        <f t="shared" si="516"/>
        <v/>
      </c>
      <c r="AC1976" s="71" t="str">
        <f t="shared" si="517"/>
        <v/>
      </c>
      <c r="AD1976" s="71" t="str">
        <f t="shared" si="518"/>
        <v/>
      </c>
      <c r="AE1976" s="71" t="str">
        <f t="shared" si="519"/>
        <v/>
      </c>
      <c r="AF1976" s="80" t="str">
        <f t="shared" si="520"/>
        <v/>
      </c>
    </row>
    <row r="1977" spans="5:32">
      <c r="E1977" s="57" t="str">
        <f t="shared" ref="E1977:E2000" si="521">IF(D1977="","",C1977&amp;"/"&amp;D1977)</f>
        <v/>
      </c>
      <c r="K1977" s="65" t="str">
        <f t="shared" si="510"/>
        <v/>
      </c>
      <c r="M1977" s="66" t="str">
        <f t="shared" si="511"/>
        <v/>
      </c>
      <c r="Q1977" s="71" t="str">
        <f t="shared" si="512"/>
        <v/>
      </c>
      <c r="R1977" s="65" t="str">
        <f t="shared" si="513"/>
        <v/>
      </c>
      <c r="S1977" s="72" t="str">
        <f t="shared" si="514"/>
        <v/>
      </c>
      <c r="V1977" s="27" t="str">
        <f>IF(E1977="","",SUMIF(OUTBOUND!$G:$G,WMS!E1977,OUTBOUND!$L:$L))</f>
        <v/>
      </c>
      <c r="W1977" s="27" t="str">
        <f>IF(E1977="","",SUMIF(OUTBOUND!$G:$G,WMS!E1977,OUTBOUND!$M:$M))</f>
        <v/>
      </c>
      <c r="X1977" s="71" t="str">
        <f>IF(E1977="","",SUMIF(OUTBOUND!$G:$G,WMS!E1977,OUTBOUND!$O:$O))</f>
        <v/>
      </c>
      <c r="Y1977" s="71" t="str">
        <f>IF(E1977="","",SUMIF(OUTBOUND!$G:$G,WMS!E1977,OUTBOUND!$AC:$AC))</f>
        <v/>
      </c>
      <c r="Z1977" s="71" t="str">
        <f>IF(E1977="","",SUMIF(OUTBOUND!$G:$G,WMS!E1977,OUTBOUND!$P:$P))</f>
        <v/>
      </c>
      <c r="AA1977" s="27" t="str">
        <f t="shared" si="515"/>
        <v/>
      </c>
      <c r="AB1977" s="27" t="str">
        <f t="shared" si="516"/>
        <v/>
      </c>
      <c r="AC1977" s="71" t="str">
        <f t="shared" si="517"/>
        <v/>
      </c>
      <c r="AD1977" s="71" t="str">
        <f t="shared" si="518"/>
        <v/>
      </c>
      <c r="AE1977" s="71" t="str">
        <f t="shared" si="519"/>
        <v/>
      </c>
      <c r="AF1977" s="80" t="str">
        <f t="shared" si="520"/>
        <v/>
      </c>
    </row>
    <row r="1978" spans="5:32">
      <c r="E1978" s="57" t="str">
        <f t="shared" si="521"/>
        <v/>
      </c>
      <c r="K1978" s="65" t="str">
        <f t="shared" si="510"/>
        <v/>
      </c>
      <c r="M1978" s="66" t="str">
        <f t="shared" si="511"/>
        <v/>
      </c>
      <c r="Q1978" s="71" t="str">
        <f t="shared" si="512"/>
        <v/>
      </c>
      <c r="R1978" s="65" t="str">
        <f t="shared" si="513"/>
        <v/>
      </c>
      <c r="S1978" s="72" t="str">
        <f t="shared" si="514"/>
        <v/>
      </c>
      <c r="V1978" s="27" t="str">
        <f>IF(E1978="","",SUMIF(OUTBOUND!$G:$G,WMS!E1978,OUTBOUND!$L:$L))</f>
        <v/>
      </c>
      <c r="W1978" s="27" t="str">
        <f>IF(E1978="","",SUMIF(OUTBOUND!$G:$G,WMS!E1978,OUTBOUND!$M:$M))</f>
        <v/>
      </c>
      <c r="X1978" s="71" t="str">
        <f>IF(E1978="","",SUMIF(OUTBOUND!$G:$G,WMS!E1978,OUTBOUND!$O:$O))</f>
        <v/>
      </c>
      <c r="Y1978" s="71" t="str">
        <f>IF(E1978="","",SUMIF(OUTBOUND!$G:$G,WMS!E1978,OUTBOUND!$AC:$AC))</f>
        <v/>
      </c>
      <c r="Z1978" s="71" t="str">
        <f>IF(E1978="","",SUMIF(OUTBOUND!$G:$G,WMS!E1978,OUTBOUND!$P:$P))</f>
        <v/>
      </c>
      <c r="AA1978" s="27" t="str">
        <f t="shared" si="515"/>
        <v/>
      </c>
      <c r="AB1978" s="27" t="str">
        <f t="shared" si="516"/>
        <v/>
      </c>
      <c r="AC1978" s="71" t="str">
        <f t="shared" si="517"/>
        <v/>
      </c>
      <c r="AD1978" s="71" t="str">
        <f t="shared" si="518"/>
        <v/>
      </c>
      <c r="AE1978" s="71" t="str">
        <f t="shared" si="519"/>
        <v/>
      </c>
      <c r="AF1978" s="80" t="str">
        <f t="shared" si="520"/>
        <v/>
      </c>
    </row>
    <row r="1979" spans="5:32">
      <c r="E1979" s="57" t="str">
        <f t="shared" si="521"/>
        <v/>
      </c>
      <c r="K1979" s="65" t="str">
        <f t="shared" si="510"/>
        <v/>
      </c>
      <c r="M1979" s="66" t="str">
        <f t="shared" si="511"/>
        <v/>
      </c>
      <c r="Q1979" s="71" t="str">
        <f t="shared" si="512"/>
        <v/>
      </c>
      <c r="R1979" s="65" t="str">
        <f t="shared" si="513"/>
        <v/>
      </c>
      <c r="S1979" s="72" t="str">
        <f t="shared" si="514"/>
        <v/>
      </c>
      <c r="V1979" s="27" t="str">
        <f>IF(E1979="","",SUMIF(OUTBOUND!$G:$G,WMS!E1979,OUTBOUND!$L:$L))</f>
        <v/>
      </c>
      <c r="W1979" s="27" t="str">
        <f>IF(E1979="","",SUMIF(OUTBOUND!$G:$G,WMS!E1979,OUTBOUND!$M:$M))</f>
        <v/>
      </c>
      <c r="X1979" s="71" t="str">
        <f>IF(E1979="","",SUMIF(OUTBOUND!$G:$G,WMS!E1979,OUTBOUND!$O:$O))</f>
        <v/>
      </c>
      <c r="Y1979" s="71" t="str">
        <f>IF(E1979="","",SUMIF(OUTBOUND!$G:$G,WMS!E1979,OUTBOUND!$AC:$AC))</f>
        <v/>
      </c>
      <c r="Z1979" s="71" t="str">
        <f>IF(E1979="","",SUMIF(OUTBOUND!$G:$G,WMS!E1979,OUTBOUND!$P:$P))</f>
        <v/>
      </c>
      <c r="AA1979" s="27" t="str">
        <f t="shared" si="515"/>
        <v/>
      </c>
      <c r="AB1979" s="27" t="str">
        <f t="shared" si="516"/>
        <v/>
      </c>
      <c r="AC1979" s="71" t="str">
        <f t="shared" si="517"/>
        <v/>
      </c>
      <c r="AD1979" s="71" t="str">
        <f t="shared" si="518"/>
        <v/>
      </c>
      <c r="AE1979" s="71" t="str">
        <f t="shared" si="519"/>
        <v/>
      </c>
      <c r="AF1979" s="80" t="str">
        <f t="shared" si="520"/>
        <v/>
      </c>
    </row>
    <row r="1980" spans="5:32">
      <c r="E1980" s="57" t="str">
        <f t="shared" si="521"/>
        <v/>
      </c>
      <c r="K1980" s="65" t="str">
        <f t="shared" si="510"/>
        <v/>
      </c>
      <c r="M1980" s="66" t="str">
        <f t="shared" si="511"/>
        <v/>
      </c>
      <c r="Q1980" s="71" t="str">
        <f t="shared" si="512"/>
        <v/>
      </c>
      <c r="R1980" s="65" t="str">
        <f t="shared" si="513"/>
        <v/>
      </c>
      <c r="S1980" s="72" t="str">
        <f t="shared" si="514"/>
        <v/>
      </c>
      <c r="V1980" s="27" t="str">
        <f>IF(E1980="","",SUMIF(OUTBOUND!$G:$G,WMS!E1980,OUTBOUND!$L:$L))</f>
        <v/>
      </c>
      <c r="W1980" s="27" t="str">
        <f>IF(E1980="","",SUMIF(OUTBOUND!$G:$G,WMS!E1980,OUTBOUND!$M:$M))</f>
        <v/>
      </c>
      <c r="X1980" s="71" t="str">
        <f>IF(E1980="","",SUMIF(OUTBOUND!$G:$G,WMS!E1980,OUTBOUND!$O:$O))</f>
        <v/>
      </c>
      <c r="Y1980" s="71" t="str">
        <f>IF(E1980="","",SUMIF(OUTBOUND!$G:$G,WMS!E1980,OUTBOUND!$AC:$AC))</f>
        <v/>
      </c>
      <c r="Z1980" s="71" t="str">
        <f>IF(E1980="","",SUMIF(OUTBOUND!$G:$G,WMS!E1980,OUTBOUND!$P:$P))</f>
        <v/>
      </c>
      <c r="AA1980" s="27" t="str">
        <f t="shared" si="515"/>
        <v/>
      </c>
      <c r="AB1980" s="27" t="str">
        <f t="shared" si="516"/>
        <v/>
      </c>
      <c r="AC1980" s="71" t="str">
        <f t="shared" si="517"/>
        <v/>
      </c>
      <c r="AD1980" s="71" t="str">
        <f t="shared" si="518"/>
        <v/>
      </c>
      <c r="AE1980" s="71" t="str">
        <f t="shared" si="519"/>
        <v/>
      </c>
      <c r="AF1980" s="80" t="str">
        <f t="shared" si="520"/>
        <v/>
      </c>
    </row>
    <row r="1981" spans="5:32">
      <c r="E1981" s="57" t="str">
        <f t="shared" si="521"/>
        <v/>
      </c>
      <c r="K1981" s="65" t="str">
        <f t="shared" si="510"/>
        <v/>
      </c>
      <c r="M1981" s="66" t="str">
        <f t="shared" si="511"/>
        <v/>
      </c>
      <c r="Q1981" s="71" t="str">
        <f t="shared" si="512"/>
        <v/>
      </c>
      <c r="R1981" s="65" t="str">
        <f t="shared" si="513"/>
        <v/>
      </c>
      <c r="S1981" s="72" t="str">
        <f t="shared" si="514"/>
        <v/>
      </c>
      <c r="V1981" s="27" t="str">
        <f>IF(E1981="","",SUMIF(OUTBOUND!$G:$G,WMS!E1981,OUTBOUND!$L:$L))</f>
        <v/>
      </c>
      <c r="W1981" s="27" t="str">
        <f>IF(E1981="","",SUMIF(OUTBOUND!$G:$G,WMS!E1981,OUTBOUND!$M:$M))</f>
        <v/>
      </c>
      <c r="X1981" s="71" t="str">
        <f>IF(E1981="","",SUMIF(OUTBOUND!$G:$G,WMS!E1981,OUTBOUND!$O:$O))</f>
        <v/>
      </c>
      <c r="Y1981" s="71" t="str">
        <f>IF(E1981="","",SUMIF(OUTBOUND!$G:$G,WMS!E1981,OUTBOUND!$AC:$AC))</f>
        <v/>
      </c>
      <c r="Z1981" s="71" t="str">
        <f>IF(E1981="","",SUMIF(OUTBOUND!$G:$G,WMS!E1981,OUTBOUND!$P:$P))</f>
        <v/>
      </c>
      <c r="AA1981" s="27" t="str">
        <f t="shared" si="515"/>
        <v/>
      </c>
      <c r="AB1981" s="27" t="str">
        <f t="shared" si="516"/>
        <v/>
      </c>
      <c r="AC1981" s="71" t="str">
        <f t="shared" si="517"/>
        <v/>
      </c>
      <c r="AD1981" s="71" t="str">
        <f t="shared" si="518"/>
        <v/>
      </c>
      <c r="AE1981" s="71" t="str">
        <f t="shared" si="519"/>
        <v/>
      </c>
      <c r="AF1981" s="80" t="str">
        <f t="shared" si="520"/>
        <v/>
      </c>
    </row>
    <row r="1982" spans="5:32">
      <c r="E1982" s="57" t="str">
        <f t="shared" si="521"/>
        <v/>
      </c>
      <c r="K1982" s="65" t="str">
        <f t="shared" si="510"/>
        <v/>
      </c>
      <c r="M1982" s="66" t="str">
        <f t="shared" si="511"/>
        <v/>
      </c>
      <c r="Q1982" s="71" t="str">
        <f t="shared" si="512"/>
        <v/>
      </c>
      <c r="R1982" s="65" t="str">
        <f t="shared" si="513"/>
        <v/>
      </c>
      <c r="S1982" s="72" t="str">
        <f t="shared" si="514"/>
        <v/>
      </c>
      <c r="V1982" s="27" t="str">
        <f>IF(E1982="","",SUMIF(OUTBOUND!$G:$G,WMS!E1982,OUTBOUND!$L:$L))</f>
        <v/>
      </c>
      <c r="W1982" s="27" t="str">
        <f>IF(E1982="","",SUMIF(OUTBOUND!$G:$G,WMS!E1982,OUTBOUND!$M:$M))</f>
        <v/>
      </c>
      <c r="X1982" s="71" t="str">
        <f>IF(E1982="","",SUMIF(OUTBOUND!$G:$G,WMS!E1982,OUTBOUND!$O:$O))</f>
        <v/>
      </c>
      <c r="Y1982" s="71" t="str">
        <f>IF(E1982="","",SUMIF(OUTBOUND!$G:$G,WMS!E1982,OUTBOUND!$AC:$AC))</f>
        <v/>
      </c>
      <c r="Z1982" s="71" t="str">
        <f>IF(E1982="","",SUMIF(OUTBOUND!$G:$G,WMS!E1982,OUTBOUND!$P:$P))</f>
        <v/>
      </c>
      <c r="AA1982" s="27" t="str">
        <f t="shared" si="515"/>
        <v/>
      </c>
      <c r="AB1982" s="27" t="str">
        <f t="shared" si="516"/>
        <v/>
      </c>
      <c r="AC1982" s="71" t="str">
        <f t="shared" si="517"/>
        <v/>
      </c>
      <c r="AD1982" s="71" t="str">
        <f t="shared" si="518"/>
        <v/>
      </c>
      <c r="AE1982" s="71" t="str">
        <f t="shared" si="519"/>
        <v/>
      </c>
      <c r="AF1982" s="80" t="str">
        <f t="shared" si="520"/>
        <v/>
      </c>
    </row>
    <row r="1983" spans="5:32">
      <c r="E1983" s="57" t="str">
        <f t="shared" si="521"/>
        <v/>
      </c>
      <c r="K1983" s="65" t="str">
        <f t="shared" si="510"/>
        <v/>
      </c>
      <c r="M1983" s="66" t="str">
        <f t="shared" si="511"/>
        <v/>
      </c>
      <c r="Q1983" s="71" t="str">
        <f t="shared" si="512"/>
        <v/>
      </c>
      <c r="R1983" s="65" t="str">
        <f t="shared" si="513"/>
        <v/>
      </c>
      <c r="S1983" s="72" t="str">
        <f t="shared" si="514"/>
        <v/>
      </c>
      <c r="V1983" s="27" t="str">
        <f>IF(E1983="","",SUMIF(OUTBOUND!$G:$G,WMS!E1983,OUTBOUND!$L:$L))</f>
        <v/>
      </c>
      <c r="W1983" s="27" t="str">
        <f>IF(E1983="","",SUMIF(OUTBOUND!$G:$G,WMS!E1983,OUTBOUND!$M:$M))</f>
        <v/>
      </c>
      <c r="X1983" s="71" t="str">
        <f>IF(E1983="","",SUMIF(OUTBOUND!$G:$G,WMS!E1983,OUTBOUND!$O:$O))</f>
        <v/>
      </c>
      <c r="Y1983" s="71" t="str">
        <f>IF(E1983="","",SUMIF(OUTBOUND!$G:$G,WMS!E1983,OUTBOUND!$AC:$AC))</f>
        <v/>
      </c>
      <c r="Z1983" s="71" t="str">
        <f>IF(E1983="","",SUMIF(OUTBOUND!$G:$G,WMS!E1983,OUTBOUND!$P:$P))</f>
        <v/>
      </c>
      <c r="AA1983" s="27" t="str">
        <f t="shared" si="515"/>
        <v/>
      </c>
      <c r="AB1983" s="27" t="str">
        <f t="shared" si="516"/>
        <v/>
      </c>
      <c r="AC1983" s="71" t="str">
        <f t="shared" si="517"/>
        <v/>
      </c>
      <c r="AD1983" s="71" t="str">
        <f t="shared" si="518"/>
        <v/>
      </c>
      <c r="AE1983" s="71" t="str">
        <f t="shared" si="519"/>
        <v/>
      </c>
      <c r="AF1983" s="80" t="str">
        <f t="shared" si="520"/>
        <v/>
      </c>
    </row>
    <row r="1984" spans="5:32">
      <c r="E1984" s="57" t="str">
        <f t="shared" si="521"/>
        <v/>
      </c>
      <c r="K1984" s="65" t="str">
        <f t="shared" si="510"/>
        <v/>
      </c>
      <c r="M1984" s="66" t="str">
        <f t="shared" si="511"/>
        <v/>
      </c>
      <c r="Q1984" s="71" t="str">
        <f t="shared" si="512"/>
        <v/>
      </c>
      <c r="R1984" s="65" t="str">
        <f t="shared" si="513"/>
        <v/>
      </c>
      <c r="S1984" s="72" t="str">
        <f t="shared" si="514"/>
        <v/>
      </c>
      <c r="V1984" s="27" t="str">
        <f>IF(E1984="","",SUMIF(OUTBOUND!$G:$G,WMS!E1984,OUTBOUND!$L:$L))</f>
        <v/>
      </c>
      <c r="W1984" s="27" t="str">
        <f>IF(E1984="","",SUMIF(OUTBOUND!$G:$G,WMS!E1984,OUTBOUND!$M:$M))</f>
        <v/>
      </c>
      <c r="X1984" s="71" t="str">
        <f>IF(E1984="","",SUMIF(OUTBOUND!$G:$G,WMS!E1984,OUTBOUND!$O:$O))</f>
        <v/>
      </c>
      <c r="Y1984" s="71" t="str">
        <f>IF(E1984="","",SUMIF(OUTBOUND!$G:$G,WMS!E1984,OUTBOUND!$AC:$AC))</f>
        <v/>
      </c>
      <c r="Z1984" s="71" t="str">
        <f>IF(E1984="","",SUMIF(OUTBOUND!$G:$G,WMS!E1984,OUTBOUND!$P:$P))</f>
        <v/>
      </c>
      <c r="AA1984" s="27" t="str">
        <f t="shared" si="515"/>
        <v/>
      </c>
      <c r="AB1984" s="27" t="str">
        <f t="shared" si="516"/>
        <v/>
      </c>
      <c r="AC1984" s="71" t="str">
        <f t="shared" si="517"/>
        <v/>
      </c>
      <c r="AD1984" s="71" t="str">
        <f t="shared" si="518"/>
        <v/>
      </c>
      <c r="AE1984" s="71" t="str">
        <f t="shared" si="519"/>
        <v/>
      </c>
      <c r="AF1984" s="80" t="str">
        <f t="shared" si="520"/>
        <v/>
      </c>
    </row>
    <row r="1985" spans="5:32">
      <c r="E1985" s="57" t="str">
        <f t="shared" si="521"/>
        <v/>
      </c>
      <c r="K1985" s="65" t="str">
        <f t="shared" si="510"/>
        <v/>
      </c>
      <c r="M1985" s="66" t="str">
        <f t="shared" si="511"/>
        <v/>
      </c>
      <c r="Q1985" s="71" t="str">
        <f t="shared" si="512"/>
        <v/>
      </c>
      <c r="R1985" s="65" t="str">
        <f t="shared" si="513"/>
        <v/>
      </c>
      <c r="S1985" s="72" t="str">
        <f t="shared" si="514"/>
        <v/>
      </c>
      <c r="V1985" s="27" t="str">
        <f>IF(E1985="","",SUMIF(OUTBOUND!$G:$G,WMS!E1985,OUTBOUND!$L:$L))</f>
        <v/>
      </c>
      <c r="W1985" s="27" t="str">
        <f>IF(E1985="","",SUMIF(OUTBOUND!$G:$G,WMS!E1985,OUTBOUND!$M:$M))</f>
        <v/>
      </c>
      <c r="X1985" s="71" t="str">
        <f>IF(E1985="","",SUMIF(OUTBOUND!$G:$G,WMS!E1985,OUTBOUND!$O:$O))</f>
        <v/>
      </c>
      <c r="Y1985" s="71" t="str">
        <f>IF(E1985="","",SUMIF(OUTBOUND!$G:$G,WMS!E1985,OUTBOUND!$AC:$AC))</f>
        <v/>
      </c>
      <c r="Z1985" s="71" t="str">
        <f>IF(E1985="","",SUMIF(OUTBOUND!$G:$G,WMS!E1985,OUTBOUND!$P:$P))</f>
        <v/>
      </c>
      <c r="AA1985" s="27" t="str">
        <f t="shared" si="515"/>
        <v/>
      </c>
      <c r="AB1985" s="27" t="str">
        <f t="shared" si="516"/>
        <v/>
      </c>
      <c r="AC1985" s="71" t="str">
        <f t="shared" si="517"/>
        <v/>
      </c>
      <c r="AD1985" s="71" t="str">
        <f t="shared" si="518"/>
        <v/>
      </c>
      <c r="AE1985" s="71" t="str">
        <f t="shared" si="519"/>
        <v/>
      </c>
      <c r="AF1985" s="80" t="str">
        <f t="shared" si="520"/>
        <v/>
      </c>
    </row>
    <row r="1986" spans="5:32">
      <c r="E1986" s="57" t="str">
        <f t="shared" si="521"/>
        <v/>
      </c>
      <c r="K1986" s="65" t="str">
        <f t="shared" si="510"/>
        <v/>
      </c>
      <c r="M1986" s="66" t="str">
        <f t="shared" si="511"/>
        <v/>
      </c>
      <c r="Q1986" s="71" t="str">
        <f t="shared" si="512"/>
        <v/>
      </c>
      <c r="R1986" s="65" t="str">
        <f t="shared" si="513"/>
        <v/>
      </c>
      <c r="S1986" s="72" t="str">
        <f t="shared" si="514"/>
        <v/>
      </c>
      <c r="V1986" s="27" t="str">
        <f>IF(E1986="","",SUMIF(OUTBOUND!$G:$G,WMS!E1986,OUTBOUND!$L:$L))</f>
        <v/>
      </c>
      <c r="W1986" s="27" t="str">
        <f>IF(E1986="","",SUMIF(OUTBOUND!$G:$G,WMS!E1986,OUTBOUND!$M:$M))</f>
        <v/>
      </c>
      <c r="X1986" s="71" t="str">
        <f>IF(E1986="","",SUMIF(OUTBOUND!$G:$G,WMS!E1986,OUTBOUND!$O:$O))</f>
        <v/>
      </c>
      <c r="Y1986" s="71" t="str">
        <f>IF(E1986="","",SUMIF(OUTBOUND!$G:$G,WMS!E1986,OUTBOUND!$AC:$AC))</f>
        <v/>
      </c>
      <c r="Z1986" s="71" t="str">
        <f>IF(E1986="","",SUMIF(OUTBOUND!$G:$G,WMS!E1986,OUTBOUND!$P:$P))</f>
        <v/>
      </c>
      <c r="AA1986" s="27" t="str">
        <f t="shared" si="515"/>
        <v/>
      </c>
      <c r="AB1986" s="27" t="str">
        <f t="shared" si="516"/>
        <v/>
      </c>
      <c r="AC1986" s="71" t="str">
        <f t="shared" si="517"/>
        <v/>
      </c>
      <c r="AD1986" s="71" t="str">
        <f t="shared" si="518"/>
        <v/>
      </c>
      <c r="AE1986" s="71" t="str">
        <f t="shared" si="519"/>
        <v/>
      </c>
      <c r="AF1986" s="80" t="str">
        <f t="shared" si="520"/>
        <v/>
      </c>
    </row>
    <row r="1987" spans="5:32">
      <c r="E1987" s="57" t="str">
        <f t="shared" si="521"/>
        <v/>
      </c>
      <c r="K1987" s="65" t="str">
        <f t="shared" si="510"/>
        <v/>
      </c>
      <c r="M1987" s="66" t="str">
        <f t="shared" si="511"/>
        <v/>
      </c>
      <c r="Q1987" s="71" t="str">
        <f t="shared" si="512"/>
        <v/>
      </c>
      <c r="R1987" s="65" t="str">
        <f t="shared" si="513"/>
        <v/>
      </c>
      <c r="S1987" s="72" t="str">
        <f t="shared" si="514"/>
        <v/>
      </c>
      <c r="V1987" s="27" t="str">
        <f>IF(E1987="","",SUMIF(OUTBOUND!$G:$G,WMS!E1987,OUTBOUND!$L:$L))</f>
        <v/>
      </c>
      <c r="W1987" s="27" t="str">
        <f>IF(E1987="","",SUMIF(OUTBOUND!$G:$G,WMS!E1987,OUTBOUND!$M:$M))</f>
        <v/>
      </c>
      <c r="X1987" s="71" t="str">
        <f>IF(E1987="","",SUMIF(OUTBOUND!$G:$G,WMS!E1987,OUTBOUND!$O:$O))</f>
        <v/>
      </c>
      <c r="Y1987" s="71" t="str">
        <f>IF(E1987="","",SUMIF(OUTBOUND!$G:$G,WMS!E1987,OUTBOUND!$AC:$AC))</f>
        <v/>
      </c>
      <c r="Z1987" s="71" t="str">
        <f>IF(E1987="","",SUMIF(OUTBOUND!$G:$G,WMS!E1987,OUTBOUND!$P:$P))</f>
        <v/>
      </c>
      <c r="AA1987" s="27" t="str">
        <f t="shared" si="515"/>
        <v/>
      </c>
      <c r="AB1987" s="27" t="str">
        <f t="shared" si="516"/>
        <v/>
      </c>
      <c r="AC1987" s="71" t="str">
        <f t="shared" si="517"/>
        <v/>
      </c>
      <c r="AD1987" s="71" t="str">
        <f t="shared" si="518"/>
        <v/>
      </c>
      <c r="AE1987" s="71" t="str">
        <f t="shared" si="519"/>
        <v/>
      </c>
      <c r="AF1987" s="80" t="str">
        <f t="shared" si="520"/>
        <v/>
      </c>
    </row>
    <row r="1988" spans="5:32">
      <c r="E1988" s="57" t="str">
        <f t="shared" si="521"/>
        <v/>
      </c>
      <c r="K1988" s="65" t="str">
        <f t="shared" si="510"/>
        <v/>
      </c>
      <c r="M1988" s="66" t="str">
        <f t="shared" si="511"/>
        <v/>
      </c>
      <c r="Q1988" s="71" t="str">
        <f t="shared" si="512"/>
        <v/>
      </c>
      <c r="R1988" s="65" t="str">
        <f t="shared" si="513"/>
        <v/>
      </c>
      <c r="S1988" s="72" t="str">
        <f t="shared" si="514"/>
        <v/>
      </c>
      <c r="V1988" s="27" t="str">
        <f>IF(E1988="","",SUMIF(OUTBOUND!$G:$G,WMS!E1988,OUTBOUND!$L:$L))</f>
        <v/>
      </c>
      <c r="W1988" s="27" t="str">
        <f>IF(E1988="","",SUMIF(OUTBOUND!$G:$G,WMS!E1988,OUTBOUND!$M:$M))</f>
        <v/>
      </c>
      <c r="X1988" s="71" t="str">
        <f>IF(E1988="","",SUMIF(OUTBOUND!$G:$G,WMS!E1988,OUTBOUND!$O:$O))</f>
        <v/>
      </c>
      <c r="Y1988" s="71" t="str">
        <f>IF(E1988="","",SUMIF(OUTBOUND!$G:$G,WMS!E1988,OUTBOUND!$AC:$AC))</f>
        <v/>
      </c>
      <c r="Z1988" s="71" t="str">
        <f>IF(E1988="","",SUMIF(OUTBOUND!$G:$G,WMS!E1988,OUTBOUND!$P:$P))</f>
        <v/>
      </c>
      <c r="AA1988" s="27" t="str">
        <f t="shared" si="515"/>
        <v/>
      </c>
      <c r="AB1988" s="27" t="str">
        <f t="shared" si="516"/>
        <v/>
      </c>
      <c r="AC1988" s="71" t="str">
        <f t="shared" si="517"/>
        <v/>
      </c>
      <c r="AD1988" s="71" t="str">
        <f t="shared" si="518"/>
        <v/>
      </c>
      <c r="AE1988" s="71" t="str">
        <f t="shared" si="519"/>
        <v/>
      </c>
      <c r="AF1988" s="80" t="str">
        <f t="shared" si="520"/>
        <v/>
      </c>
    </row>
    <row r="1989" spans="5:32">
      <c r="E1989" s="57" t="str">
        <f t="shared" si="521"/>
        <v/>
      </c>
      <c r="K1989" s="65" t="str">
        <f t="shared" si="510"/>
        <v/>
      </c>
      <c r="M1989" s="66" t="str">
        <f t="shared" si="511"/>
        <v/>
      </c>
      <c r="Q1989" s="71" t="str">
        <f t="shared" si="512"/>
        <v/>
      </c>
      <c r="R1989" s="65" t="str">
        <f t="shared" si="513"/>
        <v/>
      </c>
      <c r="S1989" s="72" t="str">
        <f t="shared" si="514"/>
        <v/>
      </c>
      <c r="V1989" s="27" t="str">
        <f>IF(E1989="","",SUMIF(OUTBOUND!$G:$G,WMS!E1989,OUTBOUND!$L:$L))</f>
        <v/>
      </c>
      <c r="W1989" s="27" t="str">
        <f>IF(E1989="","",SUMIF(OUTBOUND!$G:$G,WMS!E1989,OUTBOUND!$M:$M))</f>
        <v/>
      </c>
      <c r="X1989" s="71" t="str">
        <f>IF(E1989="","",SUMIF(OUTBOUND!$G:$G,WMS!E1989,OUTBOUND!$O:$O))</f>
        <v/>
      </c>
      <c r="Y1989" s="71" t="str">
        <f>IF(E1989="","",SUMIF(OUTBOUND!$G:$G,WMS!E1989,OUTBOUND!$AC:$AC))</f>
        <v/>
      </c>
      <c r="Z1989" s="71" t="str">
        <f>IF(E1989="","",SUMIF(OUTBOUND!$G:$G,WMS!E1989,OUTBOUND!$P:$P))</f>
        <v/>
      </c>
      <c r="AA1989" s="27" t="str">
        <f t="shared" si="515"/>
        <v/>
      </c>
      <c r="AB1989" s="27" t="str">
        <f t="shared" si="516"/>
        <v/>
      </c>
      <c r="AC1989" s="71" t="str">
        <f t="shared" si="517"/>
        <v/>
      </c>
      <c r="AD1989" s="71" t="str">
        <f t="shared" si="518"/>
        <v/>
      </c>
      <c r="AE1989" s="71" t="str">
        <f t="shared" si="519"/>
        <v/>
      </c>
      <c r="AF1989" s="80" t="str">
        <f t="shared" si="520"/>
        <v/>
      </c>
    </row>
    <row r="1990" spans="5:32">
      <c r="E1990" s="57" t="str">
        <f t="shared" si="521"/>
        <v/>
      </c>
      <c r="K1990" s="65" t="str">
        <f t="shared" si="510"/>
        <v/>
      </c>
      <c r="M1990" s="66" t="str">
        <f t="shared" si="511"/>
        <v/>
      </c>
      <c r="Q1990" s="71" t="str">
        <f t="shared" si="512"/>
        <v/>
      </c>
      <c r="R1990" s="65" t="str">
        <f t="shared" si="513"/>
        <v/>
      </c>
      <c r="S1990" s="72" t="str">
        <f t="shared" si="514"/>
        <v/>
      </c>
      <c r="V1990" s="27" t="str">
        <f>IF(E1990="","",SUMIF(OUTBOUND!$G:$G,WMS!E1990,OUTBOUND!$L:$L))</f>
        <v/>
      </c>
      <c r="W1990" s="27" t="str">
        <f>IF(E1990="","",SUMIF(OUTBOUND!$G:$G,WMS!E1990,OUTBOUND!$M:$M))</f>
        <v/>
      </c>
      <c r="X1990" s="71" t="str">
        <f>IF(E1990="","",SUMIF(OUTBOUND!$G:$G,WMS!E1990,OUTBOUND!$O:$O))</f>
        <v/>
      </c>
      <c r="Y1990" s="71" t="str">
        <f>IF(E1990="","",SUMIF(OUTBOUND!$G:$G,WMS!E1990,OUTBOUND!$AC:$AC))</f>
        <v/>
      </c>
      <c r="Z1990" s="71" t="str">
        <f>IF(E1990="","",SUMIF(OUTBOUND!$G:$G,WMS!E1990,OUTBOUND!$P:$P))</f>
        <v/>
      </c>
      <c r="AA1990" s="27" t="str">
        <f t="shared" si="515"/>
        <v/>
      </c>
      <c r="AB1990" s="27" t="str">
        <f t="shared" si="516"/>
        <v/>
      </c>
      <c r="AC1990" s="71" t="str">
        <f t="shared" si="517"/>
        <v/>
      </c>
      <c r="AD1990" s="71" t="str">
        <f t="shared" si="518"/>
        <v/>
      </c>
      <c r="AE1990" s="71" t="str">
        <f t="shared" si="519"/>
        <v/>
      </c>
      <c r="AF1990" s="80" t="str">
        <f t="shared" si="520"/>
        <v/>
      </c>
    </row>
    <row r="1991" spans="5:32">
      <c r="E1991" s="57" t="str">
        <f t="shared" si="521"/>
        <v/>
      </c>
      <c r="K1991" s="65" t="str">
        <f t="shared" si="510"/>
        <v/>
      </c>
      <c r="M1991" s="66" t="str">
        <f t="shared" si="511"/>
        <v/>
      </c>
      <c r="Q1991" s="71" t="str">
        <f t="shared" si="512"/>
        <v/>
      </c>
      <c r="R1991" s="65" t="str">
        <f t="shared" si="513"/>
        <v/>
      </c>
      <c r="S1991" s="72" t="str">
        <f t="shared" si="514"/>
        <v/>
      </c>
      <c r="V1991" s="27" t="str">
        <f>IF(E1991="","",SUMIF(OUTBOUND!$G:$G,WMS!E1991,OUTBOUND!$L:$L))</f>
        <v/>
      </c>
      <c r="W1991" s="27" t="str">
        <f>IF(E1991="","",SUMIF(OUTBOUND!$G:$G,WMS!E1991,OUTBOUND!$M:$M))</f>
        <v/>
      </c>
      <c r="X1991" s="71" t="str">
        <f>IF(E1991="","",SUMIF(OUTBOUND!$G:$G,WMS!E1991,OUTBOUND!$O:$O))</f>
        <v/>
      </c>
      <c r="Y1991" s="71" t="str">
        <f>IF(E1991="","",SUMIF(OUTBOUND!$G:$G,WMS!E1991,OUTBOUND!$AC:$AC))</f>
        <v/>
      </c>
      <c r="Z1991" s="71" t="str">
        <f>IF(E1991="","",SUMIF(OUTBOUND!$G:$G,WMS!E1991,OUTBOUND!$P:$P))</f>
        <v/>
      </c>
      <c r="AA1991" s="27" t="str">
        <f t="shared" si="515"/>
        <v/>
      </c>
      <c r="AB1991" s="27" t="str">
        <f t="shared" si="516"/>
        <v/>
      </c>
      <c r="AC1991" s="71" t="str">
        <f t="shared" si="517"/>
        <v/>
      </c>
      <c r="AD1991" s="71" t="str">
        <f t="shared" si="518"/>
        <v/>
      </c>
      <c r="AE1991" s="71" t="str">
        <f t="shared" si="519"/>
        <v/>
      </c>
      <c r="AF1991" s="80" t="str">
        <f t="shared" si="520"/>
        <v/>
      </c>
    </row>
    <row r="1992" spans="5:32">
      <c r="E1992" s="57" t="str">
        <f t="shared" si="521"/>
        <v/>
      </c>
      <c r="K1992" s="65" t="str">
        <f t="shared" si="510"/>
        <v/>
      </c>
      <c r="M1992" s="66" t="str">
        <f t="shared" si="511"/>
        <v/>
      </c>
      <c r="Q1992" s="71" t="str">
        <f t="shared" si="512"/>
        <v/>
      </c>
      <c r="R1992" s="65" t="str">
        <f t="shared" si="513"/>
        <v/>
      </c>
      <c r="S1992" s="72" t="str">
        <f t="shared" si="514"/>
        <v/>
      </c>
      <c r="V1992" s="27" t="str">
        <f>IF(E1992="","",SUMIF(OUTBOUND!$G:$G,WMS!E1992,OUTBOUND!$L:$L))</f>
        <v/>
      </c>
      <c r="W1992" s="27" t="str">
        <f>IF(E1992="","",SUMIF(OUTBOUND!$G:$G,WMS!E1992,OUTBOUND!$M:$M))</f>
        <v/>
      </c>
      <c r="X1992" s="71" t="str">
        <f>IF(E1992="","",SUMIF(OUTBOUND!$G:$G,WMS!E1992,OUTBOUND!$O:$O))</f>
        <v/>
      </c>
      <c r="Y1992" s="71" t="str">
        <f>IF(E1992="","",SUMIF(OUTBOUND!$G:$G,WMS!E1992,OUTBOUND!$AC:$AC))</f>
        <v/>
      </c>
      <c r="Z1992" s="71" t="str">
        <f>IF(E1992="","",SUMIF(OUTBOUND!$G:$G,WMS!E1992,OUTBOUND!$P:$P))</f>
        <v/>
      </c>
      <c r="AA1992" s="27" t="str">
        <f t="shared" si="515"/>
        <v/>
      </c>
      <c r="AB1992" s="27" t="str">
        <f t="shared" si="516"/>
        <v/>
      </c>
      <c r="AC1992" s="71" t="str">
        <f t="shared" si="517"/>
        <v/>
      </c>
      <c r="AD1992" s="71" t="str">
        <f t="shared" si="518"/>
        <v/>
      </c>
      <c r="AE1992" s="71" t="str">
        <f t="shared" si="519"/>
        <v/>
      </c>
      <c r="AF1992" s="80" t="str">
        <f t="shared" si="520"/>
        <v/>
      </c>
    </row>
    <row r="1993" spans="5:32">
      <c r="E1993" s="57" t="str">
        <f t="shared" si="521"/>
        <v/>
      </c>
      <c r="K1993" s="65" t="str">
        <f t="shared" si="510"/>
        <v/>
      </c>
      <c r="M1993" s="66" t="str">
        <f t="shared" si="511"/>
        <v/>
      </c>
      <c r="Q1993" s="71" t="str">
        <f t="shared" si="512"/>
        <v/>
      </c>
      <c r="R1993" s="65" t="str">
        <f t="shared" si="513"/>
        <v/>
      </c>
      <c r="S1993" s="72" t="str">
        <f t="shared" si="514"/>
        <v/>
      </c>
      <c r="V1993" s="27" t="str">
        <f>IF(E1993="","",SUMIF(OUTBOUND!$G:$G,WMS!E1993,OUTBOUND!$L:$L))</f>
        <v/>
      </c>
      <c r="W1993" s="27" t="str">
        <f>IF(E1993="","",SUMIF(OUTBOUND!$G:$G,WMS!E1993,OUTBOUND!$M:$M))</f>
        <v/>
      </c>
      <c r="X1993" s="71" t="str">
        <f>IF(E1993="","",SUMIF(OUTBOUND!$G:$G,WMS!E1993,OUTBOUND!$O:$O))</f>
        <v/>
      </c>
      <c r="Y1993" s="71" t="str">
        <f>IF(E1993="","",SUMIF(OUTBOUND!$G:$G,WMS!E1993,OUTBOUND!$AC:$AC))</f>
        <v/>
      </c>
      <c r="Z1993" s="71" t="str">
        <f>IF(E1993="","",SUMIF(OUTBOUND!$G:$G,WMS!E1993,OUTBOUND!$P:$P))</f>
        <v/>
      </c>
      <c r="AA1993" s="27" t="str">
        <f t="shared" si="515"/>
        <v/>
      </c>
      <c r="AB1993" s="27" t="str">
        <f t="shared" si="516"/>
        <v/>
      </c>
      <c r="AC1993" s="71" t="str">
        <f t="shared" si="517"/>
        <v/>
      </c>
      <c r="AD1993" s="71" t="str">
        <f t="shared" si="518"/>
        <v/>
      </c>
      <c r="AE1993" s="71" t="str">
        <f t="shared" si="519"/>
        <v/>
      </c>
      <c r="AF1993" s="80" t="str">
        <f t="shared" si="520"/>
        <v/>
      </c>
    </row>
    <row r="1994" spans="5:32">
      <c r="E1994" s="57" t="str">
        <f t="shared" si="521"/>
        <v/>
      </c>
      <c r="K1994" s="65" t="str">
        <f t="shared" si="510"/>
        <v/>
      </c>
      <c r="M1994" s="66" t="str">
        <f t="shared" si="511"/>
        <v/>
      </c>
      <c r="Q1994" s="71" t="str">
        <f t="shared" si="512"/>
        <v/>
      </c>
      <c r="R1994" s="65" t="str">
        <f t="shared" si="513"/>
        <v/>
      </c>
      <c r="S1994" s="72" t="str">
        <f t="shared" si="514"/>
        <v/>
      </c>
      <c r="V1994" s="27" t="str">
        <f>IF(E1994="","",SUMIF(OUTBOUND!$G:$G,WMS!E1994,OUTBOUND!$L:$L))</f>
        <v/>
      </c>
      <c r="W1994" s="27" t="str">
        <f>IF(E1994="","",SUMIF(OUTBOUND!$G:$G,WMS!E1994,OUTBOUND!$M:$M))</f>
        <v/>
      </c>
      <c r="X1994" s="71" t="str">
        <f>IF(E1994="","",SUMIF(OUTBOUND!$G:$G,WMS!E1994,OUTBOUND!$O:$O))</f>
        <v/>
      </c>
      <c r="Y1994" s="71" t="str">
        <f>IF(E1994="","",SUMIF(OUTBOUND!$G:$G,WMS!E1994,OUTBOUND!$AC:$AC))</f>
        <v/>
      </c>
      <c r="Z1994" s="71" t="str">
        <f>IF(E1994="","",SUMIF(OUTBOUND!$G:$G,WMS!E1994,OUTBOUND!$P:$P))</f>
        <v/>
      </c>
      <c r="AA1994" s="27" t="str">
        <f t="shared" si="515"/>
        <v/>
      </c>
      <c r="AB1994" s="27" t="str">
        <f t="shared" si="516"/>
        <v/>
      </c>
      <c r="AC1994" s="71" t="str">
        <f t="shared" si="517"/>
        <v/>
      </c>
      <c r="AD1994" s="71" t="str">
        <f t="shared" si="518"/>
        <v/>
      </c>
      <c r="AE1994" s="71" t="str">
        <f t="shared" si="519"/>
        <v/>
      </c>
      <c r="AF1994" s="80" t="str">
        <f t="shared" si="520"/>
        <v/>
      </c>
    </row>
    <row r="1995" spans="5:32">
      <c r="E1995" s="57" t="str">
        <f t="shared" si="521"/>
        <v/>
      </c>
      <c r="K1995" s="65" t="str">
        <f t="shared" si="510"/>
        <v/>
      </c>
      <c r="M1995" s="66" t="str">
        <f t="shared" si="511"/>
        <v/>
      </c>
      <c r="Q1995" s="71" t="str">
        <f t="shared" si="512"/>
        <v/>
      </c>
      <c r="R1995" s="65" t="str">
        <f t="shared" si="513"/>
        <v/>
      </c>
      <c r="S1995" s="72" t="str">
        <f t="shared" si="514"/>
        <v/>
      </c>
      <c r="V1995" s="27" t="str">
        <f>IF(E1995="","",SUMIF(OUTBOUND!$G:$G,WMS!E1995,OUTBOUND!$L:$L))</f>
        <v/>
      </c>
      <c r="W1995" s="27" t="str">
        <f>IF(E1995="","",SUMIF(OUTBOUND!$G:$G,WMS!E1995,OUTBOUND!$M:$M))</f>
        <v/>
      </c>
      <c r="X1995" s="71" t="str">
        <f>IF(E1995="","",SUMIF(OUTBOUND!$G:$G,WMS!E1995,OUTBOUND!$O:$O))</f>
        <v/>
      </c>
      <c r="Y1995" s="71" t="str">
        <f>IF(E1995="","",SUMIF(OUTBOUND!$G:$G,WMS!E1995,OUTBOUND!$AC:$AC))</f>
        <v/>
      </c>
      <c r="Z1995" s="71" t="str">
        <f>IF(E1995="","",SUMIF(OUTBOUND!$G:$G,WMS!E1995,OUTBOUND!$P:$P))</f>
        <v/>
      </c>
      <c r="AA1995" s="27" t="str">
        <f t="shared" si="515"/>
        <v/>
      </c>
      <c r="AB1995" s="27" t="str">
        <f t="shared" si="516"/>
        <v/>
      </c>
      <c r="AC1995" s="71" t="str">
        <f t="shared" si="517"/>
        <v/>
      </c>
      <c r="AD1995" s="71" t="str">
        <f t="shared" si="518"/>
        <v/>
      </c>
      <c r="AE1995" s="71" t="str">
        <f t="shared" si="519"/>
        <v/>
      </c>
      <c r="AF1995" s="80" t="str">
        <f t="shared" si="520"/>
        <v/>
      </c>
    </row>
    <row r="1996" spans="5:32">
      <c r="E1996" s="57" t="str">
        <f t="shared" si="521"/>
        <v/>
      </c>
      <c r="K1996" s="65" t="str">
        <f t="shared" si="510"/>
        <v/>
      </c>
      <c r="M1996" s="66" t="str">
        <f t="shared" si="511"/>
        <v/>
      </c>
      <c r="Q1996" s="71" t="str">
        <f t="shared" si="512"/>
        <v/>
      </c>
      <c r="R1996" s="65" t="str">
        <f t="shared" si="513"/>
        <v/>
      </c>
      <c r="S1996" s="72" t="str">
        <f t="shared" si="514"/>
        <v/>
      </c>
      <c r="V1996" s="27" t="str">
        <f>IF(E1996="","",SUMIF(OUTBOUND!$G:$G,WMS!E1996,OUTBOUND!$L:$L))</f>
        <v/>
      </c>
      <c r="W1996" s="27" t="str">
        <f>IF(E1996="","",SUMIF(OUTBOUND!$G:$G,WMS!E1996,OUTBOUND!$M:$M))</f>
        <v/>
      </c>
      <c r="X1996" s="71" t="str">
        <f>IF(E1996="","",SUMIF(OUTBOUND!$G:$G,WMS!E1996,OUTBOUND!$O:$O))</f>
        <v/>
      </c>
      <c r="Y1996" s="71" t="str">
        <f>IF(E1996="","",SUMIF(OUTBOUND!$G:$G,WMS!E1996,OUTBOUND!$AC:$AC))</f>
        <v/>
      </c>
      <c r="Z1996" s="71" t="str">
        <f>IF(E1996="","",SUMIF(OUTBOUND!$G:$G,WMS!E1996,OUTBOUND!$P:$P))</f>
        <v/>
      </c>
      <c r="AA1996" s="27" t="str">
        <f t="shared" si="515"/>
        <v/>
      </c>
      <c r="AB1996" s="27" t="str">
        <f t="shared" si="516"/>
        <v/>
      </c>
      <c r="AC1996" s="71" t="str">
        <f t="shared" si="517"/>
        <v/>
      </c>
      <c r="AD1996" s="71" t="str">
        <f t="shared" si="518"/>
        <v/>
      </c>
      <c r="AE1996" s="71" t="str">
        <f t="shared" si="519"/>
        <v/>
      </c>
      <c r="AF1996" s="80" t="str">
        <f t="shared" si="520"/>
        <v/>
      </c>
    </row>
    <row r="1997" spans="5:32">
      <c r="E1997" s="57" t="str">
        <f t="shared" si="521"/>
        <v/>
      </c>
      <c r="K1997" s="65" t="str">
        <f t="shared" si="510"/>
        <v/>
      </c>
      <c r="M1997" s="66" t="str">
        <f t="shared" si="511"/>
        <v/>
      </c>
      <c r="Q1997" s="71" t="str">
        <f t="shared" si="512"/>
        <v/>
      </c>
      <c r="R1997" s="65" t="str">
        <f t="shared" si="513"/>
        <v/>
      </c>
      <c r="S1997" s="72" t="str">
        <f t="shared" si="514"/>
        <v/>
      </c>
      <c r="V1997" s="27" t="str">
        <f>IF(E1997="","",SUMIF(OUTBOUND!$G:$G,WMS!E1997,OUTBOUND!$L:$L))</f>
        <v/>
      </c>
      <c r="W1997" s="27" t="str">
        <f>IF(E1997="","",SUMIF(OUTBOUND!$G:$G,WMS!E1997,OUTBOUND!$M:$M))</f>
        <v/>
      </c>
      <c r="X1997" s="71" t="str">
        <f>IF(E1997="","",SUMIF(OUTBOUND!$G:$G,WMS!E1997,OUTBOUND!$O:$O))</f>
        <v/>
      </c>
      <c r="Y1997" s="71" t="str">
        <f>IF(E1997="","",SUMIF(OUTBOUND!$G:$G,WMS!E1997,OUTBOUND!$AC:$AC))</f>
        <v/>
      </c>
      <c r="Z1997" s="71" t="str">
        <f>IF(E1997="","",SUMIF(OUTBOUND!$G:$G,WMS!E1997,OUTBOUND!$P:$P))</f>
        <v/>
      </c>
      <c r="AA1997" s="27" t="str">
        <f t="shared" si="515"/>
        <v/>
      </c>
      <c r="AB1997" s="27" t="str">
        <f t="shared" si="516"/>
        <v/>
      </c>
      <c r="AC1997" s="71" t="str">
        <f t="shared" si="517"/>
        <v/>
      </c>
      <c r="AD1997" s="71" t="str">
        <f t="shared" si="518"/>
        <v/>
      </c>
      <c r="AE1997" s="71" t="str">
        <f t="shared" si="519"/>
        <v/>
      </c>
      <c r="AF1997" s="80" t="str">
        <f t="shared" si="520"/>
        <v/>
      </c>
    </row>
    <row r="1998" spans="5:32">
      <c r="E1998" s="57" t="str">
        <f t="shared" si="521"/>
        <v/>
      </c>
      <c r="K1998" s="65" t="str">
        <f t="shared" si="510"/>
        <v/>
      </c>
      <c r="M1998" s="66" t="str">
        <f t="shared" si="511"/>
        <v/>
      </c>
      <c r="Q1998" s="71" t="str">
        <f t="shared" si="512"/>
        <v/>
      </c>
      <c r="R1998" s="65" t="str">
        <f t="shared" si="513"/>
        <v/>
      </c>
      <c r="S1998" s="72" t="str">
        <f t="shared" si="514"/>
        <v/>
      </c>
      <c r="V1998" s="27" t="str">
        <f>IF(E1998="","",SUMIF(OUTBOUND!$G:$G,WMS!E1998,OUTBOUND!$L:$L))</f>
        <v/>
      </c>
      <c r="W1998" s="27" t="str">
        <f>IF(E1998="","",SUMIF(OUTBOUND!$G:$G,WMS!E1998,OUTBOUND!$M:$M))</f>
        <v/>
      </c>
      <c r="X1998" s="71" t="str">
        <f>IF(E1998="","",SUMIF(OUTBOUND!$G:$G,WMS!E1998,OUTBOUND!$O:$O))</f>
        <v/>
      </c>
      <c r="Y1998" s="71" t="str">
        <f>IF(E1998="","",SUMIF(OUTBOUND!$G:$G,WMS!E1998,OUTBOUND!$AC:$AC))</f>
        <v/>
      </c>
      <c r="Z1998" s="71" t="str">
        <f>IF(E1998="","",SUMIF(OUTBOUND!$G:$G,WMS!E1998,OUTBOUND!$P:$P))</f>
        <v/>
      </c>
      <c r="AA1998" s="27" t="str">
        <f t="shared" si="515"/>
        <v/>
      </c>
      <c r="AB1998" s="27" t="str">
        <f t="shared" si="516"/>
        <v/>
      </c>
      <c r="AC1998" s="71" t="str">
        <f t="shared" si="517"/>
        <v/>
      </c>
      <c r="AD1998" s="71" t="str">
        <f t="shared" si="518"/>
        <v/>
      </c>
      <c r="AE1998" s="71" t="str">
        <f t="shared" si="519"/>
        <v/>
      </c>
      <c r="AF1998" s="80" t="str">
        <f t="shared" si="520"/>
        <v/>
      </c>
    </row>
    <row r="1999" spans="5:32">
      <c r="E1999" s="57" t="str">
        <f t="shared" si="521"/>
        <v/>
      </c>
      <c r="K1999" s="65" t="str">
        <f t="shared" si="510"/>
        <v/>
      </c>
      <c r="M1999" s="66" t="str">
        <f t="shared" si="511"/>
        <v/>
      </c>
      <c r="Q1999" s="71" t="str">
        <f t="shared" si="512"/>
        <v/>
      </c>
      <c r="R1999" s="65" t="str">
        <f t="shared" si="513"/>
        <v/>
      </c>
      <c r="S1999" s="72" t="str">
        <f t="shared" si="514"/>
        <v/>
      </c>
      <c r="V1999" s="27" t="str">
        <f>IF(E1999="","",SUMIF(OUTBOUND!$G:$G,WMS!E1999,OUTBOUND!$L:$L))</f>
        <v/>
      </c>
      <c r="W1999" s="27" t="str">
        <f>IF(E1999="","",SUMIF(OUTBOUND!$G:$G,WMS!E1999,OUTBOUND!$M:$M))</f>
        <v/>
      </c>
      <c r="X1999" s="71" t="str">
        <f>IF(E1999="","",SUMIF(OUTBOUND!$G:$G,WMS!E1999,OUTBOUND!$O:$O))</f>
        <v/>
      </c>
      <c r="Y1999" s="71" t="str">
        <f>IF(E1999="","",SUMIF(OUTBOUND!$G:$G,WMS!E1999,OUTBOUND!$AC:$AC))</f>
        <v/>
      </c>
      <c r="Z1999" s="71" t="str">
        <f>IF(E1999="","",SUMIF(OUTBOUND!$G:$G,WMS!E1999,OUTBOUND!$P:$P))</f>
        <v/>
      </c>
      <c r="AA1999" s="27" t="str">
        <f t="shared" si="515"/>
        <v/>
      </c>
      <c r="AB1999" s="27" t="str">
        <f t="shared" si="516"/>
        <v/>
      </c>
      <c r="AC1999" s="71" t="str">
        <f t="shared" si="517"/>
        <v/>
      </c>
      <c r="AD1999" s="71" t="str">
        <f t="shared" si="518"/>
        <v/>
      </c>
      <c r="AE1999" s="71" t="str">
        <f t="shared" si="519"/>
        <v/>
      </c>
      <c r="AF1999" s="80" t="str">
        <f t="shared" si="520"/>
        <v/>
      </c>
    </row>
    <row r="2000" spans="5:32">
      <c r="E2000" s="57" t="str">
        <f t="shared" si="521"/>
        <v/>
      </c>
      <c r="K2000" s="65" t="str">
        <f t="shared" si="510"/>
        <v/>
      </c>
      <c r="M2000" s="66" t="str">
        <f t="shared" si="511"/>
        <v/>
      </c>
      <c r="Q2000" s="71" t="str">
        <f t="shared" si="512"/>
        <v/>
      </c>
      <c r="R2000" s="65" t="str">
        <f t="shared" si="513"/>
        <v/>
      </c>
      <c r="S2000" s="72" t="str">
        <f t="shared" si="514"/>
        <v/>
      </c>
      <c r="V2000" s="27" t="str">
        <f>IF(E2000="","",SUMIF(OUTBOUND!$G:$G,WMS!E2000,OUTBOUND!$L:$L))</f>
        <v/>
      </c>
      <c r="W2000" s="27" t="str">
        <f>IF(E2000="","",SUMIF(OUTBOUND!$G:$G,WMS!E2000,OUTBOUND!$M:$M))</f>
        <v/>
      </c>
      <c r="X2000" s="71" t="str">
        <f>IF(E2000="","",SUMIF(OUTBOUND!$G:$G,WMS!E2000,OUTBOUND!$O:$O))</f>
        <v/>
      </c>
      <c r="Y2000" s="71" t="str">
        <f>IF(E2000="","",SUMIF(OUTBOUND!$G:$G,WMS!E2000,OUTBOUND!$AC:$AC))</f>
        <v/>
      </c>
      <c r="Z2000" s="71" t="str">
        <f>IF(E2000="","",SUMIF(OUTBOUND!$G:$G,WMS!E2000,OUTBOUND!$P:$P))</f>
        <v/>
      </c>
      <c r="AA2000" s="27" t="str">
        <f t="shared" si="515"/>
        <v/>
      </c>
      <c r="AB2000" s="27" t="str">
        <f t="shared" si="516"/>
        <v/>
      </c>
      <c r="AC2000" s="71" t="str">
        <f t="shared" si="517"/>
        <v/>
      </c>
      <c r="AD2000" s="71" t="str">
        <f t="shared" si="518"/>
        <v/>
      </c>
      <c r="AE2000" s="71" t="str">
        <f t="shared" si="519"/>
        <v/>
      </c>
      <c r="AF2000" s="80" t="str">
        <f t="shared" si="520"/>
        <v/>
      </c>
    </row>
  </sheetData>
  <sheetProtection password="E1A4" sheet="1" objects="1" formatCells="0" formatRows="0" insertRows="0" deleteRows="0" autoFilter="0" pivotTables="0"/>
  <autoFilter ref="A2:AG2000"/>
  <phoneticPr fontId="17" type="noConversion"/>
  <printOptions horizontalCentered="1"/>
  <pageMargins left="0.39305555555555599" right="0.39305555555555599" top="0.39305555555555599" bottom="0.39305555555555599" header="0.196527777777778" footer="0.196527777777778"/>
  <pageSetup paperSize="9" scale="27" fitToHeight="10" orientation="landscape"/>
  <headerFooter>
    <oddHeader>&amp;C&amp;A</oddHead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  <pageSetUpPr fitToPage="1"/>
  </sheetPr>
  <dimension ref="A2:AE1500"/>
  <sheetViews>
    <sheetView topLeftCell="K1" zoomScale="90" zoomScaleNormal="90" workbookViewId="0">
      <pane ySplit="2" topLeftCell="A1220" activePane="bottomLeft" state="frozen"/>
      <selection pane="bottomLeft" activeCell="R1254" sqref="R1254"/>
    </sheetView>
  </sheetViews>
  <sheetFormatPr defaultColWidth="9.140625" defaultRowHeight="10.199999999999999"/>
  <cols>
    <col min="1" max="2" width="13.140625" style="2" customWidth="1"/>
    <col min="3" max="3" width="19.85546875" style="2" customWidth="1"/>
    <col min="4" max="4" width="20" style="3" customWidth="1"/>
    <col min="5" max="5" width="30" style="3" customWidth="1"/>
    <col min="6" max="6" width="14.85546875" style="3" customWidth="1"/>
    <col min="7" max="7" width="43" style="4" customWidth="1"/>
    <col min="8" max="8" width="15.140625" style="5" customWidth="1"/>
    <col min="9" max="9" width="17" style="5" customWidth="1"/>
    <col min="10" max="10" width="17.28515625" style="5" customWidth="1"/>
    <col min="11" max="11" width="12.140625" style="6" customWidth="1"/>
    <col min="12" max="12" width="13.28515625" style="7" customWidth="1"/>
    <col min="13" max="13" width="13.85546875" style="7" customWidth="1"/>
    <col min="14" max="14" width="35.7109375" style="8" customWidth="1"/>
    <col min="15" max="15" width="16.140625" style="9" customWidth="1"/>
    <col min="16" max="16" width="13.42578125" style="9" customWidth="1"/>
    <col min="17" max="17" width="17.42578125" style="6" customWidth="1"/>
    <col min="18" max="18" width="21.140625" style="6" customWidth="1"/>
    <col min="19" max="19" width="17.42578125" style="4" customWidth="1"/>
    <col min="20" max="20" width="31.28515625" style="4" customWidth="1"/>
    <col min="21" max="21" width="11.140625" style="5" customWidth="1"/>
    <col min="22" max="22" width="12" style="5" customWidth="1"/>
    <col min="23" max="23" width="12" style="10" customWidth="1"/>
    <col min="24" max="24" width="11.42578125" style="10" customWidth="1"/>
    <col min="25" max="26" width="10.42578125" style="5" customWidth="1"/>
    <col min="27" max="27" width="16.42578125" style="5" customWidth="1"/>
    <col min="28" max="28" width="12.42578125" style="10" customWidth="1"/>
    <col min="29" max="30" width="10.42578125" style="10" customWidth="1"/>
    <col min="31" max="31" width="56" style="11" customWidth="1"/>
    <col min="32" max="16384" width="9.140625" style="11"/>
  </cols>
  <sheetData>
    <row r="2" spans="1:31" s="1" customFormat="1" ht="40.950000000000003" customHeight="1">
      <c r="A2" s="12" t="s">
        <v>4152</v>
      </c>
      <c r="B2" s="12" t="s">
        <v>4153</v>
      </c>
      <c r="C2" s="13" t="s">
        <v>4154</v>
      </c>
      <c r="D2" s="14" t="s">
        <v>4155</v>
      </c>
      <c r="E2" s="14" t="s">
        <v>2589</v>
      </c>
      <c r="F2" s="14" t="s">
        <v>2590</v>
      </c>
      <c r="G2" s="15" t="s">
        <v>2591</v>
      </c>
      <c r="H2" s="16" t="s">
        <v>2597</v>
      </c>
      <c r="I2" s="16" t="s">
        <v>2598</v>
      </c>
      <c r="J2" s="16" t="s">
        <v>2603</v>
      </c>
      <c r="K2" s="16" t="s">
        <v>4156</v>
      </c>
      <c r="L2" s="23" t="s">
        <v>4157</v>
      </c>
      <c r="M2" s="23" t="s">
        <v>4158</v>
      </c>
      <c r="N2" s="24" t="s">
        <v>4159</v>
      </c>
      <c r="O2" s="25" t="s">
        <v>4160</v>
      </c>
      <c r="P2" s="25" t="s">
        <v>4161</v>
      </c>
      <c r="Q2" s="16" t="s">
        <v>2592</v>
      </c>
      <c r="R2" s="16" t="s">
        <v>2593</v>
      </c>
      <c r="S2" s="30" t="s">
        <v>0</v>
      </c>
      <c r="T2" s="30" t="s">
        <v>4162</v>
      </c>
      <c r="U2" s="31" t="s">
        <v>4163</v>
      </c>
      <c r="V2" s="31" t="s">
        <v>4164</v>
      </c>
      <c r="W2" s="32" t="s">
        <v>4165</v>
      </c>
      <c r="X2" s="32" t="s">
        <v>4166</v>
      </c>
      <c r="Y2" s="31" t="s">
        <v>4167</v>
      </c>
      <c r="Z2" s="31" t="s">
        <v>4168</v>
      </c>
      <c r="AA2" s="31" t="s">
        <v>4169</v>
      </c>
      <c r="AB2" s="34" t="s">
        <v>4170</v>
      </c>
      <c r="AC2" s="34" t="s">
        <v>4171</v>
      </c>
      <c r="AD2" s="25" t="s">
        <v>1</v>
      </c>
      <c r="AE2" s="35" t="s">
        <v>4172</v>
      </c>
    </row>
    <row r="3" spans="1:31">
      <c r="A3" s="2">
        <v>43342</v>
      </c>
      <c r="B3" s="2">
        <v>43344</v>
      </c>
      <c r="C3" s="2" t="s">
        <v>4173</v>
      </c>
      <c r="D3" s="3" t="s">
        <v>137</v>
      </c>
      <c r="E3" s="3" t="s">
        <v>2621</v>
      </c>
      <c r="F3" s="3" t="s">
        <v>4174</v>
      </c>
      <c r="G3" s="17" t="str">
        <f t="shared" ref="G3:G66" si="0">IF(F3="","",E3&amp;"/"&amp;F3)</f>
        <v>KG-ARI-1808-00019-00285/42609926</v>
      </c>
      <c r="H3" s="18">
        <f>IF(G3="","",VLOOKUP(G3,WMS!$E$3:$Q$944,7,FALSE))</f>
        <v>6</v>
      </c>
      <c r="I3" s="18">
        <f>IF(G3="","",VLOOKUP(G3,WMS!$E$3:$Q$944,8,FALSE))</f>
        <v>0.85</v>
      </c>
      <c r="J3" s="18">
        <f>IF(G3="","",VLOOKUP(G3,WMS!$E$3:$Q$944,13,FALSE))</f>
        <v>8.0000000000000002E-3</v>
      </c>
      <c r="K3" s="26" t="b">
        <f t="shared" ref="K3:K28" si="1">IF(M3="","",EXACT(H3,M3/L3))</f>
        <v>1</v>
      </c>
      <c r="L3" s="7">
        <v>7</v>
      </c>
      <c r="M3" s="27">
        <f>IF(G3="","",VLOOKUP(G3,WMS!$E$3:$U$944,7,0)*L3)</f>
        <v>42</v>
      </c>
      <c r="N3" s="28" t="str">
        <f>IF(G3="","",VLOOKUP(G3,WMS!$E$3:$U$944,17,0))</f>
        <v>A01-303</v>
      </c>
      <c r="O3" s="29">
        <f t="shared" ref="O3:O28" si="2">IF(L3="","",I3*L3)</f>
        <v>5.95</v>
      </c>
      <c r="P3" s="29">
        <f t="shared" ref="P3:P66" si="3">IF(L3="","",J3*L3)</f>
        <v>5.6000000000000001E-2</v>
      </c>
      <c r="Q3" s="26" t="str">
        <f>IF(G3="","",VLOOKUP(G3,WMS!$E$3:$G$944,2,FALSE))</f>
        <v>KAS18070201</v>
      </c>
      <c r="R3" s="26" t="str">
        <f>IF(G3="","",VLOOKUP(G3,WMS!$E$3:$G$944,3,FALSE))</f>
        <v>KAS1807020104</v>
      </c>
      <c r="S3" s="17" t="str">
        <f>IF(R3="","",VLOOKUP(R3,CUSTOMS!$E$3:$N$1470,2,FALSE))</f>
        <v>9405409000</v>
      </c>
      <c r="T3" s="17" t="str">
        <f>IF(R3="","",VLOOKUP(R3,CUSTOMS!$E$3:$N$1470,3,FALSE))</f>
        <v>装饰灯</v>
      </c>
      <c r="U3" s="18">
        <f t="shared" ref="U3:U66" si="4">IF(V3="","",IF(V3="千克",M3*AB3,M3))</f>
        <v>42</v>
      </c>
      <c r="V3" s="18" t="str">
        <f>IF(R3="","",VLOOKUP(R3,CUSTOMS!$E$3:$N$1470,5,FALSE))</f>
        <v>套</v>
      </c>
      <c r="W3" s="33">
        <f>IF(R3="","",VLOOKUP(R3,CUSTOMS!$E$3:$N$1470,6,FALSE))</f>
        <v>0.63</v>
      </c>
      <c r="X3" s="33">
        <f t="shared" ref="X3:X66" si="5">IF(W3="","",U3*W3)</f>
        <v>26.46</v>
      </c>
      <c r="Y3" s="18" t="str">
        <f>IF(R3="","",VLOOKUP(R3,CUSTOMS!$E$3:$N$1470,8,FALSE))</f>
        <v>美元</v>
      </c>
      <c r="Z3" s="18" t="str">
        <f>IF(R3="","",VLOOKUP(R3,CUSTOMS!$E$3:$N$1470,9,FALSE))</f>
        <v>中国</v>
      </c>
      <c r="AA3" s="18" t="str">
        <f>IF(R3="","",VLOOKUP(R3,CUSTOMS!$E$3:$N$1470,10,FALSE))</f>
        <v>美国</v>
      </c>
      <c r="AB3" s="33">
        <f>IF(R3="","",VLOOKUP(G3,WMS!$E$3:$T$944,15,FALSE))</f>
        <v>0.11700000000000001</v>
      </c>
      <c r="AC3" s="33">
        <f t="shared" ref="AC3:AC66" si="6">IF(AB3="","",M3*AB3)</f>
        <v>4.9140000000000006</v>
      </c>
      <c r="AD3" s="33" t="str">
        <f>IF(S3="","",VLOOKUP(S3,海关监管条件!$A$1:$B$2000,2,FALSE))</f>
        <v xml:space="preserve">无 </v>
      </c>
    </row>
    <row r="4" spans="1:31">
      <c r="A4" s="2">
        <v>43350</v>
      </c>
      <c r="B4" s="2">
        <v>43351</v>
      </c>
      <c r="C4" s="2" t="s">
        <v>4175</v>
      </c>
      <c r="D4" s="3" t="s">
        <v>146</v>
      </c>
      <c r="E4" s="3" t="s">
        <v>2624</v>
      </c>
      <c r="F4" s="3">
        <v>41400982</v>
      </c>
      <c r="G4" s="17" t="str">
        <f t="shared" si="0"/>
        <v>KG-ARI-1808-00019-00212/41400982</v>
      </c>
      <c r="H4" s="18">
        <f>IF(G4="","",VLOOKUP(G4,WMS!$E$3:$Q$944,7,FALSE))</f>
        <v>36</v>
      </c>
      <c r="I4" s="18">
        <f>IF(G4="","",VLOOKUP(G4,WMS!$E$3:$Q$944,8,FALSE))</f>
        <v>5.85</v>
      </c>
      <c r="J4" s="18">
        <f>IF(G4="","",VLOOKUP(G4,WMS!$E$3:$Q$944,13,FALSE))</f>
        <v>1.2E-2</v>
      </c>
      <c r="K4" s="26" t="b">
        <f t="shared" si="1"/>
        <v>1</v>
      </c>
      <c r="L4" s="7">
        <v>63</v>
      </c>
      <c r="M4" s="27">
        <f>IF(G4="","",VLOOKUP(G4,WMS!$E$3:$U$944,7,0)*L4)</f>
        <v>2268</v>
      </c>
      <c r="N4" s="28" t="str">
        <f>IF(G4="","",VLOOKUP(G4,WMS!$E$3:$U$944,17,0))</f>
        <v>A01-101</v>
      </c>
      <c r="O4" s="29">
        <f t="shared" si="2"/>
        <v>368.54999999999995</v>
      </c>
      <c r="P4" s="29">
        <f t="shared" si="3"/>
        <v>0.75600000000000001</v>
      </c>
      <c r="Q4" s="26" t="str">
        <f>IF(G4="","",VLOOKUP(G4,WMS!$E$3:$G$944,2,FALSE))</f>
        <v>KAS18071201</v>
      </c>
      <c r="R4" s="26" t="str">
        <f>IF(G4="","",VLOOKUP(G4,WMS!$E$3:$G$944,3,FALSE))</f>
        <v>KAS1807120105</v>
      </c>
      <c r="S4" s="17" t="str">
        <f>IF(R4="","",VLOOKUP(R4,CUSTOMS!$E$3:$N$1470,2,FALSE))</f>
        <v>9503008900</v>
      </c>
      <c r="T4" s="17" t="str">
        <f>IF(R4="","",VLOOKUP(R4,CUSTOMS!$E$3:$N$1470,3,FALSE))</f>
        <v>塑胶吹泡玩具</v>
      </c>
      <c r="U4" s="18">
        <f t="shared" si="4"/>
        <v>2268</v>
      </c>
      <c r="V4" s="18" t="str">
        <f>IF(R4="","",VLOOKUP(R4,CUSTOMS!$E$3:$N$1470,5,FALSE))</f>
        <v>个</v>
      </c>
      <c r="W4" s="33">
        <f>IF(R4="","",VLOOKUP(R4,CUSTOMS!$E$3:$N$1470,6,FALSE))</f>
        <v>1.3</v>
      </c>
      <c r="X4" s="33">
        <f t="shared" si="5"/>
        <v>2948.4</v>
      </c>
      <c r="Y4" s="18" t="str">
        <f>IF(R4="","",VLOOKUP(R4,CUSTOMS!$E$3:$N$1470,8,FALSE))</f>
        <v>港币</v>
      </c>
      <c r="Z4" s="18" t="str">
        <f>IF(R4="","",VLOOKUP(R4,CUSTOMS!$E$3:$N$1470,9,FALSE))</f>
        <v>中国</v>
      </c>
      <c r="AA4" s="18" t="str">
        <f>IF(R4="","",VLOOKUP(R4,CUSTOMS!$E$3:$N$1470,10,FALSE))</f>
        <v>美国</v>
      </c>
      <c r="AB4" s="33">
        <f>IF(R4="","",VLOOKUP(G4,WMS!$E$3:$T$944,15,FALSE))</f>
        <v>0.158</v>
      </c>
      <c r="AC4" s="33">
        <f t="shared" si="6"/>
        <v>358.34399999999999</v>
      </c>
      <c r="AD4" s="33" t="str">
        <f>IF(S4="","",VLOOKUP(S4,海关监管条件!$A$1:$B$2000,2,FALSE))</f>
        <v xml:space="preserve">A </v>
      </c>
    </row>
    <row r="5" spans="1:31">
      <c r="A5" s="2">
        <v>43350</v>
      </c>
      <c r="B5" s="2">
        <v>43351</v>
      </c>
      <c r="C5" s="2" t="s">
        <v>4175</v>
      </c>
      <c r="D5" s="19" t="s">
        <v>180</v>
      </c>
      <c r="E5" s="19" t="s">
        <v>2646</v>
      </c>
      <c r="F5" s="19">
        <v>42603320</v>
      </c>
      <c r="G5" s="17" t="str">
        <f t="shared" si="0"/>
        <v>KG-ARI-1808-00019-00335/42603320</v>
      </c>
      <c r="H5" s="18">
        <f>IF(G5="","",VLOOKUP(G5,WMS!$E$3:$Q$944,7,FALSE))</f>
        <v>10</v>
      </c>
      <c r="I5" s="18">
        <f>IF(G5="","",VLOOKUP(G5,WMS!$E$3:$Q$944,8,FALSE))</f>
        <v>0.7</v>
      </c>
      <c r="J5" s="18">
        <f>IF(G5="","",VLOOKUP(G5,WMS!$E$3:$Q$944,13,FALSE))</f>
        <v>4.0000000000000001E-3</v>
      </c>
      <c r="K5" s="26" t="b">
        <f t="shared" si="1"/>
        <v>1</v>
      </c>
      <c r="L5" s="7">
        <v>4</v>
      </c>
      <c r="M5" s="27">
        <f>IF(G5="","",VLOOKUP(G5,WMS!$E$3:$U$944,7,0)*L5)</f>
        <v>40</v>
      </c>
      <c r="N5" s="28" t="str">
        <f>IF(G5="","",VLOOKUP(G5,WMS!$E$3:$U$944,17,0))</f>
        <v>A20-201</v>
      </c>
      <c r="O5" s="29">
        <f t="shared" si="2"/>
        <v>2.8</v>
      </c>
      <c r="P5" s="29">
        <f t="shared" si="3"/>
        <v>1.6E-2</v>
      </c>
      <c r="Q5" s="26" t="str">
        <f>IF(G5="","",VLOOKUP(G5,WMS!$E$3:$G$944,2,FALSE))</f>
        <v>KAS18081003</v>
      </c>
      <c r="R5" s="26" t="str">
        <f>IF(G5="","",VLOOKUP(G5,WMS!$E$3:$G$944,3,FALSE))</f>
        <v>KAS18008100306</v>
      </c>
      <c r="S5" s="17" t="str">
        <f>IF(R5="","",VLOOKUP(R5,CUSTOMS!$E$3:$N$1470,2,FALSE))</f>
        <v>3926909090</v>
      </c>
      <c r="T5" s="17" t="str">
        <f>IF(R5="","",VLOOKUP(R5,CUSTOMS!$E$3:$N$1470,3,FALSE))</f>
        <v>手机套</v>
      </c>
      <c r="U5" s="18">
        <f t="shared" si="4"/>
        <v>40</v>
      </c>
      <c r="V5" s="18" t="str">
        <f>IF(R5="","",VLOOKUP(R5,CUSTOMS!$E$3:$N$1470,5,FALSE))</f>
        <v>个</v>
      </c>
      <c r="W5" s="33">
        <f>IF(R5="","",VLOOKUP(R5,CUSTOMS!$E$3:$N$1470,6,FALSE))</f>
        <v>2.5299999999999998</v>
      </c>
      <c r="X5" s="33">
        <f t="shared" si="5"/>
        <v>101.19999999999999</v>
      </c>
      <c r="Y5" s="18" t="str">
        <f>IF(R5="","",VLOOKUP(R5,CUSTOMS!$E$3:$N$1470,8,FALSE))</f>
        <v>美元</v>
      </c>
      <c r="Z5" s="18" t="str">
        <f>IF(R5="","",VLOOKUP(R5,CUSTOMS!$E$3:$N$1470,9,FALSE))</f>
        <v>中国</v>
      </c>
      <c r="AA5" s="18" t="str">
        <f>IF(R5="","",VLOOKUP(R5,CUSTOMS!$E$3:$N$1470,10,FALSE))</f>
        <v>中国</v>
      </c>
      <c r="AB5" s="33">
        <f>IF(R5="","",VLOOKUP(G5,WMS!$E$3:$T$944,15,FALSE))</f>
        <v>0.1</v>
      </c>
      <c r="AC5" s="33">
        <f t="shared" si="6"/>
        <v>4</v>
      </c>
      <c r="AD5" s="33" t="str">
        <f>IF(S5="","",VLOOKUP(S5,海关监管条件!$A$1:$B$2000,2,FALSE))</f>
        <v>无</v>
      </c>
    </row>
    <row r="6" spans="1:31">
      <c r="A6" s="2">
        <v>43350</v>
      </c>
      <c r="B6" s="2">
        <v>43351</v>
      </c>
      <c r="C6" s="2" t="s">
        <v>4175</v>
      </c>
      <c r="D6" s="19" t="s">
        <v>202</v>
      </c>
      <c r="E6" s="19" t="s">
        <v>2663</v>
      </c>
      <c r="F6" s="19" t="s">
        <v>2666</v>
      </c>
      <c r="G6" s="17" t="str">
        <f t="shared" si="0"/>
        <v>KG-ARI-1808-00019-00393/41174708</v>
      </c>
      <c r="H6" s="18">
        <f>IF(G6="","",VLOOKUP(G6,WMS!$E$3:$Q$944,7,FALSE))</f>
        <v>6</v>
      </c>
      <c r="I6" s="18">
        <f>IF(G6="","",VLOOKUP(G6,WMS!$E$3:$Q$944,8,FALSE))</f>
        <v>16.399999999999999</v>
      </c>
      <c r="J6" s="18">
        <f>IF(G6="","",VLOOKUP(G6,WMS!$E$3:$Q$944,13,FALSE))</f>
        <v>0.114</v>
      </c>
      <c r="K6" s="26" t="b">
        <f t="shared" si="1"/>
        <v>1</v>
      </c>
      <c r="L6" s="7">
        <v>11</v>
      </c>
      <c r="M6" s="27">
        <f>IF(G6="","",VLOOKUP(G6,WMS!$E$3:$U$944,7,0)*L6)</f>
        <v>66</v>
      </c>
      <c r="N6" s="28" t="str">
        <f>IF(G6="","",VLOOKUP(G6,WMS!$E$3:$U$944,17,0))</f>
        <v>A02-301-302</v>
      </c>
      <c r="O6" s="29">
        <f t="shared" si="2"/>
        <v>180.39999999999998</v>
      </c>
      <c r="P6" s="29">
        <f t="shared" si="3"/>
        <v>1.254</v>
      </c>
      <c r="Q6" s="26" t="str">
        <f>IF(G6="","",VLOOKUP(G6,WMS!$E$3:$G$944,2,FALSE))</f>
        <v>KAS18080201ABC</v>
      </c>
      <c r="R6" s="26" t="str">
        <f>IF(G6="","",VLOOKUP(G6,WMS!$E$3:$G$944,3,FALSE))</f>
        <v>KAS18080201C01</v>
      </c>
      <c r="S6" s="17" t="str">
        <f>IF(R6="","",VLOOKUP(R6,CUSTOMS!$E$3:$N$1470,2,FALSE))</f>
        <v>9403200000</v>
      </c>
      <c r="T6" s="17" t="str">
        <f>IF(R6="","",VLOOKUP(R6,CUSTOMS!$E$3:$N$1470,3,FALSE))</f>
        <v>铁制家用落地晒架</v>
      </c>
      <c r="U6" s="18">
        <f t="shared" si="4"/>
        <v>66</v>
      </c>
      <c r="V6" s="18" t="str">
        <f>IF(R6="","",VLOOKUP(R6,CUSTOMS!$E$3:$N$1470,5,FALSE))</f>
        <v>件</v>
      </c>
      <c r="W6" s="33">
        <f>IF(R6="","",VLOOKUP(R6,CUSTOMS!$E$3:$N$1470,6,FALSE))</f>
        <v>4.7699999999999996</v>
      </c>
      <c r="X6" s="33">
        <f t="shared" si="5"/>
        <v>314.82</v>
      </c>
      <c r="Y6" s="18" t="str">
        <f>IF(R6="","",VLOOKUP(R6,CUSTOMS!$E$3:$N$1470,8,FALSE))</f>
        <v>美元</v>
      </c>
      <c r="Z6" s="18" t="str">
        <f>IF(R6="","",VLOOKUP(R6,CUSTOMS!$E$3:$N$1470,9,FALSE))</f>
        <v>中国</v>
      </c>
      <c r="AA6" s="18" t="str">
        <f>IF(R6="","",VLOOKUP(R6,CUSTOMS!$E$3:$N$1470,10,FALSE))</f>
        <v>美国</v>
      </c>
      <c r="AB6" s="33">
        <f>IF(R6="","",VLOOKUP(G6,WMS!$E$3:$T$944,15,FALSE))</f>
        <v>2.5433333333333334</v>
      </c>
      <c r="AC6" s="33">
        <f t="shared" si="6"/>
        <v>167.86</v>
      </c>
      <c r="AD6" s="33" t="str">
        <f>IF(S6="","",VLOOKUP(S6,海关监管条件!$A$1:$B$2000,2,FALSE))</f>
        <v xml:space="preserve">无 </v>
      </c>
    </row>
    <row r="7" spans="1:31">
      <c r="A7" s="2">
        <v>43350</v>
      </c>
      <c r="B7" s="2">
        <v>43351</v>
      </c>
      <c r="C7" s="2" t="s">
        <v>4175</v>
      </c>
      <c r="D7" s="19" t="s">
        <v>202</v>
      </c>
      <c r="E7" s="19" t="s">
        <v>2663</v>
      </c>
      <c r="F7" s="19" t="s">
        <v>2670</v>
      </c>
      <c r="G7" s="17" t="str">
        <f t="shared" si="0"/>
        <v>KG-ARI-1808-00019-00393/41799949</v>
      </c>
      <c r="H7" s="18">
        <f>IF(G7="","",VLOOKUP(G7,WMS!$E$3:$Q$944,7,FALSE))</f>
        <v>4</v>
      </c>
      <c r="I7" s="18">
        <f>IF(G7="","",VLOOKUP(G7,WMS!$E$3:$Q$944,8,FALSE))</f>
        <v>15.1</v>
      </c>
      <c r="J7" s="18">
        <f>IF(G7="","",VLOOKUP(G7,WMS!$E$3:$Q$944,13,FALSE))</f>
        <v>0.19600000000000001</v>
      </c>
      <c r="K7" s="26" t="b">
        <f t="shared" si="1"/>
        <v>1</v>
      </c>
      <c r="L7" s="7">
        <v>22</v>
      </c>
      <c r="M7" s="27">
        <f>IF(G7="","",VLOOKUP(G7,WMS!$E$3:$U$944,7,0)*L7)</f>
        <v>88</v>
      </c>
      <c r="N7" s="28" t="str">
        <f>IF(G7="","",VLOOKUP(G7,WMS!$E$3:$U$944,17,0))</f>
        <v>A02-201、A05-101-201-301-302-202</v>
      </c>
      <c r="O7" s="29">
        <f t="shared" si="2"/>
        <v>332.2</v>
      </c>
      <c r="P7" s="29">
        <f t="shared" si="3"/>
        <v>4.3120000000000003</v>
      </c>
      <c r="Q7" s="26" t="str">
        <f>IF(G7="","",VLOOKUP(G7,WMS!$E$3:$G$944,2,FALSE))</f>
        <v>KAS18080201ABC</v>
      </c>
      <c r="R7" s="26" t="str">
        <f>IF(G7="","",VLOOKUP(G7,WMS!$E$3:$G$944,3,FALSE))</f>
        <v>KAS18080201C03</v>
      </c>
      <c r="S7" s="17" t="str">
        <f>IF(R7="","",VLOOKUP(R7,CUSTOMS!$E$3:$N$1470,2,FALSE))</f>
        <v>9403200000</v>
      </c>
      <c r="T7" s="17" t="str">
        <f>IF(R7="","",VLOOKUP(R7,CUSTOMS!$E$3:$N$1470,3,FALSE))</f>
        <v>铁制家用落地晒架</v>
      </c>
      <c r="U7" s="18">
        <f t="shared" si="4"/>
        <v>88</v>
      </c>
      <c r="V7" s="18" t="str">
        <f>IF(R7="","",VLOOKUP(R7,CUSTOMS!$E$3:$N$1470,5,FALSE))</f>
        <v>件</v>
      </c>
      <c r="W7" s="33">
        <f>IF(R7="","",VLOOKUP(R7,CUSTOMS!$E$3:$N$1470,6,FALSE))</f>
        <v>7.96</v>
      </c>
      <c r="X7" s="33">
        <f t="shared" si="5"/>
        <v>700.48</v>
      </c>
      <c r="Y7" s="18" t="str">
        <f>IF(R7="","",VLOOKUP(R7,CUSTOMS!$E$3:$N$1470,8,FALSE))</f>
        <v>美元</v>
      </c>
      <c r="Z7" s="18" t="str">
        <f>IF(R7="","",VLOOKUP(R7,CUSTOMS!$E$3:$N$1470,9,FALSE))</f>
        <v>中国</v>
      </c>
      <c r="AA7" s="18" t="str">
        <f>IF(R7="","",VLOOKUP(R7,CUSTOMS!$E$3:$N$1470,10,FALSE))</f>
        <v>美国</v>
      </c>
      <c r="AB7" s="33">
        <f>IF(R7="","",VLOOKUP(G7,WMS!$E$3:$T$944,15,FALSE))</f>
        <v>3.4550000000000001</v>
      </c>
      <c r="AC7" s="33">
        <f t="shared" si="6"/>
        <v>304.04000000000002</v>
      </c>
      <c r="AD7" s="33" t="str">
        <f>IF(S7="","",VLOOKUP(S7,海关监管条件!$A$1:$B$2000,2,FALSE))</f>
        <v xml:space="preserve">无 </v>
      </c>
    </row>
    <row r="8" spans="1:31">
      <c r="A8" s="2">
        <v>43350</v>
      </c>
      <c r="B8" s="2">
        <v>43351</v>
      </c>
      <c r="C8" s="2" t="s">
        <v>4175</v>
      </c>
      <c r="D8" s="19" t="s">
        <v>202</v>
      </c>
      <c r="E8" s="19" t="s">
        <v>2663</v>
      </c>
      <c r="F8" s="19" t="s">
        <v>2664</v>
      </c>
      <c r="G8" s="17" t="str">
        <f t="shared" si="0"/>
        <v>KG-ARI-1808-00019-00393/41799956</v>
      </c>
      <c r="H8" s="18">
        <f>IF(G8="","",VLOOKUP(G8,WMS!$E$3:$Q$944,7,FALSE))</f>
        <v>4</v>
      </c>
      <c r="I8" s="18">
        <f>IF(G8="","",VLOOKUP(G8,WMS!$E$3:$Q$944,8,FALSE))</f>
        <v>13.4</v>
      </c>
      <c r="J8" s="18">
        <f>IF(G8="","",VLOOKUP(G8,WMS!$E$3:$Q$944,13,FALSE))</f>
        <v>9.0999999999999998E-2</v>
      </c>
      <c r="K8" s="26" t="b">
        <f t="shared" si="1"/>
        <v>1</v>
      </c>
      <c r="L8" s="7">
        <v>14</v>
      </c>
      <c r="M8" s="27">
        <f>IF(G8="","",VLOOKUP(G8,WMS!$E$3:$U$944,7,0)*L8)</f>
        <v>56</v>
      </c>
      <c r="N8" s="28" t="str">
        <f>IF(G8="","",VLOOKUP(G8,WMS!$E$3:$U$944,17,0))</f>
        <v>A01-201、A05-303-203</v>
      </c>
      <c r="O8" s="29">
        <f t="shared" si="2"/>
        <v>187.6</v>
      </c>
      <c r="P8" s="29">
        <f t="shared" si="3"/>
        <v>1.274</v>
      </c>
      <c r="Q8" s="26" t="str">
        <f>IF(G8="","",VLOOKUP(G8,WMS!$E$3:$G$944,2,FALSE))</f>
        <v>KAS18080201ABC</v>
      </c>
      <c r="R8" s="26" t="str">
        <f>IF(G8="","",VLOOKUP(G8,WMS!$E$3:$G$944,3,FALSE))</f>
        <v>KAS18080201A01</v>
      </c>
      <c r="S8" s="17" t="str">
        <f>IF(R8="","",VLOOKUP(R8,CUSTOMS!$E$3:$N$1470,2,FALSE))</f>
        <v>9403200000</v>
      </c>
      <c r="T8" s="17" t="str">
        <f>IF(R8="","",VLOOKUP(R8,CUSTOMS!$E$3:$N$1470,3,FALSE))</f>
        <v>熨衣板</v>
      </c>
      <c r="U8" s="18">
        <f t="shared" si="4"/>
        <v>56</v>
      </c>
      <c r="V8" s="18" t="str">
        <f>IF(R8="","",VLOOKUP(R8,CUSTOMS!$E$3:$N$1470,5,FALSE))</f>
        <v>件</v>
      </c>
      <c r="W8" s="33">
        <f>IF(R8="","",VLOOKUP(R8,CUSTOMS!$E$3:$N$1470,6,FALSE))</f>
        <v>6.85</v>
      </c>
      <c r="X8" s="33">
        <f t="shared" si="5"/>
        <v>383.59999999999997</v>
      </c>
      <c r="Y8" s="18" t="str">
        <f>IF(R8="","",VLOOKUP(R8,CUSTOMS!$E$3:$N$1470,8,FALSE))</f>
        <v>美元</v>
      </c>
      <c r="Z8" s="18" t="str">
        <f>IF(R8="","",VLOOKUP(R8,CUSTOMS!$E$3:$N$1470,9,FALSE))</f>
        <v>中国</v>
      </c>
      <c r="AA8" s="18" t="str">
        <f>IF(R8="","",VLOOKUP(R8,CUSTOMS!$E$3:$N$1470,10,FALSE))</f>
        <v>美国</v>
      </c>
      <c r="AB8" s="33">
        <f>IF(R8="","",VLOOKUP(G8,WMS!$E$3:$T$944,15,FALSE))</f>
        <v>3.1749999999999998</v>
      </c>
      <c r="AC8" s="33">
        <f t="shared" si="6"/>
        <v>177.79999999999998</v>
      </c>
      <c r="AD8" s="33" t="str">
        <f>IF(S8="","",VLOOKUP(S8,海关监管条件!$A$1:$B$2000,2,FALSE))</f>
        <v xml:space="preserve">无 </v>
      </c>
    </row>
    <row r="9" spans="1:31">
      <c r="A9" s="2">
        <v>43350</v>
      </c>
      <c r="B9" s="2">
        <v>43351</v>
      </c>
      <c r="C9" s="2" t="s">
        <v>4175</v>
      </c>
      <c r="D9" s="19" t="s">
        <v>202</v>
      </c>
      <c r="E9" s="19" t="s">
        <v>2663</v>
      </c>
      <c r="F9" s="19" t="s">
        <v>2668</v>
      </c>
      <c r="G9" s="17" t="str">
        <f t="shared" si="0"/>
        <v>KG-ARI-1808-00019-00393/42269076</v>
      </c>
      <c r="H9" s="18">
        <f>IF(G9="","",VLOOKUP(G9,WMS!$E$3:$Q$944,7,FALSE))</f>
        <v>4</v>
      </c>
      <c r="I9" s="18">
        <f>IF(G9="","",VLOOKUP(G9,WMS!$E$3:$Q$944,8,FALSE))</f>
        <v>11.4</v>
      </c>
      <c r="J9" s="18">
        <f>IF(G9="","",VLOOKUP(G9,WMS!$E$3:$Q$944,13,FALSE))</f>
        <v>0.126</v>
      </c>
      <c r="K9" s="26" t="b">
        <f t="shared" si="1"/>
        <v>1</v>
      </c>
      <c r="L9" s="7">
        <v>19</v>
      </c>
      <c r="M9" s="27">
        <f>IF(G9="","",VLOOKUP(G9,WMS!$E$3:$U$944,7,0)*L9)</f>
        <v>76</v>
      </c>
      <c r="N9" s="28" t="str">
        <f>IF(G9="","",VLOOKUP(G9,WMS!$E$3:$U$944,17,0))</f>
        <v>A01-302、A05-102-103</v>
      </c>
      <c r="O9" s="29">
        <f t="shared" si="2"/>
        <v>216.6</v>
      </c>
      <c r="P9" s="29">
        <f t="shared" si="3"/>
        <v>2.3940000000000001</v>
      </c>
      <c r="Q9" s="26" t="str">
        <f>IF(G9="","",VLOOKUP(G9,WMS!$E$3:$G$944,2,FALSE))</f>
        <v>KAS18080201ABC</v>
      </c>
      <c r="R9" s="26" t="str">
        <f>IF(G9="","",VLOOKUP(G9,WMS!$E$3:$G$944,3,FALSE))</f>
        <v>KAS18080201C02</v>
      </c>
      <c r="S9" s="17" t="str">
        <f>IF(R9="","",VLOOKUP(R9,CUSTOMS!$E$3:$N$1470,2,FALSE))</f>
        <v>9403200000</v>
      </c>
      <c r="T9" s="17" t="str">
        <f>IF(R9="","",VLOOKUP(R9,CUSTOMS!$E$3:$N$1470,3,FALSE))</f>
        <v>铁制家用落地晒架</v>
      </c>
      <c r="U9" s="18">
        <f t="shared" si="4"/>
        <v>76</v>
      </c>
      <c r="V9" s="18" t="str">
        <f>IF(R9="","",VLOOKUP(R9,CUSTOMS!$E$3:$N$1470,5,FALSE))</f>
        <v>件</v>
      </c>
      <c r="W9" s="33">
        <f>IF(R9="","",VLOOKUP(R9,CUSTOMS!$E$3:$N$1470,6,FALSE))</f>
        <v>5.67</v>
      </c>
      <c r="X9" s="33">
        <f t="shared" si="5"/>
        <v>430.92</v>
      </c>
      <c r="Y9" s="18" t="str">
        <f>IF(R9="","",VLOOKUP(R9,CUSTOMS!$E$3:$N$1470,8,FALSE))</f>
        <v>美元</v>
      </c>
      <c r="Z9" s="18" t="str">
        <f>IF(R9="","",VLOOKUP(R9,CUSTOMS!$E$3:$N$1470,9,FALSE))</f>
        <v>中国</v>
      </c>
      <c r="AA9" s="18" t="str">
        <f>IF(R9="","",VLOOKUP(R9,CUSTOMS!$E$3:$N$1470,10,FALSE))</f>
        <v>美国</v>
      </c>
      <c r="AB9" s="33">
        <f>IF(R9="","",VLOOKUP(G9,WMS!$E$3:$T$944,15,FALSE))</f>
        <v>2.5125000000000002</v>
      </c>
      <c r="AC9" s="33">
        <f t="shared" si="6"/>
        <v>190.95000000000002</v>
      </c>
      <c r="AD9" s="33" t="str">
        <f>IF(S9="","",VLOOKUP(S9,海关监管条件!$A$1:$B$2000,2,FALSE))</f>
        <v xml:space="preserve">无 </v>
      </c>
    </row>
    <row r="10" spans="1:31">
      <c r="A10" s="2">
        <v>43350</v>
      </c>
      <c r="B10" s="2">
        <v>43351</v>
      </c>
      <c r="C10" s="2" t="s">
        <v>4175</v>
      </c>
      <c r="D10" s="19" t="s">
        <v>180</v>
      </c>
      <c r="E10" s="19" t="s">
        <v>2658</v>
      </c>
      <c r="F10" s="19">
        <v>42242154</v>
      </c>
      <c r="G10" s="17" t="str">
        <f t="shared" si="0"/>
        <v>KG-ARI-1808-00019-00394/42242154</v>
      </c>
      <c r="H10" s="18">
        <f>IF(G10="","",VLOOKUP(G10,WMS!$E$3:$Q$944,7,FALSE))</f>
        <v>15</v>
      </c>
      <c r="I10" s="18">
        <f>IF(G10="","",VLOOKUP(G10,WMS!$E$3:$Q$944,8,FALSE))</f>
        <v>0.4</v>
      </c>
      <c r="J10" s="18">
        <f>IF(G10="","",VLOOKUP(G10,WMS!$E$3:$Q$944,13,FALSE))</f>
        <v>4.0000000000000001E-3</v>
      </c>
      <c r="K10" s="26" t="b">
        <f t="shared" si="1"/>
        <v>1</v>
      </c>
      <c r="L10" s="7">
        <v>4</v>
      </c>
      <c r="M10" s="27">
        <f>IF(G10="","",VLOOKUP(G10,WMS!$E$3:$U$944,7,0)*L10)</f>
        <v>60</v>
      </c>
      <c r="N10" s="28" t="str">
        <f>IF(G10="","",VLOOKUP(G10,WMS!$E$3:$U$944,17,0))</f>
        <v>A20-203</v>
      </c>
      <c r="O10" s="29">
        <f t="shared" si="2"/>
        <v>1.6</v>
      </c>
      <c r="P10" s="29">
        <f t="shared" si="3"/>
        <v>1.6E-2</v>
      </c>
      <c r="Q10" s="26" t="str">
        <f>IF(G10="","",VLOOKUP(G10,WMS!$E$3:$G$944,2,FALSE))</f>
        <v>KAS18081003</v>
      </c>
      <c r="R10" s="26" t="str">
        <f>IF(G10="","",VLOOKUP(G10,WMS!$E$3:$G$944,3,FALSE))</f>
        <v>KAS18008100358</v>
      </c>
      <c r="S10" s="17" t="str">
        <f>IF(R10="","",VLOOKUP(R10,CUSTOMS!$E$3:$N$1470,2,FALSE))</f>
        <v>3926909090</v>
      </c>
      <c r="T10" s="17" t="str">
        <f>IF(R10="","",VLOOKUP(R10,CUSTOMS!$E$3:$N$1470,3,FALSE))</f>
        <v>塑胶手机保护壳</v>
      </c>
      <c r="U10" s="18">
        <f t="shared" si="4"/>
        <v>60</v>
      </c>
      <c r="V10" s="18" t="str">
        <f>IF(R10="","",VLOOKUP(R10,CUSTOMS!$E$3:$N$1470,5,FALSE))</f>
        <v>个</v>
      </c>
      <c r="W10" s="33">
        <f>IF(R10="","",VLOOKUP(R10,CUSTOMS!$E$3:$N$1470,6,FALSE))</f>
        <v>0.6411</v>
      </c>
      <c r="X10" s="33">
        <f t="shared" si="5"/>
        <v>38.466000000000001</v>
      </c>
      <c r="Y10" s="18" t="str">
        <f>IF(R10="","",VLOOKUP(R10,CUSTOMS!$E$3:$N$1470,8,FALSE))</f>
        <v>美元</v>
      </c>
      <c r="Z10" s="18" t="str">
        <f>IF(R10="","",VLOOKUP(R10,CUSTOMS!$E$3:$N$1470,9,FALSE))</f>
        <v>中国</v>
      </c>
      <c r="AA10" s="18" t="str">
        <f>IF(R10="","",VLOOKUP(R10,CUSTOMS!$E$3:$N$1470,10,FALSE))</f>
        <v>中国</v>
      </c>
      <c r="AB10" s="33">
        <f>IF(R10="","",VLOOKUP(G10,WMS!$E$3:$T$944,15,FALSE))</f>
        <v>2.6948717948717948E-2</v>
      </c>
      <c r="AC10" s="33">
        <f t="shared" si="6"/>
        <v>1.6169230769230769</v>
      </c>
      <c r="AD10" s="33" t="str">
        <f>IF(S10="","",VLOOKUP(S10,海关监管条件!$A$1:$B$2000,2,FALSE))</f>
        <v>无</v>
      </c>
    </row>
    <row r="11" spans="1:31">
      <c r="A11" s="2">
        <v>43350</v>
      </c>
      <c r="B11" s="2">
        <v>43351</v>
      </c>
      <c r="C11" s="2" t="s">
        <v>4175</v>
      </c>
      <c r="D11" s="19" t="s">
        <v>180</v>
      </c>
      <c r="E11" s="19" t="s">
        <v>2658</v>
      </c>
      <c r="F11" s="19">
        <v>42433538</v>
      </c>
      <c r="G11" s="17" t="str">
        <f t="shared" si="0"/>
        <v>KG-ARI-1808-00019-00394/42433538</v>
      </c>
      <c r="H11" s="18">
        <f>IF(G11="","",VLOOKUP(G11,WMS!$E$3:$Q$944,7,FALSE))</f>
        <v>15</v>
      </c>
      <c r="I11" s="18">
        <f>IF(G11="","",VLOOKUP(G11,WMS!$E$3:$Q$944,8,FALSE))</f>
        <v>0.4</v>
      </c>
      <c r="J11" s="18">
        <f>IF(G11="","",VLOOKUP(G11,WMS!$E$3:$Q$944,13,FALSE))</f>
        <v>4.0000000000000001E-3</v>
      </c>
      <c r="K11" s="26" t="b">
        <f t="shared" si="1"/>
        <v>1</v>
      </c>
      <c r="L11" s="7">
        <v>4</v>
      </c>
      <c r="M11" s="27">
        <f>IF(G11="","",VLOOKUP(G11,WMS!$E$3:$U$944,7,0)*L11)</f>
        <v>60</v>
      </c>
      <c r="N11" s="28" t="str">
        <f>IF(G11="","",VLOOKUP(G11,WMS!$E$3:$U$944,17,0))</f>
        <v>A20-203</v>
      </c>
      <c r="O11" s="29">
        <f t="shared" si="2"/>
        <v>1.6</v>
      </c>
      <c r="P11" s="29">
        <f t="shared" si="3"/>
        <v>1.6E-2</v>
      </c>
      <c r="Q11" s="26" t="str">
        <f>IF(G11="","",VLOOKUP(G11,WMS!$E$3:$G$944,2,FALSE))</f>
        <v>KAS18081003</v>
      </c>
      <c r="R11" s="26" t="str">
        <f>IF(G11="","",VLOOKUP(G11,WMS!$E$3:$G$944,3,FALSE))</f>
        <v>KAS18008100358</v>
      </c>
      <c r="S11" s="17" t="str">
        <f>IF(R11="","",VLOOKUP(R11,CUSTOMS!$E$3:$N$1470,2,FALSE))</f>
        <v>3926909090</v>
      </c>
      <c r="T11" s="17" t="str">
        <f>IF(R11="","",VLOOKUP(R11,CUSTOMS!$E$3:$N$1470,3,FALSE))</f>
        <v>塑胶手机保护壳</v>
      </c>
      <c r="U11" s="18">
        <f t="shared" si="4"/>
        <v>60</v>
      </c>
      <c r="V11" s="18" t="str">
        <f>IF(R11="","",VLOOKUP(R11,CUSTOMS!$E$3:$N$1470,5,FALSE))</f>
        <v>个</v>
      </c>
      <c r="W11" s="33">
        <f>IF(R11="","",VLOOKUP(R11,CUSTOMS!$E$3:$N$1470,6,FALSE))</f>
        <v>0.6411</v>
      </c>
      <c r="X11" s="33">
        <f t="shared" si="5"/>
        <v>38.466000000000001</v>
      </c>
      <c r="Y11" s="18" t="str">
        <f>IF(R11="","",VLOOKUP(R11,CUSTOMS!$E$3:$N$1470,8,FALSE))</f>
        <v>美元</v>
      </c>
      <c r="Z11" s="18" t="str">
        <f>IF(R11="","",VLOOKUP(R11,CUSTOMS!$E$3:$N$1470,9,FALSE))</f>
        <v>中国</v>
      </c>
      <c r="AA11" s="18" t="str">
        <f>IF(R11="","",VLOOKUP(R11,CUSTOMS!$E$3:$N$1470,10,FALSE))</f>
        <v>中国</v>
      </c>
      <c r="AB11" s="33">
        <f>IF(R11="","",VLOOKUP(G11,WMS!$E$3:$T$944,15,FALSE))</f>
        <v>2.6949999999999998E-2</v>
      </c>
      <c r="AC11" s="33">
        <f t="shared" si="6"/>
        <v>1.617</v>
      </c>
      <c r="AD11" s="33" t="str">
        <f>IF(S11="","",VLOOKUP(S11,海关监管条件!$A$1:$B$2000,2,FALSE))</f>
        <v>无</v>
      </c>
    </row>
    <row r="12" spans="1:31">
      <c r="A12" s="2">
        <v>43350</v>
      </c>
      <c r="B12" s="2">
        <v>43351</v>
      </c>
      <c r="C12" s="2" t="s">
        <v>4175</v>
      </c>
      <c r="D12" s="19" t="s">
        <v>180</v>
      </c>
      <c r="E12" s="19" t="s">
        <v>2658</v>
      </c>
      <c r="F12" s="19">
        <v>42464822</v>
      </c>
      <c r="G12" s="17" t="str">
        <f t="shared" si="0"/>
        <v>KG-ARI-1808-00019-00394/42464822</v>
      </c>
      <c r="H12" s="18">
        <f>IF(G12="","",VLOOKUP(G12,WMS!$E$3:$Q$944,7,FALSE))</f>
        <v>15</v>
      </c>
      <c r="I12" s="18">
        <f>IF(G12="","",VLOOKUP(G12,WMS!$E$3:$Q$944,8,FALSE))</f>
        <v>0.5</v>
      </c>
      <c r="J12" s="18">
        <f>IF(G12="","",VLOOKUP(G12,WMS!$E$3:$Q$944,13,FALSE))</f>
        <v>4.0000000000000001E-3</v>
      </c>
      <c r="K12" s="26" t="b">
        <f t="shared" si="1"/>
        <v>1</v>
      </c>
      <c r="L12" s="7">
        <v>5</v>
      </c>
      <c r="M12" s="27">
        <f>IF(G12="","",VLOOKUP(G12,WMS!$E$3:$U$944,7,0)*L12)</f>
        <v>75</v>
      </c>
      <c r="N12" s="28" t="str">
        <f>IF(G12="","",VLOOKUP(G12,WMS!$E$3:$U$944,17,0))</f>
        <v>A20-203</v>
      </c>
      <c r="O12" s="29">
        <f t="shared" si="2"/>
        <v>2.5</v>
      </c>
      <c r="P12" s="29">
        <f t="shared" si="3"/>
        <v>0.02</v>
      </c>
      <c r="Q12" s="26" t="str">
        <f>IF(G12="","",VLOOKUP(G12,WMS!$E$3:$G$944,2,FALSE))</f>
        <v>KAS18081003</v>
      </c>
      <c r="R12" s="26" t="str">
        <f>IF(G12="","",VLOOKUP(G12,WMS!$E$3:$G$944,3,FALSE))</f>
        <v>KAS18008100358</v>
      </c>
      <c r="S12" s="17" t="str">
        <f>IF(R12="","",VLOOKUP(R12,CUSTOMS!$E$3:$N$1470,2,FALSE))</f>
        <v>3926909090</v>
      </c>
      <c r="T12" s="17" t="str">
        <f>IF(R12="","",VLOOKUP(R12,CUSTOMS!$E$3:$N$1470,3,FALSE))</f>
        <v>塑胶手机保护壳</v>
      </c>
      <c r="U12" s="18">
        <f t="shared" si="4"/>
        <v>75</v>
      </c>
      <c r="V12" s="18" t="str">
        <f>IF(R12="","",VLOOKUP(R12,CUSTOMS!$E$3:$N$1470,5,FALSE))</f>
        <v>个</v>
      </c>
      <c r="W12" s="33">
        <f>IF(R12="","",VLOOKUP(R12,CUSTOMS!$E$3:$N$1470,6,FALSE))</f>
        <v>0.6411</v>
      </c>
      <c r="X12" s="33">
        <f t="shared" si="5"/>
        <v>48.082500000000003</v>
      </c>
      <c r="Y12" s="18" t="str">
        <f>IF(R12="","",VLOOKUP(R12,CUSTOMS!$E$3:$N$1470,8,FALSE))</f>
        <v>美元</v>
      </c>
      <c r="Z12" s="18" t="str">
        <f>IF(R12="","",VLOOKUP(R12,CUSTOMS!$E$3:$N$1470,9,FALSE))</f>
        <v>中国</v>
      </c>
      <c r="AA12" s="18" t="str">
        <f>IF(R12="","",VLOOKUP(R12,CUSTOMS!$E$3:$N$1470,10,FALSE))</f>
        <v>中国</v>
      </c>
      <c r="AB12" s="33">
        <f>IF(R12="","",VLOOKUP(G12,WMS!$E$3:$T$944,15,FALSE))</f>
        <v>2.6950000000000002E-2</v>
      </c>
      <c r="AC12" s="33">
        <f t="shared" si="6"/>
        <v>2.0212500000000002</v>
      </c>
      <c r="AD12" s="33" t="str">
        <f>IF(S12="","",VLOOKUP(S12,海关监管条件!$A$1:$B$2000,2,FALSE))</f>
        <v>无</v>
      </c>
    </row>
    <row r="13" spans="1:31">
      <c r="A13" s="2">
        <v>43350</v>
      </c>
      <c r="B13" s="2">
        <v>43351</v>
      </c>
      <c r="C13" s="2" t="s">
        <v>4175</v>
      </c>
      <c r="D13" s="19" t="s">
        <v>180</v>
      </c>
      <c r="E13" s="19" t="s">
        <v>2658</v>
      </c>
      <c r="F13" s="19" t="s">
        <v>2660</v>
      </c>
      <c r="G13" s="17" t="str">
        <f t="shared" si="0"/>
        <v>KG-ARI-1808-00019-00394/42477808</v>
      </c>
      <c r="H13" s="18">
        <f>IF(G13="","",VLOOKUP(G13,WMS!$E$3:$Q$944,7,FALSE))</f>
        <v>25</v>
      </c>
      <c r="I13" s="18">
        <f>IF(G13="","",VLOOKUP(G13,WMS!$E$3:$Q$944,8,FALSE))</f>
        <v>1.7</v>
      </c>
      <c r="J13" s="18">
        <f>IF(G13="","",VLOOKUP(G13,WMS!$E$3:$Q$944,13,FALSE))</f>
        <v>4.0000000000000001E-3</v>
      </c>
      <c r="K13" s="26" t="b">
        <f t="shared" si="1"/>
        <v>1</v>
      </c>
      <c r="L13" s="7">
        <v>10</v>
      </c>
      <c r="M13" s="27">
        <f>IF(G13="","",VLOOKUP(G13,WMS!$E$3:$U$944,7,0)*L13)</f>
        <v>250</v>
      </c>
      <c r="N13" s="28" t="str">
        <f>IF(G13="","",VLOOKUP(G13,WMS!$E$3:$U$944,17,0))</f>
        <v>A20-203</v>
      </c>
      <c r="O13" s="29">
        <f t="shared" si="2"/>
        <v>17</v>
      </c>
      <c r="P13" s="29">
        <f t="shared" si="3"/>
        <v>0.04</v>
      </c>
      <c r="Q13" s="26" t="str">
        <f>IF(G13="","",VLOOKUP(G13,WMS!$E$3:$G$944,2,FALSE))</f>
        <v>KAS18081003</v>
      </c>
      <c r="R13" s="26" t="str">
        <f>IF(G13="","",VLOOKUP(G13,WMS!$E$3:$G$944,3,FALSE))</f>
        <v>KAS18008100359</v>
      </c>
      <c r="S13" s="17" t="str">
        <f>IF(R13="","",VLOOKUP(R13,CUSTOMS!$E$3:$N$1470,2,FALSE))</f>
        <v>7006000090</v>
      </c>
      <c r="T13" s="17" t="str">
        <f>IF(R13="","",VLOOKUP(R13,CUSTOMS!$E$3:$N$1470,3,FALSE))</f>
        <v>钢化玻璃膜</v>
      </c>
      <c r="U13" s="18">
        <f t="shared" si="4"/>
        <v>250</v>
      </c>
      <c r="V13" s="18" t="str">
        <f>IF(R13="","",VLOOKUP(R13,CUSTOMS!$E$3:$N$1470,5,FALSE))</f>
        <v>个</v>
      </c>
      <c r="W13" s="33">
        <f>IF(R13="","",VLOOKUP(R13,CUSTOMS!$E$3:$N$1470,6,FALSE))</f>
        <v>0.6411</v>
      </c>
      <c r="X13" s="33">
        <f t="shared" si="5"/>
        <v>160.27500000000001</v>
      </c>
      <c r="Y13" s="18" t="str">
        <f>IF(R13="","",VLOOKUP(R13,CUSTOMS!$E$3:$N$1470,8,FALSE))</f>
        <v>美元</v>
      </c>
      <c r="Z13" s="18" t="str">
        <f>IF(R13="","",VLOOKUP(R13,CUSTOMS!$E$3:$N$1470,9,FALSE))</f>
        <v>中国</v>
      </c>
      <c r="AA13" s="18" t="str">
        <f>IF(R13="","",VLOOKUP(R13,CUSTOMS!$E$3:$N$1470,10,FALSE))</f>
        <v>中国</v>
      </c>
      <c r="AB13" s="33">
        <f>IF(R13="","",VLOOKUP(G13,WMS!$E$3:$T$944,15,FALSE))</f>
        <v>5.9341578947368419E-2</v>
      </c>
      <c r="AC13" s="33">
        <f t="shared" si="6"/>
        <v>14.835394736842105</v>
      </c>
      <c r="AD13" s="33" t="str">
        <f>IF(S13="","",VLOOKUP(S13,海关监管条件!$A$1:$B$2000,2,FALSE))</f>
        <v>无</v>
      </c>
    </row>
    <row r="14" spans="1:31">
      <c r="A14" s="2">
        <v>43350</v>
      </c>
      <c r="B14" s="2">
        <v>43351</v>
      </c>
      <c r="C14" s="2" t="s">
        <v>4175</v>
      </c>
      <c r="D14" s="19" t="s">
        <v>180</v>
      </c>
      <c r="E14" s="19" t="s">
        <v>2658</v>
      </c>
      <c r="F14" s="19" t="s">
        <v>2661</v>
      </c>
      <c r="G14" s="17" t="str">
        <f t="shared" si="0"/>
        <v>KG-ARI-1808-00019-00394/42477815</v>
      </c>
      <c r="H14" s="18">
        <f>IF(G14="","",VLOOKUP(G14,WMS!$E$3:$Q$944,7,FALSE))</f>
        <v>25</v>
      </c>
      <c r="I14" s="18">
        <f>IF(G14="","",VLOOKUP(G14,WMS!$E$3:$Q$944,8,FALSE))</f>
        <v>1.6</v>
      </c>
      <c r="J14" s="18">
        <f>IF(G14="","",VLOOKUP(G14,WMS!$E$3:$Q$944,13,FALSE))</f>
        <v>4.0000000000000001E-3</v>
      </c>
      <c r="K14" s="26" t="b">
        <f t="shared" si="1"/>
        <v>1</v>
      </c>
      <c r="L14" s="7">
        <v>13</v>
      </c>
      <c r="M14" s="27">
        <f>IF(G14="","",VLOOKUP(G14,WMS!$E$3:$U$944,7,0)*L14)</f>
        <v>325</v>
      </c>
      <c r="N14" s="28" t="str">
        <f>IF(G14="","",VLOOKUP(G14,WMS!$E$3:$U$944,17,0))</f>
        <v>A20-203</v>
      </c>
      <c r="O14" s="29">
        <f t="shared" si="2"/>
        <v>20.8</v>
      </c>
      <c r="P14" s="29">
        <f t="shared" si="3"/>
        <v>5.2000000000000005E-2</v>
      </c>
      <c r="Q14" s="26" t="str">
        <f>IF(G14="","",VLOOKUP(G14,WMS!$E$3:$G$944,2,FALSE))</f>
        <v>KAS18081003</v>
      </c>
      <c r="R14" s="26" t="str">
        <f>IF(G14="","",VLOOKUP(G14,WMS!$E$3:$G$944,3,FALSE))</f>
        <v>KAS18008100359</v>
      </c>
      <c r="S14" s="17" t="str">
        <f>IF(R14="","",VLOOKUP(R14,CUSTOMS!$E$3:$N$1470,2,FALSE))</f>
        <v>7006000090</v>
      </c>
      <c r="T14" s="17" t="str">
        <f>IF(R14="","",VLOOKUP(R14,CUSTOMS!$E$3:$N$1470,3,FALSE))</f>
        <v>钢化玻璃膜</v>
      </c>
      <c r="U14" s="18">
        <f t="shared" si="4"/>
        <v>325</v>
      </c>
      <c r="V14" s="18" t="str">
        <f>IF(R14="","",VLOOKUP(R14,CUSTOMS!$E$3:$N$1470,5,FALSE))</f>
        <v>个</v>
      </c>
      <c r="W14" s="33">
        <f>IF(R14="","",VLOOKUP(R14,CUSTOMS!$E$3:$N$1470,6,FALSE))</f>
        <v>0.6411</v>
      </c>
      <c r="X14" s="33">
        <f t="shared" si="5"/>
        <v>208.35749999999999</v>
      </c>
      <c r="Y14" s="18" t="str">
        <f>IF(R14="","",VLOOKUP(R14,CUSTOMS!$E$3:$N$1470,8,FALSE))</f>
        <v>美元</v>
      </c>
      <c r="Z14" s="18" t="str">
        <f>IF(R14="","",VLOOKUP(R14,CUSTOMS!$E$3:$N$1470,9,FALSE))</f>
        <v>中国</v>
      </c>
      <c r="AA14" s="18" t="str">
        <f>IF(R14="","",VLOOKUP(R14,CUSTOMS!$E$3:$N$1470,10,FALSE))</f>
        <v>中国</v>
      </c>
      <c r="AB14" s="33">
        <f>IF(R14="","",VLOOKUP(G14,WMS!$E$3:$T$944,15,FALSE))</f>
        <v>5.9340000000000004E-2</v>
      </c>
      <c r="AC14" s="33">
        <f t="shared" si="6"/>
        <v>19.285500000000003</v>
      </c>
      <c r="AD14" s="33" t="str">
        <f>IF(S14="","",VLOOKUP(S14,海关监管条件!$A$1:$B$2000,2,FALSE))</f>
        <v>无</v>
      </c>
    </row>
    <row r="15" spans="1:31">
      <c r="A15" s="2">
        <v>43350</v>
      </c>
      <c r="B15" s="2">
        <v>43351</v>
      </c>
      <c r="C15" s="2" t="s">
        <v>4175</v>
      </c>
      <c r="D15" s="19" t="s">
        <v>180</v>
      </c>
      <c r="E15" s="19" t="s">
        <v>2658</v>
      </c>
      <c r="F15" s="19">
        <v>42571452</v>
      </c>
      <c r="G15" s="17" t="str">
        <f t="shared" si="0"/>
        <v>KG-ARI-1808-00019-00394/42571452</v>
      </c>
      <c r="H15" s="18">
        <f>IF(G15="","",VLOOKUP(G15,WMS!$E$3:$Q$944,7,FALSE))</f>
        <v>15</v>
      </c>
      <c r="I15" s="18">
        <f>IF(G15="","",VLOOKUP(G15,WMS!$E$3:$Q$944,8,FALSE))</f>
        <v>0.5</v>
      </c>
      <c r="J15" s="18">
        <f>IF(G15="","",VLOOKUP(G15,WMS!$E$3:$Q$944,13,FALSE))</f>
        <v>4.0000000000000001E-3</v>
      </c>
      <c r="K15" s="26" t="b">
        <f t="shared" si="1"/>
        <v>1</v>
      </c>
      <c r="L15" s="7">
        <v>4</v>
      </c>
      <c r="M15" s="27">
        <f>IF(G15="","",VLOOKUP(G15,WMS!$E$3:$U$944,7,0)*L15)</f>
        <v>60</v>
      </c>
      <c r="N15" s="28" t="str">
        <f>IF(G15="","",VLOOKUP(G15,WMS!$E$3:$U$944,17,0))</f>
        <v>A20-203</v>
      </c>
      <c r="O15" s="29">
        <f t="shared" si="2"/>
        <v>2</v>
      </c>
      <c r="P15" s="29">
        <f t="shared" si="3"/>
        <v>1.6E-2</v>
      </c>
      <c r="Q15" s="26" t="str">
        <f>IF(G15="","",VLOOKUP(G15,WMS!$E$3:$G$944,2,FALSE))</f>
        <v>KAS18081003</v>
      </c>
      <c r="R15" s="26" t="str">
        <f>IF(G15="","",VLOOKUP(G15,WMS!$E$3:$G$944,3,FALSE))</f>
        <v>KAS18008100358</v>
      </c>
      <c r="S15" s="17" t="str">
        <f>IF(R15="","",VLOOKUP(R15,CUSTOMS!$E$3:$N$1470,2,FALSE))</f>
        <v>3926909090</v>
      </c>
      <c r="T15" s="17" t="str">
        <f>IF(R15="","",VLOOKUP(R15,CUSTOMS!$E$3:$N$1470,3,FALSE))</f>
        <v>塑胶手机保护壳</v>
      </c>
      <c r="U15" s="18">
        <f t="shared" si="4"/>
        <v>60</v>
      </c>
      <c r="V15" s="18" t="str">
        <f>IF(R15="","",VLOOKUP(R15,CUSTOMS!$E$3:$N$1470,5,FALSE))</f>
        <v>个</v>
      </c>
      <c r="W15" s="33">
        <f>IF(R15="","",VLOOKUP(R15,CUSTOMS!$E$3:$N$1470,6,FALSE))</f>
        <v>0.6411</v>
      </c>
      <c r="X15" s="33">
        <f t="shared" si="5"/>
        <v>38.466000000000001</v>
      </c>
      <c r="Y15" s="18" t="str">
        <f>IF(R15="","",VLOOKUP(R15,CUSTOMS!$E$3:$N$1470,8,FALSE))</f>
        <v>美元</v>
      </c>
      <c r="Z15" s="18" t="str">
        <f>IF(R15="","",VLOOKUP(R15,CUSTOMS!$E$3:$N$1470,9,FALSE))</f>
        <v>中国</v>
      </c>
      <c r="AA15" s="18" t="str">
        <f>IF(R15="","",VLOOKUP(R15,CUSTOMS!$E$3:$N$1470,10,FALSE))</f>
        <v>中国</v>
      </c>
      <c r="AB15" s="33">
        <f>IF(R15="","",VLOOKUP(G15,WMS!$E$3:$T$944,15,FALSE))</f>
        <v>2.6950000000000002E-2</v>
      </c>
      <c r="AC15" s="33">
        <f t="shared" si="6"/>
        <v>1.617</v>
      </c>
      <c r="AD15" s="33" t="str">
        <f>IF(S15="","",VLOOKUP(S15,海关监管条件!$A$1:$B$2000,2,FALSE))</f>
        <v>无</v>
      </c>
    </row>
    <row r="16" spans="1:31">
      <c r="A16" s="2">
        <v>43350</v>
      </c>
      <c r="B16" s="2">
        <v>43351</v>
      </c>
      <c r="C16" s="2" t="s">
        <v>4175</v>
      </c>
      <c r="D16" s="19" t="s">
        <v>166</v>
      </c>
      <c r="E16" s="19" t="s">
        <v>2637</v>
      </c>
      <c r="F16" s="19">
        <v>42194545</v>
      </c>
      <c r="G16" s="17" t="str">
        <f t="shared" si="0"/>
        <v>KG-ARI-1808-00019-00551/42194545</v>
      </c>
      <c r="H16" s="18">
        <f>IF(G16="","",VLOOKUP(G16,WMS!$E$3:$Q$944,7,FALSE))</f>
        <v>14</v>
      </c>
      <c r="I16" s="18">
        <f>IF(G16="","",VLOOKUP(G16,WMS!$E$3:$Q$944,8,FALSE))</f>
        <v>7.85</v>
      </c>
      <c r="J16" s="18">
        <f>IF(G16="","",VLOOKUP(G16,WMS!$E$3:$Q$944,13,FALSE))</f>
        <v>4.1000000000000002E-2</v>
      </c>
      <c r="K16" s="26" t="b">
        <f t="shared" si="1"/>
        <v>1</v>
      </c>
      <c r="L16" s="7">
        <v>29</v>
      </c>
      <c r="M16" s="27">
        <f>IF(G16="","",VLOOKUP(G16,WMS!$E$3:$U$944,7,0)*L16)</f>
        <v>406</v>
      </c>
      <c r="N16" s="28" t="str">
        <f>IF(G16="","",VLOOKUP(G16,WMS!$E$3:$U$944,17,0))</f>
        <v>A06-101-201</v>
      </c>
      <c r="O16" s="29">
        <f t="shared" si="2"/>
        <v>227.64999999999998</v>
      </c>
      <c r="P16" s="29">
        <f t="shared" si="3"/>
        <v>1.1890000000000001</v>
      </c>
      <c r="Q16" s="26" t="str">
        <f>IF(G16="","",VLOOKUP(G16,WMS!$E$3:$G$944,2,FALSE))</f>
        <v>KAS18071101</v>
      </c>
      <c r="R16" s="26" t="str">
        <f>IF(G16="","",VLOOKUP(G16,WMS!$E$3:$G$944,3,FALSE))</f>
        <v>KAS1807110101</v>
      </c>
      <c r="S16" s="17" t="str">
        <f>IF(R16="","",VLOOKUP(R16,CUSTOMS!$E$3:$N$1470,2,FALSE))</f>
        <v>3924900000</v>
      </c>
      <c r="T16" s="17" t="str">
        <f>IF(R16="","",VLOOKUP(R16,CUSTOMS!$E$3:$N$1470,3,FALSE))</f>
        <v>植绒塑料衣架</v>
      </c>
      <c r="U16" s="18">
        <f t="shared" si="4"/>
        <v>217.61600000000001</v>
      </c>
      <c r="V16" s="18" t="str">
        <f>IF(R16="","",VLOOKUP(R16,CUSTOMS!$E$3:$N$1470,5,FALSE))</f>
        <v>千克</v>
      </c>
      <c r="W16" s="33">
        <f>IF(R16="","",VLOOKUP(R16,CUSTOMS!$E$3:$N$1470,6,FALSE))</f>
        <v>1</v>
      </c>
      <c r="X16" s="33">
        <f t="shared" si="5"/>
        <v>217.61600000000001</v>
      </c>
      <c r="Y16" s="18" t="str">
        <f>IF(R16="","",VLOOKUP(R16,CUSTOMS!$E$3:$N$1470,8,FALSE))</f>
        <v>美元</v>
      </c>
      <c r="Z16" s="18" t="str">
        <f>IF(R16="","",VLOOKUP(R16,CUSTOMS!$E$3:$N$1470,9,FALSE))</f>
        <v>中国</v>
      </c>
      <c r="AA16" s="18" t="str">
        <f>IF(R16="","",VLOOKUP(R16,CUSTOMS!$E$3:$N$1470,10,FALSE))</f>
        <v>美国</v>
      </c>
      <c r="AB16" s="33">
        <f>IF(R16="","",VLOOKUP(G16,WMS!$E$3:$T$944,15,FALSE))</f>
        <v>0.53600000000000003</v>
      </c>
      <c r="AC16" s="33">
        <f t="shared" si="6"/>
        <v>217.61600000000001</v>
      </c>
      <c r="AD16" s="33" t="str">
        <f>IF(S16="","",VLOOKUP(S16,海关监管条件!$A$1:$B$2000,2,FALSE))</f>
        <v xml:space="preserve">A </v>
      </c>
    </row>
    <row r="17" spans="1:30">
      <c r="A17" s="2">
        <v>43350</v>
      </c>
      <c r="B17" s="2">
        <v>43351</v>
      </c>
      <c r="C17" s="2" t="s">
        <v>4175</v>
      </c>
      <c r="D17" s="19" t="s">
        <v>166</v>
      </c>
      <c r="E17" s="19" t="s">
        <v>2637</v>
      </c>
      <c r="F17" s="19">
        <v>42494102</v>
      </c>
      <c r="G17" s="17" t="str">
        <f t="shared" si="0"/>
        <v>KG-ARI-1808-00019-00551/42494102</v>
      </c>
      <c r="H17" s="18">
        <f>IF(G17="","",VLOOKUP(G17,WMS!$E$3:$Q$944,7,FALSE))</f>
        <v>4</v>
      </c>
      <c r="I17" s="18">
        <f>IF(G17="","",VLOOKUP(G17,WMS!$E$3:$Q$944,8,FALSE))</f>
        <v>9.5</v>
      </c>
      <c r="J17" s="18">
        <f>IF(G17="","",VLOOKUP(G17,WMS!$E$3:$Q$944,13,FALSE))</f>
        <v>5.8000000000000003E-2</v>
      </c>
      <c r="K17" s="26" t="b">
        <f t="shared" si="1"/>
        <v>1</v>
      </c>
      <c r="L17" s="7">
        <v>49</v>
      </c>
      <c r="M17" s="27">
        <f>IF(G17="","",VLOOKUP(G17,WMS!$E$3:$U$944,7,0)*L17)</f>
        <v>196</v>
      </c>
      <c r="N17" s="28" t="str">
        <f>IF(G17="","",VLOOKUP(G17,WMS!$E$3:$U$944,17,0))</f>
        <v>A06-301-302-102-203</v>
      </c>
      <c r="O17" s="29">
        <f t="shared" si="2"/>
        <v>465.5</v>
      </c>
      <c r="P17" s="29">
        <f t="shared" si="3"/>
        <v>2.8420000000000001</v>
      </c>
      <c r="Q17" s="26" t="str">
        <f>IF(G17="","",VLOOKUP(G17,WMS!$E$3:$G$944,2,FALSE))</f>
        <v>KAS18071101</v>
      </c>
      <c r="R17" s="26" t="str">
        <f>IF(G17="","",VLOOKUP(G17,WMS!$E$3:$G$944,3,FALSE))</f>
        <v>KAS1807110102</v>
      </c>
      <c r="S17" s="17" t="str">
        <f>IF(R17="","",VLOOKUP(R17,CUSTOMS!$E$3:$N$1470,2,FALSE))</f>
        <v>3924900000</v>
      </c>
      <c r="T17" s="17" t="str">
        <f>IF(R17="","",VLOOKUP(R17,CUSTOMS!$E$3:$N$1470,3,FALSE))</f>
        <v>植绒塑料衣架</v>
      </c>
      <c r="U17" s="18">
        <f t="shared" si="4"/>
        <v>367.5</v>
      </c>
      <c r="V17" s="18" t="str">
        <f>IF(R17="","",VLOOKUP(R17,CUSTOMS!$E$3:$N$1470,5,FALSE))</f>
        <v>千克</v>
      </c>
      <c r="W17" s="33">
        <f>IF(R17="","",VLOOKUP(R17,CUSTOMS!$E$3:$N$1470,6,FALSE))</f>
        <v>1</v>
      </c>
      <c r="X17" s="33">
        <f t="shared" si="5"/>
        <v>367.5</v>
      </c>
      <c r="Y17" s="18" t="str">
        <f>IF(R17="","",VLOOKUP(R17,CUSTOMS!$E$3:$N$1470,8,FALSE))</f>
        <v>美元</v>
      </c>
      <c r="Z17" s="18" t="str">
        <f>IF(R17="","",VLOOKUP(R17,CUSTOMS!$E$3:$N$1470,9,FALSE))</f>
        <v>中国</v>
      </c>
      <c r="AA17" s="18" t="str">
        <f>IF(R17="","",VLOOKUP(R17,CUSTOMS!$E$3:$N$1470,10,FALSE))</f>
        <v>美国</v>
      </c>
      <c r="AB17" s="33">
        <f>IF(R17="","",VLOOKUP(G17,WMS!$E$3:$T$944,15,FALSE))</f>
        <v>1.875</v>
      </c>
      <c r="AC17" s="33">
        <f t="shared" si="6"/>
        <v>367.5</v>
      </c>
      <c r="AD17" s="33" t="str">
        <f>IF(S17="","",VLOOKUP(S17,海关监管条件!$A$1:$B$2000,2,FALSE))</f>
        <v xml:space="preserve">A </v>
      </c>
    </row>
    <row r="18" spans="1:30">
      <c r="A18" s="2">
        <v>43350</v>
      </c>
      <c r="B18" s="2">
        <v>43351</v>
      </c>
      <c r="C18" s="2" t="s">
        <v>4175</v>
      </c>
      <c r="D18" s="19" t="s">
        <v>245</v>
      </c>
      <c r="E18" s="19" t="s">
        <v>2699</v>
      </c>
      <c r="F18" s="19" t="s">
        <v>2700</v>
      </c>
      <c r="G18" s="17" t="str">
        <f t="shared" si="0"/>
        <v>KG-KGT-1808-00016-00690/41960554A</v>
      </c>
      <c r="H18" s="18">
        <f>IF(G18="","",VLOOKUP(G18,WMS!$E$3:$Q$944,7,FALSE))</f>
        <v>24</v>
      </c>
      <c r="I18" s="18">
        <f>IF(G18="","",VLOOKUP(G18,WMS!$E$3:$Q$944,8,FALSE))</f>
        <v>1.3</v>
      </c>
      <c r="J18" s="18">
        <f>IF(G18="","",VLOOKUP(G18,WMS!$E$3:$Q$944,13,FALSE))</f>
        <v>8.9999999999999993E-3</v>
      </c>
      <c r="K18" s="26" t="b">
        <f t="shared" si="1"/>
        <v>1</v>
      </c>
      <c r="L18" s="7">
        <v>7</v>
      </c>
      <c r="M18" s="27">
        <f>IF(G18="","",VLOOKUP(G18,WMS!$E$3:$U$944,7,0)*L18)</f>
        <v>168</v>
      </c>
      <c r="N18" s="28" t="str">
        <f>IF(G18="","",VLOOKUP(G18,WMS!$E$3:$U$944,17,0))</f>
        <v>A14-102</v>
      </c>
      <c r="O18" s="29">
        <f t="shared" si="2"/>
        <v>9.1</v>
      </c>
      <c r="P18" s="29">
        <f t="shared" si="3"/>
        <v>6.3E-2</v>
      </c>
      <c r="Q18" s="26" t="str">
        <f>IF(G18="","",VLOOKUP(G18,WMS!$E$3:$G$944,2,FALSE))</f>
        <v>KAS18090104</v>
      </c>
      <c r="R18" s="26" t="str">
        <f>IF(G18="","",VLOOKUP(G18,WMS!$E$3:$G$944,3,FALSE))</f>
        <v>KAS1809010401</v>
      </c>
      <c r="S18" s="17" t="str">
        <f>IF(R18="","",VLOOKUP(R18,CUSTOMS!$E$3:$N$1470,2,FALSE))</f>
        <v>3924100000</v>
      </c>
      <c r="T18" s="17" t="str">
        <f>IF(R18="","",VLOOKUP(R18,CUSTOMS!$E$3:$N$1470,3,FALSE))</f>
        <v>塑料厨具带彩卡</v>
      </c>
      <c r="U18" s="18">
        <f t="shared" si="4"/>
        <v>168</v>
      </c>
      <c r="V18" s="18" t="str">
        <f>IF(R18="","",VLOOKUP(R18,CUSTOMS!$E$3:$N$1470,5,FALSE))</f>
        <v>套</v>
      </c>
      <c r="W18" s="33">
        <f>IF(R18="","",VLOOKUP(R18,CUSTOMS!$E$3:$N$1470,6,FALSE))</f>
        <v>0.8</v>
      </c>
      <c r="X18" s="33">
        <f t="shared" si="5"/>
        <v>134.4</v>
      </c>
      <c r="Y18" s="18" t="str">
        <f>IF(R18="","",VLOOKUP(R18,CUSTOMS!$E$3:$N$1470,8,FALSE))</f>
        <v>美元</v>
      </c>
      <c r="Z18" s="18" t="str">
        <f>IF(R18="","",VLOOKUP(R18,CUSTOMS!$E$3:$N$1470,9,FALSE))</f>
        <v>中国</v>
      </c>
      <c r="AA18" s="18" t="str">
        <f>IF(R18="","",VLOOKUP(R18,CUSTOMS!$E$3:$N$1470,10,FALSE))</f>
        <v>印度尼西亚</v>
      </c>
      <c r="AB18" s="33">
        <f>IF(R18="","",VLOOKUP(G18,WMS!$E$3:$T$944,15,FALSE))</f>
        <v>4.7727272727272729E-2</v>
      </c>
      <c r="AC18" s="33">
        <f t="shared" si="6"/>
        <v>8.0181818181818194</v>
      </c>
      <c r="AD18" s="33" t="str">
        <f>IF(S18="","",VLOOKUP(S18,海关监管条件!$A$1:$B$2000,2,FALSE))</f>
        <v xml:space="preserve">A </v>
      </c>
    </row>
    <row r="19" spans="1:30">
      <c r="A19" s="2">
        <v>43350</v>
      </c>
      <c r="B19" s="2">
        <v>43351</v>
      </c>
      <c r="C19" s="2" t="s">
        <v>4175</v>
      </c>
      <c r="D19" s="19" t="s">
        <v>245</v>
      </c>
      <c r="E19" s="19" t="s">
        <v>2699</v>
      </c>
      <c r="F19" s="19" t="s">
        <v>2704</v>
      </c>
      <c r="G19" s="17" t="str">
        <f t="shared" si="0"/>
        <v>KG-KGT-1808-00016-00690/41960554B</v>
      </c>
      <c r="H19" s="18">
        <f>IF(G19="","",VLOOKUP(G19,WMS!$E$3:$Q$944,7,FALSE))</f>
        <v>24</v>
      </c>
      <c r="I19" s="18">
        <f>IF(G19="","",VLOOKUP(G19,WMS!$E$3:$Q$944,8,FALSE))</f>
        <v>1.3</v>
      </c>
      <c r="J19" s="18">
        <f>IF(G19="","",VLOOKUP(G19,WMS!$E$3:$Q$944,13,FALSE))</f>
        <v>8.9999999999999993E-3</v>
      </c>
      <c r="K19" s="26" t="b">
        <f t="shared" si="1"/>
        <v>1</v>
      </c>
      <c r="L19" s="7">
        <v>7</v>
      </c>
      <c r="M19" s="27">
        <f>IF(G19="","",VLOOKUP(G19,WMS!$E$3:$U$944,7,0)*L19)</f>
        <v>168</v>
      </c>
      <c r="N19" s="28" t="str">
        <f>IF(G19="","",VLOOKUP(G19,WMS!$E$3:$U$944,17,0))</f>
        <v>A14-102</v>
      </c>
      <c r="O19" s="29">
        <f t="shared" si="2"/>
        <v>9.1</v>
      </c>
      <c r="P19" s="29">
        <f t="shared" si="3"/>
        <v>6.3E-2</v>
      </c>
      <c r="Q19" s="26" t="str">
        <f>IF(G19="","",VLOOKUP(G19,WMS!$E$3:$G$944,2,FALSE))</f>
        <v>KAS18090103</v>
      </c>
      <c r="R19" s="26" t="str">
        <f>IF(G19="","",VLOOKUP(G19,WMS!$E$3:$G$944,3,FALSE))</f>
        <v>KAS1809010304</v>
      </c>
      <c r="S19" s="17" t="str">
        <f>IF(R19="","",VLOOKUP(R19,CUSTOMS!$E$3:$N$1470,2,FALSE))</f>
        <v>3924100000</v>
      </c>
      <c r="T19" s="17" t="str">
        <f>IF(R19="","",VLOOKUP(R19,CUSTOMS!$E$3:$N$1470,3,FALSE))</f>
        <v>塑料厨具带彩卡</v>
      </c>
      <c r="U19" s="18">
        <f t="shared" si="4"/>
        <v>168</v>
      </c>
      <c r="V19" s="18" t="str">
        <f>IF(R19="","",VLOOKUP(R19,CUSTOMS!$E$3:$N$1470,5,FALSE))</f>
        <v>套</v>
      </c>
      <c r="W19" s="33">
        <f>IF(R19="","",VLOOKUP(R19,CUSTOMS!$E$3:$N$1470,6,FALSE))</f>
        <v>0.7</v>
      </c>
      <c r="X19" s="33">
        <f t="shared" si="5"/>
        <v>117.6</v>
      </c>
      <c r="Y19" s="18" t="str">
        <f>IF(R19="","",VLOOKUP(R19,CUSTOMS!$E$3:$N$1470,8,FALSE))</f>
        <v>美元</v>
      </c>
      <c r="Z19" s="18" t="str">
        <f>IF(R19="","",VLOOKUP(R19,CUSTOMS!$E$3:$N$1470,9,FALSE))</f>
        <v>中国</v>
      </c>
      <c r="AA19" s="18" t="str">
        <f>IF(R19="","",VLOOKUP(R19,CUSTOMS!$E$3:$N$1470,10,FALSE))</f>
        <v>美国</v>
      </c>
      <c r="AB19" s="33">
        <f>IF(R19="","",VLOOKUP(G19,WMS!$E$3:$T$944,15,FALSE))</f>
        <v>5.4166666666666662E-2</v>
      </c>
      <c r="AC19" s="33">
        <f t="shared" si="6"/>
        <v>9.1</v>
      </c>
      <c r="AD19" s="33" t="str">
        <f>IF(S19="","",VLOOKUP(S19,海关监管条件!$A$1:$B$2000,2,FALSE))</f>
        <v xml:space="preserve">A </v>
      </c>
    </row>
    <row r="20" spans="1:30">
      <c r="A20" s="2">
        <v>43356</v>
      </c>
      <c r="B20" s="2">
        <v>43357</v>
      </c>
      <c r="C20" s="2" t="s">
        <v>4176</v>
      </c>
      <c r="D20" s="20" t="s">
        <v>268</v>
      </c>
      <c r="E20" s="19" t="s">
        <v>2714</v>
      </c>
      <c r="F20" s="19" t="s">
        <v>2715</v>
      </c>
      <c r="G20" s="17" t="str">
        <f t="shared" si="0"/>
        <v>KG-ARI-1808-00019-00202/41638279</v>
      </c>
      <c r="H20" s="18">
        <f>IF(G20="","",VLOOKUP(G20,WMS!$E$3:$Q$944,7,FALSE))</f>
        <v>6</v>
      </c>
      <c r="I20" s="18">
        <f>IF(G20="","",VLOOKUP(G20,WMS!$E$3:$Q$944,8,FALSE))</f>
        <v>4.6500000000000004</v>
      </c>
      <c r="J20" s="18">
        <f>IF(G20="","",VLOOKUP(G20,WMS!$E$3:$Q$944,13,FALSE))</f>
        <v>7.8E-2</v>
      </c>
      <c r="K20" s="26" t="b">
        <f t="shared" si="1"/>
        <v>1</v>
      </c>
      <c r="L20" s="7">
        <v>15</v>
      </c>
      <c r="M20" s="27">
        <f>IF(G20="","",VLOOKUP(G20,WMS!$E$3:$U$944,7,0)*L20)</f>
        <v>90</v>
      </c>
      <c r="N20" s="28" t="str">
        <f>IF(G20="","",VLOOKUP(G20,WMS!$E$3:$U$944,17,0))</f>
        <v>A18-202</v>
      </c>
      <c r="O20" s="29">
        <f t="shared" si="2"/>
        <v>69.75</v>
      </c>
      <c r="P20" s="29">
        <f t="shared" si="3"/>
        <v>1.17</v>
      </c>
      <c r="Q20" s="26" t="str">
        <f>IF(G20="","",VLOOKUP(G20,WMS!$E$3:$G$944,2,FALSE))</f>
        <v>KAS18090603</v>
      </c>
      <c r="R20" s="26" t="str">
        <f>IF(G20="","",VLOOKUP(G20,WMS!$E$3:$G$944,3,FALSE))</f>
        <v>KAS1809060304</v>
      </c>
      <c r="S20" s="17" t="str">
        <f>IF(R20="","",VLOOKUP(R20,CUSTOMS!$E$3:$N$1470,2,FALSE))</f>
        <v>7324900000</v>
      </c>
      <c r="T20" s="17" t="str">
        <f>IF(R20="","",VLOOKUP(R20,CUSTOMS!$E$3:$N$1470,3,FALSE))</f>
        <v>铁制浴室架</v>
      </c>
      <c r="U20" s="18">
        <f t="shared" si="4"/>
        <v>90</v>
      </c>
      <c r="V20" s="18" t="str">
        <f>IF(R20="","",VLOOKUP(R20,CUSTOMS!$E$3:$N$1470,5,FALSE))</f>
        <v>只</v>
      </c>
      <c r="W20" s="33">
        <f>IF(R20="","",VLOOKUP(R20,CUSTOMS!$E$3:$N$1470,6,FALSE))</f>
        <v>1.89</v>
      </c>
      <c r="X20" s="33">
        <f t="shared" si="5"/>
        <v>170.1</v>
      </c>
      <c r="Y20" s="18" t="str">
        <f>IF(R20="","",VLOOKUP(R20,CUSTOMS!$E$3:$N$1470,8,FALSE))</f>
        <v>美元</v>
      </c>
      <c r="Z20" s="18" t="str">
        <f>IF(R20="","",VLOOKUP(R20,CUSTOMS!$E$3:$N$1470,9,FALSE))</f>
        <v>中国</v>
      </c>
      <c r="AA20" s="18" t="str">
        <f>IF(R20="","",VLOOKUP(R20,CUSTOMS!$E$3:$N$1470,10,FALSE))</f>
        <v>美国</v>
      </c>
      <c r="AB20" s="33">
        <f>IF(R20="","",VLOOKUP(G20,WMS!$E$3:$T$944,15,FALSE))</f>
        <v>0.6333333333333333</v>
      </c>
      <c r="AC20" s="33">
        <f t="shared" si="6"/>
        <v>57</v>
      </c>
      <c r="AD20" s="33" t="str">
        <f>IF(S20="","",VLOOKUP(S20,海关监管条件!$A$1:$B$2000,2,FALSE))</f>
        <v xml:space="preserve">无 </v>
      </c>
    </row>
    <row r="21" spans="1:30">
      <c r="A21" s="2">
        <v>43356</v>
      </c>
      <c r="B21" s="2">
        <v>43357</v>
      </c>
      <c r="C21" s="2" t="s">
        <v>4176</v>
      </c>
      <c r="D21" s="19" t="s">
        <v>146</v>
      </c>
      <c r="E21" s="19" t="s">
        <v>2624</v>
      </c>
      <c r="F21" s="19">
        <v>42432821</v>
      </c>
      <c r="G21" s="17" t="str">
        <f t="shared" si="0"/>
        <v>KG-ARI-1808-00019-00212/42432821</v>
      </c>
      <c r="H21" s="18">
        <f>IF(G21="","",VLOOKUP(G21,WMS!$E$3:$Q$944,7,FALSE))</f>
        <v>6</v>
      </c>
      <c r="I21" s="18">
        <f>IF(G21="","",VLOOKUP(G21,WMS!$E$3:$Q$944,8,FALSE))</f>
        <v>3.5</v>
      </c>
      <c r="J21" s="18">
        <f>IF(G21="","",VLOOKUP(G21,WMS!$E$3:$Q$944,13,FALSE))</f>
        <v>3.6999999999999998E-2</v>
      </c>
      <c r="K21" s="26" t="b">
        <f t="shared" si="1"/>
        <v>1</v>
      </c>
      <c r="L21" s="7">
        <v>5</v>
      </c>
      <c r="M21" s="27">
        <f>IF(G21="","",VLOOKUP(G21,WMS!$E$3:$U$944,7,0)*L21)</f>
        <v>30</v>
      </c>
      <c r="N21" s="28" t="str">
        <f>IF(G21="","",VLOOKUP(G21,WMS!$E$3:$U$944,17,0))</f>
        <v>A02-101</v>
      </c>
      <c r="O21" s="29">
        <f t="shared" si="2"/>
        <v>17.5</v>
      </c>
      <c r="P21" s="29">
        <f t="shared" si="3"/>
        <v>0.185</v>
      </c>
      <c r="Q21" s="26" t="str">
        <f>IF(G21="","",VLOOKUP(G21,WMS!$E$3:$G$944,2,FALSE))</f>
        <v>KAS18071201</v>
      </c>
      <c r="R21" s="26" t="str">
        <f>IF(G21="","",VLOOKUP(G21,WMS!$E$3:$G$944,3,FALSE))</f>
        <v>KAS1807120106</v>
      </c>
      <c r="S21" s="17" t="str">
        <f>IF(R21="","",VLOOKUP(R21,CUSTOMS!$E$3:$N$1470,2,FALSE))</f>
        <v>9503008390</v>
      </c>
      <c r="T21" s="17" t="str">
        <f>IF(R21="","",VLOOKUP(R21,CUSTOMS!$E$3:$N$1470,3,FALSE))</f>
        <v>电动塑胶吹泡玩具</v>
      </c>
      <c r="U21" s="18">
        <f t="shared" si="4"/>
        <v>30</v>
      </c>
      <c r="V21" s="18" t="str">
        <f>IF(R21="","",VLOOKUP(R21,CUSTOMS!$E$3:$N$1470,5,FALSE))</f>
        <v>套</v>
      </c>
      <c r="W21" s="33">
        <f>IF(R21="","",VLOOKUP(R21,CUSTOMS!$E$3:$N$1470,6,FALSE))</f>
        <v>13.06</v>
      </c>
      <c r="X21" s="33">
        <f t="shared" si="5"/>
        <v>391.8</v>
      </c>
      <c r="Y21" s="18" t="str">
        <f>IF(R21="","",VLOOKUP(R21,CUSTOMS!$E$3:$N$1470,8,FALSE))</f>
        <v>港币</v>
      </c>
      <c r="Z21" s="18" t="str">
        <f>IF(R21="","",VLOOKUP(R21,CUSTOMS!$E$3:$N$1470,9,FALSE))</f>
        <v>中国</v>
      </c>
      <c r="AA21" s="18" t="str">
        <f>IF(R21="","",VLOOKUP(R21,CUSTOMS!$E$3:$N$1470,10,FALSE))</f>
        <v>美国</v>
      </c>
      <c r="AB21" s="33">
        <f>IF(R21="","",VLOOKUP(G21,WMS!$E$3:$T$944,15,FALSE))</f>
        <v>0.51300000000000001</v>
      </c>
      <c r="AC21" s="33">
        <f t="shared" si="6"/>
        <v>15.39</v>
      </c>
      <c r="AD21" s="33" t="str">
        <f>IF(S21="","",VLOOKUP(S21,海关监管条件!$A$1:$B$2000,2,FALSE))</f>
        <v xml:space="preserve">A </v>
      </c>
    </row>
    <row r="22" spans="1:30">
      <c r="A22" s="2">
        <v>43356</v>
      </c>
      <c r="B22" s="2">
        <v>43357</v>
      </c>
      <c r="C22" s="2" t="s">
        <v>4176</v>
      </c>
      <c r="D22" s="19" t="s">
        <v>173</v>
      </c>
      <c r="E22" s="19" t="s">
        <v>2641</v>
      </c>
      <c r="F22" s="19">
        <v>42369578</v>
      </c>
      <c r="G22" s="17" t="str">
        <f t="shared" si="0"/>
        <v>KG-ARI-1808-00019-00577/42369578</v>
      </c>
      <c r="H22" s="18">
        <f>IF(G22="","",VLOOKUP(G22,WMS!$E$3:$Q$944,7,FALSE))</f>
        <v>8</v>
      </c>
      <c r="I22" s="18">
        <f>IF(G22="","",VLOOKUP(G22,WMS!$E$3:$Q$944,8,FALSE))</f>
        <v>10.1</v>
      </c>
      <c r="J22" s="18">
        <f>IF(G22="","",VLOOKUP(G22,WMS!$E$3:$Q$944,13,FALSE))</f>
        <v>2.1000000000000001E-2</v>
      </c>
      <c r="K22" s="26" t="b">
        <f t="shared" si="1"/>
        <v>1</v>
      </c>
      <c r="L22" s="7">
        <v>6</v>
      </c>
      <c r="M22" s="27">
        <f>IF(G22="","",VLOOKUP(G22,WMS!$E$3:$U$944,7,0)*L22)</f>
        <v>48</v>
      </c>
      <c r="N22" s="28" t="str">
        <f>IF(G22="","",VLOOKUP(G22,WMS!$E$3:$U$944,17,0))</f>
        <v>A02-103</v>
      </c>
      <c r="O22" s="29">
        <f t="shared" si="2"/>
        <v>60.599999999999994</v>
      </c>
      <c r="P22" s="29">
        <f t="shared" si="3"/>
        <v>0.126</v>
      </c>
      <c r="Q22" s="26" t="str">
        <f>IF(G22="","",VLOOKUP(G22,WMS!$E$3:$G$944,2,FALSE))</f>
        <v>KAS18071901</v>
      </c>
      <c r="R22" s="26" t="str">
        <f>IF(G22="","",VLOOKUP(G22,WMS!$E$3:$G$944,3,FALSE))</f>
        <v>KAS1807190109</v>
      </c>
      <c r="S22" s="17" t="str">
        <f>IF(R22="","",VLOOKUP(R22,CUSTOMS!$E$3:$N$1470,2,FALSE))</f>
        <v>3407009000</v>
      </c>
      <c r="T22" s="17" t="str">
        <f>IF(R22="","",VLOOKUP(R22,CUSTOMS!$E$3:$N$1470,3,FALSE))</f>
        <v>泥膏</v>
      </c>
      <c r="U22" s="18">
        <f t="shared" si="4"/>
        <v>57.648000000000003</v>
      </c>
      <c r="V22" s="18" t="str">
        <f>IF(R22="","",VLOOKUP(R22,CUSTOMS!$E$3:$N$1470,5,FALSE))</f>
        <v>千克</v>
      </c>
      <c r="W22" s="33">
        <f>IF(R22="","",VLOOKUP(R22,CUSTOMS!$E$3:$N$1470,6,FALSE))</f>
        <v>1.3987000000000001</v>
      </c>
      <c r="X22" s="33">
        <f t="shared" si="5"/>
        <v>80.632257600000003</v>
      </c>
      <c r="Y22" s="18" t="str">
        <f>IF(R22="","",VLOOKUP(R22,CUSTOMS!$E$3:$N$1470,8,FALSE))</f>
        <v>美元</v>
      </c>
      <c r="Z22" s="18" t="str">
        <f>IF(R22="","",VLOOKUP(R22,CUSTOMS!$E$3:$N$1470,9,FALSE))</f>
        <v>中国</v>
      </c>
      <c r="AA22" s="18" t="str">
        <f>IF(R22="","",VLOOKUP(R22,CUSTOMS!$E$3:$N$1470,10,FALSE))</f>
        <v>美国</v>
      </c>
      <c r="AB22" s="33">
        <f>IF(R22="","",VLOOKUP(G22,WMS!$E$3:$T$944,15,FALSE))</f>
        <v>1.2010000000000001</v>
      </c>
      <c r="AC22" s="33">
        <f t="shared" si="6"/>
        <v>57.648000000000003</v>
      </c>
      <c r="AD22" s="33" t="str">
        <f>IF(S22="","",VLOOKUP(S22,海关监管条件!$A$1:$B$2000,2,FALSE))</f>
        <v xml:space="preserve">无 </v>
      </c>
    </row>
    <row r="23" spans="1:30">
      <c r="A23" s="2">
        <v>43356</v>
      </c>
      <c r="B23" s="2">
        <v>43357</v>
      </c>
      <c r="C23" s="2" t="s">
        <v>4176</v>
      </c>
      <c r="D23" s="19" t="s">
        <v>173</v>
      </c>
      <c r="E23" s="19" t="s">
        <v>2641</v>
      </c>
      <c r="F23" s="19">
        <v>42478911</v>
      </c>
      <c r="G23" s="17" t="str">
        <f t="shared" si="0"/>
        <v>KG-ARI-1808-00019-00577/42478911</v>
      </c>
      <c r="H23" s="18">
        <f>IF(G23="","",VLOOKUP(G23,WMS!$E$3:$Q$944,7,FALSE))</f>
        <v>6</v>
      </c>
      <c r="I23" s="18">
        <f>IF(G23="","",VLOOKUP(G23,WMS!$E$3:$Q$944,8,FALSE))</f>
        <v>9.6999999999999993</v>
      </c>
      <c r="J23" s="18">
        <f>IF(G23="","",VLOOKUP(G23,WMS!$E$3:$Q$944,13,FALSE))</f>
        <v>3.2000000000000001E-2</v>
      </c>
      <c r="K23" s="26" t="b">
        <f t="shared" si="1"/>
        <v>1</v>
      </c>
      <c r="L23" s="7">
        <v>5</v>
      </c>
      <c r="M23" s="27">
        <f>IF(G23="","",VLOOKUP(G23,WMS!$E$3:$U$944,7,0)*L23)</f>
        <v>30</v>
      </c>
      <c r="N23" s="28" t="str">
        <f>IF(G23="","",VLOOKUP(G23,WMS!$E$3:$U$944,17,0))</f>
        <v>A02-101</v>
      </c>
      <c r="O23" s="29">
        <f t="shared" si="2"/>
        <v>48.5</v>
      </c>
      <c r="P23" s="29">
        <f t="shared" si="3"/>
        <v>0.16</v>
      </c>
      <c r="Q23" s="26" t="str">
        <f>IF(G23="","",VLOOKUP(G23,WMS!$E$3:$G$944,2,FALSE))</f>
        <v>KAS18071901</v>
      </c>
      <c r="R23" s="26" t="str">
        <f>IF(G23="","",VLOOKUP(G23,WMS!$E$3:$G$944,3,FALSE))</f>
        <v>KAS1807190111</v>
      </c>
      <c r="S23" s="17" t="str">
        <f>IF(R23="","",VLOOKUP(R23,CUSTOMS!$E$3:$N$1470,2,FALSE))</f>
        <v>9503008900</v>
      </c>
      <c r="T23" s="17" t="str">
        <f>IF(R23="","",VLOOKUP(R23,CUSTOMS!$E$3:$N$1470,3,FALSE))</f>
        <v>泥膏玩具</v>
      </c>
      <c r="U23" s="18">
        <f t="shared" si="4"/>
        <v>38.340000000000003</v>
      </c>
      <c r="V23" s="18" t="str">
        <f>IF(R23="","",VLOOKUP(R23,CUSTOMS!$E$3:$N$1470,5,FALSE))</f>
        <v>千克</v>
      </c>
      <c r="W23" s="33">
        <f>IF(R23="","",VLOOKUP(R23,CUSTOMS!$E$3:$N$1470,6,FALSE))</f>
        <v>1.8351999999999999</v>
      </c>
      <c r="X23" s="33">
        <f t="shared" si="5"/>
        <v>70.361568000000005</v>
      </c>
      <c r="Y23" s="18" t="str">
        <f>IF(R23="","",VLOOKUP(R23,CUSTOMS!$E$3:$N$1470,8,FALSE))</f>
        <v>美元</v>
      </c>
      <c r="Z23" s="18" t="str">
        <f>IF(R23="","",VLOOKUP(R23,CUSTOMS!$E$3:$N$1470,9,FALSE))</f>
        <v>中国</v>
      </c>
      <c r="AA23" s="18" t="str">
        <f>IF(R23="","",VLOOKUP(R23,CUSTOMS!$E$3:$N$1470,10,FALSE))</f>
        <v>美国</v>
      </c>
      <c r="AB23" s="33">
        <f>IF(R23="","",VLOOKUP(G23,WMS!$E$3:$T$944,15,FALSE))</f>
        <v>1.278</v>
      </c>
      <c r="AC23" s="33">
        <f t="shared" si="6"/>
        <v>38.340000000000003</v>
      </c>
      <c r="AD23" s="33" t="str">
        <f>IF(S23="","",VLOOKUP(S23,海关监管条件!$A$1:$B$2000,2,FALSE))</f>
        <v xml:space="preserve">A </v>
      </c>
    </row>
    <row r="24" spans="1:30">
      <c r="A24" s="2">
        <v>43356</v>
      </c>
      <c r="B24" s="2">
        <v>43357</v>
      </c>
      <c r="C24" s="2" t="s">
        <v>4177</v>
      </c>
      <c r="D24" s="19" t="s">
        <v>245</v>
      </c>
      <c r="E24" s="19" t="s">
        <v>2699</v>
      </c>
      <c r="F24" s="19" t="s">
        <v>2700</v>
      </c>
      <c r="G24" s="17" t="str">
        <f t="shared" si="0"/>
        <v>KG-KGT-1808-00016-00690/41960554A</v>
      </c>
      <c r="H24" s="18">
        <f>IF(G24="","",VLOOKUP(G24,WMS!$E$3:$Q$944,7,FALSE))</f>
        <v>24</v>
      </c>
      <c r="I24" s="18">
        <f>IF(G24="","",VLOOKUP(G24,WMS!$E$3:$Q$944,8,FALSE))</f>
        <v>1.3</v>
      </c>
      <c r="J24" s="18">
        <f>IF(G24="","",VLOOKUP(G24,WMS!$E$3:$Q$944,13,FALSE))</f>
        <v>8.9999999999999993E-3</v>
      </c>
      <c r="K24" s="26" t="b">
        <f t="shared" si="1"/>
        <v>1</v>
      </c>
      <c r="L24" s="7">
        <v>101</v>
      </c>
      <c r="M24" s="27">
        <f>IF(G24="","",VLOOKUP(G24,WMS!$E$3:$U$944,7,0)*L24)</f>
        <v>2424</v>
      </c>
      <c r="N24" s="28" t="str">
        <f>IF(G24="","",VLOOKUP(G24,WMS!$E$3:$U$944,17,0))</f>
        <v>A14-102</v>
      </c>
      <c r="O24" s="29">
        <f t="shared" si="2"/>
        <v>131.30000000000001</v>
      </c>
      <c r="P24" s="29">
        <f t="shared" si="3"/>
        <v>0.90899999999999992</v>
      </c>
      <c r="Q24" s="26" t="str">
        <f>IF(G24="","",VLOOKUP(G24,WMS!$E$3:$G$944,2,FALSE))</f>
        <v>KAS18090104</v>
      </c>
      <c r="R24" s="26" t="str">
        <f>IF(G24="","",VLOOKUP(G24,WMS!$E$3:$G$944,3,FALSE))</f>
        <v>KAS1809010401</v>
      </c>
      <c r="S24" s="17" t="str">
        <f>IF(R24="","",VLOOKUP(R24,CUSTOMS!$E$3:$N$1470,2,FALSE))</f>
        <v>3924100000</v>
      </c>
      <c r="T24" s="17" t="str">
        <f>IF(R24="","",VLOOKUP(R24,CUSTOMS!$E$3:$N$1470,3,FALSE))</f>
        <v>塑料厨具带彩卡</v>
      </c>
      <c r="U24" s="18">
        <f t="shared" si="4"/>
        <v>2424</v>
      </c>
      <c r="V24" s="18" t="str">
        <f>IF(R24="","",VLOOKUP(R24,CUSTOMS!$E$3:$N$1470,5,FALSE))</f>
        <v>套</v>
      </c>
      <c r="W24" s="33">
        <f>IF(R24="","",VLOOKUP(R24,CUSTOMS!$E$3:$N$1470,6,FALSE))</f>
        <v>0.8</v>
      </c>
      <c r="X24" s="33">
        <f t="shared" si="5"/>
        <v>1939.2</v>
      </c>
      <c r="Y24" s="18" t="str">
        <f>IF(R24="","",VLOOKUP(R24,CUSTOMS!$E$3:$N$1470,8,FALSE))</f>
        <v>美元</v>
      </c>
      <c r="Z24" s="18" t="str">
        <f>IF(R24="","",VLOOKUP(R24,CUSTOMS!$E$3:$N$1470,9,FALSE))</f>
        <v>中国</v>
      </c>
      <c r="AA24" s="18" t="str">
        <f>IF(R24="","",VLOOKUP(R24,CUSTOMS!$E$3:$N$1470,10,FALSE))</f>
        <v>印度尼西亚</v>
      </c>
      <c r="AB24" s="33">
        <f>IF(R24="","",VLOOKUP(G24,WMS!$E$3:$T$944,15,FALSE))</f>
        <v>4.7727272727272729E-2</v>
      </c>
      <c r="AC24" s="33">
        <f t="shared" si="6"/>
        <v>115.6909090909091</v>
      </c>
      <c r="AD24" s="33" t="str">
        <f>IF(S24="","",VLOOKUP(S24,海关监管条件!$A$1:$B$2000,2,FALSE))</f>
        <v xml:space="preserve">A </v>
      </c>
    </row>
    <row r="25" spans="1:30">
      <c r="A25" s="2">
        <v>43356</v>
      </c>
      <c r="B25" s="2">
        <v>43357</v>
      </c>
      <c r="C25" s="2" t="s">
        <v>4177</v>
      </c>
      <c r="D25" s="19" t="s">
        <v>245</v>
      </c>
      <c r="E25" s="19" t="s">
        <v>2699</v>
      </c>
      <c r="F25" s="19" t="s">
        <v>2702</v>
      </c>
      <c r="G25" s="17" t="str">
        <f t="shared" si="0"/>
        <v>KG-KGT-1808-00016-00690/42487357</v>
      </c>
      <c r="H25" s="18">
        <f>IF(G25="","",VLOOKUP(G25,WMS!$E$3:$Q$944,7,FALSE))</f>
        <v>8</v>
      </c>
      <c r="I25" s="18">
        <f>IF(G25="","",VLOOKUP(G25,WMS!$E$3:$Q$944,8,FALSE))</f>
        <v>1.3</v>
      </c>
      <c r="J25" s="18">
        <f>IF(G25="","",VLOOKUP(G25,WMS!$E$3:$Q$944,13,FALSE))</f>
        <v>6.0000000000000001E-3</v>
      </c>
      <c r="K25" s="26" t="b">
        <f t="shared" si="1"/>
        <v>1</v>
      </c>
      <c r="L25" s="7">
        <v>147</v>
      </c>
      <c r="M25" s="27">
        <f>IF(G25="","",VLOOKUP(G25,WMS!$E$3:$U$944,7,0)*L25)</f>
        <v>1176</v>
      </c>
      <c r="N25" s="28" t="str">
        <f>IF(G25="","",VLOOKUP(G25,WMS!$E$3:$U$944,17,0))</f>
        <v>A09-302</v>
      </c>
      <c r="O25" s="29">
        <f t="shared" si="2"/>
        <v>191.1</v>
      </c>
      <c r="P25" s="29">
        <f t="shared" si="3"/>
        <v>0.88200000000000001</v>
      </c>
      <c r="Q25" s="26" t="str">
        <f>IF(G25="","",VLOOKUP(G25,WMS!$E$3:$G$944,2,FALSE))</f>
        <v>KAS18090104</v>
      </c>
      <c r="R25" s="26" t="str">
        <f>IF(G25="","",VLOOKUP(G25,WMS!$E$3:$G$944,3,FALSE))</f>
        <v>KAS1809010404</v>
      </c>
      <c r="S25" s="17" t="str">
        <f>IF(R25="","",VLOOKUP(R25,CUSTOMS!$E$3:$N$1470,2,FALSE))</f>
        <v>3924100000</v>
      </c>
      <c r="T25" s="17" t="str">
        <f>IF(R25="","",VLOOKUP(R25,CUSTOMS!$E$3:$N$1470,3,FALSE))</f>
        <v>塑料厨具带彩卡</v>
      </c>
      <c r="U25" s="18">
        <f t="shared" si="4"/>
        <v>1176</v>
      </c>
      <c r="V25" s="18" t="str">
        <f>IF(R25="","",VLOOKUP(R25,CUSTOMS!$E$3:$N$1470,5,FALSE))</f>
        <v>只</v>
      </c>
      <c r="W25" s="33">
        <f>IF(R25="","",VLOOKUP(R25,CUSTOMS!$E$3:$N$1470,6,FALSE))</f>
        <v>0.65</v>
      </c>
      <c r="X25" s="33">
        <f t="shared" si="5"/>
        <v>764.4</v>
      </c>
      <c r="Y25" s="18" t="str">
        <f>IF(R25="","",VLOOKUP(R25,CUSTOMS!$E$3:$N$1470,8,FALSE))</f>
        <v>美元</v>
      </c>
      <c r="Z25" s="18" t="str">
        <f>IF(R25="","",VLOOKUP(R25,CUSTOMS!$E$3:$N$1470,9,FALSE))</f>
        <v>中国</v>
      </c>
      <c r="AA25" s="18" t="str">
        <f>IF(R25="","",VLOOKUP(R25,CUSTOMS!$E$3:$N$1470,10,FALSE))</f>
        <v>印度尼西亚</v>
      </c>
      <c r="AB25" s="33">
        <f>IF(R25="","",VLOOKUP(G25,WMS!$E$3:$T$944,15,FALSE))</f>
        <v>0.13750000000000001</v>
      </c>
      <c r="AC25" s="33">
        <f t="shared" si="6"/>
        <v>161.70000000000002</v>
      </c>
      <c r="AD25" s="33" t="str">
        <f>IF(S25="","",VLOOKUP(S25,海关监管条件!$A$1:$B$2000,2,FALSE))</f>
        <v xml:space="preserve">A </v>
      </c>
    </row>
    <row r="26" spans="1:30">
      <c r="A26" s="2">
        <v>43363</v>
      </c>
      <c r="B26" s="2">
        <v>43364</v>
      </c>
      <c r="C26" s="2" t="s">
        <v>4178</v>
      </c>
      <c r="D26" s="19" t="s">
        <v>180</v>
      </c>
      <c r="E26" s="19" t="s">
        <v>2654</v>
      </c>
      <c r="F26" s="19">
        <v>42609896</v>
      </c>
      <c r="G26" s="17" t="str">
        <f t="shared" si="0"/>
        <v>KG-ARI-1808-00019-00221/42609896</v>
      </c>
      <c r="H26" s="18">
        <f>IF(G26="","",VLOOKUP(G26,WMS!$E$3:$Q$944,7,FALSE))</f>
        <v>6</v>
      </c>
      <c r="I26" s="18">
        <f>IF(G26="","",VLOOKUP(G26,WMS!$E$3:$Q$944,8,FALSE))</f>
        <v>1.1000000000000001</v>
      </c>
      <c r="J26" s="18">
        <f>IF(G26="","",VLOOKUP(G26,WMS!$E$3:$Q$944,13,FALSE))</f>
        <v>1.9E-2</v>
      </c>
      <c r="K26" s="26" t="b">
        <f t="shared" si="1"/>
        <v>1</v>
      </c>
      <c r="L26" s="7">
        <v>7</v>
      </c>
      <c r="M26" s="27">
        <f>IF(G26="","",VLOOKUP(G26,WMS!$E$3:$U$944,7,0)*L26)</f>
        <v>42</v>
      </c>
      <c r="N26" s="28" t="str">
        <f>IF(G26="","",VLOOKUP(G26,WMS!$E$3:$U$944,17,0))</f>
        <v>A18-301</v>
      </c>
      <c r="O26" s="29">
        <f t="shared" si="2"/>
        <v>7.7000000000000011</v>
      </c>
      <c r="P26" s="29">
        <f t="shared" si="3"/>
        <v>0.13300000000000001</v>
      </c>
      <c r="Q26" s="26" t="str">
        <f>IF(G26="","",VLOOKUP(G26,WMS!$E$3:$G$944,2,FALSE))</f>
        <v>KAS18081003</v>
      </c>
      <c r="R26" s="26" t="str">
        <f>IF(G26="","",VLOOKUP(G26,WMS!$E$3:$G$944,3,FALSE))</f>
        <v>KAS18008100343</v>
      </c>
      <c r="S26" s="17" t="str">
        <f>IF(R26="","",VLOOKUP(R26,CUSTOMS!$E$3:$N$1470,2,FALSE))</f>
        <v>9405409000</v>
      </c>
      <c r="T26" s="17" t="str">
        <f>IF(R26="","",VLOOKUP(R26,CUSTOMS!$E$3:$N$1470,3,FALSE))</f>
        <v>LED装饰灯串</v>
      </c>
      <c r="U26" s="18">
        <f t="shared" si="4"/>
        <v>5.7120000000000006</v>
      </c>
      <c r="V26" s="18" t="str">
        <f>IF(R26="","",VLOOKUP(R26,CUSTOMS!$E$3:$N$1470,5,FALSE))</f>
        <v>千克</v>
      </c>
      <c r="W26" s="33">
        <f>IF(R26="","",VLOOKUP(R26,CUSTOMS!$E$3:$N$1470,6,FALSE))</f>
        <v>5.5</v>
      </c>
      <c r="X26" s="33">
        <f t="shared" si="5"/>
        <v>31.416000000000004</v>
      </c>
      <c r="Y26" s="18" t="str">
        <f>IF(R26="","",VLOOKUP(R26,CUSTOMS!$E$3:$N$1470,8,FALSE))</f>
        <v>美元</v>
      </c>
      <c r="Z26" s="18" t="str">
        <f>IF(R26="","",VLOOKUP(R26,CUSTOMS!$E$3:$N$1470,9,FALSE))</f>
        <v>中国</v>
      </c>
      <c r="AA26" s="18" t="str">
        <f>IF(R26="","",VLOOKUP(R26,CUSTOMS!$E$3:$N$1470,10,FALSE))</f>
        <v>中国</v>
      </c>
      <c r="AB26" s="33">
        <f>IF(R26="","",VLOOKUP(G26,WMS!$E$3:$T$944,15,FALSE))</f>
        <v>0.13600000000000001</v>
      </c>
      <c r="AC26" s="33">
        <f t="shared" si="6"/>
        <v>5.7120000000000006</v>
      </c>
      <c r="AD26" s="33" t="str">
        <f>IF(S26="","",VLOOKUP(S26,海关监管条件!$A$1:$B$2000,2,FALSE))</f>
        <v xml:space="preserve">无 </v>
      </c>
    </row>
    <row r="27" spans="1:30">
      <c r="A27" s="2">
        <v>43363</v>
      </c>
      <c r="B27" s="2">
        <v>43364</v>
      </c>
      <c r="C27" s="2" t="s">
        <v>4178</v>
      </c>
      <c r="D27" s="21" t="s">
        <v>273</v>
      </c>
      <c r="E27" s="21" t="s">
        <v>2717</v>
      </c>
      <c r="F27" s="21" t="s">
        <v>2718</v>
      </c>
      <c r="G27" s="17" t="str">
        <f t="shared" si="0"/>
        <v>KG-KGT-1808-00016-00603/42436416</v>
      </c>
      <c r="H27" s="18">
        <f>IF(G27="","",VLOOKUP(G27,WMS!$E$3:$Q$944,7,FALSE))</f>
        <v>6</v>
      </c>
      <c r="I27" s="18">
        <f>IF(G27="","",VLOOKUP(G27,WMS!$E$3:$Q$944,8,FALSE))</f>
        <v>4.6500000000000004</v>
      </c>
      <c r="J27" s="18">
        <f>IF(G27="","",VLOOKUP(G27,WMS!$E$3:$Q$944,13,FALSE))</f>
        <v>7.0000000000000007E-2</v>
      </c>
      <c r="K27" s="26" t="b">
        <f t="shared" si="1"/>
        <v>1</v>
      </c>
      <c r="L27" s="7">
        <v>23</v>
      </c>
      <c r="M27" s="27">
        <f>IF(G27="","",VLOOKUP(G27,WMS!$E$3:$U$944,7,0)*L27)</f>
        <v>138</v>
      </c>
      <c r="N27" s="28" t="str">
        <f>IF(G27="","",VLOOKUP(G27,WMS!$E$3:$U$944,17,0))</f>
        <v>A403</v>
      </c>
      <c r="O27" s="29">
        <f t="shared" si="2"/>
        <v>106.95</v>
      </c>
      <c r="P27" s="29">
        <f t="shared" si="3"/>
        <v>1.61</v>
      </c>
      <c r="Q27" s="26" t="str">
        <f>IF(G27="","",VLOOKUP(G27,WMS!$E$3:$G$944,2,FALSE))</f>
        <v>KAS18090605</v>
      </c>
      <c r="R27" s="26" t="str">
        <f>IF(G27="","",VLOOKUP(G27,WMS!$E$3:$G$944,3,FALSE))</f>
        <v>KAS1809060503</v>
      </c>
      <c r="S27" s="17" t="str">
        <f>IF(R27="","",VLOOKUP(R27,CUSTOMS!$E$3:$N$1470,2,FALSE))</f>
        <v>7323990000</v>
      </c>
      <c r="T27" s="17" t="str">
        <f>IF(R27="","",VLOOKUP(R27,CUSTOMS!$E$3:$N$1470,3,FALSE))</f>
        <v>不锈钢水壶</v>
      </c>
      <c r="U27" s="18">
        <f t="shared" si="4"/>
        <v>138</v>
      </c>
      <c r="V27" s="18" t="str">
        <f>IF(R27="","",VLOOKUP(R27,CUSTOMS!$E$3:$N$1470,5,FALSE))</f>
        <v>只</v>
      </c>
      <c r="W27" s="33">
        <f>IF(R27="","",VLOOKUP(R27,CUSTOMS!$E$3:$N$1470,6,FALSE))</f>
        <v>3.77</v>
      </c>
      <c r="X27" s="33">
        <f t="shared" si="5"/>
        <v>520.26</v>
      </c>
      <c r="Y27" s="18" t="str">
        <f>IF(R27="","",VLOOKUP(R27,CUSTOMS!$E$3:$N$1470,8,FALSE))</f>
        <v>美元</v>
      </c>
      <c r="Z27" s="18" t="str">
        <f>IF(R27="","",VLOOKUP(R27,CUSTOMS!$E$3:$N$1470,9,FALSE))</f>
        <v>中国</v>
      </c>
      <c r="AA27" s="18" t="str">
        <f>IF(R27="","",VLOOKUP(R27,CUSTOMS!$E$3:$N$1470,10,FALSE))</f>
        <v>印度尼西亚</v>
      </c>
      <c r="AB27" s="33">
        <f>IF(R27="","",VLOOKUP(G27,WMS!$E$3:$T$944,15,FALSE))</f>
        <v>0.59166666666666667</v>
      </c>
      <c r="AC27" s="33">
        <f t="shared" si="6"/>
        <v>81.650000000000006</v>
      </c>
      <c r="AD27" s="33" t="str">
        <f>IF(S27="","",VLOOKUP(S27,海关监管条件!$A$1:$B$2000,2,FALSE))</f>
        <v>A</v>
      </c>
    </row>
    <row r="28" spans="1:30">
      <c r="A28" s="2">
        <v>43370</v>
      </c>
      <c r="B28" s="2">
        <v>43372</v>
      </c>
      <c r="C28" s="2" t="s">
        <v>4179</v>
      </c>
      <c r="D28" s="3" t="s">
        <v>146</v>
      </c>
      <c r="E28" s="3" t="s">
        <v>2624</v>
      </c>
      <c r="F28" s="3">
        <v>41400968</v>
      </c>
      <c r="G28" s="17" t="str">
        <f t="shared" si="0"/>
        <v>KG-ARI-1808-00019-00212/41400968</v>
      </c>
      <c r="H28" s="18">
        <f>IF(G28="","",VLOOKUP(G28,WMS!$E$3:$Q$944,7,FALSE))</f>
        <v>6</v>
      </c>
      <c r="I28" s="18">
        <f>IF(G28="","",VLOOKUP(G28,WMS!$E$3:$Q$944,8,FALSE))</f>
        <v>6.7</v>
      </c>
      <c r="J28" s="18">
        <f>IF(G28="","",VLOOKUP(G28,WMS!$E$3:$Q$944,13,FALSE))</f>
        <v>1.6E-2</v>
      </c>
      <c r="K28" s="26" t="b">
        <f t="shared" si="1"/>
        <v>1</v>
      </c>
      <c r="L28" s="7">
        <v>14</v>
      </c>
      <c r="M28" s="27">
        <f>IF(G28="","",VLOOKUP(G28,WMS!$E$3:$U$944,7,0)*L28)</f>
        <v>84</v>
      </c>
      <c r="N28" s="28" t="str">
        <f>IF(G28="","",VLOOKUP(G28,WMS!$E$3:$U$944,17,0))</f>
        <v>A02-101</v>
      </c>
      <c r="O28" s="29">
        <f t="shared" si="2"/>
        <v>93.8</v>
      </c>
      <c r="P28" s="29">
        <f t="shared" si="3"/>
        <v>0.224</v>
      </c>
      <c r="Q28" s="26" t="str">
        <f>IF(G28="","",VLOOKUP(G28,WMS!$E$3:$G$944,2,FALSE))</f>
        <v>KAS18071201</v>
      </c>
      <c r="R28" s="26" t="str">
        <f>IF(G28="","",VLOOKUP(G28,WMS!$E$3:$G$944,3,FALSE))</f>
        <v>KAS1807120104</v>
      </c>
      <c r="S28" s="17" t="str">
        <f>IF(R28="","",VLOOKUP(R28,CUSTOMS!$E$3:$N$1470,2,FALSE))</f>
        <v>9503008900</v>
      </c>
      <c r="T28" s="17" t="str">
        <f>IF(R28="","",VLOOKUP(R28,CUSTOMS!$E$3:$N$1470,3,FALSE))</f>
        <v>塑胶吹泡玩具</v>
      </c>
      <c r="U28" s="18">
        <f t="shared" si="4"/>
        <v>84</v>
      </c>
      <c r="V28" s="18" t="str">
        <f>IF(R28="","",VLOOKUP(R28,CUSTOMS!$E$3:$N$1470,5,FALSE))</f>
        <v>个</v>
      </c>
      <c r="W28" s="33">
        <f>IF(R28="","",VLOOKUP(R28,CUSTOMS!$E$3:$N$1470,6,FALSE))</f>
        <v>5.64</v>
      </c>
      <c r="X28" s="33">
        <f t="shared" si="5"/>
        <v>473.76</v>
      </c>
      <c r="Y28" s="18" t="str">
        <f>IF(R28="","",VLOOKUP(R28,CUSTOMS!$E$3:$N$1470,8,FALSE))</f>
        <v>港币</v>
      </c>
      <c r="Z28" s="18" t="str">
        <f>IF(R28="","",VLOOKUP(R28,CUSTOMS!$E$3:$N$1470,9,FALSE))</f>
        <v>中国</v>
      </c>
      <c r="AA28" s="18" t="str">
        <f>IF(R28="","",VLOOKUP(R28,CUSTOMS!$E$3:$N$1470,10,FALSE))</f>
        <v>美国</v>
      </c>
      <c r="AB28" s="33">
        <f>IF(R28="","",VLOOKUP(G28,WMS!$E$3:$T$944,15,FALSE))</f>
        <v>1.075</v>
      </c>
      <c r="AC28" s="33">
        <f t="shared" si="6"/>
        <v>90.3</v>
      </c>
      <c r="AD28" s="33" t="str">
        <f>IF(S28="","",VLOOKUP(S28,海关监管条件!$A$1:$B$2000,2,FALSE))</f>
        <v xml:space="preserve">A </v>
      </c>
    </row>
    <row r="29" spans="1:30">
      <c r="A29" s="2">
        <v>43370</v>
      </c>
      <c r="B29" s="2">
        <v>43372</v>
      </c>
      <c r="C29" s="2" t="s">
        <v>4179</v>
      </c>
      <c r="D29" s="3" t="s">
        <v>213</v>
      </c>
      <c r="E29" s="3" t="s">
        <v>2673</v>
      </c>
      <c r="F29" s="3" t="s">
        <v>2681</v>
      </c>
      <c r="G29" s="17" t="str">
        <f t="shared" si="0"/>
        <v>KG-ARI-1808-00019-00323/42298298</v>
      </c>
      <c r="H29" s="18">
        <f>IF(G29="","",VLOOKUP(G29,WMS!$E$3:$Q$944,7,FALSE))</f>
        <v>12</v>
      </c>
      <c r="I29" s="18">
        <f>IF(G29="","",VLOOKUP(G29,WMS!$E$3:$Q$944,8,FALSE))</f>
        <v>2.5</v>
      </c>
      <c r="J29" s="18">
        <f>IF(G29="","",VLOOKUP(G29,WMS!$E$3:$Q$944,13,FALSE))</f>
        <v>1.2E-2</v>
      </c>
      <c r="K29" s="26" t="b">
        <f t="shared" ref="K29:K92" si="7">IF(M29="","",EXACT(H29,M29/L29))</f>
        <v>1</v>
      </c>
      <c r="L29" s="7">
        <v>5</v>
      </c>
      <c r="M29" s="27">
        <f>IF(G29="","",VLOOKUP(G29,WMS!$E$3:$U$944,7,0)*L29)</f>
        <v>60</v>
      </c>
      <c r="N29" s="28" t="str">
        <f>IF(G29="","",VLOOKUP(G29,WMS!$E$3:$U$944,17,0))</f>
        <v>A18-102</v>
      </c>
      <c r="O29" s="29">
        <f t="shared" ref="O29:O88" si="8">IF(L29="","",I29*L29)</f>
        <v>12.5</v>
      </c>
      <c r="P29" s="29">
        <f t="shared" si="3"/>
        <v>0.06</v>
      </c>
      <c r="Q29" s="26" t="str">
        <f>IF(G29="","",VLOOKUP(G29,WMS!$E$3:$G$944,2,FALSE))</f>
        <v>KAS180081002</v>
      </c>
      <c r="R29" s="26" t="str">
        <f>IF(G29="","",VLOOKUP(G29,WMS!$E$3:$G$944,3,FALSE))</f>
        <v>KAS18008100206</v>
      </c>
      <c r="S29" s="17" t="str">
        <f>IF(R29="","",VLOOKUP(R29,CUSTOMS!$E$3:$N$1470,2,FALSE))</f>
        <v>9105110000</v>
      </c>
      <c r="T29" s="17" t="str">
        <f>IF(R29="","",VLOOKUP(R29,CUSTOMS!$E$3:$N$1470,3,FALSE))</f>
        <v>电子闹钟</v>
      </c>
      <c r="U29" s="18">
        <f t="shared" si="4"/>
        <v>60</v>
      </c>
      <c r="V29" s="18" t="str">
        <f>IF(R29="","",VLOOKUP(R29,CUSTOMS!$E$3:$N$1470,5,FALSE))</f>
        <v>只</v>
      </c>
      <c r="W29" s="33">
        <f>IF(R29="","",VLOOKUP(R29,CUSTOMS!$E$3:$N$1470,6,FALSE))</f>
        <v>3.15</v>
      </c>
      <c r="X29" s="33">
        <f t="shared" si="5"/>
        <v>189</v>
      </c>
      <c r="Y29" s="18" t="str">
        <f>IF(R29="","",VLOOKUP(R29,CUSTOMS!$E$3:$N$1470,8,FALSE))</f>
        <v>美元</v>
      </c>
      <c r="Z29" s="18" t="str">
        <f>IF(R29="","",VLOOKUP(R29,CUSTOMS!$E$3:$N$1470,9,FALSE))</f>
        <v>中国</v>
      </c>
      <c r="AA29" s="18" t="str">
        <f>IF(R29="","",VLOOKUP(R29,CUSTOMS!$E$3:$N$1470,10,FALSE))</f>
        <v>中国</v>
      </c>
      <c r="AB29" s="33">
        <f>IF(R29="","",VLOOKUP(G29,WMS!$E$3:$T$944,15,FALSE))</f>
        <v>0.17324561403508773</v>
      </c>
      <c r="AC29" s="33">
        <f t="shared" si="6"/>
        <v>10.394736842105264</v>
      </c>
      <c r="AD29" s="33" t="str">
        <f>IF(S29="","",VLOOKUP(S29,海关监管条件!$A$1:$B$2000,2,FALSE))</f>
        <v xml:space="preserve">无 </v>
      </c>
    </row>
    <row r="30" spans="1:30">
      <c r="A30" s="2">
        <v>43370</v>
      </c>
      <c r="B30" s="2">
        <v>43372</v>
      </c>
      <c r="C30" s="2" t="s">
        <v>4179</v>
      </c>
      <c r="D30" s="3" t="s">
        <v>213</v>
      </c>
      <c r="E30" s="3" t="s">
        <v>2673</v>
      </c>
      <c r="F30" s="3" t="s">
        <v>2684</v>
      </c>
      <c r="G30" s="17" t="str">
        <f t="shared" si="0"/>
        <v>KG-ARI-1808-00019-00323/42308812</v>
      </c>
      <c r="H30" s="18">
        <f>IF(G30="","",VLOOKUP(G30,WMS!$E$3:$Q$944,7,FALSE))</f>
        <v>12</v>
      </c>
      <c r="I30" s="18">
        <f>IF(G30="","",VLOOKUP(G30,WMS!$E$3:$Q$944,8,FALSE))</f>
        <v>0.7</v>
      </c>
      <c r="J30" s="18">
        <f>IF(G30="","",VLOOKUP(G30,WMS!$E$3:$Q$944,13,FALSE))</f>
        <v>6.0000000000000001E-3</v>
      </c>
      <c r="K30" s="26" t="b">
        <f t="shared" si="7"/>
        <v>1</v>
      </c>
      <c r="L30" s="7">
        <v>11</v>
      </c>
      <c r="M30" s="27">
        <f>IF(G30="","",VLOOKUP(G30,WMS!$E$3:$U$944,7,0)*L30)</f>
        <v>132</v>
      </c>
      <c r="N30" s="28" t="str">
        <f>IF(G30="","",VLOOKUP(G30,WMS!$E$3:$U$944,17,0))</f>
        <v>A20-302</v>
      </c>
      <c r="O30" s="29">
        <f t="shared" si="8"/>
        <v>7.6999999999999993</v>
      </c>
      <c r="P30" s="29">
        <f t="shared" si="3"/>
        <v>6.6000000000000003E-2</v>
      </c>
      <c r="Q30" s="26" t="str">
        <f>IF(G30="","",VLOOKUP(G30,WMS!$E$3:$G$944,2,FALSE))</f>
        <v>KAS180081002</v>
      </c>
      <c r="R30" s="26" t="str">
        <f>IF(G30="","",VLOOKUP(G30,WMS!$E$3:$G$944,3,FALSE))</f>
        <v>KAS18008100210</v>
      </c>
      <c r="S30" s="17" t="str">
        <f>IF(R30="","",VLOOKUP(R30,CUSTOMS!$E$3:$N$1470,2,FALSE))</f>
        <v>8544421900</v>
      </c>
      <c r="T30" s="17" t="str">
        <f>IF(R30="","",VLOOKUP(R30,CUSTOMS!$E$3:$N$1470,3,FALSE))</f>
        <v>连接线</v>
      </c>
      <c r="U30" s="18">
        <f t="shared" si="4"/>
        <v>13.710070000000002</v>
      </c>
      <c r="V30" s="18" t="str">
        <f>IF(R30="","",VLOOKUP(R30,CUSTOMS!$E$3:$N$1470,5,FALSE))</f>
        <v>千克</v>
      </c>
      <c r="W30" s="33">
        <f>IF(R30="","",VLOOKUP(R30,CUSTOMS!$E$3:$N$1470,6,FALSE))</f>
        <v>1.2821</v>
      </c>
      <c r="X30" s="33">
        <f t="shared" si="5"/>
        <v>17.577680747000002</v>
      </c>
      <c r="Y30" s="18" t="str">
        <f>IF(R30="","",VLOOKUP(R30,CUSTOMS!$E$3:$N$1470,8,FALSE))</f>
        <v>美元</v>
      </c>
      <c r="Z30" s="18" t="str">
        <f>IF(R30="","",VLOOKUP(R30,CUSTOMS!$E$3:$N$1470,9,FALSE))</f>
        <v>中国</v>
      </c>
      <c r="AA30" s="18" t="str">
        <f>IF(R30="","",VLOOKUP(R30,CUSTOMS!$E$3:$N$1470,10,FALSE))</f>
        <v>中国</v>
      </c>
      <c r="AB30" s="33">
        <f>IF(R30="","",VLOOKUP(G30,WMS!$E$3:$T$944,15,FALSE))</f>
        <v>0.10386416666666667</v>
      </c>
      <c r="AC30" s="33">
        <f t="shared" si="6"/>
        <v>13.710070000000002</v>
      </c>
      <c r="AD30" s="33" t="str">
        <f>IF(S30="","",VLOOKUP(S30,海关监管条件!$A$1:$B$2000,2,FALSE))</f>
        <v xml:space="preserve">无 </v>
      </c>
    </row>
    <row r="31" spans="1:30">
      <c r="A31" s="2">
        <v>43370</v>
      </c>
      <c r="B31" s="2">
        <v>43372</v>
      </c>
      <c r="C31" s="2" t="s">
        <v>4179</v>
      </c>
      <c r="D31" s="3" t="s">
        <v>213</v>
      </c>
      <c r="E31" s="3" t="s">
        <v>2673</v>
      </c>
      <c r="F31" s="3" t="s">
        <v>2682</v>
      </c>
      <c r="G31" s="17" t="str">
        <f t="shared" si="0"/>
        <v>KG-ARI-1808-00019-00323/42477730</v>
      </c>
      <c r="H31" s="18">
        <f>IF(G31="","",VLOOKUP(G31,WMS!$E$3:$Q$944,7,FALSE))</f>
        <v>12</v>
      </c>
      <c r="I31" s="18">
        <f>IF(G31="","",VLOOKUP(G31,WMS!$E$3:$Q$944,8,FALSE))</f>
        <v>0.85</v>
      </c>
      <c r="J31" s="18">
        <f>IF(G31="","",VLOOKUP(G31,WMS!$E$3:$Q$944,13,FALSE))</f>
        <v>7.0000000000000001E-3</v>
      </c>
      <c r="K31" s="26" t="b">
        <f t="shared" si="7"/>
        <v>1</v>
      </c>
      <c r="L31" s="7">
        <v>8</v>
      </c>
      <c r="M31" s="27">
        <f>IF(G31="","",VLOOKUP(G31,WMS!$E$3:$U$944,7,0)*L31)</f>
        <v>96</v>
      </c>
      <c r="N31" s="28" t="str">
        <f>IF(G31="","",VLOOKUP(G31,WMS!$E$3:$U$944,17,0))</f>
        <v>A02-201</v>
      </c>
      <c r="O31" s="29">
        <f t="shared" si="8"/>
        <v>6.8</v>
      </c>
      <c r="P31" s="29">
        <f t="shared" si="3"/>
        <v>5.6000000000000001E-2</v>
      </c>
      <c r="Q31" s="26" t="str">
        <f>IF(G31="","",VLOOKUP(G31,WMS!$E$3:$G$944,2,FALSE))</f>
        <v>KAS180081002</v>
      </c>
      <c r="R31" s="26" t="str">
        <f>IF(G31="","",VLOOKUP(G31,WMS!$E$3:$G$944,3,FALSE))</f>
        <v>KAS18008100207</v>
      </c>
      <c r="S31" s="17" t="str">
        <f>IF(R31="","",VLOOKUP(R31,CUSTOMS!$E$3:$N$1470,2,FALSE))</f>
        <v>8544421900</v>
      </c>
      <c r="T31" s="17" t="str">
        <f>IF(R31="","",VLOOKUP(R31,CUSTOMS!$E$3:$N$1470,3,FALSE))</f>
        <v>数据线</v>
      </c>
      <c r="U31" s="18">
        <f t="shared" si="4"/>
        <v>96</v>
      </c>
      <c r="V31" s="18" t="str">
        <f>IF(R31="","",VLOOKUP(R31,CUSTOMS!$E$3:$N$1470,5,FALSE))</f>
        <v>条</v>
      </c>
      <c r="W31" s="33">
        <f>IF(R31="","",VLOOKUP(R31,CUSTOMS!$E$3:$N$1470,6,FALSE))</f>
        <v>1.95</v>
      </c>
      <c r="X31" s="33">
        <f t="shared" si="5"/>
        <v>187.2</v>
      </c>
      <c r="Y31" s="18" t="str">
        <f>IF(R31="","",VLOOKUP(R31,CUSTOMS!$E$3:$N$1470,8,FALSE))</f>
        <v>美元</v>
      </c>
      <c r="Z31" s="18" t="str">
        <f>IF(R31="","",VLOOKUP(R31,CUSTOMS!$E$3:$N$1470,9,FALSE))</f>
        <v>中国</v>
      </c>
      <c r="AA31" s="18" t="str">
        <f>IF(R31="","",VLOOKUP(R31,CUSTOMS!$E$3:$N$1470,10,FALSE))</f>
        <v>中国</v>
      </c>
      <c r="AB31" s="33">
        <f>IF(R31="","",VLOOKUP(G31,WMS!$E$3:$T$944,15,FALSE))</f>
        <v>5.6666666666666664E-2</v>
      </c>
      <c r="AC31" s="33">
        <f t="shared" si="6"/>
        <v>5.4399999999999995</v>
      </c>
      <c r="AD31" s="33" t="str">
        <f>IF(S31="","",VLOOKUP(S31,海关监管条件!$A$1:$B$2000,2,FALSE))</f>
        <v xml:space="preserve">无 </v>
      </c>
    </row>
    <row r="32" spans="1:30">
      <c r="A32" s="2">
        <v>43370</v>
      </c>
      <c r="B32" s="2">
        <v>43372</v>
      </c>
      <c r="C32" s="2" t="s">
        <v>4179</v>
      </c>
      <c r="D32" s="3" t="s">
        <v>213</v>
      </c>
      <c r="E32" s="3" t="s">
        <v>2673</v>
      </c>
      <c r="F32" s="3" t="s">
        <v>2676</v>
      </c>
      <c r="G32" s="17" t="str">
        <f t="shared" si="0"/>
        <v>KG-ARI-1808-00019-00323/42495222</v>
      </c>
      <c r="H32" s="18">
        <f>IF(G32="","",VLOOKUP(G32,WMS!$E$3:$Q$944,7,FALSE))</f>
        <v>12</v>
      </c>
      <c r="I32" s="18">
        <f>IF(G32="","",VLOOKUP(G32,WMS!$E$3:$Q$944,8,FALSE))</f>
        <v>0.7</v>
      </c>
      <c r="J32" s="18">
        <f>IF(G32="","",VLOOKUP(G32,WMS!$E$3:$Q$944,13,FALSE))</f>
        <v>8.0000000000000002E-3</v>
      </c>
      <c r="K32" s="26" t="b">
        <f t="shared" si="7"/>
        <v>1</v>
      </c>
      <c r="L32" s="7">
        <v>36</v>
      </c>
      <c r="M32" s="27">
        <f>IF(G32="","",VLOOKUP(G32,WMS!$E$3:$U$944,7,0)*L32)</f>
        <v>432</v>
      </c>
      <c r="N32" s="28" t="str">
        <f>IF(G32="","",VLOOKUP(G32,WMS!$E$3:$U$944,17,0))</f>
        <v>A20-303</v>
      </c>
      <c r="O32" s="29">
        <f t="shared" si="8"/>
        <v>25.2</v>
      </c>
      <c r="P32" s="29">
        <f t="shared" si="3"/>
        <v>0.28800000000000003</v>
      </c>
      <c r="Q32" s="26" t="str">
        <f>IF(G32="","",VLOOKUP(G32,WMS!$E$3:$G$944,2,FALSE))</f>
        <v>KAS180081002</v>
      </c>
      <c r="R32" s="26" t="str">
        <f>IF(G32="","",VLOOKUP(G32,WMS!$E$3:$G$944,3,FALSE))</f>
        <v>KAS18008100202</v>
      </c>
      <c r="S32" s="17" t="str">
        <f>IF(R32="","",VLOOKUP(R32,CUSTOMS!$E$3:$N$1470,2,FALSE))</f>
        <v>8544421900</v>
      </c>
      <c r="T32" s="17" t="str">
        <f>IF(R32="","",VLOOKUP(R32,CUSTOMS!$E$3:$N$1470,3,FALSE))</f>
        <v>USB连接线A1</v>
      </c>
      <c r="U32" s="18">
        <f t="shared" si="4"/>
        <v>7.6279720279720289</v>
      </c>
      <c r="V32" s="18" t="str">
        <f>IF(R32="","",VLOOKUP(R32,CUSTOMS!$E$3:$N$1470,5,FALSE))</f>
        <v>千克</v>
      </c>
      <c r="W32" s="33">
        <f>IF(R32="","",VLOOKUP(R32,CUSTOMS!$E$3:$N$1470,6,FALSE))</f>
        <v>169.828504828505</v>
      </c>
      <c r="X32" s="33">
        <f t="shared" si="5"/>
        <v>1295.4470843841489</v>
      </c>
      <c r="Y32" s="18" t="str">
        <f>IF(R32="","",VLOOKUP(R32,CUSTOMS!$E$3:$N$1470,8,FALSE))</f>
        <v>美元</v>
      </c>
      <c r="Z32" s="18" t="str">
        <f>IF(R32="","",VLOOKUP(R32,CUSTOMS!$E$3:$N$1470,9,FALSE))</f>
        <v>中国</v>
      </c>
      <c r="AA32" s="18" t="str">
        <f>IF(R32="","",VLOOKUP(R32,CUSTOMS!$E$3:$N$1470,10,FALSE))</f>
        <v>中国</v>
      </c>
      <c r="AB32" s="33">
        <f>IF(R32="","",VLOOKUP(G32,WMS!$E$3:$T$944,15,FALSE))</f>
        <v>1.7657342657342659E-2</v>
      </c>
      <c r="AC32" s="33">
        <f t="shared" si="6"/>
        <v>7.6279720279720289</v>
      </c>
      <c r="AD32" s="33" t="str">
        <f>IF(S32="","",VLOOKUP(S32,海关监管条件!$A$1:$B$2000,2,FALSE))</f>
        <v xml:space="preserve">无 </v>
      </c>
    </row>
    <row r="33" spans="1:30">
      <c r="A33" s="2">
        <v>43370</v>
      </c>
      <c r="B33" s="2">
        <v>43372</v>
      </c>
      <c r="C33" s="2" t="s">
        <v>4179</v>
      </c>
      <c r="D33" s="3" t="s">
        <v>213</v>
      </c>
      <c r="E33" s="3" t="s">
        <v>2673</v>
      </c>
      <c r="F33" s="3" t="s">
        <v>2677</v>
      </c>
      <c r="G33" s="17" t="str">
        <f t="shared" si="0"/>
        <v>KG-ARI-1808-00019-00323/42495239</v>
      </c>
      <c r="H33" s="18">
        <f>IF(G33="","",VLOOKUP(G33,WMS!$E$3:$Q$944,7,FALSE))</f>
        <v>12</v>
      </c>
      <c r="I33" s="18">
        <f>IF(G33="","",VLOOKUP(G33,WMS!$E$3:$Q$944,8,FALSE))</f>
        <v>0.85</v>
      </c>
      <c r="J33" s="18">
        <f>IF(G33="","",VLOOKUP(G33,WMS!$E$3:$Q$944,13,FALSE))</f>
        <v>8.0000000000000002E-3</v>
      </c>
      <c r="K33" s="26" t="b">
        <f t="shared" si="7"/>
        <v>1</v>
      </c>
      <c r="L33" s="7">
        <v>13</v>
      </c>
      <c r="M33" s="27">
        <f>IF(G33="","",VLOOKUP(G33,WMS!$E$3:$U$944,7,0)*L33)</f>
        <v>156</v>
      </c>
      <c r="N33" s="28" t="str">
        <f>IF(G33="","",VLOOKUP(G33,WMS!$E$3:$U$944,17,0))</f>
        <v>A20-303</v>
      </c>
      <c r="O33" s="29">
        <f t="shared" si="8"/>
        <v>11.049999999999999</v>
      </c>
      <c r="P33" s="29">
        <f t="shared" si="3"/>
        <v>0.10400000000000001</v>
      </c>
      <c r="Q33" s="26" t="str">
        <f>IF(G33="","",VLOOKUP(G33,WMS!$E$3:$G$944,2,FALSE))</f>
        <v>KAS180081002</v>
      </c>
      <c r="R33" s="26" t="str">
        <f>IF(G33="","",VLOOKUP(G33,WMS!$E$3:$G$944,3,FALSE))</f>
        <v>KAS18008100203</v>
      </c>
      <c r="S33" s="17" t="str">
        <f>IF(R33="","",VLOOKUP(R33,CUSTOMS!$E$3:$N$1470,2,FALSE))</f>
        <v>8544421900</v>
      </c>
      <c r="T33" s="17" t="str">
        <f>IF(R33="","",VLOOKUP(R33,CUSTOMS!$E$3:$N$1470,3,FALSE))</f>
        <v>USB连接线A1</v>
      </c>
      <c r="U33" s="18">
        <f t="shared" si="4"/>
        <v>4.68</v>
      </c>
      <c r="V33" s="18" t="str">
        <f>IF(R33="","",VLOOKUP(R33,CUSTOMS!$E$3:$N$1470,5,FALSE))</f>
        <v>千克</v>
      </c>
      <c r="W33" s="33">
        <f>IF(R33="","",VLOOKUP(R33,CUSTOMS!$E$3:$N$1470,6,FALSE))</f>
        <v>96.733333333333306</v>
      </c>
      <c r="X33" s="33">
        <f t="shared" si="5"/>
        <v>452.71199999999982</v>
      </c>
      <c r="Y33" s="18" t="str">
        <f>IF(R33="","",VLOOKUP(R33,CUSTOMS!$E$3:$N$1470,8,FALSE))</f>
        <v>美元</v>
      </c>
      <c r="Z33" s="18" t="str">
        <f>IF(R33="","",VLOOKUP(R33,CUSTOMS!$E$3:$N$1470,9,FALSE))</f>
        <v>中国</v>
      </c>
      <c r="AA33" s="18" t="str">
        <f>IF(R33="","",VLOOKUP(R33,CUSTOMS!$E$3:$N$1470,10,FALSE))</f>
        <v>中国</v>
      </c>
      <c r="AB33" s="33">
        <f>IF(R33="","",VLOOKUP(G33,WMS!$E$3:$T$944,15,FALSE))</f>
        <v>0.03</v>
      </c>
      <c r="AC33" s="33">
        <f t="shared" si="6"/>
        <v>4.68</v>
      </c>
      <c r="AD33" s="33" t="str">
        <f>IF(S33="","",VLOOKUP(S33,海关监管条件!$A$1:$B$2000,2,FALSE))</f>
        <v xml:space="preserve">无 </v>
      </c>
    </row>
    <row r="34" spans="1:30">
      <c r="A34" s="2">
        <v>43370</v>
      </c>
      <c r="B34" s="2">
        <v>43372</v>
      </c>
      <c r="C34" s="2" t="s">
        <v>4179</v>
      </c>
      <c r="D34" s="3" t="s">
        <v>213</v>
      </c>
      <c r="E34" s="3" t="s">
        <v>2673</v>
      </c>
      <c r="F34" s="3" t="s">
        <v>2688</v>
      </c>
      <c r="G34" s="17" t="str">
        <f t="shared" si="0"/>
        <v>KG-ARI-1808-00019-00323/42495277</v>
      </c>
      <c r="H34" s="18">
        <f>IF(G34="","",VLOOKUP(G34,WMS!$E$3:$Q$944,7,FALSE))</f>
        <v>12</v>
      </c>
      <c r="I34" s="18">
        <f>IF(G34="","",VLOOKUP(G34,WMS!$E$3:$Q$944,8,FALSE))</f>
        <v>0.95</v>
      </c>
      <c r="J34" s="18">
        <f>IF(G34="","",VLOOKUP(G34,WMS!$E$3:$Q$944,13,FALSE))</f>
        <v>8.0000000000000002E-3</v>
      </c>
      <c r="K34" s="26" t="b">
        <f t="shared" si="7"/>
        <v>1</v>
      </c>
      <c r="L34" s="7">
        <v>18</v>
      </c>
      <c r="M34" s="27">
        <f>IF(G34="","",VLOOKUP(G34,WMS!$E$3:$U$944,7,0)*L34)</f>
        <v>216</v>
      </c>
      <c r="N34" s="28" t="str">
        <f>IF(G34="","",VLOOKUP(G34,WMS!$E$3:$U$944,17,0))</f>
        <v>A20-302</v>
      </c>
      <c r="O34" s="29">
        <f t="shared" si="8"/>
        <v>17.099999999999998</v>
      </c>
      <c r="P34" s="29">
        <f t="shared" si="3"/>
        <v>0.14400000000000002</v>
      </c>
      <c r="Q34" s="26" t="str">
        <f>IF(G34="","",VLOOKUP(G34,WMS!$E$3:$G$944,2,FALSE))</f>
        <v>KAS180081002</v>
      </c>
      <c r="R34" s="26" t="str">
        <f>IF(G34="","",VLOOKUP(G34,WMS!$E$3:$G$944,3,FALSE))</f>
        <v>KAS18008100212</v>
      </c>
      <c r="S34" s="17" t="str">
        <f>IF(R34="","",VLOOKUP(R34,CUSTOMS!$E$3:$N$1470,2,FALSE))</f>
        <v>8544421900</v>
      </c>
      <c r="T34" s="17" t="str">
        <f>IF(R34="","",VLOOKUP(R34,CUSTOMS!$E$3:$N$1470,3,FALSE))</f>
        <v>连接线</v>
      </c>
      <c r="U34" s="18">
        <f t="shared" si="4"/>
        <v>7.6056338028169019</v>
      </c>
      <c r="V34" s="18" t="str">
        <f>IF(R34="","",VLOOKUP(R34,CUSTOMS!$E$3:$N$1470,5,FALSE))</f>
        <v>千克</v>
      </c>
      <c r="W34" s="33">
        <f>IF(R34="","",VLOOKUP(R34,CUSTOMS!$E$3:$N$1470,6,FALSE))</f>
        <v>1.282</v>
      </c>
      <c r="X34" s="33">
        <f t="shared" si="5"/>
        <v>9.7504225352112677</v>
      </c>
      <c r="Y34" s="18" t="str">
        <f>IF(R34="","",VLOOKUP(R34,CUSTOMS!$E$3:$N$1470,8,FALSE))</f>
        <v>美元</v>
      </c>
      <c r="Z34" s="18" t="str">
        <f>IF(R34="","",VLOOKUP(R34,CUSTOMS!$E$3:$N$1470,9,FALSE))</f>
        <v>中国</v>
      </c>
      <c r="AA34" s="18" t="str">
        <f>IF(R34="","",VLOOKUP(R34,CUSTOMS!$E$3:$N$1470,10,FALSE))</f>
        <v>中国</v>
      </c>
      <c r="AB34" s="33">
        <f>IF(R34="","",VLOOKUP(G34,WMS!$E$3:$T$944,15,FALSE))</f>
        <v>3.5211267605633804E-2</v>
      </c>
      <c r="AC34" s="33">
        <f t="shared" si="6"/>
        <v>7.6056338028169019</v>
      </c>
      <c r="AD34" s="33" t="str">
        <f>IF(S34="","",VLOOKUP(S34,海关监管条件!$A$1:$B$2000,2,FALSE))</f>
        <v xml:space="preserve">无 </v>
      </c>
    </row>
    <row r="35" spans="1:30">
      <c r="A35" s="2">
        <v>43370</v>
      </c>
      <c r="B35" s="2">
        <v>43372</v>
      </c>
      <c r="C35" s="2" t="s">
        <v>4179</v>
      </c>
      <c r="D35" s="3" t="s">
        <v>213</v>
      </c>
      <c r="E35" s="3" t="s">
        <v>2673</v>
      </c>
      <c r="F35" s="3" t="s">
        <v>2674</v>
      </c>
      <c r="G35" s="17" t="str">
        <f t="shared" si="0"/>
        <v>KG-ARI-1808-00019-00323/42495284</v>
      </c>
      <c r="H35" s="18">
        <f>IF(G35="","",VLOOKUP(G35,WMS!$E$3:$Q$944,7,FALSE))</f>
        <v>12</v>
      </c>
      <c r="I35" s="18">
        <f>IF(G35="","",VLOOKUP(G35,WMS!$E$3:$Q$944,8,FALSE))</f>
        <v>1</v>
      </c>
      <c r="J35" s="18">
        <f>IF(G35="","",VLOOKUP(G35,WMS!$E$3:$Q$944,13,FALSE))</f>
        <v>8.0000000000000002E-3</v>
      </c>
      <c r="K35" s="26" t="b">
        <f t="shared" si="7"/>
        <v>1</v>
      </c>
      <c r="L35" s="7">
        <v>12</v>
      </c>
      <c r="M35" s="27">
        <f>IF(G35="","",VLOOKUP(G35,WMS!$E$3:$U$944,7,0)*L35)</f>
        <v>144</v>
      </c>
      <c r="N35" s="28" t="str">
        <f>IF(G35="","",VLOOKUP(G35,WMS!$E$3:$U$944,17,0))</f>
        <v>A20-303</v>
      </c>
      <c r="O35" s="29">
        <f t="shared" si="8"/>
        <v>12</v>
      </c>
      <c r="P35" s="29">
        <f t="shared" si="3"/>
        <v>9.6000000000000002E-2</v>
      </c>
      <c r="Q35" s="26" t="str">
        <f>IF(G35="","",VLOOKUP(G35,WMS!$E$3:$G$944,2,FALSE))</f>
        <v>KAS180081002</v>
      </c>
      <c r="R35" s="26" t="str">
        <f>IF(G35="","",VLOOKUP(G35,WMS!$E$3:$G$944,3,FALSE))</f>
        <v>KAS18008100201</v>
      </c>
      <c r="S35" s="17" t="str">
        <f>IF(R35="","",VLOOKUP(R35,CUSTOMS!$E$3:$N$1470,2,FALSE))</f>
        <v>8544421900</v>
      </c>
      <c r="T35" s="17" t="str">
        <f>IF(R35="","",VLOOKUP(R35,CUSTOMS!$E$3:$N$1470,3,FALSE))</f>
        <v>USB连接线A1</v>
      </c>
      <c r="U35" s="18">
        <f t="shared" si="4"/>
        <v>6</v>
      </c>
      <c r="V35" s="18" t="str">
        <f>IF(R35="","",VLOOKUP(R35,CUSTOMS!$E$3:$N$1470,5,FALSE))</f>
        <v>千克</v>
      </c>
      <c r="W35" s="33">
        <f>IF(R35="","",VLOOKUP(R35,CUSTOMS!$E$3:$N$1470,6,FALSE))</f>
        <v>81.647900000000007</v>
      </c>
      <c r="X35" s="33">
        <f t="shared" si="5"/>
        <v>489.88740000000007</v>
      </c>
      <c r="Y35" s="18" t="str">
        <f>IF(R35="","",VLOOKUP(R35,CUSTOMS!$E$3:$N$1470,8,FALSE))</f>
        <v>美元</v>
      </c>
      <c r="Z35" s="18" t="str">
        <f>IF(R35="","",VLOOKUP(R35,CUSTOMS!$E$3:$N$1470,9,FALSE))</f>
        <v>中国</v>
      </c>
      <c r="AA35" s="18" t="str">
        <f>IF(R35="","",VLOOKUP(R35,CUSTOMS!$E$3:$N$1470,10,FALSE))</f>
        <v>中国</v>
      </c>
      <c r="AB35" s="33">
        <f>IF(R35="","",VLOOKUP(G35,WMS!$E$3:$T$944,15,FALSE))</f>
        <v>4.1666666666666664E-2</v>
      </c>
      <c r="AC35" s="33">
        <f t="shared" si="6"/>
        <v>6</v>
      </c>
      <c r="AD35" s="33" t="str">
        <f>IF(S35="","",VLOOKUP(S35,海关监管条件!$A$1:$B$2000,2,FALSE))</f>
        <v xml:space="preserve">无 </v>
      </c>
    </row>
    <row r="36" spans="1:30">
      <c r="A36" s="2">
        <v>43370</v>
      </c>
      <c r="B36" s="2">
        <v>43372</v>
      </c>
      <c r="C36" s="2" t="s">
        <v>4179</v>
      </c>
      <c r="D36" s="3" t="s">
        <v>213</v>
      </c>
      <c r="E36" s="3" t="s">
        <v>2673</v>
      </c>
      <c r="F36" s="3" t="s">
        <v>2678</v>
      </c>
      <c r="G36" s="17" t="str">
        <f t="shared" si="0"/>
        <v>KG-ARI-1808-00019-00323/42495291</v>
      </c>
      <c r="H36" s="18">
        <f>IF(G36="","",VLOOKUP(G36,WMS!$E$3:$Q$944,7,FALSE))</f>
        <v>12</v>
      </c>
      <c r="I36" s="18">
        <f>IF(G36="","",VLOOKUP(G36,WMS!$E$3:$Q$944,8,FALSE))</f>
        <v>0.95</v>
      </c>
      <c r="J36" s="18">
        <f>IF(G36="","",VLOOKUP(G36,WMS!$E$3:$Q$944,13,FALSE))</f>
        <v>8.0000000000000002E-3</v>
      </c>
      <c r="K36" s="26" t="b">
        <f t="shared" si="7"/>
        <v>1</v>
      </c>
      <c r="L36" s="7">
        <v>12</v>
      </c>
      <c r="M36" s="27">
        <f>IF(G36="","",VLOOKUP(G36,WMS!$E$3:$U$944,7,0)*L36)</f>
        <v>144</v>
      </c>
      <c r="N36" s="28" t="str">
        <f>IF(G36="","",VLOOKUP(G36,WMS!$E$3:$U$944,17,0))</f>
        <v>A20-302</v>
      </c>
      <c r="O36" s="29">
        <f t="shared" si="8"/>
        <v>11.399999999999999</v>
      </c>
      <c r="P36" s="29">
        <f t="shared" si="3"/>
        <v>9.6000000000000002E-2</v>
      </c>
      <c r="Q36" s="26" t="str">
        <f>IF(G36="","",VLOOKUP(G36,WMS!$E$3:$G$944,2,FALSE))</f>
        <v>KAS180081002</v>
      </c>
      <c r="R36" s="26" t="str">
        <f>IF(G36="","",VLOOKUP(G36,WMS!$E$3:$G$944,3,FALSE))</f>
        <v>KAS18008100204</v>
      </c>
      <c r="S36" s="17" t="str">
        <f>IF(R36="","",VLOOKUP(R36,CUSTOMS!$E$3:$N$1470,2,FALSE))</f>
        <v>8544421900</v>
      </c>
      <c r="T36" s="17" t="str">
        <f>IF(R36="","",VLOOKUP(R36,CUSTOMS!$E$3:$N$1470,3,FALSE))</f>
        <v>USB连接线A1</v>
      </c>
      <c r="U36" s="18">
        <f t="shared" si="4"/>
        <v>6</v>
      </c>
      <c r="V36" s="18" t="str">
        <f>IF(R36="","",VLOOKUP(R36,CUSTOMS!$E$3:$N$1470,5,FALSE))</f>
        <v>千克</v>
      </c>
      <c r="W36" s="33">
        <f>IF(R36="","",VLOOKUP(R36,CUSTOMS!$E$3:$N$1470,6,FALSE))</f>
        <v>81.647900000000007</v>
      </c>
      <c r="X36" s="33">
        <f t="shared" si="5"/>
        <v>489.88740000000007</v>
      </c>
      <c r="Y36" s="18" t="str">
        <f>IF(R36="","",VLOOKUP(R36,CUSTOMS!$E$3:$N$1470,8,FALSE))</f>
        <v>美元</v>
      </c>
      <c r="Z36" s="18" t="str">
        <f>IF(R36="","",VLOOKUP(R36,CUSTOMS!$E$3:$N$1470,9,FALSE))</f>
        <v>中国</v>
      </c>
      <c r="AA36" s="18" t="str">
        <f>IF(R36="","",VLOOKUP(R36,CUSTOMS!$E$3:$N$1470,10,FALSE))</f>
        <v>中国</v>
      </c>
      <c r="AB36" s="33">
        <f>IF(R36="","",VLOOKUP(G36,WMS!$E$3:$T$944,15,FALSE))</f>
        <v>4.1666666666666664E-2</v>
      </c>
      <c r="AC36" s="33">
        <f t="shared" si="6"/>
        <v>6</v>
      </c>
      <c r="AD36" s="33" t="str">
        <f>IF(S36="","",VLOOKUP(S36,海关监管条件!$A$1:$B$2000,2,FALSE))</f>
        <v xml:space="preserve">无 </v>
      </c>
    </row>
    <row r="37" spans="1:30">
      <c r="A37" s="2">
        <v>43370</v>
      </c>
      <c r="B37" s="2">
        <v>43372</v>
      </c>
      <c r="C37" s="2" t="s">
        <v>4179</v>
      </c>
      <c r="D37" s="3" t="s">
        <v>213</v>
      </c>
      <c r="E37" s="3" t="s">
        <v>2673</v>
      </c>
      <c r="F37" s="3" t="s">
        <v>2690</v>
      </c>
      <c r="G37" s="17" t="str">
        <f t="shared" si="0"/>
        <v>KG-ARI-1808-00019-00323/42551102</v>
      </c>
      <c r="H37" s="18">
        <f>IF(G37="","",VLOOKUP(G37,WMS!$E$3:$Q$944,7,FALSE))</f>
        <v>12</v>
      </c>
      <c r="I37" s="18">
        <f>IF(G37="","",VLOOKUP(G37,WMS!$E$3:$Q$944,8,FALSE))</f>
        <v>0.8</v>
      </c>
      <c r="J37" s="18">
        <f>IF(G37="","",VLOOKUP(G37,WMS!$E$3:$Q$944,13,FALSE))</f>
        <v>1.0999999999999999E-2</v>
      </c>
      <c r="K37" s="26" t="b">
        <f t="shared" si="7"/>
        <v>1</v>
      </c>
      <c r="L37" s="7">
        <v>10</v>
      </c>
      <c r="M37" s="27">
        <f>IF(G37="","",VLOOKUP(G37,WMS!$E$3:$U$944,7,0)*L37)</f>
        <v>120</v>
      </c>
      <c r="N37" s="28" t="str">
        <f>IF(G37="","",VLOOKUP(G37,WMS!$E$3:$U$944,17,0))</f>
        <v>A18-302</v>
      </c>
      <c r="O37" s="29">
        <f t="shared" si="8"/>
        <v>8</v>
      </c>
      <c r="P37" s="29">
        <f t="shared" si="3"/>
        <v>0.10999999999999999</v>
      </c>
      <c r="Q37" s="26" t="str">
        <f>IF(G37="","",VLOOKUP(G37,WMS!$E$3:$G$944,2,FALSE))</f>
        <v>KAS180081002</v>
      </c>
      <c r="R37" s="26" t="str">
        <f>IF(G37="","",VLOOKUP(G37,WMS!$E$3:$G$944,3,FALSE))</f>
        <v>KAS18008100213</v>
      </c>
      <c r="S37" s="17" t="str">
        <f>IF(R37="","",VLOOKUP(R37,CUSTOMS!$E$3:$N$1470,2,FALSE))</f>
        <v>8504409999</v>
      </c>
      <c r="T37" s="17" t="str">
        <f>IF(R37="","",VLOOKUP(R37,CUSTOMS!$E$3:$N$1470,3,FALSE))</f>
        <v>充电器</v>
      </c>
      <c r="U37" s="18">
        <f t="shared" si="4"/>
        <v>120</v>
      </c>
      <c r="V37" s="18" t="str">
        <f>IF(R37="","",VLOOKUP(R37,CUSTOMS!$E$3:$N$1470,5,FALSE))</f>
        <v>个</v>
      </c>
      <c r="W37" s="33">
        <f>IF(R37="","",VLOOKUP(R37,CUSTOMS!$E$3:$N$1470,6,FALSE))</f>
        <v>0.3846</v>
      </c>
      <c r="X37" s="33">
        <f t="shared" si="5"/>
        <v>46.152000000000001</v>
      </c>
      <c r="Y37" s="18" t="str">
        <f>IF(R37="","",VLOOKUP(R37,CUSTOMS!$E$3:$N$1470,8,FALSE))</f>
        <v>美元</v>
      </c>
      <c r="Z37" s="18" t="str">
        <f>IF(R37="","",VLOOKUP(R37,CUSTOMS!$E$3:$N$1470,9,FALSE))</f>
        <v>中国</v>
      </c>
      <c r="AA37" s="18" t="str">
        <f>IF(R37="","",VLOOKUP(R37,CUSTOMS!$E$3:$N$1470,10,FALSE))</f>
        <v>中国</v>
      </c>
      <c r="AB37" s="33">
        <f>IF(R37="","",VLOOKUP(G37,WMS!$E$3:$T$944,15,FALSE))</f>
        <v>6.097560975609756E-2</v>
      </c>
      <c r="AC37" s="33">
        <f t="shared" si="6"/>
        <v>7.3170731707317067</v>
      </c>
      <c r="AD37" s="33" t="str">
        <f>IF(S37="","",VLOOKUP(S37,海关监管条件!$A$1:$B$2000,2,FALSE))</f>
        <v>无</v>
      </c>
    </row>
    <row r="38" spans="1:30">
      <c r="A38" s="2">
        <v>43370</v>
      </c>
      <c r="B38" s="2">
        <v>43372</v>
      </c>
      <c r="C38" s="2" t="s">
        <v>4179</v>
      </c>
      <c r="D38" s="3" t="s">
        <v>213</v>
      </c>
      <c r="E38" s="3" t="s">
        <v>2673</v>
      </c>
      <c r="F38" s="3" t="s">
        <v>2689</v>
      </c>
      <c r="G38" s="17" t="str">
        <f t="shared" si="0"/>
        <v>KG-ARI-1808-00019-00323/42551119</v>
      </c>
      <c r="H38" s="18">
        <f>IF(G38="","",VLOOKUP(G38,WMS!$E$3:$Q$944,7,FALSE))</f>
        <v>12</v>
      </c>
      <c r="I38" s="18">
        <f>IF(G38="","",VLOOKUP(G38,WMS!$E$3:$Q$944,8,FALSE))</f>
        <v>0.7</v>
      </c>
      <c r="J38" s="18">
        <f>IF(G38="","",VLOOKUP(G38,WMS!$E$3:$Q$944,13,FALSE))</f>
        <v>8.0000000000000002E-3</v>
      </c>
      <c r="K38" s="26" t="b">
        <f t="shared" si="7"/>
        <v>1</v>
      </c>
      <c r="L38" s="7">
        <v>6</v>
      </c>
      <c r="M38" s="27">
        <f>IF(G38="","",VLOOKUP(G38,WMS!$E$3:$U$944,7,0)*L38)</f>
        <v>72</v>
      </c>
      <c r="N38" s="28" t="str">
        <f>IF(G38="","",VLOOKUP(G38,WMS!$E$3:$U$944,17,0))</f>
        <v>A18-301</v>
      </c>
      <c r="O38" s="29">
        <f t="shared" si="8"/>
        <v>4.1999999999999993</v>
      </c>
      <c r="P38" s="29">
        <f t="shared" si="3"/>
        <v>4.8000000000000001E-2</v>
      </c>
      <c r="Q38" s="26" t="str">
        <f>IF(G38="","",VLOOKUP(G38,WMS!$E$3:$G$944,2,FALSE))</f>
        <v>KAS180081002</v>
      </c>
      <c r="R38" s="26" t="str">
        <f>IF(G38="","",VLOOKUP(G38,WMS!$E$3:$G$944,3,FALSE))</f>
        <v>KAS18008100213</v>
      </c>
      <c r="S38" s="17" t="str">
        <f>IF(R38="","",VLOOKUP(R38,CUSTOMS!$E$3:$N$1470,2,FALSE))</f>
        <v>8504409999</v>
      </c>
      <c r="T38" s="17" t="str">
        <f>IF(R38="","",VLOOKUP(R38,CUSTOMS!$E$3:$N$1470,3,FALSE))</f>
        <v>充电器</v>
      </c>
      <c r="U38" s="18">
        <f t="shared" si="4"/>
        <v>72</v>
      </c>
      <c r="V38" s="18" t="str">
        <f>IF(R38="","",VLOOKUP(R38,CUSTOMS!$E$3:$N$1470,5,FALSE))</f>
        <v>个</v>
      </c>
      <c r="W38" s="33">
        <f>IF(R38="","",VLOOKUP(R38,CUSTOMS!$E$3:$N$1470,6,FALSE))</f>
        <v>0.3846</v>
      </c>
      <c r="X38" s="33">
        <f t="shared" si="5"/>
        <v>27.691199999999998</v>
      </c>
      <c r="Y38" s="18" t="str">
        <f>IF(R38="","",VLOOKUP(R38,CUSTOMS!$E$3:$N$1470,8,FALSE))</f>
        <v>美元</v>
      </c>
      <c r="Z38" s="18" t="str">
        <f>IF(R38="","",VLOOKUP(R38,CUSTOMS!$E$3:$N$1470,9,FALSE))</f>
        <v>中国</v>
      </c>
      <c r="AA38" s="18" t="str">
        <f>IF(R38="","",VLOOKUP(R38,CUSTOMS!$E$3:$N$1470,10,FALSE))</f>
        <v>中国</v>
      </c>
      <c r="AB38" s="33">
        <f>IF(R38="","",VLOOKUP(G38,WMS!$E$3:$T$944,15,FALSE))</f>
        <v>6.5208333333333326E-2</v>
      </c>
      <c r="AC38" s="33">
        <f t="shared" si="6"/>
        <v>4.6949999999999994</v>
      </c>
      <c r="AD38" s="33" t="str">
        <f>IF(S38="","",VLOOKUP(S38,海关监管条件!$A$1:$B$2000,2,FALSE))</f>
        <v>无</v>
      </c>
    </row>
    <row r="39" spans="1:30">
      <c r="A39" s="2">
        <v>43370</v>
      </c>
      <c r="B39" s="2">
        <v>43372</v>
      </c>
      <c r="C39" s="2" t="s">
        <v>4179</v>
      </c>
      <c r="D39" s="3" t="s">
        <v>213</v>
      </c>
      <c r="E39" s="3" t="s">
        <v>2673</v>
      </c>
      <c r="F39" s="3" t="s">
        <v>2680</v>
      </c>
      <c r="G39" s="17" t="str">
        <f t="shared" si="0"/>
        <v>KG-ARI-1808-00019-00323/42572176</v>
      </c>
      <c r="H39" s="18">
        <f>IF(G39="","",VLOOKUP(G39,WMS!$E$3:$Q$944,7,FALSE))</f>
        <v>12</v>
      </c>
      <c r="I39" s="18">
        <f>IF(G39="","",VLOOKUP(G39,WMS!$E$3:$Q$944,8,FALSE))</f>
        <v>1.25</v>
      </c>
      <c r="J39" s="18">
        <f>IF(G39="","",VLOOKUP(G39,WMS!$E$3:$Q$944,13,FALSE))</f>
        <v>8.0000000000000002E-3</v>
      </c>
      <c r="K39" s="26" t="b">
        <f t="shared" si="7"/>
        <v>1</v>
      </c>
      <c r="L39" s="7">
        <v>11</v>
      </c>
      <c r="M39" s="27">
        <f>IF(G39="","",VLOOKUP(G39,WMS!$E$3:$U$944,7,0)*L39)</f>
        <v>132</v>
      </c>
      <c r="N39" s="28" t="str">
        <f>IF(G39="","",VLOOKUP(G39,WMS!$E$3:$U$944,17,0))</f>
        <v>A18-302</v>
      </c>
      <c r="O39" s="29">
        <f t="shared" si="8"/>
        <v>13.75</v>
      </c>
      <c r="P39" s="29">
        <f t="shared" si="3"/>
        <v>8.7999999999999995E-2</v>
      </c>
      <c r="Q39" s="26" t="str">
        <f>IF(G39="","",VLOOKUP(G39,WMS!$E$3:$G$944,2,FALSE))</f>
        <v>KAS180081002</v>
      </c>
      <c r="R39" s="26" t="str">
        <f>IF(G39="","",VLOOKUP(G39,WMS!$E$3:$G$944,3,FALSE))</f>
        <v>KAS18008100205</v>
      </c>
      <c r="S39" s="17" t="str">
        <f>IF(R39="","",VLOOKUP(R39,CUSTOMS!$E$3:$N$1470,2,FALSE))</f>
        <v>8544421900</v>
      </c>
      <c r="T39" s="17" t="str">
        <f>IF(R39="","",VLOOKUP(R39,CUSTOMS!$E$3:$N$1470,3,FALSE))</f>
        <v>USB连接线A1</v>
      </c>
      <c r="U39" s="18">
        <f t="shared" si="4"/>
        <v>11.55</v>
      </c>
      <c r="V39" s="18" t="str">
        <f>IF(R39="","",VLOOKUP(R39,CUSTOMS!$E$3:$N$1470,5,FALSE))</f>
        <v>千克</v>
      </c>
      <c r="W39" s="33">
        <f>IF(R39="","",VLOOKUP(R39,CUSTOMS!$E$3:$N$1470,6,FALSE))</f>
        <v>42.514299999999999</v>
      </c>
      <c r="X39" s="33">
        <f t="shared" si="5"/>
        <v>491.040165</v>
      </c>
      <c r="Y39" s="18" t="str">
        <f>IF(R39="","",VLOOKUP(R39,CUSTOMS!$E$3:$N$1470,8,FALSE))</f>
        <v>美元</v>
      </c>
      <c r="Z39" s="18" t="str">
        <f>IF(R39="","",VLOOKUP(R39,CUSTOMS!$E$3:$N$1470,9,FALSE))</f>
        <v>中国</v>
      </c>
      <c r="AA39" s="18" t="str">
        <f>IF(R39="","",VLOOKUP(R39,CUSTOMS!$E$3:$N$1470,10,FALSE))</f>
        <v>中国</v>
      </c>
      <c r="AB39" s="33">
        <f>IF(R39="","",VLOOKUP(G39,WMS!$E$3:$T$944,15,FALSE))</f>
        <v>8.7500000000000008E-2</v>
      </c>
      <c r="AC39" s="33">
        <f t="shared" si="6"/>
        <v>11.55</v>
      </c>
      <c r="AD39" s="33" t="str">
        <f>IF(S39="","",VLOOKUP(S39,海关监管条件!$A$1:$B$2000,2,FALSE))</f>
        <v xml:space="preserve">无 </v>
      </c>
    </row>
    <row r="40" spans="1:30">
      <c r="A40" s="2">
        <v>43370</v>
      </c>
      <c r="B40" s="2">
        <v>43372</v>
      </c>
      <c r="C40" s="2" t="s">
        <v>4179</v>
      </c>
      <c r="D40" s="3" t="s">
        <v>213</v>
      </c>
      <c r="E40" s="3" t="s">
        <v>2673</v>
      </c>
      <c r="F40" s="3" t="s">
        <v>2687</v>
      </c>
      <c r="G40" s="17" t="str">
        <f t="shared" si="0"/>
        <v>KG-ARI-1808-00019-00323/42604419</v>
      </c>
      <c r="H40" s="18">
        <f>IF(G40="","",VLOOKUP(G40,WMS!$E$3:$Q$944,7,FALSE))</f>
        <v>12</v>
      </c>
      <c r="I40" s="18">
        <f>IF(G40="","",VLOOKUP(G40,WMS!$E$3:$Q$944,8,FALSE))</f>
        <v>0.6</v>
      </c>
      <c r="J40" s="18">
        <f>IF(G40="","",VLOOKUP(G40,WMS!$E$3:$Q$944,13,FALSE))</f>
        <v>6.0000000000000001E-3</v>
      </c>
      <c r="K40" s="26" t="b">
        <f t="shared" si="7"/>
        <v>1</v>
      </c>
      <c r="L40" s="7">
        <v>5</v>
      </c>
      <c r="M40" s="27">
        <f>IF(G40="","",VLOOKUP(G40,WMS!$E$3:$U$944,7,0)*L40)</f>
        <v>60</v>
      </c>
      <c r="N40" s="28" t="str">
        <f>IF(G40="","",VLOOKUP(G40,WMS!$E$3:$U$944,17,0))</f>
        <v>A02-201</v>
      </c>
      <c r="O40" s="29">
        <f t="shared" si="8"/>
        <v>3</v>
      </c>
      <c r="P40" s="29">
        <f t="shared" si="3"/>
        <v>0.03</v>
      </c>
      <c r="Q40" s="26" t="str">
        <f>IF(G40="","",VLOOKUP(G40,WMS!$E$3:$G$944,2,FALSE))</f>
        <v>KAS180081002</v>
      </c>
      <c r="R40" s="26" t="str">
        <f>IF(G40="","",VLOOKUP(G40,WMS!$E$3:$G$944,3,FALSE))</f>
        <v>KAS18008100211</v>
      </c>
      <c r="S40" s="17" t="str">
        <f>IF(R40="","",VLOOKUP(R40,CUSTOMS!$E$3:$N$1470,2,FALSE))</f>
        <v>8544421900</v>
      </c>
      <c r="T40" s="17" t="str">
        <f>IF(R40="","",VLOOKUP(R40,CUSTOMS!$E$3:$N$1470,3,FALSE))</f>
        <v>音频线</v>
      </c>
      <c r="U40" s="18">
        <f t="shared" si="4"/>
        <v>2.6315789473684208</v>
      </c>
      <c r="V40" s="18" t="str">
        <f>IF(R40="","",VLOOKUP(R40,CUSTOMS!$E$3:$N$1470,5,FALSE))</f>
        <v>千克</v>
      </c>
      <c r="W40" s="33">
        <f>IF(R40="","",VLOOKUP(R40,CUSTOMS!$E$3:$N$1470,6,FALSE))</f>
        <v>1.282</v>
      </c>
      <c r="X40" s="33">
        <f t="shared" si="5"/>
        <v>3.3736842105263154</v>
      </c>
      <c r="Y40" s="18" t="str">
        <f>IF(R40="","",VLOOKUP(R40,CUSTOMS!$E$3:$N$1470,8,FALSE))</f>
        <v>美元</v>
      </c>
      <c r="Z40" s="18" t="str">
        <f>IF(R40="","",VLOOKUP(R40,CUSTOMS!$E$3:$N$1470,9,FALSE))</f>
        <v>中国</v>
      </c>
      <c r="AA40" s="18" t="str">
        <f>IF(R40="","",VLOOKUP(R40,CUSTOMS!$E$3:$N$1470,10,FALSE))</f>
        <v>中国</v>
      </c>
      <c r="AB40" s="33">
        <f>IF(R40="","",VLOOKUP(G40,WMS!$E$3:$T$944,15,FALSE))</f>
        <v>4.3859649122807015E-2</v>
      </c>
      <c r="AC40" s="33">
        <f t="shared" si="6"/>
        <v>2.6315789473684208</v>
      </c>
      <c r="AD40" s="33" t="str">
        <f>IF(S40="","",VLOOKUP(S40,海关监管条件!$A$1:$B$2000,2,FALSE))</f>
        <v xml:space="preserve">无 </v>
      </c>
    </row>
    <row r="41" spans="1:30">
      <c r="A41" s="2">
        <v>43370</v>
      </c>
      <c r="B41" s="2">
        <v>43372</v>
      </c>
      <c r="C41" s="2" t="s">
        <v>4179</v>
      </c>
      <c r="D41" s="3" t="s">
        <v>213</v>
      </c>
      <c r="E41" s="3" t="s">
        <v>2673</v>
      </c>
      <c r="F41" s="3" t="s">
        <v>2686</v>
      </c>
      <c r="G41" s="17" t="str">
        <f t="shared" si="0"/>
        <v>KG-ARI-1808-00019-00323/42604426</v>
      </c>
      <c r="H41" s="18">
        <f>IF(G41="","",VLOOKUP(G41,WMS!$E$3:$Q$944,7,FALSE))</f>
        <v>12</v>
      </c>
      <c r="I41" s="18">
        <f>IF(G41="","",VLOOKUP(G41,WMS!$E$3:$Q$944,8,FALSE))</f>
        <v>1.3</v>
      </c>
      <c r="J41" s="18">
        <f>IF(G41="","",VLOOKUP(G41,WMS!$E$3:$Q$944,13,FALSE))</f>
        <v>8.9999999999999993E-3</v>
      </c>
      <c r="K41" s="26" t="b">
        <f t="shared" si="7"/>
        <v>1</v>
      </c>
      <c r="L41" s="7">
        <v>4</v>
      </c>
      <c r="M41" s="27">
        <f>IF(G41="","",VLOOKUP(G41,WMS!$E$3:$U$944,7,0)*L41)</f>
        <v>48</v>
      </c>
      <c r="N41" s="28" t="str">
        <f>IF(G41="","",VLOOKUP(G41,WMS!$E$3:$U$944,17,0))</f>
        <v>A02-103</v>
      </c>
      <c r="O41" s="29">
        <f t="shared" si="8"/>
        <v>5.2</v>
      </c>
      <c r="P41" s="29">
        <f t="shared" si="3"/>
        <v>3.5999999999999997E-2</v>
      </c>
      <c r="Q41" s="26" t="str">
        <f>IF(G41="","",VLOOKUP(G41,WMS!$E$3:$G$944,2,FALSE))</f>
        <v>KAS180081002</v>
      </c>
      <c r="R41" s="26" t="str">
        <f>IF(G41="","",VLOOKUP(G41,WMS!$E$3:$G$944,3,FALSE))</f>
        <v>KAS18008100210</v>
      </c>
      <c r="S41" s="17" t="str">
        <f>IF(R41="","",VLOOKUP(R41,CUSTOMS!$E$3:$N$1470,2,FALSE))</f>
        <v>8544421900</v>
      </c>
      <c r="T41" s="17" t="str">
        <f>IF(R41="","",VLOOKUP(R41,CUSTOMS!$E$3:$N$1470,3,FALSE))</f>
        <v>连接线</v>
      </c>
      <c r="U41" s="18">
        <f t="shared" si="4"/>
        <v>4.9854799999999999</v>
      </c>
      <c r="V41" s="18" t="str">
        <f>IF(R41="","",VLOOKUP(R41,CUSTOMS!$E$3:$N$1470,5,FALSE))</f>
        <v>千克</v>
      </c>
      <c r="W41" s="33">
        <f>IF(R41="","",VLOOKUP(R41,CUSTOMS!$E$3:$N$1470,6,FALSE))</f>
        <v>1.2821</v>
      </c>
      <c r="X41" s="33">
        <f t="shared" si="5"/>
        <v>6.3918839079999996</v>
      </c>
      <c r="Y41" s="18" t="str">
        <f>IF(R41="","",VLOOKUP(R41,CUSTOMS!$E$3:$N$1470,8,FALSE))</f>
        <v>美元</v>
      </c>
      <c r="Z41" s="18" t="str">
        <f>IF(R41="","",VLOOKUP(R41,CUSTOMS!$E$3:$N$1470,9,FALSE))</f>
        <v>中国</v>
      </c>
      <c r="AA41" s="18" t="str">
        <f>IF(R41="","",VLOOKUP(R41,CUSTOMS!$E$3:$N$1470,10,FALSE))</f>
        <v>中国</v>
      </c>
      <c r="AB41" s="33">
        <f>IF(R41="","",VLOOKUP(G41,WMS!$E$3:$T$944,15,FALSE))</f>
        <v>0.10386416666666666</v>
      </c>
      <c r="AC41" s="33">
        <f t="shared" si="6"/>
        <v>4.9854799999999999</v>
      </c>
      <c r="AD41" s="33" t="str">
        <f>IF(S41="","",VLOOKUP(S41,海关监管条件!$A$1:$B$2000,2,FALSE))</f>
        <v xml:space="preserve">无 </v>
      </c>
    </row>
    <row r="42" spans="1:30">
      <c r="A42" s="2">
        <v>43370</v>
      </c>
      <c r="B42" s="2">
        <v>43372</v>
      </c>
      <c r="C42" s="2" t="s">
        <v>4179</v>
      </c>
      <c r="D42" s="3" t="s">
        <v>213</v>
      </c>
      <c r="E42" s="3" t="s">
        <v>2673</v>
      </c>
      <c r="F42" s="3" t="s">
        <v>2685</v>
      </c>
      <c r="G42" s="17" t="str">
        <f t="shared" si="0"/>
        <v>KG-ARI-1808-00019-00323/42604440</v>
      </c>
      <c r="H42" s="18">
        <f>IF(G42="","",VLOOKUP(G42,WMS!$E$3:$Q$944,7,FALSE))</f>
        <v>12</v>
      </c>
      <c r="I42" s="18">
        <f>IF(G42="","",VLOOKUP(G42,WMS!$E$3:$Q$944,8,FALSE))</f>
        <v>1.1499999999999999</v>
      </c>
      <c r="J42" s="18">
        <f>IF(G42="","",VLOOKUP(G42,WMS!$E$3:$Q$944,13,FALSE))</f>
        <v>8.9999999999999993E-3</v>
      </c>
      <c r="K42" s="26" t="b">
        <f t="shared" si="7"/>
        <v>1</v>
      </c>
      <c r="L42" s="7">
        <v>4</v>
      </c>
      <c r="M42" s="27">
        <f>IF(G42="","",VLOOKUP(G42,WMS!$E$3:$U$944,7,0)*L42)</f>
        <v>48</v>
      </c>
      <c r="N42" s="28" t="str">
        <f>IF(G42="","",VLOOKUP(G42,WMS!$E$3:$U$944,17,0))</f>
        <v>A02-103</v>
      </c>
      <c r="O42" s="29">
        <f t="shared" si="8"/>
        <v>4.5999999999999996</v>
      </c>
      <c r="P42" s="29">
        <f t="shared" si="3"/>
        <v>3.5999999999999997E-2</v>
      </c>
      <c r="Q42" s="26" t="str">
        <f>IF(G42="","",VLOOKUP(G42,WMS!$E$3:$G$944,2,FALSE))</f>
        <v>KAS180081002</v>
      </c>
      <c r="R42" s="26" t="str">
        <f>IF(G42="","",VLOOKUP(G42,WMS!$E$3:$G$944,3,FALSE))</f>
        <v>KAS18008100210</v>
      </c>
      <c r="S42" s="17" t="str">
        <f>IF(R42="","",VLOOKUP(R42,CUSTOMS!$E$3:$N$1470,2,FALSE))</f>
        <v>8544421900</v>
      </c>
      <c r="T42" s="17" t="str">
        <f>IF(R42="","",VLOOKUP(R42,CUSTOMS!$E$3:$N$1470,3,FALSE))</f>
        <v>连接线</v>
      </c>
      <c r="U42" s="18">
        <f t="shared" si="4"/>
        <v>4.9854800000000008</v>
      </c>
      <c r="V42" s="18" t="str">
        <f>IF(R42="","",VLOOKUP(R42,CUSTOMS!$E$3:$N$1470,5,FALSE))</f>
        <v>千克</v>
      </c>
      <c r="W42" s="33">
        <f>IF(R42="","",VLOOKUP(R42,CUSTOMS!$E$3:$N$1470,6,FALSE))</f>
        <v>1.2821</v>
      </c>
      <c r="X42" s="33">
        <f t="shared" si="5"/>
        <v>6.3918839080000014</v>
      </c>
      <c r="Y42" s="18" t="str">
        <f>IF(R42="","",VLOOKUP(R42,CUSTOMS!$E$3:$N$1470,8,FALSE))</f>
        <v>美元</v>
      </c>
      <c r="Z42" s="18" t="str">
        <f>IF(R42="","",VLOOKUP(R42,CUSTOMS!$E$3:$N$1470,9,FALSE))</f>
        <v>中国</v>
      </c>
      <c r="AA42" s="18" t="str">
        <f>IF(R42="","",VLOOKUP(R42,CUSTOMS!$E$3:$N$1470,10,FALSE))</f>
        <v>中国</v>
      </c>
      <c r="AB42" s="33">
        <f>IF(R42="","",VLOOKUP(G42,WMS!$E$3:$T$944,15,FALSE))</f>
        <v>0.10386416666666667</v>
      </c>
      <c r="AC42" s="33">
        <f t="shared" si="6"/>
        <v>4.9854800000000008</v>
      </c>
      <c r="AD42" s="33" t="str">
        <f>IF(S42="","",VLOOKUP(S42,海关监管条件!$A$1:$B$2000,2,FALSE))</f>
        <v xml:space="preserve">无 </v>
      </c>
    </row>
    <row r="43" spans="1:30">
      <c r="A43" s="2">
        <v>43370</v>
      </c>
      <c r="B43" s="2">
        <v>43372</v>
      </c>
      <c r="C43" s="2" t="s">
        <v>4179</v>
      </c>
      <c r="D43" s="3" t="s">
        <v>180</v>
      </c>
      <c r="E43" s="3" t="s">
        <v>2653</v>
      </c>
      <c r="F43" s="3">
        <v>42204398</v>
      </c>
      <c r="G43" s="17" t="str">
        <f t="shared" si="0"/>
        <v>KG-ARI-1808-00019-00324/42204398</v>
      </c>
      <c r="H43" s="18">
        <f>IF(G43="","",VLOOKUP(G43,WMS!$E$3:$Q$944,7,FALSE))</f>
        <v>12</v>
      </c>
      <c r="I43" s="18">
        <f>IF(G43="","",VLOOKUP(G43,WMS!$E$3:$Q$944,8,FALSE))</f>
        <v>0.45</v>
      </c>
      <c r="J43" s="18">
        <f>IF(G43="","",VLOOKUP(G43,WMS!$E$3:$Q$944,13,FALSE))</f>
        <v>4.0000000000000001E-3</v>
      </c>
      <c r="K43" s="26" t="b">
        <f t="shared" si="7"/>
        <v>1</v>
      </c>
      <c r="L43" s="7">
        <v>5</v>
      </c>
      <c r="M43" s="27">
        <f>IF(G43="","",VLOOKUP(G43,WMS!$E$3:$U$944,7,0)*L43)</f>
        <v>60</v>
      </c>
      <c r="N43" s="28" t="str">
        <f>IF(G43="","",VLOOKUP(G43,WMS!$E$3:$U$944,17,0))</f>
        <v>A01-303</v>
      </c>
      <c r="O43" s="29">
        <f t="shared" si="8"/>
        <v>2.25</v>
      </c>
      <c r="P43" s="29">
        <f t="shared" si="3"/>
        <v>0.02</v>
      </c>
      <c r="Q43" s="26" t="str">
        <f>IF(G43="","",VLOOKUP(G43,WMS!$E$3:$G$944,2,FALSE))</f>
        <v>KAS18081003</v>
      </c>
      <c r="R43" s="26" t="str">
        <f>IF(G43="","",VLOOKUP(G43,WMS!$E$3:$G$944,3,FALSE))</f>
        <v>KAS18008100333</v>
      </c>
      <c r="S43" s="17" t="str">
        <f>IF(R43="","",VLOOKUP(R43,CUSTOMS!$E$3:$N$1470,2,FALSE))</f>
        <v>8544421900</v>
      </c>
      <c r="T43" s="17" t="str">
        <f>IF(R43="","",VLOOKUP(R43,CUSTOMS!$E$3:$N$1470,3,FALSE))</f>
        <v>电脑链接线</v>
      </c>
      <c r="U43" s="18">
        <f t="shared" si="4"/>
        <v>3.36</v>
      </c>
      <c r="V43" s="18" t="str">
        <f>IF(R43="","",VLOOKUP(R43,CUSTOMS!$E$3:$N$1470,5,FALSE))</f>
        <v>千克</v>
      </c>
      <c r="W43" s="33">
        <f>IF(R43="","",VLOOKUP(R43,CUSTOMS!$E$3:$N$1470,6,FALSE))</f>
        <v>3.8464</v>
      </c>
      <c r="X43" s="33">
        <f t="shared" si="5"/>
        <v>12.923904</v>
      </c>
      <c r="Y43" s="18" t="str">
        <f>IF(R43="","",VLOOKUP(R43,CUSTOMS!$E$3:$N$1470,8,FALSE))</f>
        <v>美元</v>
      </c>
      <c r="Z43" s="18" t="str">
        <f>IF(R43="","",VLOOKUP(R43,CUSTOMS!$E$3:$N$1470,9,FALSE))</f>
        <v>中国</v>
      </c>
      <c r="AA43" s="18" t="str">
        <f>IF(R43="","",VLOOKUP(R43,CUSTOMS!$E$3:$N$1470,10,FALSE))</f>
        <v>中国</v>
      </c>
      <c r="AB43" s="33">
        <f>IF(R43="","",VLOOKUP(G43,WMS!$E$3:$T$944,15,FALSE))</f>
        <v>5.6000000000000001E-2</v>
      </c>
      <c r="AC43" s="33">
        <f t="shared" si="6"/>
        <v>3.36</v>
      </c>
      <c r="AD43" s="33" t="str">
        <f>IF(S43="","",VLOOKUP(S43,海关监管条件!$A$1:$B$2000,2,FALSE))</f>
        <v xml:space="preserve">无 </v>
      </c>
    </row>
    <row r="44" spans="1:30">
      <c r="A44" s="2">
        <v>43370</v>
      </c>
      <c r="B44" s="2">
        <v>43372</v>
      </c>
      <c r="C44" s="2" t="s">
        <v>4179</v>
      </c>
      <c r="D44" s="3" t="s">
        <v>180</v>
      </c>
      <c r="E44" s="3" t="s">
        <v>2653</v>
      </c>
      <c r="F44" s="3">
        <v>42308836</v>
      </c>
      <c r="G44" s="17" t="str">
        <f t="shared" si="0"/>
        <v>KG-ARI-1808-00019-00324/42308836</v>
      </c>
      <c r="H44" s="18">
        <f>IF(G44="","",VLOOKUP(G44,WMS!$E$3:$Q$944,7,FALSE))</f>
        <v>12</v>
      </c>
      <c r="I44" s="18">
        <f>IF(G44="","",VLOOKUP(G44,WMS!$E$3:$Q$944,8,FALSE))</f>
        <v>0.9</v>
      </c>
      <c r="J44" s="18">
        <f>IF(G44="","",VLOOKUP(G44,WMS!$E$3:$Q$944,13,FALSE))</f>
        <v>6.0000000000000001E-3</v>
      </c>
      <c r="K44" s="26" t="b">
        <f t="shared" si="7"/>
        <v>1</v>
      </c>
      <c r="L44" s="7">
        <v>5</v>
      </c>
      <c r="M44" s="27">
        <f>IF(G44="","",VLOOKUP(G44,WMS!$E$3:$U$944,7,0)*L44)</f>
        <v>60</v>
      </c>
      <c r="N44" s="28" t="str">
        <f>IF(G44="","",VLOOKUP(G44,WMS!$E$3:$U$944,17,0))</f>
        <v>A01-303</v>
      </c>
      <c r="O44" s="29">
        <f t="shared" si="8"/>
        <v>4.5</v>
      </c>
      <c r="P44" s="29">
        <f t="shared" si="3"/>
        <v>0.03</v>
      </c>
      <c r="Q44" s="26" t="str">
        <f>IF(G44="","",VLOOKUP(G44,WMS!$E$3:$G$944,2,FALSE))</f>
        <v>KAS18081003</v>
      </c>
      <c r="R44" s="26" t="str">
        <f>IF(G44="","",VLOOKUP(G44,WMS!$E$3:$G$944,3,FALSE))</f>
        <v>KAS18008100333</v>
      </c>
      <c r="S44" s="17" t="str">
        <f>IF(R44="","",VLOOKUP(R44,CUSTOMS!$E$3:$N$1470,2,FALSE))</f>
        <v>8544421900</v>
      </c>
      <c r="T44" s="17" t="str">
        <f>IF(R44="","",VLOOKUP(R44,CUSTOMS!$E$3:$N$1470,3,FALSE))</f>
        <v>电脑链接线</v>
      </c>
      <c r="U44" s="18">
        <f t="shared" si="4"/>
        <v>3.36</v>
      </c>
      <c r="V44" s="18" t="str">
        <f>IF(R44="","",VLOOKUP(R44,CUSTOMS!$E$3:$N$1470,5,FALSE))</f>
        <v>千克</v>
      </c>
      <c r="W44" s="33">
        <f>IF(R44="","",VLOOKUP(R44,CUSTOMS!$E$3:$N$1470,6,FALSE))</f>
        <v>3.8464</v>
      </c>
      <c r="X44" s="33">
        <f t="shared" si="5"/>
        <v>12.923904</v>
      </c>
      <c r="Y44" s="18" t="str">
        <f>IF(R44="","",VLOOKUP(R44,CUSTOMS!$E$3:$N$1470,8,FALSE))</f>
        <v>美元</v>
      </c>
      <c r="Z44" s="18" t="str">
        <f>IF(R44="","",VLOOKUP(R44,CUSTOMS!$E$3:$N$1470,9,FALSE))</f>
        <v>中国</v>
      </c>
      <c r="AA44" s="18" t="str">
        <f>IF(R44="","",VLOOKUP(R44,CUSTOMS!$E$3:$N$1470,10,FALSE))</f>
        <v>中国</v>
      </c>
      <c r="AB44" s="33">
        <f>IF(R44="","",VLOOKUP(G44,WMS!$E$3:$T$944,15,FALSE))</f>
        <v>5.6000000000000001E-2</v>
      </c>
      <c r="AC44" s="33">
        <f t="shared" si="6"/>
        <v>3.36</v>
      </c>
      <c r="AD44" s="33" t="str">
        <f>IF(S44="","",VLOOKUP(S44,海关监管条件!$A$1:$B$2000,2,FALSE))</f>
        <v xml:space="preserve">无 </v>
      </c>
    </row>
    <row r="45" spans="1:30">
      <c r="A45" s="2">
        <v>43370</v>
      </c>
      <c r="B45" s="2">
        <v>43372</v>
      </c>
      <c r="C45" s="2" t="s">
        <v>4179</v>
      </c>
      <c r="D45" s="3" t="s">
        <v>180</v>
      </c>
      <c r="E45" s="3" t="s">
        <v>2653</v>
      </c>
      <c r="F45" s="3">
        <v>42327332</v>
      </c>
      <c r="G45" s="17" t="str">
        <f t="shared" si="0"/>
        <v>KG-ARI-1808-00019-00324/42327332</v>
      </c>
      <c r="H45" s="18">
        <f>IF(G45="","",VLOOKUP(G45,WMS!$E$3:$Q$944,7,FALSE))</f>
        <v>12</v>
      </c>
      <c r="I45" s="18">
        <f>IF(G45="","",VLOOKUP(G45,WMS!$E$3:$Q$944,8,FALSE))</f>
        <v>0.85</v>
      </c>
      <c r="J45" s="18">
        <f>IF(G45="","",VLOOKUP(G45,WMS!$E$3:$Q$944,13,FALSE))</f>
        <v>6.0000000000000001E-3</v>
      </c>
      <c r="K45" s="26" t="b">
        <f t="shared" si="7"/>
        <v>1</v>
      </c>
      <c r="L45" s="7">
        <v>5</v>
      </c>
      <c r="M45" s="27">
        <f>IF(G45="","",VLOOKUP(G45,WMS!$E$3:$U$944,7,0)*L45)</f>
        <v>60</v>
      </c>
      <c r="N45" s="28" t="str">
        <f>IF(G45="","",VLOOKUP(G45,WMS!$E$3:$U$944,17,0))</f>
        <v>A01-303</v>
      </c>
      <c r="O45" s="29">
        <f t="shared" si="8"/>
        <v>4.25</v>
      </c>
      <c r="P45" s="29">
        <f t="shared" si="3"/>
        <v>0.03</v>
      </c>
      <c r="Q45" s="26" t="str">
        <f>IF(G45="","",VLOOKUP(G45,WMS!$E$3:$G$944,2,FALSE))</f>
        <v>KAS18081003</v>
      </c>
      <c r="R45" s="26" t="str">
        <f>IF(G45="","",VLOOKUP(G45,WMS!$E$3:$G$944,3,FALSE))</f>
        <v>KAS18008100334</v>
      </c>
      <c r="S45" s="17" t="str">
        <f>IF(R45="","",VLOOKUP(R45,CUSTOMS!$E$3:$N$1470,2,FALSE))</f>
        <v>8544421900</v>
      </c>
      <c r="T45" s="17" t="str">
        <f>IF(R45="","",VLOOKUP(R45,CUSTOMS!$E$3:$N$1470,3,FALSE))</f>
        <v>电脑链接线</v>
      </c>
      <c r="U45" s="18">
        <f t="shared" si="4"/>
        <v>3.96</v>
      </c>
      <c r="V45" s="18" t="str">
        <f>IF(R45="","",VLOOKUP(R45,CUSTOMS!$E$3:$N$1470,5,FALSE))</f>
        <v>千克</v>
      </c>
      <c r="W45" s="33">
        <f>IF(R45="","",VLOOKUP(R45,CUSTOMS!$E$3:$N$1470,6,FALSE))</f>
        <v>3.8466999999999998</v>
      </c>
      <c r="X45" s="33">
        <f t="shared" si="5"/>
        <v>15.232931999999998</v>
      </c>
      <c r="Y45" s="18" t="str">
        <f>IF(R45="","",VLOOKUP(R45,CUSTOMS!$E$3:$N$1470,8,FALSE))</f>
        <v>美元</v>
      </c>
      <c r="Z45" s="18" t="str">
        <f>IF(R45="","",VLOOKUP(R45,CUSTOMS!$E$3:$N$1470,9,FALSE))</f>
        <v>中国</v>
      </c>
      <c r="AA45" s="18" t="str">
        <f>IF(R45="","",VLOOKUP(R45,CUSTOMS!$E$3:$N$1470,10,FALSE))</f>
        <v>中国</v>
      </c>
      <c r="AB45" s="33">
        <f>IF(R45="","",VLOOKUP(G45,WMS!$E$3:$T$944,15,FALSE))</f>
        <v>6.6000000000000003E-2</v>
      </c>
      <c r="AC45" s="33">
        <f t="shared" si="6"/>
        <v>3.96</v>
      </c>
      <c r="AD45" s="33" t="str">
        <f>IF(S45="","",VLOOKUP(S45,海关监管条件!$A$1:$B$2000,2,FALSE))</f>
        <v xml:space="preserve">无 </v>
      </c>
    </row>
    <row r="46" spans="1:30">
      <c r="A46" s="2">
        <v>43370</v>
      </c>
      <c r="B46" s="2">
        <v>43372</v>
      </c>
      <c r="C46" s="2" t="s">
        <v>4179</v>
      </c>
      <c r="D46" s="3" t="s">
        <v>238</v>
      </c>
      <c r="E46" s="3" t="s">
        <v>2694</v>
      </c>
      <c r="F46" s="3" t="s">
        <v>2695</v>
      </c>
      <c r="G46" s="17" t="str">
        <f t="shared" si="0"/>
        <v>KG-ARI-1808-00019-00326/42604433</v>
      </c>
      <c r="H46" s="18">
        <f>IF(G46="","",VLOOKUP(G46,WMS!$E$3:$Q$944,7,FALSE))</f>
        <v>12</v>
      </c>
      <c r="I46" s="18">
        <f>IF(G46="","",VLOOKUP(G46,WMS!$E$3:$Q$944,8,FALSE))</f>
        <v>1.2</v>
      </c>
      <c r="J46" s="18">
        <f>IF(G46="","",VLOOKUP(G46,WMS!$E$3:$Q$944,13,FALSE))</f>
        <v>8.9999999999999993E-3</v>
      </c>
      <c r="K46" s="26" t="b">
        <f t="shared" si="7"/>
        <v>1</v>
      </c>
      <c r="L46" s="7">
        <v>4</v>
      </c>
      <c r="M46" s="27">
        <f>IF(G46="","",VLOOKUP(G46,WMS!$E$3:$U$944,7,0)*L46)</f>
        <v>48</v>
      </c>
      <c r="N46" s="28" t="str">
        <f>IF(G46="","",VLOOKUP(G46,WMS!$E$3:$U$944,17,0))</f>
        <v>A20-302</v>
      </c>
      <c r="O46" s="29">
        <f t="shared" si="8"/>
        <v>4.8</v>
      </c>
      <c r="P46" s="29">
        <f t="shared" si="3"/>
        <v>3.5999999999999997E-2</v>
      </c>
      <c r="Q46" s="26" t="str">
        <f>IF(G46="","",VLOOKUP(G46,WMS!$E$3:$G$944,2,FALSE))</f>
        <v>KAS180081002</v>
      </c>
      <c r="R46" s="26" t="str">
        <f>IF(G46="","",VLOOKUP(G46,WMS!$E$3:$G$944,3,FALSE))</f>
        <v>KAS18008100221</v>
      </c>
      <c r="S46" s="17" t="str">
        <f>IF(R46="","",VLOOKUP(R46,CUSTOMS!$E$3:$N$1470,2,FALSE))</f>
        <v>8544421900</v>
      </c>
      <c r="T46" s="17" t="str">
        <f>IF(R46="","",VLOOKUP(R46,CUSTOMS!$E$3:$N$1470,3,FALSE))</f>
        <v>手机连接线</v>
      </c>
      <c r="U46" s="18">
        <f t="shared" si="4"/>
        <v>48</v>
      </c>
      <c r="V46" s="18" t="str">
        <f>IF(R46="","",VLOOKUP(R46,CUSTOMS!$E$3:$N$1470,5,FALSE))</f>
        <v>条</v>
      </c>
      <c r="W46" s="33">
        <f>IF(R46="","",VLOOKUP(R46,CUSTOMS!$E$3:$N$1470,6,FALSE))</f>
        <v>0.3846</v>
      </c>
      <c r="X46" s="33">
        <f t="shared" si="5"/>
        <v>18.460799999999999</v>
      </c>
      <c r="Y46" s="18" t="str">
        <f>IF(R46="","",VLOOKUP(R46,CUSTOMS!$E$3:$N$1470,8,FALSE))</f>
        <v>美元</v>
      </c>
      <c r="Z46" s="18" t="str">
        <f>IF(R46="","",VLOOKUP(R46,CUSTOMS!$E$3:$N$1470,9,FALSE))</f>
        <v>中国</v>
      </c>
      <c r="AA46" s="18" t="str">
        <f>IF(R46="","",VLOOKUP(R46,CUSTOMS!$E$3:$N$1470,10,FALSE))</f>
        <v>中国</v>
      </c>
      <c r="AB46" s="33">
        <f>IF(R46="","",VLOOKUP(G46,WMS!$E$3:$T$944,15,FALSE))</f>
        <v>9.1666666666666674E-2</v>
      </c>
      <c r="AC46" s="33">
        <f t="shared" si="6"/>
        <v>4.4000000000000004</v>
      </c>
      <c r="AD46" s="33" t="str">
        <f>IF(S46="","",VLOOKUP(S46,海关监管条件!$A$1:$B$2000,2,FALSE))</f>
        <v xml:space="preserve">无 </v>
      </c>
    </row>
    <row r="47" spans="1:30">
      <c r="A47" s="2">
        <v>43370</v>
      </c>
      <c r="B47" s="2">
        <v>43372</v>
      </c>
      <c r="C47" s="2" t="s">
        <v>4179</v>
      </c>
      <c r="D47" s="3" t="s">
        <v>180</v>
      </c>
      <c r="E47" s="3" t="s">
        <v>2647</v>
      </c>
      <c r="F47" s="3">
        <v>42171416</v>
      </c>
      <c r="G47" s="17" t="str">
        <f t="shared" si="0"/>
        <v>KG-ARI-1808-00019-00385/42171416</v>
      </c>
      <c r="H47" s="18">
        <f>IF(G47="","",VLOOKUP(G47,WMS!$E$3:$Q$944,7,FALSE))</f>
        <v>6</v>
      </c>
      <c r="I47" s="18">
        <f>IF(G47="","",VLOOKUP(G47,WMS!$E$3:$Q$944,8,FALSE))</f>
        <v>1.35</v>
      </c>
      <c r="J47" s="18">
        <f>IF(G47="","",VLOOKUP(G47,WMS!$E$3:$Q$944,13,FALSE))</f>
        <v>2.5000000000000001E-2</v>
      </c>
      <c r="K47" s="26" t="b">
        <f t="shared" si="7"/>
        <v>1</v>
      </c>
      <c r="L47" s="7">
        <v>11</v>
      </c>
      <c r="M47" s="27">
        <f>IF(G47="","",VLOOKUP(G47,WMS!$E$3:$U$944,7,0)*L47)</f>
        <v>66</v>
      </c>
      <c r="N47" s="28" t="str">
        <f>IF(G47="","",VLOOKUP(G47,WMS!$E$3:$U$944,17,0))</f>
        <v>A20-301</v>
      </c>
      <c r="O47" s="29">
        <f t="shared" si="8"/>
        <v>14.850000000000001</v>
      </c>
      <c r="P47" s="29">
        <f t="shared" si="3"/>
        <v>0.27500000000000002</v>
      </c>
      <c r="Q47" s="26" t="str">
        <f>IF(G47="","",VLOOKUP(G47,WMS!$E$3:$G$944,2,FALSE))</f>
        <v>KAS18081003</v>
      </c>
      <c r="R47" s="26" t="str">
        <f>IF(G47="","",VLOOKUP(G47,WMS!$E$3:$G$944,3,FALSE))</f>
        <v>KAS18008100325</v>
      </c>
      <c r="S47" s="17" t="str">
        <f>IF(R47="","",VLOOKUP(R47,CUSTOMS!$E$3:$N$1470,2,FALSE))</f>
        <v>8518300000</v>
      </c>
      <c r="T47" s="17" t="str">
        <f>IF(R47="","",VLOOKUP(R47,CUSTOMS!$E$3:$N$1470,3,FALSE))</f>
        <v>耳机</v>
      </c>
      <c r="U47" s="18">
        <f t="shared" si="4"/>
        <v>66</v>
      </c>
      <c r="V47" s="18" t="str">
        <f>IF(R47="","",VLOOKUP(R47,CUSTOMS!$E$3:$N$1470,5,FALSE))</f>
        <v>个</v>
      </c>
      <c r="W47" s="33">
        <f>IF(R47="","",VLOOKUP(R47,CUSTOMS!$E$3:$N$1470,6,FALSE))</f>
        <v>2.7198000000000002</v>
      </c>
      <c r="X47" s="33">
        <f t="shared" si="5"/>
        <v>179.50680000000003</v>
      </c>
      <c r="Y47" s="18" t="str">
        <f>IF(R47="","",VLOOKUP(R47,CUSTOMS!$E$3:$N$1470,8,FALSE))</f>
        <v>美元</v>
      </c>
      <c r="Z47" s="18" t="str">
        <f>IF(R47="","",VLOOKUP(R47,CUSTOMS!$E$3:$N$1470,9,FALSE))</f>
        <v>中国</v>
      </c>
      <c r="AA47" s="18" t="str">
        <f>IF(R47="","",VLOOKUP(R47,CUSTOMS!$E$3:$N$1470,10,FALSE))</f>
        <v>中国</v>
      </c>
      <c r="AB47" s="33">
        <f>IF(R47="","",VLOOKUP(G47,WMS!$E$3:$T$944,15,FALSE))</f>
        <v>0.219</v>
      </c>
      <c r="AC47" s="33">
        <f t="shared" si="6"/>
        <v>14.454000000000001</v>
      </c>
      <c r="AD47" s="33" t="str">
        <f>IF(S47="","",VLOOKUP(S47,海关监管条件!$A$1:$B$2000,2,FALSE))</f>
        <v xml:space="preserve">无 </v>
      </c>
    </row>
    <row r="48" spans="1:30">
      <c r="A48" s="2">
        <v>43370</v>
      </c>
      <c r="B48" s="2">
        <v>43372</v>
      </c>
      <c r="C48" s="2" t="s">
        <v>4179</v>
      </c>
      <c r="D48" s="3" t="s">
        <v>180</v>
      </c>
      <c r="E48" s="3" t="s">
        <v>2647</v>
      </c>
      <c r="F48" s="3">
        <v>42300434</v>
      </c>
      <c r="G48" s="17" t="str">
        <f t="shared" si="0"/>
        <v>KG-ARI-1808-00019-00385/42300434</v>
      </c>
      <c r="H48" s="18">
        <f>IF(G48="","",VLOOKUP(G48,WMS!$E$3:$Q$944,7,FALSE))</f>
        <v>12</v>
      </c>
      <c r="I48" s="18">
        <f>IF(G48="","",VLOOKUP(G48,WMS!$E$3:$Q$944,8,FALSE))</f>
        <v>0.5</v>
      </c>
      <c r="J48" s="18">
        <f>IF(G48="","",VLOOKUP(G48,WMS!$E$3:$Q$944,13,FALSE))</f>
        <v>5.0000000000000001E-3</v>
      </c>
      <c r="K48" s="26" t="b">
        <f t="shared" si="7"/>
        <v>1</v>
      </c>
      <c r="L48" s="7">
        <v>9</v>
      </c>
      <c r="M48" s="27">
        <f>IF(G48="","",VLOOKUP(G48,WMS!$E$3:$U$944,7,0)*L48)</f>
        <v>108</v>
      </c>
      <c r="N48" s="28" t="str">
        <f>IF(G48="","",VLOOKUP(G48,WMS!$E$3:$U$944,17,0))</f>
        <v>A18-202</v>
      </c>
      <c r="O48" s="29">
        <f t="shared" si="8"/>
        <v>4.5</v>
      </c>
      <c r="P48" s="29">
        <f t="shared" si="3"/>
        <v>4.4999999999999998E-2</v>
      </c>
      <c r="Q48" s="26" t="str">
        <f>IF(G48="","",VLOOKUP(G48,WMS!$E$3:$G$944,2,FALSE))</f>
        <v>KAS18081003</v>
      </c>
      <c r="R48" s="26" t="str">
        <f>IF(G48="","",VLOOKUP(G48,WMS!$E$3:$G$944,3,FALSE))</f>
        <v>KAS18008100324</v>
      </c>
      <c r="S48" s="17" t="str">
        <f>IF(R48="","",VLOOKUP(R48,CUSTOMS!$E$3:$N$1470,2,FALSE))</f>
        <v>8518300000</v>
      </c>
      <c r="T48" s="17" t="str">
        <f>IF(R48="","",VLOOKUP(R48,CUSTOMS!$E$3:$N$1470,3,FALSE))</f>
        <v>耳塞</v>
      </c>
      <c r="U48" s="18">
        <f t="shared" si="4"/>
        <v>108</v>
      </c>
      <c r="V48" s="18" t="str">
        <f>IF(R48="","",VLOOKUP(R48,CUSTOMS!$E$3:$N$1470,5,FALSE))</f>
        <v>个</v>
      </c>
      <c r="W48" s="33">
        <f>IF(R48="","",VLOOKUP(R48,CUSTOMS!$E$3:$N$1470,6,FALSE))</f>
        <v>1.4162999999999999</v>
      </c>
      <c r="X48" s="33">
        <f t="shared" si="5"/>
        <v>152.96039999999999</v>
      </c>
      <c r="Y48" s="18" t="str">
        <f>IF(R48="","",VLOOKUP(R48,CUSTOMS!$E$3:$N$1470,8,FALSE))</f>
        <v>美元</v>
      </c>
      <c r="Z48" s="18" t="str">
        <f>IF(R48="","",VLOOKUP(R48,CUSTOMS!$E$3:$N$1470,9,FALSE))</f>
        <v>中国</v>
      </c>
      <c r="AA48" s="18" t="str">
        <f>IF(R48="","",VLOOKUP(R48,CUSTOMS!$E$3:$N$1470,10,FALSE))</f>
        <v>中国</v>
      </c>
      <c r="AB48" s="33">
        <f>IF(R48="","",VLOOKUP(G48,WMS!$E$3:$T$944,15,FALSE))</f>
        <v>2.8000000000000001E-2</v>
      </c>
      <c r="AC48" s="33">
        <f t="shared" si="6"/>
        <v>3.024</v>
      </c>
      <c r="AD48" s="33" t="str">
        <f>IF(S48="","",VLOOKUP(S48,海关监管条件!$A$1:$B$2000,2,FALSE))</f>
        <v xml:space="preserve">无 </v>
      </c>
    </row>
    <row r="49" spans="1:30">
      <c r="A49" s="2">
        <v>43370</v>
      </c>
      <c r="B49" s="2">
        <v>43372</v>
      </c>
      <c r="C49" s="2" t="s">
        <v>4179</v>
      </c>
      <c r="D49" s="3" t="s">
        <v>180</v>
      </c>
      <c r="E49" s="3" t="s">
        <v>2647</v>
      </c>
      <c r="F49" s="3">
        <v>42562504</v>
      </c>
      <c r="G49" s="17" t="str">
        <f t="shared" si="0"/>
        <v>KG-ARI-1808-00019-00385/42562504</v>
      </c>
      <c r="H49" s="18">
        <f>IF(G49="","",VLOOKUP(G49,WMS!$E$3:$Q$944,7,FALSE))</f>
        <v>6</v>
      </c>
      <c r="I49" s="18">
        <f>IF(G49="","",VLOOKUP(G49,WMS!$E$3:$Q$944,8,FALSE))</f>
        <v>1.85</v>
      </c>
      <c r="J49" s="18">
        <f>IF(G49="","",VLOOKUP(G49,WMS!$E$3:$Q$944,13,FALSE))</f>
        <v>2.9000000000000001E-2</v>
      </c>
      <c r="K49" s="26" t="b">
        <f t="shared" si="7"/>
        <v>1</v>
      </c>
      <c r="L49" s="7">
        <v>5</v>
      </c>
      <c r="M49" s="27">
        <f>IF(G49="","",VLOOKUP(G49,WMS!$E$3:$U$944,7,0)*L49)</f>
        <v>30</v>
      </c>
      <c r="N49" s="28" t="str">
        <f>IF(G49="","",VLOOKUP(G49,WMS!$E$3:$U$944,17,0))</f>
        <v>A18-102</v>
      </c>
      <c r="O49" s="29">
        <f t="shared" si="8"/>
        <v>9.25</v>
      </c>
      <c r="P49" s="29">
        <f t="shared" si="3"/>
        <v>0.14500000000000002</v>
      </c>
      <c r="Q49" s="26" t="str">
        <f>IF(G49="","",VLOOKUP(G49,WMS!$E$3:$G$944,2,FALSE))</f>
        <v>KAS18081003</v>
      </c>
      <c r="R49" s="26" t="str">
        <f>IF(G49="","",VLOOKUP(G49,WMS!$E$3:$G$944,3,FALSE))</f>
        <v>KAS18008100325</v>
      </c>
      <c r="S49" s="17" t="str">
        <f>IF(R49="","",VLOOKUP(R49,CUSTOMS!$E$3:$N$1470,2,FALSE))</f>
        <v>8518300000</v>
      </c>
      <c r="T49" s="17" t="str">
        <f>IF(R49="","",VLOOKUP(R49,CUSTOMS!$E$3:$N$1470,3,FALSE))</f>
        <v>耳机</v>
      </c>
      <c r="U49" s="18">
        <f t="shared" si="4"/>
        <v>30</v>
      </c>
      <c r="V49" s="18" t="str">
        <f>IF(R49="","",VLOOKUP(R49,CUSTOMS!$E$3:$N$1470,5,FALSE))</f>
        <v>个</v>
      </c>
      <c r="W49" s="33">
        <f>IF(R49="","",VLOOKUP(R49,CUSTOMS!$E$3:$N$1470,6,FALSE))</f>
        <v>2.7198000000000002</v>
      </c>
      <c r="X49" s="33">
        <f t="shared" si="5"/>
        <v>81.594000000000008</v>
      </c>
      <c r="Y49" s="18" t="str">
        <f>IF(R49="","",VLOOKUP(R49,CUSTOMS!$E$3:$N$1470,8,FALSE))</f>
        <v>美元</v>
      </c>
      <c r="Z49" s="18" t="str">
        <f>IF(R49="","",VLOOKUP(R49,CUSTOMS!$E$3:$N$1470,9,FALSE))</f>
        <v>中国</v>
      </c>
      <c r="AA49" s="18" t="str">
        <f>IF(R49="","",VLOOKUP(R49,CUSTOMS!$E$3:$N$1470,10,FALSE))</f>
        <v>中国</v>
      </c>
      <c r="AB49" s="33">
        <f>IF(R49="","",VLOOKUP(G49,WMS!$E$3:$T$944,15,FALSE))</f>
        <v>0.28799999999999998</v>
      </c>
      <c r="AC49" s="33">
        <f t="shared" si="6"/>
        <v>8.6399999999999988</v>
      </c>
      <c r="AD49" s="33" t="str">
        <f>IF(S49="","",VLOOKUP(S49,海关监管条件!$A$1:$B$2000,2,FALSE))</f>
        <v xml:space="preserve">无 </v>
      </c>
    </row>
    <row r="50" spans="1:30">
      <c r="A50" s="2">
        <v>43370</v>
      </c>
      <c r="B50" s="2">
        <v>43372</v>
      </c>
      <c r="C50" s="2" t="s">
        <v>4179</v>
      </c>
      <c r="D50" s="3" t="s">
        <v>180</v>
      </c>
      <c r="E50" s="3" t="s">
        <v>2647</v>
      </c>
      <c r="F50" s="3">
        <v>42568612</v>
      </c>
      <c r="G50" s="17" t="str">
        <f t="shared" si="0"/>
        <v>KG-ARI-1808-00019-00385/42568612</v>
      </c>
      <c r="H50" s="18">
        <f>IF(G50="","",VLOOKUP(G50,WMS!$E$3:$Q$944,7,FALSE))</f>
        <v>12</v>
      </c>
      <c r="I50" s="18">
        <f>IF(G50="","",VLOOKUP(G50,WMS!$E$3:$Q$944,8,FALSE))</f>
        <v>0.68</v>
      </c>
      <c r="J50" s="18">
        <f>IF(G50="","",VLOOKUP(G50,WMS!$E$3:$Q$944,13,FALSE))</f>
        <v>8.9999999999999993E-3</v>
      </c>
      <c r="K50" s="26" t="b">
        <f t="shared" si="7"/>
        <v>1</v>
      </c>
      <c r="L50" s="7">
        <v>4</v>
      </c>
      <c r="M50" s="27">
        <f>IF(G50="","",VLOOKUP(G50,WMS!$E$3:$U$944,7,0)*L50)</f>
        <v>48</v>
      </c>
      <c r="N50" s="28" t="str">
        <f>IF(G50="","",VLOOKUP(G50,WMS!$E$3:$U$944,17,0))</f>
        <v>A18-102</v>
      </c>
      <c r="O50" s="29">
        <f t="shared" si="8"/>
        <v>2.72</v>
      </c>
      <c r="P50" s="29">
        <f t="shared" si="3"/>
        <v>3.5999999999999997E-2</v>
      </c>
      <c r="Q50" s="26" t="str">
        <f>IF(G50="","",VLOOKUP(G50,WMS!$E$3:$G$944,2,FALSE))</f>
        <v>KAS18081003</v>
      </c>
      <c r="R50" s="26" t="str">
        <f>IF(G50="","",VLOOKUP(G50,WMS!$E$3:$G$944,3,FALSE))</f>
        <v>KAS18008100324</v>
      </c>
      <c r="S50" s="17" t="str">
        <f>IF(R50="","",VLOOKUP(R50,CUSTOMS!$E$3:$N$1470,2,FALSE))</f>
        <v>8518300000</v>
      </c>
      <c r="T50" s="17" t="str">
        <f>IF(R50="","",VLOOKUP(R50,CUSTOMS!$E$3:$N$1470,3,FALSE))</f>
        <v>耳塞</v>
      </c>
      <c r="U50" s="18">
        <f t="shared" si="4"/>
        <v>48</v>
      </c>
      <c r="V50" s="18" t="str">
        <f>IF(R50="","",VLOOKUP(R50,CUSTOMS!$E$3:$N$1470,5,FALSE))</f>
        <v>个</v>
      </c>
      <c r="W50" s="33">
        <f>IF(R50="","",VLOOKUP(R50,CUSTOMS!$E$3:$N$1470,6,FALSE))</f>
        <v>1.4162999999999999</v>
      </c>
      <c r="X50" s="33">
        <f t="shared" si="5"/>
        <v>67.982399999999998</v>
      </c>
      <c r="Y50" s="18" t="str">
        <f>IF(R50="","",VLOOKUP(R50,CUSTOMS!$E$3:$N$1470,8,FALSE))</f>
        <v>美元</v>
      </c>
      <c r="Z50" s="18" t="str">
        <f>IF(R50="","",VLOOKUP(R50,CUSTOMS!$E$3:$N$1470,9,FALSE))</f>
        <v>中国</v>
      </c>
      <c r="AA50" s="18" t="str">
        <f>IF(R50="","",VLOOKUP(R50,CUSTOMS!$E$3:$N$1470,10,FALSE))</f>
        <v>中国</v>
      </c>
      <c r="AB50" s="33">
        <f>IF(R50="","",VLOOKUP(G50,WMS!$E$3:$T$944,15,FALSE))</f>
        <v>4.3999999999999997E-2</v>
      </c>
      <c r="AC50" s="33">
        <f t="shared" si="6"/>
        <v>2.1120000000000001</v>
      </c>
      <c r="AD50" s="33" t="str">
        <f>IF(S50="","",VLOOKUP(S50,海关监管条件!$A$1:$B$2000,2,FALSE))</f>
        <v xml:space="preserve">无 </v>
      </c>
    </row>
    <row r="51" spans="1:30">
      <c r="A51" s="2">
        <v>43370</v>
      </c>
      <c r="B51" s="2">
        <v>43372</v>
      </c>
      <c r="C51" s="2" t="s">
        <v>4179</v>
      </c>
      <c r="D51" s="3" t="s">
        <v>180</v>
      </c>
      <c r="E51" s="3" t="s">
        <v>2647</v>
      </c>
      <c r="F51" s="3">
        <v>42568674</v>
      </c>
      <c r="G51" s="17" t="str">
        <f t="shared" si="0"/>
        <v>KG-ARI-1808-00019-00385/42568674</v>
      </c>
      <c r="H51" s="18">
        <f>IF(G51="","",VLOOKUP(G51,WMS!$E$3:$Q$944,7,FALSE))</f>
        <v>12</v>
      </c>
      <c r="I51" s="18">
        <f>IF(G51="","",VLOOKUP(G51,WMS!$E$3:$Q$944,8,FALSE))</f>
        <v>0.65</v>
      </c>
      <c r="J51" s="18">
        <f>IF(G51="","",VLOOKUP(G51,WMS!$E$3:$Q$944,13,FALSE))</f>
        <v>8.9999999999999993E-3</v>
      </c>
      <c r="K51" s="26" t="b">
        <f t="shared" si="7"/>
        <v>1</v>
      </c>
      <c r="L51" s="7">
        <v>4</v>
      </c>
      <c r="M51" s="27">
        <f>IF(G51="","",VLOOKUP(G51,WMS!$E$3:$U$944,7,0)*L51)</f>
        <v>48</v>
      </c>
      <c r="N51" s="28" t="str">
        <f>IF(G51="","",VLOOKUP(G51,WMS!$E$3:$U$944,17,0))</f>
        <v>A18-302</v>
      </c>
      <c r="O51" s="29">
        <f t="shared" si="8"/>
        <v>2.6</v>
      </c>
      <c r="P51" s="29">
        <f t="shared" si="3"/>
        <v>3.5999999999999997E-2</v>
      </c>
      <c r="Q51" s="26" t="str">
        <f>IF(G51="","",VLOOKUP(G51,WMS!$E$3:$G$944,2,FALSE))</f>
        <v>KAS18081003</v>
      </c>
      <c r="R51" s="26" t="str">
        <f>IF(G51="","",VLOOKUP(G51,WMS!$E$3:$G$944,3,FALSE))</f>
        <v>KAS18008100324</v>
      </c>
      <c r="S51" s="17" t="str">
        <f>IF(R51="","",VLOOKUP(R51,CUSTOMS!$E$3:$N$1470,2,FALSE))</f>
        <v>8518300000</v>
      </c>
      <c r="T51" s="17" t="str">
        <f>IF(R51="","",VLOOKUP(R51,CUSTOMS!$E$3:$N$1470,3,FALSE))</f>
        <v>耳塞</v>
      </c>
      <c r="U51" s="18">
        <f t="shared" si="4"/>
        <v>48</v>
      </c>
      <c r="V51" s="18" t="str">
        <f>IF(R51="","",VLOOKUP(R51,CUSTOMS!$E$3:$N$1470,5,FALSE))</f>
        <v>个</v>
      </c>
      <c r="W51" s="33">
        <f>IF(R51="","",VLOOKUP(R51,CUSTOMS!$E$3:$N$1470,6,FALSE))</f>
        <v>1.4162999999999999</v>
      </c>
      <c r="X51" s="33">
        <f t="shared" si="5"/>
        <v>67.982399999999998</v>
      </c>
      <c r="Y51" s="18" t="str">
        <f>IF(R51="","",VLOOKUP(R51,CUSTOMS!$E$3:$N$1470,8,FALSE))</f>
        <v>美元</v>
      </c>
      <c r="Z51" s="18" t="str">
        <f>IF(R51="","",VLOOKUP(R51,CUSTOMS!$E$3:$N$1470,9,FALSE))</f>
        <v>中国</v>
      </c>
      <c r="AA51" s="18" t="str">
        <f>IF(R51="","",VLOOKUP(R51,CUSTOMS!$E$3:$N$1470,10,FALSE))</f>
        <v>中国</v>
      </c>
      <c r="AB51" s="33">
        <f>IF(R51="","",VLOOKUP(G51,WMS!$E$3:$T$944,15,FALSE))</f>
        <v>4.3999999999999997E-2</v>
      </c>
      <c r="AC51" s="33">
        <f t="shared" si="6"/>
        <v>2.1120000000000001</v>
      </c>
      <c r="AD51" s="33" t="str">
        <f>IF(S51="","",VLOOKUP(S51,海关监管条件!$A$1:$B$2000,2,FALSE))</f>
        <v xml:space="preserve">无 </v>
      </c>
    </row>
    <row r="52" spans="1:30">
      <c r="A52" s="2">
        <v>43370</v>
      </c>
      <c r="B52" s="2">
        <v>43372</v>
      </c>
      <c r="C52" s="2" t="s">
        <v>4179</v>
      </c>
      <c r="D52" s="3" t="s">
        <v>180</v>
      </c>
      <c r="E52" s="3" t="s">
        <v>2647</v>
      </c>
      <c r="F52" s="3">
        <v>42605522</v>
      </c>
      <c r="G52" s="17" t="str">
        <f t="shared" si="0"/>
        <v>KG-ARI-1808-00019-00385/42605522</v>
      </c>
      <c r="H52" s="18">
        <f>IF(G52="","",VLOOKUP(G52,WMS!$E$3:$Q$944,7,FALSE))</f>
        <v>6</v>
      </c>
      <c r="I52" s="18">
        <f>IF(G52="","",VLOOKUP(G52,WMS!$E$3:$Q$944,8,FALSE))</f>
        <v>1.7</v>
      </c>
      <c r="J52" s="18">
        <f>IF(G52="","",VLOOKUP(G52,WMS!$E$3:$Q$944,13,FALSE))</f>
        <v>0.03</v>
      </c>
      <c r="K52" s="26" t="b">
        <f t="shared" si="7"/>
        <v>1</v>
      </c>
      <c r="L52" s="7">
        <v>8</v>
      </c>
      <c r="M52" s="27">
        <f>IF(G52="","",VLOOKUP(G52,WMS!$E$3:$U$944,7,0)*L52)</f>
        <v>48</v>
      </c>
      <c r="N52" s="28" t="str">
        <f>IF(G52="","",VLOOKUP(G52,WMS!$E$3:$U$944,17,0))</f>
        <v>A20-301</v>
      </c>
      <c r="O52" s="29">
        <f t="shared" si="8"/>
        <v>13.6</v>
      </c>
      <c r="P52" s="29">
        <f t="shared" si="3"/>
        <v>0.24</v>
      </c>
      <c r="Q52" s="26" t="str">
        <f>IF(G52="","",VLOOKUP(G52,WMS!$E$3:$G$944,2,FALSE))</f>
        <v>KAS18081003</v>
      </c>
      <c r="R52" s="26" t="str">
        <f>IF(G52="","",VLOOKUP(G52,WMS!$E$3:$G$944,3,FALSE))</f>
        <v>KAS18008100323</v>
      </c>
      <c r="S52" s="17" t="str">
        <f>IF(R52="","",VLOOKUP(R52,CUSTOMS!$E$3:$N$1470,2,FALSE))</f>
        <v>8518300000</v>
      </c>
      <c r="T52" s="17" t="str">
        <f>IF(R52="","",VLOOKUP(R52,CUSTOMS!$E$3:$N$1470,3,FALSE))</f>
        <v>耳机</v>
      </c>
      <c r="U52" s="18">
        <f t="shared" si="4"/>
        <v>48</v>
      </c>
      <c r="V52" s="18" t="str">
        <f>IF(R52="","",VLOOKUP(R52,CUSTOMS!$E$3:$N$1470,5,FALSE))</f>
        <v>个</v>
      </c>
      <c r="W52" s="33">
        <f>IF(R52="","",VLOOKUP(R52,CUSTOMS!$E$3:$N$1470,6,FALSE))</f>
        <v>3.3</v>
      </c>
      <c r="X52" s="33">
        <f t="shared" si="5"/>
        <v>158.39999999999998</v>
      </c>
      <c r="Y52" s="18" t="str">
        <f>IF(R52="","",VLOOKUP(R52,CUSTOMS!$E$3:$N$1470,8,FALSE))</f>
        <v>美元</v>
      </c>
      <c r="Z52" s="18" t="str">
        <f>IF(R52="","",VLOOKUP(R52,CUSTOMS!$E$3:$N$1470,9,FALSE))</f>
        <v>中国</v>
      </c>
      <c r="AA52" s="18" t="str">
        <f>IF(R52="","",VLOOKUP(R52,CUSTOMS!$E$3:$N$1470,10,FALSE))</f>
        <v>中国</v>
      </c>
      <c r="AB52" s="33">
        <f>IF(R52="","",VLOOKUP(G52,WMS!$E$3:$T$944,15,FALSE))</f>
        <v>0.20300000000000001</v>
      </c>
      <c r="AC52" s="33">
        <f t="shared" si="6"/>
        <v>9.7439999999999998</v>
      </c>
      <c r="AD52" s="33" t="str">
        <f>IF(S52="","",VLOOKUP(S52,海关监管条件!$A$1:$B$2000,2,FALSE))</f>
        <v xml:space="preserve">无 </v>
      </c>
    </row>
    <row r="53" spans="1:30">
      <c r="A53" s="2">
        <v>43370</v>
      </c>
      <c r="B53" s="2">
        <v>43372</v>
      </c>
      <c r="C53" s="2" t="s">
        <v>4179</v>
      </c>
      <c r="D53" s="3" t="s">
        <v>180</v>
      </c>
      <c r="E53" s="3" t="s">
        <v>2647</v>
      </c>
      <c r="F53" s="3">
        <v>42605546</v>
      </c>
      <c r="G53" s="17" t="str">
        <f t="shared" si="0"/>
        <v>KG-ARI-1808-00019-00385/42605546</v>
      </c>
      <c r="H53" s="18">
        <f>IF(G53="","",VLOOKUP(G53,WMS!$E$3:$Q$944,7,FALSE))</f>
        <v>6</v>
      </c>
      <c r="I53" s="18">
        <f>IF(G53="","",VLOOKUP(G53,WMS!$E$3:$Q$944,8,FALSE))</f>
        <v>1.7</v>
      </c>
      <c r="J53" s="18">
        <f>IF(G53="","",VLOOKUP(G53,WMS!$E$3:$Q$944,13,FALSE))</f>
        <v>0.03</v>
      </c>
      <c r="K53" s="26" t="b">
        <f t="shared" si="7"/>
        <v>1</v>
      </c>
      <c r="L53" s="7">
        <v>9</v>
      </c>
      <c r="M53" s="27">
        <f>IF(G53="","",VLOOKUP(G53,WMS!$E$3:$U$944,7,0)*L53)</f>
        <v>54</v>
      </c>
      <c r="N53" s="28" t="str">
        <f>IF(G53="","",VLOOKUP(G53,WMS!$E$3:$U$944,17,0))</f>
        <v>A20-202</v>
      </c>
      <c r="O53" s="29">
        <f t="shared" si="8"/>
        <v>15.299999999999999</v>
      </c>
      <c r="P53" s="29">
        <f t="shared" si="3"/>
        <v>0.27</v>
      </c>
      <c r="Q53" s="26" t="str">
        <f>IF(G53="","",VLOOKUP(G53,WMS!$E$3:$G$944,2,FALSE))</f>
        <v>KAS18081003</v>
      </c>
      <c r="R53" s="26" t="str">
        <f>IF(G53="","",VLOOKUP(G53,WMS!$E$3:$G$944,3,FALSE))</f>
        <v>KAS18008100323</v>
      </c>
      <c r="S53" s="17" t="str">
        <f>IF(R53="","",VLOOKUP(R53,CUSTOMS!$E$3:$N$1470,2,FALSE))</f>
        <v>8518300000</v>
      </c>
      <c r="T53" s="17" t="str">
        <f>IF(R53="","",VLOOKUP(R53,CUSTOMS!$E$3:$N$1470,3,FALSE))</f>
        <v>耳机</v>
      </c>
      <c r="U53" s="18">
        <f t="shared" si="4"/>
        <v>54</v>
      </c>
      <c r="V53" s="18" t="str">
        <f>IF(R53="","",VLOOKUP(R53,CUSTOMS!$E$3:$N$1470,5,FALSE))</f>
        <v>个</v>
      </c>
      <c r="W53" s="33">
        <f>IF(R53="","",VLOOKUP(R53,CUSTOMS!$E$3:$N$1470,6,FALSE))</f>
        <v>3.3</v>
      </c>
      <c r="X53" s="33">
        <f t="shared" si="5"/>
        <v>178.2</v>
      </c>
      <c r="Y53" s="18" t="str">
        <f>IF(R53="","",VLOOKUP(R53,CUSTOMS!$E$3:$N$1470,8,FALSE))</f>
        <v>美元</v>
      </c>
      <c r="Z53" s="18" t="str">
        <f>IF(R53="","",VLOOKUP(R53,CUSTOMS!$E$3:$N$1470,9,FALSE))</f>
        <v>中国</v>
      </c>
      <c r="AA53" s="18" t="str">
        <f>IF(R53="","",VLOOKUP(R53,CUSTOMS!$E$3:$N$1470,10,FALSE))</f>
        <v>中国</v>
      </c>
      <c r="AB53" s="33">
        <f>IF(R53="","",VLOOKUP(G53,WMS!$E$3:$T$944,15,FALSE))</f>
        <v>2.7E-2</v>
      </c>
      <c r="AC53" s="33">
        <f t="shared" si="6"/>
        <v>1.458</v>
      </c>
      <c r="AD53" s="33" t="str">
        <f>IF(S53="","",VLOOKUP(S53,海关监管条件!$A$1:$B$2000,2,FALSE))</f>
        <v xml:space="preserve">无 </v>
      </c>
    </row>
    <row r="54" spans="1:30">
      <c r="A54" s="2">
        <v>43370</v>
      </c>
      <c r="B54" s="2">
        <v>43372</v>
      </c>
      <c r="C54" s="2" t="s">
        <v>4179</v>
      </c>
      <c r="D54" s="3" t="s">
        <v>180</v>
      </c>
      <c r="E54" s="3" t="s">
        <v>2644</v>
      </c>
      <c r="F54" s="3">
        <v>42511656</v>
      </c>
      <c r="G54" s="17" t="str">
        <f t="shared" si="0"/>
        <v>KG-ARI-1808-00019-00489/42511656</v>
      </c>
      <c r="H54" s="18">
        <f>IF(G54="","",VLOOKUP(G54,WMS!$E$3:$Q$944,7,FALSE))</f>
        <v>6</v>
      </c>
      <c r="I54" s="18">
        <f>IF(G54="","",VLOOKUP(G54,WMS!$E$3:$Q$944,8,FALSE))</f>
        <v>2.6</v>
      </c>
      <c r="J54" s="18">
        <f>IF(G54="","",VLOOKUP(G54,WMS!$E$3:$Q$944,13,FALSE))</f>
        <v>3.5000000000000003E-2</v>
      </c>
      <c r="K54" s="26" t="b">
        <f t="shared" si="7"/>
        <v>1</v>
      </c>
      <c r="L54" s="7">
        <v>9</v>
      </c>
      <c r="M54" s="27">
        <f>IF(G54="","",VLOOKUP(G54,WMS!$E$3:$U$944,7,0)*L54)</f>
        <v>54</v>
      </c>
      <c r="N54" s="28" t="str">
        <f>IF(G54="","",VLOOKUP(G54,WMS!$E$3:$U$944,17,0))</f>
        <v>A18-104、A20</v>
      </c>
      <c r="O54" s="29">
        <f t="shared" si="8"/>
        <v>23.400000000000002</v>
      </c>
      <c r="P54" s="29">
        <f t="shared" si="3"/>
        <v>0.31500000000000006</v>
      </c>
      <c r="Q54" s="26" t="str">
        <f>IF(G54="","",VLOOKUP(G54,WMS!$E$3:$G$944,2,FALSE))</f>
        <v>KAS18081003</v>
      </c>
      <c r="R54" s="26" t="str">
        <f>IF(G54="","",VLOOKUP(G54,WMS!$E$3:$G$944,3,FALSE))</f>
        <v>KAS18008100301</v>
      </c>
      <c r="S54" s="17" t="str">
        <f>IF(R54="","",VLOOKUP(R54,CUSTOMS!$E$3:$N$1470,2,FALSE))</f>
        <v>8518300000</v>
      </c>
      <c r="T54" s="17" t="str">
        <f>IF(R54="","",VLOOKUP(R54,CUSTOMS!$E$3:$N$1470,3,FALSE))</f>
        <v>耳机</v>
      </c>
      <c r="U54" s="18">
        <f t="shared" si="4"/>
        <v>54</v>
      </c>
      <c r="V54" s="18" t="str">
        <f>IF(R54="","",VLOOKUP(R54,CUSTOMS!$E$3:$N$1470,5,FALSE))</f>
        <v>个</v>
      </c>
      <c r="W54" s="33">
        <f>IF(R54="","",VLOOKUP(R54,CUSTOMS!$E$3:$N$1470,6,FALSE))</f>
        <v>5.9</v>
      </c>
      <c r="X54" s="33">
        <f t="shared" si="5"/>
        <v>318.60000000000002</v>
      </c>
      <c r="Y54" s="18" t="str">
        <f>IF(R54="","",VLOOKUP(R54,CUSTOMS!$E$3:$N$1470,8,FALSE))</f>
        <v>美元</v>
      </c>
      <c r="Z54" s="18" t="str">
        <f>IF(R54="","",VLOOKUP(R54,CUSTOMS!$E$3:$N$1470,9,FALSE))</f>
        <v>中国</v>
      </c>
      <c r="AA54" s="18" t="str">
        <f>IF(R54="","",VLOOKUP(R54,CUSTOMS!$E$3:$N$1470,10,FALSE))</f>
        <v>中国</v>
      </c>
      <c r="AB54" s="33">
        <f>IF(R54="","",VLOOKUP(G54,WMS!$E$3:$T$944,15,FALSE))</f>
        <v>0.42099999999999999</v>
      </c>
      <c r="AC54" s="33">
        <f t="shared" si="6"/>
        <v>22.733999999999998</v>
      </c>
      <c r="AD54" s="33" t="str">
        <f>IF(S54="","",VLOOKUP(S54,海关监管条件!$A$1:$B$2000,2,FALSE))</f>
        <v xml:space="preserve">无 </v>
      </c>
    </row>
    <row r="55" spans="1:30">
      <c r="A55" s="2">
        <v>43370</v>
      </c>
      <c r="B55" s="2">
        <v>43372</v>
      </c>
      <c r="C55" s="2" t="s">
        <v>4179</v>
      </c>
      <c r="D55" s="3" t="s">
        <v>283</v>
      </c>
      <c r="E55" s="3" t="s">
        <v>2724</v>
      </c>
      <c r="F55" s="3">
        <v>42283195</v>
      </c>
      <c r="G55" s="17" t="str">
        <f t="shared" si="0"/>
        <v>KG-KGT-1808-00016-00614/42283195</v>
      </c>
      <c r="H55" s="18">
        <f>IF(G55="","",VLOOKUP(G55,WMS!$E$3:$Q$944,7,FALSE))</f>
        <v>180</v>
      </c>
      <c r="I55" s="18">
        <f>IF(G55="","",VLOOKUP(G55,WMS!$E$3:$Q$944,8,FALSE))</f>
        <v>158</v>
      </c>
      <c r="J55" s="18">
        <f>IF(G55="","",VLOOKUP(G55,WMS!$E$3:$Q$944,13,FALSE))</f>
        <v>0.78700000000000003</v>
      </c>
      <c r="K55" s="26" t="b">
        <f t="shared" si="7"/>
        <v>1</v>
      </c>
      <c r="L55" s="7">
        <v>1</v>
      </c>
      <c r="M55" s="27">
        <f>IF(G55="","",VLOOKUP(G55,WMS!$E$3:$U$944,7,0)*L55)</f>
        <v>180</v>
      </c>
      <c r="N55" s="28" t="str">
        <f>IF(G55="","",VLOOKUP(G55,WMS!$E$3:$U$944,17,0))</f>
        <v>A410</v>
      </c>
      <c r="O55" s="29">
        <f t="shared" si="8"/>
        <v>158</v>
      </c>
      <c r="P55" s="29">
        <f t="shared" si="3"/>
        <v>0.78700000000000003</v>
      </c>
      <c r="Q55" s="26" t="str">
        <f>IF(G55="","",VLOOKUP(G55,WMS!$E$3:$G$944,2,FALSE))</f>
        <v>KAS18091501</v>
      </c>
      <c r="R55" s="26" t="str">
        <f>IF(G55="","",VLOOKUP(G55,WMS!$E$3:$G$944,3,FALSE))</f>
        <v>KAS1809150101</v>
      </c>
      <c r="S55" s="17" t="str">
        <f>IF(R55="","",VLOOKUP(R55,CUSTOMS!$E$3:$N$1470,2,FALSE))</f>
        <v>3924900000</v>
      </c>
      <c r="T55" s="17" t="str">
        <f>IF(R55="","",VLOOKUP(R55,CUSTOMS!$E$3:$N$1470,3,FALSE))</f>
        <v>塑胶胶篮</v>
      </c>
      <c r="U55" s="18">
        <f t="shared" si="4"/>
        <v>154</v>
      </c>
      <c r="V55" s="18" t="str">
        <f>IF(R55="","",VLOOKUP(R55,CUSTOMS!$E$3:$N$1470,5,FALSE))</f>
        <v>千克</v>
      </c>
      <c r="W55" s="33">
        <f>IF(R55="","",VLOOKUP(R55,CUSTOMS!$E$3:$N$1470,6,FALSE))</f>
        <v>2</v>
      </c>
      <c r="X55" s="33">
        <f t="shared" si="5"/>
        <v>308</v>
      </c>
      <c r="Y55" s="18" t="str">
        <f>IF(R55="","",VLOOKUP(R55,CUSTOMS!$E$3:$N$1470,8,FALSE))</f>
        <v>美元</v>
      </c>
      <c r="Z55" s="18" t="str">
        <f>IF(R55="","",VLOOKUP(R55,CUSTOMS!$E$3:$N$1470,9,FALSE))</f>
        <v>中国</v>
      </c>
      <c r="AA55" s="18" t="str">
        <f>IF(R55="","",VLOOKUP(R55,CUSTOMS!$E$3:$N$1470,10,FALSE))</f>
        <v>印度尼西亚</v>
      </c>
      <c r="AB55" s="33">
        <f>IF(R55="","",VLOOKUP(G55,WMS!$E$3:$T$944,15,FALSE))</f>
        <v>0.85555555555555551</v>
      </c>
      <c r="AC55" s="33">
        <f t="shared" si="6"/>
        <v>154</v>
      </c>
      <c r="AD55" s="33" t="str">
        <f>IF(S55="","",VLOOKUP(S55,海关监管条件!$A$1:$B$2000,2,FALSE))</f>
        <v xml:space="preserve">A </v>
      </c>
    </row>
    <row r="56" spans="1:30">
      <c r="A56" s="2">
        <v>43370</v>
      </c>
      <c r="B56" s="2">
        <v>43372</v>
      </c>
      <c r="C56" s="2" t="s">
        <v>4179</v>
      </c>
      <c r="D56" s="3" t="s">
        <v>288</v>
      </c>
      <c r="E56" s="3" t="s">
        <v>2724</v>
      </c>
      <c r="F56" s="3">
        <v>42565406</v>
      </c>
      <c r="G56" s="17" t="str">
        <f t="shared" si="0"/>
        <v>KG-KGT-1808-00016-00614/42565406</v>
      </c>
      <c r="H56" s="18">
        <f>IF(G56="","",VLOOKUP(G56,WMS!$E$3:$Q$944,7,FALSE))</f>
        <v>36</v>
      </c>
      <c r="I56" s="18">
        <f>IF(G56="","",VLOOKUP(G56,WMS!$E$3:$Q$944,8,FALSE))</f>
        <v>3.75</v>
      </c>
      <c r="J56" s="18">
        <f>IF(G56="","",VLOOKUP(G56,WMS!$E$3:$Q$944,13,FALSE))</f>
        <v>2.3E-2</v>
      </c>
      <c r="K56" s="26" t="b">
        <f t="shared" si="7"/>
        <v>1</v>
      </c>
      <c r="L56" s="7">
        <v>15</v>
      </c>
      <c r="M56" s="27">
        <f>IF(G56="","",VLOOKUP(G56,WMS!$E$3:$U$944,7,0)*L56)</f>
        <v>540</v>
      </c>
      <c r="N56" s="28" t="str">
        <f>IF(G56="","",VLOOKUP(G56,WMS!$E$3:$U$944,17,0))</f>
        <v>A15-103</v>
      </c>
      <c r="O56" s="29">
        <f t="shared" si="8"/>
        <v>56.25</v>
      </c>
      <c r="P56" s="29">
        <f t="shared" si="3"/>
        <v>0.34499999999999997</v>
      </c>
      <c r="Q56" s="26" t="str">
        <f>IF(G56="","",VLOOKUP(G56,WMS!$E$3:$G$944,2,FALSE))</f>
        <v>KAS18091502</v>
      </c>
      <c r="R56" s="26" t="str">
        <f>IF(G56="","",VLOOKUP(G56,WMS!$E$3:$G$944,3,FALSE))</f>
        <v>KAS1809150202</v>
      </c>
      <c r="S56" s="17" t="str">
        <f>IF(R56="","",VLOOKUP(R56,CUSTOMS!$E$3:$N$1470,2,FALSE))</f>
        <v>3924900000</v>
      </c>
      <c r="T56" s="17" t="str">
        <f>IF(R56="","",VLOOKUP(R56,CUSTOMS!$E$3:$N$1470,3,FALSE))</f>
        <v>塑胶胶篮</v>
      </c>
      <c r="U56" s="18">
        <f t="shared" si="4"/>
        <v>51.015228426395936</v>
      </c>
      <c r="V56" s="18" t="str">
        <f>IF(R56="","",VLOOKUP(R56,CUSTOMS!$E$3:$N$1470,5,FALSE))</f>
        <v>千克</v>
      </c>
      <c r="W56" s="33">
        <f>IF(R56="","",VLOOKUP(R56,CUSTOMS!$E$3:$N$1470,6,FALSE))</f>
        <v>2</v>
      </c>
      <c r="X56" s="33">
        <f t="shared" si="5"/>
        <v>102.03045685279187</v>
      </c>
      <c r="Y56" s="18" t="str">
        <f>IF(R56="","",VLOOKUP(R56,CUSTOMS!$E$3:$N$1470,8,FALSE))</f>
        <v>美元</v>
      </c>
      <c r="Z56" s="18" t="str">
        <f>IF(R56="","",VLOOKUP(R56,CUSTOMS!$E$3:$N$1470,9,FALSE))</f>
        <v>中国</v>
      </c>
      <c r="AA56" s="18" t="str">
        <f>IF(R56="","",VLOOKUP(R56,CUSTOMS!$E$3:$N$1470,10,FALSE))</f>
        <v>印度尼西亚</v>
      </c>
      <c r="AB56" s="33">
        <f>IF(R56="","",VLOOKUP(G56,WMS!$E$3:$T$944,15,FALSE))</f>
        <v>9.4472645234066552E-2</v>
      </c>
      <c r="AC56" s="33">
        <f t="shared" si="6"/>
        <v>51.015228426395936</v>
      </c>
      <c r="AD56" s="33" t="str">
        <f>IF(S56="","",VLOOKUP(S56,海关监管条件!$A$1:$B$2000,2,FALSE))</f>
        <v xml:space="preserve">A </v>
      </c>
    </row>
    <row r="57" spans="1:30">
      <c r="A57" s="2">
        <v>43384</v>
      </c>
      <c r="B57" s="2">
        <v>43386</v>
      </c>
      <c r="C57" s="2" t="s">
        <v>4180</v>
      </c>
      <c r="D57" s="19" t="s">
        <v>241</v>
      </c>
      <c r="E57" s="19" t="s">
        <v>2696</v>
      </c>
      <c r="F57" s="19" t="s">
        <v>2697</v>
      </c>
      <c r="G57" s="17" t="str">
        <f t="shared" si="0"/>
        <v>KG-ARI-1808-00019-00262/42623762</v>
      </c>
      <c r="H57" s="18">
        <f>IF(G57="","",VLOOKUP(G57,WMS!$E$3:$Q$944,7,FALSE))</f>
        <v>5</v>
      </c>
      <c r="I57" s="18">
        <f>IF(G57="","",VLOOKUP(G57,WMS!$E$3:$Q$944,8,FALSE))</f>
        <v>8.6999999999999993</v>
      </c>
      <c r="J57" s="18">
        <f>IF(G57="","",VLOOKUP(G57,WMS!$E$3:$Q$944,13,FALSE))</f>
        <v>2.3E-2</v>
      </c>
      <c r="K57" s="26" t="b">
        <f t="shared" si="7"/>
        <v>1</v>
      </c>
      <c r="L57" s="7">
        <v>25</v>
      </c>
      <c r="M57" s="27">
        <f>IF(G57="","",VLOOKUP(G57,WMS!$E$3:$U$944,7,0)*L57)</f>
        <v>125</v>
      </c>
      <c r="N57" s="28" t="str">
        <f>IF(G57="","",VLOOKUP(G57,WMS!$E$3:$U$944,17,0))</f>
        <v>A18-103</v>
      </c>
      <c r="O57" s="29">
        <f t="shared" si="8"/>
        <v>217.49999999999997</v>
      </c>
      <c r="P57" s="29">
        <f t="shared" si="3"/>
        <v>0.57499999999999996</v>
      </c>
      <c r="Q57" s="26" t="str">
        <f>IF(G57="","",VLOOKUP(G57,WMS!$E$3:$G$944,2,FALSE))</f>
        <v>KAS180081002</v>
      </c>
      <c r="R57" s="26" t="str">
        <f>IF(G57="","",VLOOKUP(G57,WMS!$E$3:$G$944,3,FALSE))</f>
        <v>KAS18008100222</v>
      </c>
      <c r="S57" s="17" t="str">
        <f>IF(R57="","",VLOOKUP(R57,CUSTOMS!$E$3:$N$1470,2,FALSE))</f>
        <v>8423100000</v>
      </c>
      <c r="T57" s="17" t="str">
        <f>IF(R57="","",VLOOKUP(R57,CUSTOMS!$E$3:$N$1470,3,FALSE))</f>
        <v>浴室称</v>
      </c>
      <c r="U57" s="18">
        <f t="shared" si="4"/>
        <v>125</v>
      </c>
      <c r="V57" s="18" t="str">
        <f>IF(R57="","",VLOOKUP(R57,CUSTOMS!$E$3:$N$1470,5,FALSE))</f>
        <v>台</v>
      </c>
      <c r="W57" s="33">
        <f>IF(R57="","",VLOOKUP(R57,CUSTOMS!$E$3:$N$1470,6,FALSE))</f>
        <v>4</v>
      </c>
      <c r="X57" s="33">
        <f t="shared" si="5"/>
        <v>500</v>
      </c>
      <c r="Y57" s="18" t="str">
        <f>IF(R57="","",VLOOKUP(R57,CUSTOMS!$E$3:$N$1470,8,FALSE))</f>
        <v>美元</v>
      </c>
      <c r="Z57" s="18" t="str">
        <f>IF(R57="","",VLOOKUP(R57,CUSTOMS!$E$3:$N$1470,9,FALSE))</f>
        <v>中国</v>
      </c>
      <c r="AA57" s="18" t="str">
        <f>IF(R57="","",VLOOKUP(R57,CUSTOMS!$E$3:$N$1470,10,FALSE))</f>
        <v>中国</v>
      </c>
      <c r="AB57" s="33">
        <f>IF(R57="","",VLOOKUP(G57,WMS!$E$3:$T$944,15,FALSE))</f>
        <v>2.12530612244898</v>
      </c>
      <c r="AC57" s="33">
        <f t="shared" si="6"/>
        <v>265.66326530612253</v>
      </c>
      <c r="AD57" s="33" t="str">
        <f>IF(S57="","",VLOOKUP(S57,海关监管条件!$A$1:$B$2000,2,FALSE))</f>
        <v xml:space="preserve">无 </v>
      </c>
    </row>
    <row r="58" spans="1:30">
      <c r="A58" s="2">
        <v>43396</v>
      </c>
      <c r="B58" s="2">
        <v>43397</v>
      </c>
      <c r="C58" s="2" t="s">
        <v>4181</v>
      </c>
      <c r="D58" s="21" t="s">
        <v>273</v>
      </c>
      <c r="E58" s="21" t="s">
        <v>2717</v>
      </c>
      <c r="F58" s="21" t="s">
        <v>2718</v>
      </c>
      <c r="G58" s="17" t="str">
        <f t="shared" si="0"/>
        <v>KG-KGT-1808-00016-00603/42436416</v>
      </c>
      <c r="H58" s="18">
        <f>IF(G58="","",VLOOKUP(G58,WMS!$E$3:$Q$944,7,FALSE))</f>
        <v>6</v>
      </c>
      <c r="I58" s="18">
        <f>IF(G58="","",VLOOKUP(G58,WMS!$E$3:$Q$944,8,FALSE))</f>
        <v>4.6500000000000004</v>
      </c>
      <c r="J58" s="18">
        <f>IF(G58="","",VLOOKUP(G58,WMS!$E$3:$Q$944,13,FALSE))</f>
        <v>7.0000000000000007E-2</v>
      </c>
      <c r="K58" s="26" t="b">
        <f t="shared" si="7"/>
        <v>1</v>
      </c>
      <c r="L58" s="7">
        <v>115</v>
      </c>
      <c r="M58" s="27">
        <f>IF(G58="","",VLOOKUP(G58,WMS!$E$3:$U$944,7,0)*L58)</f>
        <v>690</v>
      </c>
      <c r="N58" s="28" t="str">
        <f>IF(G58="","",VLOOKUP(G58,WMS!$E$3:$U$944,17,0))</f>
        <v>A403</v>
      </c>
      <c r="O58" s="29">
        <f t="shared" si="8"/>
        <v>534.75</v>
      </c>
      <c r="P58" s="29">
        <f t="shared" si="3"/>
        <v>8.0500000000000007</v>
      </c>
      <c r="Q58" s="26" t="str">
        <f>IF(G58="","",VLOOKUP(G58,WMS!$E$3:$G$944,2,FALSE))</f>
        <v>KAS18090605</v>
      </c>
      <c r="R58" s="26" t="str">
        <f>IF(G58="","",VLOOKUP(G58,WMS!$E$3:$G$944,3,FALSE))</f>
        <v>KAS1809060503</v>
      </c>
      <c r="S58" s="17" t="str">
        <f>IF(R58="","",VLOOKUP(R58,CUSTOMS!$E$3:$N$1470,2,FALSE))</f>
        <v>7323990000</v>
      </c>
      <c r="T58" s="17" t="str">
        <f>IF(R58="","",VLOOKUP(R58,CUSTOMS!$E$3:$N$1470,3,FALSE))</f>
        <v>不锈钢水壶</v>
      </c>
      <c r="U58" s="18">
        <f t="shared" si="4"/>
        <v>690</v>
      </c>
      <c r="V58" s="18" t="str">
        <f>IF(R58="","",VLOOKUP(R58,CUSTOMS!$E$3:$N$1470,5,FALSE))</f>
        <v>只</v>
      </c>
      <c r="W58" s="33">
        <f>IF(R58="","",VLOOKUP(R58,CUSTOMS!$E$3:$N$1470,6,FALSE))</f>
        <v>3.77</v>
      </c>
      <c r="X58" s="33">
        <f t="shared" si="5"/>
        <v>2601.3000000000002</v>
      </c>
      <c r="Y58" s="18" t="str">
        <f>IF(R58="","",VLOOKUP(R58,CUSTOMS!$E$3:$N$1470,8,FALSE))</f>
        <v>美元</v>
      </c>
      <c r="Z58" s="18" t="str">
        <f>IF(R58="","",VLOOKUP(R58,CUSTOMS!$E$3:$N$1470,9,FALSE))</f>
        <v>中国</v>
      </c>
      <c r="AA58" s="18" t="str">
        <f>IF(R58="","",VLOOKUP(R58,CUSTOMS!$E$3:$N$1470,10,FALSE))</f>
        <v>印度尼西亚</v>
      </c>
      <c r="AB58" s="33">
        <f>IF(R58="","",VLOOKUP(G58,WMS!$E$3:$T$944,15,FALSE))</f>
        <v>0.59166666666666667</v>
      </c>
      <c r="AC58" s="33">
        <f t="shared" si="6"/>
        <v>408.25</v>
      </c>
      <c r="AD58" s="33" t="str">
        <f>IF(S58="","",VLOOKUP(S58,海关监管条件!$A$1:$B$2000,2,FALSE))</f>
        <v>A</v>
      </c>
    </row>
    <row r="59" spans="1:30">
      <c r="A59" s="2">
        <v>43398</v>
      </c>
      <c r="B59" s="2">
        <v>43399</v>
      </c>
      <c r="C59" s="22" t="s">
        <v>4182</v>
      </c>
      <c r="D59" s="3" t="s">
        <v>268</v>
      </c>
      <c r="E59" s="3" t="s">
        <v>2714</v>
      </c>
      <c r="F59" s="3" t="s">
        <v>2715</v>
      </c>
      <c r="G59" s="17" t="str">
        <f t="shared" si="0"/>
        <v>KG-ARI-1808-00019-00202/41638279</v>
      </c>
      <c r="H59" s="18">
        <f>IF(G59="","",VLOOKUP(G59,WMS!$E$3:$Q$944,7,FALSE))</f>
        <v>6</v>
      </c>
      <c r="I59" s="18">
        <f>IF(G59="","",VLOOKUP(G59,WMS!$E$3:$Q$944,8,FALSE))</f>
        <v>4.6500000000000004</v>
      </c>
      <c r="J59" s="18">
        <f>IF(G59="","",VLOOKUP(G59,WMS!$E$3:$Q$944,13,FALSE))</f>
        <v>7.8E-2</v>
      </c>
      <c r="K59" s="26" t="b">
        <f t="shared" si="7"/>
        <v>1</v>
      </c>
      <c r="L59" s="7">
        <v>15</v>
      </c>
      <c r="M59" s="27">
        <f>IF(G59="","",VLOOKUP(G59,WMS!$E$3:$U$944,7,0)*L59)</f>
        <v>90</v>
      </c>
      <c r="N59" s="28" t="str">
        <f>IF(G59="","",VLOOKUP(G59,WMS!$E$3:$U$944,17,0))</f>
        <v>A18-202</v>
      </c>
      <c r="O59" s="29">
        <f t="shared" si="8"/>
        <v>69.75</v>
      </c>
      <c r="P59" s="29">
        <f t="shared" si="3"/>
        <v>1.17</v>
      </c>
      <c r="Q59" s="26" t="str">
        <f>IF(G59="","",VLOOKUP(G59,WMS!$E$3:$G$944,2,FALSE))</f>
        <v>KAS18090603</v>
      </c>
      <c r="R59" s="26" t="str">
        <f>IF(G59="","",VLOOKUP(G59,WMS!$E$3:$G$944,3,FALSE))</f>
        <v>KAS1809060304</v>
      </c>
      <c r="S59" s="17" t="str">
        <f>IF(R59="","",VLOOKUP(R59,CUSTOMS!$E$3:$N$1470,2,FALSE))</f>
        <v>7324900000</v>
      </c>
      <c r="T59" s="17" t="str">
        <f>IF(R59="","",VLOOKUP(R59,CUSTOMS!$E$3:$N$1470,3,FALSE))</f>
        <v>铁制浴室架</v>
      </c>
      <c r="U59" s="18">
        <f t="shared" si="4"/>
        <v>90</v>
      </c>
      <c r="V59" s="18" t="str">
        <f>IF(R59="","",VLOOKUP(R59,CUSTOMS!$E$3:$N$1470,5,FALSE))</f>
        <v>只</v>
      </c>
      <c r="W59" s="33">
        <f>IF(R59="","",VLOOKUP(R59,CUSTOMS!$E$3:$N$1470,6,FALSE))</f>
        <v>1.89</v>
      </c>
      <c r="X59" s="33">
        <f t="shared" si="5"/>
        <v>170.1</v>
      </c>
      <c r="Y59" s="18" t="str">
        <f>IF(R59="","",VLOOKUP(R59,CUSTOMS!$E$3:$N$1470,8,FALSE))</f>
        <v>美元</v>
      </c>
      <c r="Z59" s="18" t="str">
        <f>IF(R59="","",VLOOKUP(R59,CUSTOMS!$E$3:$N$1470,9,FALSE))</f>
        <v>中国</v>
      </c>
      <c r="AA59" s="18" t="str">
        <f>IF(R59="","",VLOOKUP(R59,CUSTOMS!$E$3:$N$1470,10,FALSE))</f>
        <v>美国</v>
      </c>
      <c r="AB59" s="33">
        <f>IF(R59="","",VLOOKUP(G59,WMS!$E$3:$T$944,15,FALSE))</f>
        <v>0.6333333333333333</v>
      </c>
      <c r="AC59" s="33">
        <f t="shared" si="6"/>
        <v>57</v>
      </c>
      <c r="AD59" s="33" t="str">
        <f>IF(S59="","",VLOOKUP(S59,海关监管条件!$A$1:$B$2000,2,FALSE))</f>
        <v xml:space="preserve">无 </v>
      </c>
    </row>
    <row r="60" spans="1:30">
      <c r="A60" s="2">
        <v>43398</v>
      </c>
      <c r="B60" s="2">
        <v>43399</v>
      </c>
      <c r="C60" s="22" t="s">
        <v>4182</v>
      </c>
      <c r="D60" s="3" t="s">
        <v>294</v>
      </c>
      <c r="E60" s="3" t="s">
        <v>2730</v>
      </c>
      <c r="F60" s="3">
        <v>42194583</v>
      </c>
      <c r="G60" s="17" t="str">
        <f t="shared" si="0"/>
        <v>KG-ARI-1808-00019-00216/42194583</v>
      </c>
      <c r="H60" s="18">
        <f>IF(G60="","",VLOOKUP(G60,WMS!$E$3:$Q$944,7,FALSE))</f>
        <v>12</v>
      </c>
      <c r="I60" s="18">
        <f>IF(G60="","",VLOOKUP(G60,WMS!$E$3:$Q$944,8,FALSE))</f>
        <v>5.05</v>
      </c>
      <c r="J60" s="18">
        <f>IF(G60="","",VLOOKUP(G60,WMS!$E$3:$Q$944,13,FALSE))</f>
        <v>4.5999999999999999E-2</v>
      </c>
      <c r="K60" s="26" t="b">
        <f t="shared" si="7"/>
        <v>1</v>
      </c>
      <c r="L60" s="7">
        <v>42</v>
      </c>
      <c r="M60" s="27">
        <f>IF(G60="","",VLOOKUP(G60,WMS!$E$3:$U$944,7,0)*L60)</f>
        <v>504</v>
      </c>
      <c r="N60" s="28" t="str">
        <f>IF(G60="","",VLOOKUP(G60,WMS!$E$3:$U$944,17,0))</f>
        <v>A410</v>
      </c>
      <c r="O60" s="29">
        <f t="shared" si="8"/>
        <v>212.1</v>
      </c>
      <c r="P60" s="29">
        <f t="shared" si="3"/>
        <v>1.9319999999999999</v>
      </c>
      <c r="Q60" s="26" t="str">
        <f>IF(G60="","",VLOOKUP(G60,WMS!$E$3:$G$944,2,FALSE))</f>
        <v>KAS18100801</v>
      </c>
      <c r="R60" s="26" t="str">
        <f>IF(G60="","",VLOOKUP(G60,WMS!$E$3:$G$944,3,FALSE))</f>
        <v>KAS1810080101</v>
      </c>
      <c r="S60" s="17" t="str">
        <f>IF(R60="","",VLOOKUP(R60,CUSTOMS!$E$3:$N$1470,2,FALSE))</f>
        <v>3924900000</v>
      </c>
      <c r="T60" s="17" t="str">
        <f>IF(R60="","",VLOOKUP(R60,CUSTOMS!$E$3:$N$1470,3,FALSE))</f>
        <v>塑胶衣架</v>
      </c>
      <c r="U60" s="18">
        <f t="shared" si="4"/>
        <v>202.04694835680749</v>
      </c>
      <c r="V60" s="18" t="str">
        <f>IF(R60="","",VLOOKUP(R60,CUSTOMS!$E$3:$N$1470,5,FALSE))</f>
        <v>千克</v>
      </c>
      <c r="W60" s="33">
        <f>IF(R60="","",VLOOKUP(R60,CUSTOMS!$E$3:$N$1470,6,FALSE))</f>
        <v>2</v>
      </c>
      <c r="X60" s="33">
        <f t="shared" si="5"/>
        <v>404.09389671361498</v>
      </c>
      <c r="Y60" s="18" t="str">
        <f>IF(R60="","",VLOOKUP(R60,CUSTOMS!$E$3:$N$1470,8,FALSE))</f>
        <v>美元</v>
      </c>
      <c r="Z60" s="18" t="str">
        <f>IF(R60="","",VLOOKUP(R60,CUSTOMS!$E$3:$N$1470,9,FALSE))</f>
        <v>中国</v>
      </c>
      <c r="AA60" s="18" t="str">
        <f>IF(R60="","",VLOOKUP(R60,CUSTOMS!$E$3:$N$1470,10,FALSE))</f>
        <v>美国</v>
      </c>
      <c r="AB60" s="33">
        <f>IF(R60="","",VLOOKUP(G60,WMS!$E$3:$T$944,15,FALSE))</f>
        <v>0.40088680229525298</v>
      </c>
      <c r="AC60" s="33">
        <f t="shared" si="6"/>
        <v>202.04694835680749</v>
      </c>
      <c r="AD60" s="33" t="str">
        <f>IF(S60="","",VLOOKUP(S60,海关监管条件!$A$1:$B$2000,2,FALSE))</f>
        <v xml:space="preserve">A </v>
      </c>
    </row>
    <row r="61" spans="1:30">
      <c r="A61" s="2">
        <v>43398</v>
      </c>
      <c r="B61" s="2">
        <v>43399</v>
      </c>
      <c r="C61" s="2" t="s">
        <v>4183</v>
      </c>
      <c r="D61" s="19" t="s">
        <v>294</v>
      </c>
      <c r="E61" s="19" t="s">
        <v>2730</v>
      </c>
      <c r="F61" s="19">
        <v>42629658</v>
      </c>
      <c r="G61" s="17" t="str">
        <f t="shared" si="0"/>
        <v>KG-ARI-1808-00019-00216/42629658</v>
      </c>
      <c r="H61" s="18">
        <f>IF(G61="","",VLOOKUP(G61,WMS!$E$3:$Q$944,7,FALSE))</f>
        <v>12</v>
      </c>
      <c r="I61" s="18">
        <f>IF(G61="","",VLOOKUP(G61,WMS!$E$3:$Q$944,8,FALSE))</f>
        <v>2.65</v>
      </c>
      <c r="J61" s="18">
        <f>IF(G61="","",VLOOKUP(G61,WMS!$E$3:$Q$944,13,FALSE))</f>
        <v>3.6999999999999998E-2</v>
      </c>
      <c r="K61" s="26" t="b">
        <f t="shared" si="7"/>
        <v>1</v>
      </c>
      <c r="L61" s="7">
        <v>5</v>
      </c>
      <c r="M61" s="27">
        <f>IF(G61="","",VLOOKUP(G61,WMS!$E$3:$U$944,7,0)*L61)</f>
        <v>60</v>
      </c>
      <c r="N61" s="28" t="str">
        <f>IF(G61="","",VLOOKUP(G61,WMS!$E$3:$U$944,17,0))</f>
        <v>A18-103</v>
      </c>
      <c r="O61" s="29">
        <f t="shared" si="8"/>
        <v>13.25</v>
      </c>
      <c r="P61" s="29">
        <f t="shared" si="3"/>
        <v>0.185</v>
      </c>
      <c r="Q61" s="26" t="str">
        <f>IF(G61="","",VLOOKUP(G61,WMS!$E$3:$G$944,2,FALSE))</f>
        <v>KAS18100801</v>
      </c>
      <c r="R61" s="26" t="str">
        <f>IF(G61="","",VLOOKUP(G61,WMS!$E$3:$G$944,3,FALSE))</f>
        <v>KAS1810080102</v>
      </c>
      <c r="S61" s="17" t="str">
        <f>IF(R61="","",VLOOKUP(R61,CUSTOMS!$E$3:$N$1470,2,FALSE))</f>
        <v>3924100000</v>
      </c>
      <c r="T61" s="17" t="str">
        <f>IF(R61="","",VLOOKUP(R61,CUSTOMS!$E$3:$N$1470,3,FALSE))</f>
        <v>塑胶食物盒/A</v>
      </c>
      <c r="U61" s="18">
        <f t="shared" si="4"/>
        <v>12</v>
      </c>
      <c r="V61" s="18" t="str">
        <f>IF(R61="","",VLOOKUP(R61,CUSTOMS!$E$3:$N$1470,5,FALSE))</f>
        <v>千克</v>
      </c>
      <c r="W61" s="33">
        <f>IF(R61="","",VLOOKUP(R61,CUSTOMS!$E$3:$N$1470,6,FALSE))</f>
        <v>2</v>
      </c>
      <c r="X61" s="33">
        <f t="shared" si="5"/>
        <v>24</v>
      </c>
      <c r="Y61" s="18" t="str">
        <f>IF(R61="","",VLOOKUP(R61,CUSTOMS!$E$3:$N$1470,8,FALSE))</f>
        <v>美元</v>
      </c>
      <c r="Z61" s="18" t="str">
        <f>IF(R61="","",VLOOKUP(R61,CUSTOMS!$E$3:$N$1470,9,FALSE))</f>
        <v>中国</v>
      </c>
      <c r="AA61" s="18" t="str">
        <f>IF(R61="","",VLOOKUP(R61,CUSTOMS!$E$3:$N$1470,10,FALSE))</f>
        <v>美国</v>
      </c>
      <c r="AB61" s="33">
        <f>IF(R61="","",VLOOKUP(G61,WMS!$E$3:$T$944,15,FALSE))</f>
        <v>0.2</v>
      </c>
      <c r="AC61" s="33">
        <f t="shared" si="6"/>
        <v>12</v>
      </c>
      <c r="AD61" s="33" t="str">
        <f>IF(S61="","",VLOOKUP(S61,海关监管条件!$A$1:$B$2000,2,FALSE))</f>
        <v xml:space="preserve">A </v>
      </c>
    </row>
    <row r="62" spans="1:30">
      <c r="A62" s="2">
        <v>43398</v>
      </c>
      <c r="B62" s="2">
        <v>43399</v>
      </c>
      <c r="C62" s="2" t="s">
        <v>4183</v>
      </c>
      <c r="D62" s="19" t="s">
        <v>294</v>
      </c>
      <c r="E62" s="19" t="s">
        <v>2730</v>
      </c>
      <c r="F62" s="19">
        <v>42630234</v>
      </c>
      <c r="G62" s="17" t="str">
        <f t="shared" si="0"/>
        <v>KG-ARI-1808-00019-00216/42630234</v>
      </c>
      <c r="H62" s="18">
        <f>IF(G62="","",VLOOKUP(G62,WMS!$E$3:$Q$944,7,FALSE))</f>
        <v>12</v>
      </c>
      <c r="I62" s="18">
        <f>IF(G62="","",VLOOKUP(G62,WMS!$E$3:$Q$944,8,FALSE))</f>
        <v>2.8</v>
      </c>
      <c r="J62" s="18">
        <f>IF(G62="","",VLOOKUP(G62,WMS!$E$3:$Q$944,13,FALSE))</f>
        <v>3.2000000000000001E-2</v>
      </c>
      <c r="K62" s="26" t="b">
        <f t="shared" si="7"/>
        <v>1</v>
      </c>
      <c r="L62" s="7">
        <v>6</v>
      </c>
      <c r="M62" s="27">
        <f>IF(G62="","",VLOOKUP(G62,WMS!$E$3:$U$944,7,0)*L62)</f>
        <v>72</v>
      </c>
      <c r="N62" s="28" t="str">
        <f>IF(G62="","",VLOOKUP(G62,WMS!$E$3:$U$944,17,0))</f>
        <v>A18-102</v>
      </c>
      <c r="O62" s="29">
        <f t="shared" si="8"/>
        <v>16.799999999999997</v>
      </c>
      <c r="P62" s="29">
        <f t="shared" si="3"/>
        <v>0.192</v>
      </c>
      <c r="Q62" s="26" t="str">
        <f>IF(G62="","",VLOOKUP(G62,WMS!$E$3:$G$944,2,FALSE))</f>
        <v>KAS18100801</v>
      </c>
      <c r="R62" s="26" t="str">
        <f>IF(G62="","",VLOOKUP(G62,WMS!$E$3:$G$944,3,FALSE))</f>
        <v>KAS1810080102</v>
      </c>
      <c r="S62" s="17" t="str">
        <f>IF(R62="","",VLOOKUP(R62,CUSTOMS!$E$3:$N$1470,2,FALSE))</f>
        <v>3924100000</v>
      </c>
      <c r="T62" s="17" t="str">
        <f>IF(R62="","",VLOOKUP(R62,CUSTOMS!$E$3:$N$1470,3,FALSE))</f>
        <v>塑胶食物盒/A</v>
      </c>
      <c r="U62" s="18">
        <f t="shared" si="4"/>
        <v>13.75</v>
      </c>
      <c r="V62" s="18" t="str">
        <f>IF(R62="","",VLOOKUP(R62,CUSTOMS!$E$3:$N$1470,5,FALSE))</f>
        <v>千克</v>
      </c>
      <c r="W62" s="33">
        <f>IF(R62="","",VLOOKUP(R62,CUSTOMS!$E$3:$N$1470,6,FALSE))</f>
        <v>2</v>
      </c>
      <c r="X62" s="33">
        <f t="shared" si="5"/>
        <v>27.5</v>
      </c>
      <c r="Y62" s="18" t="str">
        <f>IF(R62="","",VLOOKUP(R62,CUSTOMS!$E$3:$N$1470,8,FALSE))</f>
        <v>美元</v>
      </c>
      <c r="Z62" s="18" t="str">
        <f>IF(R62="","",VLOOKUP(R62,CUSTOMS!$E$3:$N$1470,9,FALSE))</f>
        <v>中国</v>
      </c>
      <c r="AA62" s="18" t="str">
        <f>IF(R62="","",VLOOKUP(R62,CUSTOMS!$E$3:$N$1470,10,FALSE))</f>
        <v>美国</v>
      </c>
      <c r="AB62" s="33">
        <f>IF(R62="","",VLOOKUP(G62,WMS!$E$3:$T$944,15,FALSE))</f>
        <v>0.19097222222222221</v>
      </c>
      <c r="AC62" s="33">
        <f t="shared" si="6"/>
        <v>13.75</v>
      </c>
      <c r="AD62" s="33" t="str">
        <f>IF(S62="","",VLOOKUP(S62,海关监管条件!$A$1:$B$2000,2,FALSE))</f>
        <v xml:space="preserve">A </v>
      </c>
    </row>
    <row r="63" spans="1:30">
      <c r="A63" s="2">
        <v>43405</v>
      </c>
      <c r="B63" s="2">
        <v>43406</v>
      </c>
      <c r="C63" s="2" t="s">
        <v>4184</v>
      </c>
      <c r="D63" s="19" t="s">
        <v>294</v>
      </c>
      <c r="E63" s="19" t="s">
        <v>2730</v>
      </c>
      <c r="F63" s="19">
        <v>42194583</v>
      </c>
      <c r="G63" s="17" t="str">
        <f t="shared" si="0"/>
        <v>KG-ARI-1808-00019-00216/42194583</v>
      </c>
      <c r="H63" s="18">
        <f>IF(G63="","",VLOOKUP(G63,WMS!$E$3:$Q$944,7,FALSE))</f>
        <v>12</v>
      </c>
      <c r="I63" s="18">
        <f>IF(G63="","",VLOOKUP(G63,WMS!$E$3:$Q$944,8,FALSE))</f>
        <v>5.05</v>
      </c>
      <c r="J63" s="18">
        <f>IF(G63="","",VLOOKUP(G63,WMS!$E$3:$Q$944,13,FALSE))</f>
        <v>4.5999999999999999E-2</v>
      </c>
      <c r="K63" s="26" t="b">
        <f t="shared" si="7"/>
        <v>1</v>
      </c>
      <c r="L63" s="7">
        <v>176</v>
      </c>
      <c r="M63" s="27">
        <f>IF(G63="","",VLOOKUP(G63,WMS!$E$3:$U$944,7,0)*L63)</f>
        <v>2112</v>
      </c>
      <c r="N63" s="28" t="str">
        <f>IF(G63="","",VLOOKUP(G63,WMS!$E$3:$U$944,17,0))</f>
        <v>A410</v>
      </c>
      <c r="O63" s="29">
        <f t="shared" si="8"/>
        <v>888.8</v>
      </c>
      <c r="P63" s="29">
        <f t="shared" si="3"/>
        <v>8.0960000000000001</v>
      </c>
      <c r="Q63" s="26" t="str">
        <f>IF(G63="","",VLOOKUP(G63,WMS!$E$3:$G$944,2,FALSE))</f>
        <v>KAS18100801</v>
      </c>
      <c r="R63" s="26" t="str">
        <f>IF(G63="","",VLOOKUP(G63,WMS!$E$3:$G$944,3,FALSE))</f>
        <v>KAS1810080101</v>
      </c>
      <c r="S63" s="17" t="str">
        <f>IF(R63="","",VLOOKUP(R63,CUSTOMS!$E$3:$N$1470,2,FALSE))</f>
        <v>3924900000</v>
      </c>
      <c r="T63" s="17" t="str">
        <f>IF(R63="","",VLOOKUP(R63,CUSTOMS!$E$3:$N$1470,3,FALSE))</f>
        <v>塑胶衣架</v>
      </c>
      <c r="U63" s="18">
        <f t="shared" si="4"/>
        <v>846.67292644757424</v>
      </c>
      <c r="V63" s="18" t="str">
        <f>IF(R63="","",VLOOKUP(R63,CUSTOMS!$E$3:$N$1470,5,FALSE))</f>
        <v>千克</v>
      </c>
      <c r="W63" s="33">
        <f>IF(R63="","",VLOOKUP(R63,CUSTOMS!$E$3:$N$1470,6,FALSE))</f>
        <v>2</v>
      </c>
      <c r="X63" s="33">
        <f t="shared" si="5"/>
        <v>1693.3458528951485</v>
      </c>
      <c r="Y63" s="18" t="str">
        <f>IF(R63="","",VLOOKUP(R63,CUSTOMS!$E$3:$N$1470,8,FALSE))</f>
        <v>美元</v>
      </c>
      <c r="Z63" s="18" t="str">
        <f>IF(R63="","",VLOOKUP(R63,CUSTOMS!$E$3:$N$1470,9,FALSE))</f>
        <v>中国</v>
      </c>
      <c r="AA63" s="18" t="str">
        <f>IF(R63="","",VLOOKUP(R63,CUSTOMS!$E$3:$N$1470,10,FALSE))</f>
        <v>美国</v>
      </c>
      <c r="AB63" s="33">
        <f>IF(R63="","",VLOOKUP(G63,WMS!$E$3:$T$944,15,FALSE))</f>
        <v>0.40088680229525298</v>
      </c>
      <c r="AC63" s="33">
        <f t="shared" si="6"/>
        <v>846.67292644757424</v>
      </c>
      <c r="AD63" s="33" t="str">
        <f>IF(S63="","",VLOOKUP(S63,海关监管条件!$A$1:$B$2000,2,FALSE))</f>
        <v xml:space="preserve">A </v>
      </c>
    </row>
    <row r="64" spans="1:30">
      <c r="A64" s="2">
        <v>43405</v>
      </c>
      <c r="B64" s="2">
        <v>43406</v>
      </c>
      <c r="C64" s="2" t="s">
        <v>4184</v>
      </c>
      <c r="D64" s="19" t="s">
        <v>294</v>
      </c>
      <c r="E64" s="19" t="s">
        <v>2730</v>
      </c>
      <c r="F64" s="19">
        <v>42629658</v>
      </c>
      <c r="G64" s="17" t="str">
        <f t="shared" si="0"/>
        <v>KG-ARI-1808-00019-00216/42629658</v>
      </c>
      <c r="H64" s="18">
        <f>IF(G64="","",VLOOKUP(G64,WMS!$E$3:$Q$944,7,FALSE))</f>
        <v>12</v>
      </c>
      <c r="I64" s="18">
        <f>IF(G64="","",VLOOKUP(G64,WMS!$E$3:$Q$944,8,FALSE))</f>
        <v>2.65</v>
      </c>
      <c r="J64" s="18">
        <f>IF(G64="","",VLOOKUP(G64,WMS!$E$3:$Q$944,13,FALSE))</f>
        <v>3.6999999999999998E-2</v>
      </c>
      <c r="K64" s="26" t="b">
        <f t="shared" si="7"/>
        <v>1</v>
      </c>
      <c r="L64" s="7">
        <v>5</v>
      </c>
      <c r="M64" s="27">
        <f>IF(G64="","",VLOOKUP(G64,WMS!$E$3:$U$944,7,0)*L64)</f>
        <v>60</v>
      </c>
      <c r="N64" s="28" t="str">
        <f>IF(G64="","",VLOOKUP(G64,WMS!$E$3:$U$944,17,0))</f>
        <v>A18-103</v>
      </c>
      <c r="O64" s="29">
        <f t="shared" si="8"/>
        <v>13.25</v>
      </c>
      <c r="P64" s="29">
        <f t="shared" si="3"/>
        <v>0.185</v>
      </c>
      <c r="Q64" s="26" t="str">
        <f>IF(G64="","",VLOOKUP(G64,WMS!$E$3:$G$944,2,FALSE))</f>
        <v>KAS18100801</v>
      </c>
      <c r="R64" s="26" t="str">
        <f>IF(G64="","",VLOOKUP(G64,WMS!$E$3:$G$944,3,FALSE))</f>
        <v>KAS1810080102</v>
      </c>
      <c r="S64" s="17" t="str">
        <f>IF(R64="","",VLOOKUP(R64,CUSTOMS!$E$3:$N$1470,2,FALSE))</f>
        <v>3924100000</v>
      </c>
      <c r="T64" s="17" t="str">
        <f>IF(R64="","",VLOOKUP(R64,CUSTOMS!$E$3:$N$1470,3,FALSE))</f>
        <v>塑胶食物盒/A</v>
      </c>
      <c r="U64" s="18">
        <f t="shared" si="4"/>
        <v>12</v>
      </c>
      <c r="V64" s="18" t="str">
        <f>IF(R64="","",VLOOKUP(R64,CUSTOMS!$E$3:$N$1470,5,FALSE))</f>
        <v>千克</v>
      </c>
      <c r="W64" s="33">
        <f>IF(R64="","",VLOOKUP(R64,CUSTOMS!$E$3:$N$1470,6,FALSE))</f>
        <v>2</v>
      </c>
      <c r="X64" s="33">
        <f t="shared" si="5"/>
        <v>24</v>
      </c>
      <c r="Y64" s="18" t="str">
        <f>IF(R64="","",VLOOKUP(R64,CUSTOMS!$E$3:$N$1470,8,FALSE))</f>
        <v>美元</v>
      </c>
      <c r="Z64" s="18" t="str">
        <f>IF(R64="","",VLOOKUP(R64,CUSTOMS!$E$3:$N$1470,9,FALSE))</f>
        <v>中国</v>
      </c>
      <c r="AA64" s="18" t="str">
        <f>IF(R64="","",VLOOKUP(R64,CUSTOMS!$E$3:$N$1470,10,FALSE))</f>
        <v>美国</v>
      </c>
      <c r="AB64" s="33">
        <f>IF(R64="","",VLOOKUP(G64,WMS!$E$3:$T$944,15,FALSE))</f>
        <v>0.2</v>
      </c>
      <c r="AC64" s="33">
        <f t="shared" si="6"/>
        <v>12</v>
      </c>
      <c r="AD64" s="33" t="str">
        <f>IF(S64="","",VLOOKUP(S64,海关监管条件!$A$1:$B$2000,2,FALSE))</f>
        <v xml:space="preserve">A </v>
      </c>
    </row>
    <row r="65" spans="1:30">
      <c r="A65" s="2">
        <v>43405</v>
      </c>
      <c r="B65" s="2">
        <v>43406</v>
      </c>
      <c r="C65" s="2" t="s">
        <v>4184</v>
      </c>
      <c r="D65" s="19" t="s">
        <v>294</v>
      </c>
      <c r="E65" s="19" t="s">
        <v>2730</v>
      </c>
      <c r="F65" s="19">
        <v>42630234</v>
      </c>
      <c r="G65" s="17" t="str">
        <f t="shared" si="0"/>
        <v>KG-ARI-1808-00019-00216/42630234</v>
      </c>
      <c r="H65" s="18">
        <f>IF(G65="","",VLOOKUP(G65,WMS!$E$3:$Q$944,7,FALSE))</f>
        <v>12</v>
      </c>
      <c r="I65" s="18">
        <f>IF(G65="","",VLOOKUP(G65,WMS!$E$3:$Q$944,8,FALSE))</f>
        <v>2.8</v>
      </c>
      <c r="J65" s="18">
        <f>IF(G65="","",VLOOKUP(G65,WMS!$E$3:$Q$944,13,FALSE))</f>
        <v>3.2000000000000001E-2</v>
      </c>
      <c r="K65" s="26" t="b">
        <f t="shared" si="7"/>
        <v>1</v>
      </c>
      <c r="L65" s="7">
        <v>5</v>
      </c>
      <c r="M65" s="27">
        <f>IF(G65="","",VLOOKUP(G65,WMS!$E$3:$U$944,7,0)*L65)</f>
        <v>60</v>
      </c>
      <c r="N65" s="28" t="str">
        <f>IF(G65="","",VLOOKUP(G65,WMS!$E$3:$U$944,17,0))</f>
        <v>A18-102</v>
      </c>
      <c r="O65" s="29">
        <f t="shared" si="8"/>
        <v>14</v>
      </c>
      <c r="P65" s="29">
        <f t="shared" si="3"/>
        <v>0.16</v>
      </c>
      <c r="Q65" s="26" t="str">
        <f>IF(G65="","",VLOOKUP(G65,WMS!$E$3:$G$944,2,FALSE))</f>
        <v>KAS18100801</v>
      </c>
      <c r="R65" s="26" t="str">
        <f>IF(G65="","",VLOOKUP(G65,WMS!$E$3:$G$944,3,FALSE))</f>
        <v>KAS1810080102</v>
      </c>
      <c r="S65" s="17" t="str">
        <f>IF(R65="","",VLOOKUP(R65,CUSTOMS!$E$3:$N$1470,2,FALSE))</f>
        <v>3924100000</v>
      </c>
      <c r="T65" s="17" t="str">
        <f>IF(R65="","",VLOOKUP(R65,CUSTOMS!$E$3:$N$1470,3,FALSE))</f>
        <v>塑胶食物盒/A</v>
      </c>
      <c r="U65" s="18">
        <f t="shared" si="4"/>
        <v>11.458333333333332</v>
      </c>
      <c r="V65" s="18" t="str">
        <f>IF(R65="","",VLOOKUP(R65,CUSTOMS!$E$3:$N$1470,5,FALSE))</f>
        <v>千克</v>
      </c>
      <c r="W65" s="33">
        <f>IF(R65="","",VLOOKUP(R65,CUSTOMS!$E$3:$N$1470,6,FALSE))</f>
        <v>2</v>
      </c>
      <c r="X65" s="33">
        <f t="shared" si="5"/>
        <v>22.916666666666664</v>
      </c>
      <c r="Y65" s="18" t="str">
        <f>IF(R65="","",VLOOKUP(R65,CUSTOMS!$E$3:$N$1470,8,FALSE))</f>
        <v>美元</v>
      </c>
      <c r="Z65" s="18" t="str">
        <f>IF(R65="","",VLOOKUP(R65,CUSTOMS!$E$3:$N$1470,9,FALSE))</f>
        <v>中国</v>
      </c>
      <c r="AA65" s="18" t="str">
        <f>IF(R65="","",VLOOKUP(R65,CUSTOMS!$E$3:$N$1470,10,FALSE))</f>
        <v>美国</v>
      </c>
      <c r="AB65" s="33">
        <f>IF(R65="","",VLOOKUP(G65,WMS!$E$3:$T$944,15,FALSE))</f>
        <v>0.19097222222222221</v>
      </c>
      <c r="AC65" s="33">
        <f t="shared" si="6"/>
        <v>11.458333333333332</v>
      </c>
      <c r="AD65" s="33" t="str">
        <f>IF(S65="","",VLOOKUP(S65,海关监管条件!$A$1:$B$2000,2,FALSE))</f>
        <v xml:space="preserve">A </v>
      </c>
    </row>
    <row r="66" spans="1:30">
      <c r="A66" s="2">
        <v>43405</v>
      </c>
      <c r="B66" s="2">
        <v>43406</v>
      </c>
      <c r="C66" s="2" t="s">
        <v>4184</v>
      </c>
      <c r="D66" s="19" t="s">
        <v>180</v>
      </c>
      <c r="E66" s="19" t="s">
        <v>2654</v>
      </c>
      <c r="F66" s="19">
        <v>42609896</v>
      </c>
      <c r="G66" s="17" t="str">
        <f t="shared" si="0"/>
        <v>KG-ARI-1808-00019-00221/42609896</v>
      </c>
      <c r="H66" s="18">
        <f>IF(G66="","",VLOOKUP(G66,WMS!$E$3:$Q$944,7,FALSE))</f>
        <v>6</v>
      </c>
      <c r="I66" s="18">
        <f>IF(G66="","",VLOOKUP(G66,WMS!$E$3:$Q$944,8,FALSE))</f>
        <v>1.1000000000000001</v>
      </c>
      <c r="J66" s="18">
        <f>IF(G66="","",VLOOKUP(G66,WMS!$E$3:$Q$944,13,FALSE))</f>
        <v>1.9E-2</v>
      </c>
      <c r="K66" s="26" t="b">
        <f t="shared" si="7"/>
        <v>1</v>
      </c>
      <c r="L66" s="7">
        <v>7</v>
      </c>
      <c r="M66" s="27">
        <f>IF(G66="","",VLOOKUP(G66,WMS!$E$3:$U$944,7,0)*L66)</f>
        <v>42</v>
      </c>
      <c r="N66" s="28" t="str">
        <f>IF(G66="","",VLOOKUP(G66,WMS!$E$3:$U$944,17,0))</f>
        <v>A18-301</v>
      </c>
      <c r="O66" s="29">
        <f t="shared" si="8"/>
        <v>7.7000000000000011</v>
      </c>
      <c r="P66" s="29">
        <f t="shared" si="3"/>
        <v>0.13300000000000001</v>
      </c>
      <c r="Q66" s="26" t="str">
        <f>IF(G66="","",VLOOKUP(G66,WMS!$E$3:$G$944,2,FALSE))</f>
        <v>KAS18081003</v>
      </c>
      <c r="R66" s="26" t="str">
        <f>IF(G66="","",VLOOKUP(G66,WMS!$E$3:$G$944,3,FALSE))</f>
        <v>KAS18008100343</v>
      </c>
      <c r="S66" s="17" t="str">
        <f>IF(R66="","",VLOOKUP(R66,CUSTOMS!$E$3:$N$1470,2,FALSE))</f>
        <v>9405409000</v>
      </c>
      <c r="T66" s="17" t="str">
        <f>IF(R66="","",VLOOKUP(R66,CUSTOMS!$E$3:$N$1470,3,FALSE))</f>
        <v>LED装饰灯串</v>
      </c>
      <c r="U66" s="18">
        <f t="shared" si="4"/>
        <v>5.7120000000000006</v>
      </c>
      <c r="V66" s="18" t="str">
        <f>IF(R66="","",VLOOKUP(R66,CUSTOMS!$E$3:$N$1470,5,FALSE))</f>
        <v>千克</v>
      </c>
      <c r="W66" s="33">
        <f>IF(R66="","",VLOOKUP(R66,CUSTOMS!$E$3:$N$1470,6,FALSE))</f>
        <v>5.5</v>
      </c>
      <c r="X66" s="33">
        <f t="shared" si="5"/>
        <v>31.416000000000004</v>
      </c>
      <c r="Y66" s="18" t="str">
        <f>IF(R66="","",VLOOKUP(R66,CUSTOMS!$E$3:$N$1470,8,FALSE))</f>
        <v>美元</v>
      </c>
      <c r="Z66" s="18" t="str">
        <f>IF(R66="","",VLOOKUP(R66,CUSTOMS!$E$3:$N$1470,9,FALSE))</f>
        <v>中国</v>
      </c>
      <c r="AA66" s="18" t="str">
        <f>IF(R66="","",VLOOKUP(R66,CUSTOMS!$E$3:$N$1470,10,FALSE))</f>
        <v>中国</v>
      </c>
      <c r="AB66" s="33">
        <f>IF(R66="","",VLOOKUP(G66,WMS!$E$3:$T$944,15,FALSE))</f>
        <v>0.13600000000000001</v>
      </c>
      <c r="AC66" s="33">
        <f t="shared" si="6"/>
        <v>5.7120000000000006</v>
      </c>
      <c r="AD66" s="33" t="str">
        <f>IF(S66="","",VLOOKUP(S66,海关监管条件!$A$1:$B$2000,2,FALSE))</f>
        <v xml:space="preserve">无 </v>
      </c>
    </row>
    <row r="67" spans="1:30">
      <c r="A67" s="2">
        <v>43405</v>
      </c>
      <c r="B67" s="2">
        <v>43406</v>
      </c>
      <c r="C67" s="2" t="s">
        <v>4184</v>
      </c>
      <c r="D67" s="19" t="s">
        <v>241</v>
      </c>
      <c r="E67" s="19" t="s">
        <v>2696</v>
      </c>
      <c r="F67" s="19" t="s">
        <v>2697</v>
      </c>
      <c r="G67" s="17" t="str">
        <f t="shared" ref="G67:G100" si="9">IF(F67="","",E67&amp;"/"&amp;F67)</f>
        <v>KG-ARI-1808-00019-00262/42623762</v>
      </c>
      <c r="H67" s="18">
        <f>IF(G67="","",VLOOKUP(G67,WMS!$E$3:$Q$944,7,FALSE))</f>
        <v>5</v>
      </c>
      <c r="I67" s="18">
        <f>IF(G67="","",VLOOKUP(G67,WMS!$E$3:$Q$944,8,FALSE))</f>
        <v>8.6999999999999993</v>
      </c>
      <c r="J67" s="18">
        <f>IF(G67="","",VLOOKUP(G67,WMS!$E$3:$Q$944,13,FALSE))</f>
        <v>2.3E-2</v>
      </c>
      <c r="K67" s="26" t="b">
        <f t="shared" si="7"/>
        <v>1</v>
      </c>
      <c r="L67" s="7">
        <v>18</v>
      </c>
      <c r="M67" s="27">
        <f>IF(G67="","",VLOOKUP(G67,WMS!$E$3:$U$944,7,0)*L67)</f>
        <v>90</v>
      </c>
      <c r="N67" s="28" t="str">
        <f>IF(G67="","",VLOOKUP(G67,WMS!$E$3:$U$944,17,0))</f>
        <v>A18-103</v>
      </c>
      <c r="O67" s="29">
        <f t="shared" si="8"/>
        <v>156.6</v>
      </c>
      <c r="P67" s="29">
        <f t="shared" ref="P67:P79" si="10">IF(L67="","",J67*L67)</f>
        <v>0.41399999999999998</v>
      </c>
      <c r="Q67" s="26" t="str">
        <f>IF(G67="","",VLOOKUP(G67,WMS!$E$3:$G$944,2,FALSE))</f>
        <v>KAS180081002</v>
      </c>
      <c r="R67" s="26" t="str">
        <f>IF(G67="","",VLOOKUP(G67,WMS!$E$3:$G$944,3,FALSE))</f>
        <v>KAS18008100222</v>
      </c>
      <c r="S67" s="17" t="str">
        <f>IF(R67="","",VLOOKUP(R67,CUSTOMS!$E$3:$N$1470,2,FALSE))</f>
        <v>8423100000</v>
      </c>
      <c r="T67" s="17" t="str">
        <f>IF(R67="","",VLOOKUP(R67,CUSTOMS!$E$3:$N$1470,3,FALSE))</f>
        <v>浴室称</v>
      </c>
      <c r="U67" s="18">
        <f t="shared" ref="U67:U79" si="11">IF(V67="","",IF(V67="千克",M67*AB67,M67))</f>
        <v>90</v>
      </c>
      <c r="V67" s="18" t="str">
        <f>IF(R67="","",VLOOKUP(R67,CUSTOMS!$E$3:$N$1470,5,FALSE))</f>
        <v>台</v>
      </c>
      <c r="W67" s="33">
        <f>IF(R67="","",VLOOKUP(R67,CUSTOMS!$E$3:$N$1470,6,FALSE))</f>
        <v>4</v>
      </c>
      <c r="X67" s="33">
        <f t="shared" ref="X67:X79" si="12">IF(W67="","",U67*W67)</f>
        <v>360</v>
      </c>
      <c r="Y67" s="18" t="str">
        <f>IF(R67="","",VLOOKUP(R67,CUSTOMS!$E$3:$N$1470,8,FALSE))</f>
        <v>美元</v>
      </c>
      <c r="Z67" s="18" t="str">
        <f>IF(R67="","",VLOOKUP(R67,CUSTOMS!$E$3:$N$1470,9,FALSE))</f>
        <v>中国</v>
      </c>
      <c r="AA67" s="18" t="str">
        <f>IF(R67="","",VLOOKUP(R67,CUSTOMS!$E$3:$N$1470,10,FALSE))</f>
        <v>中国</v>
      </c>
      <c r="AB67" s="33">
        <f>IF(R67="","",VLOOKUP(G67,WMS!$E$3:$T$944,15,FALSE))</f>
        <v>2.12530612244898</v>
      </c>
      <c r="AC67" s="33">
        <f t="shared" ref="AC67:AC79" si="13">IF(AB67="","",M67*AB67)</f>
        <v>191.2775510204082</v>
      </c>
      <c r="AD67" s="33" t="str">
        <f>IF(S67="","",VLOOKUP(S67,海关监管条件!$A$1:$B$2000,2,FALSE))</f>
        <v xml:space="preserve">无 </v>
      </c>
    </row>
    <row r="68" spans="1:30">
      <c r="A68" s="2">
        <v>43405</v>
      </c>
      <c r="B68" s="2">
        <v>43406</v>
      </c>
      <c r="C68" s="2" t="s">
        <v>4184</v>
      </c>
      <c r="D68" s="19" t="s">
        <v>137</v>
      </c>
      <c r="E68" s="19" t="s">
        <v>2621</v>
      </c>
      <c r="F68" s="19">
        <v>42609926</v>
      </c>
      <c r="G68" s="17" t="str">
        <f t="shared" si="9"/>
        <v>KG-ARI-1808-00019-00285/42609926</v>
      </c>
      <c r="H68" s="18">
        <f>IF(G68="","",VLOOKUP(G68,WMS!$E$3:$Q$944,7,FALSE))</f>
        <v>6</v>
      </c>
      <c r="I68" s="18">
        <f>IF(G68="","",VLOOKUP(G68,WMS!$E$3:$Q$944,8,FALSE))</f>
        <v>0.85</v>
      </c>
      <c r="J68" s="18">
        <f>IF(G68="","",VLOOKUP(G68,WMS!$E$3:$Q$944,13,FALSE))</f>
        <v>8.0000000000000002E-3</v>
      </c>
      <c r="K68" s="26" t="b">
        <f t="shared" si="7"/>
        <v>1</v>
      </c>
      <c r="L68" s="7">
        <v>8</v>
      </c>
      <c r="M68" s="27">
        <f>IF(G68="","",VLOOKUP(G68,WMS!$E$3:$U$944,7,0)*L68)</f>
        <v>48</v>
      </c>
      <c r="N68" s="28" t="str">
        <f>IF(G68="","",VLOOKUP(G68,WMS!$E$3:$U$944,17,0))</f>
        <v>A01-303</v>
      </c>
      <c r="O68" s="29">
        <f t="shared" si="8"/>
        <v>6.8</v>
      </c>
      <c r="P68" s="29">
        <f t="shared" si="10"/>
        <v>6.4000000000000001E-2</v>
      </c>
      <c r="Q68" s="26" t="str">
        <f>IF(G68="","",VLOOKUP(G68,WMS!$E$3:$G$944,2,FALSE))</f>
        <v>KAS18070201</v>
      </c>
      <c r="R68" s="26" t="str">
        <f>IF(G68="","",VLOOKUP(G68,WMS!$E$3:$G$944,3,FALSE))</f>
        <v>KAS1807020104</v>
      </c>
      <c r="S68" s="17" t="str">
        <f>IF(R68="","",VLOOKUP(R68,CUSTOMS!$E$3:$N$1470,2,FALSE))</f>
        <v>9405409000</v>
      </c>
      <c r="T68" s="17" t="str">
        <f>IF(R68="","",VLOOKUP(R68,CUSTOMS!$E$3:$N$1470,3,FALSE))</f>
        <v>装饰灯</v>
      </c>
      <c r="U68" s="18">
        <f t="shared" si="11"/>
        <v>48</v>
      </c>
      <c r="V68" s="18" t="str">
        <f>IF(R68="","",VLOOKUP(R68,CUSTOMS!$E$3:$N$1470,5,FALSE))</f>
        <v>套</v>
      </c>
      <c r="W68" s="33">
        <f>IF(R68="","",VLOOKUP(R68,CUSTOMS!$E$3:$N$1470,6,FALSE))</f>
        <v>0.63</v>
      </c>
      <c r="X68" s="33">
        <f t="shared" si="12"/>
        <v>30.240000000000002</v>
      </c>
      <c r="Y68" s="18" t="str">
        <f>IF(R68="","",VLOOKUP(R68,CUSTOMS!$E$3:$N$1470,8,FALSE))</f>
        <v>美元</v>
      </c>
      <c r="Z68" s="18" t="str">
        <f>IF(R68="","",VLOOKUP(R68,CUSTOMS!$E$3:$N$1470,9,FALSE))</f>
        <v>中国</v>
      </c>
      <c r="AA68" s="18" t="str">
        <f>IF(R68="","",VLOOKUP(R68,CUSTOMS!$E$3:$N$1470,10,FALSE))</f>
        <v>美国</v>
      </c>
      <c r="AB68" s="33">
        <f>IF(R68="","",VLOOKUP(G68,WMS!$E$3:$T$944,15,FALSE))</f>
        <v>0.11700000000000001</v>
      </c>
      <c r="AC68" s="33">
        <f t="shared" si="13"/>
        <v>5.6160000000000005</v>
      </c>
      <c r="AD68" s="33" t="str">
        <f>IF(S68="","",VLOOKUP(S68,海关监管条件!$A$1:$B$2000,2,FALSE))</f>
        <v xml:space="preserve">无 </v>
      </c>
    </row>
    <row r="69" spans="1:30">
      <c r="A69" s="2">
        <v>43405</v>
      </c>
      <c r="B69" s="2">
        <v>43406</v>
      </c>
      <c r="C69" s="2" t="s">
        <v>4184</v>
      </c>
      <c r="D69" s="19" t="s">
        <v>301</v>
      </c>
      <c r="E69" s="19" t="s">
        <v>2731</v>
      </c>
      <c r="F69" s="19">
        <v>42636021</v>
      </c>
      <c r="G69" s="17" t="str">
        <f t="shared" si="9"/>
        <v>KG-ARI-1808-00019-00386/42636021</v>
      </c>
      <c r="H69" s="18">
        <f>IF(G69="","",VLOOKUP(G69,WMS!$E$3:$Q$944,7,FALSE))</f>
        <v>6</v>
      </c>
      <c r="I69" s="18">
        <f>IF(G69="","",VLOOKUP(G69,WMS!$E$3:$Q$944,8,FALSE))</f>
        <v>2.1</v>
      </c>
      <c r="J69" s="18">
        <f>IF(G69="","",VLOOKUP(G69,WMS!$E$3:$Q$944,13,FALSE))</f>
        <v>4.8000000000000001E-2</v>
      </c>
      <c r="K69" s="26" t="b">
        <f t="shared" si="7"/>
        <v>1</v>
      </c>
      <c r="L69" s="7">
        <v>7</v>
      </c>
      <c r="M69" s="27">
        <f>IF(G69="","",VLOOKUP(G69,WMS!$E$3:$U$944,7,0)*L69)</f>
        <v>42</v>
      </c>
      <c r="N69" s="28" t="str">
        <f>IF(G69="","",VLOOKUP(G69,WMS!$E$3:$U$944,17,0))</f>
        <v>A18-104</v>
      </c>
      <c r="O69" s="29">
        <f t="shared" si="8"/>
        <v>14.700000000000001</v>
      </c>
      <c r="P69" s="29">
        <f t="shared" si="10"/>
        <v>0.33600000000000002</v>
      </c>
      <c r="Q69" s="26" t="str">
        <f>IF(G69="","",VLOOKUP(G69,WMS!$E$3:$G$944,2,FALSE))</f>
        <v>KAS18101201</v>
      </c>
      <c r="R69" s="26" t="str">
        <f>IF(G69="","",VLOOKUP(G69,WMS!$E$3:$G$944,3,FALSE))</f>
        <v>KAS1810120106</v>
      </c>
      <c r="S69" s="17" t="str">
        <f>IF(R69="","",VLOOKUP(R69,CUSTOMS!$E$3:$N$1470,2,FALSE))</f>
        <v>8518300000</v>
      </c>
      <c r="T69" s="17" t="str">
        <f>IF(R69="","",VLOOKUP(R69,CUSTOMS!$E$3:$N$1470,3,FALSE))</f>
        <v>耳机</v>
      </c>
      <c r="U69" s="18">
        <f t="shared" si="11"/>
        <v>42</v>
      </c>
      <c r="V69" s="18" t="str">
        <f>IF(R69="","",VLOOKUP(R69,CUSTOMS!$E$3:$N$1470,5,FALSE))</f>
        <v>个</v>
      </c>
      <c r="W69" s="33">
        <f>IF(R69="","",VLOOKUP(R69,CUSTOMS!$E$3:$N$1470,6,FALSE))</f>
        <v>5</v>
      </c>
      <c r="X69" s="33">
        <f t="shared" si="12"/>
        <v>210</v>
      </c>
      <c r="Y69" s="18" t="str">
        <f>IF(R69="","",VLOOKUP(R69,CUSTOMS!$E$3:$N$1470,8,FALSE))</f>
        <v>美元</v>
      </c>
      <c r="Z69" s="18" t="str">
        <f>IF(R69="","",VLOOKUP(R69,CUSTOMS!$E$3:$N$1470,9,FALSE))</f>
        <v>中国</v>
      </c>
      <c r="AA69" s="18" t="str">
        <f>IF(R69="","",VLOOKUP(R69,CUSTOMS!$E$3:$N$1470,10,FALSE))</f>
        <v>中国</v>
      </c>
      <c r="AB69" s="33">
        <f>IF(R69="","",VLOOKUP(G69,WMS!$E$3:$T$944,15,FALSE))</f>
        <v>0.33999999999999997</v>
      </c>
      <c r="AC69" s="33">
        <f t="shared" si="13"/>
        <v>14.28</v>
      </c>
      <c r="AD69" s="33" t="str">
        <f>IF(S69="","",VLOOKUP(S69,海关监管条件!$A$1:$B$2000,2,FALSE))</f>
        <v xml:space="preserve">无 </v>
      </c>
    </row>
    <row r="70" spans="1:30">
      <c r="A70" s="2">
        <v>43405</v>
      </c>
      <c r="B70" s="2">
        <v>43406</v>
      </c>
      <c r="C70" s="2" t="s">
        <v>4184</v>
      </c>
      <c r="D70" s="19" t="s">
        <v>166</v>
      </c>
      <c r="E70" s="19" t="s">
        <v>2637</v>
      </c>
      <c r="F70" s="19">
        <v>42194545</v>
      </c>
      <c r="G70" s="17" t="str">
        <f t="shared" si="9"/>
        <v>KG-ARI-1808-00019-00551/42194545</v>
      </c>
      <c r="H70" s="18">
        <f>IF(G70="","",VLOOKUP(G70,WMS!$E$3:$Q$944,7,FALSE))</f>
        <v>14</v>
      </c>
      <c r="I70" s="18">
        <f>IF(G70="","",VLOOKUP(G70,WMS!$E$3:$Q$944,8,FALSE))</f>
        <v>7.85</v>
      </c>
      <c r="J70" s="18">
        <f>IF(G70="","",VLOOKUP(G70,WMS!$E$3:$Q$944,13,FALSE))</f>
        <v>4.1000000000000002E-2</v>
      </c>
      <c r="K70" s="26" t="b">
        <f t="shared" si="7"/>
        <v>1</v>
      </c>
      <c r="L70" s="7">
        <v>22</v>
      </c>
      <c r="M70" s="27">
        <f>IF(G70="","",VLOOKUP(G70,WMS!$E$3:$U$944,7,0)*L70)</f>
        <v>308</v>
      </c>
      <c r="N70" s="28" t="str">
        <f>IF(G70="","",VLOOKUP(G70,WMS!$E$3:$U$944,17,0))</f>
        <v>A06-101-201</v>
      </c>
      <c r="O70" s="29">
        <f t="shared" si="8"/>
        <v>172.7</v>
      </c>
      <c r="P70" s="29">
        <f t="shared" si="10"/>
        <v>0.90200000000000002</v>
      </c>
      <c r="Q70" s="26" t="str">
        <f>IF(G70="","",VLOOKUP(G70,WMS!$E$3:$G$944,2,FALSE))</f>
        <v>KAS18071101</v>
      </c>
      <c r="R70" s="26" t="str">
        <f>IF(G70="","",VLOOKUP(G70,WMS!$E$3:$G$944,3,FALSE))</f>
        <v>KAS1807110101</v>
      </c>
      <c r="S70" s="17" t="str">
        <f>IF(R70="","",VLOOKUP(R70,CUSTOMS!$E$3:$N$1470,2,FALSE))</f>
        <v>3924900000</v>
      </c>
      <c r="T70" s="17" t="str">
        <f>IF(R70="","",VLOOKUP(R70,CUSTOMS!$E$3:$N$1470,3,FALSE))</f>
        <v>植绒塑料衣架</v>
      </c>
      <c r="U70" s="18">
        <f t="shared" si="11"/>
        <v>165.08800000000002</v>
      </c>
      <c r="V70" s="18" t="str">
        <f>IF(R70="","",VLOOKUP(R70,CUSTOMS!$E$3:$N$1470,5,FALSE))</f>
        <v>千克</v>
      </c>
      <c r="W70" s="33">
        <f>IF(R70="","",VLOOKUP(R70,CUSTOMS!$E$3:$N$1470,6,FALSE))</f>
        <v>1</v>
      </c>
      <c r="X70" s="33">
        <f t="shared" si="12"/>
        <v>165.08800000000002</v>
      </c>
      <c r="Y70" s="18" t="str">
        <f>IF(R70="","",VLOOKUP(R70,CUSTOMS!$E$3:$N$1470,8,FALSE))</f>
        <v>美元</v>
      </c>
      <c r="Z70" s="18" t="str">
        <f>IF(R70="","",VLOOKUP(R70,CUSTOMS!$E$3:$N$1470,9,FALSE))</f>
        <v>中国</v>
      </c>
      <c r="AA70" s="18" t="str">
        <f>IF(R70="","",VLOOKUP(R70,CUSTOMS!$E$3:$N$1470,10,FALSE))</f>
        <v>美国</v>
      </c>
      <c r="AB70" s="33">
        <f>IF(R70="","",VLOOKUP(G70,WMS!$E$3:$T$944,15,FALSE))</f>
        <v>0.53600000000000003</v>
      </c>
      <c r="AC70" s="33">
        <f t="shared" si="13"/>
        <v>165.08800000000002</v>
      </c>
      <c r="AD70" s="33" t="str">
        <f>IF(S70="","",VLOOKUP(S70,海关监管条件!$A$1:$B$2000,2,FALSE))</f>
        <v xml:space="preserve">A </v>
      </c>
    </row>
    <row r="71" spans="1:30">
      <c r="A71" s="2">
        <v>43412</v>
      </c>
      <c r="B71" s="2">
        <v>43413</v>
      </c>
      <c r="C71" s="2" t="s">
        <v>4185</v>
      </c>
      <c r="D71" s="20" t="s">
        <v>268</v>
      </c>
      <c r="E71" s="19" t="s">
        <v>2714</v>
      </c>
      <c r="F71" s="19" t="s">
        <v>2715</v>
      </c>
      <c r="G71" s="17" t="str">
        <f t="shared" si="9"/>
        <v>KG-ARI-1808-00019-00202/41638279</v>
      </c>
      <c r="H71" s="18">
        <f>IF(G71="","",VLOOKUP(G71,WMS!$E$3:$Q$944,7,FALSE))</f>
        <v>6</v>
      </c>
      <c r="I71" s="18">
        <f>IF(G71="","",VLOOKUP(G71,WMS!$E$3:$Q$944,8,FALSE))</f>
        <v>4.6500000000000004</v>
      </c>
      <c r="J71" s="18">
        <f>IF(G71="","",VLOOKUP(G71,WMS!$E$3:$Q$944,13,FALSE))</f>
        <v>7.8E-2</v>
      </c>
      <c r="K71" s="26" t="b">
        <f t="shared" si="7"/>
        <v>1</v>
      </c>
      <c r="L71" s="7">
        <v>11</v>
      </c>
      <c r="M71" s="27">
        <f>IF(G71="","",VLOOKUP(G71,WMS!$E$3:$U$944,7,0)*L71)</f>
        <v>66</v>
      </c>
      <c r="N71" s="28" t="str">
        <f>IF(G71="","",VLOOKUP(G71,WMS!$E$3:$U$944,17,0))</f>
        <v>A18-202</v>
      </c>
      <c r="O71" s="29">
        <f t="shared" si="8"/>
        <v>51.150000000000006</v>
      </c>
      <c r="P71" s="29">
        <f t="shared" si="10"/>
        <v>0.85799999999999998</v>
      </c>
      <c r="Q71" s="26" t="str">
        <f>IF(G71="","",VLOOKUP(G71,WMS!$E$3:$G$944,2,FALSE))</f>
        <v>KAS18090603</v>
      </c>
      <c r="R71" s="26" t="str">
        <f>IF(G71="","",VLOOKUP(G71,WMS!$E$3:$G$944,3,FALSE))</f>
        <v>KAS1809060304</v>
      </c>
      <c r="S71" s="17" t="str">
        <f>IF(R71="","",VLOOKUP(R71,CUSTOMS!$E$3:$N$1470,2,FALSE))</f>
        <v>7324900000</v>
      </c>
      <c r="T71" s="17" t="str">
        <f>IF(R71="","",VLOOKUP(R71,CUSTOMS!$E$3:$N$1470,3,FALSE))</f>
        <v>铁制浴室架</v>
      </c>
      <c r="U71" s="18">
        <f t="shared" si="11"/>
        <v>66</v>
      </c>
      <c r="V71" s="18" t="str">
        <f>IF(R71="","",VLOOKUP(R71,CUSTOMS!$E$3:$N$1470,5,FALSE))</f>
        <v>只</v>
      </c>
      <c r="W71" s="33">
        <f>IF(R71="","",VLOOKUP(R71,CUSTOMS!$E$3:$N$1470,6,FALSE))</f>
        <v>1.89</v>
      </c>
      <c r="X71" s="33">
        <f t="shared" si="12"/>
        <v>124.74</v>
      </c>
      <c r="Y71" s="18" t="str">
        <f>IF(R71="","",VLOOKUP(R71,CUSTOMS!$E$3:$N$1470,8,FALSE))</f>
        <v>美元</v>
      </c>
      <c r="Z71" s="18" t="str">
        <f>IF(R71="","",VLOOKUP(R71,CUSTOMS!$E$3:$N$1470,9,FALSE))</f>
        <v>中国</v>
      </c>
      <c r="AA71" s="18" t="str">
        <f>IF(R71="","",VLOOKUP(R71,CUSTOMS!$E$3:$N$1470,10,FALSE))</f>
        <v>美国</v>
      </c>
      <c r="AB71" s="33">
        <f>IF(R71="","",VLOOKUP(G71,WMS!$E$3:$T$944,15,FALSE))</f>
        <v>0.6333333333333333</v>
      </c>
      <c r="AC71" s="33">
        <f t="shared" si="13"/>
        <v>41.8</v>
      </c>
      <c r="AD71" s="33" t="str">
        <f>IF(S71="","",VLOOKUP(S71,海关监管条件!$A$1:$B$2000,2,FALSE))</f>
        <v xml:space="preserve">无 </v>
      </c>
    </row>
    <row r="72" spans="1:30">
      <c r="A72" s="2">
        <v>43412</v>
      </c>
      <c r="B72" s="2">
        <v>43413</v>
      </c>
      <c r="C72" s="2" t="s">
        <v>4185</v>
      </c>
      <c r="D72" s="19" t="s">
        <v>294</v>
      </c>
      <c r="E72" s="19" t="s">
        <v>2730</v>
      </c>
      <c r="F72" s="19">
        <v>42194583</v>
      </c>
      <c r="G72" s="17" t="str">
        <f t="shared" si="9"/>
        <v>KG-ARI-1808-00019-00216/42194583</v>
      </c>
      <c r="H72" s="18">
        <f>IF(G72="","",VLOOKUP(G72,WMS!$E$3:$Q$944,7,FALSE))</f>
        <v>12</v>
      </c>
      <c r="I72" s="18">
        <f>IF(G72="","",VLOOKUP(G72,WMS!$E$3:$Q$944,8,FALSE))</f>
        <v>5.05</v>
      </c>
      <c r="J72" s="18">
        <f>IF(G72="","",VLOOKUP(G72,WMS!$E$3:$Q$944,13,FALSE))</f>
        <v>4.5999999999999999E-2</v>
      </c>
      <c r="K72" s="26" t="b">
        <f t="shared" si="7"/>
        <v>1</v>
      </c>
      <c r="L72" s="7">
        <v>9</v>
      </c>
      <c r="M72" s="27">
        <f>IF(G72="","",VLOOKUP(G72,WMS!$E$3:$U$944,7,0)*L72)</f>
        <v>108</v>
      </c>
      <c r="N72" s="28" t="str">
        <f>IF(G72="","",VLOOKUP(G72,WMS!$E$3:$U$944,17,0))</f>
        <v>A410</v>
      </c>
      <c r="O72" s="29">
        <f t="shared" si="8"/>
        <v>45.449999999999996</v>
      </c>
      <c r="P72" s="29">
        <f t="shared" si="10"/>
        <v>0.41399999999999998</v>
      </c>
      <c r="Q72" s="26" t="str">
        <f>IF(G72="","",VLOOKUP(G72,WMS!$E$3:$G$944,2,FALSE))</f>
        <v>KAS18100801</v>
      </c>
      <c r="R72" s="26" t="str">
        <f>IF(G72="","",VLOOKUP(G72,WMS!$E$3:$G$944,3,FALSE))</f>
        <v>KAS1810080101</v>
      </c>
      <c r="S72" s="17" t="str">
        <f>IF(R72="","",VLOOKUP(R72,CUSTOMS!$E$3:$N$1470,2,FALSE))</f>
        <v>3924900000</v>
      </c>
      <c r="T72" s="17" t="str">
        <f>IF(R72="","",VLOOKUP(R72,CUSTOMS!$E$3:$N$1470,3,FALSE))</f>
        <v>塑胶衣架</v>
      </c>
      <c r="U72" s="18">
        <f t="shared" si="11"/>
        <v>43.29577464788732</v>
      </c>
      <c r="V72" s="18" t="str">
        <f>IF(R72="","",VLOOKUP(R72,CUSTOMS!$E$3:$N$1470,5,FALSE))</f>
        <v>千克</v>
      </c>
      <c r="W72" s="33">
        <f>IF(R72="","",VLOOKUP(R72,CUSTOMS!$E$3:$N$1470,6,FALSE))</f>
        <v>2</v>
      </c>
      <c r="X72" s="33">
        <f t="shared" si="12"/>
        <v>86.591549295774641</v>
      </c>
      <c r="Y72" s="18" t="str">
        <f>IF(R72="","",VLOOKUP(R72,CUSTOMS!$E$3:$N$1470,8,FALSE))</f>
        <v>美元</v>
      </c>
      <c r="Z72" s="18" t="str">
        <f>IF(R72="","",VLOOKUP(R72,CUSTOMS!$E$3:$N$1470,9,FALSE))</f>
        <v>中国</v>
      </c>
      <c r="AA72" s="18" t="str">
        <f>IF(R72="","",VLOOKUP(R72,CUSTOMS!$E$3:$N$1470,10,FALSE))</f>
        <v>美国</v>
      </c>
      <c r="AB72" s="33">
        <f>IF(R72="","",VLOOKUP(G72,WMS!$E$3:$T$944,15,FALSE))</f>
        <v>0.40088680229525298</v>
      </c>
      <c r="AC72" s="33">
        <f t="shared" si="13"/>
        <v>43.29577464788732</v>
      </c>
      <c r="AD72" s="33" t="str">
        <f>IF(S72="","",VLOOKUP(S72,海关监管条件!$A$1:$B$2000,2,FALSE))</f>
        <v xml:space="preserve">A </v>
      </c>
    </row>
    <row r="73" spans="1:30">
      <c r="A73" s="2">
        <v>43412</v>
      </c>
      <c r="B73" s="2">
        <v>43413</v>
      </c>
      <c r="C73" s="2" t="s">
        <v>4185</v>
      </c>
      <c r="D73" s="19" t="s">
        <v>294</v>
      </c>
      <c r="E73" s="19" t="s">
        <v>2730</v>
      </c>
      <c r="F73" s="19">
        <v>42629658</v>
      </c>
      <c r="G73" s="17" t="str">
        <f t="shared" si="9"/>
        <v>KG-ARI-1808-00019-00216/42629658</v>
      </c>
      <c r="H73" s="18">
        <f>IF(G73="","",VLOOKUP(G73,WMS!$E$3:$Q$944,7,FALSE))</f>
        <v>12</v>
      </c>
      <c r="I73" s="18">
        <f>IF(G73="","",VLOOKUP(G73,WMS!$E$3:$Q$944,8,FALSE))</f>
        <v>2.65</v>
      </c>
      <c r="J73" s="18">
        <f>IF(G73="","",VLOOKUP(G73,WMS!$E$3:$Q$944,13,FALSE))</f>
        <v>3.6999999999999998E-2</v>
      </c>
      <c r="K73" s="26" t="b">
        <f t="shared" si="7"/>
        <v>1</v>
      </c>
      <c r="L73" s="7">
        <v>5</v>
      </c>
      <c r="M73" s="27">
        <f>IF(G73="","",VLOOKUP(G73,WMS!$E$3:$U$944,7,0)*L73)</f>
        <v>60</v>
      </c>
      <c r="N73" s="28" t="str">
        <f>IF(G73="","",VLOOKUP(G73,WMS!$E$3:$U$944,17,0))</f>
        <v>A18-103</v>
      </c>
      <c r="O73" s="29">
        <f t="shared" si="8"/>
        <v>13.25</v>
      </c>
      <c r="P73" s="29">
        <f t="shared" si="10"/>
        <v>0.185</v>
      </c>
      <c r="Q73" s="26" t="str">
        <f>IF(G73="","",VLOOKUP(G73,WMS!$E$3:$G$944,2,FALSE))</f>
        <v>KAS18100801</v>
      </c>
      <c r="R73" s="26" t="str">
        <f>IF(G73="","",VLOOKUP(G73,WMS!$E$3:$G$944,3,FALSE))</f>
        <v>KAS1810080102</v>
      </c>
      <c r="S73" s="17" t="str">
        <f>IF(R73="","",VLOOKUP(R73,CUSTOMS!$E$3:$N$1470,2,FALSE))</f>
        <v>3924100000</v>
      </c>
      <c r="T73" s="17" t="str">
        <f>IF(R73="","",VLOOKUP(R73,CUSTOMS!$E$3:$N$1470,3,FALSE))</f>
        <v>塑胶食物盒/A</v>
      </c>
      <c r="U73" s="18">
        <f t="shared" si="11"/>
        <v>12</v>
      </c>
      <c r="V73" s="18" t="str">
        <f>IF(R73="","",VLOOKUP(R73,CUSTOMS!$E$3:$N$1470,5,FALSE))</f>
        <v>千克</v>
      </c>
      <c r="W73" s="33">
        <f>IF(R73="","",VLOOKUP(R73,CUSTOMS!$E$3:$N$1470,6,FALSE))</f>
        <v>2</v>
      </c>
      <c r="X73" s="33">
        <f t="shared" si="12"/>
        <v>24</v>
      </c>
      <c r="Y73" s="18" t="str">
        <f>IF(R73="","",VLOOKUP(R73,CUSTOMS!$E$3:$N$1470,8,FALSE))</f>
        <v>美元</v>
      </c>
      <c r="Z73" s="18" t="str">
        <f>IF(R73="","",VLOOKUP(R73,CUSTOMS!$E$3:$N$1470,9,FALSE))</f>
        <v>中国</v>
      </c>
      <c r="AA73" s="18" t="str">
        <f>IF(R73="","",VLOOKUP(R73,CUSTOMS!$E$3:$N$1470,10,FALSE))</f>
        <v>美国</v>
      </c>
      <c r="AB73" s="33">
        <f>IF(R73="","",VLOOKUP(G73,WMS!$E$3:$T$944,15,FALSE))</f>
        <v>0.2</v>
      </c>
      <c r="AC73" s="33">
        <f t="shared" si="13"/>
        <v>12</v>
      </c>
      <c r="AD73" s="33" t="str">
        <f>IF(S73="","",VLOOKUP(S73,海关监管条件!$A$1:$B$2000,2,FALSE))</f>
        <v xml:space="preserve">A </v>
      </c>
    </row>
    <row r="74" spans="1:30">
      <c r="A74" s="2">
        <v>43412</v>
      </c>
      <c r="B74" s="2">
        <v>43413</v>
      </c>
      <c r="C74" s="2" t="s">
        <v>4185</v>
      </c>
      <c r="D74" s="19" t="s">
        <v>294</v>
      </c>
      <c r="E74" s="19" t="s">
        <v>2730</v>
      </c>
      <c r="F74" s="19">
        <v>42630234</v>
      </c>
      <c r="G74" s="17" t="str">
        <f t="shared" si="9"/>
        <v>KG-ARI-1808-00019-00216/42630234</v>
      </c>
      <c r="H74" s="18">
        <f>IF(G74="","",VLOOKUP(G74,WMS!$E$3:$Q$944,7,FALSE))</f>
        <v>12</v>
      </c>
      <c r="I74" s="18">
        <f>IF(G74="","",VLOOKUP(G74,WMS!$E$3:$Q$944,8,FALSE))</f>
        <v>2.8</v>
      </c>
      <c r="J74" s="18">
        <f>IF(G74="","",VLOOKUP(G74,WMS!$E$3:$Q$944,13,FALSE))</f>
        <v>3.2000000000000001E-2</v>
      </c>
      <c r="K74" s="26" t="b">
        <f t="shared" si="7"/>
        <v>1</v>
      </c>
      <c r="L74" s="7">
        <v>6</v>
      </c>
      <c r="M74" s="27">
        <f>IF(G74="","",VLOOKUP(G74,WMS!$E$3:$U$944,7,0)*L74)</f>
        <v>72</v>
      </c>
      <c r="N74" s="28" t="str">
        <f>IF(G74="","",VLOOKUP(G74,WMS!$E$3:$U$944,17,0))</f>
        <v>A18-102</v>
      </c>
      <c r="O74" s="29">
        <f t="shared" si="8"/>
        <v>16.799999999999997</v>
      </c>
      <c r="P74" s="29">
        <f t="shared" si="10"/>
        <v>0.192</v>
      </c>
      <c r="Q74" s="26" t="str">
        <f>IF(G74="","",VLOOKUP(G74,WMS!$E$3:$G$944,2,FALSE))</f>
        <v>KAS18100801</v>
      </c>
      <c r="R74" s="26" t="str">
        <f>IF(G74="","",VLOOKUP(G74,WMS!$E$3:$G$944,3,FALSE))</f>
        <v>KAS1810080102</v>
      </c>
      <c r="S74" s="17" t="str">
        <f>IF(R74="","",VLOOKUP(R74,CUSTOMS!$E$3:$N$1470,2,FALSE))</f>
        <v>3924100000</v>
      </c>
      <c r="T74" s="17" t="str">
        <f>IF(R74="","",VLOOKUP(R74,CUSTOMS!$E$3:$N$1470,3,FALSE))</f>
        <v>塑胶食物盒/A</v>
      </c>
      <c r="U74" s="18">
        <f t="shared" si="11"/>
        <v>13.75</v>
      </c>
      <c r="V74" s="18" t="str">
        <f>IF(R74="","",VLOOKUP(R74,CUSTOMS!$E$3:$N$1470,5,FALSE))</f>
        <v>千克</v>
      </c>
      <c r="W74" s="33">
        <f>IF(R74="","",VLOOKUP(R74,CUSTOMS!$E$3:$N$1470,6,FALSE))</f>
        <v>2</v>
      </c>
      <c r="X74" s="33">
        <f t="shared" si="12"/>
        <v>27.5</v>
      </c>
      <c r="Y74" s="18" t="str">
        <f>IF(R74="","",VLOOKUP(R74,CUSTOMS!$E$3:$N$1470,8,FALSE))</f>
        <v>美元</v>
      </c>
      <c r="Z74" s="18" t="str">
        <f>IF(R74="","",VLOOKUP(R74,CUSTOMS!$E$3:$N$1470,9,FALSE))</f>
        <v>中国</v>
      </c>
      <c r="AA74" s="18" t="str">
        <f>IF(R74="","",VLOOKUP(R74,CUSTOMS!$E$3:$N$1470,10,FALSE))</f>
        <v>美国</v>
      </c>
      <c r="AB74" s="33">
        <f>IF(R74="","",VLOOKUP(G74,WMS!$E$3:$T$944,15,FALSE))</f>
        <v>0.19097222222222221</v>
      </c>
      <c r="AC74" s="33">
        <f t="shared" si="13"/>
        <v>13.75</v>
      </c>
      <c r="AD74" s="33" t="str">
        <f>IF(S74="","",VLOOKUP(S74,海关监管条件!$A$1:$B$2000,2,FALSE))</f>
        <v xml:space="preserve">A </v>
      </c>
    </row>
    <row r="75" spans="1:30">
      <c r="A75" s="2">
        <v>43412</v>
      </c>
      <c r="B75" s="2">
        <v>43413</v>
      </c>
      <c r="C75" s="2" t="s">
        <v>4185</v>
      </c>
      <c r="D75" s="19" t="s">
        <v>180</v>
      </c>
      <c r="E75" s="19" t="s">
        <v>2654</v>
      </c>
      <c r="F75" s="19">
        <v>42609896</v>
      </c>
      <c r="G75" s="17" t="str">
        <f t="shared" si="9"/>
        <v>KG-ARI-1808-00019-00221/42609896</v>
      </c>
      <c r="H75" s="18">
        <f>IF(G75="","",VLOOKUP(G75,WMS!$E$3:$Q$944,7,FALSE))</f>
        <v>6</v>
      </c>
      <c r="I75" s="18">
        <f>IF(G75="","",VLOOKUP(G75,WMS!$E$3:$Q$944,8,FALSE))</f>
        <v>1.1000000000000001</v>
      </c>
      <c r="J75" s="18">
        <f>IF(G75="","",VLOOKUP(G75,WMS!$E$3:$Q$944,13,FALSE))</f>
        <v>1.9E-2</v>
      </c>
      <c r="K75" s="26" t="b">
        <f t="shared" si="7"/>
        <v>1</v>
      </c>
      <c r="L75" s="7">
        <v>7</v>
      </c>
      <c r="M75" s="27">
        <f>IF(G75="","",VLOOKUP(G75,WMS!$E$3:$U$944,7,0)*L75)</f>
        <v>42</v>
      </c>
      <c r="N75" s="28" t="str">
        <f>IF(G75="","",VLOOKUP(G75,WMS!$E$3:$U$944,17,0))</f>
        <v>A18-301</v>
      </c>
      <c r="O75" s="29">
        <f t="shared" si="8"/>
        <v>7.7000000000000011</v>
      </c>
      <c r="P75" s="29">
        <f t="shared" si="10"/>
        <v>0.13300000000000001</v>
      </c>
      <c r="Q75" s="26" t="str">
        <f>IF(G75="","",VLOOKUP(G75,WMS!$E$3:$G$944,2,FALSE))</f>
        <v>KAS18081003</v>
      </c>
      <c r="R75" s="26" t="str">
        <f>IF(G75="","",VLOOKUP(G75,WMS!$E$3:$G$944,3,FALSE))</f>
        <v>KAS18008100343</v>
      </c>
      <c r="S75" s="17" t="str">
        <f>IF(R75="","",VLOOKUP(R75,CUSTOMS!$E$3:$N$1470,2,FALSE))</f>
        <v>9405409000</v>
      </c>
      <c r="T75" s="17" t="str">
        <f>IF(R75="","",VLOOKUP(R75,CUSTOMS!$E$3:$N$1470,3,FALSE))</f>
        <v>LED装饰灯串</v>
      </c>
      <c r="U75" s="18">
        <f t="shared" si="11"/>
        <v>5.7120000000000006</v>
      </c>
      <c r="V75" s="18" t="str">
        <f>IF(R75="","",VLOOKUP(R75,CUSTOMS!$E$3:$N$1470,5,FALSE))</f>
        <v>千克</v>
      </c>
      <c r="W75" s="33">
        <f>IF(R75="","",VLOOKUP(R75,CUSTOMS!$E$3:$N$1470,6,FALSE))</f>
        <v>5.5</v>
      </c>
      <c r="X75" s="33">
        <f t="shared" si="12"/>
        <v>31.416000000000004</v>
      </c>
      <c r="Y75" s="18" t="str">
        <f>IF(R75="","",VLOOKUP(R75,CUSTOMS!$E$3:$N$1470,8,FALSE))</f>
        <v>美元</v>
      </c>
      <c r="Z75" s="18" t="str">
        <f>IF(R75="","",VLOOKUP(R75,CUSTOMS!$E$3:$N$1470,9,FALSE))</f>
        <v>中国</v>
      </c>
      <c r="AA75" s="18" t="str">
        <f>IF(R75="","",VLOOKUP(R75,CUSTOMS!$E$3:$N$1470,10,FALSE))</f>
        <v>中国</v>
      </c>
      <c r="AB75" s="33">
        <f>IF(R75="","",VLOOKUP(G75,WMS!$E$3:$T$944,15,FALSE))</f>
        <v>0.13600000000000001</v>
      </c>
      <c r="AC75" s="33">
        <f t="shared" si="13"/>
        <v>5.7120000000000006</v>
      </c>
      <c r="AD75" s="33" t="str">
        <f>IF(S75="","",VLOOKUP(S75,海关监管条件!$A$1:$B$2000,2,FALSE))</f>
        <v xml:space="preserve">无 </v>
      </c>
    </row>
    <row r="76" spans="1:30">
      <c r="A76" s="2">
        <v>43412</v>
      </c>
      <c r="B76" s="2">
        <v>43413</v>
      </c>
      <c r="C76" s="2" t="s">
        <v>4185</v>
      </c>
      <c r="D76" s="19" t="s">
        <v>241</v>
      </c>
      <c r="E76" s="19" t="s">
        <v>2696</v>
      </c>
      <c r="F76" s="19" t="s">
        <v>2697</v>
      </c>
      <c r="G76" s="17" t="str">
        <f t="shared" si="9"/>
        <v>KG-ARI-1808-00019-00262/42623762</v>
      </c>
      <c r="H76" s="18">
        <f>IF(G76="","",VLOOKUP(G76,WMS!$E$3:$Q$944,7,FALSE))</f>
        <v>5</v>
      </c>
      <c r="I76" s="18">
        <f>IF(G76="","",VLOOKUP(G76,WMS!$E$3:$Q$944,8,FALSE))</f>
        <v>8.6999999999999993</v>
      </c>
      <c r="J76" s="18">
        <f>IF(G76="","",VLOOKUP(G76,WMS!$E$3:$Q$944,13,FALSE))</f>
        <v>2.3E-2</v>
      </c>
      <c r="K76" s="26" t="b">
        <f t="shared" si="7"/>
        <v>1</v>
      </c>
      <c r="L76" s="7">
        <v>20</v>
      </c>
      <c r="M76" s="27">
        <f>IF(G76="","",VLOOKUP(G76,WMS!$E$3:$U$944,7,0)*L76)</f>
        <v>100</v>
      </c>
      <c r="N76" s="28" t="str">
        <f>IF(G76="","",VLOOKUP(G76,WMS!$E$3:$U$944,17,0))</f>
        <v>A18-103</v>
      </c>
      <c r="O76" s="29">
        <f t="shared" si="8"/>
        <v>174</v>
      </c>
      <c r="P76" s="29">
        <f t="shared" si="10"/>
        <v>0.45999999999999996</v>
      </c>
      <c r="Q76" s="26" t="str">
        <f>IF(G76="","",VLOOKUP(G76,WMS!$E$3:$G$944,2,FALSE))</f>
        <v>KAS180081002</v>
      </c>
      <c r="R76" s="26" t="str">
        <f>IF(G76="","",VLOOKUP(G76,WMS!$E$3:$G$944,3,FALSE))</f>
        <v>KAS18008100222</v>
      </c>
      <c r="S76" s="17" t="str">
        <f>IF(R76="","",VLOOKUP(R76,CUSTOMS!$E$3:$N$1470,2,FALSE))</f>
        <v>8423100000</v>
      </c>
      <c r="T76" s="17" t="str">
        <f>IF(R76="","",VLOOKUP(R76,CUSTOMS!$E$3:$N$1470,3,FALSE))</f>
        <v>浴室称</v>
      </c>
      <c r="U76" s="18">
        <f t="shared" si="11"/>
        <v>100</v>
      </c>
      <c r="V76" s="18" t="str">
        <f>IF(R76="","",VLOOKUP(R76,CUSTOMS!$E$3:$N$1470,5,FALSE))</f>
        <v>台</v>
      </c>
      <c r="W76" s="33">
        <f>IF(R76="","",VLOOKUP(R76,CUSTOMS!$E$3:$N$1470,6,FALSE))</f>
        <v>4</v>
      </c>
      <c r="X76" s="33">
        <f t="shared" si="12"/>
        <v>400</v>
      </c>
      <c r="Y76" s="18" t="str">
        <f>IF(R76="","",VLOOKUP(R76,CUSTOMS!$E$3:$N$1470,8,FALSE))</f>
        <v>美元</v>
      </c>
      <c r="Z76" s="18" t="str">
        <f>IF(R76="","",VLOOKUP(R76,CUSTOMS!$E$3:$N$1470,9,FALSE))</f>
        <v>中国</v>
      </c>
      <c r="AA76" s="18" t="str">
        <f>IF(R76="","",VLOOKUP(R76,CUSTOMS!$E$3:$N$1470,10,FALSE))</f>
        <v>中国</v>
      </c>
      <c r="AB76" s="33">
        <f>IF(R76="","",VLOOKUP(G76,WMS!$E$3:$T$944,15,FALSE))</f>
        <v>2.12530612244898</v>
      </c>
      <c r="AC76" s="33">
        <f t="shared" si="13"/>
        <v>212.53061224489801</v>
      </c>
      <c r="AD76" s="33" t="str">
        <f>IF(S76="","",VLOOKUP(S76,海关监管条件!$A$1:$B$2000,2,FALSE))</f>
        <v xml:space="preserve">无 </v>
      </c>
    </row>
    <row r="77" spans="1:30">
      <c r="A77" s="2">
        <v>43412</v>
      </c>
      <c r="B77" s="2">
        <v>43413</v>
      </c>
      <c r="C77" s="2" t="s">
        <v>4185</v>
      </c>
      <c r="D77" s="19" t="s">
        <v>137</v>
      </c>
      <c r="E77" s="19" t="s">
        <v>2621</v>
      </c>
      <c r="F77" s="19">
        <v>42609926</v>
      </c>
      <c r="G77" s="17" t="str">
        <f t="shared" si="9"/>
        <v>KG-ARI-1808-00019-00285/42609926</v>
      </c>
      <c r="H77" s="18">
        <f>IF(G77="","",VLOOKUP(G77,WMS!$E$3:$Q$944,7,FALSE))</f>
        <v>6</v>
      </c>
      <c r="I77" s="18">
        <f>IF(G77="","",VLOOKUP(G77,WMS!$E$3:$Q$944,8,FALSE))</f>
        <v>0.85</v>
      </c>
      <c r="J77" s="18">
        <f>IF(G77="","",VLOOKUP(G77,WMS!$E$3:$Q$944,13,FALSE))</f>
        <v>8.0000000000000002E-3</v>
      </c>
      <c r="K77" s="26" t="b">
        <f t="shared" si="7"/>
        <v>1</v>
      </c>
      <c r="L77" s="7">
        <v>8</v>
      </c>
      <c r="M77" s="27">
        <f>IF(G77="","",VLOOKUP(G77,WMS!$E$3:$U$944,7,0)*L77)</f>
        <v>48</v>
      </c>
      <c r="N77" s="28" t="str">
        <f>IF(G77="","",VLOOKUP(G77,WMS!$E$3:$U$944,17,0))</f>
        <v>A01-303</v>
      </c>
      <c r="O77" s="29">
        <f t="shared" si="8"/>
        <v>6.8</v>
      </c>
      <c r="P77" s="29">
        <f t="shared" si="10"/>
        <v>6.4000000000000001E-2</v>
      </c>
      <c r="Q77" s="26" t="str">
        <f>IF(G77="","",VLOOKUP(G77,WMS!$E$3:$G$944,2,FALSE))</f>
        <v>KAS18070201</v>
      </c>
      <c r="R77" s="26" t="str">
        <f>IF(G77="","",VLOOKUP(G77,WMS!$E$3:$G$944,3,FALSE))</f>
        <v>KAS1807020104</v>
      </c>
      <c r="S77" s="17" t="str">
        <f>IF(R77="","",VLOOKUP(R77,CUSTOMS!$E$3:$N$1470,2,FALSE))</f>
        <v>9405409000</v>
      </c>
      <c r="T77" s="17" t="str">
        <f>IF(R77="","",VLOOKUP(R77,CUSTOMS!$E$3:$N$1470,3,FALSE))</f>
        <v>装饰灯</v>
      </c>
      <c r="U77" s="18">
        <f t="shared" si="11"/>
        <v>48</v>
      </c>
      <c r="V77" s="18" t="str">
        <f>IF(R77="","",VLOOKUP(R77,CUSTOMS!$E$3:$N$1470,5,FALSE))</f>
        <v>套</v>
      </c>
      <c r="W77" s="33">
        <f>IF(R77="","",VLOOKUP(R77,CUSTOMS!$E$3:$N$1470,6,FALSE))</f>
        <v>0.63</v>
      </c>
      <c r="X77" s="33">
        <f t="shared" si="12"/>
        <v>30.240000000000002</v>
      </c>
      <c r="Y77" s="18" t="str">
        <f>IF(R77="","",VLOOKUP(R77,CUSTOMS!$E$3:$N$1470,8,FALSE))</f>
        <v>美元</v>
      </c>
      <c r="Z77" s="18" t="str">
        <f>IF(R77="","",VLOOKUP(R77,CUSTOMS!$E$3:$N$1470,9,FALSE))</f>
        <v>中国</v>
      </c>
      <c r="AA77" s="18" t="str">
        <f>IF(R77="","",VLOOKUP(R77,CUSTOMS!$E$3:$N$1470,10,FALSE))</f>
        <v>美国</v>
      </c>
      <c r="AB77" s="33">
        <f>IF(R77="","",VLOOKUP(G77,WMS!$E$3:$T$944,15,FALSE))</f>
        <v>0.11700000000000001</v>
      </c>
      <c r="AC77" s="33">
        <f t="shared" si="13"/>
        <v>5.6160000000000005</v>
      </c>
      <c r="AD77" s="33" t="str">
        <f>IF(S77="","",VLOOKUP(S77,海关监管条件!$A$1:$B$2000,2,FALSE))</f>
        <v xml:space="preserve">无 </v>
      </c>
    </row>
    <row r="78" spans="1:30">
      <c r="A78" s="2">
        <v>43412</v>
      </c>
      <c r="B78" s="2">
        <v>43413</v>
      </c>
      <c r="C78" s="2" t="s">
        <v>4185</v>
      </c>
      <c r="D78" s="19" t="s">
        <v>213</v>
      </c>
      <c r="E78" s="19" t="s">
        <v>2673</v>
      </c>
      <c r="F78" s="19" t="s">
        <v>2681</v>
      </c>
      <c r="G78" s="17" t="str">
        <f t="shared" si="9"/>
        <v>KG-ARI-1808-00019-00323/42298298</v>
      </c>
      <c r="H78" s="18">
        <f>IF(G78="","",VLOOKUP(G78,WMS!$E$3:$Q$944,7,FALSE))</f>
        <v>12</v>
      </c>
      <c r="I78" s="18">
        <f>IF(G78="","",VLOOKUP(G78,WMS!$E$3:$Q$944,8,FALSE))</f>
        <v>2.5</v>
      </c>
      <c r="J78" s="18">
        <f>IF(G78="","",VLOOKUP(G78,WMS!$E$3:$Q$944,13,FALSE))</f>
        <v>1.2E-2</v>
      </c>
      <c r="K78" s="26" t="b">
        <f t="shared" si="7"/>
        <v>1</v>
      </c>
      <c r="L78" s="7">
        <v>4</v>
      </c>
      <c r="M78" s="27">
        <f>IF(G78="","",VLOOKUP(G78,WMS!$E$3:$U$944,7,0)*L78)</f>
        <v>48</v>
      </c>
      <c r="N78" s="28" t="str">
        <f>IF(G78="","",VLOOKUP(G78,WMS!$E$3:$U$944,17,0))</f>
        <v>A18-102</v>
      </c>
      <c r="O78" s="29">
        <f t="shared" si="8"/>
        <v>10</v>
      </c>
      <c r="P78" s="29">
        <f t="shared" si="10"/>
        <v>4.8000000000000001E-2</v>
      </c>
      <c r="Q78" s="26" t="str">
        <f>IF(G78="","",VLOOKUP(G78,WMS!$E$3:$G$944,2,FALSE))</f>
        <v>KAS180081002</v>
      </c>
      <c r="R78" s="26" t="str">
        <f>IF(G78="","",VLOOKUP(G78,WMS!$E$3:$G$944,3,FALSE))</f>
        <v>KAS18008100206</v>
      </c>
      <c r="S78" s="17" t="str">
        <f>IF(R78="","",VLOOKUP(R78,CUSTOMS!$E$3:$N$1470,2,FALSE))</f>
        <v>9105110000</v>
      </c>
      <c r="T78" s="17" t="str">
        <f>IF(R78="","",VLOOKUP(R78,CUSTOMS!$E$3:$N$1470,3,FALSE))</f>
        <v>电子闹钟</v>
      </c>
      <c r="U78" s="18">
        <f t="shared" si="11"/>
        <v>48</v>
      </c>
      <c r="V78" s="18" t="str">
        <f>IF(R78="","",VLOOKUP(R78,CUSTOMS!$E$3:$N$1470,5,FALSE))</f>
        <v>只</v>
      </c>
      <c r="W78" s="33">
        <f>IF(R78="","",VLOOKUP(R78,CUSTOMS!$E$3:$N$1470,6,FALSE))</f>
        <v>3.15</v>
      </c>
      <c r="X78" s="33">
        <f t="shared" si="12"/>
        <v>151.19999999999999</v>
      </c>
      <c r="Y78" s="18" t="str">
        <f>IF(R78="","",VLOOKUP(R78,CUSTOMS!$E$3:$N$1470,8,FALSE))</f>
        <v>美元</v>
      </c>
      <c r="Z78" s="18" t="str">
        <f>IF(R78="","",VLOOKUP(R78,CUSTOMS!$E$3:$N$1470,9,FALSE))</f>
        <v>中国</v>
      </c>
      <c r="AA78" s="18" t="str">
        <f>IF(R78="","",VLOOKUP(R78,CUSTOMS!$E$3:$N$1470,10,FALSE))</f>
        <v>中国</v>
      </c>
      <c r="AB78" s="33">
        <f>IF(R78="","",VLOOKUP(G78,WMS!$E$3:$T$944,15,FALSE))</f>
        <v>0.17324561403508773</v>
      </c>
      <c r="AC78" s="33">
        <f t="shared" si="13"/>
        <v>8.3157894736842106</v>
      </c>
      <c r="AD78" s="33" t="str">
        <f>IF(S78="","",VLOOKUP(S78,海关监管条件!$A$1:$B$2000,2,FALSE))</f>
        <v xml:space="preserve">无 </v>
      </c>
    </row>
    <row r="79" spans="1:30">
      <c r="A79" s="2">
        <v>43412</v>
      </c>
      <c r="B79" s="2">
        <v>43413</v>
      </c>
      <c r="C79" s="2" t="s">
        <v>4185</v>
      </c>
      <c r="D79" s="19" t="s">
        <v>213</v>
      </c>
      <c r="E79" s="19" t="s">
        <v>2673</v>
      </c>
      <c r="F79" s="19" t="s">
        <v>2684</v>
      </c>
      <c r="G79" s="17" t="str">
        <f t="shared" si="9"/>
        <v>KG-ARI-1808-00019-00323/42308812</v>
      </c>
      <c r="H79" s="18">
        <f>IF(G79="","",VLOOKUP(G79,WMS!$E$3:$Q$944,7,FALSE))</f>
        <v>12</v>
      </c>
      <c r="I79" s="18">
        <f>IF(G79="","",VLOOKUP(G79,WMS!$E$3:$Q$944,8,FALSE))</f>
        <v>0.7</v>
      </c>
      <c r="J79" s="18">
        <f>IF(G79="","",VLOOKUP(G79,WMS!$E$3:$Q$944,13,FALSE))</f>
        <v>6.0000000000000001E-3</v>
      </c>
      <c r="K79" s="26" t="b">
        <f t="shared" si="7"/>
        <v>1</v>
      </c>
      <c r="L79" s="7">
        <v>8</v>
      </c>
      <c r="M79" s="27">
        <f>IF(G79="","",VLOOKUP(G79,WMS!$E$3:$U$944,7,0)*L79)</f>
        <v>96</v>
      </c>
      <c r="N79" s="28" t="str">
        <f>IF(G79="","",VLOOKUP(G79,WMS!$E$3:$U$944,17,0))</f>
        <v>A20-302</v>
      </c>
      <c r="O79" s="29">
        <f t="shared" si="8"/>
        <v>5.6</v>
      </c>
      <c r="P79" s="29">
        <f t="shared" si="10"/>
        <v>4.8000000000000001E-2</v>
      </c>
      <c r="Q79" s="26" t="str">
        <f>IF(G79="","",VLOOKUP(G79,WMS!$E$3:$G$944,2,FALSE))</f>
        <v>KAS180081002</v>
      </c>
      <c r="R79" s="26" t="str">
        <f>IF(G79="","",VLOOKUP(G79,WMS!$E$3:$G$944,3,FALSE))</f>
        <v>KAS18008100210</v>
      </c>
      <c r="S79" s="17" t="str">
        <f>IF(R79="","",VLOOKUP(R79,CUSTOMS!$E$3:$N$1470,2,FALSE))</f>
        <v>8544421900</v>
      </c>
      <c r="T79" s="17" t="str">
        <f>IF(R79="","",VLOOKUP(R79,CUSTOMS!$E$3:$N$1470,3,FALSE))</f>
        <v>连接线</v>
      </c>
      <c r="U79" s="18">
        <f t="shared" si="11"/>
        <v>9.9709600000000016</v>
      </c>
      <c r="V79" s="18" t="str">
        <f>IF(R79="","",VLOOKUP(R79,CUSTOMS!$E$3:$N$1470,5,FALSE))</f>
        <v>千克</v>
      </c>
      <c r="W79" s="33">
        <f>IF(R79="","",VLOOKUP(R79,CUSTOMS!$E$3:$N$1470,6,FALSE))</f>
        <v>1.2821</v>
      </c>
      <c r="X79" s="33">
        <f t="shared" si="12"/>
        <v>12.783767816000003</v>
      </c>
      <c r="Y79" s="18" t="str">
        <f>IF(R79="","",VLOOKUP(R79,CUSTOMS!$E$3:$N$1470,8,FALSE))</f>
        <v>美元</v>
      </c>
      <c r="Z79" s="18" t="str">
        <f>IF(R79="","",VLOOKUP(R79,CUSTOMS!$E$3:$N$1470,9,FALSE))</f>
        <v>中国</v>
      </c>
      <c r="AA79" s="18" t="str">
        <f>IF(R79="","",VLOOKUP(R79,CUSTOMS!$E$3:$N$1470,10,FALSE))</f>
        <v>中国</v>
      </c>
      <c r="AB79" s="33">
        <f>IF(R79="","",VLOOKUP(G79,WMS!$E$3:$T$944,15,FALSE))</f>
        <v>0.10386416666666667</v>
      </c>
      <c r="AC79" s="33">
        <f t="shared" si="13"/>
        <v>9.9709600000000016</v>
      </c>
      <c r="AD79" s="33" t="str">
        <f>IF(S79="","",VLOOKUP(S79,海关监管条件!$A$1:$B$2000,2,FALSE))</f>
        <v xml:space="preserve">无 </v>
      </c>
    </row>
    <row r="80" spans="1:30">
      <c r="A80" s="2">
        <v>43412</v>
      </c>
      <c r="B80" s="2">
        <v>43413</v>
      </c>
      <c r="C80" s="2" t="s">
        <v>4185</v>
      </c>
      <c r="D80" s="19" t="s">
        <v>213</v>
      </c>
      <c r="E80" s="19" t="s">
        <v>2673</v>
      </c>
      <c r="F80" s="19" t="s">
        <v>2682</v>
      </c>
      <c r="G80" s="17" t="str">
        <f t="shared" si="9"/>
        <v>KG-ARI-1808-00019-00323/42477730</v>
      </c>
      <c r="H80" s="18">
        <f>IF(G80="","",VLOOKUP(G80,WMS!$E$3:$Q$944,7,FALSE))</f>
        <v>12</v>
      </c>
      <c r="I80" s="18">
        <f>IF(G80="","",VLOOKUP(G80,WMS!$E$3:$Q$944,8,FALSE))</f>
        <v>0.85</v>
      </c>
      <c r="J80" s="18">
        <f>IF(G80="","",VLOOKUP(G80,WMS!$E$3:$Q$944,13,FALSE))</f>
        <v>7.0000000000000001E-3</v>
      </c>
      <c r="K80" s="26" t="b">
        <f t="shared" si="7"/>
        <v>1</v>
      </c>
      <c r="L80" s="7">
        <v>6</v>
      </c>
      <c r="M80" s="27">
        <f>IF(G80="","",VLOOKUP(G80,WMS!$E$3:$U$944,7,0)*L80)</f>
        <v>72</v>
      </c>
      <c r="N80" s="28" t="str">
        <f>IF(G80="","",VLOOKUP(G80,WMS!$E$3:$U$944,17,0))</f>
        <v>A02-201</v>
      </c>
      <c r="O80" s="29">
        <f t="shared" si="8"/>
        <v>5.0999999999999996</v>
      </c>
      <c r="P80" s="29">
        <f t="shared" ref="P80:P100" si="14">IF(L80="","",J80*L80)</f>
        <v>4.2000000000000003E-2</v>
      </c>
      <c r="Q80" s="26" t="str">
        <f>IF(G80="","",VLOOKUP(G80,WMS!$E$3:$G$944,2,FALSE))</f>
        <v>KAS180081002</v>
      </c>
      <c r="R80" s="26" t="str">
        <f>IF(G80="","",VLOOKUP(G80,WMS!$E$3:$G$944,3,FALSE))</f>
        <v>KAS18008100207</v>
      </c>
      <c r="S80" s="17" t="str">
        <f>IF(R80="","",VLOOKUP(R80,CUSTOMS!$E$3:$N$1470,2,FALSE))</f>
        <v>8544421900</v>
      </c>
      <c r="T80" s="17" t="str">
        <f>IF(R80="","",VLOOKUP(R80,CUSTOMS!$E$3:$N$1470,3,FALSE))</f>
        <v>数据线</v>
      </c>
      <c r="U80" s="18">
        <f t="shared" ref="U80:U100" si="15">IF(V80="","",IF(V80="千克",M80*AB80,M80))</f>
        <v>72</v>
      </c>
      <c r="V80" s="18" t="str">
        <f>IF(R80="","",VLOOKUP(R80,CUSTOMS!$E$3:$N$1470,5,FALSE))</f>
        <v>条</v>
      </c>
      <c r="W80" s="33">
        <f>IF(R80="","",VLOOKUP(R80,CUSTOMS!$E$3:$N$1470,6,FALSE))</f>
        <v>1.95</v>
      </c>
      <c r="X80" s="33">
        <f t="shared" ref="X80:X100" si="16">IF(W80="","",U80*W80)</f>
        <v>140.4</v>
      </c>
      <c r="Y80" s="18" t="str">
        <f>IF(R80="","",VLOOKUP(R80,CUSTOMS!$E$3:$N$1470,8,FALSE))</f>
        <v>美元</v>
      </c>
      <c r="Z80" s="18" t="str">
        <f>IF(R80="","",VLOOKUP(R80,CUSTOMS!$E$3:$N$1470,9,FALSE))</f>
        <v>中国</v>
      </c>
      <c r="AA80" s="18" t="str">
        <f>IF(R80="","",VLOOKUP(R80,CUSTOMS!$E$3:$N$1470,10,FALSE))</f>
        <v>中国</v>
      </c>
      <c r="AB80" s="33">
        <f>IF(R80="","",VLOOKUP(G80,WMS!$E$3:$T$944,15,FALSE))</f>
        <v>5.6666666666666664E-2</v>
      </c>
      <c r="AC80" s="33">
        <f t="shared" ref="AC80:AC100" si="17">IF(AB80="","",M80*AB80)</f>
        <v>4.08</v>
      </c>
      <c r="AD80" s="33" t="str">
        <f>IF(S80="","",VLOOKUP(S80,海关监管条件!$A$1:$B$2000,2,FALSE))</f>
        <v xml:space="preserve">无 </v>
      </c>
    </row>
    <row r="81" spans="1:30">
      <c r="A81" s="2">
        <v>43412</v>
      </c>
      <c r="B81" s="2">
        <v>43413</v>
      </c>
      <c r="C81" s="2" t="s">
        <v>4185</v>
      </c>
      <c r="D81" s="19" t="s">
        <v>213</v>
      </c>
      <c r="E81" s="19" t="s">
        <v>2673</v>
      </c>
      <c r="F81" s="19" t="s">
        <v>2676</v>
      </c>
      <c r="G81" s="17" t="str">
        <f t="shared" si="9"/>
        <v>KG-ARI-1808-00019-00323/42495222</v>
      </c>
      <c r="H81" s="18">
        <f>IF(G81="","",VLOOKUP(G81,WMS!$E$3:$Q$944,7,FALSE))</f>
        <v>12</v>
      </c>
      <c r="I81" s="18">
        <f>IF(G81="","",VLOOKUP(G81,WMS!$E$3:$Q$944,8,FALSE))</f>
        <v>0.7</v>
      </c>
      <c r="J81" s="18">
        <f>IF(G81="","",VLOOKUP(G81,WMS!$E$3:$Q$944,13,FALSE))</f>
        <v>8.0000000000000002E-3</v>
      </c>
      <c r="K81" s="26" t="b">
        <f t="shared" si="7"/>
        <v>1</v>
      </c>
      <c r="L81" s="7">
        <v>9</v>
      </c>
      <c r="M81" s="27">
        <f>IF(G81="","",VLOOKUP(G81,WMS!$E$3:$U$944,7,0)*L81)</f>
        <v>108</v>
      </c>
      <c r="N81" s="28" t="str">
        <f>IF(G81="","",VLOOKUP(G81,WMS!$E$3:$U$944,17,0))</f>
        <v>A20-303</v>
      </c>
      <c r="O81" s="29">
        <f t="shared" si="8"/>
        <v>6.3</v>
      </c>
      <c r="P81" s="29">
        <f t="shared" si="14"/>
        <v>7.2000000000000008E-2</v>
      </c>
      <c r="Q81" s="26" t="str">
        <f>IF(G81="","",VLOOKUP(G81,WMS!$E$3:$G$944,2,FALSE))</f>
        <v>KAS180081002</v>
      </c>
      <c r="R81" s="26" t="str">
        <f>IF(G81="","",VLOOKUP(G81,WMS!$E$3:$G$944,3,FALSE))</f>
        <v>KAS18008100202</v>
      </c>
      <c r="S81" s="17" t="str">
        <f>IF(R81="","",VLOOKUP(R81,CUSTOMS!$E$3:$N$1470,2,FALSE))</f>
        <v>8544421900</v>
      </c>
      <c r="T81" s="17" t="str">
        <f>IF(R81="","",VLOOKUP(R81,CUSTOMS!$E$3:$N$1470,3,FALSE))</f>
        <v>USB连接线A1</v>
      </c>
      <c r="U81" s="18">
        <f t="shared" si="15"/>
        <v>1.9069930069930072</v>
      </c>
      <c r="V81" s="18" t="str">
        <f>IF(R81="","",VLOOKUP(R81,CUSTOMS!$E$3:$N$1470,5,FALSE))</f>
        <v>千克</v>
      </c>
      <c r="W81" s="33">
        <f>IF(R81="","",VLOOKUP(R81,CUSTOMS!$E$3:$N$1470,6,FALSE))</f>
        <v>169.828504828505</v>
      </c>
      <c r="X81" s="33">
        <f t="shared" si="16"/>
        <v>323.86177109603722</v>
      </c>
      <c r="Y81" s="18" t="str">
        <f>IF(R81="","",VLOOKUP(R81,CUSTOMS!$E$3:$N$1470,8,FALSE))</f>
        <v>美元</v>
      </c>
      <c r="Z81" s="18" t="str">
        <f>IF(R81="","",VLOOKUP(R81,CUSTOMS!$E$3:$N$1470,9,FALSE))</f>
        <v>中国</v>
      </c>
      <c r="AA81" s="18" t="str">
        <f>IF(R81="","",VLOOKUP(R81,CUSTOMS!$E$3:$N$1470,10,FALSE))</f>
        <v>中国</v>
      </c>
      <c r="AB81" s="33">
        <f>IF(R81="","",VLOOKUP(G81,WMS!$E$3:$T$944,15,FALSE))</f>
        <v>1.7657342657342659E-2</v>
      </c>
      <c r="AC81" s="33">
        <f t="shared" si="17"/>
        <v>1.9069930069930072</v>
      </c>
      <c r="AD81" s="33" t="str">
        <f>IF(S81="","",VLOOKUP(S81,海关监管条件!$A$1:$B$2000,2,FALSE))</f>
        <v xml:space="preserve">无 </v>
      </c>
    </row>
    <row r="82" spans="1:30">
      <c r="A82" s="2">
        <v>43412</v>
      </c>
      <c r="B82" s="2">
        <v>43413</v>
      </c>
      <c r="C82" s="2" t="s">
        <v>4185</v>
      </c>
      <c r="D82" s="19" t="s">
        <v>213</v>
      </c>
      <c r="E82" s="19" t="s">
        <v>2673</v>
      </c>
      <c r="F82" s="19" t="s">
        <v>2677</v>
      </c>
      <c r="G82" s="17" t="str">
        <f t="shared" si="9"/>
        <v>KG-ARI-1808-00019-00323/42495239</v>
      </c>
      <c r="H82" s="18">
        <f>IF(G82="","",VLOOKUP(G82,WMS!$E$3:$Q$944,7,FALSE))</f>
        <v>12</v>
      </c>
      <c r="I82" s="18">
        <f>IF(G82="","",VLOOKUP(G82,WMS!$E$3:$Q$944,8,FALSE))</f>
        <v>0.85</v>
      </c>
      <c r="J82" s="18">
        <f>IF(G82="","",VLOOKUP(G82,WMS!$E$3:$Q$944,13,FALSE))</f>
        <v>8.0000000000000002E-3</v>
      </c>
      <c r="K82" s="26" t="b">
        <f t="shared" si="7"/>
        <v>1</v>
      </c>
      <c r="L82" s="7">
        <v>9</v>
      </c>
      <c r="M82" s="27">
        <f>IF(G82="","",VLOOKUP(G82,WMS!$E$3:$U$944,7,0)*L82)</f>
        <v>108</v>
      </c>
      <c r="N82" s="28" t="str">
        <f>IF(G82="","",VLOOKUP(G82,WMS!$E$3:$U$944,17,0))</f>
        <v>A20-303</v>
      </c>
      <c r="O82" s="29">
        <f t="shared" si="8"/>
        <v>7.6499999999999995</v>
      </c>
      <c r="P82" s="29">
        <f t="shared" si="14"/>
        <v>7.2000000000000008E-2</v>
      </c>
      <c r="Q82" s="26" t="str">
        <f>IF(G82="","",VLOOKUP(G82,WMS!$E$3:$G$944,2,FALSE))</f>
        <v>KAS180081002</v>
      </c>
      <c r="R82" s="26" t="str">
        <f>IF(G82="","",VLOOKUP(G82,WMS!$E$3:$G$944,3,FALSE))</f>
        <v>KAS18008100203</v>
      </c>
      <c r="S82" s="17" t="str">
        <f>IF(R82="","",VLOOKUP(R82,CUSTOMS!$E$3:$N$1470,2,FALSE))</f>
        <v>8544421900</v>
      </c>
      <c r="T82" s="17" t="str">
        <f>IF(R82="","",VLOOKUP(R82,CUSTOMS!$E$3:$N$1470,3,FALSE))</f>
        <v>USB连接线A1</v>
      </c>
      <c r="U82" s="18">
        <f t="shared" si="15"/>
        <v>3.2399999999999998</v>
      </c>
      <c r="V82" s="18" t="str">
        <f>IF(R82="","",VLOOKUP(R82,CUSTOMS!$E$3:$N$1470,5,FALSE))</f>
        <v>千克</v>
      </c>
      <c r="W82" s="33">
        <f>IF(R82="","",VLOOKUP(R82,CUSTOMS!$E$3:$N$1470,6,FALSE))</f>
        <v>96.733333333333306</v>
      </c>
      <c r="X82" s="33">
        <f t="shared" si="16"/>
        <v>313.41599999999988</v>
      </c>
      <c r="Y82" s="18" t="str">
        <f>IF(R82="","",VLOOKUP(R82,CUSTOMS!$E$3:$N$1470,8,FALSE))</f>
        <v>美元</v>
      </c>
      <c r="Z82" s="18" t="str">
        <f>IF(R82="","",VLOOKUP(R82,CUSTOMS!$E$3:$N$1470,9,FALSE))</f>
        <v>中国</v>
      </c>
      <c r="AA82" s="18" t="str">
        <f>IF(R82="","",VLOOKUP(R82,CUSTOMS!$E$3:$N$1470,10,FALSE))</f>
        <v>中国</v>
      </c>
      <c r="AB82" s="33">
        <f>IF(R82="","",VLOOKUP(G82,WMS!$E$3:$T$944,15,FALSE))</f>
        <v>0.03</v>
      </c>
      <c r="AC82" s="33">
        <f t="shared" si="17"/>
        <v>3.2399999999999998</v>
      </c>
      <c r="AD82" s="33" t="str">
        <f>IF(S82="","",VLOOKUP(S82,海关监管条件!$A$1:$B$2000,2,FALSE))</f>
        <v xml:space="preserve">无 </v>
      </c>
    </row>
    <row r="83" spans="1:30">
      <c r="A83" s="2">
        <v>43412</v>
      </c>
      <c r="B83" s="2">
        <v>43413</v>
      </c>
      <c r="C83" s="2" t="s">
        <v>4185</v>
      </c>
      <c r="D83" s="19" t="s">
        <v>213</v>
      </c>
      <c r="E83" s="19" t="s">
        <v>2673</v>
      </c>
      <c r="F83" s="19" t="s">
        <v>2688</v>
      </c>
      <c r="G83" s="17" t="str">
        <f t="shared" si="9"/>
        <v>KG-ARI-1808-00019-00323/42495277</v>
      </c>
      <c r="H83" s="18">
        <f>IF(G83="","",VLOOKUP(G83,WMS!$E$3:$Q$944,7,FALSE))</f>
        <v>12</v>
      </c>
      <c r="I83" s="18">
        <f>IF(G83="","",VLOOKUP(G83,WMS!$E$3:$Q$944,8,FALSE))</f>
        <v>0.95</v>
      </c>
      <c r="J83" s="18">
        <f>IF(G83="","",VLOOKUP(G83,WMS!$E$3:$Q$944,13,FALSE))</f>
        <v>8.0000000000000002E-3</v>
      </c>
      <c r="K83" s="26" t="b">
        <f t="shared" si="7"/>
        <v>1</v>
      </c>
      <c r="L83" s="7">
        <v>9</v>
      </c>
      <c r="M83" s="27">
        <f>IF(G83="","",VLOOKUP(G83,WMS!$E$3:$U$944,7,0)*L83)</f>
        <v>108</v>
      </c>
      <c r="N83" s="28" t="str">
        <f>IF(G83="","",VLOOKUP(G83,WMS!$E$3:$U$944,17,0))</f>
        <v>A20-302</v>
      </c>
      <c r="O83" s="29">
        <f t="shared" si="8"/>
        <v>8.5499999999999989</v>
      </c>
      <c r="P83" s="29">
        <f t="shared" si="14"/>
        <v>7.2000000000000008E-2</v>
      </c>
      <c r="Q83" s="26" t="str">
        <f>IF(G83="","",VLOOKUP(G83,WMS!$E$3:$G$944,2,FALSE))</f>
        <v>KAS180081002</v>
      </c>
      <c r="R83" s="26" t="str">
        <f>IF(G83="","",VLOOKUP(G83,WMS!$E$3:$G$944,3,FALSE))</f>
        <v>KAS18008100212</v>
      </c>
      <c r="S83" s="17" t="str">
        <f>IF(R83="","",VLOOKUP(R83,CUSTOMS!$E$3:$N$1470,2,FALSE))</f>
        <v>8544421900</v>
      </c>
      <c r="T83" s="17" t="str">
        <f>IF(R83="","",VLOOKUP(R83,CUSTOMS!$E$3:$N$1470,3,FALSE))</f>
        <v>连接线</v>
      </c>
      <c r="U83" s="18">
        <f t="shared" si="15"/>
        <v>3.802816901408451</v>
      </c>
      <c r="V83" s="18" t="str">
        <f>IF(R83="","",VLOOKUP(R83,CUSTOMS!$E$3:$N$1470,5,FALSE))</f>
        <v>千克</v>
      </c>
      <c r="W83" s="33">
        <f>IF(R83="","",VLOOKUP(R83,CUSTOMS!$E$3:$N$1470,6,FALSE))</f>
        <v>1.282</v>
      </c>
      <c r="X83" s="33">
        <f t="shared" si="16"/>
        <v>4.8752112676056338</v>
      </c>
      <c r="Y83" s="18" t="str">
        <f>IF(R83="","",VLOOKUP(R83,CUSTOMS!$E$3:$N$1470,8,FALSE))</f>
        <v>美元</v>
      </c>
      <c r="Z83" s="18" t="str">
        <f>IF(R83="","",VLOOKUP(R83,CUSTOMS!$E$3:$N$1470,9,FALSE))</f>
        <v>中国</v>
      </c>
      <c r="AA83" s="18" t="str">
        <f>IF(R83="","",VLOOKUP(R83,CUSTOMS!$E$3:$N$1470,10,FALSE))</f>
        <v>中国</v>
      </c>
      <c r="AB83" s="33">
        <f>IF(R83="","",VLOOKUP(G83,WMS!$E$3:$T$944,15,FALSE))</f>
        <v>3.5211267605633804E-2</v>
      </c>
      <c r="AC83" s="33">
        <f t="shared" si="17"/>
        <v>3.802816901408451</v>
      </c>
      <c r="AD83" s="33" t="str">
        <f>IF(S83="","",VLOOKUP(S83,海关监管条件!$A$1:$B$2000,2,FALSE))</f>
        <v xml:space="preserve">无 </v>
      </c>
    </row>
    <row r="84" spans="1:30">
      <c r="A84" s="2">
        <v>43412</v>
      </c>
      <c r="B84" s="2">
        <v>43413</v>
      </c>
      <c r="C84" s="2" t="s">
        <v>4185</v>
      </c>
      <c r="D84" s="19" t="s">
        <v>213</v>
      </c>
      <c r="E84" s="19" t="s">
        <v>2673</v>
      </c>
      <c r="F84" s="19" t="s">
        <v>2674</v>
      </c>
      <c r="G84" s="17" t="str">
        <f t="shared" si="9"/>
        <v>KG-ARI-1808-00019-00323/42495284</v>
      </c>
      <c r="H84" s="18">
        <f>IF(G84="","",VLOOKUP(G84,WMS!$E$3:$Q$944,7,FALSE))</f>
        <v>12</v>
      </c>
      <c r="I84" s="18">
        <f>IF(G84="","",VLOOKUP(G84,WMS!$E$3:$Q$944,8,FALSE))</f>
        <v>1</v>
      </c>
      <c r="J84" s="18">
        <f>IF(G84="","",VLOOKUP(G84,WMS!$E$3:$Q$944,13,FALSE))</f>
        <v>8.0000000000000002E-3</v>
      </c>
      <c r="K84" s="26" t="b">
        <f t="shared" si="7"/>
        <v>1</v>
      </c>
      <c r="L84" s="7">
        <v>9</v>
      </c>
      <c r="M84" s="27">
        <f>IF(G84="","",VLOOKUP(G84,WMS!$E$3:$U$944,7,0)*L84)</f>
        <v>108</v>
      </c>
      <c r="N84" s="28" t="str">
        <f>IF(G84="","",VLOOKUP(G84,WMS!$E$3:$U$944,17,0))</f>
        <v>A20-303</v>
      </c>
      <c r="O84" s="29">
        <f t="shared" si="8"/>
        <v>9</v>
      </c>
      <c r="P84" s="29">
        <f t="shared" si="14"/>
        <v>7.2000000000000008E-2</v>
      </c>
      <c r="Q84" s="26" t="str">
        <f>IF(G84="","",VLOOKUP(G84,WMS!$E$3:$G$944,2,FALSE))</f>
        <v>KAS180081002</v>
      </c>
      <c r="R84" s="26" t="str">
        <f>IF(G84="","",VLOOKUP(G84,WMS!$E$3:$G$944,3,FALSE))</f>
        <v>KAS18008100201</v>
      </c>
      <c r="S84" s="17" t="str">
        <f>IF(R84="","",VLOOKUP(R84,CUSTOMS!$E$3:$N$1470,2,FALSE))</f>
        <v>8544421900</v>
      </c>
      <c r="T84" s="17" t="str">
        <f>IF(R84="","",VLOOKUP(R84,CUSTOMS!$E$3:$N$1470,3,FALSE))</f>
        <v>USB连接线A1</v>
      </c>
      <c r="U84" s="18">
        <f t="shared" si="15"/>
        <v>4.5</v>
      </c>
      <c r="V84" s="18" t="str">
        <f>IF(R84="","",VLOOKUP(R84,CUSTOMS!$E$3:$N$1470,5,FALSE))</f>
        <v>千克</v>
      </c>
      <c r="W84" s="33">
        <f>IF(R84="","",VLOOKUP(R84,CUSTOMS!$E$3:$N$1470,6,FALSE))</f>
        <v>81.647900000000007</v>
      </c>
      <c r="X84" s="33">
        <f t="shared" si="16"/>
        <v>367.41555000000005</v>
      </c>
      <c r="Y84" s="18" t="str">
        <f>IF(R84="","",VLOOKUP(R84,CUSTOMS!$E$3:$N$1470,8,FALSE))</f>
        <v>美元</v>
      </c>
      <c r="Z84" s="18" t="str">
        <f>IF(R84="","",VLOOKUP(R84,CUSTOMS!$E$3:$N$1470,9,FALSE))</f>
        <v>中国</v>
      </c>
      <c r="AA84" s="18" t="str">
        <f>IF(R84="","",VLOOKUP(R84,CUSTOMS!$E$3:$N$1470,10,FALSE))</f>
        <v>中国</v>
      </c>
      <c r="AB84" s="33">
        <f>IF(R84="","",VLOOKUP(G84,WMS!$E$3:$T$944,15,FALSE))</f>
        <v>4.1666666666666664E-2</v>
      </c>
      <c r="AC84" s="33">
        <f t="shared" si="17"/>
        <v>4.5</v>
      </c>
      <c r="AD84" s="33" t="str">
        <f>IF(S84="","",VLOOKUP(S84,海关监管条件!$A$1:$B$2000,2,FALSE))</f>
        <v xml:space="preserve">无 </v>
      </c>
    </row>
    <row r="85" spans="1:30">
      <c r="A85" s="2">
        <v>43412</v>
      </c>
      <c r="B85" s="2">
        <v>43413</v>
      </c>
      <c r="C85" s="2" t="s">
        <v>4185</v>
      </c>
      <c r="D85" s="19" t="s">
        <v>213</v>
      </c>
      <c r="E85" s="19" t="s">
        <v>2673</v>
      </c>
      <c r="F85" s="19" t="s">
        <v>2678</v>
      </c>
      <c r="G85" s="17" t="str">
        <f t="shared" si="9"/>
        <v>KG-ARI-1808-00019-00323/42495291</v>
      </c>
      <c r="H85" s="18">
        <f>IF(G85="","",VLOOKUP(G85,WMS!$E$3:$Q$944,7,FALSE))</f>
        <v>12</v>
      </c>
      <c r="I85" s="18">
        <f>IF(G85="","",VLOOKUP(G85,WMS!$E$3:$Q$944,8,FALSE))</f>
        <v>0.95</v>
      </c>
      <c r="J85" s="18">
        <f>IF(G85="","",VLOOKUP(G85,WMS!$E$3:$Q$944,13,FALSE))</f>
        <v>8.0000000000000002E-3</v>
      </c>
      <c r="K85" s="26" t="b">
        <f t="shared" si="7"/>
        <v>1</v>
      </c>
      <c r="L85" s="7">
        <v>9</v>
      </c>
      <c r="M85" s="27">
        <f>IF(G85="","",VLOOKUP(G85,WMS!$E$3:$U$944,7,0)*L85)</f>
        <v>108</v>
      </c>
      <c r="N85" s="28" t="str">
        <f>IF(G85="","",VLOOKUP(G85,WMS!$E$3:$U$944,17,0))</f>
        <v>A20-302</v>
      </c>
      <c r="O85" s="29">
        <f t="shared" si="8"/>
        <v>8.5499999999999989</v>
      </c>
      <c r="P85" s="29">
        <f t="shared" si="14"/>
        <v>7.2000000000000008E-2</v>
      </c>
      <c r="Q85" s="26" t="str">
        <f>IF(G85="","",VLOOKUP(G85,WMS!$E$3:$G$944,2,FALSE))</f>
        <v>KAS180081002</v>
      </c>
      <c r="R85" s="26" t="str">
        <f>IF(G85="","",VLOOKUP(G85,WMS!$E$3:$G$944,3,FALSE))</f>
        <v>KAS18008100204</v>
      </c>
      <c r="S85" s="17" t="str">
        <f>IF(R85="","",VLOOKUP(R85,CUSTOMS!$E$3:$N$1470,2,FALSE))</f>
        <v>8544421900</v>
      </c>
      <c r="T85" s="17" t="str">
        <f>IF(R85="","",VLOOKUP(R85,CUSTOMS!$E$3:$N$1470,3,FALSE))</f>
        <v>USB连接线A1</v>
      </c>
      <c r="U85" s="18">
        <f t="shared" si="15"/>
        <v>4.5</v>
      </c>
      <c r="V85" s="18" t="str">
        <f>IF(R85="","",VLOOKUP(R85,CUSTOMS!$E$3:$N$1470,5,FALSE))</f>
        <v>千克</v>
      </c>
      <c r="W85" s="33">
        <f>IF(R85="","",VLOOKUP(R85,CUSTOMS!$E$3:$N$1470,6,FALSE))</f>
        <v>81.647900000000007</v>
      </c>
      <c r="X85" s="33">
        <f t="shared" si="16"/>
        <v>367.41555000000005</v>
      </c>
      <c r="Y85" s="18" t="str">
        <f>IF(R85="","",VLOOKUP(R85,CUSTOMS!$E$3:$N$1470,8,FALSE))</f>
        <v>美元</v>
      </c>
      <c r="Z85" s="18" t="str">
        <f>IF(R85="","",VLOOKUP(R85,CUSTOMS!$E$3:$N$1470,9,FALSE))</f>
        <v>中国</v>
      </c>
      <c r="AA85" s="18" t="str">
        <f>IF(R85="","",VLOOKUP(R85,CUSTOMS!$E$3:$N$1470,10,FALSE))</f>
        <v>中国</v>
      </c>
      <c r="AB85" s="33">
        <f>IF(R85="","",VLOOKUP(G85,WMS!$E$3:$T$944,15,FALSE))</f>
        <v>4.1666666666666664E-2</v>
      </c>
      <c r="AC85" s="33">
        <f t="shared" si="17"/>
        <v>4.5</v>
      </c>
      <c r="AD85" s="33" t="str">
        <f>IF(S85="","",VLOOKUP(S85,海关监管条件!$A$1:$B$2000,2,FALSE))</f>
        <v xml:space="preserve">无 </v>
      </c>
    </row>
    <row r="86" spans="1:30">
      <c r="A86" s="2">
        <v>43412</v>
      </c>
      <c r="B86" s="2">
        <v>43413</v>
      </c>
      <c r="C86" s="2" t="s">
        <v>4185</v>
      </c>
      <c r="D86" s="19" t="s">
        <v>213</v>
      </c>
      <c r="E86" s="19" t="s">
        <v>2673</v>
      </c>
      <c r="F86" s="19" t="s">
        <v>2690</v>
      </c>
      <c r="G86" s="17" t="str">
        <f t="shared" si="9"/>
        <v>KG-ARI-1808-00019-00323/42551102</v>
      </c>
      <c r="H86" s="18">
        <f>IF(G86="","",VLOOKUP(G86,WMS!$E$3:$Q$944,7,FALSE))</f>
        <v>12</v>
      </c>
      <c r="I86" s="18">
        <f>IF(G86="","",VLOOKUP(G86,WMS!$E$3:$Q$944,8,FALSE))</f>
        <v>0.8</v>
      </c>
      <c r="J86" s="18">
        <f>IF(G86="","",VLOOKUP(G86,WMS!$E$3:$Q$944,13,FALSE))</f>
        <v>1.0999999999999999E-2</v>
      </c>
      <c r="K86" s="26" t="b">
        <f t="shared" si="7"/>
        <v>1</v>
      </c>
      <c r="L86" s="7">
        <v>8</v>
      </c>
      <c r="M86" s="27">
        <f>IF(G86="","",VLOOKUP(G86,WMS!$E$3:$U$944,7,0)*L86)</f>
        <v>96</v>
      </c>
      <c r="N86" s="28" t="str">
        <f>IF(G86="","",VLOOKUP(G86,WMS!$E$3:$U$944,17,0))</f>
        <v>A18-302</v>
      </c>
      <c r="O86" s="29">
        <f t="shared" si="8"/>
        <v>6.4</v>
      </c>
      <c r="P86" s="29">
        <f t="shared" si="14"/>
        <v>8.7999999999999995E-2</v>
      </c>
      <c r="Q86" s="26" t="str">
        <f>IF(G86="","",VLOOKUP(G86,WMS!$E$3:$G$944,2,FALSE))</f>
        <v>KAS180081002</v>
      </c>
      <c r="R86" s="26" t="str">
        <f>IF(G86="","",VLOOKUP(G86,WMS!$E$3:$G$944,3,FALSE))</f>
        <v>KAS18008100213</v>
      </c>
      <c r="S86" s="17" t="str">
        <f>IF(R86="","",VLOOKUP(R86,CUSTOMS!$E$3:$N$1470,2,FALSE))</f>
        <v>8504409999</v>
      </c>
      <c r="T86" s="17" t="str">
        <f>IF(R86="","",VLOOKUP(R86,CUSTOMS!$E$3:$N$1470,3,FALSE))</f>
        <v>充电器</v>
      </c>
      <c r="U86" s="18">
        <f t="shared" si="15"/>
        <v>96</v>
      </c>
      <c r="V86" s="18" t="str">
        <f>IF(R86="","",VLOOKUP(R86,CUSTOMS!$E$3:$N$1470,5,FALSE))</f>
        <v>个</v>
      </c>
      <c r="W86" s="33">
        <f>IF(R86="","",VLOOKUP(R86,CUSTOMS!$E$3:$N$1470,6,FALSE))</f>
        <v>0.3846</v>
      </c>
      <c r="X86" s="33">
        <f t="shared" si="16"/>
        <v>36.921599999999998</v>
      </c>
      <c r="Y86" s="18" t="str">
        <f>IF(R86="","",VLOOKUP(R86,CUSTOMS!$E$3:$N$1470,8,FALSE))</f>
        <v>美元</v>
      </c>
      <c r="Z86" s="18" t="str">
        <f>IF(R86="","",VLOOKUP(R86,CUSTOMS!$E$3:$N$1470,9,FALSE))</f>
        <v>中国</v>
      </c>
      <c r="AA86" s="18" t="str">
        <f>IF(R86="","",VLOOKUP(R86,CUSTOMS!$E$3:$N$1470,10,FALSE))</f>
        <v>中国</v>
      </c>
      <c r="AB86" s="33">
        <f>IF(R86="","",VLOOKUP(G86,WMS!$E$3:$T$944,15,FALSE))</f>
        <v>6.097560975609756E-2</v>
      </c>
      <c r="AC86" s="33">
        <f t="shared" si="17"/>
        <v>5.8536585365853657</v>
      </c>
      <c r="AD86" s="33" t="str">
        <f>IF(S86="","",VLOOKUP(S86,海关监管条件!$A$1:$B$2000,2,FALSE))</f>
        <v>无</v>
      </c>
    </row>
    <row r="87" spans="1:30">
      <c r="A87" s="2">
        <v>43412</v>
      </c>
      <c r="B87" s="2">
        <v>43413</v>
      </c>
      <c r="C87" s="2" t="s">
        <v>4185</v>
      </c>
      <c r="D87" s="19" t="s">
        <v>213</v>
      </c>
      <c r="E87" s="19" t="s">
        <v>2673</v>
      </c>
      <c r="F87" s="19" t="s">
        <v>2689</v>
      </c>
      <c r="G87" s="17" t="str">
        <f t="shared" si="9"/>
        <v>KG-ARI-1808-00019-00323/42551119</v>
      </c>
      <c r="H87" s="18">
        <f>IF(G87="","",VLOOKUP(G87,WMS!$E$3:$Q$944,7,FALSE))</f>
        <v>12</v>
      </c>
      <c r="I87" s="18">
        <f>IF(G87="","",VLOOKUP(G87,WMS!$E$3:$Q$944,8,FALSE))</f>
        <v>0.7</v>
      </c>
      <c r="J87" s="18">
        <f>IF(G87="","",VLOOKUP(G87,WMS!$E$3:$Q$944,13,FALSE))</f>
        <v>8.0000000000000002E-3</v>
      </c>
      <c r="K87" s="26" t="b">
        <f t="shared" si="7"/>
        <v>1</v>
      </c>
      <c r="L87" s="7">
        <v>4</v>
      </c>
      <c r="M87" s="27">
        <f>IF(G87="","",VLOOKUP(G87,WMS!$E$3:$U$944,7,0)*L87)</f>
        <v>48</v>
      </c>
      <c r="N87" s="28" t="str">
        <f>IF(G87="","",VLOOKUP(G87,WMS!$E$3:$U$944,17,0))</f>
        <v>A18-301</v>
      </c>
      <c r="O87" s="29">
        <f t="shared" si="8"/>
        <v>2.8</v>
      </c>
      <c r="P87" s="29">
        <f t="shared" si="14"/>
        <v>3.2000000000000001E-2</v>
      </c>
      <c r="Q87" s="26" t="str">
        <f>IF(G87="","",VLOOKUP(G87,WMS!$E$3:$G$944,2,FALSE))</f>
        <v>KAS180081002</v>
      </c>
      <c r="R87" s="26" t="str">
        <f>IF(G87="","",VLOOKUP(G87,WMS!$E$3:$G$944,3,FALSE))</f>
        <v>KAS18008100213</v>
      </c>
      <c r="S87" s="17" t="str">
        <f>IF(R87="","",VLOOKUP(R87,CUSTOMS!$E$3:$N$1470,2,FALSE))</f>
        <v>8504409999</v>
      </c>
      <c r="T87" s="17" t="str">
        <f>IF(R87="","",VLOOKUP(R87,CUSTOMS!$E$3:$N$1470,3,FALSE))</f>
        <v>充电器</v>
      </c>
      <c r="U87" s="18">
        <f t="shared" si="15"/>
        <v>48</v>
      </c>
      <c r="V87" s="18" t="str">
        <f>IF(R87="","",VLOOKUP(R87,CUSTOMS!$E$3:$N$1470,5,FALSE))</f>
        <v>个</v>
      </c>
      <c r="W87" s="33">
        <f>IF(R87="","",VLOOKUP(R87,CUSTOMS!$E$3:$N$1470,6,FALSE))</f>
        <v>0.3846</v>
      </c>
      <c r="X87" s="33">
        <f t="shared" si="16"/>
        <v>18.460799999999999</v>
      </c>
      <c r="Y87" s="18" t="str">
        <f>IF(R87="","",VLOOKUP(R87,CUSTOMS!$E$3:$N$1470,8,FALSE))</f>
        <v>美元</v>
      </c>
      <c r="Z87" s="18" t="str">
        <f>IF(R87="","",VLOOKUP(R87,CUSTOMS!$E$3:$N$1470,9,FALSE))</f>
        <v>中国</v>
      </c>
      <c r="AA87" s="18" t="str">
        <f>IF(R87="","",VLOOKUP(R87,CUSTOMS!$E$3:$N$1470,10,FALSE))</f>
        <v>中国</v>
      </c>
      <c r="AB87" s="33">
        <f>IF(R87="","",VLOOKUP(G87,WMS!$E$3:$T$944,15,FALSE))</f>
        <v>6.5208333333333326E-2</v>
      </c>
      <c r="AC87" s="33">
        <f t="shared" si="17"/>
        <v>3.13</v>
      </c>
      <c r="AD87" s="33" t="str">
        <f>IF(S87="","",VLOOKUP(S87,海关监管条件!$A$1:$B$2000,2,FALSE))</f>
        <v>无</v>
      </c>
    </row>
    <row r="88" spans="1:30">
      <c r="A88" s="2">
        <v>43412</v>
      </c>
      <c r="B88" s="2">
        <v>43413</v>
      </c>
      <c r="C88" s="2" t="s">
        <v>4185</v>
      </c>
      <c r="D88" s="19" t="s">
        <v>213</v>
      </c>
      <c r="E88" s="19" t="s">
        <v>2673</v>
      </c>
      <c r="F88" s="19" t="s">
        <v>2680</v>
      </c>
      <c r="G88" s="17" t="str">
        <f t="shared" si="9"/>
        <v>KG-ARI-1808-00019-00323/42572176</v>
      </c>
      <c r="H88" s="18">
        <f>IF(G88="","",VLOOKUP(G88,WMS!$E$3:$Q$944,7,FALSE))</f>
        <v>12</v>
      </c>
      <c r="I88" s="18">
        <f>IF(G88="","",VLOOKUP(G88,WMS!$E$3:$Q$944,8,FALSE))</f>
        <v>1.25</v>
      </c>
      <c r="J88" s="18">
        <f>IF(G88="","",VLOOKUP(G88,WMS!$E$3:$Q$944,13,FALSE))</f>
        <v>8.0000000000000002E-3</v>
      </c>
      <c r="K88" s="26" t="b">
        <f t="shared" si="7"/>
        <v>1</v>
      </c>
      <c r="L88" s="7">
        <v>8</v>
      </c>
      <c r="M88" s="27">
        <f>IF(G88="","",VLOOKUP(G88,WMS!$E$3:$U$944,7,0)*L88)</f>
        <v>96</v>
      </c>
      <c r="N88" s="28" t="str">
        <f>IF(G88="","",VLOOKUP(G88,WMS!$E$3:$U$944,17,0))</f>
        <v>A18-302</v>
      </c>
      <c r="O88" s="29">
        <f t="shared" si="8"/>
        <v>10</v>
      </c>
      <c r="P88" s="29">
        <f t="shared" si="14"/>
        <v>6.4000000000000001E-2</v>
      </c>
      <c r="Q88" s="26" t="str">
        <f>IF(G88="","",VLOOKUP(G88,WMS!$E$3:$G$944,2,FALSE))</f>
        <v>KAS180081002</v>
      </c>
      <c r="R88" s="26" t="str">
        <f>IF(G88="","",VLOOKUP(G88,WMS!$E$3:$G$944,3,FALSE))</f>
        <v>KAS18008100205</v>
      </c>
      <c r="S88" s="17" t="str">
        <f>IF(R88="","",VLOOKUP(R88,CUSTOMS!$E$3:$N$1470,2,FALSE))</f>
        <v>8544421900</v>
      </c>
      <c r="T88" s="17" t="str">
        <f>IF(R88="","",VLOOKUP(R88,CUSTOMS!$E$3:$N$1470,3,FALSE))</f>
        <v>USB连接线A1</v>
      </c>
      <c r="U88" s="18">
        <f t="shared" si="15"/>
        <v>8.4</v>
      </c>
      <c r="V88" s="18" t="str">
        <f>IF(R88="","",VLOOKUP(R88,CUSTOMS!$E$3:$N$1470,5,FALSE))</f>
        <v>千克</v>
      </c>
      <c r="W88" s="33">
        <f>IF(R88="","",VLOOKUP(R88,CUSTOMS!$E$3:$N$1470,6,FALSE))</f>
        <v>42.514299999999999</v>
      </c>
      <c r="X88" s="33">
        <f t="shared" si="16"/>
        <v>357.12011999999999</v>
      </c>
      <c r="Y88" s="18" t="str">
        <f>IF(R88="","",VLOOKUP(R88,CUSTOMS!$E$3:$N$1470,8,FALSE))</f>
        <v>美元</v>
      </c>
      <c r="Z88" s="18" t="str">
        <f>IF(R88="","",VLOOKUP(R88,CUSTOMS!$E$3:$N$1470,9,FALSE))</f>
        <v>中国</v>
      </c>
      <c r="AA88" s="18" t="str">
        <f>IF(R88="","",VLOOKUP(R88,CUSTOMS!$E$3:$N$1470,10,FALSE))</f>
        <v>中国</v>
      </c>
      <c r="AB88" s="33">
        <f>IF(R88="","",VLOOKUP(G88,WMS!$E$3:$T$944,15,FALSE))</f>
        <v>8.7500000000000008E-2</v>
      </c>
      <c r="AC88" s="33">
        <f t="shared" si="17"/>
        <v>8.4</v>
      </c>
      <c r="AD88" s="33" t="str">
        <f>IF(S88="","",VLOOKUP(S88,海关监管条件!$A$1:$B$2000,2,FALSE))</f>
        <v xml:space="preserve">无 </v>
      </c>
    </row>
    <row r="89" spans="1:30">
      <c r="A89" s="2">
        <v>43412</v>
      </c>
      <c r="B89" s="2">
        <v>43413</v>
      </c>
      <c r="C89" s="2" t="s">
        <v>4185</v>
      </c>
      <c r="D89" s="19" t="s">
        <v>213</v>
      </c>
      <c r="E89" s="19" t="s">
        <v>2673</v>
      </c>
      <c r="F89" s="19" t="s">
        <v>2687</v>
      </c>
      <c r="G89" s="17" t="str">
        <f t="shared" si="9"/>
        <v>KG-ARI-1808-00019-00323/42604419</v>
      </c>
      <c r="H89" s="18">
        <f>IF(G89="","",VLOOKUP(G89,WMS!$E$3:$Q$944,7,FALSE))</f>
        <v>12</v>
      </c>
      <c r="I89" s="18">
        <f>IF(G89="","",VLOOKUP(G89,WMS!$E$3:$Q$944,8,FALSE))</f>
        <v>0.6</v>
      </c>
      <c r="J89" s="18">
        <f>IF(G89="","",VLOOKUP(G89,WMS!$E$3:$Q$944,13,FALSE))</f>
        <v>6.0000000000000001E-3</v>
      </c>
      <c r="K89" s="26" t="b">
        <f t="shared" si="7"/>
        <v>1</v>
      </c>
      <c r="L89" s="7">
        <v>4</v>
      </c>
      <c r="M89" s="27">
        <f>IF(G89="","",VLOOKUP(G89,WMS!$E$3:$U$944,7,0)*L89)</f>
        <v>48</v>
      </c>
      <c r="N89" s="28" t="str">
        <f>IF(G89="","",VLOOKUP(G89,WMS!$E$3:$U$944,17,0))</f>
        <v>A02-201</v>
      </c>
      <c r="O89" s="29">
        <f t="shared" ref="O89:O100" si="18">IF(L89="","",I89*L89)</f>
        <v>2.4</v>
      </c>
      <c r="P89" s="29">
        <f t="shared" si="14"/>
        <v>2.4E-2</v>
      </c>
      <c r="Q89" s="26" t="str">
        <f>IF(G89="","",VLOOKUP(G89,WMS!$E$3:$G$944,2,FALSE))</f>
        <v>KAS180081002</v>
      </c>
      <c r="R89" s="26" t="str">
        <f>IF(G89="","",VLOOKUP(G89,WMS!$E$3:$G$944,3,FALSE))</f>
        <v>KAS18008100211</v>
      </c>
      <c r="S89" s="17" t="str">
        <f>IF(R89="","",VLOOKUP(R89,CUSTOMS!$E$3:$N$1470,2,FALSE))</f>
        <v>8544421900</v>
      </c>
      <c r="T89" s="17" t="str">
        <f>IF(R89="","",VLOOKUP(R89,CUSTOMS!$E$3:$N$1470,3,FALSE))</f>
        <v>音频线</v>
      </c>
      <c r="U89" s="18">
        <f t="shared" si="15"/>
        <v>2.1052631578947367</v>
      </c>
      <c r="V89" s="18" t="str">
        <f>IF(R89="","",VLOOKUP(R89,CUSTOMS!$E$3:$N$1470,5,FALSE))</f>
        <v>千克</v>
      </c>
      <c r="W89" s="33">
        <f>IF(R89="","",VLOOKUP(R89,CUSTOMS!$E$3:$N$1470,6,FALSE))</f>
        <v>1.282</v>
      </c>
      <c r="X89" s="33">
        <f t="shared" si="16"/>
        <v>2.6989473684210528</v>
      </c>
      <c r="Y89" s="18" t="str">
        <f>IF(R89="","",VLOOKUP(R89,CUSTOMS!$E$3:$N$1470,8,FALSE))</f>
        <v>美元</v>
      </c>
      <c r="Z89" s="18" t="str">
        <f>IF(R89="","",VLOOKUP(R89,CUSTOMS!$E$3:$N$1470,9,FALSE))</f>
        <v>中国</v>
      </c>
      <c r="AA89" s="18" t="str">
        <f>IF(R89="","",VLOOKUP(R89,CUSTOMS!$E$3:$N$1470,10,FALSE))</f>
        <v>中国</v>
      </c>
      <c r="AB89" s="33">
        <f>IF(R89="","",VLOOKUP(G89,WMS!$E$3:$T$944,15,FALSE))</f>
        <v>4.3859649122807015E-2</v>
      </c>
      <c r="AC89" s="33">
        <f t="shared" si="17"/>
        <v>2.1052631578947367</v>
      </c>
      <c r="AD89" s="33" t="str">
        <f>IF(S89="","",VLOOKUP(S89,海关监管条件!$A$1:$B$2000,2,FALSE))</f>
        <v xml:space="preserve">无 </v>
      </c>
    </row>
    <row r="90" spans="1:30">
      <c r="A90" s="2">
        <v>43412</v>
      </c>
      <c r="B90" s="2">
        <v>43413</v>
      </c>
      <c r="C90" s="2" t="s">
        <v>4185</v>
      </c>
      <c r="D90" s="19" t="s">
        <v>213</v>
      </c>
      <c r="E90" s="19" t="s">
        <v>2673</v>
      </c>
      <c r="F90" s="19" t="s">
        <v>2686</v>
      </c>
      <c r="G90" s="17" t="str">
        <f t="shared" si="9"/>
        <v>KG-ARI-1808-00019-00323/42604426</v>
      </c>
      <c r="H90" s="18">
        <f>IF(G90="","",VLOOKUP(G90,WMS!$E$3:$Q$944,7,FALSE))</f>
        <v>12</v>
      </c>
      <c r="I90" s="18">
        <f>IF(G90="","",VLOOKUP(G90,WMS!$E$3:$Q$944,8,FALSE))</f>
        <v>1.3</v>
      </c>
      <c r="J90" s="18">
        <f>IF(G90="","",VLOOKUP(G90,WMS!$E$3:$Q$944,13,FALSE))</f>
        <v>8.9999999999999993E-3</v>
      </c>
      <c r="K90" s="26" t="b">
        <f t="shared" si="7"/>
        <v>1</v>
      </c>
      <c r="L90" s="7">
        <v>3</v>
      </c>
      <c r="M90" s="27">
        <f>IF(G90="","",VLOOKUP(G90,WMS!$E$3:$U$944,7,0)*L90)</f>
        <v>36</v>
      </c>
      <c r="N90" s="28" t="str">
        <f>IF(G90="","",VLOOKUP(G90,WMS!$E$3:$U$944,17,0))</f>
        <v>A02-103</v>
      </c>
      <c r="O90" s="29">
        <f t="shared" si="18"/>
        <v>3.9000000000000004</v>
      </c>
      <c r="P90" s="29">
        <f t="shared" si="14"/>
        <v>2.6999999999999996E-2</v>
      </c>
      <c r="Q90" s="26" t="str">
        <f>IF(G90="","",VLOOKUP(G90,WMS!$E$3:$G$944,2,FALSE))</f>
        <v>KAS180081002</v>
      </c>
      <c r="R90" s="26" t="str">
        <f>IF(G90="","",VLOOKUP(G90,WMS!$E$3:$G$944,3,FALSE))</f>
        <v>KAS18008100210</v>
      </c>
      <c r="S90" s="17" t="str">
        <f>IF(R90="","",VLOOKUP(R90,CUSTOMS!$E$3:$N$1470,2,FALSE))</f>
        <v>8544421900</v>
      </c>
      <c r="T90" s="17" t="str">
        <f>IF(R90="","",VLOOKUP(R90,CUSTOMS!$E$3:$N$1470,3,FALSE))</f>
        <v>连接线</v>
      </c>
      <c r="U90" s="18">
        <f t="shared" si="15"/>
        <v>3.7391099999999997</v>
      </c>
      <c r="V90" s="18" t="str">
        <f>IF(R90="","",VLOOKUP(R90,CUSTOMS!$E$3:$N$1470,5,FALSE))</f>
        <v>千克</v>
      </c>
      <c r="W90" s="33">
        <f>IF(R90="","",VLOOKUP(R90,CUSTOMS!$E$3:$N$1470,6,FALSE))</f>
        <v>1.2821</v>
      </c>
      <c r="X90" s="33">
        <f t="shared" si="16"/>
        <v>4.7939129309999995</v>
      </c>
      <c r="Y90" s="18" t="str">
        <f>IF(R90="","",VLOOKUP(R90,CUSTOMS!$E$3:$N$1470,8,FALSE))</f>
        <v>美元</v>
      </c>
      <c r="Z90" s="18" t="str">
        <f>IF(R90="","",VLOOKUP(R90,CUSTOMS!$E$3:$N$1470,9,FALSE))</f>
        <v>中国</v>
      </c>
      <c r="AA90" s="18" t="str">
        <f>IF(R90="","",VLOOKUP(R90,CUSTOMS!$E$3:$N$1470,10,FALSE))</f>
        <v>中国</v>
      </c>
      <c r="AB90" s="33">
        <f>IF(R90="","",VLOOKUP(G90,WMS!$E$3:$T$944,15,FALSE))</f>
        <v>0.10386416666666666</v>
      </c>
      <c r="AC90" s="33">
        <f t="shared" si="17"/>
        <v>3.7391099999999997</v>
      </c>
      <c r="AD90" s="33" t="str">
        <f>IF(S90="","",VLOOKUP(S90,海关监管条件!$A$1:$B$2000,2,FALSE))</f>
        <v xml:space="preserve">无 </v>
      </c>
    </row>
    <row r="91" spans="1:30">
      <c r="A91" s="2">
        <v>43412</v>
      </c>
      <c r="B91" s="2">
        <v>43413</v>
      </c>
      <c r="C91" s="2" t="s">
        <v>4185</v>
      </c>
      <c r="D91" s="19" t="s">
        <v>213</v>
      </c>
      <c r="E91" s="19" t="s">
        <v>2673</v>
      </c>
      <c r="F91" s="19" t="s">
        <v>2685</v>
      </c>
      <c r="G91" s="17" t="str">
        <f t="shared" si="9"/>
        <v>KG-ARI-1808-00019-00323/42604440</v>
      </c>
      <c r="H91" s="18">
        <f>IF(G91="","",VLOOKUP(G91,WMS!$E$3:$Q$944,7,FALSE))</f>
        <v>12</v>
      </c>
      <c r="I91" s="18">
        <f>IF(G91="","",VLOOKUP(G91,WMS!$E$3:$Q$944,8,FALSE))</f>
        <v>1.1499999999999999</v>
      </c>
      <c r="J91" s="18">
        <f>IF(G91="","",VLOOKUP(G91,WMS!$E$3:$Q$944,13,FALSE))</f>
        <v>8.9999999999999993E-3</v>
      </c>
      <c r="K91" s="26" t="b">
        <f t="shared" si="7"/>
        <v>1</v>
      </c>
      <c r="L91" s="7">
        <v>2</v>
      </c>
      <c r="M91" s="27">
        <f>IF(G91="","",VLOOKUP(G91,WMS!$E$3:$U$944,7,0)*L91)</f>
        <v>24</v>
      </c>
      <c r="N91" s="28" t="str">
        <f>IF(G91="","",VLOOKUP(G91,WMS!$E$3:$U$944,17,0))</f>
        <v>A02-103</v>
      </c>
      <c r="O91" s="29">
        <f t="shared" si="18"/>
        <v>2.2999999999999998</v>
      </c>
      <c r="P91" s="29">
        <f t="shared" si="14"/>
        <v>1.7999999999999999E-2</v>
      </c>
      <c r="Q91" s="26" t="str">
        <f>IF(G91="","",VLOOKUP(G91,WMS!$E$3:$G$944,2,FALSE))</f>
        <v>KAS180081002</v>
      </c>
      <c r="R91" s="26" t="str">
        <f>IF(G91="","",VLOOKUP(G91,WMS!$E$3:$G$944,3,FALSE))</f>
        <v>KAS18008100210</v>
      </c>
      <c r="S91" s="17" t="str">
        <f>IF(R91="","",VLOOKUP(R91,CUSTOMS!$E$3:$N$1470,2,FALSE))</f>
        <v>8544421900</v>
      </c>
      <c r="T91" s="17" t="str">
        <f>IF(R91="","",VLOOKUP(R91,CUSTOMS!$E$3:$N$1470,3,FALSE))</f>
        <v>连接线</v>
      </c>
      <c r="U91" s="18">
        <f t="shared" si="15"/>
        <v>2.4927400000000004</v>
      </c>
      <c r="V91" s="18" t="str">
        <f>IF(R91="","",VLOOKUP(R91,CUSTOMS!$E$3:$N$1470,5,FALSE))</f>
        <v>千克</v>
      </c>
      <c r="W91" s="33">
        <f>IF(R91="","",VLOOKUP(R91,CUSTOMS!$E$3:$N$1470,6,FALSE))</f>
        <v>1.2821</v>
      </c>
      <c r="X91" s="33">
        <f t="shared" si="16"/>
        <v>3.1959419540000007</v>
      </c>
      <c r="Y91" s="18" t="str">
        <f>IF(R91="","",VLOOKUP(R91,CUSTOMS!$E$3:$N$1470,8,FALSE))</f>
        <v>美元</v>
      </c>
      <c r="Z91" s="18" t="str">
        <f>IF(R91="","",VLOOKUP(R91,CUSTOMS!$E$3:$N$1470,9,FALSE))</f>
        <v>中国</v>
      </c>
      <c r="AA91" s="18" t="str">
        <f>IF(R91="","",VLOOKUP(R91,CUSTOMS!$E$3:$N$1470,10,FALSE))</f>
        <v>中国</v>
      </c>
      <c r="AB91" s="33">
        <f>IF(R91="","",VLOOKUP(G91,WMS!$E$3:$T$944,15,FALSE))</f>
        <v>0.10386416666666667</v>
      </c>
      <c r="AC91" s="33">
        <f t="shared" si="17"/>
        <v>2.4927400000000004</v>
      </c>
      <c r="AD91" s="33" t="str">
        <f>IF(S91="","",VLOOKUP(S91,海关监管条件!$A$1:$B$2000,2,FALSE))</f>
        <v xml:space="preserve">无 </v>
      </c>
    </row>
    <row r="92" spans="1:30">
      <c r="A92" s="2">
        <v>43412</v>
      </c>
      <c r="B92" s="2">
        <v>43413</v>
      </c>
      <c r="C92" s="2" t="s">
        <v>4185</v>
      </c>
      <c r="D92" s="19" t="s">
        <v>180</v>
      </c>
      <c r="E92" s="19" t="s">
        <v>2653</v>
      </c>
      <c r="F92" s="19">
        <v>42204398</v>
      </c>
      <c r="G92" s="17" t="str">
        <f t="shared" si="9"/>
        <v>KG-ARI-1808-00019-00324/42204398</v>
      </c>
      <c r="H92" s="18">
        <f>IF(G92="","",VLOOKUP(G92,WMS!$E$3:$Q$944,7,FALSE))</f>
        <v>12</v>
      </c>
      <c r="I92" s="18">
        <f>IF(G92="","",VLOOKUP(G92,WMS!$E$3:$Q$944,8,FALSE))</f>
        <v>0.45</v>
      </c>
      <c r="J92" s="18">
        <f>IF(G92="","",VLOOKUP(G92,WMS!$E$3:$Q$944,13,FALSE))</f>
        <v>4.0000000000000001E-3</v>
      </c>
      <c r="K92" s="26" t="b">
        <f t="shared" si="7"/>
        <v>1</v>
      </c>
      <c r="L92" s="7">
        <v>4</v>
      </c>
      <c r="M92" s="27">
        <f>IF(G92="","",VLOOKUP(G92,WMS!$E$3:$U$944,7,0)*L92)</f>
        <v>48</v>
      </c>
      <c r="N92" s="28" t="str">
        <f>IF(G92="","",VLOOKUP(G92,WMS!$E$3:$U$944,17,0))</f>
        <v>A01-303</v>
      </c>
      <c r="O92" s="29">
        <f t="shared" si="18"/>
        <v>1.8</v>
      </c>
      <c r="P92" s="29">
        <f t="shared" si="14"/>
        <v>1.6E-2</v>
      </c>
      <c r="Q92" s="26" t="str">
        <f>IF(G92="","",VLOOKUP(G92,WMS!$E$3:$G$944,2,FALSE))</f>
        <v>KAS18081003</v>
      </c>
      <c r="R92" s="26" t="str">
        <f>IF(G92="","",VLOOKUP(G92,WMS!$E$3:$G$944,3,FALSE))</f>
        <v>KAS18008100333</v>
      </c>
      <c r="S92" s="17" t="str">
        <f>IF(R92="","",VLOOKUP(R92,CUSTOMS!$E$3:$N$1470,2,FALSE))</f>
        <v>8544421900</v>
      </c>
      <c r="T92" s="17" t="str">
        <f>IF(R92="","",VLOOKUP(R92,CUSTOMS!$E$3:$N$1470,3,FALSE))</f>
        <v>电脑链接线</v>
      </c>
      <c r="U92" s="18">
        <f t="shared" si="15"/>
        <v>2.6880000000000002</v>
      </c>
      <c r="V92" s="18" t="str">
        <f>IF(R92="","",VLOOKUP(R92,CUSTOMS!$E$3:$N$1470,5,FALSE))</f>
        <v>千克</v>
      </c>
      <c r="W92" s="33">
        <f>IF(R92="","",VLOOKUP(R92,CUSTOMS!$E$3:$N$1470,6,FALSE))</f>
        <v>3.8464</v>
      </c>
      <c r="X92" s="33">
        <f t="shared" si="16"/>
        <v>10.339123200000001</v>
      </c>
      <c r="Y92" s="18" t="str">
        <f>IF(R92="","",VLOOKUP(R92,CUSTOMS!$E$3:$N$1470,8,FALSE))</f>
        <v>美元</v>
      </c>
      <c r="Z92" s="18" t="str">
        <f>IF(R92="","",VLOOKUP(R92,CUSTOMS!$E$3:$N$1470,9,FALSE))</f>
        <v>中国</v>
      </c>
      <c r="AA92" s="18" t="str">
        <f>IF(R92="","",VLOOKUP(R92,CUSTOMS!$E$3:$N$1470,10,FALSE))</f>
        <v>中国</v>
      </c>
      <c r="AB92" s="33">
        <f>IF(R92="","",VLOOKUP(G92,WMS!$E$3:$T$944,15,FALSE))</f>
        <v>5.6000000000000001E-2</v>
      </c>
      <c r="AC92" s="33">
        <f t="shared" si="17"/>
        <v>2.6880000000000002</v>
      </c>
      <c r="AD92" s="33" t="str">
        <f>IF(S92="","",VLOOKUP(S92,海关监管条件!$A$1:$B$2000,2,FALSE))</f>
        <v xml:space="preserve">无 </v>
      </c>
    </row>
    <row r="93" spans="1:30">
      <c r="A93" s="2">
        <v>43412</v>
      </c>
      <c r="B93" s="2">
        <v>43413</v>
      </c>
      <c r="C93" s="2" t="s">
        <v>4185</v>
      </c>
      <c r="D93" s="19" t="s">
        <v>180</v>
      </c>
      <c r="E93" s="19" t="s">
        <v>2653</v>
      </c>
      <c r="F93" s="19">
        <v>42308836</v>
      </c>
      <c r="G93" s="17" t="str">
        <f t="shared" si="9"/>
        <v>KG-ARI-1808-00019-00324/42308836</v>
      </c>
      <c r="H93" s="18">
        <f>IF(G93="","",VLOOKUP(G93,WMS!$E$3:$Q$944,7,FALSE))</f>
        <v>12</v>
      </c>
      <c r="I93" s="18">
        <f>IF(G93="","",VLOOKUP(G93,WMS!$E$3:$Q$944,8,FALSE))</f>
        <v>0.9</v>
      </c>
      <c r="J93" s="18">
        <f>IF(G93="","",VLOOKUP(G93,WMS!$E$3:$Q$944,13,FALSE))</f>
        <v>6.0000000000000001E-3</v>
      </c>
      <c r="K93" s="26" t="b">
        <f t="shared" ref="K93:K100" si="19">IF(M93="","",EXACT(H93,M93/L93))</f>
        <v>1</v>
      </c>
      <c r="L93" s="7">
        <v>4</v>
      </c>
      <c r="M93" s="27">
        <f>IF(G93="","",VLOOKUP(G93,WMS!$E$3:$U$944,7,0)*L93)</f>
        <v>48</v>
      </c>
      <c r="N93" s="28" t="str">
        <f>IF(G93="","",VLOOKUP(G93,WMS!$E$3:$U$944,17,0))</f>
        <v>A01-303</v>
      </c>
      <c r="O93" s="29">
        <f t="shared" si="18"/>
        <v>3.6</v>
      </c>
      <c r="P93" s="29">
        <f t="shared" si="14"/>
        <v>2.4E-2</v>
      </c>
      <c r="Q93" s="26" t="str">
        <f>IF(G93="","",VLOOKUP(G93,WMS!$E$3:$G$944,2,FALSE))</f>
        <v>KAS18081003</v>
      </c>
      <c r="R93" s="26" t="str">
        <f>IF(G93="","",VLOOKUP(G93,WMS!$E$3:$G$944,3,FALSE))</f>
        <v>KAS18008100333</v>
      </c>
      <c r="S93" s="17" t="str">
        <f>IF(R93="","",VLOOKUP(R93,CUSTOMS!$E$3:$N$1470,2,FALSE))</f>
        <v>8544421900</v>
      </c>
      <c r="T93" s="17" t="str">
        <f>IF(R93="","",VLOOKUP(R93,CUSTOMS!$E$3:$N$1470,3,FALSE))</f>
        <v>电脑链接线</v>
      </c>
      <c r="U93" s="18">
        <f t="shared" si="15"/>
        <v>2.6880000000000002</v>
      </c>
      <c r="V93" s="18" t="str">
        <f>IF(R93="","",VLOOKUP(R93,CUSTOMS!$E$3:$N$1470,5,FALSE))</f>
        <v>千克</v>
      </c>
      <c r="W93" s="33">
        <f>IF(R93="","",VLOOKUP(R93,CUSTOMS!$E$3:$N$1470,6,FALSE))</f>
        <v>3.8464</v>
      </c>
      <c r="X93" s="33">
        <f t="shared" si="16"/>
        <v>10.339123200000001</v>
      </c>
      <c r="Y93" s="18" t="str">
        <f>IF(R93="","",VLOOKUP(R93,CUSTOMS!$E$3:$N$1470,8,FALSE))</f>
        <v>美元</v>
      </c>
      <c r="Z93" s="18" t="str">
        <f>IF(R93="","",VLOOKUP(R93,CUSTOMS!$E$3:$N$1470,9,FALSE))</f>
        <v>中国</v>
      </c>
      <c r="AA93" s="18" t="str">
        <f>IF(R93="","",VLOOKUP(R93,CUSTOMS!$E$3:$N$1470,10,FALSE))</f>
        <v>中国</v>
      </c>
      <c r="AB93" s="33">
        <f>IF(R93="","",VLOOKUP(G93,WMS!$E$3:$T$944,15,FALSE))</f>
        <v>5.6000000000000001E-2</v>
      </c>
      <c r="AC93" s="33">
        <f t="shared" si="17"/>
        <v>2.6880000000000002</v>
      </c>
      <c r="AD93" s="33" t="str">
        <f>IF(S93="","",VLOOKUP(S93,海关监管条件!$A$1:$B$2000,2,FALSE))</f>
        <v xml:space="preserve">无 </v>
      </c>
    </row>
    <row r="94" spans="1:30">
      <c r="A94" s="2">
        <v>43412</v>
      </c>
      <c r="B94" s="2">
        <v>43413</v>
      </c>
      <c r="C94" s="2" t="s">
        <v>4185</v>
      </c>
      <c r="D94" s="19" t="s">
        <v>180</v>
      </c>
      <c r="E94" s="19" t="s">
        <v>2653</v>
      </c>
      <c r="F94" s="19">
        <v>42327332</v>
      </c>
      <c r="G94" s="17" t="str">
        <f t="shared" si="9"/>
        <v>KG-ARI-1808-00019-00324/42327332</v>
      </c>
      <c r="H94" s="18">
        <f>IF(G94="","",VLOOKUP(G94,WMS!$E$3:$Q$944,7,FALSE))</f>
        <v>12</v>
      </c>
      <c r="I94" s="18">
        <f>IF(G94="","",VLOOKUP(G94,WMS!$E$3:$Q$944,8,FALSE))</f>
        <v>0.85</v>
      </c>
      <c r="J94" s="18">
        <f>IF(G94="","",VLOOKUP(G94,WMS!$E$3:$Q$944,13,FALSE))</f>
        <v>6.0000000000000001E-3</v>
      </c>
      <c r="K94" s="26" t="b">
        <f t="shared" si="19"/>
        <v>1</v>
      </c>
      <c r="L94" s="7">
        <v>4</v>
      </c>
      <c r="M94" s="27">
        <f>IF(G94="","",VLOOKUP(G94,WMS!$E$3:$U$944,7,0)*L94)</f>
        <v>48</v>
      </c>
      <c r="N94" s="28" t="str">
        <f>IF(G94="","",VLOOKUP(G94,WMS!$E$3:$U$944,17,0))</f>
        <v>A01-303</v>
      </c>
      <c r="O94" s="29">
        <f t="shared" si="18"/>
        <v>3.4</v>
      </c>
      <c r="P94" s="29">
        <f t="shared" si="14"/>
        <v>2.4E-2</v>
      </c>
      <c r="Q94" s="26" t="str">
        <f>IF(G94="","",VLOOKUP(G94,WMS!$E$3:$G$944,2,FALSE))</f>
        <v>KAS18081003</v>
      </c>
      <c r="R94" s="26" t="str">
        <f>IF(G94="","",VLOOKUP(G94,WMS!$E$3:$G$944,3,FALSE))</f>
        <v>KAS18008100334</v>
      </c>
      <c r="S94" s="17" t="str">
        <f>IF(R94="","",VLOOKUP(R94,CUSTOMS!$E$3:$N$1470,2,FALSE))</f>
        <v>8544421900</v>
      </c>
      <c r="T94" s="17" t="str">
        <f>IF(R94="","",VLOOKUP(R94,CUSTOMS!$E$3:$N$1470,3,FALSE))</f>
        <v>电脑链接线</v>
      </c>
      <c r="U94" s="18">
        <f t="shared" si="15"/>
        <v>3.1680000000000001</v>
      </c>
      <c r="V94" s="18" t="str">
        <f>IF(R94="","",VLOOKUP(R94,CUSTOMS!$E$3:$N$1470,5,FALSE))</f>
        <v>千克</v>
      </c>
      <c r="W94" s="33">
        <f>IF(R94="","",VLOOKUP(R94,CUSTOMS!$E$3:$N$1470,6,FALSE))</f>
        <v>3.8466999999999998</v>
      </c>
      <c r="X94" s="33">
        <f t="shared" si="16"/>
        <v>12.186345599999999</v>
      </c>
      <c r="Y94" s="18" t="str">
        <f>IF(R94="","",VLOOKUP(R94,CUSTOMS!$E$3:$N$1470,8,FALSE))</f>
        <v>美元</v>
      </c>
      <c r="Z94" s="18" t="str">
        <f>IF(R94="","",VLOOKUP(R94,CUSTOMS!$E$3:$N$1470,9,FALSE))</f>
        <v>中国</v>
      </c>
      <c r="AA94" s="18" t="str">
        <f>IF(R94="","",VLOOKUP(R94,CUSTOMS!$E$3:$N$1470,10,FALSE))</f>
        <v>中国</v>
      </c>
      <c r="AB94" s="33">
        <f>IF(R94="","",VLOOKUP(G94,WMS!$E$3:$T$944,15,FALSE))</f>
        <v>6.6000000000000003E-2</v>
      </c>
      <c r="AC94" s="33">
        <f t="shared" si="17"/>
        <v>3.1680000000000001</v>
      </c>
      <c r="AD94" s="33" t="str">
        <f>IF(S94="","",VLOOKUP(S94,海关监管条件!$A$1:$B$2000,2,FALSE))</f>
        <v xml:space="preserve">无 </v>
      </c>
    </row>
    <row r="95" spans="1:30">
      <c r="A95" s="2">
        <v>43412</v>
      </c>
      <c r="B95" s="2">
        <v>43413</v>
      </c>
      <c r="C95" s="2" t="s">
        <v>4185</v>
      </c>
      <c r="D95" s="19" t="s">
        <v>238</v>
      </c>
      <c r="E95" s="19" t="s">
        <v>2694</v>
      </c>
      <c r="F95" s="19" t="s">
        <v>2695</v>
      </c>
      <c r="G95" s="17" t="str">
        <f t="shared" si="9"/>
        <v>KG-ARI-1808-00019-00326/42604433</v>
      </c>
      <c r="H95" s="18">
        <f>IF(G95="","",VLOOKUP(G95,WMS!$E$3:$Q$944,7,FALSE))</f>
        <v>12</v>
      </c>
      <c r="I95" s="18">
        <f>IF(G95="","",VLOOKUP(G95,WMS!$E$3:$Q$944,8,FALSE))</f>
        <v>1.2</v>
      </c>
      <c r="J95" s="18">
        <f>IF(G95="","",VLOOKUP(G95,WMS!$E$3:$Q$944,13,FALSE))</f>
        <v>8.9999999999999993E-3</v>
      </c>
      <c r="K95" s="26" t="b">
        <f t="shared" si="19"/>
        <v>1</v>
      </c>
      <c r="L95" s="7">
        <v>3</v>
      </c>
      <c r="M95" s="27">
        <f>IF(G95="","",VLOOKUP(G95,WMS!$E$3:$U$944,7,0)*L95)</f>
        <v>36</v>
      </c>
      <c r="N95" s="28" t="str">
        <f>IF(G95="","",VLOOKUP(G95,WMS!$E$3:$U$944,17,0))</f>
        <v>A20-302</v>
      </c>
      <c r="O95" s="29">
        <f t="shared" si="18"/>
        <v>3.5999999999999996</v>
      </c>
      <c r="P95" s="29">
        <f t="shared" si="14"/>
        <v>2.6999999999999996E-2</v>
      </c>
      <c r="Q95" s="26" t="str">
        <f>IF(G95="","",VLOOKUP(G95,WMS!$E$3:$G$944,2,FALSE))</f>
        <v>KAS180081002</v>
      </c>
      <c r="R95" s="26" t="str">
        <f>IF(G95="","",VLOOKUP(G95,WMS!$E$3:$G$944,3,FALSE))</f>
        <v>KAS18008100221</v>
      </c>
      <c r="S95" s="17" t="str">
        <f>IF(R95="","",VLOOKUP(R95,CUSTOMS!$E$3:$N$1470,2,FALSE))</f>
        <v>8544421900</v>
      </c>
      <c r="T95" s="17" t="str">
        <f>IF(R95="","",VLOOKUP(R95,CUSTOMS!$E$3:$N$1470,3,FALSE))</f>
        <v>手机连接线</v>
      </c>
      <c r="U95" s="18">
        <f t="shared" si="15"/>
        <v>36</v>
      </c>
      <c r="V95" s="18" t="str">
        <f>IF(R95="","",VLOOKUP(R95,CUSTOMS!$E$3:$N$1470,5,FALSE))</f>
        <v>条</v>
      </c>
      <c r="W95" s="33">
        <f>IF(R95="","",VLOOKUP(R95,CUSTOMS!$E$3:$N$1470,6,FALSE))</f>
        <v>0.3846</v>
      </c>
      <c r="X95" s="33">
        <f t="shared" si="16"/>
        <v>13.845599999999999</v>
      </c>
      <c r="Y95" s="18" t="str">
        <f>IF(R95="","",VLOOKUP(R95,CUSTOMS!$E$3:$N$1470,8,FALSE))</f>
        <v>美元</v>
      </c>
      <c r="Z95" s="18" t="str">
        <f>IF(R95="","",VLOOKUP(R95,CUSTOMS!$E$3:$N$1470,9,FALSE))</f>
        <v>中国</v>
      </c>
      <c r="AA95" s="18" t="str">
        <f>IF(R95="","",VLOOKUP(R95,CUSTOMS!$E$3:$N$1470,10,FALSE))</f>
        <v>中国</v>
      </c>
      <c r="AB95" s="33">
        <f>IF(R95="","",VLOOKUP(G95,WMS!$E$3:$T$944,15,FALSE))</f>
        <v>9.1666666666666674E-2</v>
      </c>
      <c r="AC95" s="33">
        <f t="shared" si="17"/>
        <v>3.3000000000000003</v>
      </c>
      <c r="AD95" s="33" t="str">
        <f>IF(S95="","",VLOOKUP(S95,海关监管条件!$A$1:$B$2000,2,FALSE))</f>
        <v xml:space="preserve">无 </v>
      </c>
    </row>
    <row r="96" spans="1:30">
      <c r="A96" s="2">
        <v>43412</v>
      </c>
      <c r="B96" s="2">
        <v>43413</v>
      </c>
      <c r="C96" s="2" t="s">
        <v>4185</v>
      </c>
      <c r="D96" s="19" t="s">
        <v>180</v>
      </c>
      <c r="E96" s="19" t="s">
        <v>2646</v>
      </c>
      <c r="F96" s="19">
        <v>42603320</v>
      </c>
      <c r="G96" s="17" t="str">
        <f t="shared" si="9"/>
        <v>KG-ARI-1808-00019-00335/42603320</v>
      </c>
      <c r="H96" s="18">
        <f>IF(G96="","",VLOOKUP(G96,WMS!$E$3:$Q$944,7,FALSE))</f>
        <v>10</v>
      </c>
      <c r="I96" s="18">
        <f>IF(G96="","",VLOOKUP(G96,WMS!$E$3:$Q$944,8,FALSE))</f>
        <v>0.7</v>
      </c>
      <c r="J96" s="18">
        <f>IF(G96="","",VLOOKUP(G96,WMS!$E$3:$Q$944,13,FALSE))</f>
        <v>4.0000000000000001E-3</v>
      </c>
      <c r="K96" s="26" t="b">
        <f t="shared" si="19"/>
        <v>1</v>
      </c>
      <c r="L96" s="7">
        <v>3</v>
      </c>
      <c r="M96" s="27">
        <f>IF(G96="","",VLOOKUP(G96,WMS!$E$3:$U$944,7,0)*L96)</f>
        <v>30</v>
      </c>
      <c r="N96" s="28" t="str">
        <f>IF(G96="","",VLOOKUP(G96,WMS!$E$3:$U$944,17,0))</f>
        <v>A20-201</v>
      </c>
      <c r="O96" s="29">
        <f t="shared" si="18"/>
        <v>2.0999999999999996</v>
      </c>
      <c r="P96" s="29">
        <f t="shared" si="14"/>
        <v>1.2E-2</v>
      </c>
      <c r="Q96" s="26" t="str">
        <f>IF(G96="","",VLOOKUP(G96,WMS!$E$3:$G$944,2,FALSE))</f>
        <v>KAS18081003</v>
      </c>
      <c r="R96" s="26" t="str">
        <f>IF(G96="","",VLOOKUP(G96,WMS!$E$3:$G$944,3,FALSE))</f>
        <v>KAS18008100306</v>
      </c>
      <c r="S96" s="17" t="str">
        <f>IF(R96="","",VLOOKUP(R96,CUSTOMS!$E$3:$N$1470,2,FALSE))</f>
        <v>3926909090</v>
      </c>
      <c r="T96" s="17" t="str">
        <f>IF(R96="","",VLOOKUP(R96,CUSTOMS!$E$3:$N$1470,3,FALSE))</f>
        <v>手机套</v>
      </c>
      <c r="U96" s="18">
        <f t="shared" si="15"/>
        <v>30</v>
      </c>
      <c r="V96" s="18" t="str">
        <f>IF(R96="","",VLOOKUP(R96,CUSTOMS!$E$3:$N$1470,5,FALSE))</f>
        <v>个</v>
      </c>
      <c r="W96" s="33">
        <f>IF(R96="","",VLOOKUP(R96,CUSTOMS!$E$3:$N$1470,6,FALSE))</f>
        <v>2.5299999999999998</v>
      </c>
      <c r="X96" s="33">
        <f t="shared" si="16"/>
        <v>75.899999999999991</v>
      </c>
      <c r="Y96" s="18" t="str">
        <f>IF(R96="","",VLOOKUP(R96,CUSTOMS!$E$3:$N$1470,8,FALSE))</f>
        <v>美元</v>
      </c>
      <c r="Z96" s="18" t="str">
        <f>IF(R96="","",VLOOKUP(R96,CUSTOMS!$E$3:$N$1470,9,FALSE))</f>
        <v>中国</v>
      </c>
      <c r="AA96" s="18" t="str">
        <f>IF(R96="","",VLOOKUP(R96,CUSTOMS!$E$3:$N$1470,10,FALSE))</f>
        <v>中国</v>
      </c>
      <c r="AB96" s="33">
        <f>IF(R96="","",VLOOKUP(G96,WMS!$E$3:$T$944,15,FALSE))</f>
        <v>0.1</v>
      </c>
      <c r="AC96" s="33">
        <f t="shared" si="17"/>
        <v>3</v>
      </c>
      <c r="AD96" s="33" t="str">
        <f>IF(S96="","",VLOOKUP(S96,海关监管条件!$A$1:$B$2000,2,FALSE))</f>
        <v>无</v>
      </c>
    </row>
    <row r="97" spans="1:30">
      <c r="A97" s="2">
        <v>43412</v>
      </c>
      <c r="B97" s="2">
        <v>43413</v>
      </c>
      <c r="C97" s="2" t="s">
        <v>4185</v>
      </c>
      <c r="D97" s="19" t="s">
        <v>180</v>
      </c>
      <c r="E97" s="19" t="s">
        <v>2647</v>
      </c>
      <c r="F97" s="19">
        <v>42171416</v>
      </c>
      <c r="G97" s="17" t="str">
        <f t="shared" si="9"/>
        <v>KG-ARI-1808-00019-00385/42171416</v>
      </c>
      <c r="H97" s="18">
        <f>IF(G97="","",VLOOKUP(G97,WMS!$E$3:$Q$944,7,FALSE))</f>
        <v>6</v>
      </c>
      <c r="I97" s="18">
        <f>IF(G97="","",VLOOKUP(G97,WMS!$E$3:$Q$944,8,FALSE))</f>
        <v>1.35</v>
      </c>
      <c r="J97" s="18">
        <f>IF(G97="","",VLOOKUP(G97,WMS!$E$3:$Q$944,13,FALSE))</f>
        <v>2.5000000000000001E-2</v>
      </c>
      <c r="K97" s="26" t="b">
        <f t="shared" si="19"/>
        <v>1</v>
      </c>
      <c r="L97" s="7">
        <v>8</v>
      </c>
      <c r="M97" s="27">
        <f>IF(G97="","",VLOOKUP(G97,WMS!$E$3:$U$944,7,0)*L97)</f>
        <v>48</v>
      </c>
      <c r="N97" s="28" t="str">
        <f>IF(G97="","",VLOOKUP(G97,WMS!$E$3:$U$944,17,0))</f>
        <v>A20-301</v>
      </c>
      <c r="O97" s="29">
        <f t="shared" si="18"/>
        <v>10.8</v>
      </c>
      <c r="P97" s="29">
        <f t="shared" si="14"/>
        <v>0.2</v>
      </c>
      <c r="Q97" s="26" t="str">
        <f>IF(G97="","",VLOOKUP(G97,WMS!$E$3:$G$944,2,FALSE))</f>
        <v>KAS18081003</v>
      </c>
      <c r="R97" s="26" t="str">
        <f>IF(G97="","",VLOOKUP(G97,WMS!$E$3:$G$944,3,FALSE))</f>
        <v>KAS18008100325</v>
      </c>
      <c r="S97" s="17" t="str">
        <f>IF(R97="","",VLOOKUP(R97,CUSTOMS!$E$3:$N$1470,2,FALSE))</f>
        <v>8518300000</v>
      </c>
      <c r="T97" s="17" t="str">
        <f>IF(R97="","",VLOOKUP(R97,CUSTOMS!$E$3:$N$1470,3,FALSE))</f>
        <v>耳机</v>
      </c>
      <c r="U97" s="18">
        <f t="shared" si="15"/>
        <v>48</v>
      </c>
      <c r="V97" s="18" t="str">
        <f>IF(R97="","",VLOOKUP(R97,CUSTOMS!$E$3:$N$1470,5,FALSE))</f>
        <v>个</v>
      </c>
      <c r="W97" s="33">
        <f>IF(R97="","",VLOOKUP(R97,CUSTOMS!$E$3:$N$1470,6,FALSE))</f>
        <v>2.7198000000000002</v>
      </c>
      <c r="X97" s="33">
        <f t="shared" si="16"/>
        <v>130.55040000000002</v>
      </c>
      <c r="Y97" s="18" t="str">
        <f>IF(R97="","",VLOOKUP(R97,CUSTOMS!$E$3:$N$1470,8,FALSE))</f>
        <v>美元</v>
      </c>
      <c r="Z97" s="18" t="str">
        <f>IF(R97="","",VLOOKUP(R97,CUSTOMS!$E$3:$N$1470,9,FALSE))</f>
        <v>中国</v>
      </c>
      <c r="AA97" s="18" t="str">
        <f>IF(R97="","",VLOOKUP(R97,CUSTOMS!$E$3:$N$1470,10,FALSE))</f>
        <v>中国</v>
      </c>
      <c r="AB97" s="33">
        <f>IF(R97="","",VLOOKUP(G97,WMS!$E$3:$T$944,15,FALSE))</f>
        <v>0.219</v>
      </c>
      <c r="AC97" s="33">
        <f t="shared" si="17"/>
        <v>10.512</v>
      </c>
      <c r="AD97" s="33" t="str">
        <f>IF(S97="","",VLOOKUP(S97,海关监管条件!$A$1:$B$2000,2,FALSE))</f>
        <v xml:space="preserve">无 </v>
      </c>
    </row>
    <row r="98" spans="1:30">
      <c r="A98" s="2">
        <v>43412</v>
      </c>
      <c r="B98" s="2">
        <v>43413</v>
      </c>
      <c r="C98" s="2" t="s">
        <v>4185</v>
      </c>
      <c r="D98" s="19" t="s">
        <v>180</v>
      </c>
      <c r="E98" s="19" t="s">
        <v>2647</v>
      </c>
      <c r="F98" s="19">
        <v>42300434</v>
      </c>
      <c r="G98" s="17" t="str">
        <f t="shared" si="9"/>
        <v>KG-ARI-1808-00019-00385/42300434</v>
      </c>
      <c r="H98" s="18">
        <f>IF(G98="","",VLOOKUP(G98,WMS!$E$3:$Q$944,7,FALSE))</f>
        <v>12</v>
      </c>
      <c r="I98" s="18">
        <f>IF(G98="","",VLOOKUP(G98,WMS!$E$3:$Q$944,8,FALSE))</f>
        <v>0.5</v>
      </c>
      <c r="J98" s="18">
        <f>IF(G98="","",VLOOKUP(G98,WMS!$E$3:$Q$944,13,FALSE))</f>
        <v>5.0000000000000001E-3</v>
      </c>
      <c r="K98" s="26" t="b">
        <f t="shared" si="19"/>
        <v>1</v>
      </c>
      <c r="L98" s="7">
        <v>7</v>
      </c>
      <c r="M98" s="27">
        <f>IF(G98="","",VLOOKUP(G98,WMS!$E$3:$U$944,7,0)*L98)</f>
        <v>84</v>
      </c>
      <c r="N98" s="28" t="str">
        <f>IF(G98="","",VLOOKUP(G98,WMS!$E$3:$U$944,17,0))</f>
        <v>A18-202</v>
      </c>
      <c r="O98" s="29">
        <f t="shared" si="18"/>
        <v>3.5</v>
      </c>
      <c r="P98" s="29">
        <f t="shared" si="14"/>
        <v>3.5000000000000003E-2</v>
      </c>
      <c r="Q98" s="26" t="str">
        <f>IF(G98="","",VLOOKUP(G98,WMS!$E$3:$G$944,2,FALSE))</f>
        <v>KAS18081003</v>
      </c>
      <c r="R98" s="26" t="str">
        <f>IF(G98="","",VLOOKUP(G98,WMS!$E$3:$G$944,3,FALSE))</f>
        <v>KAS18008100324</v>
      </c>
      <c r="S98" s="17" t="str">
        <f>IF(R98="","",VLOOKUP(R98,CUSTOMS!$E$3:$N$1470,2,FALSE))</f>
        <v>8518300000</v>
      </c>
      <c r="T98" s="17" t="str">
        <f>IF(R98="","",VLOOKUP(R98,CUSTOMS!$E$3:$N$1470,3,FALSE))</f>
        <v>耳塞</v>
      </c>
      <c r="U98" s="18">
        <f t="shared" si="15"/>
        <v>84</v>
      </c>
      <c r="V98" s="18" t="str">
        <f>IF(R98="","",VLOOKUP(R98,CUSTOMS!$E$3:$N$1470,5,FALSE))</f>
        <v>个</v>
      </c>
      <c r="W98" s="33">
        <f>IF(R98="","",VLOOKUP(R98,CUSTOMS!$E$3:$N$1470,6,FALSE))</f>
        <v>1.4162999999999999</v>
      </c>
      <c r="X98" s="33">
        <f t="shared" si="16"/>
        <v>118.96919999999999</v>
      </c>
      <c r="Y98" s="18" t="str">
        <f>IF(R98="","",VLOOKUP(R98,CUSTOMS!$E$3:$N$1470,8,FALSE))</f>
        <v>美元</v>
      </c>
      <c r="Z98" s="18" t="str">
        <f>IF(R98="","",VLOOKUP(R98,CUSTOMS!$E$3:$N$1470,9,FALSE))</f>
        <v>中国</v>
      </c>
      <c r="AA98" s="18" t="str">
        <f>IF(R98="","",VLOOKUP(R98,CUSTOMS!$E$3:$N$1470,10,FALSE))</f>
        <v>中国</v>
      </c>
      <c r="AB98" s="33">
        <f>IF(R98="","",VLOOKUP(G98,WMS!$E$3:$T$944,15,FALSE))</f>
        <v>2.8000000000000001E-2</v>
      </c>
      <c r="AC98" s="33">
        <f t="shared" si="17"/>
        <v>2.3519999999999999</v>
      </c>
      <c r="AD98" s="33" t="str">
        <f>IF(S98="","",VLOOKUP(S98,海关监管条件!$A$1:$B$2000,2,FALSE))</f>
        <v xml:space="preserve">无 </v>
      </c>
    </row>
    <row r="99" spans="1:30">
      <c r="A99" s="2">
        <v>43412</v>
      </c>
      <c r="B99" s="2">
        <v>43413</v>
      </c>
      <c r="C99" s="2" t="s">
        <v>4185</v>
      </c>
      <c r="D99" s="19" t="s">
        <v>180</v>
      </c>
      <c r="E99" s="19" t="s">
        <v>2647</v>
      </c>
      <c r="F99" s="19">
        <v>42562504</v>
      </c>
      <c r="G99" s="17" t="str">
        <f t="shared" si="9"/>
        <v>KG-ARI-1808-00019-00385/42562504</v>
      </c>
      <c r="H99" s="18">
        <f>IF(G99="","",VLOOKUP(G99,WMS!$E$3:$Q$944,7,FALSE))</f>
        <v>6</v>
      </c>
      <c r="I99" s="18">
        <f>IF(G99="","",VLOOKUP(G99,WMS!$E$3:$Q$944,8,FALSE))</f>
        <v>1.85</v>
      </c>
      <c r="J99" s="18">
        <f>IF(G99="","",VLOOKUP(G99,WMS!$E$3:$Q$944,13,FALSE))</f>
        <v>2.9000000000000001E-2</v>
      </c>
      <c r="K99" s="26" t="b">
        <f t="shared" si="19"/>
        <v>1</v>
      </c>
      <c r="L99" s="7">
        <v>4</v>
      </c>
      <c r="M99" s="27">
        <f>IF(G99="","",VLOOKUP(G99,WMS!$E$3:$U$944,7,0)*L99)</f>
        <v>24</v>
      </c>
      <c r="N99" s="28" t="str">
        <f>IF(G99="","",VLOOKUP(G99,WMS!$E$3:$U$944,17,0))</f>
        <v>A18-102</v>
      </c>
      <c r="O99" s="29">
        <f t="shared" si="18"/>
        <v>7.4</v>
      </c>
      <c r="P99" s="29">
        <f t="shared" si="14"/>
        <v>0.11600000000000001</v>
      </c>
      <c r="Q99" s="26" t="str">
        <f>IF(G99="","",VLOOKUP(G99,WMS!$E$3:$G$944,2,FALSE))</f>
        <v>KAS18081003</v>
      </c>
      <c r="R99" s="26" t="str">
        <f>IF(G99="","",VLOOKUP(G99,WMS!$E$3:$G$944,3,FALSE))</f>
        <v>KAS18008100325</v>
      </c>
      <c r="S99" s="17" t="str">
        <f>IF(R99="","",VLOOKUP(R99,CUSTOMS!$E$3:$N$1470,2,FALSE))</f>
        <v>8518300000</v>
      </c>
      <c r="T99" s="17" t="str">
        <f>IF(R99="","",VLOOKUP(R99,CUSTOMS!$E$3:$N$1470,3,FALSE))</f>
        <v>耳机</v>
      </c>
      <c r="U99" s="18">
        <f t="shared" si="15"/>
        <v>24</v>
      </c>
      <c r="V99" s="18" t="str">
        <f>IF(R99="","",VLOOKUP(R99,CUSTOMS!$E$3:$N$1470,5,FALSE))</f>
        <v>个</v>
      </c>
      <c r="W99" s="33">
        <f>IF(R99="","",VLOOKUP(R99,CUSTOMS!$E$3:$N$1470,6,FALSE))</f>
        <v>2.7198000000000002</v>
      </c>
      <c r="X99" s="33">
        <f t="shared" si="16"/>
        <v>65.275200000000012</v>
      </c>
      <c r="Y99" s="18" t="str">
        <f>IF(R99="","",VLOOKUP(R99,CUSTOMS!$E$3:$N$1470,8,FALSE))</f>
        <v>美元</v>
      </c>
      <c r="Z99" s="18" t="str">
        <f>IF(R99="","",VLOOKUP(R99,CUSTOMS!$E$3:$N$1470,9,FALSE))</f>
        <v>中国</v>
      </c>
      <c r="AA99" s="18" t="str">
        <f>IF(R99="","",VLOOKUP(R99,CUSTOMS!$E$3:$N$1470,10,FALSE))</f>
        <v>中国</v>
      </c>
      <c r="AB99" s="33">
        <f>IF(R99="","",VLOOKUP(G99,WMS!$E$3:$T$944,15,FALSE))</f>
        <v>0.28799999999999998</v>
      </c>
      <c r="AC99" s="33">
        <f t="shared" si="17"/>
        <v>6.911999999999999</v>
      </c>
      <c r="AD99" s="33" t="str">
        <f>IF(S99="","",VLOOKUP(S99,海关监管条件!$A$1:$B$2000,2,FALSE))</f>
        <v xml:space="preserve">无 </v>
      </c>
    </row>
    <row r="100" spans="1:30">
      <c r="A100" s="2">
        <v>43412</v>
      </c>
      <c r="B100" s="2">
        <v>43413</v>
      </c>
      <c r="C100" s="2" t="s">
        <v>4185</v>
      </c>
      <c r="D100" s="19" t="s">
        <v>180</v>
      </c>
      <c r="E100" s="19" t="s">
        <v>2647</v>
      </c>
      <c r="F100" s="19">
        <v>42568612</v>
      </c>
      <c r="G100" s="17" t="str">
        <f t="shared" si="9"/>
        <v>KG-ARI-1808-00019-00385/42568612</v>
      </c>
      <c r="H100" s="18">
        <f>IF(G100="","",VLOOKUP(G100,WMS!$E$3:$Q$944,7,FALSE))</f>
        <v>12</v>
      </c>
      <c r="I100" s="18">
        <f>IF(G100="","",VLOOKUP(G100,WMS!$E$3:$Q$944,8,FALSE))</f>
        <v>0.68</v>
      </c>
      <c r="J100" s="18">
        <f>IF(G100="","",VLOOKUP(G100,WMS!$E$3:$Q$944,13,FALSE))</f>
        <v>8.9999999999999993E-3</v>
      </c>
      <c r="K100" s="26" t="b">
        <f t="shared" si="19"/>
        <v>1</v>
      </c>
      <c r="L100" s="7">
        <v>3</v>
      </c>
      <c r="M100" s="27">
        <f>IF(G100="","",VLOOKUP(G100,WMS!$E$3:$U$944,7,0)*L100)</f>
        <v>36</v>
      </c>
      <c r="N100" s="28" t="str">
        <f>IF(G100="","",VLOOKUP(G100,WMS!$E$3:$U$944,17,0))</f>
        <v>A18-102</v>
      </c>
      <c r="O100" s="29">
        <f t="shared" si="18"/>
        <v>2.04</v>
      </c>
      <c r="P100" s="29">
        <f t="shared" si="14"/>
        <v>2.6999999999999996E-2</v>
      </c>
      <c r="Q100" s="26" t="str">
        <f>IF(G100="","",VLOOKUP(G100,WMS!$E$3:$G$944,2,FALSE))</f>
        <v>KAS18081003</v>
      </c>
      <c r="R100" s="26" t="str">
        <f>IF(G100="","",VLOOKUP(G100,WMS!$E$3:$G$944,3,FALSE))</f>
        <v>KAS18008100324</v>
      </c>
      <c r="S100" s="17" t="str">
        <f>IF(R100="","",VLOOKUP(R100,CUSTOMS!$E$3:$N$1470,2,FALSE))</f>
        <v>8518300000</v>
      </c>
      <c r="T100" s="17" t="str">
        <f>IF(R100="","",VLOOKUP(R100,CUSTOMS!$E$3:$N$1470,3,FALSE))</f>
        <v>耳塞</v>
      </c>
      <c r="U100" s="18">
        <f t="shared" si="15"/>
        <v>36</v>
      </c>
      <c r="V100" s="18" t="str">
        <f>IF(R100="","",VLOOKUP(R100,CUSTOMS!$E$3:$N$1470,5,FALSE))</f>
        <v>个</v>
      </c>
      <c r="W100" s="33">
        <f>IF(R100="","",VLOOKUP(R100,CUSTOMS!$E$3:$N$1470,6,FALSE))</f>
        <v>1.4162999999999999</v>
      </c>
      <c r="X100" s="33">
        <f t="shared" si="16"/>
        <v>50.986799999999995</v>
      </c>
      <c r="Y100" s="18" t="str">
        <f>IF(R100="","",VLOOKUP(R100,CUSTOMS!$E$3:$N$1470,8,FALSE))</f>
        <v>美元</v>
      </c>
      <c r="Z100" s="18" t="str">
        <f>IF(R100="","",VLOOKUP(R100,CUSTOMS!$E$3:$N$1470,9,FALSE))</f>
        <v>中国</v>
      </c>
      <c r="AA100" s="18" t="str">
        <f>IF(R100="","",VLOOKUP(R100,CUSTOMS!$E$3:$N$1470,10,FALSE))</f>
        <v>中国</v>
      </c>
      <c r="AB100" s="33">
        <f>IF(R100="","",VLOOKUP(G100,WMS!$E$3:$T$944,15,FALSE))</f>
        <v>4.3999999999999997E-2</v>
      </c>
      <c r="AC100" s="33">
        <f t="shared" si="17"/>
        <v>1.5839999999999999</v>
      </c>
      <c r="AD100" s="33" t="str">
        <f>IF(S100="","",VLOOKUP(S100,海关监管条件!$A$1:$B$2000,2,FALSE))</f>
        <v xml:space="preserve">无 </v>
      </c>
    </row>
    <row r="101" spans="1:30">
      <c r="A101" s="2">
        <v>43412</v>
      </c>
      <c r="B101" s="2">
        <v>43413</v>
      </c>
      <c r="C101" s="2" t="s">
        <v>4185</v>
      </c>
      <c r="D101" s="19" t="s">
        <v>180</v>
      </c>
      <c r="E101" s="19" t="s">
        <v>2647</v>
      </c>
      <c r="F101" s="19">
        <v>42568674</v>
      </c>
      <c r="G101" s="17" t="str">
        <f t="shared" ref="G101:G144" si="20">IF(F101="","",E101&amp;"/"&amp;F101)</f>
        <v>KG-ARI-1808-00019-00385/42568674</v>
      </c>
      <c r="H101" s="18">
        <f>IF(G101="","",VLOOKUP(G101,WMS!$E$3:$Q$944,7,FALSE))</f>
        <v>12</v>
      </c>
      <c r="I101" s="18">
        <f>IF(G101="","",VLOOKUP(G101,WMS!$E$3:$Q$944,8,FALSE))</f>
        <v>0.65</v>
      </c>
      <c r="J101" s="18">
        <f>IF(G101="","",VLOOKUP(G101,WMS!$E$3:$Q$944,13,FALSE))</f>
        <v>8.9999999999999993E-3</v>
      </c>
      <c r="K101" s="26" t="b">
        <f t="shared" ref="K101:K144" si="21">IF(M101="","",EXACT(H101,M101/L101))</f>
        <v>1</v>
      </c>
      <c r="L101" s="7">
        <v>3</v>
      </c>
      <c r="M101" s="27">
        <f>IF(G101="","",VLOOKUP(G101,WMS!$E$3:$U$944,7,0)*L101)</f>
        <v>36</v>
      </c>
      <c r="N101" s="28" t="str">
        <f>IF(G101="","",VLOOKUP(G101,WMS!$E$3:$U$944,17,0))</f>
        <v>A18-302</v>
      </c>
      <c r="O101" s="29">
        <f t="shared" ref="O101:O144" si="22">IF(L101="","",I101*L101)</f>
        <v>1.9500000000000002</v>
      </c>
      <c r="P101" s="29">
        <f t="shared" ref="P101:P130" si="23">IF(L101="","",J101*L101)</f>
        <v>2.6999999999999996E-2</v>
      </c>
      <c r="Q101" s="26" t="str">
        <f>IF(G101="","",VLOOKUP(G101,WMS!$E$3:$G$944,2,FALSE))</f>
        <v>KAS18081003</v>
      </c>
      <c r="R101" s="26" t="str">
        <f>IF(G101="","",VLOOKUP(G101,WMS!$E$3:$G$944,3,FALSE))</f>
        <v>KAS18008100324</v>
      </c>
      <c r="S101" s="17" t="str">
        <f>IF(R101="","",VLOOKUP(R101,CUSTOMS!$E$3:$N$1470,2,FALSE))</f>
        <v>8518300000</v>
      </c>
      <c r="T101" s="17" t="str">
        <f>IF(R101="","",VLOOKUP(R101,CUSTOMS!$E$3:$N$1470,3,FALSE))</f>
        <v>耳塞</v>
      </c>
      <c r="U101" s="18">
        <f t="shared" ref="U101:U130" si="24">IF(V101="","",IF(V101="千克",M101*AB101,M101))</f>
        <v>36</v>
      </c>
      <c r="V101" s="18" t="str">
        <f>IF(R101="","",VLOOKUP(R101,CUSTOMS!$E$3:$N$1470,5,FALSE))</f>
        <v>个</v>
      </c>
      <c r="W101" s="33">
        <f>IF(R101="","",VLOOKUP(R101,CUSTOMS!$E$3:$N$1470,6,FALSE))</f>
        <v>1.4162999999999999</v>
      </c>
      <c r="X101" s="33">
        <f t="shared" ref="X101:X130" si="25">IF(W101="","",U101*W101)</f>
        <v>50.986799999999995</v>
      </c>
      <c r="Y101" s="18" t="str">
        <f>IF(R101="","",VLOOKUP(R101,CUSTOMS!$E$3:$N$1470,8,FALSE))</f>
        <v>美元</v>
      </c>
      <c r="Z101" s="18" t="str">
        <f>IF(R101="","",VLOOKUP(R101,CUSTOMS!$E$3:$N$1470,9,FALSE))</f>
        <v>中国</v>
      </c>
      <c r="AA101" s="18" t="str">
        <f>IF(R101="","",VLOOKUP(R101,CUSTOMS!$E$3:$N$1470,10,FALSE))</f>
        <v>中国</v>
      </c>
      <c r="AB101" s="33">
        <f>IF(R101="","",VLOOKUP(G101,WMS!$E$3:$T$944,15,FALSE))</f>
        <v>4.3999999999999997E-2</v>
      </c>
      <c r="AC101" s="33">
        <f t="shared" ref="AC101:AC130" si="26">IF(AB101="","",M101*AB101)</f>
        <v>1.5839999999999999</v>
      </c>
      <c r="AD101" s="33" t="str">
        <f>IF(S101="","",VLOOKUP(S101,海关监管条件!$A$1:$B$2000,2,FALSE))</f>
        <v xml:space="preserve">无 </v>
      </c>
    </row>
    <row r="102" spans="1:30">
      <c r="A102" s="2">
        <v>43412</v>
      </c>
      <c r="B102" s="2">
        <v>43413</v>
      </c>
      <c r="C102" s="2" t="s">
        <v>4185</v>
      </c>
      <c r="D102" s="19" t="s">
        <v>180</v>
      </c>
      <c r="E102" s="19" t="s">
        <v>2647</v>
      </c>
      <c r="F102" s="19">
        <v>42605522</v>
      </c>
      <c r="G102" s="17" t="str">
        <f t="shared" si="20"/>
        <v>KG-ARI-1808-00019-00385/42605522</v>
      </c>
      <c r="H102" s="18">
        <f>IF(G102="","",VLOOKUP(G102,WMS!$E$3:$Q$944,7,FALSE))</f>
        <v>6</v>
      </c>
      <c r="I102" s="18">
        <f>IF(G102="","",VLOOKUP(G102,WMS!$E$3:$Q$944,8,FALSE))</f>
        <v>1.7</v>
      </c>
      <c r="J102" s="18">
        <f>IF(G102="","",VLOOKUP(G102,WMS!$E$3:$Q$944,13,FALSE))</f>
        <v>0.03</v>
      </c>
      <c r="K102" s="26" t="b">
        <f t="shared" si="21"/>
        <v>1</v>
      </c>
      <c r="L102" s="7">
        <v>6</v>
      </c>
      <c r="M102" s="27">
        <f>IF(G102="","",VLOOKUP(G102,WMS!$E$3:$U$944,7,0)*L102)</f>
        <v>36</v>
      </c>
      <c r="N102" s="28" t="str">
        <f>IF(G102="","",VLOOKUP(G102,WMS!$E$3:$U$944,17,0))</f>
        <v>A20-301</v>
      </c>
      <c r="O102" s="29">
        <f t="shared" si="22"/>
        <v>10.199999999999999</v>
      </c>
      <c r="P102" s="29">
        <f t="shared" si="23"/>
        <v>0.18</v>
      </c>
      <c r="Q102" s="26" t="str">
        <f>IF(G102="","",VLOOKUP(G102,WMS!$E$3:$G$944,2,FALSE))</f>
        <v>KAS18081003</v>
      </c>
      <c r="R102" s="26" t="str">
        <f>IF(G102="","",VLOOKUP(G102,WMS!$E$3:$G$944,3,FALSE))</f>
        <v>KAS18008100323</v>
      </c>
      <c r="S102" s="17" t="str">
        <f>IF(R102="","",VLOOKUP(R102,CUSTOMS!$E$3:$N$1470,2,FALSE))</f>
        <v>8518300000</v>
      </c>
      <c r="T102" s="17" t="str">
        <f>IF(R102="","",VLOOKUP(R102,CUSTOMS!$E$3:$N$1470,3,FALSE))</f>
        <v>耳机</v>
      </c>
      <c r="U102" s="18">
        <f t="shared" si="24"/>
        <v>36</v>
      </c>
      <c r="V102" s="18" t="str">
        <f>IF(R102="","",VLOOKUP(R102,CUSTOMS!$E$3:$N$1470,5,FALSE))</f>
        <v>个</v>
      </c>
      <c r="W102" s="33">
        <f>IF(R102="","",VLOOKUP(R102,CUSTOMS!$E$3:$N$1470,6,FALSE))</f>
        <v>3.3</v>
      </c>
      <c r="X102" s="33">
        <f t="shared" si="25"/>
        <v>118.8</v>
      </c>
      <c r="Y102" s="18" t="str">
        <f>IF(R102="","",VLOOKUP(R102,CUSTOMS!$E$3:$N$1470,8,FALSE))</f>
        <v>美元</v>
      </c>
      <c r="Z102" s="18" t="str">
        <f>IF(R102="","",VLOOKUP(R102,CUSTOMS!$E$3:$N$1470,9,FALSE))</f>
        <v>中国</v>
      </c>
      <c r="AA102" s="18" t="str">
        <f>IF(R102="","",VLOOKUP(R102,CUSTOMS!$E$3:$N$1470,10,FALSE))</f>
        <v>中国</v>
      </c>
      <c r="AB102" s="33">
        <f>IF(R102="","",VLOOKUP(G102,WMS!$E$3:$T$944,15,FALSE))</f>
        <v>0.20300000000000001</v>
      </c>
      <c r="AC102" s="33">
        <f t="shared" si="26"/>
        <v>7.3080000000000007</v>
      </c>
      <c r="AD102" s="33" t="str">
        <f>IF(S102="","",VLOOKUP(S102,海关监管条件!$A$1:$B$2000,2,FALSE))</f>
        <v xml:space="preserve">无 </v>
      </c>
    </row>
    <row r="103" spans="1:30">
      <c r="A103" s="2">
        <v>43412</v>
      </c>
      <c r="B103" s="2">
        <v>43413</v>
      </c>
      <c r="C103" s="2" t="s">
        <v>4185</v>
      </c>
      <c r="D103" s="19" t="s">
        <v>180</v>
      </c>
      <c r="E103" s="19" t="s">
        <v>2647</v>
      </c>
      <c r="F103" s="19">
        <v>42605546</v>
      </c>
      <c r="G103" s="17" t="str">
        <f t="shared" si="20"/>
        <v>KG-ARI-1808-00019-00385/42605546</v>
      </c>
      <c r="H103" s="18">
        <f>IF(G103="","",VLOOKUP(G103,WMS!$E$3:$Q$944,7,FALSE))</f>
        <v>6</v>
      </c>
      <c r="I103" s="18">
        <f>IF(G103="","",VLOOKUP(G103,WMS!$E$3:$Q$944,8,FALSE))</f>
        <v>1.7</v>
      </c>
      <c r="J103" s="18">
        <f>IF(G103="","",VLOOKUP(G103,WMS!$E$3:$Q$944,13,FALSE))</f>
        <v>0.03</v>
      </c>
      <c r="K103" s="26" t="b">
        <f t="shared" si="21"/>
        <v>1</v>
      </c>
      <c r="L103" s="7">
        <v>7</v>
      </c>
      <c r="M103" s="27">
        <f>IF(G103="","",VLOOKUP(G103,WMS!$E$3:$U$944,7,0)*L103)</f>
        <v>42</v>
      </c>
      <c r="N103" s="28" t="str">
        <f>IF(G103="","",VLOOKUP(G103,WMS!$E$3:$U$944,17,0))</f>
        <v>A20-202</v>
      </c>
      <c r="O103" s="29">
        <f t="shared" si="22"/>
        <v>11.9</v>
      </c>
      <c r="P103" s="29">
        <f t="shared" si="23"/>
        <v>0.21</v>
      </c>
      <c r="Q103" s="26" t="str">
        <f>IF(G103="","",VLOOKUP(G103,WMS!$E$3:$G$944,2,FALSE))</f>
        <v>KAS18081003</v>
      </c>
      <c r="R103" s="26" t="str">
        <f>IF(G103="","",VLOOKUP(G103,WMS!$E$3:$G$944,3,FALSE))</f>
        <v>KAS18008100323</v>
      </c>
      <c r="S103" s="17" t="str">
        <f>IF(R103="","",VLOOKUP(R103,CUSTOMS!$E$3:$N$1470,2,FALSE))</f>
        <v>8518300000</v>
      </c>
      <c r="T103" s="17" t="str">
        <f>IF(R103="","",VLOOKUP(R103,CUSTOMS!$E$3:$N$1470,3,FALSE))</f>
        <v>耳机</v>
      </c>
      <c r="U103" s="18">
        <f t="shared" si="24"/>
        <v>42</v>
      </c>
      <c r="V103" s="18" t="str">
        <f>IF(R103="","",VLOOKUP(R103,CUSTOMS!$E$3:$N$1470,5,FALSE))</f>
        <v>个</v>
      </c>
      <c r="W103" s="33">
        <f>IF(R103="","",VLOOKUP(R103,CUSTOMS!$E$3:$N$1470,6,FALSE))</f>
        <v>3.3</v>
      </c>
      <c r="X103" s="33">
        <f t="shared" si="25"/>
        <v>138.6</v>
      </c>
      <c r="Y103" s="18" t="str">
        <f>IF(R103="","",VLOOKUP(R103,CUSTOMS!$E$3:$N$1470,8,FALSE))</f>
        <v>美元</v>
      </c>
      <c r="Z103" s="18" t="str">
        <f>IF(R103="","",VLOOKUP(R103,CUSTOMS!$E$3:$N$1470,9,FALSE))</f>
        <v>中国</v>
      </c>
      <c r="AA103" s="18" t="str">
        <f>IF(R103="","",VLOOKUP(R103,CUSTOMS!$E$3:$N$1470,10,FALSE))</f>
        <v>中国</v>
      </c>
      <c r="AB103" s="33">
        <f>IF(R103="","",VLOOKUP(G103,WMS!$E$3:$T$944,15,FALSE))</f>
        <v>2.7E-2</v>
      </c>
      <c r="AC103" s="33">
        <f t="shared" si="26"/>
        <v>1.1339999999999999</v>
      </c>
      <c r="AD103" s="33" t="str">
        <f>IF(S103="","",VLOOKUP(S103,海关监管条件!$A$1:$B$2000,2,FALSE))</f>
        <v xml:space="preserve">无 </v>
      </c>
    </row>
    <row r="104" spans="1:30">
      <c r="A104" s="2">
        <v>43412</v>
      </c>
      <c r="B104" s="2">
        <v>43413</v>
      </c>
      <c r="C104" s="2" t="s">
        <v>4185</v>
      </c>
      <c r="D104" s="19" t="s">
        <v>301</v>
      </c>
      <c r="E104" s="19" t="s">
        <v>2731</v>
      </c>
      <c r="F104" s="19">
        <v>42636021</v>
      </c>
      <c r="G104" s="17" t="str">
        <f t="shared" si="20"/>
        <v>KG-ARI-1808-00019-00386/42636021</v>
      </c>
      <c r="H104" s="18">
        <f>IF(G104="","",VLOOKUP(G104,WMS!$E$3:$Q$944,7,FALSE))</f>
        <v>6</v>
      </c>
      <c r="I104" s="18">
        <f>IF(G104="","",VLOOKUP(G104,WMS!$E$3:$Q$944,8,FALSE))</f>
        <v>2.1</v>
      </c>
      <c r="J104" s="18">
        <f>IF(G104="","",VLOOKUP(G104,WMS!$E$3:$Q$944,13,FALSE))</f>
        <v>4.8000000000000001E-2</v>
      </c>
      <c r="K104" s="26" t="b">
        <f t="shared" si="21"/>
        <v>1</v>
      </c>
      <c r="L104" s="7">
        <v>7</v>
      </c>
      <c r="M104" s="27">
        <f>IF(G104="","",VLOOKUP(G104,WMS!$E$3:$U$944,7,0)*L104)</f>
        <v>42</v>
      </c>
      <c r="N104" s="28" t="str">
        <f>IF(G104="","",VLOOKUP(G104,WMS!$E$3:$U$944,17,0))</f>
        <v>A18-104</v>
      </c>
      <c r="O104" s="29">
        <f t="shared" si="22"/>
        <v>14.700000000000001</v>
      </c>
      <c r="P104" s="29">
        <f t="shared" si="23"/>
        <v>0.33600000000000002</v>
      </c>
      <c r="Q104" s="26" t="str">
        <f>IF(G104="","",VLOOKUP(G104,WMS!$E$3:$G$944,2,FALSE))</f>
        <v>KAS18101201</v>
      </c>
      <c r="R104" s="26" t="str">
        <f>IF(G104="","",VLOOKUP(G104,WMS!$E$3:$G$944,3,FALSE))</f>
        <v>KAS1810120106</v>
      </c>
      <c r="S104" s="17" t="str">
        <f>IF(R104="","",VLOOKUP(R104,CUSTOMS!$E$3:$N$1470,2,FALSE))</f>
        <v>8518300000</v>
      </c>
      <c r="T104" s="17" t="str">
        <f>IF(R104="","",VLOOKUP(R104,CUSTOMS!$E$3:$N$1470,3,FALSE))</f>
        <v>耳机</v>
      </c>
      <c r="U104" s="18">
        <f t="shared" si="24"/>
        <v>42</v>
      </c>
      <c r="V104" s="18" t="str">
        <f>IF(R104="","",VLOOKUP(R104,CUSTOMS!$E$3:$N$1470,5,FALSE))</f>
        <v>个</v>
      </c>
      <c r="W104" s="33">
        <f>IF(R104="","",VLOOKUP(R104,CUSTOMS!$E$3:$N$1470,6,FALSE))</f>
        <v>5</v>
      </c>
      <c r="X104" s="33">
        <f t="shared" si="25"/>
        <v>210</v>
      </c>
      <c r="Y104" s="18" t="str">
        <f>IF(R104="","",VLOOKUP(R104,CUSTOMS!$E$3:$N$1470,8,FALSE))</f>
        <v>美元</v>
      </c>
      <c r="Z104" s="18" t="str">
        <f>IF(R104="","",VLOOKUP(R104,CUSTOMS!$E$3:$N$1470,9,FALSE))</f>
        <v>中国</v>
      </c>
      <c r="AA104" s="18" t="str">
        <f>IF(R104="","",VLOOKUP(R104,CUSTOMS!$E$3:$N$1470,10,FALSE))</f>
        <v>中国</v>
      </c>
      <c r="AB104" s="33">
        <f>IF(R104="","",VLOOKUP(G104,WMS!$E$3:$T$944,15,FALSE))</f>
        <v>0.33999999999999997</v>
      </c>
      <c r="AC104" s="33">
        <f t="shared" si="26"/>
        <v>14.28</v>
      </c>
      <c r="AD104" s="33" t="str">
        <f>IF(S104="","",VLOOKUP(S104,海关监管条件!$A$1:$B$2000,2,FALSE))</f>
        <v xml:space="preserve">无 </v>
      </c>
    </row>
    <row r="105" spans="1:30">
      <c r="A105" s="2">
        <v>43412</v>
      </c>
      <c r="B105" s="2">
        <v>43413</v>
      </c>
      <c r="C105" s="2" t="s">
        <v>4185</v>
      </c>
      <c r="D105" s="19" t="s">
        <v>180</v>
      </c>
      <c r="E105" s="19" t="s">
        <v>2658</v>
      </c>
      <c r="F105" s="19">
        <v>42242154</v>
      </c>
      <c r="G105" s="17" t="str">
        <f t="shared" si="20"/>
        <v>KG-ARI-1808-00019-00394/42242154</v>
      </c>
      <c r="H105" s="18">
        <f>IF(G105="","",VLOOKUP(G105,WMS!$E$3:$Q$944,7,FALSE))</f>
        <v>15</v>
      </c>
      <c r="I105" s="18">
        <f>IF(G105="","",VLOOKUP(G105,WMS!$E$3:$Q$944,8,FALSE))</f>
        <v>0.4</v>
      </c>
      <c r="J105" s="18">
        <f>IF(G105="","",VLOOKUP(G105,WMS!$E$3:$Q$944,13,FALSE))</f>
        <v>4.0000000000000001E-3</v>
      </c>
      <c r="K105" s="26" t="b">
        <f t="shared" si="21"/>
        <v>1</v>
      </c>
      <c r="L105" s="7">
        <v>2</v>
      </c>
      <c r="M105" s="27">
        <f>IF(G105="","",VLOOKUP(G105,WMS!$E$3:$U$944,7,0)*L105)</f>
        <v>30</v>
      </c>
      <c r="N105" s="28" t="str">
        <f>IF(G105="","",VLOOKUP(G105,WMS!$E$3:$U$944,17,0))</f>
        <v>A20-203</v>
      </c>
      <c r="O105" s="29">
        <f t="shared" si="22"/>
        <v>0.8</v>
      </c>
      <c r="P105" s="29">
        <f t="shared" si="23"/>
        <v>8.0000000000000002E-3</v>
      </c>
      <c r="Q105" s="26" t="str">
        <f>IF(G105="","",VLOOKUP(G105,WMS!$E$3:$G$944,2,FALSE))</f>
        <v>KAS18081003</v>
      </c>
      <c r="R105" s="26" t="str">
        <f>IF(G105="","",VLOOKUP(G105,WMS!$E$3:$G$944,3,FALSE))</f>
        <v>KAS18008100358</v>
      </c>
      <c r="S105" s="17" t="str">
        <f>IF(R105="","",VLOOKUP(R105,CUSTOMS!$E$3:$N$1470,2,FALSE))</f>
        <v>3926909090</v>
      </c>
      <c r="T105" s="17" t="str">
        <f>IF(R105="","",VLOOKUP(R105,CUSTOMS!$E$3:$N$1470,3,FALSE))</f>
        <v>塑胶手机保护壳</v>
      </c>
      <c r="U105" s="18">
        <f t="shared" si="24"/>
        <v>30</v>
      </c>
      <c r="V105" s="18" t="str">
        <f>IF(R105="","",VLOOKUP(R105,CUSTOMS!$E$3:$N$1470,5,FALSE))</f>
        <v>个</v>
      </c>
      <c r="W105" s="33">
        <f>IF(R105="","",VLOOKUP(R105,CUSTOMS!$E$3:$N$1470,6,FALSE))</f>
        <v>0.6411</v>
      </c>
      <c r="X105" s="33">
        <f t="shared" si="25"/>
        <v>19.233000000000001</v>
      </c>
      <c r="Y105" s="18" t="str">
        <f>IF(R105="","",VLOOKUP(R105,CUSTOMS!$E$3:$N$1470,8,FALSE))</f>
        <v>美元</v>
      </c>
      <c r="Z105" s="18" t="str">
        <f>IF(R105="","",VLOOKUP(R105,CUSTOMS!$E$3:$N$1470,9,FALSE))</f>
        <v>中国</v>
      </c>
      <c r="AA105" s="18" t="str">
        <f>IF(R105="","",VLOOKUP(R105,CUSTOMS!$E$3:$N$1470,10,FALSE))</f>
        <v>中国</v>
      </c>
      <c r="AB105" s="33">
        <f>IF(R105="","",VLOOKUP(G105,WMS!$E$3:$T$944,15,FALSE))</f>
        <v>2.6948717948717948E-2</v>
      </c>
      <c r="AC105" s="33">
        <f t="shared" si="26"/>
        <v>0.80846153846153845</v>
      </c>
      <c r="AD105" s="33" t="str">
        <f>IF(S105="","",VLOOKUP(S105,海关监管条件!$A$1:$B$2000,2,FALSE))</f>
        <v>无</v>
      </c>
    </row>
    <row r="106" spans="1:30">
      <c r="A106" s="2">
        <v>43412</v>
      </c>
      <c r="B106" s="2">
        <v>43413</v>
      </c>
      <c r="C106" s="2" t="s">
        <v>4185</v>
      </c>
      <c r="D106" s="19" t="s">
        <v>180</v>
      </c>
      <c r="E106" s="19" t="s">
        <v>2658</v>
      </c>
      <c r="F106" s="19">
        <v>42571452</v>
      </c>
      <c r="G106" s="17" t="str">
        <f t="shared" si="20"/>
        <v>KG-ARI-1808-00019-00394/42571452</v>
      </c>
      <c r="H106" s="18">
        <f>IF(G106="","",VLOOKUP(G106,WMS!$E$3:$Q$944,7,FALSE))</f>
        <v>15</v>
      </c>
      <c r="I106" s="18">
        <f>IF(G106="","",VLOOKUP(G106,WMS!$E$3:$Q$944,8,FALSE))</f>
        <v>0.5</v>
      </c>
      <c r="J106" s="18">
        <f>IF(G106="","",VLOOKUP(G106,WMS!$E$3:$Q$944,13,FALSE))</f>
        <v>4.0000000000000001E-3</v>
      </c>
      <c r="K106" s="26" t="b">
        <f t="shared" si="21"/>
        <v>1</v>
      </c>
      <c r="L106" s="7">
        <v>2</v>
      </c>
      <c r="M106" s="27">
        <f>IF(G106="","",VLOOKUP(G106,WMS!$E$3:$U$944,7,0)*L106)</f>
        <v>30</v>
      </c>
      <c r="N106" s="28" t="str">
        <f>IF(G106="","",VLOOKUP(G106,WMS!$E$3:$U$944,17,0))</f>
        <v>A20-203</v>
      </c>
      <c r="O106" s="29">
        <f t="shared" si="22"/>
        <v>1</v>
      </c>
      <c r="P106" s="29">
        <f t="shared" si="23"/>
        <v>8.0000000000000002E-3</v>
      </c>
      <c r="Q106" s="26" t="str">
        <f>IF(G106="","",VLOOKUP(G106,WMS!$E$3:$G$944,2,FALSE))</f>
        <v>KAS18081003</v>
      </c>
      <c r="R106" s="26" t="str">
        <f>IF(G106="","",VLOOKUP(G106,WMS!$E$3:$G$944,3,FALSE))</f>
        <v>KAS18008100358</v>
      </c>
      <c r="S106" s="17" t="str">
        <f>IF(R106="","",VLOOKUP(R106,CUSTOMS!$E$3:$N$1470,2,FALSE))</f>
        <v>3926909090</v>
      </c>
      <c r="T106" s="17" t="str">
        <f>IF(R106="","",VLOOKUP(R106,CUSTOMS!$E$3:$N$1470,3,FALSE))</f>
        <v>塑胶手机保护壳</v>
      </c>
      <c r="U106" s="18">
        <f t="shared" si="24"/>
        <v>30</v>
      </c>
      <c r="V106" s="18" t="str">
        <f>IF(R106="","",VLOOKUP(R106,CUSTOMS!$E$3:$N$1470,5,FALSE))</f>
        <v>个</v>
      </c>
      <c r="W106" s="33">
        <f>IF(R106="","",VLOOKUP(R106,CUSTOMS!$E$3:$N$1470,6,FALSE))</f>
        <v>0.6411</v>
      </c>
      <c r="X106" s="33">
        <f t="shared" si="25"/>
        <v>19.233000000000001</v>
      </c>
      <c r="Y106" s="18" t="str">
        <f>IF(R106="","",VLOOKUP(R106,CUSTOMS!$E$3:$N$1470,8,FALSE))</f>
        <v>美元</v>
      </c>
      <c r="Z106" s="18" t="str">
        <f>IF(R106="","",VLOOKUP(R106,CUSTOMS!$E$3:$N$1470,9,FALSE))</f>
        <v>中国</v>
      </c>
      <c r="AA106" s="18" t="str">
        <f>IF(R106="","",VLOOKUP(R106,CUSTOMS!$E$3:$N$1470,10,FALSE))</f>
        <v>中国</v>
      </c>
      <c r="AB106" s="33">
        <f>IF(R106="","",VLOOKUP(G106,WMS!$E$3:$T$944,15,FALSE))</f>
        <v>2.6950000000000002E-2</v>
      </c>
      <c r="AC106" s="33">
        <f t="shared" si="26"/>
        <v>0.8085</v>
      </c>
      <c r="AD106" s="33" t="str">
        <f>IF(S106="","",VLOOKUP(S106,海关监管条件!$A$1:$B$2000,2,FALSE))</f>
        <v>无</v>
      </c>
    </row>
    <row r="107" spans="1:30">
      <c r="A107" s="2">
        <v>43412</v>
      </c>
      <c r="B107" s="2">
        <v>43413</v>
      </c>
      <c r="C107" s="2" t="s">
        <v>4185</v>
      </c>
      <c r="D107" s="19" t="s">
        <v>180</v>
      </c>
      <c r="E107" s="19" t="s">
        <v>2644</v>
      </c>
      <c r="F107" s="19">
        <v>42511656</v>
      </c>
      <c r="G107" s="17" t="str">
        <f t="shared" si="20"/>
        <v>KG-ARI-1808-00019-00489/42511656</v>
      </c>
      <c r="H107" s="18">
        <f>IF(G107="","",VLOOKUP(G107,WMS!$E$3:$Q$944,7,FALSE))</f>
        <v>6</v>
      </c>
      <c r="I107" s="18">
        <f>IF(G107="","",VLOOKUP(G107,WMS!$E$3:$Q$944,8,FALSE))</f>
        <v>2.6</v>
      </c>
      <c r="J107" s="18">
        <f>IF(G107="","",VLOOKUP(G107,WMS!$E$3:$Q$944,13,FALSE))</f>
        <v>3.5000000000000003E-2</v>
      </c>
      <c r="K107" s="26" t="b">
        <f t="shared" si="21"/>
        <v>1</v>
      </c>
      <c r="L107" s="7">
        <v>7</v>
      </c>
      <c r="M107" s="27">
        <f>IF(G107="","",VLOOKUP(G107,WMS!$E$3:$U$944,7,0)*L107)</f>
        <v>42</v>
      </c>
      <c r="N107" s="28" t="str">
        <f>IF(G107="","",VLOOKUP(G107,WMS!$E$3:$U$944,17,0))</f>
        <v>A18-104、A20</v>
      </c>
      <c r="O107" s="29">
        <f t="shared" si="22"/>
        <v>18.2</v>
      </c>
      <c r="P107" s="29">
        <f t="shared" si="23"/>
        <v>0.24500000000000002</v>
      </c>
      <c r="Q107" s="26" t="str">
        <f>IF(G107="","",VLOOKUP(G107,WMS!$E$3:$G$944,2,FALSE))</f>
        <v>KAS18081003</v>
      </c>
      <c r="R107" s="26" t="str">
        <f>IF(G107="","",VLOOKUP(G107,WMS!$E$3:$G$944,3,FALSE))</f>
        <v>KAS18008100301</v>
      </c>
      <c r="S107" s="17" t="str">
        <f>IF(R107="","",VLOOKUP(R107,CUSTOMS!$E$3:$N$1470,2,FALSE))</f>
        <v>8518300000</v>
      </c>
      <c r="T107" s="17" t="str">
        <f>IF(R107="","",VLOOKUP(R107,CUSTOMS!$E$3:$N$1470,3,FALSE))</f>
        <v>耳机</v>
      </c>
      <c r="U107" s="18">
        <f t="shared" si="24"/>
        <v>42</v>
      </c>
      <c r="V107" s="18" t="str">
        <f>IF(R107="","",VLOOKUP(R107,CUSTOMS!$E$3:$N$1470,5,FALSE))</f>
        <v>个</v>
      </c>
      <c r="W107" s="33">
        <f>IF(R107="","",VLOOKUP(R107,CUSTOMS!$E$3:$N$1470,6,FALSE))</f>
        <v>5.9</v>
      </c>
      <c r="X107" s="33">
        <f t="shared" si="25"/>
        <v>247.8</v>
      </c>
      <c r="Y107" s="18" t="str">
        <f>IF(R107="","",VLOOKUP(R107,CUSTOMS!$E$3:$N$1470,8,FALSE))</f>
        <v>美元</v>
      </c>
      <c r="Z107" s="18" t="str">
        <f>IF(R107="","",VLOOKUP(R107,CUSTOMS!$E$3:$N$1470,9,FALSE))</f>
        <v>中国</v>
      </c>
      <c r="AA107" s="18" t="str">
        <f>IF(R107="","",VLOOKUP(R107,CUSTOMS!$E$3:$N$1470,10,FALSE))</f>
        <v>中国</v>
      </c>
      <c r="AB107" s="33">
        <f>IF(R107="","",VLOOKUP(G107,WMS!$E$3:$T$944,15,FALSE))</f>
        <v>0.42099999999999999</v>
      </c>
      <c r="AC107" s="33">
        <f t="shared" si="26"/>
        <v>17.681999999999999</v>
      </c>
      <c r="AD107" s="33" t="str">
        <f>IF(S107="","",VLOOKUP(S107,海关监管条件!$A$1:$B$2000,2,FALSE))</f>
        <v xml:space="preserve">无 </v>
      </c>
    </row>
    <row r="108" spans="1:30">
      <c r="A108" s="2">
        <v>43412</v>
      </c>
      <c r="B108" s="2">
        <v>43413</v>
      </c>
      <c r="C108" s="2" t="s">
        <v>4185</v>
      </c>
      <c r="D108" s="19" t="s">
        <v>321</v>
      </c>
      <c r="E108" s="19" t="s">
        <v>2772</v>
      </c>
      <c r="F108" s="19">
        <v>42564010</v>
      </c>
      <c r="G108" s="17" t="str">
        <f t="shared" si="20"/>
        <v>KG-KGT-1808-00016-00693/42564010</v>
      </c>
      <c r="H108" s="18">
        <f>IF(G108="","",VLOOKUP(G108,WMS!$E$3:$Q$944,7,FALSE))</f>
        <v>12</v>
      </c>
      <c r="I108" s="18">
        <f>IF(G108="","",VLOOKUP(G108,WMS!$E$3:$Q$944,8,FALSE))</f>
        <v>6</v>
      </c>
      <c r="J108" s="18">
        <f>IF(G108="","",VLOOKUP(G108,WMS!$E$3:$Q$944,13,FALSE))</f>
        <v>1.7000000000000001E-2</v>
      </c>
      <c r="K108" s="26" t="b">
        <f t="shared" si="21"/>
        <v>1</v>
      </c>
      <c r="L108" s="7">
        <v>13</v>
      </c>
      <c r="M108" s="27">
        <f>IF(G108="","",VLOOKUP(G108,WMS!$E$3:$U$944,7,0)*L108)</f>
        <v>156</v>
      </c>
      <c r="N108" s="28" t="str">
        <f>IF(G108="","",VLOOKUP(G108,WMS!$E$3:$U$944,17,0))</f>
        <v>A42-101</v>
      </c>
      <c r="O108" s="29">
        <f t="shared" si="22"/>
        <v>78</v>
      </c>
      <c r="P108" s="29">
        <f t="shared" si="23"/>
        <v>0.22100000000000003</v>
      </c>
      <c r="Q108" s="26" t="str">
        <f>IF(G108="","",VLOOKUP(G108,WMS!$E$3:$G$944,2,FALSE))</f>
        <v>KAS18103101</v>
      </c>
      <c r="R108" s="26" t="str">
        <f>IF(G108="","",VLOOKUP(G108,WMS!$E$3:$G$944,3,FALSE))</f>
        <v>KAS1810310103</v>
      </c>
      <c r="S108" s="17" t="str">
        <f>IF(R108="","",VLOOKUP(R108,CUSTOMS!$E$3:$N$1470,2,FALSE))</f>
        <v>6914900000</v>
      </c>
      <c r="T108" s="17" t="str">
        <f>IF(R108="","",VLOOKUP(R108,CUSTOMS!$E$3:$N$1470,3,FALSE))</f>
        <v>陶花盆</v>
      </c>
      <c r="U108" s="18">
        <f t="shared" si="24"/>
        <v>65</v>
      </c>
      <c r="V108" s="18" t="str">
        <f>IF(R108="","",VLOOKUP(R108,CUSTOMS!$E$3:$N$1470,5,FALSE))</f>
        <v>千克</v>
      </c>
      <c r="W108" s="33">
        <f>IF(R108="","",VLOOKUP(R108,CUSTOMS!$E$3:$N$1470,6,FALSE))</f>
        <v>1</v>
      </c>
      <c r="X108" s="33">
        <f t="shared" si="25"/>
        <v>65</v>
      </c>
      <c r="Y108" s="18" t="str">
        <f>IF(R108="","",VLOOKUP(R108,CUSTOMS!$E$3:$N$1470,8,FALSE))</f>
        <v>美元</v>
      </c>
      <c r="Z108" s="18" t="str">
        <f>IF(R108="","",VLOOKUP(R108,CUSTOMS!$E$3:$N$1470,9,FALSE))</f>
        <v>中国</v>
      </c>
      <c r="AA108" s="18" t="str">
        <f>IF(R108="","",VLOOKUP(R108,CUSTOMS!$E$3:$N$1470,10,FALSE))</f>
        <v>印度尼西亚</v>
      </c>
      <c r="AB108" s="33">
        <f>IF(R108="","",VLOOKUP(G108,WMS!$E$3:$T$944,15,FALSE))</f>
        <v>0.41666666666666669</v>
      </c>
      <c r="AC108" s="33">
        <f t="shared" si="26"/>
        <v>65</v>
      </c>
      <c r="AD108" s="33" t="str">
        <f>IF(S108="","",VLOOKUP(S108,海关监管条件!$A$1:$B$2000,2,FALSE))</f>
        <v>无</v>
      </c>
    </row>
    <row r="109" spans="1:30">
      <c r="A109" s="2">
        <v>43412</v>
      </c>
      <c r="B109" s="2">
        <v>43413</v>
      </c>
      <c r="C109" s="2" t="s">
        <v>4185</v>
      </c>
      <c r="D109" s="19" t="s">
        <v>321</v>
      </c>
      <c r="E109" s="19" t="s">
        <v>2770</v>
      </c>
      <c r="F109" s="19">
        <v>42592518</v>
      </c>
      <c r="G109" s="17" t="str">
        <f t="shared" si="20"/>
        <v>KG-KGT-1808-00016-00695/42592518</v>
      </c>
      <c r="H109" s="18">
        <f>IF(G109="","",VLOOKUP(G109,WMS!$E$3:$Q$944,7,FALSE))</f>
        <v>8</v>
      </c>
      <c r="I109" s="18">
        <f>IF(G109="","",VLOOKUP(G109,WMS!$E$3:$Q$944,8,FALSE))</f>
        <v>1.6</v>
      </c>
      <c r="J109" s="18">
        <f>IF(G109="","",VLOOKUP(G109,WMS!$E$3:$Q$944,13,FALSE))</f>
        <v>4.1000000000000002E-2</v>
      </c>
      <c r="K109" s="26" t="b">
        <f t="shared" si="21"/>
        <v>1</v>
      </c>
      <c r="L109" s="7">
        <v>24</v>
      </c>
      <c r="M109" s="27">
        <f>IF(G109="","",VLOOKUP(G109,WMS!$E$3:$U$944,7,0)*L109)</f>
        <v>192</v>
      </c>
      <c r="N109" s="28" t="str">
        <f>IF(G109="","",VLOOKUP(G109,WMS!$E$3:$U$944,17,0))</f>
        <v>A15-203</v>
      </c>
      <c r="O109" s="29">
        <f t="shared" si="22"/>
        <v>38.400000000000006</v>
      </c>
      <c r="P109" s="29">
        <f t="shared" si="23"/>
        <v>0.98399999999999999</v>
      </c>
      <c r="Q109" s="26" t="str">
        <f>IF(G109="","",VLOOKUP(G109,WMS!$E$3:$G$944,2,FALSE))</f>
        <v>KAS18103101</v>
      </c>
      <c r="R109" s="26" t="str">
        <f>IF(G109="","",VLOOKUP(G109,WMS!$E$3:$G$944,3,FALSE))</f>
        <v>KAS1810310102</v>
      </c>
      <c r="S109" s="17" t="str">
        <f>IF(R109="","",VLOOKUP(R109,CUSTOMS!$E$3:$N$1470,2,FALSE))</f>
        <v>6702100000</v>
      </c>
      <c r="T109" s="17" t="str">
        <f>IF(R109="","",VLOOKUP(R109,CUSTOMS!$E$3:$N$1470,3,FALSE))</f>
        <v>人造花</v>
      </c>
      <c r="U109" s="18">
        <f t="shared" si="24"/>
        <v>21.599999999999998</v>
      </c>
      <c r="V109" s="18" t="str">
        <f>IF(R109="","",VLOOKUP(R109,CUSTOMS!$E$3:$N$1470,5,FALSE))</f>
        <v>千克</v>
      </c>
      <c r="W109" s="33">
        <f>IF(R109="","",VLOOKUP(R109,CUSTOMS!$E$3:$N$1470,6,FALSE))</f>
        <v>1</v>
      </c>
      <c r="X109" s="33">
        <f t="shared" si="25"/>
        <v>21.599999999999998</v>
      </c>
      <c r="Y109" s="18" t="str">
        <f>IF(R109="","",VLOOKUP(R109,CUSTOMS!$E$3:$N$1470,8,FALSE))</f>
        <v>美元</v>
      </c>
      <c r="Z109" s="18" t="str">
        <f>IF(R109="","",VLOOKUP(R109,CUSTOMS!$E$3:$N$1470,9,FALSE))</f>
        <v>中国</v>
      </c>
      <c r="AA109" s="18" t="str">
        <f>IF(R109="","",VLOOKUP(R109,CUSTOMS!$E$3:$N$1470,10,FALSE))</f>
        <v>印度尼西亚</v>
      </c>
      <c r="AB109" s="33">
        <f>IF(R109="","",VLOOKUP(G109,WMS!$E$3:$T$944,15,FALSE))</f>
        <v>0.11249999999999999</v>
      </c>
      <c r="AC109" s="33">
        <f t="shared" si="26"/>
        <v>21.599999999999998</v>
      </c>
      <c r="AD109" s="33" t="str">
        <f>IF(S109="","",VLOOKUP(S109,海关监管条件!$A$1:$B$2000,2,FALSE))</f>
        <v xml:space="preserve">无 </v>
      </c>
    </row>
    <row r="110" spans="1:30">
      <c r="A110" s="2">
        <v>43426</v>
      </c>
      <c r="B110" s="2">
        <v>43427</v>
      </c>
      <c r="C110" s="2" t="s">
        <v>4186</v>
      </c>
      <c r="D110" s="36" t="s">
        <v>333</v>
      </c>
      <c r="E110" s="36" t="s">
        <v>2778</v>
      </c>
      <c r="F110" s="36" t="s">
        <v>2779</v>
      </c>
      <c r="G110" s="17" t="str">
        <f t="shared" si="20"/>
        <v>KG-ARI-1808-00019-00372/42573708A</v>
      </c>
      <c r="H110" s="18">
        <f>IF(G110="","",VLOOKUP(G110,WMS!$E$3:$Q$944,7,FALSE))</f>
        <v>8</v>
      </c>
      <c r="I110" s="18">
        <f>IF(G110="","",VLOOKUP(G110,WMS!$E$3:$Q$944,8,FALSE))</f>
        <v>3.05</v>
      </c>
      <c r="J110" s="18">
        <f>IF(G110="","",VLOOKUP(G110,WMS!$E$3:$Q$944,13,FALSE))</f>
        <v>8.9999999999999993E-3</v>
      </c>
      <c r="K110" s="26" t="b">
        <f t="shared" si="21"/>
        <v>1</v>
      </c>
      <c r="L110" s="7">
        <v>8</v>
      </c>
      <c r="M110" s="27">
        <f>IF(G110="","",VLOOKUP(G110,WMS!$E$3:$U$944,7,0)*L110)</f>
        <v>64</v>
      </c>
      <c r="N110" s="28" t="str">
        <f>IF(G110="","",VLOOKUP(G110,WMS!$E$3:$U$944,17,0))</f>
        <v>A22-304</v>
      </c>
      <c r="O110" s="29">
        <f t="shared" si="22"/>
        <v>24.4</v>
      </c>
      <c r="P110" s="29">
        <f t="shared" si="23"/>
        <v>7.1999999999999995E-2</v>
      </c>
      <c r="Q110" s="26" t="str">
        <f>IF(G110="","",VLOOKUP(G110,WMS!$E$3:$G$944,2,FALSE))</f>
        <v>KAS18110902</v>
      </c>
      <c r="R110" s="26" t="str">
        <f>IF(G110="","",VLOOKUP(G110,WMS!$E$3:$G$944,3,FALSE))</f>
        <v>KAS1811090201</v>
      </c>
      <c r="S110" s="17" t="str">
        <f>IF(R110="","",VLOOKUP(R110,CUSTOMS!$E$3:$N$1470,2,FALSE))</f>
        <v>4421919090</v>
      </c>
      <c r="T110" s="17" t="str">
        <f>IF(R110="","",VLOOKUP(R110,CUSTOMS!$E$3:$N$1470,3,FALSE))</f>
        <v>竹盖</v>
      </c>
      <c r="U110" s="18">
        <f t="shared" si="24"/>
        <v>1.9200000000000002</v>
      </c>
      <c r="V110" s="18" t="str">
        <f>IF(R110="","",VLOOKUP(R110,CUSTOMS!$E$3:$N$1470,5,FALSE))</f>
        <v>千克</v>
      </c>
      <c r="W110" s="33">
        <f>IF(R110="","",VLOOKUP(R110,CUSTOMS!$E$3:$N$1470,6,FALSE))</f>
        <v>3</v>
      </c>
      <c r="X110" s="33">
        <f t="shared" si="25"/>
        <v>5.7600000000000007</v>
      </c>
      <c r="Y110" s="18" t="str">
        <f>IF(R110="","",VLOOKUP(R110,CUSTOMS!$E$3:$N$1470,8,FALSE))</f>
        <v>美元</v>
      </c>
      <c r="Z110" s="18" t="str">
        <f>IF(R110="","",VLOOKUP(R110,CUSTOMS!$E$3:$N$1470,9,FALSE))</f>
        <v>中国</v>
      </c>
      <c r="AA110" s="18" t="str">
        <f>IF(R110="","",VLOOKUP(R110,CUSTOMS!$E$3:$N$1470,10,FALSE))</f>
        <v>美国</v>
      </c>
      <c r="AB110" s="33">
        <f>IF(R110="","",VLOOKUP(G110,WMS!$E$3:$T$944,15,FALSE))</f>
        <v>3.0000000000000002E-2</v>
      </c>
      <c r="AC110" s="33">
        <f t="shared" si="26"/>
        <v>1.9200000000000002</v>
      </c>
      <c r="AD110" s="33" t="str">
        <f>IF(S110="","",VLOOKUP(S110,海关监管条件!$A$1:$B$2000,2,FALSE))</f>
        <v>AB</v>
      </c>
    </row>
    <row r="111" spans="1:30">
      <c r="A111" s="2">
        <v>43426</v>
      </c>
      <c r="B111" s="2">
        <v>43427</v>
      </c>
      <c r="C111" s="2" t="s">
        <v>4186</v>
      </c>
      <c r="D111" s="36" t="s">
        <v>333</v>
      </c>
      <c r="E111" s="36" t="s">
        <v>2778</v>
      </c>
      <c r="F111" s="36" t="s">
        <v>2781</v>
      </c>
      <c r="G111" s="17" t="str">
        <f t="shared" si="20"/>
        <v>KG-ARI-1808-00019-00372/42590255A</v>
      </c>
      <c r="H111" s="18">
        <f>IF(G111="","",VLOOKUP(G111,WMS!$E$3:$Q$944,7,FALSE))</f>
        <v>4</v>
      </c>
      <c r="I111" s="18">
        <f>IF(G111="","",VLOOKUP(G111,WMS!$E$3:$Q$944,8,FALSE))</f>
        <v>4.2</v>
      </c>
      <c r="J111" s="18">
        <f>IF(G111="","",VLOOKUP(G111,WMS!$E$3:$Q$944,13,FALSE))</f>
        <v>1.9E-2</v>
      </c>
      <c r="K111" s="26" t="b">
        <f t="shared" si="21"/>
        <v>1</v>
      </c>
      <c r="L111" s="7">
        <v>17</v>
      </c>
      <c r="M111" s="27">
        <f>IF(G111="","",VLOOKUP(G111,WMS!$E$3:$U$944,7,0)*L111)</f>
        <v>68</v>
      </c>
      <c r="N111" s="28" t="str">
        <f>IF(G111="","",VLOOKUP(G111,WMS!$E$3:$U$944,17,0))</f>
        <v>A24-302</v>
      </c>
      <c r="O111" s="29">
        <f t="shared" si="22"/>
        <v>71.400000000000006</v>
      </c>
      <c r="P111" s="29">
        <f t="shared" si="23"/>
        <v>0.32300000000000001</v>
      </c>
      <c r="Q111" s="26" t="str">
        <f>IF(G111="","",VLOOKUP(G111,WMS!$E$3:$G$944,2,FALSE))</f>
        <v>KAS18110902</v>
      </c>
      <c r="R111" s="26" t="str">
        <f>IF(G111="","",VLOOKUP(G111,WMS!$E$3:$G$944,3,FALSE))</f>
        <v>KAS1811090201</v>
      </c>
      <c r="S111" s="17" t="str">
        <f>IF(R111="","",VLOOKUP(R111,CUSTOMS!$E$3:$N$1470,2,FALSE))</f>
        <v>4421919090</v>
      </c>
      <c r="T111" s="17" t="str">
        <f>IF(R111="","",VLOOKUP(R111,CUSTOMS!$E$3:$N$1470,3,FALSE))</f>
        <v>竹盖</v>
      </c>
      <c r="U111" s="18">
        <f t="shared" si="24"/>
        <v>7.48</v>
      </c>
      <c r="V111" s="18" t="str">
        <f>IF(R111="","",VLOOKUP(R111,CUSTOMS!$E$3:$N$1470,5,FALSE))</f>
        <v>千克</v>
      </c>
      <c r="W111" s="33">
        <f>IF(R111="","",VLOOKUP(R111,CUSTOMS!$E$3:$N$1470,6,FALSE))</f>
        <v>3</v>
      </c>
      <c r="X111" s="33">
        <f t="shared" si="25"/>
        <v>22.44</v>
      </c>
      <c r="Y111" s="18" t="str">
        <f>IF(R111="","",VLOOKUP(R111,CUSTOMS!$E$3:$N$1470,8,FALSE))</f>
        <v>美元</v>
      </c>
      <c r="Z111" s="18" t="str">
        <f>IF(R111="","",VLOOKUP(R111,CUSTOMS!$E$3:$N$1470,9,FALSE))</f>
        <v>中国</v>
      </c>
      <c r="AA111" s="18" t="str">
        <f>IF(R111="","",VLOOKUP(R111,CUSTOMS!$E$3:$N$1470,10,FALSE))</f>
        <v>美国</v>
      </c>
      <c r="AB111" s="33">
        <f>IF(R111="","",VLOOKUP(G111,WMS!$E$3:$T$944,15,FALSE))</f>
        <v>0.11</v>
      </c>
      <c r="AC111" s="33">
        <f t="shared" si="26"/>
        <v>7.48</v>
      </c>
      <c r="AD111" s="33" t="str">
        <f>IF(S111="","",VLOOKUP(S111,海关监管条件!$A$1:$B$2000,2,FALSE))</f>
        <v>AB</v>
      </c>
    </row>
    <row r="112" spans="1:30">
      <c r="A112" s="2">
        <v>43426</v>
      </c>
      <c r="B112" s="2">
        <v>43427</v>
      </c>
      <c r="C112" s="2" t="s">
        <v>4186</v>
      </c>
      <c r="D112" s="19" t="s">
        <v>347</v>
      </c>
      <c r="E112" s="19" t="s">
        <v>2772</v>
      </c>
      <c r="F112" s="19">
        <v>42447375</v>
      </c>
      <c r="G112" s="17" t="str">
        <f t="shared" si="20"/>
        <v>KG-KGT-1808-00016-00693/42447375</v>
      </c>
      <c r="H112" s="18">
        <f>IF(G112="","",VLOOKUP(G112,WMS!$E$3:$Q$944,7,FALSE))</f>
        <v>6</v>
      </c>
      <c r="I112" s="18">
        <f>IF(G112="","",VLOOKUP(G112,WMS!$E$3:$Q$944,8,FALSE))</f>
        <v>3.25</v>
      </c>
      <c r="J112" s="18">
        <f>IF(G112="","",VLOOKUP(G112,WMS!$E$3:$Q$944,13,FALSE))</f>
        <v>1.7999999999999999E-2</v>
      </c>
      <c r="K112" s="26" t="b">
        <f t="shared" si="21"/>
        <v>1</v>
      </c>
      <c r="L112" s="7">
        <v>18</v>
      </c>
      <c r="M112" s="27">
        <f>IF(G112="","",VLOOKUP(G112,WMS!$E$3:$U$944,7,0)*L112)</f>
        <v>108</v>
      </c>
      <c r="N112" s="28" t="str">
        <f>IF(G112="","",VLOOKUP(G112,WMS!$E$3:$U$944,17,0))</f>
        <v>A30-301-202</v>
      </c>
      <c r="O112" s="29">
        <f t="shared" si="22"/>
        <v>58.5</v>
      </c>
      <c r="P112" s="29">
        <f t="shared" si="23"/>
        <v>0.32399999999999995</v>
      </c>
      <c r="Q112" s="26" t="str">
        <f>IF(G112="","",VLOOKUP(G112,WMS!$E$3:$G$944,2,FALSE))</f>
        <v>KAS18111304</v>
      </c>
      <c r="R112" s="26" t="str">
        <f>IF(G112="","",VLOOKUP(G112,WMS!$E$3:$G$944,3,FALSE))</f>
        <v>KAS1811130404</v>
      </c>
      <c r="S112" s="17" t="str">
        <f>IF(R112="","",VLOOKUP(R112,CUSTOMS!$E$3:$N$1470,2,FALSE))</f>
        <v>6911101900</v>
      </c>
      <c r="T112" s="17" t="str">
        <f>IF(R112="","",VLOOKUP(R112,CUSTOMS!$E$3:$N$1470,3,FALSE))</f>
        <v>日用瓷:壶.罐</v>
      </c>
      <c r="U112" s="18">
        <f t="shared" si="24"/>
        <v>108</v>
      </c>
      <c r="V112" s="18" t="str">
        <f>IF(R112="","",VLOOKUP(R112,CUSTOMS!$E$3:$N$1470,5,FALSE))</f>
        <v>只</v>
      </c>
      <c r="W112" s="33">
        <f>IF(R112="","",VLOOKUP(R112,CUSTOMS!$E$3:$N$1470,6,FALSE))</f>
        <v>1</v>
      </c>
      <c r="X112" s="33">
        <f t="shared" si="25"/>
        <v>108</v>
      </c>
      <c r="Y112" s="18" t="str">
        <f>IF(R112="","",VLOOKUP(R112,CUSTOMS!$E$3:$N$1470,8,FALSE))</f>
        <v>港币</v>
      </c>
      <c r="Z112" s="18" t="str">
        <f>IF(R112="","",VLOOKUP(R112,CUSTOMS!$E$3:$N$1470,9,FALSE))</f>
        <v>中国</v>
      </c>
      <c r="AA112" s="18" t="str">
        <f>IF(R112="","",VLOOKUP(R112,CUSTOMS!$E$3:$N$1470,10,FALSE))</f>
        <v>印度尼西亚</v>
      </c>
      <c r="AB112" s="33">
        <f>IF(R112="","",VLOOKUP(G112,WMS!$E$3:$T$944,15,FALSE))</f>
        <v>0.46</v>
      </c>
      <c r="AC112" s="33">
        <f t="shared" si="26"/>
        <v>49.68</v>
      </c>
      <c r="AD112" s="33" t="str">
        <f>IF(S112="","",VLOOKUP(S112,海关监管条件!$A$1:$B$2000,2,FALSE))</f>
        <v>A</v>
      </c>
    </row>
    <row r="113" spans="1:30">
      <c r="A113" s="2">
        <v>43456</v>
      </c>
      <c r="B113" s="2">
        <v>43459</v>
      </c>
      <c r="C113" s="2" t="s">
        <v>4187</v>
      </c>
      <c r="D113" s="36" t="s">
        <v>314</v>
      </c>
      <c r="E113" s="36" t="s">
        <v>2765</v>
      </c>
      <c r="F113" s="36" t="s">
        <v>2766</v>
      </c>
      <c r="G113" s="17" t="str">
        <f t="shared" si="20"/>
        <v>KG-KGT-1810-00017-00517/42496984A</v>
      </c>
      <c r="H113" s="18">
        <f>IF(G113="","",VLOOKUP(G113,WMS!$E$3:$Q$944,7,FALSE))</f>
        <v>4</v>
      </c>
      <c r="I113" s="18">
        <f>IF(G113="","",VLOOKUP(G113,WMS!$E$3:$Q$944,8,FALSE))</f>
        <v>7.95</v>
      </c>
      <c r="J113" s="18">
        <f>IF(G113="","",VLOOKUP(G113,WMS!$E$3:$Q$944,13,FALSE))</f>
        <v>7.0000000000000007E-2</v>
      </c>
      <c r="K113" s="26" t="b">
        <f t="shared" si="21"/>
        <v>1</v>
      </c>
      <c r="L113" s="7">
        <v>506</v>
      </c>
      <c r="M113" s="27">
        <f>IF(G113="","",VLOOKUP(G113,WMS!$E$3:$U$944,7,0)*L113)</f>
        <v>2024</v>
      </c>
      <c r="N113" s="28" t="str">
        <f>IF(G113="","",VLOOKUP(G113,WMS!$E$3:$U$944,17,0))</f>
        <v>A08-303</v>
      </c>
      <c r="O113" s="29">
        <f t="shared" si="22"/>
        <v>4022.7000000000003</v>
      </c>
      <c r="P113" s="29">
        <f t="shared" si="23"/>
        <v>35.42</v>
      </c>
      <c r="Q113" s="26" t="str">
        <f>IF(G113="","",VLOOKUP(G113,WMS!$E$3:$G$944,2,FALSE))</f>
        <v>KAS18102503</v>
      </c>
      <c r="R113" s="26" t="str">
        <f>IF(G113="","",VLOOKUP(G113,WMS!$E$3:$G$944,3,FALSE))</f>
        <v>KAS1810250302</v>
      </c>
      <c r="S113" s="17" t="str">
        <f>IF(R113="","",VLOOKUP(R113,CUSTOMS!$E$3:$N$1470,2,FALSE))</f>
        <v>7323990000</v>
      </c>
      <c r="T113" s="17" t="str">
        <f>IF(R113="","",VLOOKUP(R113,CUSTOMS!$E$3:$N$1470,3,FALSE))</f>
        <v>铁制厨房架</v>
      </c>
      <c r="U113" s="18">
        <f t="shared" si="24"/>
        <v>2024</v>
      </c>
      <c r="V113" s="18" t="str">
        <f>IF(R113="","",VLOOKUP(R113,CUSTOMS!$E$3:$N$1470,5,FALSE))</f>
        <v>只</v>
      </c>
      <c r="W113" s="33">
        <f>IF(R113="","",VLOOKUP(R113,CUSTOMS!$E$3:$N$1470,6,FALSE))</f>
        <v>1.2852338129496399</v>
      </c>
      <c r="X113" s="33">
        <f t="shared" si="25"/>
        <v>2601.313237410071</v>
      </c>
      <c r="Y113" s="18" t="str">
        <f>IF(R113="","",VLOOKUP(R113,CUSTOMS!$E$3:$N$1470,8,FALSE))</f>
        <v>美元</v>
      </c>
      <c r="Z113" s="18" t="str">
        <f>IF(R113="","",VLOOKUP(R113,CUSTOMS!$E$3:$N$1470,9,FALSE))</f>
        <v>中国</v>
      </c>
      <c r="AA113" s="18" t="str">
        <f>IF(R113="","",VLOOKUP(R113,CUSTOMS!$E$3:$N$1470,10,FALSE))</f>
        <v>印度尼西亚</v>
      </c>
      <c r="AB113" s="33">
        <f>IF(R113="","",VLOOKUP(G113,WMS!$E$3:$T$944,15,FALSE))</f>
        <v>1.2450000000000001</v>
      </c>
      <c r="AC113" s="33">
        <f t="shared" si="26"/>
        <v>2519.88</v>
      </c>
      <c r="AD113" s="33" t="str">
        <f>IF(S113="","",VLOOKUP(S113,海关监管条件!$A$1:$B$2000,2,FALSE))</f>
        <v>A</v>
      </c>
    </row>
    <row r="114" spans="1:30">
      <c r="A114" s="2">
        <v>43456</v>
      </c>
      <c r="B114" s="2">
        <v>43459</v>
      </c>
      <c r="C114" s="2" t="s">
        <v>4187</v>
      </c>
      <c r="D114" s="36" t="s">
        <v>314</v>
      </c>
      <c r="E114" s="36" t="s">
        <v>2765</v>
      </c>
      <c r="F114" s="36" t="s">
        <v>2768</v>
      </c>
      <c r="G114" s="17" t="str">
        <f t="shared" si="20"/>
        <v>KG-KGT-1810-00017-00517/42496984B</v>
      </c>
      <c r="H114" s="18">
        <v>4</v>
      </c>
      <c r="I114" s="18">
        <f>IF(G114="","",VLOOKUP(G114,WMS!$E$3:$Q$944,8,FALSE))</f>
        <v>7.95</v>
      </c>
      <c r="J114" s="18">
        <f>IF(G114="","",VLOOKUP(G114,WMS!$E$3:$Q$944,13,FALSE))</f>
        <v>7.0000000000000007E-2</v>
      </c>
      <c r="K114" s="26" t="e">
        <f t="shared" si="21"/>
        <v>#DIV/0!</v>
      </c>
      <c r="M114" s="27">
        <v>2024</v>
      </c>
      <c r="N114" s="28" t="str">
        <f>IF(G114="","",VLOOKUP(G114,WMS!$E$3:$U$944,17,0))</f>
        <v>A08-303</v>
      </c>
      <c r="O114" s="29" t="str">
        <f t="shared" si="22"/>
        <v/>
      </c>
      <c r="P114" s="29" t="str">
        <f t="shared" si="23"/>
        <v/>
      </c>
      <c r="Q114" s="26" t="str">
        <f>IF(G114="","",VLOOKUP(G114,WMS!$E$3:$G$944,2,FALSE))</f>
        <v>KAS18102503</v>
      </c>
      <c r="R114" s="26" t="str">
        <f>IF(G114="","",VLOOKUP(G114,WMS!$E$3:$G$944,3,FALSE))</f>
        <v>KAS1810250303</v>
      </c>
      <c r="S114" s="17" t="str">
        <f>IF(R114="","",VLOOKUP(R114,CUSTOMS!$E$3:$N$1470,2,FALSE))</f>
        <v>3924100000</v>
      </c>
      <c r="T114" s="17" t="str">
        <f>IF(R114="","",VLOOKUP(R114,CUSTOMS!$E$3:$N$1470,3,FALSE))</f>
        <v>塑料接水盘连刀叉盒</v>
      </c>
      <c r="U114" s="18">
        <f t="shared" si="24"/>
        <v>2024</v>
      </c>
      <c r="V114" s="18" t="str">
        <f>IF(R114="","",VLOOKUP(R114,CUSTOMS!$E$3:$N$1470,5,FALSE))</f>
        <v>套</v>
      </c>
      <c r="W114" s="33">
        <f>IF(R114="","",VLOOKUP(R114,CUSTOMS!$E$3:$N$1470,6,FALSE))</f>
        <v>0.99812500000000004</v>
      </c>
      <c r="X114" s="33">
        <f t="shared" si="25"/>
        <v>2020.2050000000002</v>
      </c>
      <c r="Y114" s="18" t="str">
        <f>IF(R114="","",VLOOKUP(R114,CUSTOMS!$E$3:$N$1470,8,FALSE))</f>
        <v>美元</v>
      </c>
      <c r="Z114" s="18" t="str">
        <f>IF(R114="","",VLOOKUP(R114,CUSTOMS!$E$3:$N$1470,9,FALSE))</f>
        <v>中国</v>
      </c>
      <c r="AA114" s="18" t="str">
        <f>IF(R114="","",VLOOKUP(R114,CUSTOMS!$E$3:$N$1470,10,FALSE))</f>
        <v>印度尼西亚</v>
      </c>
      <c r="AB114" s="33">
        <f>IF(R114="","",VLOOKUP(G114,WMS!$E$3:$T$944,15,FALSE))</f>
        <v>0.315</v>
      </c>
      <c r="AC114" s="33">
        <f t="shared" si="26"/>
        <v>637.56000000000006</v>
      </c>
      <c r="AD114" s="33" t="str">
        <f>IF(S114="","",VLOOKUP(S114,海关监管条件!$A$1:$B$2000,2,FALSE))</f>
        <v xml:space="preserve">A </v>
      </c>
    </row>
    <row r="115" spans="1:30">
      <c r="A115" s="2">
        <v>43461</v>
      </c>
      <c r="B115" s="2">
        <v>43462</v>
      </c>
      <c r="C115" s="2" t="s">
        <v>4188</v>
      </c>
      <c r="D115" s="19" t="s">
        <v>180</v>
      </c>
      <c r="E115" s="19" t="s">
        <v>2646</v>
      </c>
      <c r="F115" s="19">
        <v>42603320</v>
      </c>
      <c r="G115" s="17" t="str">
        <f t="shared" si="20"/>
        <v>KG-ARI-1808-00019-00335/42603320</v>
      </c>
      <c r="H115" s="18">
        <f>IF(G115="","",VLOOKUP(G115,WMS!$E$3:$Q$944,7,FALSE))</f>
        <v>10</v>
      </c>
      <c r="I115" s="18">
        <f>IF(G115="","",VLOOKUP(G115,WMS!$E$3:$Q$944,8,FALSE))</f>
        <v>0.7</v>
      </c>
      <c r="J115" s="18">
        <f>IF(G115="","",VLOOKUP(G115,WMS!$E$3:$Q$944,13,FALSE))</f>
        <v>4.0000000000000001E-3</v>
      </c>
      <c r="K115" s="26" t="b">
        <f t="shared" si="21"/>
        <v>1</v>
      </c>
      <c r="L115" s="7">
        <v>1</v>
      </c>
      <c r="M115" s="27">
        <f>IF(G115="","",VLOOKUP(G115,WMS!$E$3:$U$944,7,0)*L115)</f>
        <v>10</v>
      </c>
      <c r="N115" s="28" t="str">
        <f>IF(G115="","",VLOOKUP(G115,WMS!$E$3:$U$944,17,0))</f>
        <v>A20-201</v>
      </c>
      <c r="O115" s="29">
        <f t="shared" si="22"/>
        <v>0.7</v>
      </c>
      <c r="P115" s="29">
        <f t="shared" si="23"/>
        <v>4.0000000000000001E-3</v>
      </c>
      <c r="Q115" s="26" t="str">
        <f>IF(G115="","",VLOOKUP(G115,WMS!$E$3:$G$944,2,FALSE))</f>
        <v>KAS18081003</v>
      </c>
      <c r="R115" s="26" t="str">
        <f>IF(G115="","",VLOOKUP(G115,WMS!$E$3:$G$944,3,FALSE))</f>
        <v>KAS18008100306</v>
      </c>
      <c r="S115" s="17" t="str">
        <f>IF(R115="","",VLOOKUP(R115,CUSTOMS!$E$3:$N$1470,2,FALSE))</f>
        <v>3926909090</v>
      </c>
      <c r="T115" s="17" t="str">
        <f>IF(R115="","",VLOOKUP(R115,CUSTOMS!$E$3:$N$1470,3,FALSE))</f>
        <v>手机套</v>
      </c>
      <c r="U115" s="18">
        <f t="shared" si="24"/>
        <v>10</v>
      </c>
      <c r="V115" s="18" t="str">
        <f>IF(R115="","",VLOOKUP(R115,CUSTOMS!$E$3:$N$1470,5,FALSE))</f>
        <v>个</v>
      </c>
      <c r="W115" s="33">
        <f>IF(R115="","",VLOOKUP(R115,CUSTOMS!$E$3:$N$1470,6,FALSE))</f>
        <v>2.5299999999999998</v>
      </c>
      <c r="X115" s="33">
        <f t="shared" si="25"/>
        <v>25.299999999999997</v>
      </c>
      <c r="Y115" s="18" t="str">
        <f>IF(R115="","",VLOOKUP(R115,CUSTOMS!$E$3:$N$1470,8,FALSE))</f>
        <v>美元</v>
      </c>
      <c r="Z115" s="18" t="str">
        <f>IF(R115="","",VLOOKUP(R115,CUSTOMS!$E$3:$N$1470,9,FALSE))</f>
        <v>中国</v>
      </c>
      <c r="AA115" s="18" t="str">
        <f>IF(R115="","",VLOOKUP(R115,CUSTOMS!$E$3:$N$1470,10,FALSE))</f>
        <v>中国</v>
      </c>
      <c r="AB115" s="33">
        <f>IF(R115="","",VLOOKUP(G115,WMS!$E$3:$T$944,15,FALSE))</f>
        <v>0.1</v>
      </c>
      <c r="AC115" s="33">
        <f t="shared" si="26"/>
        <v>1</v>
      </c>
      <c r="AD115" s="33" t="str">
        <f>IF(S115="","",VLOOKUP(S115,海关监管条件!$A$1:$B$2000,2,FALSE))</f>
        <v>无</v>
      </c>
    </row>
    <row r="116" spans="1:30">
      <c r="A116" s="2">
        <v>43461</v>
      </c>
      <c r="B116" s="2">
        <v>43462</v>
      </c>
      <c r="C116" s="2" t="s">
        <v>4188</v>
      </c>
      <c r="D116" s="19" t="s">
        <v>2808</v>
      </c>
      <c r="E116" s="19" t="s">
        <v>2809</v>
      </c>
      <c r="F116" s="19">
        <v>42496144</v>
      </c>
      <c r="G116" s="17" t="str">
        <f t="shared" si="20"/>
        <v>KG-ARI-1808-00019-00367/42496144</v>
      </c>
      <c r="H116" s="18">
        <f>IF(G116="","",VLOOKUP(G116,WMS!$E$3:$Q$944,7,FALSE))</f>
        <v>6</v>
      </c>
      <c r="I116" s="18">
        <f>IF(G116="","",VLOOKUP(G116,WMS!$E$3:$Q$944,8,FALSE))</f>
        <v>3.85</v>
      </c>
      <c r="J116" s="18">
        <f>IF(G116="","",VLOOKUP(G116,WMS!$E$3:$Q$944,13,FALSE))</f>
        <v>1.2999999999999999E-2</v>
      </c>
      <c r="K116" s="26" t="b">
        <f t="shared" si="21"/>
        <v>1</v>
      </c>
      <c r="L116" s="7">
        <v>6</v>
      </c>
      <c r="M116" s="27">
        <f>IF(G116="","",VLOOKUP(G116,WMS!$E$3:$U$944,7,0)*L116)</f>
        <v>36</v>
      </c>
      <c r="N116" s="28" t="str">
        <f>IF(G116="","",VLOOKUP(G116,WMS!$E$3:$U$944,17,0))</f>
        <v>A22-202</v>
      </c>
      <c r="O116" s="29">
        <f t="shared" si="22"/>
        <v>23.1</v>
      </c>
      <c r="P116" s="29">
        <f t="shared" si="23"/>
        <v>7.8E-2</v>
      </c>
      <c r="Q116" s="26" t="str">
        <f>IF(G116="","",VLOOKUP(G116,WMS!$E$3:$G$944,2,FALSE))</f>
        <v>KAS18111901</v>
      </c>
      <c r="R116" s="26" t="str">
        <f>IF(G116="","",VLOOKUP(G116,WMS!$E$3:$G$944,3,FALSE))</f>
        <v>KAS1811190104</v>
      </c>
      <c r="S116" s="17" t="str">
        <f>IF(R116="","",VLOOKUP(R116,CUSTOMS!$E$3:$N$1470,2,FALSE))</f>
        <v>6913100000</v>
      </c>
      <c r="T116" s="17" t="str">
        <f>IF(R116="","",VLOOKUP(R116,CUSTOMS!$E$3:$N$1470,3,FALSE))</f>
        <v>陈设瓷:花盆.香薰瓶</v>
      </c>
      <c r="U116" s="18">
        <f t="shared" si="24"/>
        <v>36</v>
      </c>
      <c r="V116" s="18" t="str">
        <f>IF(R116="","",VLOOKUP(R116,CUSTOMS!$E$3:$N$1470,5,FALSE))</f>
        <v>只</v>
      </c>
      <c r="W116" s="33">
        <f>IF(R116="","",VLOOKUP(R116,CUSTOMS!$E$3:$N$1470,6,FALSE))</f>
        <v>1</v>
      </c>
      <c r="X116" s="33">
        <f t="shared" si="25"/>
        <v>36</v>
      </c>
      <c r="Y116" s="18" t="str">
        <f>IF(R116="","",VLOOKUP(R116,CUSTOMS!$E$3:$N$1470,8,FALSE))</f>
        <v>港币</v>
      </c>
      <c r="Z116" s="18" t="str">
        <f>IF(R116="","",VLOOKUP(R116,CUSTOMS!$E$3:$N$1470,9,FALSE))</f>
        <v>中国</v>
      </c>
      <c r="AA116" s="18" t="str">
        <f>IF(R116="","",VLOOKUP(R116,CUSTOMS!$E$3:$N$1470,10,FALSE))</f>
        <v>美国</v>
      </c>
      <c r="AB116" s="33">
        <f>IF(R116="","",VLOOKUP(G116,WMS!$E$3:$T$944,15,FALSE))</f>
        <v>0.54999999999999993</v>
      </c>
      <c r="AC116" s="33">
        <f t="shared" si="26"/>
        <v>19.799999999999997</v>
      </c>
      <c r="AD116" s="33" t="str">
        <f>IF(S116="","",VLOOKUP(S116,海关监管条件!$A$1:$B$2000,2,FALSE))</f>
        <v>无</v>
      </c>
    </row>
    <row r="117" spans="1:30">
      <c r="A117" s="2">
        <v>43461</v>
      </c>
      <c r="B117" s="2">
        <v>43462</v>
      </c>
      <c r="C117" s="2" t="s">
        <v>4188</v>
      </c>
      <c r="D117" s="19" t="s">
        <v>367</v>
      </c>
      <c r="E117" s="19" t="s">
        <v>2778</v>
      </c>
      <c r="F117" s="19">
        <v>42498957</v>
      </c>
      <c r="G117" s="17" t="str">
        <f t="shared" si="20"/>
        <v>KG-ARI-1808-00019-00372/42498957</v>
      </c>
      <c r="H117" s="18">
        <f>IF(G117="","",VLOOKUP(G117,WMS!$E$3:$Q$944,7,FALSE))</f>
        <v>2</v>
      </c>
      <c r="I117" s="18">
        <f>IF(G117="","",VLOOKUP(G117,WMS!$E$3:$Q$944,8,FALSE))</f>
        <v>3.95</v>
      </c>
      <c r="J117" s="18">
        <f>IF(G117="","",VLOOKUP(G117,WMS!$E$3:$Q$944,13,FALSE))</f>
        <v>2.9000000000000001E-2</v>
      </c>
      <c r="K117" s="26" t="b">
        <f t="shared" si="21"/>
        <v>1</v>
      </c>
      <c r="L117" s="7">
        <v>6</v>
      </c>
      <c r="M117" s="27">
        <f>IF(G117="","",VLOOKUP(G117,WMS!$E$3:$U$944,7,0)*L117)</f>
        <v>12</v>
      </c>
      <c r="N117" s="28" t="str">
        <f>IF(G117="","",VLOOKUP(G117,WMS!$E$3:$U$944,17,0))</f>
        <v>A22-101-204</v>
      </c>
      <c r="O117" s="29">
        <f t="shared" si="22"/>
        <v>23.700000000000003</v>
      </c>
      <c r="P117" s="29">
        <f t="shared" si="23"/>
        <v>0.17400000000000002</v>
      </c>
      <c r="Q117" s="26" t="str">
        <f>IF(G117="","",VLOOKUP(G117,WMS!$E$3:$G$944,2,FALSE))</f>
        <v>KAS18111901</v>
      </c>
      <c r="R117" s="26" t="str">
        <f>IF(G117="","",VLOOKUP(G117,WMS!$E$3:$G$944,3,FALSE))</f>
        <v>KAS1811190104</v>
      </c>
      <c r="S117" s="17" t="str">
        <f>IF(R117="","",VLOOKUP(R117,CUSTOMS!$E$3:$N$1470,2,FALSE))</f>
        <v>6913100000</v>
      </c>
      <c r="T117" s="17" t="str">
        <f>IF(R117="","",VLOOKUP(R117,CUSTOMS!$E$3:$N$1470,3,FALSE))</f>
        <v>陈设瓷:花盆.香薰瓶</v>
      </c>
      <c r="U117" s="18">
        <f t="shared" si="24"/>
        <v>12</v>
      </c>
      <c r="V117" s="18" t="str">
        <f>IF(R117="","",VLOOKUP(R117,CUSTOMS!$E$3:$N$1470,5,FALSE))</f>
        <v>只</v>
      </c>
      <c r="W117" s="33">
        <f>IF(R117="","",VLOOKUP(R117,CUSTOMS!$E$3:$N$1470,6,FALSE))</f>
        <v>1</v>
      </c>
      <c r="X117" s="33">
        <f t="shared" si="25"/>
        <v>12</v>
      </c>
      <c r="Y117" s="18" t="str">
        <f>IF(R117="","",VLOOKUP(R117,CUSTOMS!$E$3:$N$1470,8,FALSE))</f>
        <v>港币</v>
      </c>
      <c r="Z117" s="18" t="str">
        <f>IF(R117="","",VLOOKUP(R117,CUSTOMS!$E$3:$N$1470,9,FALSE))</f>
        <v>中国</v>
      </c>
      <c r="AA117" s="18" t="str">
        <f>IF(R117="","",VLOOKUP(R117,CUSTOMS!$E$3:$N$1470,10,FALSE))</f>
        <v>美国</v>
      </c>
      <c r="AB117" s="33">
        <f>IF(R117="","",VLOOKUP(G117,WMS!$E$3:$T$944,15,FALSE))</f>
        <v>2.1</v>
      </c>
      <c r="AC117" s="33">
        <f t="shared" si="26"/>
        <v>25.200000000000003</v>
      </c>
      <c r="AD117" s="33" t="str">
        <f>IF(S117="","",VLOOKUP(S117,海关监管条件!$A$1:$B$2000,2,FALSE))</f>
        <v>无</v>
      </c>
    </row>
    <row r="118" spans="1:30">
      <c r="A118" s="2">
        <v>43461</v>
      </c>
      <c r="B118" s="2">
        <v>43462</v>
      </c>
      <c r="C118" s="2" t="s">
        <v>4188</v>
      </c>
      <c r="D118" s="19" t="s">
        <v>367</v>
      </c>
      <c r="E118" s="19" t="s">
        <v>2778</v>
      </c>
      <c r="F118" s="19">
        <v>42499947</v>
      </c>
      <c r="G118" s="17" t="str">
        <f t="shared" si="20"/>
        <v>KG-ARI-1808-00019-00372/42499947</v>
      </c>
      <c r="H118" s="18">
        <f>IF(G118="","",VLOOKUP(G118,WMS!$E$3:$Q$944,7,FALSE))</f>
        <v>8</v>
      </c>
      <c r="I118" s="18">
        <f>IF(G118="","",VLOOKUP(G118,WMS!$E$3:$Q$944,8,FALSE))</f>
        <v>3.95</v>
      </c>
      <c r="J118" s="18">
        <f>IF(G118="","",VLOOKUP(G118,WMS!$E$3:$Q$944,13,FALSE))</f>
        <v>1.6E-2</v>
      </c>
      <c r="K118" s="26" t="b">
        <f t="shared" si="21"/>
        <v>1</v>
      </c>
      <c r="L118" s="7">
        <v>6</v>
      </c>
      <c r="M118" s="27">
        <f>IF(G118="","",VLOOKUP(G118,WMS!$E$3:$U$944,7,0)*L118)</f>
        <v>48</v>
      </c>
      <c r="N118" s="28" t="str">
        <f>IF(G118="","",VLOOKUP(G118,WMS!$E$3:$U$944,17,0))</f>
        <v>A22-302</v>
      </c>
      <c r="O118" s="29">
        <f t="shared" si="22"/>
        <v>23.700000000000003</v>
      </c>
      <c r="P118" s="29">
        <f t="shared" si="23"/>
        <v>9.6000000000000002E-2</v>
      </c>
      <c r="Q118" s="26" t="str">
        <f>IF(G118="","",VLOOKUP(G118,WMS!$E$3:$G$944,2,FALSE))</f>
        <v>KAS18111901</v>
      </c>
      <c r="R118" s="26" t="str">
        <f>IF(G118="","",VLOOKUP(G118,WMS!$E$3:$G$944,3,FALSE))</f>
        <v>KAS1811190104</v>
      </c>
      <c r="S118" s="17" t="str">
        <f>IF(R118="","",VLOOKUP(R118,CUSTOMS!$E$3:$N$1470,2,FALSE))</f>
        <v>6913100000</v>
      </c>
      <c r="T118" s="17" t="str">
        <f>IF(R118="","",VLOOKUP(R118,CUSTOMS!$E$3:$N$1470,3,FALSE))</f>
        <v>陈设瓷:花盆.香薰瓶</v>
      </c>
      <c r="U118" s="18">
        <f t="shared" si="24"/>
        <v>48</v>
      </c>
      <c r="V118" s="18" t="str">
        <f>IF(R118="","",VLOOKUP(R118,CUSTOMS!$E$3:$N$1470,5,FALSE))</f>
        <v>只</v>
      </c>
      <c r="W118" s="33">
        <f>IF(R118="","",VLOOKUP(R118,CUSTOMS!$E$3:$N$1470,6,FALSE))</f>
        <v>1</v>
      </c>
      <c r="X118" s="33">
        <f t="shared" si="25"/>
        <v>48</v>
      </c>
      <c r="Y118" s="18" t="str">
        <f>IF(R118="","",VLOOKUP(R118,CUSTOMS!$E$3:$N$1470,8,FALSE))</f>
        <v>港币</v>
      </c>
      <c r="Z118" s="18" t="str">
        <f>IF(R118="","",VLOOKUP(R118,CUSTOMS!$E$3:$N$1470,9,FALSE))</f>
        <v>中国</v>
      </c>
      <c r="AA118" s="18" t="str">
        <f>IF(R118="","",VLOOKUP(R118,CUSTOMS!$E$3:$N$1470,10,FALSE))</f>
        <v>美国</v>
      </c>
      <c r="AB118" s="33">
        <f>IF(R118="","",VLOOKUP(G118,WMS!$E$3:$T$944,15,FALSE))</f>
        <v>0.375</v>
      </c>
      <c r="AC118" s="33">
        <f t="shared" si="26"/>
        <v>18</v>
      </c>
      <c r="AD118" s="33" t="str">
        <f>IF(S118="","",VLOOKUP(S118,海关监管条件!$A$1:$B$2000,2,FALSE))</f>
        <v>无</v>
      </c>
    </row>
    <row r="119" spans="1:30">
      <c r="A119" s="2">
        <v>43461</v>
      </c>
      <c r="B119" s="2">
        <v>43462</v>
      </c>
      <c r="C119" s="2" t="s">
        <v>4188</v>
      </c>
      <c r="D119" s="19" t="s">
        <v>367</v>
      </c>
      <c r="E119" s="19" t="s">
        <v>2778</v>
      </c>
      <c r="F119" s="19">
        <v>42534921</v>
      </c>
      <c r="G119" s="17" t="str">
        <f t="shared" si="20"/>
        <v>KG-ARI-1808-00019-00372/42534921</v>
      </c>
      <c r="H119" s="18">
        <f>IF(G119="","",VLOOKUP(G119,WMS!$E$3:$Q$944,7,FALSE))</f>
        <v>6</v>
      </c>
      <c r="I119" s="18">
        <f>IF(G119="","",VLOOKUP(G119,WMS!$E$3:$Q$944,8,FALSE))</f>
        <v>6.95</v>
      </c>
      <c r="J119" s="18">
        <f>IF(G119="","",VLOOKUP(G119,WMS!$E$3:$Q$944,13,FALSE))</f>
        <v>2.1000000000000001E-2</v>
      </c>
      <c r="K119" s="26" t="b">
        <f t="shared" si="21"/>
        <v>1</v>
      </c>
      <c r="L119" s="7">
        <v>6</v>
      </c>
      <c r="M119" s="27">
        <f>IF(G119="","",VLOOKUP(G119,WMS!$E$3:$U$944,7,0)*L119)</f>
        <v>36</v>
      </c>
      <c r="N119" s="28" t="str">
        <f>IF(G119="","",VLOOKUP(G119,WMS!$E$3:$U$944,17,0))</f>
        <v>A22-304</v>
      </c>
      <c r="O119" s="29">
        <f t="shared" si="22"/>
        <v>41.7</v>
      </c>
      <c r="P119" s="29">
        <f t="shared" si="23"/>
        <v>0.126</v>
      </c>
      <c r="Q119" s="26" t="str">
        <f>IF(G119="","",VLOOKUP(G119,WMS!$E$3:$G$944,2,FALSE))</f>
        <v>KAS18111901</v>
      </c>
      <c r="R119" s="26" t="str">
        <f>IF(G119="","",VLOOKUP(G119,WMS!$E$3:$G$944,3,FALSE))</f>
        <v>KAS1811190105</v>
      </c>
      <c r="S119" s="17" t="str">
        <f>IF(R119="","",VLOOKUP(R119,CUSTOMS!$E$3:$N$1470,2,FALSE))</f>
        <v>6911101900</v>
      </c>
      <c r="T119" s="17" t="str">
        <f>IF(R119="","",VLOOKUP(R119,CUSTOMS!$E$3:$N$1470,3,FALSE))</f>
        <v>日用瓷:盘.锅.壶</v>
      </c>
      <c r="U119" s="18">
        <f t="shared" si="24"/>
        <v>36</v>
      </c>
      <c r="V119" s="18" t="str">
        <f>IF(R119="","",VLOOKUP(R119,CUSTOMS!$E$3:$N$1470,5,FALSE))</f>
        <v>只</v>
      </c>
      <c r="W119" s="33">
        <f>IF(R119="","",VLOOKUP(R119,CUSTOMS!$E$3:$N$1470,6,FALSE))</f>
        <v>1</v>
      </c>
      <c r="X119" s="33">
        <f t="shared" si="25"/>
        <v>36</v>
      </c>
      <c r="Y119" s="18" t="str">
        <f>IF(R119="","",VLOOKUP(R119,CUSTOMS!$E$3:$N$1470,8,FALSE))</f>
        <v>港币</v>
      </c>
      <c r="Z119" s="18" t="str">
        <f>IF(R119="","",VLOOKUP(R119,CUSTOMS!$E$3:$N$1470,9,FALSE))</f>
        <v>中国</v>
      </c>
      <c r="AA119" s="18" t="str">
        <f>IF(R119="","",VLOOKUP(R119,CUSTOMS!$E$3:$N$1470,10,FALSE))</f>
        <v>美国</v>
      </c>
      <c r="AB119" s="33">
        <f>IF(R119="","",VLOOKUP(G119,WMS!$E$3:$T$944,15,FALSE))</f>
        <v>1.1166666666666667</v>
      </c>
      <c r="AC119" s="33">
        <f t="shared" si="26"/>
        <v>40.200000000000003</v>
      </c>
      <c r="AD119" s="33" t="str">
        <f>IF(S119="","",VLOOKUP(S119,海关监管条件!$A$1:$B$2000,2,FALSE))</f>
        <v>A</v>
      </c>
    </row>
    <row r="120" spans="1:30">
      <c r="A120" s="2">
        <v>43461</v>
      </c>
      <c r="B120" s="2">
        <v>43462</v>
      </c>
      <c r="C120" s="2" t="s">
        <v>4188</v>
      </c>
      <c r="D120" s="19" t="s">
        <v>367</v>
      </c>
      <c r="E120" s="19" t="s">
        <v>2778</v>
      </c>
      <c r="F120" s="19">
        <v>42619321</v>
      </c>
      <c r="G120" s="17" t="str">
        <f t="shared" si="20"/>
        <v>KG-ARI-1808-00019-00372/42619321</v>
      </c>
      <c r="H120" s="18">
        <f>IF(G120="","",VLOOKUP(G120,WMS!$E$3:$Q$944,7,FALSE))</f>
        <v>4</v>
      </c>
      <c r="I120" s="18">
        <f>IF(G120="","",VLOOKUP(G120,WMS!$E$3:$Q$944,8,FALSE))</f>
        <v>7.95</v>
      </c>
      <c r="J120" s="18">
        <f>IF(G120="","",VLOOKUP(G120,WMS!$E$3:$Q$944,13,FALSE))</f>
        <v>0.04</v>
      </c>
      <c r="K120" s="26" t="b">
        <f t="shared" si="21"/>
        <v>1</v>
      </c>
      <c r="L120" s="7">
        <v>6</v>
      </c>
      <c r="M120" s="27">
        <f>IF(G120="","",VLOOKUP(G120,WMS!$E$3:$U$944,7,0)*L120)</f>
        <v>24</v>
      </c>
      <c r="N120" s="28" t="str">
        <f>IF(G120="","",VLOOKUP(G120,WMS!$E$3:$U$944,17,0))</f>
        <v>A22-201</v>
      </c>
      <c r="O120" s="29">
        <f t="shared" si="22"/>
        <v>47.7</v>
      </c>
      <c r="P120" s="29">
        <f t="shared" si="23"/>
        <v>0.24</v>
      </c>
      <c r="Q120" s="26" t="str">
        <f>IF(G120="","",VLOOKUP(G120,WMS!$E$3:$G$944,2,FALSE))</f>
        <v>KAS18111901</v>
      </c>
      <c r="R120" s="26" t="str">
        <f>IF(G120="","",VLOOKUP(G120,WMS!$E$3:$G$944,3,FALSE))</f>
        <v>KAS1811190104</v>
      </c>
      <c r="S120" s="17" t="str">
        <f>IF(R120="","",VLOOKUP(R120,CUSTOMS!$E$3:$N$1470,2,FALSE))</f>
        <v>6913100000</v>
      </c>
      <c r="T120" s="17" t="str">
        <f>IF(R120="","",VLOOKUP(R120,CUSTOMS!$E$3:$N$1470,3,FALSE))</f>
        <v>陈设瓷:花盆.香薰瓶</v>
      </c>
      <c r="U120" s="18">
        <f t="shared" si="24"/>
        <v>24</v>
      </c>
      <c r="V120" s="18" t="str">
        <f>IF(R120="","",VLOOKUP(R120,CUSTOMS!$E$3:$N$1470,5,FALSE))</f>
        <v>只</v>
      </c>
      <c r="W120" s="33">
        <f>IF(R120="","",VLOOKUP(R120,CUSTOMS!$E$3:$N$1470,6,FALSE))</f>
        <v>1</v>
      </c>
      <c r="X120" s="33">
        <f t="shared" si="25"/>
        <v>24</v>
      </c>
      <c r="Y120" s="18" t="str">
        <f>IF(R120="","",VLOOKUP(R120,CUSTOMS!$E$3:$N$1470,8,FALSE))</f>
        <v>港币</v>
      </c>
      <c r="Z120" s="18" t="str">
        <f>IF(R120="","",VLOOKUP(R120,CUSTOMS!$E$3:$N$1470,9,FALSE))</f>
        <v>中国</v>
      </c>
      <c r="AA120" s="18" t="str">
        <f>IF(R120="","",VLOOKUP(R120,CUSTOMS!$E$3:$N$1470,10,FALSE))</f>
        <v>美国</v>
      </c>
      <c r="AB120" s="33">
        <f>IF(R120="","",VLOOKUP(G120,WMS!$E$3:$T$944,15,FALSE))</f>
        <v>1.9</v>
      </c>
      <c r="AC120" s="33">
        <f t="shared" si="26"/>
        <v>45.599999999999994</v>
      </c>
      <c r="AD120" s="33" t="str">
        <f>IF(S120="","",VLOOKUP(S120,海关监管条件!$A$1:$B$2000,2,FALSE))</f>
        <v>无</v>
      </c>
    </row>
    <row r="121" spans="1:30">
      <c r="A121" s="2">
        <v>43461</v>
      </c>
      <c r="B121" s="2">
        <v>43462</v>
      </c>
      <c r="C121" s="2" t="s">
        <v>4188</v>
      </c>
      <c r="D121" s="19" t="s">
        <v>2805</v>
      </c>
      <c r="E121" s="19" t="s">
        <v>2806</v>
      </c>
      <c r="F121" s="19">
        <v>42641162</v>
      </c>
      <c r="G121" s="17" t="str">
        <f t="shared" si="20"/>
        <v>KG-ARI-1808-00019-00586/42641162</v>
      </c>
      <c r="H121" s="18">
        <f>IF(G121="","",VLOOKUP(G121,WMS!$E$3:$Q$944,7,FALSE))</f>
        <v>4</v>
      </c>
      <c r="I121" s="18">
        <f>IF(G121="","",VLOOKUP(G121,WMS!$E$3:$Q$944,8,FALSE))</f>
        <v>10.35</v>
      </c>
      <c r="J121" s="18">
        <f>IF(G121="","",VLOOKUP(G121,WMS!$E$3:$Q$944,13,FALSE))</f>
        <v>3.4000000000000002E-2</v>
      </c>
      <c r="K121" s="26" t="b">
        <f t="shared" si="21"/>
        <v>1</v>
      </c>
      <c r="L121" s="7">
        <v>1</v>
      </c>
      <c r="M121" s="27">
        <f>IF(G121="","",VLOOKUP(G121,WMS!$E$3:$U$944,7,0)*L121)</f>
        <v>4</v>
      </c>
      <c r="N121" s="28" t="str">
        <f>IF(G121="","",VLOOKUP(G121,WMS!$E$3:$U$944,17,0))</f>
        <v>A22-201</v>
      </c>
      <c r="O121" s="29">
        <f t="shared" si="22"/>
        <v>10.35</v>
      </c>
      <c r="P121" s="29">
        <f t="shared" si="23"/>
        <v>3.4000000000000002E-2</v>
      </c>
      <c r="Q121" s="26" t="str">
        <f>IF(G121="","",VLOOKUP(G121,WMS!$E$3:$G$944,2,FALSE))</f>
        <v>KAS18111901</v>
      </c>
      <c r="R121" s="26" t="str">
        <f>IF(G121="","",VLOOKUP(G121,WMS!$E$3:$G$944,3,FALSE))</f>
        <v>KAS1811190105</v>
      </c>
      <c r="S121" s="17" t="str">
        <f>IF(R121="","",VLOOKUP(R121,CUSTOMS!$E$3:$N$1470,2,FALSE))</f>
        <v>6911101900</v>
      </c>
      <c r="T121" s="17" t="str">
        <f>IF(R121="","",VLOOKUP(R121,CUSTOMS!$E$3:$N$1470,3,FALSE))</f>
        <v>日用瓷:盘.锅.壶</v>
      </c>
      <c r="U121" s="18">
        <f t="shared" si="24"/>
        <v>4</v>
      </c>
      <c r="V121" s="18" t="str">
        <f>IF(R121="","",VLOOKUP(R121,CUSTOMS!$E$3:$N$1470,5,FALSE))</f>
        <v>只</v>
      </c>
      <c r="W121" s="33">
        <f>IF(R121="","",VLOOKUP(R121,CUSTOMS!$E$3:$N$1470,6,FALSE))</f>
        <v>1</v>
      </c>
      <c r="X121" s="33">
        <f t="shared" si="25"/>
        <v>4</v>
      </c>
      <c r="Y121" s="18" t="str">
        <f>IF(R121="","",VLOOKUP(R121,CUSTOMS!$E$3:$N$1470,8,FALSE))</f>
        <v>港币</v>
      </c>
      <c r="Z121" s="18" t="str">
        <f>IF(R121="","",VLOOKUP(R121,CUSTOMS!$E$3:$N$1470,9,FALSE))</f>
        <v>中国</v>
      </c>
      <c r="AA121" s="18" t="str">
        <f>IF(R121="","",VLOOKUP(R121,CUSTOMS!$E$3:$N$1470,10,FALSE))</f>
        <v>美国</v>
      </c>
      <c r="AB121" s="33">
        <f>IF(R121="","",VLOOKUP(G121,WMS!$E$3:$T$944,15,FALSE))</f>
        <v>1.95</v>
      </c>
      <c r="AC121" s="33">
        <f t="shared" si="26"/>
        <v>7.8</v>
      </c>
      <c r="AD121" s="33" t="str">
        <f>IF(S121="","",VLOOKUP(S121,海关监管条件!$A$1:$B$2000,2,FALSE))</f>
        <v>A</v>
      </c>
    </row>
    <row r="122" spans="1:30">
      <c r="A122" s="2">
        <v>43461</v>
      </c>
      <c r="B122" s="2">
        <v>43462</v>
      </c>
      <c r="C122" s="2" t="s">
        <v>4188</v>
      </c>
      <c r="D122" s="19" t="s">
        <v>374</v>
      </c>
      <c r="E122" s="19" t="s">
        <v>2814</v>
      </c>
      <c r="F122" s="19">
        <v>42562924</v>
      </c>
      <c r="G122" s="17" t="str">
        <f t="shared" si="20"/>
        <v>KG-ARI-1812-00048-01200/42562924</v>
      </c>
      <c r="H122" s="18">
        <f>IF(G122="","",VLOOKUP(G122,WMS!$E$3:$Q$944,7,FALSE))</f>
        <v>4</v>
      </c>
      <c r="I122" s="18">
        <f>IF(G122="","",VLOOKUP(G122,WMS!$E$3:$Q$944,8,FALSE))</f>
        <v>5.6</v>
      </c>
      <c r="J122" s="18">
        <f>IF(G122="","",VLOOKUP(G122,WMS!$E$3:$Q$944,13,FALSE))</f>
        <v>8.4000000000000005E-2</v>
      </c>
      <c r="K122" s="26" t="b">
        <f t="shared" si="21"/>
        <v>1</v>
      </c>
      <c r="L122" s="7">
        <v>6</v>
      </c>
      <c r="M122" s="27">
        <f>IF(G122="","",VLOOKUP(G122,WMS!$E$3:$U$944,7,0)*L122)</f>
        <v>24</v>
      </c>
      <c r="N122" s="28" t="str">
        <f>IF(G122="","",VLOOKUP(G122,WMS!$E$3:$U$944,17,0))</f>
        <v>A20-104</v>
      </c>
      <c r="O122" s="29">
        <f t="shared" si="22"/>
        <v>33.599999999999994</v>
      </c>
      <c r="P122" s="29">
        <f t="shared" si="23"/>
        <v>0.504</v>
      </c>
      <c r="Q122" s="26" t="str">
        <f>IF(G122="","",VLOOKUP(G122,WMS!$E$3:$G$944,2,FALSE))</f>
        <v>KAS18111126</v>
      </c>
      <c r="R122" s="26" t="str">
        <f>IF(G122="","",VLOOKUP(G122,WMS!$E$3:$G$944,3,FALSE))</f>
        <v>KAS1811260101</v>
      </c>
      <c r="S122" s="17" t="str">
        <f>IF(R122="","",VLOOKUP(R122,CUSTOMS!$E$3:$N$1470,2,FALSE))</f>
        <v>3918909000</v>
      </c>
      <c r="T122" s="17" t="str">
        <f>IF(R122="","",VLOOKUP(R122,CUSTOMS!$E$3:$N$1470,3,FALSE))</f>
        <v xml:space="preserve">EVA地墊 </v>
      </c>
      <c r="U122" s="18">
        <f t="shared" si="24"/>
        <v>28.200000000000003</v>
      </c>
      <c r="V122" s="18" t="str">
        <f>IF(R122="","",VLOOKUP(R122,CUSTOMS!$E$3:$N$1470,5,FALSE))</f>
        <v>千克</v>
      </c>
      <c r="W122" s="33">
        <f>IF(R122="","",VLOOKUP(R122,CUSTOMS!$E$3:$N$1470,6,FALSE))</f>
        <v>10</v>
      </c>
      <c r="X122" s="33">
        <f t="shared" si="25"/>
        <v>282</v>
      </c>
      <c r="Y122" s="18" t="str">
        <f>IF(R122="","",VLOOKUP(R122,CUSTOMS!$E$3:$N$1470,8,FALSE))</f>
        <v>港币</v>
      </c>
      <c r="Z122" s="18" t="str">
        <f>IF(R122="","",VLOOKUP(R122,CUSTOMS!$E$3:$N$1470,9,FALSE))</f>
        <v>中国</v>
      </c>
      <c r="AA122" s="18" t="str">
        <f>IF(R122="","",VLOOKUP(R122,CUSTOMS!$E$3:$N$1470,10,FALSE))</f>
        <v>美国</v>
      </c>
      <c r="AB122" s="33">
        <f>IF(R122="","",VLOOKUP(G122,WMS!$E$3:$T$944,15,FALSE))</f>
        <v>1.175</v>
      </c>
      <c r="AC122" s="33">
        <f t="shared" si="26"/>
        <v>28.200000000000003</v>
      </c>
      <c r="AD122" s="33" t="str">
        <f>IF(S122="","",VLOOKUP(S122,海关监管条件!$A$1:$B$2000,2,FALSE))</f>
        <v>无</v>
      </c>
    </row>
    <row r="123" spans="1:30">
      <c r="A123" s="2">
        <v>43461</v>
      </c>
      <c r="B123" s="2">
        <v>43462</v>
      </c>
      <c r="C123" s="2" t="s">
        <v>4188</v>
      </c>
      <c r="D123" s="19" t="s">
        <v>379</v>
      </c>
      <c r="E123" s="19" t="s">
        <v>2819</v>
      </c>
      <c r="F123" s="19">
        <v>42571452</v>
      </c>
      <c r="G123" s="17" t="str">
        <f t="shared" si="20"/>
        <v>KG-ARI-1812-00048-01223/42571452</v>
      </c>
      <c r="H123" s="18">
        <f>IF(G123="","",VLOOKUP(G123,WMS!$E$3:$Q$944,7,FALSE))</f>
        <v>15</v>
      </c>
      <c r="I123" s="18">
        <f>IF(G123="","",VLOOKUP(G123,WMS!$E$3:$Q$944,8,FALSE))</f>
        <v>0.5</v>
      </c>
      <c r="J123" s="18">
        <f>IF(G123="","",VLOOKUP(G123,WMS!$E$3:$Q$944,13,FALSE))</f>
        <v>4.0000000000000001E-3</v>
      </c>
      <c r="K123" s="26" t="b">
        <f t="shared" si="21"/>
        <v>1</v>
      </c>
      <c r="L123" s="7">
        <v>2</v>
      </c>
      <c r="M123" s="27">
        <f>IF(G123="","",VLOOKUP(G123,WMS!$E$3:$U$944,7,0)*L123)</f>
        <v>30</v>
      </c>
      <c r="N123" s="28" t="str">
        <f>IF(G123="","",VLOOKUP(G123,WMS!$E$3:$U$944,17,0))</f>
        <v>A01-203</v>
      </c>
      <c r="O123" s="29">
        <f t="shared" si="22"/>
        <v>1</v>
      </c>
      <c r="P123" s="29">
        <f t="shared" si="23"/>
        <v>8.0000000000000002E-3</v>
      </c>
      <c r="Q123" s="26" t="str">
        <f>IF(G123="","",VLOOKUP(G123,WMS!$E$3:$G$944,2,FALSE))</f>
        <v>KAS18112801</v>
      </c>
      <c r="R123" s="26" t="str">
        <f>IF(G123="","",VLOOKUP(G123,WMS!$E$3:$G$944,3,FALSE))</f>
        <v>KAS1811280101</v>
      </c>
      <c r="S123" s="17" t="str">
        <f>IF(R123="","",VLOOKUP(R123,CUSTOMS!$E$3:$N$1470,2,FALSE))</f>
        <v>3926909090</v>
      </c>
      <c r="T123" s="17" t="str">
        <f>IF(R123="","",VLOOKUP(R123,CUSTOMS!$E$3:$N$1470,3,FALSE))</f>
        <v>塑胶手机保护壳</v>
      </c>
      <c r="U123" s="18">
        <f t="shared" si="24"/>
        <v>30</v>
      </c>
      <c r="V123" s="18" t="str">
        <f>IF(R123="","",VLOOKUP(R123,CUSTOMS!$E$3:$N$1470,5,FALSE))</f>
        <v>个</v>
      </c>
      <c r="W123" s="33">
        <f>IF(R123="","",VLOOKUP(R123,CUSTOMS!$E$3:$N$1470,6,FALSE))</f>
        <v>1.5647</v>
      </c>
      <c r="X123" s="33">
        <f t="shared" si="25"/>
        <v>46.941000000000003</v>
      </c>
      <c r="Y123" s="18" t="str">
        <f>IF(R123="","",VLOOKUP(R123,CUSTOMS!$E$3:$N$1470,8,FALSE))</f>
        <v>美元</v>
      </c>
      <c r="Z123" s="18" t="str">
        <f>IF(R123="","",VLOOKUP(R123,CUSTOMS!$E$3:$N$1470,9,FALSE))</f>
        <v>中国</v>
      </c>
      <c r="AA123" s="18" t="str">
        <f>IF(R123="","",VLOOKUP(R123,CUSTOMS!$E$3:$N$1470,10,FALSE))</f>
        <v>美国</v>
      </c>
      <c r="AB123" s="33">
        <f>IF(R123="","",VLOOKUP(G123,WMS!$E$3:$T$944,15,FALSE))</f>
        <v>2.6666666666666668E-2</v>
      </c>
      <c r="AC123" s="33">
        <f t="shared" si="26"/>
        <v>0.8</v>
      </c>
      <c r="AD123" s="33" t="str">
        <f>IF(S123="","",VLOOKUP(S123,海关监管条件!$A$1:$B$2000,2,FALSE))</f>
        <v>无</v>
      </c>
    </row>
    <row r="124" spans="1:30">
      <c r="A124" s="2">
        <v>43461</v>
      </c>
      <c r="B124" s="2">
        <v>43462</v>
      </c>
      <c r="C124" s="2" t="s">
        <v>4188</v>
      </c>
      <c r="D124" s="19" t="s">
        <v>651</v>
      </c>
      <c r="E124" s="19" t="s">
        <v>3140</v>
      </c>
      <c r="F124" s="19">
        <v>42186946</v>
      </c>
      <c r="G124" s="17" t="str">
        <f t="shared" si="20"/>
        <v>KG-ARI-1812-00048-01328/42186946</v>
      </c>
      <c r="H124" s="18">
        <f>IF(G124="","",VLOOKUP(G124,WMS!$E$3:$Q$944,7,FALSE))</f>
        <v>4</v>
      </c>
      <c r="I124" s="18">
        <f>IF(G124="","",VLOOKUP(G124,WMS!$E$3:$Q$944,8,FALSE))</f>
        <v>2.9</v>
      </c>
      <c r="J124" s="18">
        <f>IF(G124="","",VLOOKUP(G124,WMS!$E$3:$Q$944,13,FALSE))</f>
        <v>5.2999999999999999E-2</v>
      </c>
      <c r="K124" s="26" t="b">
        <f t="shared" si="21"/>
        <v>1</v>
      </c>
      <c r="L124" s="7">
        <v>7</v>
      </c>
      <c r="M124" s="27">
        <f>IF(G124="","",VLOOKUP(G124,WMS!$E$3:$U$944,7,0)*L124)</f>
        <v>28</v>
      </c>
      <c r="N124" s="28" t="str">
        <f>IF(G124="","",VLOOKUP(G124,WMS!$E$3:$U$944,17,0))</f>
        <v>A20-104</v>
      </c>
      <c r="O124" s="29">
        <f t="shared" si="22"/>
        <v>20.3</v>
      </c>
      <c r="P124" s="29">
        <f t="shared" si="23"/>
        <v>0.371</v>
      </c>
      <c r="Q124" s="26" t="str">
        <f>IF(G124="","",VLOOKUP(G124,WMS!$E$3:$G$944,2,FALSE))</f>
        <v>KAS18121402</v>
      </c>
      <c r="R124" s="26" t="str">
        <f>IF(G124="","",VLOOKUP(G124,WMS!$E$3:$G$944,3,FALSE))</f>
        <v>KAS1812140202</v>
      </c>
      <c r="S124" s="17" t="str">
        <f>IF(R124="","",VLOOKUP(R124,CUSTOMS!$E$3:$N$1470,2,FALSE))</f>
        <v>9503008900</v>
      </c>
      <c r="T124" s="17" t="str">
        <f>IF(R124="","",VLOOKUP(R124,CUSTOMS!$E$3:$N$1470,3,FALSE))</f>
        <v>儿童玩具：餐具套</v>
      </c>
      <c r="U124" s="18">
        <f t="shared" si="24"/>
        <v>28</v>
      </c>
      <c r="V124" s="18" t="str">
        <f>IF(R124="","",VLOOKUP(R124,CUSTOMS!$E$3:$N$1470,5,FALSE))</f>
        <v>个</v>
      </c>
      <c r="W124" s="33">
        <f>IF(R124="","",VLOOKUP(R124,CUSTOMS!$E$3:$N$1470,6,FALSE))</f>
        <v>0.7</v>
      </c>
      <c r="X124" s="33">
        <f t="shared" si="25"/>
        <v>19.599999999999998</v>
      </c>
      <c r="Y124" s="18" t="str">
        <f>IF(R124="","",VLOOKUP(R124,CUSTOMS!$E$3:$N$1470,8,FALSE))</f>
        <v>美元</v>
      </c>
      <c r="Z124" s="18" t="str">
        <f>IF(R124="","",VLOOKUP(R124,CUSTOMS!$E$3:$N$1470,9,FALSE))</f>
        <v>中国</v>
      </c>
      <c r="AA124" s="18" t="str">
        <f>IF(R124="","",VLOOKUP(R124,CUSTOMS!$E$3:$N$1470,10,FALSE))</f>
        <v>美国</v>
      </c>
      <c r="AB124" s="33">
        <f>IF(R124="","",VLOOKUP(G124,WMS!$E$3:$T$944,15,FALSE))</f>
        <v>0.625</v>
      </c>
      <c r="AC124" s="33">
        <f t="shared" si="26"/>
        <v>17.5</v>
      </c>
      <c r="AD124" s="33" t="str">
        <f>IF(S124="","",VLOOKUP(S124,海关监管条件!$A$1:$B$2000,2,FALSE))</f>
        <v xml:space="preserve">A </v>
      </c>
    </row>
    <row r="125" spans="1:30">
      <c r="A125" s="2">
        <v>43475</v>
      </c>
      <c r="B125" s="2">
        <v>43476</v>
      </c>
      <c r="C125" s="2" t="s">
        <v>4189</v>
      </c>
      <c r="D125" s="21" t="s">
        <v>727</v>
      </c>
      <c r="E125" s="21" t="s">
        <v>3168</v>
      </c>
      <c r="F125" s="21">
        <v>42267744</v>
      </c>
      <c r="G125" s="17" t="str">
        <f t="shared" si="20"/>
        <v>KG-ARI-1812-00048-00925/42267744</v>
      </c>
      <c r="H125" s="18">
        <f>IF(G125="","",VLOOKUP(G125,WMS!$E$3:$Q$944,7,FALSE))</f>
        <v>2</v>
      </c>
      <c r="I125" s="18">
        <f>IF(G125="","",VLOOKUP(G125,WMS!$E$3:$Q$944,8,FALSE))</f>
        <v>3.85</v>
      </c>
      <c r="J125" s="18">
        <f>IF(G125="","",VLOOKUP(G125,WMS!$E$3:$Q$944,13,FALSE))</f>
        <v>4.2000000000000003E-2</v>
      </c>
      <c r="K125" s="26" t="b">
        <f t="shared" si="21"/>
        <v>1</v>
      </c>
      <c r="L125" s="7">
        <v>6</v>
      </c>
      <c r="M125" s="27">
        <f>IF(G125="","",VLOOKUP(G125,WMS!$E$3:$U$944,7,0)*L125)</f>
        <v>12</v>
      </c>
      <c r="N125" s="28" t="str">
        <f>IF(G125="","",VLOOKUP(G125,WMS!$E$3:$U$944,17,0))</f>
        <v>A01-103</v>
      </c>
      <c r="O125" s="29">
        <f t="shared" si="22"/>
        <v>23.1</v>
      </c>
      <c r="P125" s="29">
        <f t="shared" si="23"/>
        <v>0.252</v>
      </c>
      <c r="Q125" s="26" t="str">
        <f>IF(G125="","",VLOOKUP(G125,WMS!$E$3:$G$944,2,FALSE))</f>
        <v>KAS18122705</v>
      </c>
      <c r="R125" s="26" t="str">
        <f>IF(G125="","",VLOOKUP(G125,WMS!$E$3:$G$944,3,FALSE))</f>
        <v>KAS1812270501</v>
      </c>
      <c r="S125" s="17" t="str">
        <f>IF(R125="","",VLOOKUP(R125,CUSTOMS!$E$3:$N$1470,2,FALSE))</f>
        <v>9503008900</v>
      </c>
      <c r="T125" s="17" t="str">
        <f>IF(R125="","",VLOOKUP(R125,CUSTOMS!$E$3:$N$1470,3,FALSE))</f>
        <v>塑料合金套装玩具</v>
      </c>
      <c r="U125" s="18">
        <f t="shared" si="24"/>
        <v>12</v>
      </c>
      <c r="V125" s="18" t="str">
        <f>IF(R125="","",VLOOKUP(R125,CUSTOMS!$E$3:$N$1470,5,FALSE))</f>
        <v>个</v>
      </c>
      <c r="W125" s="33">
        <f>IF(R125="","",VLOOKUP(R125,CUSTOMS!$E$3:$N$1470,6,FALSE))</f>
        <v>3.9</v>
      </c>
      <c r="X125" s="33">
        <f t="shared" si="25"/>
        <v>46.8</v>
      </c>
      <c r="Y125" s="18" t="str">
        <f>IF(R125="","",VLOOKUP(R125,CUSTOMS!$E$3:$N$1470,8,FALSE))</f>
        <v>美元</v>
      </c>
      <c r="Z125" s="18" t="str">
        <f>IF(R125="","",VLOOKUP(R125,CUSTOMS!$E$3:$N$1470,9,FALSE))</f>
        <v>中国</v>
      </c>
      <c r="AA125" s="18" t="str">
        <f>IF(R125="","",VLOOKUP(R125,CUSTOMS!$E$3:$N$1470,10,FALSE))</f>
        <v>美国</v>
      </c>
      <c r="AB125" s="33">
        <f>IF(R125="","",VLOOKUP(G125,WMS!$E$3:$T$944,15,FALSE))</f>
        <v>0.77777777777777779</v>
      </c>
      <c r="AC125" s="33">
        <f t="shared" si="26"/>
        <v>9.3333333333333339</v>
      </c>
      <c r="AD125" s="33" t="str">
        <f>IF(S125="","",VLOOKUP(S125,海关监管条件!$A$1:$B$2000,2,FALSE))</f>
        <v xml:space="preserve">A </v>
      </c>
    </row>
    <row r="126" spans="1:30">
      <c r="A126" s="2">
        <v>43475</v>
      </c>
      <c r="B126" s="2">
        <v>43476</v>
      </c>
      <c r="C126" s="2" t="s">
        <v>4189</v>
      </c>
      <c r="D126" s="21" t="s">
        <v>727</v>
      </c>
      <c r="E126" s="21" t="s">
        <v>3168</v>
      </c>
      <c r="F126" s="21">
        <v>42272502</v>
      </c>
      <c r="G126" s="17" t="str">
        <f t="shared" si="20"/>
        <v>KG-ARI-1812-00048-00925/42272502</v>
      </c>
      <c r="H126" s="18">
        <f>IF(G126="","",VLOOKUP(G126,WMS!$E$3:$Q$944,7,FALSE))</f>
        <v>4</v>
      </c>
      <c r="I126" s="18">
        <f>IF(G126="","",VLOOKUP(G126,WMS!$E$3:$Q$944,8,FALSE))</f>
        <v>2.35</v>
      </c>
      <c r="J126" s="18">
        <f>IF(G126="","",VLOOKUP(G126,WMS!$E$3:$Q$944,13,FALSE))</f>
        <v>2.1000000000000001E-2</v>
      </c>
      <c r="K126" s="26" t="b">
        <f t="shared" si="21"/>
        <v>1</v>
      </c>
      <c r="L126" s="7">
        <v>6</v>
      </c>
      <c r="M126" s="27">
        <f>IF(G126="","",VLOOKUP(G126,WMS!$E$3:$U$944,7,0)*L126)</f>
        <v>24</v>
      </c>
      <c r="N126" s="28" t="str">
        <f>IF(G126="","",VLOOKUP(G126,WMS!$E$3:$U$944,17,0))</f>
        <v>A01-103</v>
      </c>
      <c r="O126" s="29">
        <f t="shared" si="22"/>
        <v>14.100000000000001</v>
      </c>
      <c r="P126" s="29">
        <f t="shared" si="23"/>
        <v>0.126</v>
      </c>
      <c r="Q126" s="26" t="str">
        <f>IF(G126="","",VLOOKUP(G126,WMS!$E$3:$G$944,2,FALSE))</f>
        <v>KAS18122705</v>
      </c>
      <c r="R126" s="26" t="str">
        <f>IF(G126="","",VLOOKUP(G126,WMS!$E$3:$G$944,3,FALSE))</f>
        <v>KAS1812270501</v>
      </c>
      <c r="S126" s="17" t="str">
        <f>IF(R126="","",VLOOKUP(R126,CUSTOMS!$E$3:$N$1470,2,FALSE))</f>
        <v>9503008900</v>
      </c>
      <c r="T126" s="17" t="str">
        <f>IF(R126="","",VLOOKUP(R126,CUSTOMS!$E$3:$N$1470,3,FALSE))</f>
        <v>塑料合金套装玩具</v>
      </c>
      <c r="U126" s="18">
        <f t="shared" si="24"/>
        <v>24</v>
      </c>
      <c r="V126" s="18" t="str">
        <f>IF(R126="","",VLOOKUP(R126,CUSTOMS!$E$3:$N$1470,5,FALSE))</f>
        <v>个</v>
      </c>
      <c r="W126" s="33">
        <f>IF(R126="","",VLOOKUP(R126,CUSTOMS!$E$3:$N$1470,6,FALSE))</f>
        <v>3.9</v>
      </c>
      <c r="X126" s="33">
        <f t="shared" si="25"/>
        <v>93.6</v>
      </c>
      <c r="Y126" s="18" t="str">
        <f>IF(R126="","",VLOOKUP(R126,CUSTOMS!$E$3:$N$1470,8,FALSE))</f>
        <v>美元</v>
      </c>
      <c r="Z126" s="18" t="str">
        <f>IF(R126="","",VLOOKUP(R126,CUSTOMS!$E$3:$N$1470,9,FALSE))</f>
        <v>中国</v>
      </c>
      <c r="AA126" s="18" t="str">
        <f>IF(R126="","",VLOOKUP(R126,CUSTOMS!$E$3:$N$1470,10,FALSE))</f>
        <v>美国</v>
      </c>
      <c r="AB126" s="33">
        <f>IF(R126="","",VLOOKUP(G126,WMS!$E$3:$T$944,15,FALSE))</f>
        <v>0.5</v>
      </c>
      <c r="AC126" s="33">
        <f t="shared" si="26"/>
        <v>12</v>
      </c>
      <c r="AD126" s="33" t="str">
        <f>IF(S126="","",VLOOKUP(S126,海关监管条件!$A$1:$B$2000,2,FALSE))</f>
        <v xml:space="preserve">A </v>
      </c>
    </row>
    <row r="127" spans="1:30">
      <c r="A127" s="2">
        <v>43475</v>
      </c>
      <c r="B127" s="2">
        <v>43476</v>
      </c>
      <c r="C127" s="2" t="s">
        <v>4189</v>
      </c>
      <c r="D127" s="21" t="s">
        <v>727</v>
      </c>
      <c r="E127" s="21" t="s">
        <v>3168</v>
      </c>
      <c r="F127" s="21">
        <v>42552277</v>
      </c>
      <c r="G127" s="17" t="str">
        <f t="shared" si="20"/>
        <v>KG-ARI-1812-00048-00925/42552277</v>
      </c>
      <c r="H127" s="18">
        <f>IF(G127="","",VLOOKUP(G127,WMS!$E$3:$Q$944,7,FALSE))</f>
        <v>2</v>
      </c>
      <c r="I127" s="18">
        <f>IF(G127="","",VLOOKUP(G127,WMS!$E$3:$Q$944,8,FALSE))</f>
        <v>2.1</v>
      </c>
      <c r="J127" s="18">
        <f>IF(G127="","",VLOOKUP(G127,WMS!$E$3:$Q$944,13,FALSE))</f>
        <v>2.5000000000000001E-2</v>
      </c>
      <c r="K127" s="26" t="b">
        <f t="shared" si="21"/>
        <v>1</v>
      </c>
      <c r="L127" s="7">
        <v>6</v>
      </c>
      <c r="M127" s="27">
        <f>IF(G127="","",VLOOKUP(G127,WMS!$E$3:$U$944,7,0)*L127)</f>
        <v>12</v>
      </c>
      <c r="N127" s="28" t="str">
        <f>IF(G127="","",VLOOKUP(G127,WMS!$E$3:$U$944,17,0))</f>
        <v>A38-201</v>
      </c>
      <c r="O127" s="29">
        <f t="shared" si="22"/>
        <v>12.600000000000001</v>
      </c>
      <c r="P127" s="29">
        <f t="shared" si="23"/>
        <v>0.15000000000000002</v>
      </c>
      <c r="Q127" s="26" t="str">
        <f>IF(G127="","",VLOOKUP(G127,WMS!$E$3:$G$944,2,FALSE))</f>
        <v>KAS18122705</v>
      </c>
      <c r="R127" s="26" t="str">
        <f>IF(G127="","",VLOOKUP(G127,WMS!$E$3:$G$944,3,FALSE))</f>
        <v>KAS1812270501</v>
      </c>
      <c r="S127" s="17" t="str">
        <f>IF(R127="","",VLOOKUP(R127,CUSTOMS!$E$3:$N$1470,2,FALSE))</f>
        <v>9503008900</v>
      </c>
      <c r="T127" s="17" t="str">
        <f>IF(R127="","",VLOOKUP(R127,CUSTOMS!$E$3:$N$1470,3,FALSE))</f>
        <v>塑料合金套装玩具</v>
      </c>
      <c r="U127" s="18">
        <f t="shared" si="24"/>
        <v>12</v>
      </c>
      <c r="V127" s="18" t="str">
        <f>IF(R127="","",VLOOKUP(R127,CUSTOMS!$E$3:$N$1470,5,FALSE))</f>
        <v>个</v>
      </c>
      <c r="W127" s="33">
        <f>IF(R127="","",VLOOKUP(R127,CUSTOMS!$E$3:$N$1470,6,FALSE))</f>
        <v>3.9</v>
      </c>
      <c r="X127" s="33">
        <f t="shared" si="25"/>
        <v>46.8</v>
      </c>
      <c r="Y127" s="18" t="str">
        <f>IF(R127="","",VLOOKUP(R127,CUSTOMS!$E$3:$N$1470,8,FALSE))</f>
        <v>美元</v>
      </c>
      <c r="Z127" s="18" t="str">
        <f>IF(R127="","",VLOOKUP(R127,CUSTOMS!$E$3:$N$1470,9,FALSE))</f>
        <v>中国</v>
      </c>
      <c r="AA127" s="18" t="str">
        <f>IF(R127="","",VLOOKUP(R127,CUSTOMS!$E$3:$N$1470,10,FALSE))</f>
        <v>美国</v>
      </c>
      <c r="AB127" s="33">
        <f>IF(R127="","",VLOOKUP(G127,WMS!$E$3:$T$944,15,FALSE))</f>
        <v>2</v>
      </c>
      <c r="AC127" s="33">
        <f t="shared" si="26"/>
        <v>24</v>
      </c>
      <c r="AD127" s="33" t="str">
        <f>IF(S127="","",VLOOKUP(S127,海关监管条件!$A$1:$B$2000,2,FALSE))</f>
        <v xml:space="preserve">A </v>
      </c>
    </row>
    <row r="128" spans="1:30">
      <c r="A128" s="2">
        <v>43475</v>
      </c>
      <c r="B128" s="2">
        <v>43476</v>
      </c>
      <c r="C128" s="2" t="s">
        <v>4189</v>
      </c>
      <c r="D128" s="21" t="s">
        <v>384</v>
      </c>
      <c r="E128" s="21" t="s">
        <v>2822</v>
      </c>
      <c r="F128" s="21">
        <v>42625360</v>
      </c>
      <c r="G128" s="17" t="str">
        <f t="shared" si="20"/>
        <v>KG-ARI-1812-00048-00952/42625360</v>
      </c>
      <c r="H128" s="18">
        <f>IF(G128="","",VLOOKUP(G128,WMS!$E$3:$Q$944,7,FALSE))</f>
        <v>12</v>
      </c>
      <c r="I128" s="18">
        <f>IF(G128="","",VLOOKUP(G128,WMS!$E$3:$Q$944,8,FALSE))</f>
        <v>1</v>
      </c>
      <c r="J128" s="18">
        <f>IF(G128="","",VLOOKUP(G128,WMS!$E$3:$Q$944,13,FALSE))</f>
        <v>1.4E-2</v>
      </c>
      <c r="K128" s="26" t="b">
        <f t="shared" si="21"/>
        <v>1</v>
      </c>
      <c r="L128" s="7">
        <v>1</v>
      </c>
      <c r="M128" s="27">
        <f>IF(G128="","",VLOOKUP(G128,WMS!$E$3:$U$944,7,0)*L128)</f>
        <v>12</v>
      </c>
      <c r="N128" s="28" t="str">
        <f>IF(G128="","",VLOOKUP(G128,WMS!$E$3:$U$944,17,0))</f>
        <v>A38-202</v>
      </c>
      <c r="O128" s="29">
        <f t="shared" si="22"/>
        <v>1</v>
      </c>
      <c r="P128" s="29">
        <f t="shared" si="23"/>
        <v>1.4E-2</v>
      </c>
      <c r="Q128" s="26" t="str">
        <f>IF(G128="","",VLOOKUP(G128,WMS!$E$3:$G$944,2,FALSE))</f>
        <v>KAS18120601</v>
      </c>
      <c r="R128" s="26" t="str">
        <f>IF(G128="","",VLOOKUP(G128,WMS!$E$3:$G$944,3,FALSE))</f>
        <v>KAS1812060104</v>
      </c>
      <c r="S128" s="17" t="str">
        <f>IF(R128="","",VLOOKUP(R128,CUSTOMS!$E$3:$N$1470,2,FALSE))</f>
        <v>9505900000</v>
      </c>
      <c r="T128" s="17" t="str">
        <f>IF(R128="","",VLOOKUP(R128,CUSTOMS!$E$3:$N$1470,3,FALSE))</f>
        <v>节日用品:云朵/月亮/星星串形挂饰</v>
      </c>
      <c r="U128" s="18">
        <f t="shared" si="24"/>
        <v>0.5</v>
      </c>
      <c r="V128" s="18" t="str">
        <f>IF(R128="","",VLOOKUP(R128,CUSTOMS!$E$3:$N$1470,5,FALSE))</f>
        <v>千克</v>
      </c>
      <c r="W128" s="33">
        <f>IF(R128="","",VLOOKUP(R128,CUSTOMS!$E$3:$N$1470,6,FALSE))</f>
        <v>5.5</v>
      </c>
      <c r="X128" s="33">
        <f t="shared" si="25"/>
        <v>2.75</v>
      </c>
      <c r="Y128" s="18" t="str">
        <f>IF(R128="","",VLOOKUP(R128,CUSTOMS!$E$3:$N$1470,8,FALSE))</f>
        <v>美元</v>
      </c>
      <c r="Z128" s="18" t="str">
        <f>IF(R128="","",VLOOKUP(R128,CUSTOMS!$E$3:$N$1470,9,FALSE))</f>
        <v>中国</v>
      </c>
      <c r="AA128" s="18" t="str">
        <f>IF(R128="","",VLOOKUP(R128,CUSTOMS!$E$3:$N$1470,10,FALSE))</f>
        <v>美国</v>
      </c>
      <c r="AB128" s="33">
        <f>IF(R128="","",VLOOKUP(G128,WMS!$E$3:$T$944,15,FALSE))</f>
        <v>4.1666666666666664E-2</v>
      </c>
      <c r="AC128" s="33">
        <f t="shared" si="26"/>
        <v>0.5</v>
      </c>
      <c r="AD128" s="33" t="str">
        <f>IF(S128="","",VLOOKUP(S128,海关监管条件!$A$1:$B$2000,2,FALSE))</f>
        <v xml:space="preserve">无 </v>
      </c>
    </row>
    <row r="129" spans="1:30">
      <c r="A129" s="2">
        <v>43475</v>
      </c>
      <c r="B129" s="2">
        <v>43476</v>
      </c>
      <c r="C129" s="2" t="s">
        <v>4189</v>
      </c>
      <c r="D129" s="3" t="s">
        <v>769</v>
      </c>
      <c r="E129" s="3" t="s">
        <v>3184</v>
      </c>
      <c r="F129" s="3">
        <v>42556138</v>
      </c>
      <c r="G129" s="17" t="str">
        <f t="shared" si="20"/>
        <v>KG-ARI-1812-00048-01087/42556138</v>
      </c>
      <c r="H129" s="18">
        <f>IF(G129="","",VLOOKUP(G129,WMS!$E$3:$Q$944,7,FALSE))</f>
        <v>2</v>
      </c>
      <c r="I129" s="18">
        <f>IF(G129="","",VLOOKUP(G129,WMS!$E$3:$Q$944,8,FALSE))</f>
        <v>5.05</v>
      </c>
      <c r="J129" s="18">
        <f>IF(G129="","",VLOOKUP(G129,WMS!$E$3:$Q$944,13,FALSE))</f>
        <v>0.108</v>
      </c>
      <c r="K129" s="26" t="b">
        <f t="shared" si="21"/>
        <v>1</v>
      </c>
      <c r="L129" s="7">
        <v>6</v>
      </c>
      <c r="M129" s="27">
        <f>IF(G129="","",VLOOKUP(G129,WMS!$E$3:$U$944,7,0)*L129)</f>
        <v>12</v>
      </c>
      <c r="N129" s="28" t="str">
        <f>IF(G129="","",VLOOKUP(G129,WMS!$E$3:$U$944,17,0))</f>
        <v>A42-203</v>
      </c>
      <c r="O129" s="29">
        <f t="shared" si="22"/>
        <v>30.299999999999997</v>
      </c>
      <c r="P129" s="29">
        <f t="shared" si="23"/>
        <v>0.64800000000000002</v>
      </c>
      <c r="Q129" s="26" t="str">
        <f>IF(G129="","",VLOOKUP(G129,WMS!$E$3:$G$944,2,FALSE))</f>
        <v>KAS18122710</v>
      </c>
      <c r="R129" s="26" t="str">
        <f>IF(G129="","",VLOOKUP(G129,WMS!$E$3:$G$944,3,FALSE))</f>
        <v>KAS1812271006</v>
      </c>
      <c r="S129" s="17" t="str">
        <f>IF(R129="","",VLOOKUP(R129,CUSTOMS!$E$3:$N$1470,2,FALSE))</f>
        <v>9503008900</v>
      </c>
      <c r="T129" s="17" t="str">
        <f>IF(R129="","",VLOOKUP(R129,CUSTOMS!$E$3:$N$1470,3,FALSE))</f>
        <v>塑胶玩具</v>
      </c>
      <c r="U129" s="18">
        <f t="shared" si="24"/>
        <v>16.8</v>
      </c>
      <c r="V129" s="18" t="str">
        <f>IF(R129="","",VLOOKUP(R129,CUSTOMS!$E$3:$N$1470,5,FALSE))</f>
        <v>千克</v>
      </c>
      <c r="W129" s="33">
        <f>IF(R129="","",VLOOKUP(R129,CUSTOMS!$E$3:$N$1470,6,FALSE))</f>
        <v>1.8601000000000001</v>
      </c>
      <c r="X129" s="33">
        <f t="shared" si="25"/>
        <v>31.249680000000001</v>
      </c>
      <c r="Y129" s="18" t="str">
        <f>IF(R129="","",VLOOKUP(R129,CUSTOMS!$E$3:$N$1470,8,FALSE))</f>
        <v>美元</v>
      </c>
      <c r="Z129" s="18" t="str">
        <f>IF(R129="","",VLOOKUP(R129,CUSTOMS!$E$3:$N$1470,9,FALSE))</f>
        <v>中国</v>
      </c>
      <c r="AA129" s="18" t="str">
        <f>IF(R129="","",VLOOKUP(R129,CUSTOMS!$E$3:$N$1470,10,FALSE))</f>
        <v>美国</v>
      </c>
      <c r="AB129" s="33">
        <f>IF(R129="","",VLOOKUP(G129,WMS!$E$3:$T$944,15,FALSE))</f>
        <v>1.4000000000000001</v>
      </c>
      <c r="AC129" s="33">
        <f t="shared" si="26"/>
        <v>16.8</v>
      </c>
      <c r="AD129" s="33" t="str">
        <f>IF(S129="","",VLOOKUP(S129,海关监管条件!$A$1:$B$2000,2,FALSE))</f>
        <v xml:space="preserve">A </v>
      </c>
    </row>
    <row r="130" spans="1:30">
      <c r="A130" s="2">
        <v>43475</v>
      </c>
      <c r="B130" s="2">
        <v>43476</v>
      </c>
      <c r="C130" s="2" t="s">
        <v>4189</v>
      </c>
      <c r="D130" s="3" t="s">
        <v>754</v>
      </c>
      <c r="E130" s="19" t="s">
        <v>3176</v>
      </c>
      <c r="F130" s="19" t="s">
        <v>3177</v>
      </c>
      <c r="G130" s="17" t="str">
        <f t="shared" si="20"/>
        <v>KG-ARI-1812-00048-01119/42603320</v>
      </c>
      <c r="H130" s="18">
        <f>IF(G130="","",VLOOKUP(G130,WMS!$E$3:$Q$944,7,FALSE))</f>
        <v>10</v>
      </c>
      <c r="I130" s="18">
        <f>IF(G130="","",VLOOKUP(G130,WMS!$E$3:$Q$944,8,FALSE))</f>
        <v>0.7</v>
      </c>
      <c r="J130" s="18">
        <f>IF(G130="","",VLOOKUP(G130,WMS!$E$3:$Q$944,13,FALSE))</f>
        <v>4.0000000000000001E-3</v>
      </c>
      <c r="K130" s="26" t="b">
        <f t="shared" si="21"/>
        <v>1</v>
      </c>
      <c r="L130" s="7">
        <v>2</v>
      </c>
      <c r="M130" s="27">
        <f>IF(G130="","",VLOOKUP(G130,WMS!$E$3:$U$944,7,0)*L130)</f>
        <v>20</v>
      </c>
      <c r="N130" s="28" t="str">
        <f>IF(G130="","",VLOOKUP(G130,WMS!$E$3:$U$944,17,0))</f>
        <v>A01-103</v>
      </c>
      <c r="O130" s="29">
        <f t="shared" si="22"/>
        <v>1.4</v>
      </c>
      <c r="P130" s="29">
        <f t="shared" si="23"/>
        <v>8.0000000000000002E-3</v>
      </c>
      <c r="Q130" s="26" t="str">
        <f>IF(G130="","",VLOOKUP(G130,WMS!$E$3:$G$944,2,FALSE))</f>
        <v>KAS18122702</v>
      </c>
      <c r="R130" s="26" t="str">
        <f>IF(G130="","",VLOOKUP(G130,WMS!$E$3:$G$944,3,FALSE))</f>
        <v>KAS1812270202</v>
      </c>
      <c r="S130" s="17" t="str">
        <f>IF(R130="","",VLOOKUP(R130,CUSTOMS!$E$3:$N$1470,2,FALSE))</f>
        <v>3926909090</v>
      </c>
      <c r="T130" s="17" t="str">
        <f>IF(R130="","",VLOOKUP(R130,CUSTOMS!$E$3:$N$1470,3,FALSE))</f>
        <v>手机套</v>
      </c>
      <c r="U130" s="18">
        <f t="shared" si="24"/>
        <v>20</v>
      </c>
      <c r="V130" s="18" t="str">
        <f>IF(R130="","",VLOOKUP(R130,CUSTOMS!$E$3:$N$1470,5,FALSE))</f>
        <v>个</v>
      </c>
      <c r="W130" s="33">
        <f>IF(R130="","",VLOOKUP(R130,CUSTOMS!$E$3:$N$1470,6,FALSE))</f>
        <v>2.2322000000000002</v>
      </c>
      <c r="X130" s="33">
        <f t="shared" si="25"/>
        <v>44.644000000000005</v>
      </c>
      <c r="Y130" s="18" t="str">
        <f>IF(R130="","",VLOOKUP(R130,CUSTOMS!$E$3:$N$1470,8,FALSE))</f>
        <v>美元</v>
      </c>
      <c r="Z130" s="18" t="str">
        <f>IF(R130="","",VLOOKUP(R130,CUSTOMS!$E$3:$N$1470,9,FALSE))</f>
        <v>中国</v>
      </c>
      <c r="AA130" s="18" t="str">
        <f>IF(R130="","",VLOOKUP(R130,CUSTOMS!$E$3:$N$1470,10,FALSE))</f>
        <v>美国</v>
      </c>
      <c r="AB130" s="33">
        <f>IF(R130="","",VLOOKUP(G130,WMS!$E$3:$T$944,15,FALSE))</f>
        <v>9.2499999999999999E-2</v>
      </c>
      <c r="AC130" s="33">
        <f t="shared" si="26"/>
        <v>1.85</v>
      </c>
      <c r="AD130" s="33" t="str">
        <f>IF(S130="","",VLOOKUP(S130,海关监管条件!$A$1:$B$2000,2,FALSE))</f>
        <v>无</v>
      </c>
    </row>
    <row r="131" spans="1:30">
      <c r="A131" s="2">
        <v>43475</v>
      </c>
      <c r="B131" s="2">
        <v>43476</v>
      </c>
      <c r="C131" s="2" t="s">
        <v>4189</v>
      </c>
      <c r="D131" s="3" t="s">
        <v>814</v>
      </c>
      <c r="E131" s="3" t="s">
        <v>3197</v>
      </c>
      <c r="F131" s="3">
        <v>42110705</v>
      </c>
      <c r="G131" s="17" t="str">
        <f t="shared" si="20"/>
        <v>KG-ARI-1812-00048-01250/42110705</v>
      </c>
      <c r="H131" s="18">
        <f>IF(G131="","",VLOOKUP(G131,WMS!$E$3:$Q$944,7,FALSE))</f>
        <v>6</v>
      </c>
      <c r="I131" s="18">
        <f>IF(G131="","",VLOOKUP(G131,WMS!$E$3:$Q$944,8,FALSE))</f>
        <v>2</v>
      </c>
      <c r="J131" s="18">
        <f>IF(G131="","",VLOOKUP(G131,WMS!$E$3:$Q$944,13,FALSE))</f>
        <v>0.02</v>
      </c>
      <c r="K131" s="26" t="b">
        <f t="shared" si="21"/>
        <v>1</v>
      </c>
      <c r="L131" s="7">
        <v>5</v>
      </c>
      <c r="M131" s="27">
        <f>IF(G131="","",VLOOKUP(G131,WMS!$E$3:$U$944,7,0)*L131)</f>
        <v>30</v>
      </c>
      <c r="N131" s="28" t="str">
        <f>IF(G131="","",VLOOKUP(G131,WMS!$E$3:$U$944,17,0))</f>
        <v>A45-302</v>
      </c>
      <c r="O131" s="29">
        <f t="shared" si="22"/>
        <v>10</v>
      </c>
      <c r="P131" s="29">
        <f t="shared" ref="P131:P171" si="27">IF(L131="","",J131*L131)</f>
        <v>0.1</v>
      </c>
      <c r="Q131" s="26" t="str">
        <f>IF(G131="","",VLOOKUP(G131,WMS!$E$3:$G$944,2,FALSE))</f>
        <v>KAS19010304</v>
      </c>
      <c r="R131" s="26" t="str">
        <f>IF(G131="","",VLOOKUP(G131,WMS!$E$3:$G$944,3,FALSE))</f>
        <v>KAS1901030414</v>
      </c>
      <c r="S131" s="17" t="str">
        <f>IF(R131="","",VLOOKUP(R131,CUSTOMS!$E$3:$N$1470,2,FALSE))</f>
        <v>9503008900</v>
      </c>
      <c r="T131" s="17" t="str">
        <f>IF(R131="","",VLOOKUP(R131,CUSTOMS!$E$3:$N$1470,3,FALSE))</f>
        <v>塑胶电子玩具</v>
      </c>
      <c r="U131" s="18">
        <f t="shared" ref="U131:U171" si="28">IF(V131="","",IF(V131="千克",M131*AB131,M131))</f>
        <v>30</v>
      </c>
      <c r="V131" s="18" t="str">
        <f>IF(R131="","",VLOOKUP(R131,CUSTOMS!$E$3:$N$1470,5,FALSE))</f>
        <v>个</v>
      </c>
      <c r="W131" s="33">
        <f>IF(R131="","",VLOOKUP(R131,CUSTOMS!$E$3:$N$1470,6,FALSE))</f>
        <v>1.8225</v>
      </c>
      <c r="X131" s="33">
        <f t="shared" ref="X131:X171" si="29">IF(W131="","",U131*W131)</f>
        <v>54.674999999999997</v>
      </c>
      <c r="Y131" s="18" t="str">
        <f>IF(R131="","",VLOOKUP(R131,CUSTOMS!$E$3:$N$1470,8,FALSE))</f>
        <v>美元</v>
      </c>
      <c r="Z131" s="18" t="str">
        <f>IF(R131="","",VLOOKUP(R131,CUSTOMS!$E$3:$N$1470,9,FALSE))</f>
        <v>中国</v>
      </c>
      <c r="AA131" s="18" t="str">
        <f>IF(R131="","",VLOOKUP(R131,CUSTOMS!$E$3:$N$1470,10,FALSE))</f>
        <v>美国</v>
      </c>
      <c r="AB131" s="33">
        <f>IF(R131="","",VLOOKUP(G131,WMS!$E$3:$T$944,15,FALSE))</f>
        <v>0.23333333333333334</v>
      </c>
      <c r="AC131" s="33">
        <f t="shared" ref="AC131:AC171" si="30">IF(AB131="","",M131*AB131)</f>
        <v>7</v>
      </c>
      <c r="AD131" s="33" t="str">
        <f>IF(S131="","",VLOOKUP(S131,海关监管条件!$A$1:$B$2000,2,FALSE))</f>
        <v xml:space="preserve">A </v>
      </c>
    </row>
    <row r="132" spans="1:30">
      <c r="A132" s="2">
        <v>43475</v>
      </c>
      <c r="B132" s="2">
        <v>43476</v>
      </c>
      <c r="C132" s="2" t="s">
        <v>4189</v>
      </c>
      <c r="D132" s="3" t="s">
        <v>814</v>
      </c>
      <c r="E132" s="3" t="s">
        <v>3197</v>
      </c>
      <c r="F132" s="3">
        <v>42110743</v>
      </c>
      <c r="G132" s="17" t="str">
        <f t="shared" si="20"/>
        <v>KG-ARI-1812-00048-01250/42110743</v>
      </c>
      <c r="H132" s="18">
        <f>IF(G132="","",VLOOKUP(G132,WMS!$E$3:$Q$944,7,FALSE))</f>
        <v>6</v>
      </c>
      <c r="I132" s="18">
        <f>IF(G132="","",VLOOKUP(G132,WMS!$E$3:$Q$944,8,FALSE))</f>
        <v>1.9</v>
      </c>
      <c r="J132" s="18">
        <f>IF(G132="","",VLOOKUP(G132,WMS!$E$3:$Q$944,13,FALSE))</f>
        <v>1.2999999999999999E-2</v>
      </c>
      <c r="K132" s="26" t="b">
        <f t="shared" si="21"/>
        <v>1</v>
      </c>
      <c r="L132" s="7">
        <v>7</v>
      </c>
      <c r="M132" s="27">
        <f>IF(G132="","",VLOOKUP(G132,WMS!$E$3:$U$944,7,0)*L132)</f>
        <v>42</v>
      </c>
      <c r="N132" s="28" t="str">
        <f>IF(G132="","",VLOOKUP(G132,WMS!$E$3:$U$944,17,0))</f>
        <v>A25-202</v>
      </c>
      <c r="O132" s="29">
        <f t="shared" si="22"/>
        <v>13.299999999999999</v>
      </c>
      <c r="P132" s="29">
        <f t="shared" si="27"/>
        <v>9.0999999999999998E-2</v>
      </c>
      <c r="Q132" s="26" t="str">
        <f>IF(G132="","",VLOOKUP(G132,WMS!$E$3:$G$944,2,FALSE))</f>
        <v>KAS19010304</v>
      </c>
      <c r="R132" s="26" t="str">
        <f>IF(G132="","",VLOOKUP(G132,WMS!$E$3:$G$944,3,FALSE))</f>
        <v>KAS1901030410</v>
      </c>
      <c r="S132" s="17" t="str">
        <f>IF(R132="","",VLOOKUP(R132,CUSTOMS!$E$3:$N$1470,2,FALSE))</f>
        <v>9503008900</v>
      </c>
      <c r="T132" s="17" t="str">
        <f>IF(R132="","",VLOOKUP(R132,CUSTOMS!$E$3:$N$1470,3,FALSE))</f>
        <v>塑胶玩具</v>
      </c>
      <c r="U132" s="18">
        <f t="shared" si="28"/>
        <v>11.038461538461538</v>
      </c>
      <c r="V132" s="18" t="str">
        <f>IF(R132="","",VLOOKUP(R132,CUSTOMS!$E$3:$N$1470,5,FALSE))</f>
        <v>千克</v>
      </c>
      <c r="W132" s="33">
        <f>IF(R132="","",VLOOKUP(R132,CUSTOMS!$E$3:$N$1470,6,FALSE))</f>
        <v>6.7916999999999996</v>
      </c>
      <c r="X132" s="33">
        <f t="shared" si="29"/>
        <v>74.969919230769221</v>
      </c>
      <c r="Y132" s="18" t="str">
        <f>IF(R132="","",VLOOKUP(R132,CUSTOMS!$E$3:$N$1470,8,FALSE))</f>
        <v>美元</v>
      </c>
      <c r="Z132" s="18" t="str">
        <f>IF(R132="","",VLOOKUP(R132,CUSTOMS!$E$3:$N$1470,9,FALSE))</f>
        <v>中国</v>
      </c>
      <c r="AA132" s="18" t="str">
        <f>IF(R132="","",VLOOKUP(R132,CUSTOMS!$E$3:$N$1470,10,FALSE))</f>
        <v>美国</v>
      </c>
      <c r="AB132" s="33">
        <f>IF(R132="","",VLOOKUP(G132,WMS!$E$3:$T$944,15,FALSE))</f>
        <v>0.26282051282051283</v>
      </c>
      <c r="AC132" s="33">
        <f t="shared" si="30"/>
        <v>11.038461538461538</v>
      </c>
      <c r="AD132" s="33" t="str">
        <f>IF(S132="","",VLOOKUP(S132,海关监管条件!$A$1:$B$2000,2,FALSE))</f>
        <v xml:space="preserve">A </v>
      </c>
    </row>
    <row r="133" spans="1:30">
      <c r="A133" s="2">
        <v>43475</v>
      </c>
      <c r="B133" s="2">
        <v>43476</v>
      </c>
      <c r="C133" s="2" t="s">
        <v>4189</v>
      </c>
      <c r="D133" s="3" t="s">
        <v>814</v>
      </c>
      <c r="E133" s="3" t="s">
        <v>3197</v>
      </c>
      <c r="F133" s="3">
        <v>42332541</v>
      </c>
      <c r="G133" s="17" t="str">
        <f t="shared" si="20"/>
        <v>KG-ARI-1812-00048-01250/42332541</v>
      </c>
      <c r="H133" s="18">
        <f>IF(G133="","",VLOOKUP(G133,WMS!$E$3:$Q$944,7,FALSE))</f>
        <v>4</v>
      </c>
      <c r="I133" s="18">
        <f>IF(G133="","",VLOOKUP(G133,WMS!$E$3:$Q$944,8,FALSE))</f>
        <v>4.7</v>
      </c>
      <c r="J133" s="18">
        <f>IF(G133="","",VLOOKUP(G133,WMS!$E$3:$Q$944,13,FALSE))</f>
        <v>6.0999999999999999E-2</v>
      </c>
      <c r="K133" s="26" t="b">
        <f t="shared" si="21"/>
        <v>1</v>
      </c>
      <c r="L133" s="7">
        <v>6</v>
      </c>
      <c r="M133" s="27">
        <f>IF(G133="","",VLOOKUP(G133,WMS!$E$3:$U$944,7,0)*L133)</f>
        <v>24</v>
      </c>
      <c r="N133" s="28" t="str">
        <f>IF(G133="","",VLOOKUP(G133,WMS!$E$3:$U$944,17,0))</f>
        <v>A45-202</v>
      </c>
      <c r="O133" s="29">
        <f t="shared" si="22"/>
        <v>28.200000000000003</v>
      </c>
      <c r="P133" s="29">
        <f t="shared" si="27"/>
        <v>0.36599999999999999</v>
      </c>
      <c r="Q133" s="26" t="str">
        <f>IF(G133="","",VLOOKUP(G133,WMS!$E$3:$G$944,2,FALSE))</f>
        <v>KAS19010304</v>
      </c>
      <c r="R133" s="26" t="str">
        <f>IF(G133="","",VLOOKUP(G133,WMS!$E$3:$G$944,3,FALSE))</f>
        <v>KAS1901030412</v>
      </c>
      <c r="S133" s="17" t="str">
        <f>IF(R133="","",VLOOKUP(R133,CUSTOMS!$E$3:$N$1470,2,FALSE))</f>
        <v>9503008390</v>
      </c>
      <c r="T133" s="17" t="str">
        <f>IF(R133="","",VLOOKUP(R133,CUSTOMS!$E$3:$N$1470,3,FALSE))</f>
        <v>塑胶电动玩具</v>
      </c>
      <c r="U133" s="18">
        <f t="shared" si="28"/>
        <v>24</v>
      </c>
      <c r="V133" s="18" t="str">
        <f>IF(R133="","",VLOOKUP(R133,CUSTOMS!$E$3:$N$1470,5,FALSE))</f>
        <v>套</v>
      </c>
      <c r="W133" s="33">
        <f>IF(R133="","",VLOOKUP(R133,CUSTOMS!$E$3:$N$1470,6,FALSE))</f>
        <v>5.9625000000000004</v>
      </c>
      <c r="X133" s="33">
        <f t="shared" si="29"/>
        <v>143.10000000000002</v>
      </c>
      <c r="Y133" s="18" t="str">
        <f>IF(R133="","",VLOOKUP(R133,CUSTOMS!$E$3:$N$1470,8,FALSE))</f>
        <v>美元</v>
      </c>
      <c r="Z133" s="18" t="str">
        <f>IF(R133="","",VLOOKUP(R133,CUSTOMS!$E$3:$N$1470,9,FALSE))</f>
        <v>中国</v>
      </c>
      <c r="AA133" s="18" t="str">
        <f>IF(R133="","",VLOOKUP(R133,CUSTOMS!$E$3:$N$1470,10,FALSE))</f>
        <v>美国</v>
      </c>
      <c r="AB133" s="33">
        <f>IF(R133="","",VLOOKUP(G133,WMS!$E$3:$T$944,15,FALSE))</f>
        <v>0.8970588235294118</v>
      </c>
      <c r="AC133" s="33">
        <f t="shared" si="30"/>
        <v>21.529411764705884</v>
      </c>
      <c r="AD133" s="33" t="str">
        <f>IF(S133="","",VLOOKUP(S133,海关监管条件!$A$1:$B$2000,2,FALSE))</f>
        <v xml:space="preserve">A </v>
      </c>
    </row>
    <row r="134" spans="1:30">
      <c r="A134" s="2">
        <v>43475</v>
      </c>
      <c r="B134" s="2">
        <v>43476</v>
      </c>
      <c r="C134" s="2" t="s">
        <v>4189</v>
      </c>
      <c r="D134" s="3" t="s">
        <v>814</v>
      </c>
      <c r="E134" s="3" t="s">
        <v>3197</v>
      </c>
      <c r="F134" s="3">
        <v>42369547</v>
      </c>
      <c r="G134" s="17" t="str">
        <f t="shared" si="20"/>
        <v>KG-ARI-1812-00048-01250/42369547</v>
      </c>
      <c r="H134" s="18">
        <f>IF(G134="","",VLOOKUP(G134,WMS!$E$3:$Q$944,7,FALSE))</f>
        <v>10</v>
      </c>
      <c r="I134" s="18">
        <f>IF(G134="","",VLOOKUP(G134,WMS!$E$3:$Q$944,8,FALSE))</f>
        <v>1.85</v>
      </c>
      <c r="J134" s="18">
        <f>IF(G134="","",VLOOKUP(G134,WMS!$E$3:$Q$944,13,FALSE))</f>
        <v>6.0000000000000001E-3</v>
      </c>
      <c r="K134" s="26" t="b">
        <f t="shared" si="21"/>
        <v>1</v>
      </c>
      <c r="L134" s="7">
        <v>6</v>
      </c>
      <c r="M134" s="27">
        <f>IF(G134="","",VLOOKUP(G134,WMS!$E$3:$U$944,7,0)*L134)</f>
        <v>60</v>
      </c>
      <c r="N134" s="28" t="str">
        <f>IF(G134="","",VLOOKUP(G134,WMS!$E$3:$U$944,17,0))</f>
        <v>A24-204</v>
      </c>
      <c r="O134" s="29">
        <f t="shared" si="22"/>
        <v>11.100000000000001</v>
      </c>
      <c r="P134" s="29">
        <f t="shared" si="27"/>
        <v>3.6000000000000004E-2</v>
      </c>
      <c r="Q134" s="26" t="str">
        <f>IF(G134="","",VLOOKUP(G134,WMS!$E$3:$G$944,2,FALSE))</f>
        <v>KAS19010304</v>
      </c>
      <c r="R134" s="26" t="str">
        <f>IF(G134="","",VLOOKUP(G134,WMS!$E$3:$G$944,3,FALSE))</f>
        <v>KAS1901030401</v>
      </c>
      <c r="S134" s="17" t="str">
        <f>IF(R134="","",VLOOKUP(R134,CUSTOMS!$E$3:$N$1470,2,FALSE))</f>
        <v>3407009000</v>
      </c>
      <c r="T134" s="17" t="str">
        <f>IF(R134="","",VLOOKUP(R134,CUSTOMS!$E$3:$N$1470,3,FALSE))</f>
        <v>泥膏</v>
      </c>
      <c r="U134" s="18">
        <f t="shared" si="28"/>
        <v>9.8181818181818183</v>
      </c>
      <c r="V134" s="18" t="str">
        <f>IF(R134="","",VLOOKUP(R134,CUSTOMS!$E$3:$N$1470,5,FALSE))</f>
        <v>千克</v>
      </c>
      <c r="W134" s="33">
        <f>IF(R134="","",VLOOKUP(R134,CUSTOMS!$E$3:$N$1470,6,FALSE))</f>
        <v>1.45</v>
      </c>
      <c r="X134" s="33">
        <f t="shared" si="29"/>
        <v>14.236363636363636</v>
      </c>
      <c r="Y134" s="18" t="str">
        <f>IF(R134="","",VLOOKUP(R134,CUSTOMS!$E$3:$N$1470,8,FALSE))</f>
        <v>美元</v>
      </c>
      <c r="Z134" s="18" t="str">
        <f>IF(R134="","",VLOOKUP(R134,CUSTOMS!$E$3:$N$1470,9,FALSE))</f>
        <v>中国</v>
      </c>
      <c r="AA134" s="18" t="str">
        <f>IF(R134="","",VLOOKUP(R134,CUSTOMS!$E$3:$N$1470,10,FALSE))</f>
        <v>美国</v>
      </c>
      <c r="AB134" s="33">
        <f>IF(R134="","",VLOOKUP(G134,WMS!$E$3:$T$944,15,FALSE))</f>
        <v>0.16363636363636364</v>
      </c>
      <c r="AC134" s="33">
        <f t="shared" si="30"/>
        <v>9.8181818181818183</v>
      </c>
      <c r="AD134" s="33" t="str">
        <f>IF(S134="","",VLOOKUP(S134,海关监管条件!$A$1:$B$2000,2,FALSE))</f>
        <v xml:space="preserve">无 </v>
      </c>
    </row>
    <row r="135" spans="1:30">
      <c r="A135" s="2">
        <v>43475</v>
      </c>
      <c r="B135" s="2">
        <v>43476</v>
      </c>
      <c r="C135" s="2" t="s">
        <v>4189</v>
      </c>
      <c r="D135" s="3" t="s">
        <v>814</v>
      </c>
      <c r="E135" s="3" t="s">
        <v>3197</v>
      </c>
      <c r="F135" s="3">
        <v>42369592</v>
      </c>
      <c r="G135" s="17" t="str">
        <f t="shared" si="20"/>
        <v>KG-ARI-1812-00048-01250/42369592</v>
      </c>
      <c r="H135" s="18">
        <f>IF(G135="","",VLOOKUP(G135,WMS!$E$3:$Q$944,7,FALSE))</f>
        <v>6</v>
      </c>
      <c r="I135" s="18">
        <f>IF(G135="","",VLOOKUP(G135,WMS!$E$3:$Q$944,8,FALSE))</f>
        <v>1.05</v>
      </c>
      <c r="J135" s="18">
        <f>IF(G135="","",VLOOKUP(G135,WMS!$E$3:$Q$944,13,FALSE))</f>
        <v>0.01</v>
      </c>
      <c r="K135" s="26" t="b">
        <f t="shared" si="21"/>
        <v>1</v>
      </c>
      <c r="L135" s="7">
        <v>6</v>
      </c>
      <c r="M135" s="27">
        <f>IF(G135="","",VLOOKUP(G135,WMS!$E$3:$U$944,7,0)*L135)</f>
        <v>36</v>
      </c>
      <c r="N135" s="28" t="str">
        <f>IF(G135="","",VLOOKUP(G135,WMS!$E$3:$U$944,17,0))</f>
        <v>A27-204</v>
      </c>
      <c r="O135" s="29">
        <f t="shared" si="22"/>
        <v>6.3000000000000007</v>
      </c>
      <c r="P135" s="29">
        <f t="shared" si="27"/>
        <v>0.06</v>
      </c>
      <c r="Q135" s="26" t="str">
        <f>IF(G135="","",VLOOKUP(G135,WMS!$E$3:$G$944,2,FALSE))</f>
        <v>KAS19010304</v>
      </c>
      <c r="R135" s="26" t="str">
        <f>IF(G135="","",VLOOKUP(G135,WMS!$E$3:$G$944,3,FALSE))</f>
        <v>KAS1901030402</v>
      </c>
      <c r="S135" s="17" t="str">
        <f>IF(R135="","",VLOOKUP(R135,CUSTOMS!$E$3:$N$1470,2,FALSE))</f>
        <v>9503008900</v>
      </c>
      <c r="T135" s="17" t="str">
        <f>IF(R135="","",VLOOKUP(R135,CUSTOMS!$E$3:$N$1470,3,FALSE))</f>
        <v>塑胶玩具</v>
      </c>
      <c r="U135" s="18">
        <f t="shared" si="28"/>
        <v>5.1428571428571423</v>
      </c>
      <c r="V135" s="18" t="str">
        <f>IF(R135="","",VLOOKUP(R135,CUSTOMS!$E$3:$N$1470,5,FALSE))</f>
        <v>千克</v>
      </c>
      <c r="W135" s="33">
        <f>IF(R135="","",VLOOKUP(R135,CUSTOMS!$E$3:$N$1470,6,FALSE))</f>
        <v>6.8250000000000002</v>
      </c>
      <c r="X135" s="33">
        <f t="shared" si="29"/>
        <v>35.099999999999994</v>
      </c>
      <c r="Y135" s="18" t="str">
        <f>IF(R135="","",VLOOKUP(R135,CUSTOMS!$E$3:$N$1470,8,FALSE))</f>
        <v>美元</v>
      </c>
      <c r="Z135" s="18" t="str">
        <f>IF(R135="","",VLOOKUP(R135,CUSTOMS!$E$3:$N$1470,9,FALSE))</f>
        <v>中国</v>
      </c>
      <c r="AA135" s="18" t="str">
        <f>IF(R135="","",VLOOKUP(R135,CUSTOMS!$E$3:$N$1470,10,FALSE))</f>
        <v>美国</v>
      </c>
      <c r="AB135" s="33">
        <f>IF(R135="","",VLOOKUP(G135,WMS!$E$3:$T$944,15,FALSE))</f>
        <v>0.14285714285714285</v>
      </c>
      <c r="AC135" s="33">
        <f t="shared" si="30"/>
        <v>5.1428571428571423</v>
      </c>
      <c r="AD135" s="33" t="str">
        <f>IF(S135="","",VLOOKUP(S135,海关监管条件!$A$1:$B$2000,2,FALSE))</f>
        <v xml:space="preserve">A </v>
      </c>
    </row>
    <row r="136" spans="1:30">
      <c r="A136" s="2">
        <v>43475</v>
      </c>
      <c r="B136" s="2">
        <v>43476</v>
      </c>
      <c r="C136" s="2" t="s">
        <v>4189</v>
      </c>
      <c r="D136" s="3" t="s">
        <v>814</v>
      </c>
      <c r="E136" s="3" t="s">
        <v>3197</v>
      </c>
      <c r="F136" s="3">
        <v>42424437</v>
      </c>
      <c r="G136" s="17" t="str">
        <f t="shared" si="20"/>
        <v>KG-ARI-1812-00048-01250/42424437</v>
      </c>
      <c r="H136" s="18">
        <f>IF(G136="","",VLOOKUP(G136,WMS!$E$3:$Q$944,7,FALSE))</f>
        <v>4</v>
      </c>
      <c r="I136" s="18">
        <f>IF(G136="","",VLOOKUP(G136,WMS!$E$3:$Q$944,8,FALSE))</f>
        <v>2.8</v>
      </c>
      <c r="J136" s="18">
        <f>IF(G136="","",VLOOKUP(G136,WMS!$E$3:$Q$944,13,FALSE))</f>
        <v>0.02</v>
      </c>
      <c r="K136" s="26" t="b">
        <f t="shared" si="21"/>
        <v>1</v>
      </c>
      <c r="L136" s="7">
        <v>7</v>
      </c>
      <c r="M136" s="27">
        <f>IF(G136="","",VLOOKUP(G136,WMS!$E$3:$U$944,7,0)*L136)</f>
        <v>28</v>
      </c>
      <c r="N136" s="28" t="str">
        <f>IF(G136="","",VLOOKUP(G136,WMS!$E$3:$U$944,17,0))</f>
        <v>A45-202</v>
      </c>
      <c r="O136" s="29">
        <f t="shared" si="22"/>
        <v>19.599999999999998</v>
      </c>
      <c r="P136" s="29">
        <f t="shared" si="27"/>
        <v>0.14000000000000001</v>
      </c>
      <c r="Q136" s="26" t="str">
        <f>IF(G136="","",VLOOKUP(G136,WMS!$E$3:$G$944,2,FALSE))</f>
        <v>KAS19010304</v>
      </c>
      <c r="R136" s="26" t="str">
        <f>IF(G136="","",VLOOKUP(G136,WMS!$E$3:$G$944,3,FALSE))</f>
        <v>KAS1901030417</v>
      </c>
      <c r="S136" s="17" t="str">
        <f>IF(R136="","",VLOOKUP(R136,CUSTOMS!$E$3:$N$1470,2,FALSE))</f>
        <v>9503008900</v>
      </c>
      <c r="T136" s="17" t="str">
        <f>IF(R136="","",VLOOKUP(R136,CUSTOMS!$E$3:$N$1470,3,FALSE))</f>
        <v>塑胶电动玩具</v>
      </c>
      <c r="U136" s="18">
        <f t="shared" si="28"/>
        <v>28</v>
      </c>
      <c r="V136" s="18" t="str">
        <f>IF(R136="","",VLOOKUP(R136,CUSTOMS!$E$3:$N$1470,5,FALSE))</f>
        <v>套</v>
      </c>
      <c r="W136" s="33">
        <f>IF(R136="","",VLOOKUP(R136,CUSTOMS!$E$3:$N$1470,6,FALSE))</f>
        <v>4.125</v>
      </c>
      <c r="X136" s="33">
        <f t="shared" si="29"/>
        <v>115.5</v>
      </c>
      <c r="Y136" s="18" t="str">
        <f>IF(R136="","",VLOOKUP(R136,CUSTOMS!$E$3:$N$1470,8,FALSE))</f>
        <v>美元</v>
      </c>
      <c r="Z136" s="18" t="str">
        <f>IF(R136="","",VLOOKUP(R136,CUSTOMS!$E$3:$N$1470,9,FALSE))</f>
        <v>中国</v>
      </c>
      <c r="AA136" s="18" t="str">
        <f>IF(R136="","",VLOOKUP(R136,CUSTOMS!$E$3:$N$1470,10,FALSE))</f>
        <v>美国</v>
      </c>
      <c r="AB136" s="33">
        <f>IF(R136="","",VLOOKUP(G136,WMS!$E$3:$T$944,15,FALSE))</f>
        <v>0.6</v>
      </c>
      <c r="AC136" s="33">
        <f t="shared" si="30"/>
        <v>16.8</v>
      </c>
      <c r="AD136" s="33" t="str">
        <f>IF(S136="","",VLOOKUP(S136,海关监管条件!$A$1:$B$2000,2,FALSE))</f>
        <v xml:space="preserve">A </v>
      </c>
    </row>
    <row r="137" spans="1:30">
      <c r="A137" s="2">
        <v>43475</v>
      </c>
      <c r="B137" s="2">
        <v>43476</v>
      </c>
      <c r="C137" s="2" t="s">
        <v>4189</v>
      </c>
      <c r="D137" s="3" t="s">
        <v>743</v>
      </c>
      <c r="E137" s="3" t="s">
        <v>3172</v>
      </c>
      <c r="F137" s="3">
        <v>42269878</v>
      </c>
      <c r="G137" s="17" t="str">
        <f t="shared" si="20"/>
        <v>KG-ARI-1812-00048-01321/42269878</v>
      </c>
      <c r="H137" s="18">
        <f>IF(G137="","",VLOOKUP(G137,WMS!$E$3:$Q$944,7,FALSE))</f>
        <v>24</v>
      </c>
      <c r="I137" s="18">
        <f>IF(G137="","",VLOOKUP(G137,WMS!$E$3:$Q$944,8,FALSE))</f>
        <v>2.2000000000000002</v>
      </c>
      <c r="J137" s="18">
        <f>IF(G137="","",VLOOKUP(G137,WMS!$E$3:$Q$944,13,FALSE))</f>
        <v>1.7999999999999999E-2</v>
      </c>
      <c r="K137" s="26" t="b">
        <f t="shared" si="21"/>
        <v>1</v>
      </c>
      <c r="L137" s="7">
        <v>6</v>
      </c>
      <c r="M137" s="27">
        <f>IF(G137="","",VLOOKUP(G137,WMS!$E$3:$U$944,7,0)*L137)</f>
        <v>144</v>
      </c>
      <c r="N137" s="28" t="str">
        <f>IF(G137="","",VLOOKUP(G137,WMS!$E$3:$U$944,17,0))</f>
        <v>A01-103</v>
      </c>
      <c r="O137" s="29">
        <f t="shared" si="22"/>
        <v>13.200000000000001</v>
      </c>
      <c r="P137" s="29">
        <f t="shared" si="27"/>
        <v>0.10799999999999998</v>
      </c>
      <c r="Q137" s="26" t="str">
        <f>IF(G137="","",VLOOKUP(G137,WMS!$E$3:$G$944,2,FALSE))</f>
        <v>KAS18122709</v>
      </c>
      <c r="R137" s="26" t="str">
        <f>IF(G137="","",VLOOKUP(G137,WMS!$E$3:$G$944,3,FALSE))</f>
        <v>KAS1812270901</v>
      </c>
      <c r="S137" s="17" t="str">
        <f>IF(R137="","",VLOOKUP(R137,CUSTOMS!$E$3:$N$1470,2,FALSE))</f>
        <v>9503008900</v>
      </c>
      <c r="T137" s="17" t="str">
        <f>IF(R137="","",VLOOKUP(R137,CUSTOMS!$E$3:$N$1470,3,FALSE))</f>
        <v>塑胶玩具：鸭子</v>
      </c>
      <c r="U137" s="18">
        <f t="shared" si="28"/>
        <v>144</v>
      </c>
      <c r="V137" s="18" t="str">
        <f>IF(R137="","",VLOOKUP(R137,CUSTOMS!$E$3:$N$1470,5,FALSE))</f>
        <v>个</v>
      </c>
      <c r="W137" s="33">
        <f>IF(R137="","",VLOOKUP(R137,CUSTOMS!$E$3:$N$1470,6,FALSE))</f>
        <v>0.65</v>
      </c>
      <c r="X137" s="33">
        <f t="shared" si="29"/>
        <v>93.600000000000009</v>
      </c>
      <c r="Y137" s="18" t="str">
        <f>IF(R137="","",VLOOKUP(R137,CUSTOMS!$E$3:$N$1470,8,FALSE))</f>
        <v>美元</v>
      </c>
      <c r="Z137" s="18" t="str">
        <f>IF(R137="","",VLOOKUP(R137,CUSTOMS!$E$3:$N$1470,9,FALSE))</f>
        <v>中国</v>
      </c>
      <c r="AA137" s="18" t="str">
        <f>IF(R137="","",VLOOKUP(R137,CUSTOMS!$E$3:$N$1470,10,FALSE))</f>
        <v>美国</v>
      </c>
      <c r="AB137" s="33">
        <f>IF(R137="","",VLOOKUP(G137,WMS!$E$3:$T$944,15,FALSE))</f>
        <v>6.9166666666666668E-2</v>
      </c>
      <c r="AC137" s="33">
        <f t="shared" si="30"/>
        <v>9.9600000000000009</v>
      </c>
      <c r="AD137" s="33" t="str">
        <f>IF(S137="","",VLOOKUP(S137,海关监管条件!$A$1:$B$2000,2,FALSE))</f>
        <v xml:space="preserve">A </v>
      </c>
    </row>
    <row r="138" spans="1:30">
      <c r="A138" s="2">
        <v>43475</v>
      </c>
      <c r="B138" s="2">
        <v>43476</v>
      </c>
      <c r="C138" s="2" t="s">
        <v>4189</v>
      </c>
      <c r="D138" s="19" t="s">
        <v>743</v>
      </c>
      <c r="E138" s="19" t="s">
        <v>3172</v>
      </c>
      <c r="F138" s="19">
        <v>42402909</v>
      </c>
      <c r="G138" s="17" t="str">
        <f t="shared" si="20"/>
        <v>KG-ARI-1812-00048-01321/42402909</v>
      </c>
      <c r="H138" s="18">
        <f>IF(G138="","",VLOOKUP(G138,WMS!$E$3:$Q$944,7,FALSE))</f>
        <v>9</v>
      </c>
      <c r="I138" s="18">
        <f>IF(G138="","",VLOOKUP(G138,WMS!$E$3:$Q$944,8,FALSE))</f>
        <v>0.9</v>
      </c>
      <c r="J138" s="18">
        <f>IF(G138="","",VLOOKUP(G138,WMS!$E$3:$Q$944,13,FALSE))</f>
        <v>7.0000000000000001E-3</v>
      </c>
      <c r="K138" s="26" t="b">
        <f t="shared" si="21"/>
        <v>1</v>
      </c>
      <c r="L138" s="7">
        <v>6</v>
      </c>
      <c r="M138" s="27">
        <f>IF(G138="","",VLOOKUP(G138,WMS!$E$3:$U$944,7,0)*L138)</f>
        <v>54</v>
      </c>
      <c r="N138" s="28" t="str">
        <f>IF(G138="","",VLOOKUP(G138,WMS!$E$3:$U$944,17,0))</f>
        <v>A01-103</v>
      </c>
      <c r="O138" s="29">
        <f t="shared" si="22"/>
        <v>5.4</v>
      </c>
      <c r="P138" s="29">
        <f t="shared" si="27"/>
        <v>4.2000000000000003E-2</v>
      </c>
      <c r="Q138" s="26" t="str">
        <f>IF(G138="","",VLOOKUP(G138,WMS!$E$3:$G$944,2,FALSE))</f>
        <v>KAS18122709</v>
      </c>
      <c r="R138" s="26" t="str">
        <f>IF(G138="","",VLOOKUP(G138,WMS!$E$3:$G$944,3,FALSE))</f>
        <v>KAS1812270903</v>
      </c>
      <c r="S138" s="17" t="str">
        <f>IF(R138="","",VLOOKUP(R138,CUSTOMS!$E$3:$N$1470,2,FALSE))</f>
        <v>9503008900</v>
      </c>
      <c r="T138" s="17" t="str">
        <f>IF(R138="","",VLOOKUP(R138,CUSTOMS!$E$3:$N$1470,3,FALSE))</f>
        <v>塑胶玩具套装：海洋动物</v>
      </c>
      <c r="U138" s="18">
        <f t="shared" si="28"/>
        <v>54</v>
      </c>
      <c r="V138" s="18" t="str">
        <f>IF(R138="","",VLOOKUP(R138,CUSTOMS!$E$3:$N$1470,5,FALSE))</f>
        <v>个</v>
      </c>
      <c r="W138" s="33">
        <f>IF(R138="","",VLOOKUP(R138,CUSTOMS!$E$3:$N$1470,6,FALSE))</f>
        <v>1.05</v>
      </c>
      <c r="X138" s="33">
        <f t="shared" si="29"/>
        <v>56.7</v>
      </c>
      <c r="Y138" s="18" t="str">
        <f>IF(R138="","",VLOOKUP(R138,CUSTOMS!$E$3:$N$1470,8,FALSE))</f>
        <v>美元</v>
      </c>
      <c r="Z138" s="18" t="str">
        <f>IF(R138="","",VLOOKUP(R138,CUSTOMS!$E$3:$N$1470,9,FALSE))</f>
        <v>中国</v>
      </c>
      <c r="AA138" s="18" t="str">
        <f>IF(R138="","",VLOOKUP(R138,CUSTOMS!$E$3:$N$1470,10,FALSE))</f>
        <v>美国</v>
      </c>
      <c r="AB138" s="33">
        <f>IF(R138="","",VLOOKUP(G138,WMS!$E$3:$T$944,15,FALSE))</f>
        <v>7.3333333333333334E-2</v>
      </c>
      <c r="AC138" s="33">
        <f t="shared" si="30"/>
        <v>3.96</v>
      </c>
      <c r="AD138" s="33" t="str">
        <f>IF(S138="","",VLOOKUP(S138,海关监管条件!$A$1:$B$2000,2,FALSE))</f>
        <v xml:space="preserve">A </v>
      </c>
    </row>
    <row r="139" spans="1:30">
      <c r="A139" s="2">
        <v>43475</v>
      </c>
      <c r="B139" s="2">
        <v>43476</v>
      </c>
      <c r="C139" s="2" t="s">
        <v>4189</v>
      </c>
      <c r="D139" s="19" t="s">
        <v>651</v>
      </c>
      <c r="E139" s="19" t="s">
        <v>3140</v>
      </c>
      <c r="F139" s="19">
        <v>42186946</v>
      </c>
      <c r="G139" s="17" t="str">
        <f t="shared" si="20"/>
        <v>KG-ARI-1812-00048-01328/42186946</v>
      </c>
      <c r="H139" s="18">
        <f>IF(G139="","",VLOOKUP(G139,WMS!$E$3:$Q$944,7,FALSE))</f>
        <v>4</v>
      </c>
      <c r="I139" s="18">
        <f>IF(G139="","",VLOOKUP(G139,WMS!$E$3:$Q$944,8,FALSE))</f>
        <v>2.9</v>
      </c>
      <c r="J139" s="18">
        <f>IF(G139="","",VLOOKUP(G139,WMS!$E$3:$Q$944,13,FALSE))</f>
        <v>5.2999999999999999E-2</v>
      </c>
      <c r="K139" s="26" t="b">
        <f t="shared" si="21"/>
        <v>1</v>
      </c>
      <c r="L139" s="7">
        <v>2</v>
      </c>
      <c r="M139" s="27">
        <f>IF(G139="","",VLOOKUP(G139,WMS!$E$3:$U$944,7,0)*L139)</f>
        <v>8</v>
      </c>
      <c r="N139" s="28" t="str">
        <f>IF(G139="","",VLOOKUP(G139,WMS!$E$3:$U$944,17,0))</f>
        <v>A20-104</v>
      </c>
      <c r="O139" s="29">
        <f t="shared" si="22"/>
        <v>5.8</v>
      </c>
      <c r="P139" s="29">
        <f t="shared" si="27"/>
        <v>0.106</v>
      </c>
      <c r="Q139" s="26" t="str">
        <f>IF(G139="","",VLOOKUP(G139,WMS!$E$3:$G$944,2,FALSE))</f>
        <v>KAS18121402</v>
      </c>
      <c r="R139" s="26" t="str">
        <f>IF(G139="","",VLOOKUP(G139,WMS!$E$3:$G$944,3,FALSE))</f>
        <v>KAS1812140202</v>
      </c>
      <c r="S139" s="17" t="str">
        <f>IF(R139="","",VLOOKUP(R139,CUSTOMS!$E$3:$N$1470,2,FALSE))</f>
        <v>9503008900</v>
      </c>
      <c r="T139" s="17" t="str">
        <f>IF(R139="","",VLOOKUP(R139,CUSTOMS!$E$3:$N$1470,3,FALSE))</f>
        <v>儿童玩具：餐具套</v>
      </c>
      <c r="U139" s="18">
        <f t="shared" si="28"/>
        <v>8</v>
      </c>
      <c r="V139" s="18" t="str">
        <f>IF(R139="","",VLOOKUP(R139,CUSTOMS!$E$3:$N$1470,5,FALSE))</f>
        <v>个</v>
      </c>
      <c r="W139" s="33">
        <f>IF(R139="","",VLOOKUP(R139,CUSTOMS!$E$3:$N$1470,6,FALSE))</f>
        <v>0.7</v>
      </c>
      <c r="X139" s="33">
        <f t="shared" si="29"/>
        <v>5.6</v>
      </c>
      <c r="Y139" s="18" t="str">
        <f>IF(R139="","",VLOOKUP(R139,CUSTOMS!$E$3:$N$1470,8,FALSE))</f>
        <v>美元</v>
      </c>
      <c r="Z139" s="18" t="str">
        <f>IF(R139="","",VLOOKUP(R139,CUSTOMS!$E$3:$N$1470,9,FALSE))</f>
        <v>中国</v>
      </c>
      <c r="AA139" s="18" t="str">
        <f>IF(R139="","",VLOOKUP(R139,CUSTOMS!$E$3:$N$1470,10,FALSE))</f>
        <v>美国</v>
      </c>
      <c r="AB139" s="33">
        <f>IF(R139="","",VLOOKUP(G139,WMS!$E$3:$T$944,15,FALSE))</f>
        <v>0.625</v>
      </c>
      <c r="AC139" s="33">
        <f t="shared" si="30"/>
        <v>5</v>
      </c>
      <c r="AD139" s="33" t="str">
        <f>IF(S139="","",VLOOKUP(S139,海关监管条件!$A$1:$B$2000,2,FALSE))</f>
        <v xml:space="preserve">A </v>
      </c>
    </row>
    <row r="140" spans="1:30">
      <c r="A140" s="2">
        <v>43475</v>
      </c>
      <c r="B140" s="2">
        <v>43476</v>
      </c>
      <c r="C140" s="2" t="s">
        <v>4189</v>
      </c>
      <c r="D140" s="3" t="s">
        <v>3156</v>
      </c>
      <c r="E140" s="3" t="s">
        <v>3157</v>
      </c>
      <c r="F140" s="3">
        <v>42056591</v>
      </c>
      <c r="G140" s="17" t="str">
        <f t="shared" si="20"/>
        <v>KG-ARI-1901-00066-01607/42056591</v>
      </c>
      <c r="H140" s="18">
        <f>IF(G140="","",VLOOKUP(G140,WMS!$E$3:$Q$944,7,FALSE))</f>
        <v>6</v>
      </c>
      <c r="I140" s="18">
        <f>IF(G140="","",VLOOKUP(G140,WMS!$E$3:$Q$944,8,FALSE))</f>
        <v>2.2999999999999998</v>
      </c>
      <c r="J140" s="18">
        <f>IF(G140="","",VLOOKUP(G140,WMS!$E$3:$Q$944,13,FALSE))</f>
        <v>2.4E-2</v>
      </c>
      <c r="K140" s="26" t="b">
        <f t="shared" si="21"/>
        <v>1</v>
      </c>
      <c r="L140" s="7">
        <v>6</v>
      </c>
      <c r="M140" s="27">
        <f>IF(G140="","",VLOOKUP(G140,WMS!$E$3:$U$944,7,0)*L140)</f>
        <v>36</v>
      </c>
      <c r="N140" s="28" t="str">
        <f>IF(G140="","",VLOOKUP(G140,WMS!$E$3:$U$944,17,0))</f>
        <v>A07-202</v>
      </c>
      <c r="O140" s="29">
        <f t="shared" si="22"/>
        <v>13.799999999999999</v>
      </c>
      <c r="P140" s="29">
        <f t="shared" si="27"/>
        <v>0.14400000000000002</v>
      </c>
      <c r="Q140" s="26" t="str">
        <f>IF(G140="","",VLOOKUP(G140,WMS!$E$3:$G$944,2,FALSE))</f>
        <v>KAS18122402</v>
      </c>
      <c r="R140" s="26" t="str">
        <f>IF(G140="","",VLOOKUP(G140,WMS!$E$3:$G$944,3,FALSE))</f>
        <v>KAS1812240207</v>
      </c>
      <c r="S140" s="17" t="str">
        <f>IF(R140="","",VLOOKUP(R140,CUSTOMS!$E$3:$N$1470,2,FALSE))</f>
        <v>7323990000</v>
      </c>
      <c r="T140" s="17" t="str">
        <f>IF(R140="","",VLOOKUP(R140,CUSTOMS!$E$3:$N$1470,3,FALSE))</f>
        <v>铁线制品:厨用架</v>
      </c>
      <c r="U140" s="18">
        <f t="shared" si="28"/>
        <v>36</v>
      </c>
      <c r="V140" s="18" t="str">
        <f>IF(R140="","",VLOOKUP(R140,CUSTOMS!$E$3:$N$1470,5,FALSE))</f>
        <v>个</v>
      </c>
      <c r="W140" s="33">
        <f>IF(R140="","",VLOOKUP(R140,CUSTOMS!$E$3:$N$1470,6,FALSE))</f>
        <v>0.83</v>
      </c>
      <c r="X140" s="33">
        <f t="shared" si="29"/>
        <v>29.88</v>
      </c>
      <c r="Y140" s="18" t="str">
        <f>IF(R140="","",VLOOKUP(R140,CUSTOMS!$E$3:$N$1470,8,FALSE))</f>
        <v>美元</v>
      </c>
      <c r="Z140" s="18" t="str">
        <f>IF(R140="","",VLOOKUP(R140,CUSTOMS!$E$3:$N$1470,9,FALSE))</f>
        <v>中国</v>
      </c>
      <c r="AA140" s="18" t="str">
        <f>IF(R140="","",VLOOKUP(R140,CUSTOMS!$E$3:$N$1470,10,FALSE))</f>
        <v>美国</v>
      </c>
      <c r="AB140" s="33">
        <f>IF(R140="","",VLOOKUP(G140,WMS!$E$3:$T$944,15,FALSE))</f>
        <v>0.33333333333333331</v>
      </c>
      <c r="AC140" s="33">
        <f t="shared" si="30"/>
        <v>12</v>
      </c>
      <c r="AD140" s="33" t="str">
        <f>IF(S140="","",VLOOKUP(S140,海关监管条件!$A$1:$B$2000,2,FALSE))</f>
        <v>A</v>
      </c>
    </row>
    <row r="141" spans="1:30">
      <c r="A141" s="2">
        <v>43475</v>
      </c>
      <c r="B141" s="2">
        <v>43479</v>
      </c>
      <c r="C141" s="2" t="s">
        <v>4190</v>
      </c>
      <c r="D141" s="3" t="s">
        <v>288</v>
      </c>
      <c r="E141" s="3" t="s">
        <v>2724</v>
      </c>
      <c r="F141" s="3">
        <v>42565406</v>
      </c>
      <c r="G141" s="17" t="str">
        <f t="shared" si="20"/>
        <v>KG-KGT-1808-00016-00614/42565406</v>
      </c>
      <c r="H141" s="18">
        <f>IF(G141="","",VLOOKUP(G141,WMS!$E$3:$Q$944,7,FALSE))</f>
        <v>36</v>
      </c>
      <c r="I141" s="18">
        <f>IF(G141="","",VLOOKUP(G141,WMS!$E$3:$Q$944,8,FALSE))</f>
        <v>3.75</v>
      </c>
      <c r="J141" s="18">
        <f>IF(G141="","",VLOOKUP(G141,WMS!$E$3:$Q$944,13,FALSE))</f>
        <v>2.3E-2</v>
      </c>
      <c r="K141" s="26" t="b">
        <f t="shared" si="21"/>
        <v>1</v>
      </c>
      <c r="L141" s="7">
        <v>180</v>
      </c>
      <c r="M141" s="27">
        <f>IF(G141="","",VLOOKUP(G141,WMS!$E$3:$U$944,7,0)*L141)</f>
        <v>6480</v>
      </c>
      <c r="N141" s="28" t="str">
        <f>IF(G141="","",VLOOKUP(G141,WMS!$E$3:$U$944,17,0))</f>
        <v>A15-103</v>
      </c>
      <c r="O141" s="29">
        <f t="shared" si="22"/>
        <v>675</v>
      </c>
      <c r="P141" s="29">
        <f t="shared" si="27"/>
        <v>4.1399999999999997</v>
      </c>
      <c r="Q141" s="26" t="str">
        <f>IF(G141="","",VLOOKUP(G141,WMS!$E$3:$G$944,2,FALSE))</f>
        <v>KAS18091502</v>
      </c>
      <c r="R141" s="26" t="str">
        <f>IF(G141="","",VLOOKUP(G141,WMS!$E$3:$G$944,3,FALSE))</f>
        <v>KAS1809150202</v>
      </c>
      <c r="S141" s="17" t="str">
        <f>IF(R141="","",VLOOKUP(R141,CUSTOMS!$E$3:$N$1470,2,FALSE))</f>
        <v>3924900000</v>
      </c>
      <c r="T141" s="17" t="str">
        <f>IF(R141="","",VLOOKUP(R141,CUSTOMS!$E$3:$N$1470,3,FALSE))</f>
        <v>塑胶胶篮</v>
      </c>
      <c r="U141" s="18">
        <f t="shared" si="28"/>
        <v>612.18274111675123</v>
      </c>
      <c r="V141" s="18" t="str">
        <f>IF(R141="","",VLOOKUP(R141,CUSTOMS!$E$3:$N$1470,5,FALSE))</f>
        <v>千克</v>
      </c>
      <c r="W141" s="33">
        <f>IF(R141="","",VLOOKUP(R141,CUSTOMS!$E$3:$N$1470,6,FALSE))</f>
        <v>2</v>
      </c>
      <c r="X141" s="33">
        <f t="shared" si="29"/>
        <v>1224.3654822335025</v>
      </c>
      <c r="Y141" s="18" t="str">
        <f>IF(R141="","",VLOOKUP(R141,CUSTOMS!$E$3:$N$1470,8,FALSE))</f>
        <v>美元</v>
      </c>
      <c r="Z141" s="18" t="str">
        <f>IF(R141="","",VLOOKUP(R141,CUSTOMS!$E$3:$N$1470,9,FALSE))</f>
        <v>中国</v>
      </c>
      <c r="AA141" s="18" t="str">
        <f>IF(R141="","",VLOOKUP(R141,CUSTOMS!$E$3:$N$1470,10,FALSE))</f>
        <v>印度尼西亚</v>
      </c>
      <c r="AB141" s="33">
        <f>IF(R141="","",VLOOKUP(G141,WMS!$E$3:$T$944,15,FALSE))</f>
        <v>9.4472645234066552E-2</v>
      </c>
      <c r="AC141" s="33">
        <f t="shared" si="30"/>
        <v>612.18274111675123</v>
      </c>
      <c r="AD141" s="33" t="str">
        <f>IF(S141="","",VLOOKUP(S141,海关监管条件!$A$1:$B$2000,2,FALSE))</f>
        <v xml:space="preserve">A </v>
      </c>
    </row>
    <row r="142" spans="1:30">
      <c r="A142" s="2">
        <v>43482</v>
      </c>
      <c r="B142" s="2">
        <v>43483</v>
      </c>
      <c r="C142" s="2" t="s">
        <v>4191</v>
      </c>
      <c r="D142" s="3" t="s">
        <v>146</v>
      </c>
      <c r="E142" s="3" t="s">
        <v>2624</v>
      </c>
      <c r="F142" s="3">
        <v>42555889</v>
      </c>
      <c r="G142" s="17" t="str">
        <f t="shared" si="20"/>
        <v>KG-ARI-1808-00019-00212/42555889</v>
      </c>
      <c r="H142" s="18">
        <f>IF(G142="","",VLOOKUP(G142,WMS!$E$3:$Q$944,7,FALSE))</f>
        <v>6</v>
      </c>
      <c r="I142" s="18">
        <f>IF(G142="","",VLOOKUP(G142,WMS!$E$3:$Q$944,8,FALSE))</f>
        <v>1.25</v>
      </c>
      <c r="J142" s="18">
        <f>IF(G142="","",VLOOKUP(G142,WMS!$E$3:$Q$944,13,FALSE))</f>
        <v>1.2E-2</v>
      </c>
      <c r="K142" s="26" t="b">
        <f t="shared" si="21"/>
        <v>1</v>
      </c>
      <c r="L142" s="7">
        <v>8</v>
      </c>
      <c r="M142" s="27">
        <f>IF(G142="","",VLOOKUP(G142,WMS!$E$3:$U$944,7,0)*L142)</f>
        <v>48</v>
      </c>
      <c r="N142" s="28" t="str">
        <f>IF(G142="","",VLOOKUP(G142,WMS!$E$3:$U$944,17,0))</f>
        <v>A18-103</v>
      </c>
      <c r="O142" s="29">
        <f t="shared" si="22"/>
        <v>10</v>
      </c>
      <c r="P142" s="29">
        <f t="shared" si="27"/>
        <v>9.6000000000000002E-2</v>
      </c>
      <c r="Q142" s="26" t="str">
        <f>IF(G142="","",VLOOKUP(G142,WMS!$E$3:$G$944,2,FALSE))</f>
        <v>KAS18071201</v>
      </c>
      <c r="R142" s="26" t="str">
        <f>IF(G142="","",VLOOKUP(G142,WMS!$E$3:$G$944,3,FALSE))</f>
        <v>KAS1807120103</v>
      </c>
      <c r="S142" s="17" t="str">
        <f>IF(R142="","",VLOOKUP(R142,CUSTOMS!$E$3:$N$1470,2,FALSE))</f>
        <v>9503008390</v>
      </c>
      <c r="T142" s="17" t="str">
        <f>IF(R142="","",VLOOKUP(R142,CUSTOMS!$E$3:$N$1470,3,FALSE))</f>
        <v>电动塑胶吹泡玩具</v>
      </c>
      <c r="U142" s="18">
        <f t="shared" si="28"/>
        <v>48</v>
      </c>
      <c r="V142" s="18" t="str">
        <f>IF(R142="","",VLOOKUP(R142,CUSTOMS!$E$3:$N$1470,5,FALSE))</f>
        <v>套</v>
      </c>
      <c r="W142" s="33">
        <f>IF(R142="","",VLOOKUP(R142,CUSTOMS!$E$3:$N$1470,6,FALSE))</f>
        <v>4.05</v>
      </c>
      <c r="X142" s="33">
        <f t="shared" si="29"/>
        <v>194.39999999999998</v>
      </c>
      <c r="Y142" s="18" t="str">
        <f>IF(R142="","",VLOOKUP(R142,CUSTOMS!$E$3:$N$1470,8,FALSE))</f>
        <v>港币</v>
      </c>
      <c r="Z142" s="18" t="str">
        <f>IF(R142="","",VLOOKUP(R142,CUSTOMS!$E$3:$N$1470,9,FALSE))</f>
        <v>中国</v>
      </c>
      <c r="AA142" s="18" t="str">
        <f>IF(R142="","",VLOOKUP(R142,CUSTOMS!$E$3:$N$1470,10,FALSE))</f>
        <v>美国</v>
      </c>
      <c r="AB142" s="33">
        <f>IF(R142="","",VLOOKUP(G142,WMS!$E$3:$T$944,15,FALSE))</f>
        <v>0.17699999999999999</v>
      </c>
      <c r="AC142" s="33">
        <f t="shared" si="30"/>
        <v>8.4959999999999987</v>
      </c>
      <c r="AD142" s="33" t="str">
        <f>IF(S142="","",VLOOKUP(S142,海关监管条件!$A$1:$B$2000,2,FALSE))</f>
        <v xml:space="preserve">A </v>
      </c>
    </row>
    <row r="143" spans="1:30">
      <c r="A143" s="2">
        <v>43482</v>
      </c>
      <c r="B143" s="2">
        <v>43483</v>
      </c>
      <c r="C143" s="2" t="s">
        <v>4191</v>
      </c>
      <c r="D143" s="3" t="s">
        <v>644</v>
      </c>
      <c r="E143" s="3" t="s">
        <v>3134</v>
      </c>
      <c r="F143" s="3" t="s">
        <v>3137</v>
      </c>
      <c r="G143" s="17" t="str">
        <f t="shared" si="20"/>
        <v>KG-ARI-1812-00045-00861/67891900</v>
      </c>
      <c r="H143" s="18">
        <f>IF(G143="","",VLOOKUP(G143,WMS!$E$3:$Q$944,7,FALSE))</f>
        <v>12</v>
      </c>
      <c r="I143" s="18">
        <f>IF(G143="","",VLOOKUP(G143,WMS!$E$3:$Q$944,8,FALSE))</f>
        <v>3.1</v>
      </c>
      <c r="J143" s="18">
        <f>IF(G143="","",VLOOKUP(G143,WMS!$E$3:$Q$944,13,FALSE))</f>
        <v>1.4E-2</v>
      </c>
      <c r="K143" s="26" t="b">
        <f t="shared" si="21"/>
        <v>1</v>
      </c>
      <c r="L143" s="7">
        <v>3</v>
      </c>
      <c r="M143" s="27">
        <f>IF(G143="","",VLOOKUP(G143,WMS!$E$3:$U$944,7,0)*L143)</f>
        <v>36</v>
      </c>
      <c r="N143" s="28" t="str">
        <f>IF(G143="","",VLOOKUP(G143,WMS!$E$3:$U$944,17,0))</f>
        <v>A43-301</v>
      </c>
      <c r="O143" s="29">
        <f t="shared" si="22"/>
        <v>9.3000000000000007</v>
      </c>
      <c r="P143" s="29">
        <f t="shared" si="27"/>
        <v>4.2000000000000003E-2</v>
      </c>
      <c r="Q143" s="26" t="str">
        <f>IF(G143="","",VLOOKUP(G143,WMS!$E$3:$G$944,2,FALSE))</f>
        <v>KAS18121401</v>
      </c>
      <c r="R143" s="26" t="str">
        <f>IF(G143="","",VLOOKUP(G143,WMS!$E$3:$G$944,3,FALSE))</f>
        <v>KAS1812140103</v>
      </c>
      <c r="S143" s="17" t="str">
        <f>IF(R143="","",VLOOKUP(R143,CUSTOMS!$E$3:$N$1470,2,FALSE))</f>
        <v>4202129000</v>
      </c>
      <c r="T143" s="17" t="str">
        <f>IF(R143="","",VLOOKUP(R143,CUSTOMS!$E$3:$N$1470,3,FALSE))</f>
        <v>斜挎包</v>
      </c>
      <c r="U143" s="18">
        <f t="shared" si="28"/>
        <v>36</v>
      </c>
      <c r="V143" s="18" t="str">
        <f>IF(R143="","",VLOOKUP(R143,CUSTOMS!$E$3:$N$1470,5,FALSE))</f>
        <v>个</v>
      </c>
      <c r="W143" s="33">
        <f>IF(R143="","",VLOOKUP(R143,CUSTOMS!$E$3:$N$1470,6,FALSE))</f>
        <v>1.8</v>
      </c>
      <c r="X143" s="33">
        <f t="shared" si="29"/>
        <v>64.8</v>
      </c>
      <c r="Y143" s="18" t="str">
        <f>IF(R143="","",VLOOKUP(R143,CUSTOMS!$E$3:$N$1470,8,FALSE))</f>
        <v>美元</v>
      </c>
      <c r="Z143" s="18" t="str">
        <f>IF(R143="","",VLOOKUP(R143,CUSTOMS!$E$3:$N$1470,9,FALSE))</f>
        <v>中国</v>
      </c>
      <c r="AA143" s="18" t="str">
        <f>IF(R143="","",VLOOKUP(R143,CUSTOMS!$E$3:$N$1470,10,FALSE))</f>
        <v>美国</v>
      </c>
      <c r="AB143" s="33">
        <f>IF(R143="","",VLOOKUP(G143,WMS!$E$3:$T$944,15,FALSE))</f>
        <v>0.22999999999999998</v>
      </c>
      <c r="AC143" s="33">
        <f t="shared" si="30"/>
        <v>8.2799999999999994</v>
      </c>
      <c r="AD143" s="33" t="str">
        <f>IF(S143="","",VLOOKUP(S143,海关监管条件!$A$1:$B$2000,2,FALSE))</f>
        <v>无</v>
      </c>
    </row>
    <row r="144" spans="1:30">
      <c r="A144" s="2">
        <v>43482</v>
      </c>
      <c r="B144" s="2">
        <v>43483</v>
      </c>
      <c r="C144" s="2" t="s">
        <v>4191</v>
      </c>
      <c r="D144" s="3" t="s">
        <v>644</v>
      </c>
      <c r="E144" s="3" t="s">
        <v>3134</v>
      </c>
      <c r="F144" s="3" t="s">
        <v>3138</v>
      </c>
      <c r="G144" s="17" t="str">
        <f t="shared" si="20"/>
        <v>KG-ARI-1812-00045-00861/67995790</v>
      </c>
      <c r="H144" s="18">
        <f>IF(G144="","",VLOOKUP(G144,WMS!$E$3:$Q$944,7,FALSE))</f>
        <v>12</v>
      </c>
      <c r="I144" s="18">
        <f>IF(G144="","",VLOOKUP(G144,WMS!$E$3:$Q$944,8,FALSE))</f>
        <v>3.1</v>
      </c>
      <c r="J144" s="18">
        <f>IF(G144="","",VLOOKUP(G144,WMS!$E$3:$Q$944,13,FALSE))</f>
        <v>1.4E-2</v>
      </c>
      <c r="K144" s="26" t="b">
        <f t="shared" si="21"/>
        <v>1</v>
      </c>
      <c r="L144" s="7">
        <v>3</v>
      </c>
      <c r="M144" s="27">
        <f>IF(G144="","",VLOOKUP(G144,WMS!$E$3:$U$944,7,0)*L144)</f>
        <v>36</v>
      </c>
      <c r="N144" s="28" t="str">
        <f>IF(G144="","",VLOOKUP(G144,WMS!$E$3:$U$944,17,0))</f>
        <v>A43-301</v>
      </c>
      <c r="O144" s="29">
        <f t="shared" si="22"/>
        <v>9.3000000000000007</v>
      </c>
      <c r="P144" s="29">
        <f t="shared" si="27"/>
        <v>4.2000000000000003E-2</v>
      </c>
      <c r="Q144" s="26" t="str">
        <f>IF(G144="","",VLOOKUP(G144,WMS!$E$3:$G$944,2,FALSE))</f>
        <v>KAS18121401</v>
      </c>
      <c r="R144" s="26" t="str">
        <f>IF(G144="","",VLOOKUP(G144,WMS!$E$3:$G$944,3,FALSE))</f>
        <v>KAS1812140103</v>
      </c>
      <c r="S144" s="17" t="str">
        <f>IF(R144="","",VLOOKUP(R144,CUSTOMS!$E$3:$N$1470,2,FALSE))</f>
        <v>4202129000</v>
      </c>
      <c r="T144" s="17" t="str">
        <f>IF(R144="","",VLOOKUP(R144,CUSTOMS!$E$3:$N$1470,3,FALSE))</f>
        <v>斜挎包</v>
      </c>
      <c r="U144" s="18">
        <f t="shared" si="28"/>
        <v>36</v>
      </c>
      <c r="V144" s="18" t="str">
        <f>IF(R144="","",VLOOKUP(R144,CUSTOMS!$E$3:$N$1470,5,FALSE))</f>
        <v>个</v>
      </c>
      <c r="W144" s="33">
        <f>IF(R144="","",VLOOKUP(R144,CUSTOMS!$E$3:$N$1470,6,FALSE))</f>
        <v>1.8</v>
      </c>
      <c r="X144" s="33">
        <f t="shared" si="29"/>
        <v>64.8</v>
      </c>
      <c r="Y144" s="18" t="str">
        <f>IF(R144="","",VLOOKUP(R144,CUSTOMS!$E$3:$N$1470,8,FALSE))</f>
        <v>美元</v>
      </c>
      <c r="Z144" s="18" t="str">
        <f>IF(R144="","",VLOOKUP(R144,CUSTOMS!$E$3:$N$1470,9,FALSE))</f>
        <v>中国</v>
      </c>
      <c r="AA144" s="18" t="str">
        <f>IF(R144="","",VLOOKUP(R144,CUSTOMS!$E$3:$N$1470,10,FALSE))</f>
        <v>美国</v>
      </c>
      <c r="AB144" s="33">
        <f>IF(R144="","",VLOOKUP(G144,WMS!$E$3:$T$944,15,FALSE))</f>
        <v>0.2</v>
      </c>
      <c r="AC144" s="33">
        <f t="shared" si="30"/>
        <v>7.2</v>
      </c>
      <c r="AD144" s="33" t="str">
        <f>IF(S144="","",VLOOKUP(S144,海关监管条件!$A$1:$B$2000,2,FALSE))</f>
        <v>无</v>
      </c>
    </row>
    <row r="145" spans="1:30">
      <c r="A145" s="2">
        <v>43482</v>
      </c>
      <c r="B145" s="2">
        <v>43483</v>
      </c>
      <c r="C145" s="2" t="s">
        <v>4191</v>
      </c>
      <c r="D145" s="3" t="s">
        <v>644</v>
      </c>
      <c r="E145" s="3" t="s">
        <v>3134</v>
      </c>
      <c r="F145" s="3" t="s">
        <v>3135</v>
      </c>
      <c r="G145" s="17" t="str">
        <f t="shared" ref="G145:G179" si="31">IF(F145="","",E145&amp;"/"&amp;F145)</f>
        <v>KG-ARI-1812-00045-00861/68460211</v>
      </c>
      <c r="H145" s="18">
        <f>IF(G145="","",VLOOKUP(G145,WMS!$E$3:$Q$944,7,FALSE))</f>
        <v>6</v>
      </c>
      <c r="I145" s="18">
        <f>IF(G145="","",VLOOKUP(G145,WMS!$E$3:$Q$944,8,FALSE))</f>
        <v>3.5</v>
      </c>
      <c r="J145" s="18">
        <f>IF(G145="","",VLOOKUP(G145,WMS!$E$3:$Q$944,13,FALSE))</f>
        <v>2.5999999999999999E-2</v>
      </c>
      <c r="K145" s="26" t="b">
        <f t="shared" ref="K145:K171" si="32">IF(M145="","",EXACT(H145,M145/L145))</f>
        <v>1</v>
      </c>
      <c r="L145" s="7">
        <v>5</v>
      </c>
      <c r="M145" s="27">
        <f>IF(G145="","",VLOOKUP(G145,WMS!$E$3:$U$944,7,0)*L145)</f>
        <v>30</v>
      </c>
      <c r="N145" s="28" t="str">
        <f>IF(G145="","",VLOOKUP(G145,WMS!$E$3:$U$944,17,0))</f>
        <v>A43-301</v>
      </c>
      <c r="O145" s="29">
        <f t="shared" ref="O145:O171" si="33">IF(L145="","",I145*L145)</f>
        <v>17.5</v>
      </c>
      <c r="P145" s="29">
        <f t="shared" si="27"/>
        <v>0.13</v>
      </c>
      <c r="Q145" s="26" t="str">
        <f>IF(G145="","",VLOOKUP(G145,WMS!$E$3:$G$944,2,FALSE))</f>
        <v>KAS18121401</v>
      </c>
      <c r="R145" s="26" t="str">
        <f>IF(G145="","",VLOOKUP(G145,WMS!$E$3:$G$944,3,FALSE))</f>
        <v>KAS1812140102</v>
      </c>
      <c r="S145" s="17" t="str">
        <f>IF(R145="","",VLOOKUP(R145,CUSTOMS!$E$3:$N$1470,2,FALSE))</f>
        <v>4202920000</v>
      </c>
      <c r="T145" s="17" t="str">
        <f>IF(R145="","",VLOOKUP(R145,CUSTOMS!$E$3:$N$1470,3,FALSE))</f>
        <v>旅行包</v>
      </c>
      <c r="U145" s="18">
        <f t="shared" si="28"/>
        <v>30</v>
      </c>
      <c r="V145" s="18" t="str">
        <f>IF(R145="","",VLOOKUP(R145,CUSTOMS!$E$3:$N$1470,5,FALSE))</f>
        <v>个</v>
      </c>
      <c r="W145" s="33">
        <f>IF(R145="","",VLOOKUP(R145,CUSTOMS!$E$3:$N$1470,6,FALSE))</f>
        <v>2</v>
      </c>
      <c r="X145" s="33">
        <f t="shared" si="29"/>
        <v>60</v>
      </c>
      <c r="Y145" s="18" t="str">
        <f>IF(R145="","",VLOOKUP(R145,CUSTOMS!$E$3:$N$1470,8,FALSE))</f>
        <v>美元</v>
      </c>
      <c r="Z145" s="18" t="str">
        <f>IF(R145="","",VLOOKUP(R145,CUSTOMS!$E$3:$N$1470,9,FALSE))</f>
        <v>中国</v>
      </c>
      <c r="AA145" s="18" t="str">
        <f>IF(R145="","",VLOOKUP(R145,CUSTOMS!$E$3:$N$1470,10,FALSE))</f>
        <v>美国</v>
      </c>
      <c r="AB145" s="33">
        <f>IF(R145="","",VLOOKUP(G145,WMS!$E$3:$T$944,15,FALSE))</f>
        <v>0.41666666666666669</v>
      </c>
      <c r="AC145" s="33">
        <f t="shared" si="30"/>
        <v>12.5</v>
      </c>
      <c r="AD145" s="33" t="str">
        <f>IF(S145="","",VLOOKUP(S145,海关监管条件!$A$1:$B$2000,2,FALSE))</f>
        <v xml:space="preserve">无 </v>
      </c>
    </row>
    <row r="146" spans="1:30">
      <c r="A146" s="2">
        <v>43482</v>
      </c>
      <c r="B146" s="2">
        <v>43483</v>
      </c>
      <c r="C146" s="2" t="s">
        <v>4191</v>
      </c>
      <c r="D146" s="3" t="s">
        <v>3215</v>
      </c>
      <c r="E146" s="3" t="s">
        <v>3216</v>
      </c>
      <c r="F146" s="3">
        <v>42283201</v>
      </c>
      <c r="G146" s="17" t="str">
        <f t="shared" si="31"/>
        <v>KG-ARI-1812-00048-00948/42283201</v>
      </c>
      <c r="H146" s="18">
        <f>IF(G146="","",VLOOKUP(G146,WMS!$E$3:$Q$944,7,FALSE))</f>
        <v>180</v>
      </c>
      <c r="I146" s="18">
        <f>IF(G146="","",VLOOKUP(G146,WMS!$E$3:$Q$944,8,FALSE))</f>
        <v>156</v>
      </c>
      <c r="J146" s="18">
        <f>IF(G146="","",VLOOKUP(G146,WMS!$E$3:$Q$944,13,FALSE))</f>
        <v>0.90100000000000002</v>
      </c>
      <c r="K146" s="26" t="b">
        <f t="shared" si="32"/>
        <v>1</v>
      </c>
      <c r="L146" s="7">
        <v>1</v>
      </c>
      <c r="M146" s="27">
        <f>IF(G146="","",VLOOKUP(G146,WMS!$E$3:$U$944,7,0)*L146)</f>
        <v>180</v>
      </c>
      <c r="N146" s="28" t="str">
        <f>IF(G146="","",VLOOKUP(G146,WMS!$E$3:$U$944,17,0))</f>
        <v>A410</v>
      </c>
      <c r="O146" s="29">
        <f t="shared" si="33"/>
        <v>156</v>
      </c>
      <c r="P146" s="29">
        <f t="shared" si="27"/>
        <v>0.90100000000000002</v>
      </c>
      <c r="Q146" s="26" t="str">
        <f>IF(G146="","",VLOOKUP(G146,WMS!$E$3:$G$944,2,FALSE))</f>
        <v>KAS19010702</v>
      </c>
      <c r="R146" s="26" t="str">
        <f>IF(G146="","",VLOOKUP(G146,WMS!$E$3:$G$944,3,FALSE))</f>
        <v>KAS1901070205</v>
      </c>
      <c r="S146" s="17" t="str">
        <f>IF(R146="","",VLOOKUP(R146,CUSTOMS!$E$3:$N$1470,2,FALSE))</f>
        <v>3924900000</v>
      </c>
      <c r="T146" s="17" t="str">
        <f>IF(R146="","",VLOOKUP(R146,CUSTOMS!$E$3:$N$1470,3,FALSE))</f>
        <v>塑胶胶篮</v>
      </c>
      <c r="U146" s="18">
        <f t="shared" si="28"/>
        <v>155.5</v>
      </c>
      <c r="V146" s="18" t="str">
        <f>IF(R146="","",VLOOKUP(R146,CUSTOMS!$E$3:$N$1470,5,FALSE))</f>
        <v>千克</v>
      </c>
      <c r="W146" s="33">
        <f>IF(R146="","",VLOOKUP(R146,CUSTOMS!$E$3:$N$1470,6,FALSE))</f>
        <v>2</v>
      </c>
      <c r="X146" s="33">
        <f t="shared" si="29"/>
        <v>311</v>
      </c>
      <c r="Y146" s="18" t="str">
        <f>IF(R146="","",VLOOKUP(R146,CUSTOMS!$E$3:$N$1470,8,FALSE))</f>
        <v>美元</v>
      </c>
      <c r="Z146" s="18" t="str">
        <f>IF(R146="","",VLOOKUP(R146,CUSTOMS!$E$3:$N$1470,9,FALSE))</f>
        <v>中国</v>
      </c>
      <c r="AA146" s="18" t="str">
        <f>IF(R146="","",VLOOKUP(R146,CUSTOMS!$E$3:$N$1470,10,FALSE))</f>
        <v>美国</v>
      </c>
      <c r="AB146" s="33">
        <f>IF(R146="","",VLOOKUP(G146,WMS!$E$3:$T$944,15,FALSE))</f>
        <v>0.86388888888888893</v>
      </c>
      <c r="AC146" s="33">
        <f t="shared" si="30"/>
        <v>155.5</v>
      </c>
      <c r="AD146" s="33" t="str">
        <f>IF(S146="","",VLOOKUP(S146,海关监管条件!$A$1:$B$2000,2,FALSE))</f>
        <v xml:space="preserve">A </v>
      </c>
    </row>
    <row r="147" spans="1:30">
      <c r="A147" s="2">
        <v>43482</v>
      </c>
      <c r="B147" s="2">
        <v>43483</v>
      </c>
      <c r="C147" s="2" t="s">
        <v>4191</v>
      </c>
      <c r="D147" s="3" t="s">
        <v>3215</v>
      </c>
      <c r="E147" s="3" t="s">
        <v>3216</v>
      </c>
      <c r="F147" s="3">
        <v>42626800</v>
      </c>
      <c r="G147" s="17" t="str">
        <f t="shared" si="31"/>
        <v>KG-ARI-1812-00048-00948/42626800</v>
      </c>
      <c r="H147" s="18">
        <f>IF(G147="","",VLOOKUP(G147,WMS!$E$3:$Q$944,7,FALSE))</f>
        <v>8</v>
      </c>
      <c r="I147" s="18">
        <f>IF(G147="","",VLOOKUP(G147,WMS!$E$3:$Q$944,8,FALSE))</f>
        <v>9.25</v>
      </c>
      <c r="J147" s="18">
        <f>IF(G147="","",VLOOKUP(G147,WMS!$E$3:$Q$944,13,FALSE))</f>
        <v>0.11700000000000001</v>
      </c>
      <c r="K147" s="26" t="b">
        <f t="shared" si="32"/>
        <v>1</v>
      </c>
      <c r="L147" s="7">
        <v>34</v>
      </c>
      <c r="M147" s="27">
        <f>IF(G147="","",VLOOKUP(G147,WMS!$E$3:$U$944,7,0)*L147)</f>
        <v>272</v>
      </c>
      <c r="N147" s="28" t="str">
        <f>IF(G147="","",VLOOKUP(G147,WMS!$E$3:$U$944,17,0))</f>
        <v>A403</v>
      </c>
      <c r="O147" s="29">
        <f t="shared" si="33"/>
        <v>314.5</v>
      </c>
      <c r="P147" s="29">
        <f t="shared" si="27"/>
        <v>3.9780000000000002</v>
      </c>
      <c r="Q147" s="26" t="str">
        <f>IF(G147="","",VLOOKUP(G147,WMS!$E$3:$G$944,2,FALSE))</f>
        <v>KAS19010702</v>
      </c>
      <c r="R147" s="26" t="str">
        <f>IF(G147="","",VLOOKUP(G147,WMS!$E$3:$G$944,3,FALSE))</f>
        <v>KAS1901070201</v>
      </c>
      <c r="S147" s="17" t="str">
        <f>IF(R147="","",VLOOKUP(R147,CUSTOMS!$E$3:$N$1470,2,FALSE))</f>
        <v>3924900000</v>
      </c>
      <c r="T147" s="17" t="str">
        <f>IF(R147="","",VLOOKUP(R147,CUSTOMS!$E$3:$N$1470,3,FALSE))</f>
        <v>塑胶储物箱</v>
      </c>
      <c r="U147" s="18">
        <f t="shared" si="28"/>
        <v>316.37894736842105</v>
      </c>
      <c r="V147" s="18" t="str">
        <f>IF(R147="","",VLOOKUP(R147,CUSTOMS!$E$3:$N$1470,5,FALSE))</f>
        <v>千克</v>
      </c>
      <c r="W147" s="33">
        <f>IF(R147="","",VLOOKUP(R147,CUSTOMS!$E$3:$N$1470,6,FALSE))</f>
        <v>2</v>
      </c>
      <c r="X147" s="33">
        <f t="shared" si="29"/>
        <v>632.7578947368421</v>
      </c>
      <c r="Y147" s="18" t="str">
        <f>IF(R147="","",VLOOKUP(R147,CUSTOMS!$E$3:$N$1470,8,FALSE))</f>
        <v>美元</v>
      </c>
      <c r="Z147" s="18" t="str">
        <f>IF(R147="","",VLOOKUP(R147,CUSTOMS!$E$3:$N$1470,9,FALSE))</f>
        <v>中国</v>
      </c>
      <c r="AA147" s="18" t="str">
        <f>IF(R147="","",VLOOKUP(R147,CUSTOMS!$E$3:$N$1470,10,FALSE))</f>
        <v>美国</v>
      </c>
      <c r="AB147" s="33">
        <f>IF(R147="","",VLOOKUP(G147,WMS!$E$3:$T$944,15,FALSE))</f>
        <v>1.1631578947368422</v>
      </c>
      <c r="AC147" s="33">
        <f t="shared" si="30"/>
        <v>316.37894736842105</v>
      </c>
      <c r="AD147" s="33" t="str">
        <f>IF(S147="","",VLOOKUP(S147,海关监管条件!$A$1:$B$2000,2,FALSE))</f>
        <v xml:space="preserve">A </v>
      </c>
    </row>
    <row r="148" spans="1:30">
      <c r="A148" s="2">
        <v>43482</v>
      </c>
      <c r="B148" s="2">
        <v>43483</v>
      </c>
      <c r="C148" s="2" t="s">
        <v>4191</v>
      </c>
      <c r="D148" s="3" t="s">
        <v>3223</v>
      </c>
      <c r="E148" s="3" t="s">
        <v>3216</v>
      </c>
      <c r="F148" s="3">
        <v>42626862</v>
      </c>
      <c r="G148" s="17" t="str">
        <f t="shared" si="31"/>
        <v>KG-ARI-1812-00048-00948/42626862</v>
      </c>
      <c r="H148" s="18">
        <f>IF(G148="","",VLOOKUP(G148,WMS!$E$3:$Q$944,7,FALSE))</f>
        <v>8</v>
      </c>
      <c r="I148" s="18">
        <f>IF(G148="","",VLOOKUP(G148,WMS!$E$3:$Q$944,8,FALSE))</f>
        <v>12.6</v>
      </c>
      <c r="J148" s="18">
        <f>IF(G148="","",VLOOKUP(G148,WMS!$E$3:$Q$944,13,FALSE))</f>
        <v>0.161</v>
      </c>
      <c r="K148" s="26" t="b">
        <f t="shared" si="32"/>
        <v>1</v>
      </c>
      <c r="L148" s="7">
        <v>33</v>
      </c>
      <c r="M148" s="27">
        <f>IF(G148="","",VLOOKUP(G148,WMS!$E$3:$U$944,7,0)*L148)</f>
        <v>264</v>
      </c>
      <c r="N148" s="28" t="str">
        <f>IF(G148="","",VLOOKUP(G148,WMS!$E$3:$U$944,17,0))</f>
        <v>A412</v>
      </c>
      <c r="O148" s="29">
        <f t="shared" si="33"/>
        <v>415.8</v>
      </c>
      <c r="P148" s="29">
        <f t="shared" si="27"/>
        <v>5.3129999999999997</v>
      </c>
      <c r="Q148" s="26" t="str">
        <f>IF(G148="","",VLOOKUP(G148,WMS!$E$3:$G$944,2,FALSE))</f>
        <v>KAS19010703</v>
      </c>
      <c r="R148" s="26" t="str">
        <f>IF(G148="","",VLOOKUP(G148,WMS!$E$3:$G$944,3,FALSE))</f>
        <v>KAS1901070301</v>
      </c>
      <c r="S148" s="17" t="str">
        <f>IF(R148="","",VLOOKUP(R148,CUSTOMS!$E$3:$N$1470,2,FALSE))</f>
        <v>3924900000</v>
      </c>
      <c r="T148" s="17" t="str">
        <f>IF(R148="","",VLOOKUP(R148,CUSTOMS!$E$3:$N$1470,3,FALSE))</f>
        <v>塑胶储物箱</v>
      </c>
      <c r="U148" s="18">
        <f t="shared" si="28"/>
        <v>435.46391752577318</v>
      </c>
      <c r="V148" s="18" t="str">
        <f>IF(R148="","",VLOOKUP(R148,CUSTOMS!$E$3:$N$1470,5,FALSE))</f>
        <v>千克</v>
      </c>
      <c r="W148" s="33">
        <f>IF(R148="","",VLOOKUP(R148,CUSTOMS!$E$3:$N$1470,6,FALSE))</f>
        <v>2</v>
      </c>
      <c r="X148" s="33">
        <f t="shared" si="29"/>
        <v>870.92783505154637</v>
      </c>
      <c r="Y148" s="18" t="str">
        <f>IF(R148="","",VLOOKUP(R148,CUSTOMS!$E$3:$N$1470,8,FALSE))</f>
        <v>美元</v>
      </c>
      <c r="Z148" s="18" t="str">
        <f>IF(R148="","",VLOOKUP(R148,CUSTOMS!$E$3:$N$1470,9,FALSE))</f>
        <v>中国</v>
      </c>
      <c r="AA148" s="18" t="str">
        <f>IF(R148="","",VLOOKUP(R148,CUSTOMS!$E$3:$N$1470,10,FALSE))</f>
        <v>美国</v>
      </c>
      <c r="AB148" s="33">
        <f>IF(R148="","",VLOOKUP(G148,WMS!$E$3:$T$944,15,FALSE))</f>
        <v>1.6494845360824741</v>
      </c>
      <c r="AC148" s="33">
        <f t="shared" si="30"/>
        <v>435.46391752577318</v>
      </c>
      <c r="AD148" s="33" t="str">
        <f>IF(S148="","",VLOOKUP(S148,海关监管条件!$A$1:$B$2000,2,FALSE))</f>
        <v xml:space="preserve">A </v>
      </c>
    </row>
    <row r="149" spans="1:30">
      <c r="A149" s="2">
        <v>43482</v>
      </c>
      <c r="B149" s="2">
        <v>43483</v>
      </c>
      <c r="C149" s="2" t="s">
        <v>4191</v>
      </c>
      <c r="D149" s="3" t="s">
        <v>3223</v>
      </c>
      <c r="E149" s="3" t="s">
        <v>3216</v>
      </c>
      <c r="F149" s="3">
        <v>42626909</v>
      </c>
      <c r="G149" s="17" t="str">
        <f t="shared" si="31"/>
        <v>KG-ARI-1812-00048-00948/42626909</v>
      </c>
      <c r="H149" s="18">
        <f>IF(G149="","",VLOOKUP(G149,WMS!$E$3:$Q$944,7,FALSE))</f>
        <v>8</v>
      </c>
      <c r="I149" s="18">
        <f>IF(G149="","",VLOOKUP(G149,WMS!$E$3:$Q$944,8,FALSE))</f>
        <v>12.65</v>
      </c>
      <c r="J149" s="18">
        <f>IF(G149="","",VLOOKUP(G149,WMS!$E$3:$Q$944,13,FALSE))</f>
        <v>0.19</v>
      </c>
      <c r="K149" s="26" t="b">
        <f t="shared" si="32"/>
        <v>1</v>
      </c>
      <c r="L149" s="7">
        <v>47</v>
      </c>
      <c r="M149" s="27">
        <f>IF(G149="","",VLOOKUP(G149,WMS!$E$3:$U$944,7,0)*L149)</f>
        <v>376</v>
      </c>
      <c r="N149" s="28" t="str">
        <f>IF(G149="","",VLOOKUP(G149,WMS!$E$3:$U$944,17,0))</f>
        <v>A410</v>
      </c>
      <c r="O149" s="29">
        <f t="shared" si="33"/>
        <v>594.55000000000007</v>
      </c>
      <c r="P149" s="29">
        <f t="shared" si="27"/>
        <v>8.93</v>
      </c>
      <c r="Q149" s="26" t="str">
        <f>IF(G149="","",VLOOKUP(G149,WMS!$E$3:$G$944,2,FALSE))</f>
        <v>KAS19010703</v>
      </c>
      <c r="R149" s="26" t="str">
        <f>IF(G149="","",VLOOKUP(G149,WMS!$E$3:$G$944,3,FALSE))</f>
        <v>KAS1901070301</v>
      </c>
      <c r="S149" s="17" t="str">
        <f>IF(R149="","",VLOOKUP(R149,CUSTOMS!$E$3:$N$1470,2,FALSE))</f>
        <v>3924900000</v>
      </c>
      <c r="T149" s="17" t="str">
        <f>IF(R149="","",VLOOKUP(R149,CUSTOMS!$E$3:$N$1470,3,FALSE))</f>
        <v>塑胶储物箱</v>
      </c>
      <c r="U149" s="18">
        <f t="shared" si="28"/>
        <v>752</v>
      </c>
      <c r="V149" s="18" t="str">
        <f>IF(R149="","",VLOOKUP(R149,CUSTOMS!$E$3:$N$1470,5,FALSE))</f>
        <v>千克</v>
      </c>
      <c r="W149" s="33">
        <f>IF(R149="","",VLOOKUP(R149,CUSTOMS!$E$3:$N$1470,6,FALSE))</f>
        <v>2</v>
      </c>
      <c r="X149" s="33">
        <f t="shared" si="29"/>
        <v>1504</v>
      </c>
      <c r="Y149" s="18" t="str">
        <f>IF(R149="","",VLOOKUP(R149,CUSTOMS!$E$3:$N$1470,8,FALSE))</f>
        <v>美元</v>
      </c>
      <c r="Z149" s="18" t="str">
        <f>IF(R149="","",VLOOKUP(R149,CUSTOMS!$E$3:$N$1470,9,FALSE))</f>
        <v>中国</v>
      </c>
      <c r="AA149" s="18" t="str">
        <f>IF(R149="","",VLOOKUP(R149,CUSTOMS!$E$3:$N$1470,10,FALSE))</f>
        <v>美国</v>
      </c>
      <c r="AB149" s="33">
        <f>IF(R149="","",VLOOKUP(G149,WMS!$E$3:$T$944,15,FALSE))</f>
        <v>2</v>
      </c>
      <c r="AC149" s="33">
        <f t="shared" si="30"/>
        <v>752</v>
      </c>
      <c r="AD149" s="33" t="str">
        <f>IF(S149="","",VLOOKUP(S149,海关监管条件!$A$1:$B$2000,2,FALSE))</f>
        <v xml:space="preserve">A </v>
      </c>
    </row>
    <row r="150" spans="1:30">
      <c r="A150" s="2">
        <v>43482</v>
      </c>
      <c r="B150" s="2">
        <v>43483</v>
      </c>
      <c r="C150" s="2" t="s">
        <v>4191</v>
      </c>
      <c r="D150" s="3" t="s">
        <v>3215</v>
      </c>
      <c r="E150" s="3" t="s">
        <v>3216</v>
      </c>
      <c r="F150" s="3">
        <v>42629641</v>
      </c>
      <c r="G150" s="17" t="str">
        <f t="shared" si="31"/>
        <v>KG-ARI-1812-00048-00948/42629641</v>
      </c>
      <c r="H150" s="18">
        <f>IF(G150="","",VLOOKUP(G150,WMS!$E$3:$Q$944,7,FALSE))</f>
        <v>12</v>
      </c>
      <c r="I150" s="18">
        <f>IF(G150="","",VLOOKUP(G150,WMS!$E$3:$Q$944,8,FALSE))</f>
        <v>2.2999999999999998</v>
      </c>
      <c r="J150" s="18">
        <f>IF(G150="","",VLOOKUP(G150,WMS!$E$3:$Q$944,13,FALSE))</f>
        <v>2.5000000000000001E-2</v>
      </c>
      <c r="K150" s="26" t="b">
        <f t="shared" si="32"/>
        <v>1</v>
      </c>
      <c r="L150" s="7">
        <v>2</v>
      </c>
      <c r="M150" s="27">
        <f>IF(G150="","",VLOOKUP(G150,WMS!$E$3:$U$944,7,0)*L150)</f>
        <v>24</v>
      </c>
      <c r="N150" s="28" t="str">
        <f>IF(G150="","",VLOOKUP(G150,WMS!$E$3:$U$944,17,0))</f>
        <v>A36-203</v>
      </c>
      <c r="O150" s="29">
        <f t="shared" si="33"/>
        <v>4.5999999999999996</v>
      </c>
      <c r="P150" s="29">
        <f t="shared" si="27"/>
        <v>0.05</v>
      </c>
      <c r="Q150" s="26" t="str">
        <f>IF(G150="","",VLOOKUP(G150,WMS!$E$3:$G$944,2,FALSE))</f>
        <v>KAS19010702</v>
      </c>
      <c r="R150" s="26" t="str">
        <f>IF(G150="","",VLOOKUP(G150,WMS!$E$3:$G$944,3,FALSE))</f>
        <v>KAS1901070203</v>
      </c>
      <c r="S150" s="17" t="str">
        <f>IF(R150="","",VLOOKUP(R150,CUSTOMS!$E$3:$N$1470,2,FALSE))</f>
        <v>3924100000</v>
      </c>
      <c r="T150" s="17" t="str">
        <f>IF(R150="","",VLOOKUP(R150,CUSTOMS!$E$3:$N$1470,3,FALSE))</f>
        <v>塑胶食物盒/C</v>
      </c>
      <c r="U150" s="18">
        <f t="shared" si="28"/>
        <v>3.4</v>
      </c>
      <c r="V150" s="18" t="str">
        <f>IF(R150="","",VLOOKUP(R150,CUSTOMS!$E$3:$N$1470,5,FALSE))</f>
        <v>千克</v>
      </c>
      <c r="W150" s="33">
        <f>IF(R150="","",VLOOKUP(R150,CUSTOMS!$E$3:$N$1470,6,FALSE))</f>
        <v>2</v>
      </c>
      <c r="X150" s="33">
        <f t="shared" si="29"/>
        <v>6.8</v>
      </c>
      <c r="Y150" s="18" t="str">
        <f>IF(R150="","",VLOOKUP(R150,CUSTOMS!$E$3:$N$1470,8,FALSE))</f>
        <v>美元</v>
      </c>
      <c r="Z150" s="18" t="str">
        <f>IF(R150="","",VLOOKUP(R150,CUSTOMS!$E$3:$N$1470,9,FALSE))</f>
        <v>中国</v>
      </c>
      <c r="AA150" s="18" t="str">
        <f>IF(R150="","",VLOOKUP(R150,CUSTOMS!$E$3:$N$1470,10,FALSE))</f>
        <v>美国</v>
      </c>
      <c r="AB150" s="33">
        <f>IF(R150="","",VLOOKUP(G150,WMS!$E$3:$T$944,15,FALSE))</f>
        <v>0.14166666666666666</v>
      </c>
      <c r="AC150" s="33">
        <f t="shared" si="30"/>
        <v>3.4</v>
      </c>
      <c r="AD150" s="33" t="str">
        <f>IF(S150="","",VLOOKUP(S150,海关监管条件!$A$1:$B$2000,2,FALSE))</f>
        <v xml:space="preserve">A </v>
      </c>
    </row>
    <row r="151" spans="1:30">
      <c r="A151" s="2">
        <v>43482</v>
      </c>
      <c r="B151" s="2">
        <v>43483</v>
      </c>
      <c r="C151" s="2" t="s">
        <v>4191</v>
      </c>
      <c r="D151" s="3" t="s">
        <v>3215</v>
      </c>
      <c r="E151" s="3" t="s">
        <v>3216</v>
      </c>
      <c r="F151" s="3">
        <v>42630289</v>
      </c>
      <c r="G151" s="17" t="str">
        <f t="shared" si="31"/>
        <v>KG-ARI-1812-00048-00948/42630289</v>
      </c>
      <c r="H151" s="18">
        <f>IF(G151="","",VLOOKUP(G151,WMS!$E$3:$Q$944,7,FALSE))</f>
        <v>4</v>
      </c>
      <c r="I151" s="18">
        <f>IF(G151="","",VLOOKUP(G151,WMS!$E$3:$Q$944,8,FALSE))</f>
        <v>2.35</v>
      </c>
      <c r="J151" s="18">
        <f>IF(G151="","",VLOOKUP(G151,WMS!$E$3:$Q$944,13,FALSE))</f>
        <v>3.4000000000000002E-2</v>
      </c>
      <c r="K151" s="26" t="b">
        <f t="shared" si="32"/>
        <v>1</v>
      </c>
      <c r="L151" s="7">
        <v>3</v>
      </c>
      <c r="M151" s="27">
        <f>IF(G151="","",VLOOKUP(G151,WMS!$E$3:$U$944,7,0)*L151)</f>
        <v>12</v>
      </c>
      <c r="N151" s="28" t="str">
        <f>IF(G151="","",VLOOKUP(G151,WMS!$E$3:$U$944,17,0))</f>
        <v>A18-304</v>
      </c>
      <c r="O151" s="29">
        <f t="shared" si="33"/>
        <v>7.0500000000000007</v>
      </c>
      <c r="P151" s="29">
        <f t="shared" si="27"/>
        <v>0.10200000000000001</v>
      </c>
      <c r="Q151" s="26" t="str">
        <f>IF(G151="","",VLOOKUP(G151,WMS!$E$3:$G$944,2,FALSE))</f>
        <v>KAS19010702</v>
      </c>
      <c r="R151" s="26" t="str">
        <f>IF(G151="","",VLOOKUP(G151,WMS!$E$3:$G$944,3,FALSE))</f>
        <v>KAS1901070203</v>
      </c>
      <c r="S151" s="17" t="str">
        <f>IF(R151="","",VLOOKUP(R151,CUSTOMS!$E$3:$N$1470,2,FALSE))</f>
        <v>3924100000</v>
      </c>
      <c r="T151" s="17" t="str">
        <f>IF(R151="","",VLOOKUP(R151,CUSTOMS!$E$3:$N$1470,3,FALSE))</f>
        <v>塑胶食物盒/C</v>
      </c>
      <c r="U151" s="18">
        <f t="shared" si="28"/>
        <v>5.6999999999999993</v>
      </c>
      <c r="V151" s="18" t="str">
        <f>IF(R151="","",VLOOKUP(R151,CUSTOMS!$E$3:$N$1470,5,FALSE))</f>
        <v>千克</v>
      </c>
      <c r="W151" s="33">
        <f>IF(R151="","",VLOOKUP(R151,CUSTOMS!$E$3:$N$1470,6,FALSE))</f>
        <v>2</v>
      </c>
      <c r="X151" s="33">
        <f t="shared" si="29"/>
        <v>11.399999999999999</v>
      </c>
      <c r="Y151" s="18" t="str">
        <f>IF(R151="","",VLOOKUP(R151,CUSTOMS!$E$3:$N$1470,8,FALSE))</f>
        <v>美元</v>
      </c>
      <c r="Z151" s="18" t="str">
        <f>IF(R151="","",VLOOKUP(R151,CUSTOMS!$E$3:$N$1470,9,FALSE))</f>
        <v>中国</v>
      </c>
      <c r="AA151" s="18" t="str">
        <f>IF(R151="","",VLOOKUP(R151,CUSTOMS!$E$3:$N$1470,10,FALSE))</f>
        <v>美国</v>
      </c>
      <c r="AB151" s="33">
        <f>IF(R151="","",VLOOKUP(G151,WMS!$E$3:$T$944,15,FALSE))</f>
        <v>0.47499999999999998</v>
      </c>
      <c r="AC151" s="33">
        <f t="shared" si="30"/>
        <v>5.6999999999999993</v>
      </c>
      <c r="AD151" s="33" t="str">
        <f>IF(S151="","",VLOOKUP(S151,海关监管条件!$A$1:$B$2000,2,FALSE))</f>
        <v xml:space="preserve">A </v>
      </c>
    </row>
    <row r="152" spans="1:30">
      <c r="A152" s="2">
        <v>43482</v>
      </c>
      <c r="B152" s="2">
        <v>43483</v>
      </c>
      <c r="C152" s="2" t="s">
        <v>4191</v>
      </c>
      <c r="D152" s="3" t="s">
        <v>3215</v>
      </c>
      <c r="E152" s="3" t="s">
        <v>3216</v>
      </c>
      <c r="F152" s="3">
        <v>42630418</v>
      </c>
      <c r="G152" s="17" t="str">
        <f t="shared" si="31"/>
        <v>KG-ARI-1812-00048-00948/42630418</v>
      </c>
      <c r="H152" s="18">
        <f>IF(G152="","",VLOOKUP(G152,WMS!$E$3:$Q$944,7,FALSE))</f>
        <v>12</v>
      </c>
      <c r="I152" s="18">
        <f>IF(G152="","",VLOOKUP(G152,WMS!$E$3:$Q$944,8,FALSE))</f>
        <v>3.9</v>
      </c>
      <c r="J152" s="18">
        <f>IF(G152="","",VLOOKUP(G152,WMS!$E$3:$Q$944,13,FALSE))</f>
        <v>7.0999999999999994E-2</v>
      </c>
      <c r="K152" s="26" t="b">
        <f t="shared" si="32"/>
        <v>1</v>
      </c>
      <c r="L152" s="7">
        <v>5</v>
      </c>
      <c r="M152" s="27">
        <f>IF(G152="","",VLOOKUP(G152,WMS!$E$3:$U$944,7,0)*L152)</f>
        <v>60</v>
      </c>
      <c r="N152" s="28" t="str">
        <f>IF(G152="","",VLOOKUP(G152,WMS!$E$3:$U$944,17,0))</f>
        <v>A36-203</v>
      </c>
      <c r="O152" s="29">
        <f t="shared" si="33"/>
        <v>19.5</v>
      </c>
      <c r="P152" s="29">
        <f t="shared" si="27"/>
        <v>0.35499999999999998</v>
      </c>
      <c r="Q152" s="26" t="str">
        <f>IF(G152="","",VLOOKUP(G152,WMS!$E$3:$G$944,2,FALSE))</f>
        <v>KAS19010702</v>
      </c>
      <c r="R152" s="26" t="str">
        <f>IF(G152="","",VLOOKUP(G152,WMS!$E$3:$G$944,3,FALSE))</f>
        <v>KAS1901070203</v>
      </c>
      <c r="S152" s="17" t="str">
        <f>IF(R152="","",VLOOKUP(R152,CUSTOMS!$E$3:$N$1470,2,FALSE))</f>
        <v>3924100000</v>
      </c>
      <c r="T152" s="17" t="str">
        <f>IF(R152="","",VLOOKUP(R152,CUSTOMS!$E$3:$N$1470,3,FALSE))</f>
        <v>塑胶食物盒/C</v>
      </c>
      <c r="U152" s="18">
        <f t="shared" si="28"/>
        <v>10</v>
      </c>
      <c r="V152" s="18" t="str">
        <f>IF(R152="","",VLOOKUP(R152,CUSTOMS!$E$3:$N$1470,5,FALSE))</f>
        <v>千克</v>
      </c>
      <c r="W152" s="33">
        <f>IF(R152="","",VLOOKUP(R152,CUSTOMS!$E$3:$N$1470,6,FALSE))</f>
        <v>2</v>
      </c>
      <c r="X152" s="33">
        <f t="shared" si="29"/>
        <v>20</v>
      </c>
      <c r="Y152" s="18" t="str">
        <f>IF(R152="","",VLOOKUP(R152,CUSTOMS!$E$3:$N$1470,8,FALSE))</f>
        <v>美元</v>
      </c>
      <c r="Z152" s="18" t="str">
        <f>IF(R152="","",VLOOKUP(R152,CUSTOMS!$E$3:$N$1470,9,FALSE))</f>
        <v>中国</v>
      </c>
      <c r="AA152" s="18" t="str">
        <f>IF(R152="","",VLOOKUP(R152,CUSTOMS!$E$3:$N$1470,10,FALSE))</f>
        <v>美国</v>
      </c>
      <c r="AB152" s="33">
        <f>IF(R152="","",VLOOKUP(G152,WMS!$E$3:$T$944,15,FALSE))</f>
        <v>0.16666666666666666</v>
      </c>
      <c r="AC152" s="33">
        <f t="shared" si="30"/>
        <v>10</v>
      </c>
      <c r="AD152" s="33" t="str">
        <f>IF(S152="","",VLOOKUP(S152,海关监管条件!$A$1:$B$2000,2,FALSE))</f>
        <v xml:space="preserve">A </v>
      </c>
    </row>
    <row r="153" spans="1:30">
      <c r="A153" s="2">
        <v>43482</v>
      </c>
      <c r="B153" s="2">
        <v>43483</v>
      </c>
      <c r="C153" s="2" t="s">
        <v>4191</v>
      </c>
      <c r="D153" s="3" t="s">
        <v>3215</v>
      </c>
      <c r="E153" s="3" t="s">
        <v>3216</v>
      </c>
      <c r="F153" s="3">
        <v>42632986</v>
      </c>
      <c r="G153" s="17" t="str">
        <f t="shared" si="31"/>
        <v>KG-ARI-1812-00048-00948/42632986</v>
      </c>
      <c r="H153" s="18">
        <f>IF(G153="","",VLOOKUP(G153,WMS!$E$3:$Q$944,7,FALSE))</f>
        <v>8</v>
      </c>
      <c r="I153" s="18">
        <f>IF(G153="","",VLOOKUP(G153,WMS!$E$3:$Q$944,8,FALSE))</f>
        <v>13.2</v>
      </c>
      <c r="J153" s="18">
        <f>IF(G153="","",VLOOKUP(G153,WMS!$E$3:$Q$944,13,FALSE))</f>
        <v>0.193</v>
      </c>
      <c r="K153" s="26" t="b">
        <f t="shared" si="32"/>
        <v>1</v>
      </c>
      <c r="L153" s="7">
        <v>27</v>
      </c>
      <c r="M153" s="27">
        <f>IF(G153="","",VLOOKUP(G153,WMS!$E$3:$U$944,7,0)*L153)</f>
        <v>216</v>
      </c>
      <c r="N153" s="28" t="str">
        <f>IF(G153="","",VLOOKUP(G153,WMS!$E$3:$U$944,17,0))</f>
        <v>A403</v>
      </c>
      <c r="O153" s="29">
        <f t="shared" si="33"/>
        <v>356.4</v>
      </c>
      <c r="P153" s="29">
        <f t="shared" si="27"/>
        <v>5.2110000000000003</v>
      </c>
      <c r="Q153" s="26" t="str">
        <f>IF(G153="","",VLOOKUP(G153,WMS!$E$3:$G$944,2,FALSE))</f>
        <v>KAS19010702</v>
      </c>
      <c r="R153" s="26" t="str">
        <f>IF(G153="","",VLOOKUP(G153,WMS!$E$3:$G$944,3,FALSE))</f>
        <v>KAS1901070201</v>
      </c>
      <c r="S153" s="17" t="str">
        <f>IF(R153="","",VLOOKUP(R153,CUSTOMS!$E$3:$N$1470,2,FALSE))</f>
        <v>3924900000</v>
      </c>
      <c r="T153" s="17" t="str">
        <f>IF(R153="","",VLOOKUP(R153,CUSTOMS!$E$3:$N$1470,3,FALSE))</f>
        <v>塑胶储物箱</v>
      </c>
      <c r="U153" s="18">
        <f t="shared" si="28"/>
        <v>432</v>
      </c>
      <c r="V153" s="18" t="str">
        <f>IF(R153="","",VLOOKUP(R153,CUSTOMS!$E$3:$N$1470,5,FALSE))</f>
        <v>千克</v>
      </c>
      <c r="W153" s="33">
        <f>IF(R153="","",VLOOKUP(R153,CUSTOMS!$E$3:$N$1470,6,FALSE))</f>
        <v>2</v>
      </c>
      <c r="X153" s="33">
        <f t="shared" si="29"/>
        <v>864</v>
      </c>
      <c r="Y153" s="18" t="str">
        <f>IF(R153="","",VLOOKUP(R153,CUSTOMS!$E$3:$N$1470,8,FALSE))</f>
        <v>美元</v>
      </c>
      <c r="Z153" s="18" t="str">
        <f>IF(R153="","",VLOOKUP(R153,CUSTOMS!$E$3:$N$1470,9,FALSE))</f>
        <v>中国</v>
      </c>
      <c r="AA153" s="18" t="str">
        <f>IF(R153="","",VLOOKUP(R153,CUSTOMS!$E$3:$N$1470,10,FALSE))</f>
        <v>美国</v>
      </c>
      <c r="AB153" s="33">
        <f>IF(R153="","",VLOOKUP(G153,WMS!$E$3:$T$944,15,FALSE))</f>
        <v>2</v>
      </c>
      <c r="AC153" s="33">
        <f t="shared" si="30"/>
        <v>432</v>
      </c>
      <c r="AD153" s="33" t="str">
        <f>IF(S153="","",VLOOKUP(S153,海关监管条件!$A$1:$B$2000,2,FALSE))</f>
        <v xml:space="preserve">A </v>
      </c>
    </row>
    <row r="154" spans="1:30">
      <c r="A154" s="2">
        <v>43482</v>
      </c>
      <c r="B154" s="2">
        <v>43483</v>
      </c>
      <c r="C154" s="2" t="s">
        <v>4191</v>
      </c>
      <c r="D154" s="3" t="s">
        <v>882</v>
      </c>
      <c r="E154" s="3" t="s">
        <v>3228</v>
      </c>
      <c r="F154" s="3">
        <v>42561217</v>
      </c>
      <c r="G154" s="17" t="str">
        <f t="shared" si="31"/>
        <v>KG-ARI-1812-00048-01101/42561217</v>
      </c>
      <c r="H154" s="18">
        <f>IF(G154="","",VLOOKUP(G154,WMS!$E$3:$Q$944,7,FALSE))</f>
        <v>12</v>
      </c>
      <c r="I154" s="18">
        <f>IF(G154="","",VLOOKUP(G154,WMS!$E$3:$Q$944,8,FALSE))</f>
        <v>2.5499999999999998</v>
      </c>
      <c r="J154" s="18">
        <f>IF(G154="","",VLOOKUP(G154,WMS!$E$3:$Q$944,13,FALSE))</f>
        <v>1.0999999999999999E-2</v>
      </c>
      <c r="K154" s="26" t="b">
        <f t="shared" si="32"/>
        <v>1</v>
      </c>
      <c r="L154" s="7">
        <v>3</v>
      </c>
      <c r="M154" s="27">
        <f>IF(G154="","",VLOOKUP(G154,WMS!$E$3:$U$944,7,0)*L154)</f>
        <v>36</v>
      </c>
      <c r="N154" s="28" t="str">
        <f>IF(G154="","",VLOOKUP(G154,WMS!$E$3:$U$944,17,0))</f>
        <v>A08-302</v>
      </c>
      <c r="O154" s="29">
        <f t="shared" si="33"/>
        <v>7.6499999999999995</v>
      </c>
      <c r="P154" s="29">
        <f t="shared" si="27"/>
        <v>3.3000000000000002E-2</v>
      </c>
      <c r="Q154" s="26" t="str">
        <f>IF(G154="","",VLOOKUP(G154,WMS!$E$3:$G$944,2,FALSE))</f>
        <v>KAS19010904</v>
      </c>
      <c r="R154" s="26" t="str">
        <f>IF(G154="","",VLOOKUP(G154,WMS!$E$3:$G$944,3,FALSE))</f>
        <v>KAS1901090403</v>
      </c>
      <c r="S154" s="17" t="str">
        <f>IF(R154="","",VLOOKUP(R154,CUSTOMS!$E$3:$N$1470,2,FALSE))</f>
        <v>9105110000</v>
      </c>
      <c r="T154" s="17" t="str">
        <f>IF(R154="","",VLOOKUP(R154,CUSTOMS!$E$3:$N$1470,3,FALSE))</f>
        <v>电子闹钟</v>
      </c>
      <c r="U154" s="18">
        <f t="shared" si="28"/>
        <v>36</v>
      </c>
      <c r="V154" s="18" t="str">
        <f>IF(R154="","",VLOOKUP(R154,CUSTOMS!$E$3:$N$1470,5,FALSE))</f>
        <v>只</v>
      </c>
      <c r="W154" s="33">
        <f>IF(R154="","",VLOOKUP(R154,CUSTOMS!$E$3:$N$1470,6,FALSE))</f>
        <v>3.15</v>
      </c>
      <c r="X154" s="33">
        <f t="shared" si="29"/>
        <v>113.39999999999999</v>
      </c>
      <c r="Y154" s="18" t="str">
        <f>IF(R154="","",VLOOKUP(R154,CUSTOMS!$E$3:$N$1470,8,FALSE))</f>
        <v>美元</v>
      </c>
      <c r="Z154" s="18" t="str">
        <f>IF(R154="","",VLOOKUP(R154,CUSTOMS!$E$3:$N$1470,9,FALSE))</f>
        <v>中国</v>
      </c>
      <c r="AA154" s="18" t="str">
        <f>IF(R154="","",VLOOKUP(R154,CUSTOMS!$E$3:$N$1470,10,FALSE))</f>
        <v>美国</v>
      </c>
      <c r="AB154" s="33">
        <f>IF(R154="","",VLOOKUP(G154,WMS!$E$3:$T$944,15,FALSE))</f>
        <v>0.19166666666666665</v>
      </c>
      <c r="AC154" s="33">
        <f t="shared" si="30"/>
        <v>6.8999999999999995</v>
      </c>
      <c r="AD154" s="33" t="str">
        <f>IF(S154="","",VLOOKUP(S154,海关监管条件!$A$1:$B$2000,2,FALSE))</f>
        <v xml:space="preserve">无 </v>
      </c>
    </row>
    <row r="155" spans="1:30">
      <c r="A155" s="2">
        <v>43482</v>
      </c>
      <c r="B155" s="2">
        <v>43483</v>
      </c>
      <c r="C155" s="2" t="s">
        <v>4191</v>
      </c>
      <c r="D155" s="3" t="s">
        <v>882</v>
      </c>
      <c r="E155" s="3" t="s">
        <v>3228</v>
      </c>
      <c r="F155" s="3">
        <v>42572183</v>
      </c>
      <c r="G155" s="17" t="str">
        <f t="shared" si="31"/>
        <v>KG-ARI-1812-00048-01101/42572183</v>
      </c>
      <c r="H155" s="18">
        <f>IF(G155="","",VLOOKUP(G155,WMS!$E$3:$Q$944,7,FALSE))</f>
        <v>12</v>
      </c>
      <c r="I155" s="18">
        <f>IF(G155="","",VLOOKUP(G155,WMS!$E$3:$Q$944,8,FALSE))</f>
        <v>1.2</v>
      </c>
      <c r="J155" s="18">
        <f>IF(G155="","",VLOOKUP(G155,WMS!$E$3:$Q$944,13,FALSE))</f>
        <v>0.01</v>
      </c>
      <c r="K155" s="26" t="b">
        <f t="shared" si="32"/>
        <v>1</v>
      </c>
      <c r="L155" s="7">
        <v>2</v>
      </c>
      <c r="M155" s="27">
        <f>IF(G155="","",VLOOKUP(G155,WMS!$E$3:$U$944,7,0)*L155)</f>
        <v>24</v>
      </c>
      <c r="N155" s="28" t="str">
        <f>IF(G155="","",VLOOKUP(G155,WMS!$E$3:$U$944,17,0))</f>
        <v>A11-301</v>
      </c>
      <c r="O155" s="29">
        <f t="shared" si="33"/>
        <v>2.4</v>
      </c>
      <c r="P155" s="29">
        <f t="shared" si="27"/>
        <v>0.02</v>
      </c>
      <c r="Q155" s="26" t="str">
        <f>IF(G155="","",VLOOKUP(G155,WMS!$E$3:$G$944,2,FALSE))</f>
        <v>KAS19010907</v>
      </c>
      <c r="R155" s="26" t="str">
        <f>IF(G155="","",VLOOKUP(G155,WMS!$E$3:$G$944,3,FALSE))</f>
        <v>KAS1901090703</v>
      </c>
      <c r="S155" s="17" t="str">
        <f>IF(R155="","",VLOOKUP(R155,CUSTOMS!$E$3:$N$1470,2,FALSE))</f>
        <v>8544421900</v>
      </c>
      <c r="T155" s="17" t="str">
        <f>IF(R155="","",VLOOKUP(R155,CUSTOMS!$E$3:$N$1470,3,FALSE))</f>
        <v>手机连接线</v>
      </c>
      <c r="U155" s="18">
        <f t="shared" si="28"/>
        <v>24</v>
      </c>
      <c r="V155" s="18" t="str">
        <f>IF(R155="","",VLOOKUP(R155,CUSTOMS!$E$3:$N$1470,5,FALSE))</f>
        <v>条</v>
      </c>
      <c r="W155" s="33">
        <f>IF(R155="","",VLOOKUP(R155,CUSTOMS!$E$3:$N$1470,6,FALSE))</f>
        <v>1.42</v>
      </c>
      <c r="X155" s="33">
        <f t="shared" si="29"/>
        <v>34.08</v>
      </c>
      <c r="Y155" s="18" t="str">
        <f>IF(R155="","",VLOOKUP(R155,CUSTOMS!$E$3:$N$1470,8,FALSE))</f>
        <v>美元</v>
      </c>
      <c r="Z155" s="18" t="str">
        <f>IF(R155="","",VLOOKUP(R155,CUSTOMS!$E$3:$N$1470,9,FALSE))</f>
        <v>中国</v>
      </c>
      <c r="AA155" s="18" t="str">
        <f>IF(R155="","",VLOOKUP(R155,CUSTOMS!$E$3:$N$1470,10,FALSE))</f>
        <v>美国</v>
      </c>
      <c r="AB155" s="33">
        <f>IF(R155="","",VLOOKUP(G155,WMS!$E$3:$T$944,15,FALSE))</f>
        <v>8.7499999999999994E-2</v>
      </c>
      <c r="AC155" s="33">
        <f t="shared" si="30"/>
        <v>2.0999999999999996</v>
      </c>
      <c r="AD155" s="33" t="str">
        <f>IF(S155="","",VLOOKUP(S155,海关监管条件!$A$1:$B$2000,2,FALSE))</f>
        <v xml:space="preserve">无 </v>
      </c>
    </row>
    <row r="156" spans="1:30">
      <c r="A156" s="2">
        <v>43482</v>
      </c>
      <c r="B156" s="2">
        <v>43483</v>
      </c>
      <c r="C156" s="2" t="s">
        <v>4191</v>
      </c>
      <c r="D156" s="3" t="s">
        <v>882</v>
      </c>
      <c r="E156" s="3" t="s">
        <v>3228</v>
      </c>
      <c r="F156" s="3">
        <v>42665809</v>
      </c>
      <c r="G156" s="17" t="str">
        <f t="shared" si="31"/>
        <v>KG-ARI-1812-00048-01101/42665809</v>
      </c>
      <c r="H156" s="18">
        <f>IF(G156="","",VLOOKUP(G156,WMS!$E$3:$Q$944,7,FALSE))</f>
        <v>12</v>
      </c>
      <c r="I156" s="18">
        <f>IF(G156="","",VLOOKUP(G156,WMS!$E$3:$Q$944,8,FALSE))</f>
        <v>0.9</v>
      </c>
      <c r="J156" s="18">
        <f>IF(G156="","",VLOOKUP(G156,WMS!$E$3:$Q$944,13,FALSE))</f>
        <v>0.01</v>
      </c>
      <c r="K156" s="26" t="b">
        <f t="shared" si="32"/>
        <v>1</v>
      </c>
      <c r="L156" s="7">
        <v>8</v>
      </c>
      <c r="M156" s="27">
        <f>IF(G156="","",VLOOKUP(G156,WMS!$E$3:$U$944,7,0)*L156)</f>
        <v>96</v>
      </c>
      <c r="N156" s="28" t="str">
        <f>IF(G156="","",VLOOKUP(G156,WMS!$E$3:$U$944,17,0))</f>
        <v>A11-301</v>
      </c>
      <c r="O156" s="29">
        <f t="shared" si="33"/>
        <v>7.2</v>
      </c>
      <c r="P156" s="29">
        <f t="shared" si="27"/>
        <v>0.08</v>
      </c>
      <c r="Q156" s="26" t="str">
        <f>IF(G156="","",VLOOKUP(G156,WMS!$E$3:$G$944,2,FALSE))</f>
        <v>KAS19010905</v>
      </c>
      <c r="R156" s="26" t="str">
        <f>IF(G156="","",VLOOKUP(G156,WMS!$E$3:$G$944,3,FALSE))</f>
        <v>KAS1901090501</v>
      </c>
      <c r="S156" s="17" t="str">
        <f>IF(R156="","",VLOOKUP(R156,CUSTOMS!$E$3:$N$1470,2,FALSE))</f>
        <v>8504409999</v>
      </c>
      <c r="T156" s="17" t="str">
        <f>IF(R156="","",VLOOKUP(R156,CUSTOMS!$E$3:$N$1470,3,FALSE))</f>
        <v>充电器</v>
      </c>
      <c r="U156" s="18">
        <f t="shared" si="28"/>
        <v>96</v>
      </c>
      <c r="V156" s="18" t="str">
        <f>IF(R156="","",VLOOKUP(R156,CUSTOMS!$E$3:$N$1470,5,FALSE))</f>
        <v>个</v>
      </c>
      <c r="W156" s="33">
        <f>IF(R156="","",VLOOKUP(R156,CUSTOMS!$E$3:$N$1470,6,FALSE))</f>
        <v>1.63</v>
      </c>
      <c r="X156" s="33">
        <f t="shared" si="29"/>
        <v>156.47999999999999</v>
      </c>
      <c r="Y156" s="18" t="str">
        <f>IF(R156="","",VLOOKUP(R156,CUSTOMS!$E$3:$N$1470,8,FALSE))</f>
        <v>美元</v>
      </c>
      <c r="Z156" s="18" t="str">
        <f>IF(R156="","",VLOOKUP(R156,CUSTOMS!$E$3:$N$1470,9,FALSE))</f>
        <v>中国</v>
      </c>
      <c r="AA156" s="18" t="str">
        <f>IF(R156="","",VLOOKUP(R156,CUSTOMS!$E$3:$N$1470,10,FALSE))</f>
        <v>美国</v>
      </c>
      <c r="AB156" s="33">
        <f>IF(R156="","",VLOOKUP(G156,WMS!$E$3:$T$944,15,FALSE))</f>
        <v>6.25E-2</v>
      </c>
      <c r="AC156" s="33">
        <f t="shared" si="30"/>
        <v>6</v>
      </c>
      <c r="AD156" s="33" t="str">
        <f>IF(S156="","",VLOOKUP(S156,海关监管条件!$A$1:$B$2000,2,FALSE))</f>
        <v>无</v>
      </c>
    </row>
    <row r="157" spans="1:30">
      <c r="A157" s="2">
        <v>43482</v>
      </c>
      <c r="B157" s="2">
        <v>43483</v>
      </c>
      <c r="C157" s="2" t="s">
        <v>4191</v>
      </c>
      <c r="D157" s="3" t="s">
        <v>374</v>
      </c>
      <c r="E157" s="3" t="s">
        <v>2814</v>
      </c>
      <c r="F157" s="3">
        <v>42562924</v>
      </c>
      <c r="G157" s="17" t="str">
        <f t="shared" si="31"/>
        <v>KG-ARI-1812-00048-01200/42562924</v>
      </c>
      <c r="H157" s="18">
        <f>IF(G157="","",VLOOKUP(G157,WMS!$E$3:$Q$944,7,FALSE))</f>
        <v>4</v>
      </c>
      <c r="I157" s="18">
        <f>IF(G157="","",VLOOKUP(G157,WMS!$E$3:$Q$944,8,FALSE))</f>
        <v>5.6</v>
      </c>
      <c r="J157" s="18">
        <f>IF(G157="","",VLOOKUP(G157,WMS!$E$3:$Q$944,13,FALSE))</f>
        <v>8.4000000000000005E-2</v>
      </c>
      <c r="K157" s="26" t="b">
        <f t="shared" si="32"/>
        <v>1</v>
      </c>
      <c r="L157" s="7">
        <v>2</v>
      </c>
      <c r="M157" s="27">
        <f>IF(G157="","",VLOOKUP(G157,WMS!$E$3:$U$944,7,0)*L157)</f>
        <v>8</v>
      </c>
      <c r="N157" s="28" t="str">
        <f>IF(G157="","",VLOOKUP(G157,WMS!$E$3:$U$944,17,0))</f>
        <v>A20-104</v>
      </c>
      <c r="O157" s="29">
        <f t="shared" si="33"/>
        <v>11.2</v>
      </c>
      <c r="P157" s="29">
        <f t="shared" si="27"/>
        <v>0.16800000000000001</v>
      </c>
      <c r="Q157" s="26" t="str">
        <f>IF(G157="","",VLOOKUP(G157,WMS!$E$3:$G$944,2,FALSE))</f>
        <v>KAS18111126</v>
      </c>
      <c r="R157" s="26" t="str">
        <f>IF(G157="","",VLOOKUP(G157,WMS!$E$3:$G$944,3,FALSE))</f>
        <v>KAS1811260101</v>
      </c>
      <c r="S157" s="17" t="str">
        <f>IF(R157="","",VLOOKUP(R157,CUSTOMS!$E$3:$N$1470,2,FALSE))</f>
        <v>3918909000</v>
      </c>
      <c r="T157" s="17" t="str">
        <f>IF(R157="","",VLOOKUP(R157,CUSTOMS!$E$3:$N$1470,3,FALSE))</f>
        <v xml:space="preserve">EVA地墊 </v>
      </c>
      <c r="U157" s="18">
        <f t="shared" si="28"/>
        <v>9.4</v>
      </c>
      <c r="V157" s="18" t="str">
        <f>IF(R157="","",VLOOKUP(R157,CUSTOMS!$E$3:$N$1470,5,FALSE))</f>
        <v>千克</v>
      </c>
      <c r="W157" s="33">
        <f>IF(R157="","",VLOOKUP(R157,CUSTOMS!$E$3:$N$1470,6,FALSE))</f>
        <v>10</v>
      </c>
      <c r="X157" s="33">
        <f t="shared" si="29"/>
        <v>94</v>
      </c>
      <c r="Y157" s="18" t="str">
        <f>IF(R157="","",VLOOKUP(R157,CUSTOMS!$E$3:$N$1470,8,FALSE))</f>
        <v>港币</v>
      </c>
      <c r="Z157" s="18" t="str">
        <f>IF(R157="","",VLOOKUP(R157,CUSTOMS!$E$3:$N$1470,9,FALSE))</f>
        <v>中国</v>
      </c>
      <c r="AA157" s="18" t="str">
        <f>IF(R157="","",VLOOKUP(R157,CUSTOMS!$E$3:$N$1470,10,FALSE))</f>
        <v>美国</v>
      </c>
      <c r="AB157" s="33">
        <f>IF(R157="","",VLOOKUP(G157,WMS!$E$3:$T$944,15,FALSE))</f>
        <v>1.175</v>
      </c>
      <c r="AC157" s="33">
        <f t="shared" si="30"/>
        <v>9.4</v>
      </c>
      <c r="AD157" s="33" t="str">
        <f>IF(S157="","",VLOOKUP(S157,海关监管条件!$A$1:$B$2000,2,FALSE))</f>
        <v>无</v>
      </c>
    </row>
    <row r="158" spans="1:30">
      <c r="A158" s="2">
        <v>43482</v>
      </c>
      <c r="B158" s="2">
        <v>43483</v>
      </c>
      <c r="C158" s="2" t="s">
        <v>4191</v>
      </c>
      <c r="D158" s="3" t="s">
        <v>814</v>
      </c>
      <c r="E158" s="3" t="s">
        <v>3197</v>
      </c>
      <c r="F158" s="3">
        <v>42369578</v>
      </c>
      <c r="G158" s="17" t="str">
        <f t="shared" si="31"/>
        <v>KG-ARI-1812-00048-01250/42369578</v>
      </c>
      <c r="H158" s="18">
        <f>IF(G158="","",VLOOKUP(G158,WMS!$E$3:$Q$944,7,FALSE))</f>
        <v>8</v>
      </c>
      <c r="I158" s="18">
        <f>IF(G158="","",VLOOKUP(G158,WMS!$E$3:$Q$944,8,FALSE))</f>
        <v>10.15</v>
      </c>
      <c r="J158" s="18">
        <f>IF(G158="","",VLOOKUP(G158,WMS!$E$3:$Q$944,13,FALSE))</f>
        <v>0.02</v>
      </c>
      <c r="K158" s="26" t="b">
        <f t="shared" si="32"/>
        <v>1</v>
      </c>
      <c r="L158" s="7">
        <v>5</v>
      </c>
      <c r="M158" s="27">
        <f>IF(G158="","",VLOOKUP(G158,WMS!$E$3:$U$944,7,0)*L158)</f>
        <v>40</v>
      </c>
      <c r="N158" s="28" t="str">
        <f>IF(G158="","",VLOOKUP(G158,WMS!$E$3:$U$944,17,0))</f>
        <v>A27-204</v>
      </c>
      <c r="O158" s="29">
        <f t="shared" si="33"/>
        <v>50.75</v>
      </c>
      <c r="P158" s="29">
        <f t="shared" si="27"/>
        <v>0.1</v>
      </c>
      <c r="Q158" s="26" t="str">
        <f>IF(G158="","",VLOOKUP(G158,WMS!$E$3:$G$944,2,FALSE))</f>
        <v>KAS19010304</v>
      </c>
      <c r="R158" s="26" t="str">
        <f>IF(G158="","",VLOOKUP(G158,WMS!$E$3:$G$944,3,FALSE))</f>
        <v>KAS1901030404</v>
      </c>
      <c r="S158" s="17" t="str">
        <f>IF(R158="","",VLOOKUP(R158,CUSTOMS!$E$3:$N$1470,2,FALSE))</f>
        <v>3407009000</v>
      </c>
      <c r="T158" s="17" t="str">
        <f>IF(R158="","",VLOOKUP(R158,CUSTOMS!$E$3:$N$1470,3,FALSE))</f>
        <v>泥膏</v>
      </c>
      <c r="U158" s="18">
        <f t="shared" si="28"/>
        <v>48.125</v>
      </c>
      <c r="V158" s="18" t="str">
        <f>IF(R158="","",VLOOKUP(R158,CUSTOMS!$E$3:$N$1470,5,FALSE))</f>
        <v>千克</v>
      </c>
      <c r="W158" s="33">
        <f>IF(R158="","",VLOOKUP(R158,CUSTOMS!$E$3:$N$1470,6,FALSE))</f>
        <v>1.4961</v>
      </c>
      <c r="X158" s="33">
        <f t="shared" si="29"/>
        <v>71.999812500000004</v>
      </c>
      <c r="Y158" s="18" t="str">
        <f>IF(R158="","",VLOOKUP(R158,CUSTOMS!$E$3:$N$1470,8,FALSE))</f>
        <v>美元</v>
      </c>
      <c r="Z158" s="18" t="str">
        <f>IF(R158="","",VLOOKUP(R158,CUSTOMS!$E$3:$N$1470,9,FALSE))</f>
        <v>中国</v>
      </c>
      <c r="AA158" s="18" t="str">
        <f>IF(R158="","",VLOOKUP(R158,CUSTOMS!$E$3:$N$1470,10,FALSE))</f>
        <v>美国</v>
      </c>
      <c r="AB158" s="33">
        <f>IF(R158="","",VLOOKUP(G158,WMS!$E$3:$T$944,15,FALSE))</f>
        <v>1.203125</v>
      </c>
      <c r="AC158" s="33">
        <f t="shared" si="30"/>
        <v>48.125</v>
      </c>
      <c r="AD158" s="33" t="str">
        <f>IF(S158="","",VLOOKUP(S158,海关监管条件!$A$1:$B$2000,2,FALSE))</f>
        <v xml:space="preserve">无 </v>
      </c>
    </row>
    <row r="159" spans="1:30">
      <c r="A159" s="2">
        <v>43482</v>
      </c>
      <c r="B159" s="2">
        <v>43483</v>
      </c>
      <c r="C159" s="2" t="s">
        <v>4191</v>
      </c>
      <c r="D159" s="3" t="s">
        <v>814</v>
      </c>
      <c r="E159" s="3" t="s">
        <v>3197</v>
      </c>
      <c r="F159" s="3">
        <v>42478911</v>
      </c>
      <c r="G159" s="17" t="str">
        <f t="shared" si="31"/>
        <v>KG-ARI-1812-00048-01250/42478911</v>
      </c>
      <c r="H159" s="18">
        <f>IF(G159="","",VLOOKUP(G159,WMS!$E$3:$Q$944,7,FALSE))</f>
        <v>6</v>
      </c>
      <c r="I159" s="18">
        <f>IF(G159="","",VLOOKUP(G159,WMS!$E$3:$Q$944,8,FALSE))</f>
        <v>9.5</v>
      </c>
      <c r="J159" s="18">
        <f>IF(G159="","",VLOOKUP(G159,WMS!$E$3:$Q$944,13,FALSE))</f>
        <v>3.2000000000000001E-2</v>
      </c>
      <c r="K159" s="26" t="b">
        <f t="shared" si="32"/>
        <v>1</v>
      </c>
      <c r="L159" s="7">
        <v>4</v>
      </c>
      <c r="M159" s="27">
        <f>IF(G159="","",VLOOKUP(G159,WMS!$E$3:$U$944,7,0)*L159)</f>
        <v>24</v>
      </c>
      <c r="N159" s="28" t="str">
        <f>IF(G159="","",VLOOKUP(G159,WMS!$E$3:$U$944,17,0))</f>
        <v>A27-204</v>
      </c>
      <c r="O159" s="29">
        <f t="shared" si="33"/>
        <v>38</v>
      </c>
      <c r="P159" s="29">
        <f t="shared" si="27"/>
        <v>0.128</v>
      </c>
      <c r="Q159" s="26" t="str">
        <f>IF(G159="","",VLOOKUP(G159,WMS!$E$3:$G$944,2,FALSE))</f>
        <v>KAS19010304</v>
      </c>
      <c r="R159" s="26" t="str">
        <f>IF(G159="","",VLOOKUP(G159,WMS!$E$3:$G$944,3,FALSE))</f>
        <v>KAS1901030403</v>
      </c>
      <c r="S159" s="17" t="str">
        <f>IF(R159="","",VLOOKUP(R159,CUSTOMS!$E$3:$N$1470,2,FALSE))</f>
        <v>9503008900</v>
      </c>
      <c r="T159" s="17" t="str">
        <f>IF(R159="","",VLOOKUP(R159,CUSTOMS!$E$3:$N$1470,3,FALSE))</f>
        <v>泥膏玩具</v>
      </c>
      <c r="U159" s="18">
        <f t="shared" si="28"/>
        <v>33.714285714285708</v>
      </c>
      <c r="V159" s="18" t="str">
        <f>IF(R159="","",VLOOKUP(R159,CUSTOMS!$E$3:$N$1470,5,FALSE))</f>
        <v>千克</v>
      </c>
      <c r="W159" s="33">
        <f>IF(R159="","",VLOOKUP(R159,CUSTOMS!$E$3:$N$1470,6,FALSE))</f>
        <v>1.7886</v>
      </c>
      <c r="X159" s="33">
        <f t="shared" si="29"/>
        <v>60.301371428571414</v>
      </c>
      <c r="Y159" s="18" t="str">
        <f>IF(R159="","",VLOOKUP(R159,CUSTOMS!$E$3:$N$1470,8,FALSE))</f>
        <v>美元</v>
      </c>
      <c r="Z159" s="18" t="str">
        <f>IF(R159="","",VLOOKUP(R159,CUSTOMS!$E$3:$N$1470,9,FALSE))</f>
        <v>中国</v>
      </c>
      <c r="AA159" s="18" t="str">
        <f>IF(R159="","",VLOOKUP(R159,CUSTOMS!$E$3:$N$1470,10,FALSE))</f>
        <v>美国</v>
      </c>
      <c r="AB159" s="33">
        <f>IF(R159="","",VLOOKUP(G159,WMS!$E$3:$T$944,15,FALSE))</f>
        <v>1.4047619047619047</v>
      </c>
      <c r="AC159" s="33">
        <f t="shared" si="30"/>
        <v>33.714285714285708</v>
      </c>
      <c r="AD159" s="33" t="str">
        <f>IF(S159="","",VLOOKUP(S159,海关监管条件!$A$1:$B$2000,2,FALSE))</f>
        <v xml:space="preserve">A </v>
      </c>
    </row>
    <row r="160" spans="1:30">
      <c r="A160" s="2">
        <v>43482</v>
      </c>
      <c r="B160" s="2">
        <v>43483</v>
      </c>
      <c r="C160" s="2" t="s">
        <v>4191</v>
      </c>
      <c r="D160" s="3" t="s">
        <v>779</v>
      </c>
      <c r="E160" s="3" t="s">
        <v>3185</v>
      </c>
      <c r="F160" s="3">
        <v>42494102</v>
      </c>
      <c r="G160" s="17" t="str">
        <f t="shared" si="31"/>
        <v>KG-ARI-1812-00048-01261/42494102</v>
      </c>
      <c r="H160" s="18">
        <f>IF(G160="","",VLOOKUP(G160,WMS!$E$3:$Q$944,7,FALSE))</f>
        <v>4</v>
      </c>
      <c r="I160" s="18">
        <f>IF(G160="","",VLOOKUP(G160,WMS!$E$3:$Q$944,8,FALSE))</f>
        <v>9.1</v>
      </c>
      <c r="J160" s="18">
        <f>IF(G160="","",VLOOKUP(G160,WMS!$E$3:$Q$944,13,FALSE))</f>
        <v>0.06</v>
      </c>
      <c r="K160" s="26" t="b">
        <f t="shared" si="32"/>
        <v>1</v>
      </c>
      <c r="L160" s="7">
        <v>1</v>
      </c>
      <c r="M160" s="27">
        <f>IF(G160="","",VLOOKUP(G160,WMS!$E$3:$U$944,7,0)*L160)</f>
        <v>4</v>
      </c>
      <c r="N160" s="28" t="str">
        <f>IF(G160="","",VLOOKUP(G160,WMS!$E$3:$U$944,17,0))</f>
        <v>A409</v>
      </c>
      <c r="O160" s="29">
        <f t="shared" si="33"/>
        <v>9.1</v>
      </c>
      <c r="P160" s="29">
        <f t="shared" si="27"/>
        <v>0.06</v>
      </c>
      <c r="Q160" s="26" t="str">
        <f>IF(G160="","",VLOOKUP(G160,WMS!$E$3:$G$944,2,FALSE))</f>
        <v>KAS18122801</v>
      </c>
      <c r="R160" s="26" t="str">
        <f>IF(G160="","",VLOOKUP(G160,WMS!$E$3:$G$944,3,FALSE))</f>
        <v>KAS1812280102</v>
      </c>
      <c r="S160" s="17" t="str">
        <f>IF(R160="","",VLOOKUP(R160,CUSTOMS!$E$3:$N$1470,2,FALSE))</f>
        <v>3924900000</v>
      </c>
      <c r="T160" s="17" t="str">
        <f>IF(R160="","",VLOOKUP(R160,CUSTOMS!$E$3:$N$1470,3,FALSE))</f>
        <v>植绒塑料衣架</v>
      </c>
      <c r="U160" s="18">
        <f t="shared" si="28"/>
        <v>7.5</v>
      </c>
      <c r="V160" s="18" t="str">
        <f>IF(R160="","",VLOOKUP(R160,CUSTOMS!$E$3:$N$1470,5,FALSE))</f>
        <v>千克</v>
      </c>
      <c r="W160" s="33">
        <f>IF(R160="","",VLOOKUP(R160,CUSTOMS!$E$3:$N$1470,6,FALSE))</f>
        <v>1</v>
      </c>
      <c r="X160" s="33">
        <f t="shared" si="29"/>
        <v>7.5</v>
      </c>
      <c r="Y160" s="18" t="str">
        <f>IF(R160="","",VLOOKUP(R160,CUSTOMS!$E$3:$N$1470,8,FALSE))</f>
        <v>美元</v>
      </c>
      <c r="Z160" s="18" t="str">
        <f>IF(R160="","",VLOOKUP(R160,CUSTOMS!$E$3:$N$1470,9,FALSE))</f>
        <v>中国</v>
      </c>
      <c r="AA160" s="18" t="str">
        <f>IF(R160="","",VLOOKUP(R160,CUSTOMS!$E$3:$N$1470,10,FALSE))</f>
        <v>美国</v>
      </c>
      <c r="AB160" s="33">
        <f>IF(R160="","",VLOOKUP(G160,WMS!$E$3:$T$944,15,FALSE))</f>
        <v>1.875</v>
      </c>
      <c r="AC160" s="33">
        <f t="shared" si="30"/>
        <v>7.5</v>
      </c>
      <c r="AD160" s="33" t="str">
        <f>IF(S160="","",VLOOKUP(S160,海关监管条件!$A$1:$B$2000,2,FALSE))</f>
        <v xml:space="preserve">A </v>
      </c>
    </row>
    <row r="161" spans="1:30">
      <c r="A161" s="2">
        <v>43482</v>
      </c>
      <c r="B161" s="2">
        <v>43483</v>
      </c>
      <c r="C161" s="2" t="s">
        <v>4191</v>
      </c>
      <c r="D161" s="3" t="s">
        <v>4192</v>
      </c>
      <c r="E161" s="3" t="s">
        <v>2932</v>
      </c>
      <c r="F161" s="3">
        <v>42058083</v>
      </c>
      <c r="G161" s="17" t="str">
        <f t="shared" si="31"/>
        <v>KG-ARI-1812-00048-01269/42058083</v>
      </c>
      <c r="H161" s="18">
        <f>IF(G161="","",VLOOKUP(G161,WMS!$E$3:$Q$944,7,FALSE))</f>
        <v>12</v>
      </c>
      <c r="I161" s="18">
        <f>IF(G161="","",VLOOKUP(G161,WMS!$E$3:$Q$944,8,FALSE))</f>
        <v>2.5</v>
      </c>
      <c r="J161" s="18">
        <f>IF(G161="","",VLOOKUP(G161,WMS!$E$3:$Q$944,13,FALSE))</f>
        <v>3.1E-2</v>
      </c>
      <c r="K161" s="26" t="b">
        <f t="shared" si="32"/>
        <v>1</v>
      </c>
      <c r="L161" s="7">
        <v>3</v>
      </c>
      <c r="M161" s="27">
        <f>IF(G161="","",VLOOKUP(G161,WMS!$E$3:$U$944,7,0)*L161)</f>
        <v>36</v>
      </c>
      <c r="N161" s="28" t="str">
        <f>IF(G161="","",VLOOKUP(G161,WMS!$E$3:$U$944,17,0))</f>
        <v>A40-203</v>
      </c>
      <c r="O161" s="29">
        <f t="shared" si="33"/>
        <v>7.5</v>
      </c>
      <c r="P161" s="29">
        <f t="shared" si="27"/>
        <v>9.2999999999999999E-2</v>
      </c>
      <c r="Q161" s="26" t="str">
        <f>IF(G161="","",VLOOKUP(G161,WMS!$E$3:$G$944,2,FALSE))</f>
        <v>KAS18121101</v>
      </c>
      <c r="R161" s="26" t="str">
        <f>IF(G161="","",VLOOKUP(G161,WMS!$E$3:$G$944,3,FALSE))</f>
        <v>KAS1812110101</v>
      </c>
      <c r="S161" s="17" t="str">
        <f>IF(R161="","",VLOOKUP(R161,CUSTOMS!$E$3:$N$1470,2,FALSE))</f>
        <v>3923300000</v>
      </c>
      <c r="T161" s="17" t="str">
        <f>IF(R161="","",VLOOKUP(R161,CUSTOMS!$E$3:$N$1470,3,FALSE))</f>
        <v>(塑料瓶)旅行套装</v>
      </c>
      <c r="U161" s="18">
        <f t="shared" si="28"/>
        <v>36</v>
      </c>
      <c r="V161" s="18" t="str">
        <f>IF(R161="","",VLOOKUP(R161,CUSTOMS!$E$3:$N$1470,5,FALSE))</f>
        <v>个</v>
      </c>
      <c r="W161" s="33">
        <f>IF(R161="","",VLOOKUP(R161,CUSTOMS!$E$3:$N$1470,6,FALSE))</f>
        <v>15</v>
      </c>
      <c r="X161" s="33">
        <f t="shared" si="29"/>
        <v>540</v>
      </c>
      <c r="Y161" s="18" t="str">
        <f>IF(R161="","",VLOOKUP(R161,CUSTOMS!$E$3:$N$1470,8,FALSE))</f>
        <v>港币</v>
      </c>
      <c r="Z161" s="18" t="str">
        <f>IF(R161="","",VLOOKUP(R161,CUSTOMS!$E$3:$N$1470,9,FALSE))</f>
        <v>中国</v>
      </c>
      <c r="AA161" s="18" t="str">
        <f>IF(R161="","",VLOOKUP(R161,CUSTOMS!$E$3:$N$1470,10,FALSE))</f>
        <v>美国</v>
      </c>
      <c r="AB161" s="33">
        <f>IF(R161="","",VLOOKUP(G161,WMS!$E$3:$T$944,15,FALSE))</f>
        <v>0.14270833333333333</v>
      </c>
      <c r="AC161" s="33">
        <f t="shared" si="30"/>
        <v>5.1374999999999993</v>
      </c>
      <c r="AD161" s="33" t="str">
        <f>IF(S161="","",VLOOKUP(S161,海关监管条件!$A$1:$B$2000,2,FALSE))</f>
        <v>无</v>
      </c>
    </row>
    <row r="162" spans="1:30">
      <c r="A162" s="2">
        <v>43482</v>
      </c>
      <c r="B162" s="2">
        <v>43483</v>
      </c>
      <c r="C162" s="2" t="s">
        <v>4191</v>
      </c>
      <c r="D162" s="3" t="s">
        <v>4192</v>
      </c>
      <c r="E162" s="3" t="s">
        <v>2932</v>
      </c>
      <c r="F162" s="3">
        <v>42550952</v>
      </c>
      <c r="G162" s="17" t="str">
        <f t="shared" si="31"/>
        <v>KG-ARI-1812-00048-01269/42550952</v>
      </c>
      <c r="H162" s="18">
        <f>IF(G162="","",VLOOKUP(G162,WMS!$E$3:$Q$944,7,FALSE))</f>
        <v>12</v>
      </c>
      <c r="I162" s="18">
        <f>IF(G162="","",VLOOKUP(G162,WMS!$E$3:$Q$944,8,FALSE))</f>
        <v>2.5</v>
      </c>
      <c r="J162" s="18">
        <f>IF(G162="","",VLOOKUP(G162,WMS!$E$3:$Q$944,13,FALSE))</f>
        <v>3.1E-2</v>
      </c>
      <c r="K162" s="26" t="b">
        <f t="shared" si="32"/>
        <v>1</v>
      </c>
      <c r="L162" s="7">
        <v>3</v>
      </c>
      <c r="M162" s="27">
        <f>IF(G162="","",VLOOKUP(G162,WMS!$E$3:$U$944,7,0)*L162)</f>
        <v>36</v>
      </c>
      <c r="N162" s="28" t="str">
        <f>IF(G162="","",VLOOKUP(G162,WMS!$E$3:$U$944,17,0))</f>
        <v>A40-203</v>
      </c>
      <c r="O162" s="29">
        <f t="shared" si="33"/>
        <v>7.5</v>
      </c>
      <c r="P162" s="29">
        <f t="shared" si="27"/>
        <v>9.2999999999999999E-2</v>
      </c>
      <c r="Q162" s="26" t="str">
        <f>IF(G162="","",VLOOKUP(G162,WMS!$E$3:$G$944,2,FALSE))</f>
        <v>KAS18121101</v>
      </c>
      <c r="R162" s="26" t="str">
        <f>IF(G162="","",VLOOKUP(G162,WMS!$E$3:$G$944,3,FALSE))</f>
        <v>KAS1812110101</v>
      </c>
      <c r="S162" s="17" t="str">
        <f>IF(R162="","",VLOOKUP(R162,CUSTOMS!$E$3:$N$1470,2,FALSE))</f>
        <v>3923300000</v>
      </c>
      <c r="T162" s="17" t="str">
        <f>IF(R162="","",VLOOKUP(R162,CUSTOMS!$E$3:$N$1470,3,FALSE))</f>
        <v>(塑料瓶)旅行套装</v>
      </c>
      <c r="U162" s="18">
        <f t="shared" si="28"/>
        <v>36</v>
      </c>
      <c r="V162" s="18" t="str">
        <f>IF(R162="","",VLOOKUP(R162,CUSTOMS!$E$3:$N$1470,5,FALSE))</f>
        <v>个</v>
      </c>
      <c r="W162" s="33">
        <f>IF(R162="","",VLOOKUP(R162,CUSTOMS!$E$3:$N$1470,6,FALSE))</f>
        <v>15</v>
      </c>
      <c r="X162" s="33">
        <f t="shared" si="29"/>
        <v>540</v>
      </c>
      <c r="Y162" s="18" t="str">
        <f>IF(R162="","",VLOOKUP(R162,CUSTOMS!$E$3:$N$1470,8,FALSE))</f>
        <v>港币</v>
      </c>
      <c r="Z162" s="18" t="str">
        <f>IF(R162="","",VLOOKUP(R162,CUSTOMS!$E$3:$N$1470,9,FALSE))</f>
        <v>中国</v>
      </c>
      <c r="AA162" s="18" t="str">
        <f>IF(R162="","",VLOOKUP(R162,CUSTOMS!$E$3:$N$1470,10,FALSE))</f>
        <v>美国</v>
      </c>
      <c r="AB162" s="33">
        <f>IF(R162="","",VLOOKUP(G162,WMS!$E$3:$T$944,15,FALSE))</f>
        <v>0.15</v>
      </c>
      <c r="AC162" s="33">
        <f t="shared" si="30"/>
        <v>5.3999999999999995</v>
      </c>
      <c r="AD162" s="33" t="str">
        <f>IF(S162="","",VLOOKUP(S162,海关监管条件!$A$1:$B$2000,2,FALSE))</f>
        <v>无</v>
      </c>
    </row>
    <row r="163" spans="1:30">
      <c r="A163" s="2">
        <v>43482</v>
      </c>
      <c r="B163" s="2">
        <v>43483</v>
      </c>
      <c r="C163" s="2" t="s">
        <v>4191</v>
      </c>
      <c r="D163" s="3" t="s">
        <v>732</v>
      </c>
      <c r="E163" s="3" t="s">
        <v>3170</v>
      </c>
      <c r="F163" s="3">
        <v>42611950</v>
      </c>
      <c r="G163" s="17" t="str">
        <f t="shared" si="31"/>
        <v>KG-ARI-1812-00048-01275/42611950</v>
      </c>
      <c r="H163" s="18">
        <f>IF(G163="","",VLOOKUP(G163,WMS!$E$3:$Q$944,7,FALSE))</f>
        <v>14</v>
      </c>
      <c r="I163" s="18">
        <f>IF(G163="","",VLOOKUP(G163,WMS!$E$3:$Q$944,8,FALSE))</f>
        <v>0.7</v>
      </c>
      <c r="J163" s="18">
        <f>IF(G163="","",VLOOKUP(G163,WMS!$E$3:$Q$944,13,FALSE))</f>
        <v>3.0000000000000001E-3</v>
      </c>
      <c r="K163" s="26" t="b">
        <f t="shared" si="32"/>
        <v>1</v>
      </c>
      <c r="L163" s="7">
        <v>1</v>
      </c>
      <c r="M163" s="27">
        <f>IF(G163="","",VLOOKUP(G163,WMS!$E$3:$U$944,7,0)*L163)</f>
        <v>14</v>
      </c>
      <c r="N163" s="28" t="str">
        <f>IF(G163="","",VLOOKUP(G163,WMS!$E$3:$U$944,17,0))</f>
        <v>A01-103</v>
      </c>
      <c r="O163" s="29">
        <f t="shared" si="33"/>
        <v>0.7</v>
      </c>
      <c r="P163" s="29">
        <f t="shared" si="27"/>
        <v>3.0000000000000001E-3</v>
      </c>
      <c r="Q163" s="26" t="str">
        <f>IF(G163="","",VLOOKUP(G163,WMS!$E$3:$G$944,2,FALSE))</f>
        <v>KAS18122708</v>
      </c>
      <c r="R163" s="26" t="str">
        <f>IF(G163="","",VLOOKUP(G163,WMS!$E$3:$G$944,3,FALSE))</f>
        <v>KAS1812270803</v>
      </c>
      <c r="S163" s="17" t="str">
        <f>IF(R163="","",VLOOKUP(R163,CUSTOMS!$E$3:$N$1470,2,FALSE))</f>
        <v>9505900000</v>
      </c>
      <c r="T163" s="17" t="str">
        <f>IF(R163="","",VLOOKUP(R163,CUSTOMS!$E$3:$N$1470,3,FALSE))</f>
        <v>节日用品：纸面具</v>
      </c>
      <c r="U163" s="18">
        <f t="shared" si="28"/>
        <v>0.55000000000000004</v>
      </c>
      <c r="V163" s="18" t="str">
        <f>IF(R163="","",VLOOKUP(R163,CUSTOMS!$E$3:$N$1470,5,FALSE))</f>
        <v>千克</v>
      </c>
      <c r="W163" s="33">
        <f>IF(R163="","",VLOOKUP(R163,CUSTOMS!$E$3:$N$1470,6,FALSE))</f>
        <v>7</v>
      </c>
      <c r="X163" s="33">
        <f t="shared" si="29"/>
        <v>3.8500000000000005</v>
      </c>
      <c r="Y163" s="18" t="str">
        <f>IF(R163="","",VLOOKUP(R163,CUSTOMS!$E$3:$N$1470,8,FALSE))</f>
        <v>港币</v>
      </c>
      <c r="Z163" s="18" t="str">
        <f>IF(R163="","",VLOOKUP(R163,CUSTOMS!$E$3:$N$1470,9,FALSE))</f>
        <v>中国</v>
      </c>
      <c r="AA163" s="18" t="str">
        <f>IF(R163="","",VLOOKUP(R163,CUSTOMS!$E$3:$N$1470,10,FALSE))</f>
        <v>美国</v>
      </c>
      <c r="AB163" s="33">
        <f>IF(R163="","",VLOOKUP(G163,WMS!$E$3:$T$944,15,FALSE))</f>
        <v>3.9285714285714292E-2</v>
      </c>
      <c r="AC163" s="33">
        <f t="shared" si="30"/>
        <v>0.55000000000000004</v>
      </c>
      <c r="AD163" s="33" t="str">
        <f>IF(S163="","",VLOOKUP(S163,海关监管条件!$A$1:$B$2000,2,FALSE))</f>
        <v xml:space="preserve">无 </v>
      </c>
    </row>
    <row r="164" spans="1:30">
      <c r="A164" s="2">
        <v>43482</v>
      </c>
      <c r="B164" s="2">
        <v>43483</v>
      </c>
      <c r="C164" s="2" t="s">
        <v>4191</v>
      </c>
      <c r="D164" s="3" t="s">
        <v>807</v>
      </c>
      <c r="E164" s="3" t="s">
        <v>3195</v>
      </c>
      <c r="F164" s="3">
        <v>42116769</v>
      </c>
      <c r="G164" s="17" t="str">
        <f t="shared" si="31"/>
        <v>KG-ARI-1812-00048-01290/42116769</v>
      </c>
      <c r="H164" s="18">
        <f>IF(G164="","",VLOOKUP(G164,WMS!$E$3:$Q$944,7,FALSE))</f>
        <v>8</v>
      </c>
      <c r="I164" s="18">
        <f>IF(G164="","",VLOOKUP(G164,WMS!$E$3:$Q$944,8,FALSE))</f>
        <v>4</v>
      </c>
      <c r="J164" s="18">
        <f>IF(G164="","",VLOOKUP(G164,WMS!$E$3:$Q$944,13,FALSE))</f>
        <v>3.5999999999999997E-2</v>
      </c>
      <c r="K164" s="26" t="b">
        <f t="shared" si="32"/>
        <v>1</v>
      </c>
      <c r="L164" s="7">
        <v>3</v>
      </c>
      <c r="M164" s="27">
        <f>IF(G164="","",VLOOKUP(G164,WMS!$E$3:$U$944,7,0)*L164)</f>
        <v>24</v>
      </c>
      <c r="N164" s="28" t="str">
        <f>IF(G164="","",VLOOKUP(G164,WMS!$E$3:$U$944,17,0))</f>
        <v>A33-302</v>
      </c>
      <c r="O164" s="29">
        <f t="shared" si="33"/>
        <v>12</v>
      </c>
      <c r="P164" s="29">
        <f t="shared" si="27"/>
        <v>0.10799999999999998</v>
      </c>
      <c r="Q164" s="26" t="str">
        <f>IF(G164="","",VLOOKUP(G164,WMS!$E$3:$G$944,2,FALSE))</f>
        <v>KAS19010303</v>
      </c>
      <c r="R164" s="26" t="str">
        <f>IF(G164="","",VLOOKUP(G164,WMS!$E$3:$G$944,3,FALSE))</f>
        <v>KAS1901030303</v>
      </c>
      <c r="S164" s="17" t="str">
        <f>IF(R164="","",VLOOKUP(R164,CUSTOMS!$E$3:$N$1470,2,FALSE))</f>
        <v>9503008390</v>
      </c>
      <c r="T164" s="17" t="str">
        <f>IF(R164="","",VLOOKUP(R164,CUSTOMS!$E$3:$N$1470,3,FALSE))</f>
        <v>环保电动玩具套装</v>
      </c>
      <c r="U164" s="18">
        <f t="shared" si="28"/>
        <v>24</v>
      </c>
      <c r="V164" s="18" t="str">
        <f>IF(R164="","",VLOOKUP(R164,CUSTOMS!$E$3:$N$1470,5,FALSE))</f>
        <v>套</v>
      </c>
      <c r="W164" s="33">
        <f>IF(R164="","",VLOOKUP(R164,CUSTOMS!$E$3:$N$1470,6,FALSE))</f>
        <v>18</v>
      </c>
      <c r="X164" s="33">
        <f t="shared" si="29"/>
        <v>432</v>
      </c>
      <c r="Y164" s="18" t="str">
        <f>IF(R164="","",VLOOKUP(R164,CUSTOMS!$E$3:$N$1470,8,FALSE))</f>
        <v>港币</v>
      </c>
      <c r="Z164" s="18" t="str">
        <f>IF(R164="","",VLOOKUP(R164,CUSTOMS!$E$3:$N$1470,9,FALSE))</f>
        <v>中国</v>
      </c>
      <c r="AA164" s="18" t="str">
        <f>IF(R164="","",VLOOKUP(R164,CUSTOMS!$E$3:$N$1470,10,FALSE))</f>
        <v>美国</v>
      </c>
      <c r="AB164" s="33">
        <f>IF(R164="","",VLOOKUP(G164,WMS!$E$3:$T$944,15,FALSE))</f>
        <v>0.25906249999999997</v>
      </c>
      <c r="AC164" s="33">
        <f t="shared" si="30"/>
        <v>6.2174999999999994</v>
      </c>
      <c r="AD164" s="33" t="str">
        <f>IF(S164="","",VLOOKUP(S164,海关监管条件!$A$1:$B$2000,2,FALSE))</f>
        <v xml:space="preserve">A </v>
      </c>
    </row>
    <row r="165" spans="1:30">
      <c r="A165" s="2">
        <v>43482</v>
      </c>
      <c r="B165" s="2">
        <v>43483</v>
      </c>
      <c r="C165" s="2" t="s">
        <v>4191</v>
      </c>
      <c r="D165" s="3" t="s">
        <v>807</v>
      </c>
      <c r="E165" s="3" t="s">
        <v>3195</v>
      </c>
      <c r="F165" s="3">
        <v>42116783</v>
      </c>
      <c r="G165" s="17" t="str">
        <f t="shared" si="31"/>
        <v>KG-ARI-1812-00048-01290/42116783</v>
      </c>
      <c r="H165" s="18">
        <f>IF(G165="","",VLOOKUP(G165,WMS!$E$3:$Q$944,7,FALSE))</f>
        <v>6</v>
      </c>
      <c r="I165" s="18">
        <f>IF(G165="","",VLOOKUP(G165,WMS!$E$3:$Q$944,8,FALSE))</f>
        <v>4.45</v>
      </c>
      <c r="J165" s="18">
        <f>IF(G165="","",VLOOKUP(G165,WMS!$E$3:$Q$944,13,FALSE))</f>
        <v>5.2999999999999999E-2</v>
      </c>
      <c r="K165" s="26" t="b">
        <f t="shared" si="32"/>
        <v>1</v>
      </c>
      <c r="L165" s="7">
        <v>2</v>
      </c>
      <c r="M165" s="27">
        <f>IF(G165="","",VLOOKUP(G165,WMS!$E$3:$U$944,7,0)*L165)</f>
        <v>12</v>
      </c>
      <c r="N165" s="28" t="str">
        <f>IF(G165="","",VLOOKUP(G165,WMS!$E$3:$U$944,17,0))</f>
        <v>A33-302</v>
      </c>
      <c r="O165" s="29">
        <f t="shared" si="33"/>
        <v>8.9</v>
      </c>
      <c r="P165" s="29">
        <f t="shared" si="27"/>
        <v>0.106</v>
      </c>
      <c r="Q165" s="26" t="str">
        <f>IF(G165="","",VLOOKUP(G165,WMS!$E$3:$G$944,2,FALSE))</f>
        <v>KAS19010303</v>
      </c>
      <c r="R165" s="26" t="str">
        <f>IF(G165="","",VLOOKUP(G165,WMS!$E$3:$G$944,3,FALSE))</f>
        <v>KAS1901030303</v>
      </c>
      <c r="S165" s="17" t="str">
        <f>IF(R165="","",VLOOKUP(R165,CUSTOMS!$E$3:$N$1470,2,FALSE))</f>
        <v>9503008390</v>
      </c>
      <c r="T165" s="17" t="str">
        <f>IF(R165="","",VLOOKUP(R165,CUSTOMS!$E$3:$N$1470,3,FALSE))</f>
        <v>环保电动玩具套装</v>
      </c>
      <c r="U165" s="18">
        <f t="shared" si="28"/>
        <v>12</v>
      </c>
      <c r="V165" s="18" t="str">
        <f>IF(R165="","",VLOOKUP(R165,CUSTOMS!$E$3:$N$1470,5,FALSE))</f>
        <v>套</v>
      </c>
      <c r="W165" s="33">
        <f>IF(R165="","",VLOOKUP(R165,CUSTOMS!$E$3:$N$1470,6,FALSE))</f>
        <v>18</v>
      </c>
      <c r="X165" s="33">
        <f t="shared" si="29"/>
        <v>216</v>
      </c>
      <c r="Y165" s="18" t="str">
        <f>IF(R165="","",VLOOKUP(R165,CUSTOMS!$E$3:$N$1470,8,FALSE))</f>
        <v>港币</v>
      </c>
      <c r="Z165" s="18" t="str">
        <f>IF(R165="","",VLOOKUP(R165,CUSTOMS!$E$3:$N$1470,9,FALSE))</f>
        <v>中国</v>
      </c>
      <c r="AA165" s="18" t="str">
        <f>IF(R165="","",VLOOKUP(R165,CUSTOMS!$E$3:$N$1470,10,FALSE))</f>
        <v>美国</v>
      </c>
      <c r="AB165" s="33">
        <f>IF(R165="","",VLOOKUP(G165,WMS!$E$3:$T$944,15,FALSE))</f>
        <v>0.36000000000000004</v>
      </c>
      <c r="AC165" s="33">
        <f t="shared" si="30"/>
        <v>4.32</v>
      </c>
      <c r="AD165" s="33" t="str">
        <f>IF(S165="","",VLOOKUP(S165,海关监管条件!$A$1:$B$2000,2,FALSE))</f>
        <v xml:space="preserve">A </v>
      </c>
    </row>
    <row r="166" spans="1:30">
      <c r="A166" s="2">
        <v>43482</v>
      </c>
      <c r="B166" s="2">
        <v>43483</v>
      </c>
      <c r="C166" s="2" t="s">
        <v>4191</v>
      </c>
      <c r="D166" s="3" t="s">
        <v>807</v>
      </c>
      <c r="E166" s="3" t="s">
        <v>3195</v>
      </c>
      <c r="F166" s="3">
        <v>42271390</v>
      </c>
      <c r="G166" s="17" t="str">
        <f t="shared" si="31"/>
        <v>KG-ARI-1812-00048-01290/42271390</v>
      </c>
      <c r="H166" s="18">
        <f>IF(G166="","",VLOOKUP(G166,WMS!$E$3:$Q$944,7,FALSE))</f>
        <v>4</v>
      </c>
      <c r="I166" s="18">
        <f>IF(G166="","",VLOOKUP(G166,WMS!$E$3:$Q$944,8,FALSE))</f>
        <v>2.0499999999999998</v>
      </c>
      <c r="J166" s="18">
        <f>IF(G166="","",VLOOKUP(G166,WMS!$E$3:$Q$944,13,FALSE))</f>
        <v>1.9E-2</v>
      </c>
      <c r="K166" s="26" t="b">
        <f t="shared" si="32"/>
        <v>1</v>
      </c>
      <c r="L166" s="7">
        <v>6</v>
      </c>
      <c r="M166" s="27">
        <f>IF(G166="","",VLOOKUP(G166,WMS!$E$3:$U$944,7,0)*L166)</f>
        <v>24</v>
      </c>
      <c r="N166" s="28" t="str">
        <f>IF(G166="","",VLOOKUP(G166,WMS!$E$3:$U$944,17,0))</f>
        <v>A33-302</v>
      </c>
      <c r="O166" s="29">
        <f t="shared" si="33"/>
        <v>12.299999999999999</v>
      </c>
      <c r="P166" s="29">
        <f t="shared" si="27"/>
        <v>0.11399999999999999</v>
      </c>
      <c r="Q166" s="26" t="str">
        <f>IF(G166="","",VLOOKUP(G166,WMS!$E$3:$G$944,2,FALSE))</f>
        <v>KAS19010303</v>
      </c>
      <c r="R166" s="26" t="str">
        <f>IF(G166="","",VLOOKUP(G166,WMS!$E$3:$G$944,3,FALSE))</f>
        <v>KAS1901030301</v>
      </c>
      <c r="S166" s="17" t="str">
        <f>IF(R166="","",VLOOKUP(R166,CUSTOMS!$E$3:$N$1470,2,FALSE))</f>
        <v>9503008390</v>
      </c>
      <c r="T166" s="17" t="str">
        <f>IF(R166="","",VLOOKUP(R166,CUSTOMS!$E$3:$N$1470,3,FALSE))</f>
        <v>机械电动玩具套装</v>
      </c>
      <c r="U166" s="18">
        <f t="shared" si="28"/>
        <v>24</v>
      </c>
      <c r="V166" s="18" t="str">
        <f>IF(R166="","",VLOOKUP(R166,CUSTOMS!$E$3:$N$1470,5,FALSE))</f>
        <v>套</v>
      </c>
      <c r="W166" s="33">
        <f>IF(R166="","",VLOOKUP(R166,CUSTOMS!$E$3:$N$1470,6,FALSE))</f>
        <v>10</v>
      </c>
      <c r="X166" s="33">
        <f t="shared" si="29"/>
        <v>240</v>
      </c>
      <c r="Y166" s="18" t="str">
        <f>IF(R166="","",VLOOKUP(R166,CUSTOMS!$E$3:$N$1470,8,FALSE))</f>
        <v>港币</v>
      </c>
      <c r="Z166" s="18" t="str">
        <f>IF(R166="","",VLOOKUP(R166,CUSTOMS!$E$3:$N$1470,9,FALSE))</f>
        <v>中国</v>
      </c>
      <c r="AA166" s="18" t="str">
        <f>IF(R166="","",VLOOKUP(R166,CUSTOMS!$E$3:$N$1470,10,FALSE))</f>
        <v>美国</v>
      </c>
      <c r="AB166" s="33">
        <f>IF(R166="","",VLOOKUP(G166,WMS!$E$3:$T$944,15,FALSE))</f>
        <v>0.38</v>
      </c>
      <c r="AC166" s="33">
        <f t="shared" si="30"/>
        <v>9.120000000000001</v>
      </c>
      <c r="AD166" s="33" t="str">
        <f>IF(S166="","",VLOOKUP(S166,海关监管条件!$A$1:$B$2000,2,FALSE))</f>
        <v xml:space="preserve">A </v>
      </c>
    </row>
    <row r="167" spans="1:30">
      <c r="A167" s="2">
        <v>43482</v>
      </c>
      <c r="B167" s="2">
        <v>43483</v>
      </c>
      <c r="C167" s="2" t="s">
        <v>4191</v>
      </c>
      <c r="D167" s="3" t="s">
        <v>807</v>
      </c>
      <c r="E167" s="3" t="s">
        <v>3195</v>
      </c>
      <c r="F167" s="3">
        <v>42555575</v>
      </c>
      <c r="G167" s="17" t="str">
        <f t="shared" si="31"/>
        <v>KG-ARI-1812-00048-01290/42555575</v>
      </c>
      <c r="H167" s="18">
        <f>IF(G167="","",VLOOKUP(G167,WMS!$E$3:$Q$944,7,FALSE))</f>
        <v>4</v>
      </c>
      <c r="I167" s="18">
        <f>IF(G167="","",VLOOKUP(G167,WMS!$E$3:$Q$944,8,FALSE))</f>
        <v>0.95</v>
      </c>
      <c r="J167" s="18">
        <f>IF(G167="","",VLOOKUP(G167,WMS!$E$3:$Q$944,13,FALSE))</f>
        <v>1.2E-2</v>
      </c>
      <c r="K167" s="26" t="b">
        <f t="shared" si="32"/>
        <v>1</v>
      </c>
      <c r="L167" s="7">
        <v>3</v>
      </c>
      <c r="M167" s="27">
        <f>IF(G167="","",VLOOKUP(G167,WMS!$E$3:$U$944,7,0)*L167)</f>
        <v>12</v>
      </c>
      <c r="N167" s="28" t="str">
        <f>IF(G167="","",VLOOKUP(G167,WMS!$E$3:$U$944,17,0))</f>
        <v>A33-302</v>
      </c>
      <c r="O167" s="29">
        <f t="shared" si="33"/>
        <v>2.8499999999999996</v>
      </c>
      <c r="P167" s="29">
        <f t="shared" si="27"/>
        <v>3.6000000000000004E-2</v>
      </c>
      <c r="Q167" s="26" t="str">
        <f>IF(G167="","",VLOOKUP(G167,WMS!$E$3:$G$944,2,FALSE))</f>
        <v>KAS19010303</v>
      </c>
      <c r="R167" s="26" t="str">
        <f>IF(G167="","",VLOOKUP(G167,WMS!$E$3:$G$944,3,FALSE))</f>
        <v>KAS1901030301</v>
      </c>
      <c r="S167" s="17" t="str">
        <f>IF(R167="","",VLOOKUP(R167,CUSTOMS!$E$3:$N$1470,2,FALSE))</f>
        <v>9503008390</v>
      </c>
      <c r="T167" s="17" t="str">
        <f>IF(R167="","",VLOOKUP(R167,CUSTOMS!$E$3:$N$1470,3,FALSE))</f>
        <v>机械电动玩具套装</v>
      </c>
      <c r="U167" s="18">
        <f t="shared" si="28"/>
        <v>12</v>
      </c>
      <c r="V167" s="18" t="str">
        <f>IF(R167="","",VLOOKUP(R167,CUSTOMS!$E$3:$N$1470,5,FALSE))</f>
        <v>套</v>
      </c>
      <c r="W167" s="33">
        <f>IF(R167="","",VLOOKUP(R167,CUSTOMS!$E$3:$N$1470,6,FALSE))</f>
        <v>10</v>
      </c>
      <c r="X167" s="33">
        <f t="shared" si="29"/>
        <v>120</v>
      </c>
      <c r="Y167" s="18" t="str">
        <f>IF(R167="","",VLOOKUP(R167,CUSTOMS!$E$3:$N$1470,8,FALSE))</f>
        <v>港币</v>
      </c>
      <c r="Z167" s="18" t="str">
        <f>IF(R167="","",VLOOKUP(R167,CUSTOMS!$E$3:$N$1470,9,FALSE))</f>
        <v>中国</v>
      </c>
      <c r="AA167" s="18" t="str">
        <f>IF(R167="","",VLOOKUP(R167,CUSTOMS!$E$3:$N$1470,10,FALSE))</f>
        <v>美国</v>
      </c>
      <c r="AB167" s="33">
        <f>IF(R167="","",VLOOKUP(G167,WMS!$E$3:$T$944,15,FALSE))</f>
        <v>0.08</v>
      </c>
      <c r="AC167" s="33">
        <f t="shared" si="30"/>
        <v>0.96</v>
      </c>
      <c r="AD167" s="33" t="str">
        <f>IF(S167="","",VLOOKUP(S167,海关监管条件!$A$1:$B$2000,2,FALSE))</f>
        <v xml:space="preserve">A </v>
      </c>
    </row>
    <row r="168" spans="1:30">
      <c r="A168" s="2">
        <v>43482</v>
      </c>
      <c r="B168" s="2">
        <v>43483</v>
      </c>
      <c r="C168" s="2" t="s">
        <v>4191</v>
      </c>
      <c r="D168" s="3" t="s">
        <v>807</v>
      </c>
      <c r="E168" s="3" t="s">
        <v>3195</v>
      </c>
      <c r="F168" s="3">
        <v>42555599</v>
      </c>
      <c r="G168" s="17" t="str">
        <f t="shared" si="31"/>
        <v>KG-ARI-1812-00048-01290/42555599</v>
      </c>
      <c r="H168" s="18">
        <f>IF(G168="","",VLOOKUP(G168,WMS!$E$3:$Q$944,7,FALSE))</f>
        <v>4</v>
      </c>
      <c r="I168" s="18">
        <f>IF(G168="","",VLOOKUP(G168,WMS!$E$3:$Q$944,8,FALSE))</f>
        <v>2.1</v>
      </c>
      <c r="J168" s="18">
        <f>IF(G168="","",VLOOKUP(G168,WMS!$E$3:$Q$944,13,FALSE))</f>
        <v>1.9E-2</v>
      </c>
      <c r="K168" s="26" t="b">
        <f t="shared" si="32"/>
        <v>1</v>
      </c>
      <c r="L168" s="7">
        <v>3</v>
      </c>
      <c r="M168" s="27">
        <f>IF(G168="","",VLOOKUP(G168,WMS!$E$3:$U$944,7,0)*L168)</f>
        <v>12</v>
      </c>
      <c r="N168" s="28" t="str">
        <f>IF(G168="","",VLOOKUP(G168,WMS!$E$3:$U$944,17,0))</f>
        <v>A33-302</v>
      </c>
      <c r="O168" s="29">
        <f t="shared" si="33"/>
        <v>6.3000000000000007</v>
      </c>
      <c r="P168" s="29">
        <f t="shared" si="27"/>
        <v>5.6999999999999995E-2</v>
      </c>
      <c r="Q168" s="26" t="str">
        <f>IF(G168="","",VLOOKUP(G168,WMS!$E$3:$G$944,2,FALSE))</f>
        <v>KAS19010303</v>
      </c>
      <c r="R168" s="26" t="str">
        <f>IF(G168="","",VLOOKUP(G168,WMS!$E$3:$G$944,3,FALSE))</f>
        <v>KAS1901030301</v>
      </c>
      <c r="S168" s="17" t="str">
        <f>IF(R168="","",VLOOKUP(R168,CUSTOMS!$E$3:$N$1470,2,FALSE))</f>
        <v>9503008390</v>
      </c>
      <c r="T168" s="17" t="str">
        <f>IF(R168="","",VLOOKUP(R168,CUSTOMS!$E$3:$N$1470,3,FALSE))</f>
        <v>机械电动玩具套装</v>
      </c>
      <c r="U168" s="18">
        <f t="shared" si="28"/>
        <v>12</v>
      </c>
      <c r="V168" s="18" t="str">
        <f>IF(R168="","",VLOOKUP(R168,CUSTOMS!$E$3:$N$1470,5,FALSE))</f>
        <v>套</v>
      </c>
      <c r="W168" s="33">
        <f>IF(R168="","",VLOOKUP(R168,CUSTOMS!$E$3:$N$1470,6,FALSE))</f>
        <v>10</v>
      </c>
      <c r="X168" s="33">
        <f t="shared" si="29"/>
        <v>120</v>
      </c>
      <c r="Y168" s="18" t="str">
        <f>IF(R168="","",VLOOKUP(R168,CUSTOMS!$E$3:$N$1470,8,FALSE))</f>
        <v>港币</v>
      </c>
      <c r="Z168" s="18" t="str">
        <f>IF(R168="","",VLOOKUP(R168,CUSTOMS!$E$3:$N$1470,9,FALSE))</f>
        <v>中国</v>
      </c>
      <c r="AA168" s="18" t="str">
        <f>IF(R168="","",VLOOKUP(R168,CUSTOMS!$E$3:$N$1470,10,FALSE))</f>
        <v>美国</v>
      </c>
      <c r="AB168" s="33">
        <f>IF(R168="","",VLOOKUP(G168,WMS!$E$3:$T$944,15,FALSE))</f>
        <v>0.32</v>
      </c>
      <c r="AC168" s="33">
        <f t="shared" si="30"/>
        <v>3.84</v>
      </c>
      <c r="AD168" s="33" t="str">
        <f>IF(S168="","",VLOOKUP(S168,海关监管条件!$A$1:$B$2000,2,FALSE))</f>
        <v xml:space="preserve">A </v>
      </c>
    </row>
    <row r="169" spans="1:30">
      <c r="A169" s="2">
        <v>43482</v>
      </c>
      <c r="B169" s="2">
        <v>43483</v>
      </c>
      <c r="C169" s="2" t="s">
        <v>4191</v>
      </c>
      <c r="D169" s="3" t="s">
        <v>807</v>
      </c>
      <c r="E169" s="3" t="s">
        <v>3195</v>
      </c>
      <c r="F169" s="3">
        <v>42555605</v>
      </c>
      <c r="G169" s="17" t="str">
        <f t="shared" si="31"/>
        <v>KG-ARI-1812-00048-01290/42555605</v>
      </c>
      <c r="H169" s="18">
        <f>IF(G169="","",VLOOKUP(G169,WMS!$E$3:$Q$944,7,FALSE))</f>
        <v>4</v>
      </c>
      <c r="I169" s="18">
        <f>IF(G169="","",VLOOKUP(G169,WMS!$E$3:$Q$944,8,FALSE))</f>
        <v>2.2000000000000002</v>
      </c>
      <c r="J169" s="18">
        <f>IF(G169="","",VLOOKUP(G169,WMS!$E$3:$Q$944,13,FALSE))</f>
        <v>1.9E-2</v>
      </c>
      <c r="K169" s="26" t="b">
        <f t="shared" si="32"/>
        <v>1</v>
      </c>
      <c r="L169" s="7">
        <v>2</v>
      </c>
      <c r="M169" s="27">
        <f>IF(G169="","",VLOOKUP(G169,WMS!$E$3:$U$944,7,0)*L169)</f>
        <v>8</v>
      </c>
      <c r="N169" s="28" t="str">
        <f>IF(G169="","",VLOOKUP(G169,WMS!$E$3:$U$944,17,0))</f>
        <v>A33-302</v>
      </c>
      <c r="O169" s="29">
        <f t="shared" si="33"/>
        <v>4.4000000000000004</v>
      </c>
      <c r="P169" s="29">
        <f t="shared" si="27"/>
        <v>3.7999999999999999E-2</v>
      </c>
      <c r="Q169" s="26" t="str">
        <f>IF(G169="","",VLOOKUP(G169,WMS!$E$3:$G$944,2,FALSE))</f>
        <v>KAS19010303</v>
      </c>
      <c r="R169" s="26" t="str">
        <f>IF(G169="","",VLOOKUP(G169,WMS!$E$3:$G$944,3,FALSE))</f>
        <v>KAS1901030301</v>
      </c>
      <c r="S169" s="17" t="str">
        <f>IF(R169="","",VLOOKUP(R169,CUSTOMS!$E$3:$N$1470,2,FALSE))</f>
        <v>9503008390</v>
      </c>
      <c r="T169" s="17" t="str">
        <f>IF(R169="","",VLOOKUP(R169,CUSTOMS!$E$3:$N$1470,3,FALSE))</f>
        <v>机械电动玩具套装</v>
      </c>
      <c r="U169" s="18">
        <f t="shared" si="28"/>
        <v>8</v>
      </c>
      <c r="V169" s="18" t="str">
        <f>IF(R169="","",VLOOKUP(R169,CUSTOMS!$E$3:$N$1470,5,FALSE))</f>
        <v>套</v>
      </c>
      <c r="W169" s="33">
        <f>IF(R169="","",VLOOKUP(R169,CUSTOMS!$E$3:$N$1470,6,FALSE))</f>
        <v>10</v>
      </c>
      <c r="X169" s="33">
        <f t="shared" si="29"/>
        <v>80</v>
      </c>
      <c r="Y169" s="18" t="str">
        <f>IF(R169="","",VLOOKUP(R169,CUSTOMS!$E$3:$N$1470,8,FALSE))</f>
        <v>港币</v>
      </c>
      <c r="Z169" s="18" t="str">
        <f>IF(R169="","",VLOOKUP(R169,CUSTOMS!$E$3:$N$1470,9,FALSE))</f>
        <v>中国</v>
      </c>
      <c r="AA169" s="18" t="str">
        <f>IF(R169="","",VLOOKUP(R169,CUSTOMS!$E$3:$N$1470,10,FALSE))</f>
        <v>美国</v>
      </c>
      <c r="AB169" s="33">
        <f>IF(R169="","",VLOOKUP(G169,WMS!$E$3:$T$944,15,FALSE))</f>
        <v>0.35</v>
      </c>
      <c r="AC169" s="33">
        <f t="shared" si="30"/>
        <v>2.8</v>
      </c>
      <c r="AD169" s="33" t="str">
        <f>IF(S169="","",VLOOKUP(S169,海关监管条件!$A$1:$B$2000,2,FALSE))</f>
        <v xml:space="preserve">A </v>
      </c>
    </row>
    <row r="170" spans="1:30">
      <c r="A170" s="2">
        <v>43482</v>
      </c>
      <c r="B170" s="2">
        <v>43483</v>
      </c>
      <c r="C170" s="2" t="s">
        <v>4191</v>
      </c>
      <c r="D170" s="3" t="s">
        <v>807</v>
      </c>
      <c r="E170" s="3" t="s">
        <v>3195</v>
      </c>
      <c r="F170" s="3">
        <v>42601524</v>
      </c>
      <c r="G170" s="17" t="str">
        <f t="shared" si="31"/>
        <v>KG-ARI-1812-00048-01290/42601524</v>
      </c>
      <c r="H170" s="18">
        <f>IF(G170="","",VLOOKUP(G170,WMS!$E$3:$Q$944,7,FALSE))</f>
        <v>4</v>
      </c>
      <c r="I170" s="18">
        <f>IF(G170="","",VLOOKUP(G170,WMS!$E$3:$Q$944,8,FALSE))</f>
        <v>1.75</v>
      </c>
      <c r="J170" s="18">
        <f>IF(G170="","",VLOOKUP(G170,WMS!$E$3:$Q$944,13,FALSE))</f>
        <v>3.5999999999999997E-2</v>
      </c>
      <c r="K170" s="26" t="b">
        <f t="shared" si="32"/>
        <v>1</v>
      </c>
      <c r="L170" s="7">
        <v>12</v>
      </c>
      <c r="M170" s="27">
        <f>IF(G170="","",VLOOKUP(G170,WMS!$E$3:$U$944,7,0)*L170)</f>
        <v>48</v>
      </c>
      <c r="N170" s="28" t="str">
        <f>IF(G170="","",VLOOKUP(G170,WMS!$E$3:$U$944,17,0))</f>
        <v>A33-302</v>
      </c>
      <c r="O170" s="29">
        <f t="shared" si="33"/>
        <v>21</v>
      </c>
      <c r="P170" s="29">
        <f t="shared" si="27"/>
        <v>0.43199999999999994</v>
      </c>
      <c r="Q170" s="26" t="str">
        <f>IF(G170="","",VLOOKUP(G170,WMS!$E$3:$G$944,2,FALSE))</f>
        <v>KAS19010303</v>
      </c>
      <c r="R170" s="26" t="str">
        <f>IF(G170="","",VLOOKUP(G170,WMS!$E$3:$G$944,3,FALSE))</f>
        <v>KAS1901030301</v>
      </c>
      <c r="S170" s="17" t="str">
        <f>IF(R170="","",VLOOKUP(R170,CUSTOMS!$E$3:$N$1470,2,FALSE))</f>
        <v>9503008390</v>
      </c>
      <c r="T170" s="17" t="str">
        <f>IF(R170="","",VLOOKUP(R170,CUSTOMS!$E$3:$N$1470,3,FALSE))</f>
        <v>机械电动玩具套装</v>
      </c>
      <c r="U170" s="18">
        <f t="shared" si="28"/>
        <v>48</v>
      </c>
      <c r="V170" s="18" t="str">
        <f>IF(R170="","",VLOOKUP(R170,CUSTOMS!$E$3:$N$1470,5,FALSE))</f>
        <v>套</v>
      </c>
      <c r="W170" s="33">
        <f>IF(R170="","",VLOOKUP(R170,CUSTOMS!$E$3:$N$1470,6,FALSE))</f>
        <v>10</v>
      </c>
      <c r="X170" s="33">
        <f t="shared" si="29"/>
        <v>480</v>
      </c>
      <c r="Y170" s="18" t="str">
        <f>IF(R170="","",VLOOKUP(R170,CUSTOMS!$E$3:$N$1470,8,FALSE))</f>
        <v>港币</v>
      </c>
      <c r="Z170" s="18" t="str">
        <f>IF(R170="","",VLOOKUP(R170,CUSTOMS!$E$3:$N$1470,9,FALSE))</f>
        <v>中国</v>
      </c>
      <c r="AA170" s="18" t="str">
        <f>IF(R170="","",VLOOKUP(R170,CUSTOMS!$E$3:$N$1470,10,FALSE))</f>
        <v>美国</v>
      </c>
      <c r="AB170" s="33">
        <f>IF(R170="","",VLOOKUP(G170,WMS!$E$3:$T$944,15,FALSE))</f>
        <v>0.24</v>
      </c>
      <c r="AC170" s="33">
        <f t="shared" si="30"/>
        <v>11.52</v>
      </c>
      <c r="AD170" s="33" t="str">
        <f>IF(S170="","",VLOOKUP(S170,海关监管条件!$A$1:$B$2000,2,FALSE))</f>
        <v xml:space="preserve">A </v>
      </c>
    </row>
    <row r="171" spans="1:30">
      <c r="A171" s="2">
        <v>43482</v>
      </c>
      <c r="B171" s="2">
        <v>43483</v>
      </c>
      <c r="C171" s="2" t="s">
        <v>4191</v>
      </c>
      <c r="D171" s="3" t="s">
        <v>796</v>
      </c>
      <c r="E171" s="3" t="s">
        <v>3190</v>
      </c>
      <c r="F171" s="3">
        <v>42487678</v>
      </c>
      <c r="G171" s="17" t="str">
        <f t="shared" si="31"/>
        <v>KG-ARI-1812-00048-01313/42487678</v>
      </c>
      <c r="H171" s="18">
        <f>IF(G171="","",VLOOKUP(G171,WMS!$E$3:$Q$944,7,FALSE))</f>
        <v>6</v>
      </c>
      <c r="I171" s="18">
        <f>IF(G171="","",VLOOKUP(G171,WMS!$E$3:$Q$944,8,FALSE))</f>
        <v>4.9000000000000004</v>
      </c>
      <c r="J171" s="18">
        <f>IF(G171="","",VLOOKUP(G171,WMS!$E$3:$Q$944,13,FALSE))</f>
        <v>3.7999999999999999E-2</v>
      </c>
      <c r="K171" s="26" t="b">
        <f t="shared" si="32"/>
        <v>1</v>
      </c>
      <c r="L171" s="7">
        <v>4</v>
      </c>
      <c r="M171" s="27">
        <f>IF(G171="","",VLOOKUP(G171,WMS!$E$3:$U$944,7,0)*L171)</f>
        <v>24</v>
      </c>
      <c r="N171" s="28" t="str">
        <f>IF(G171="","",VLOOKUP(G171,WMS!$E$3:$U$944,17,0))</f>
        <v>A33-202</v>
      </c>
      <c r="O171" s="29">
        <f t="shared" si="33"/>
        <v>19.600000000000001</v>
      </c>
      <c r="P171" s="29">
        <f t="shared" si="27"/>
        <v>0.152</v>
      </c>
      <c r="Q171" s="26" t="str">
        <f>IF(G171="","",VLOOKUP(G171,WMS!$E$3:$G$944,2,FALSE))</f>
        <v>KAS19010301</v>
      </c>
      <c r="R171" s="26" t="str">
        <f>IF(G171="","",VLOOKUP(G171,WMS!$E$3:$G$944,3,FALSE))</f>
        <v>KAS1901030101</v>
      </c>
      <c r="S171" s="17" t="str">
        <f>IF(R171="","",VLOOKUP(R171,CUSTOMS!$E$3:$N$1470,2,FALSE))</f>
        <v>4419190000</v>
      </c>
      <c r="T171" s="17" t="str">
        <f>IF(R171="","",VLOOKUP(R171,CUSTOMS!$E$3:$N$1470,3,FALSE))</f>
        <v>宠物碗</v>
      </c>
      <c r="U171" s="18">
        <f t="shared" si="28"/>
        <v>24</v>
      </c>
      <c r="V171" s="18" t="str">
        <f>IF(R171="","",VLOOKUP(R171,CUSTOMS!$E$3:$N$1470,5,FALSE))</f>
        <v>套</v>
      </c>
      <c r="W171" s="33">
        <f>IF(R171="","",VLOOKUP(R171,CUSTOMS!$E$3:$N$1470,6,FALSE))</f>
        <v>6</v>
      </c>
      <c r="X171" s="33">
        <f t="shared" si="29"/>
        <v>144</v>
      </c>
      <c r="Y171" s="18" t="str">
        <f>IF(R171="","",VLOOKUP(R171,CUSTOMS!$E$3:$N$1470,8,FALSE))</f>
        <v>美元</v>
      </c>
      <c r="Z171" s="18" t="str">
        <f>IF(R171="","",VLOOKUP(R171,CUSTOMS!$E$3:$N$1470,9,FALSE))</f>
        <v>中国</v>
      </c>
      <c r="AA171" s="18" t="str">
        <f>IF(R171="","",VLOOKUP(R171,CUSTOMS!$E$3:$N$1470,10,FALSE))</f>
        <v>美国</v>
      </c>
      <c r="AB171" s="33">
        <f>IF(R171="","",VLOOKUP(G171,WMS!$E$3:$T$944,15,FALSE))</f>
        <v>0.75</v>
      </c>
      <c r="AC171" s="33">
        <f t="shared" si="30"/>
        <v>18</v>
      </c>
      <c r="AD171" s="33" t="str">
        <f>IF(S171="","",VLOOKUP(S171,海关监管条件!$A$1:$B$2000,2,FALSE))</f>
        <v>AB</v>
      </c>
    </row>
    <row r="172" spans="1:30">
      <c r="A172" s="2">
        <v>43482</v>
      </c>
      <c r="B172" s="2">
        <v>43483</v>
      </c>
      <c r="C172" s="2" t="s">
        <v>4191</v>
      </c>
      <c r="D172" s="3" t="s">
        <v>743</v>
      </c>
      <c r="E172" s="3" t="s">
        <v>3172</v>
      </c>
      <c r="F172" s="3">
        <v>42402909</v>
      </c>
      <c r="G172" s="17" t="str">
        <f t="shared" si="31"/>
        <v>KG-ARI-1812-00048-01321/42402909</v>
      </c>
      <c r="H172" s="18">
        <f>IF(G172="","",VLOOKUP(G172,WMS!$E$3:$Q$944,7,FALSE))</f>
        <v>9</v>
      </c>
      <c r="I172" s="18">
        <f>IF(G172="","",VLOOKUP(G172,WMS!$E$3:$Q$944,8,FALSE))</f>
        <v>0.9</v>
      </c>
      <c r="J172" s="18">
        <f>IF(G172="","",VLOOKUP(G172,WMS!$E$3:$Q$944,13,FALSE))</f>
        <v>7.0000000000000001E-3</v>
      </c>
      <c r="K172" s="26" t="b">
        <f t="shared" ref="K172:K179" si="34">IF(M172="","",EXACT(H172,M172/L172))</f>
        <v>1</v>
      </c>
      <c r="L172" s="7">
        <v>5</v>
      </c>
      <c r="M172" s="27">
        <f>IF(G172="","",VLOOKUP(G172,WMS!$E$3:$U$944,7,0)*L172)</f>
        <v>45</v>
      </c>
      <c r="N172" s="28" t="str">
        <f>IF(G172="","",VLOOKUP(G172,WMS!$E$3:$U$944,17,0))</f>
        <v>A01-103</v>
      </c>
      <c r="O172" s="29">
        <f t="shared" ref="O172:O179" si="35">IF(L172="","",I172*L172)</f>
        <v>4.5</v>
      </c>
      <c r="P172" s="29">
        <f t="shared" ref="P172:P179" si="36">IF(L172="","",J172*L172)</f>
        <v>3.5000000000000003E-2</v>
      </c>
      <c r="Q172" s="26" t="str">
        <f>IF(G172="","",VLOOKUP(G172,WMS!$E$3:$G$944,2,FALSE))</f>
        <v>KAS18122709</v>
      </c>
      <c r="R172" s="26" t="str">
        <f>IF(G172="","",VLOOKUP(G172,WMS!$E$3:$G$944,3,FALSE))</f>
        <v>KAS1812270903</v>
      </c>
      <c r="S172" s="17" t="str">
        <f>IF(R172="","",VLOOKUP(R172,CUSTOMS!$E$3:$N$1470,2,FALSE))</f>
        <v>9503008900</v>
      </c>
      <c r="T172" s="17" t="str">
        <f>IF(R172="","",VLOOKUP(R172,CUSTOMS!$E$3:$N$1470,3,FALSE))</f>
        <v>塑胶玩具套装：海洋动物</v>
      </c>
      <c r="U172" s="18">
        <f t="shared" ref="U172:U179" si="37">IF(V172="","",IF(V172="千克",M172*AB172,M172))</f>
        <v>45</v>
      </c>
      <c r="V172" s="18" t="str">
        <f>IF(R172="","",VLOOKUP(R172,CUSTOMS!$E$3:$N$1470,5,FALSE))</f>
        <v>个</v>
      </c>
      <c r="W172" s="33">
        <f>IF(R172="","",VLOOKUP(R172,CUSTOMS!$E$3:$N$1470,6,FALSE))</f>
        <v>1.05</v>
      </c>
      <c r="X172" s="33">
        <f t="shared" ref="X172:X179" si="38">IF(W172="","",U172*W172)</f>
        <v>47.25</v>
      </c>
      <c r="Y172" s="18" t="str">
        <f>IF(R172="","",VLOOKUP(R172,CUSTOMS!$E$3:$N$1470,8,FALSE))</f>
        <v>美元</v>
      </c>
      <c r="Z172" s="18" t="str">
        <f>IF(R172="","",VLOOKUP(R172,CUSTOMS!$E$3:$N$1470,9,FALSE))</f>
        <v>中国</v>
      </c>
      <c r="AA172" s="18" t="str">
        <f>IF(R172="","",VLOOKUP(R172,CUSTOMS!$E$3:$N$1470,10,FALSE))</f>
        <v>美国</v>
      </c>
      <c r="AB172" s="33">
        <f>IF(R172="","",VLOOKUP(G172,WMS!$E$3:$T$944,15,FALSE))</f>
        <v>7.3333333333333334E-2</v>
      </c>
      <c r="AC172" s="33">
        <f t="shared" ref="AC172:AC179" si="39">IF(AB172="","",M172*AB172)</f>
        <v>3.3</v>
      </c>
      <c r="AD172" s="33" t="str">
        <f>IF(S172="","",VLOOKUP(S172,海关监管条件!$A$1:$B$2000,2,FALSE))</f>
        <v xml:space="preserve">A </v>
      </c>
    </row>
    <row r="173" spans="1:30">
      <c r="A173" s="2">
        <v>43482</v>
      </c>
      <c r="B173" s="2">
        <v>43483</v>
      </c>
      <c r="C173" s="2" t="s">
        <v>4191</v>
      </c>
      <c r="D173" s="3" t="s">
        <v>651</v>
      </c>
      <c r="E173" s="3" t="s">
        <v>3140</v>
      </c>
      <c r="F173" s="3">
        <v>42019688</v>
      </c>
      <c r="G173" s="17" t="str">
        <f t="shared" si="31"/>
        <v>KG-ARI-1812-00048-01328/42019688</v>
      </c>
      <c r="H173" s="18">
        <f>IF(G173="","",VLOOKUP(G173,WMS!$E$3:$Q$944,7,FALSE))</f>
        <v>3</v>
      </c>
      <c r="I173" s="18">
        <f>IF(G173="","",VLOOKUP(G173,WMS!$E$3:$Q$944,8,FALSE))</f>
        <v>4.3</v>
      </c>
      <c r="J173" s="18">
        <f>IF(G173="","",VLOOKUP(G173,WMS!$E$3:$Q$944,13,FALSE))</f>
        <v>4.1000000000000002E-2</v>
      </c>
      <c r="K173" s="26" t="b">
        <f t="shared" si="34"/>
        <v>1</v>
      </c>
      <c r="L173" s="7">
        <v>7</v>
      </c>
      <c r="M173" s="27">
        <f>IF(G173="","",VLOOKUP(G173,WMS!$E$3:$U$944,7,0)*L173)</f>
        <v>21</v>
      </c>
      <c r="N173" s="28" t="str">
        <f>IF(G173="","",VLOOKUP(G173,WMS!$E$3:$U$944,17,0))</f>
        <v>A42-103</v>
      </c>
      <c r="O173" s="29">
        <f t="shared" si="35"/>
        <v>30.099999999999998</v>
      </c>
      <c r="P173" s="29">
        <f t="shared" si="36"/>
        <v>0.28700000000000003</v>
      </c>
      <c r="Q173" s="26" t="str">
        <f>IF(G173="","",VLOOKUP(G173,WMS!$E$3:$G$944,2,FALSE))</f>
        <v>KAS18121402</v>
      </c>
      <c r="R173" s="26" t="str">
        <f>IF(G173="","",VLOOKUP(G173,WMS!$E$3:$G$944,3,FALSE))</f>
        <v>KAS1812140203</v>
      </c>
      <c r="S173" s="17" t="str">
        <f>IF(R173="","",VLOOKUP(R173,CUSTOMS!$E$3:$N$1470,2,FALSE))</f>
        <v>9503008900</v>
      </c>
      <c r="T173" s="17" t="str">
        <f>IF(R173="","",VLOOKUP(R173,CUSTOMS!$E$3:$N$1470,3,FALSE))</f>
        <v>儿童玩具：写字板</v>
      </c>
      <c r="U173" s="18">
        <f t="shared" si="37"/>
        <v>21</v>
      </c>
      <c r="V173" s="18" t="str">
        <f>IF(R173="","",VLOOKUP(R173,CUSTOMS!$E$3:$N$1470,5,FALSE))</f>
        <v>个</v>
      </c>
      <c r="W173" s="33">
        <f>IF(R173="","",VLOOKUP(R173,CUSTOMS!$E$3:$N$1470,6,FALSE))</f>
        <v>1.5</v>
      </c>
      <c r="X173" s="33">
        <f t="shared" si="38"/>
        <v>31.5</v>
      </c>
      <c r="Y173" s="18" t="str">
        <f>IF(R173="","",VLOOKUP(R173,CUSTOMS!$E$3:$N$1470,8,FALSE))</f>
        <v>美元</v>
      </c>
      <c r="Z173" s="18" t="str">
        <f>IF(R173="","",VLOOKUP(R173,CUSTOMS!$E$3:$N$1470,9,FALSE))</f>
        <v>中国</v>
      </c>
      <c r="AA173" s="18" t="str">
        <f>IF(R173="","",VLOOKUP(R173,CUSTOMS!$E$3:$N$1470,10,FALSE))</f>
        <v>美国</v>
      </c>
      <c r="AB173" s="33">
        <f>IF(R173="","",VLOOKUP(G173,WMS!$E$3:$T$944,15,FALSE))</f>
        <v>1.3333333333333333</v>
      </c>
      <c r="AC173" s="33">
        <f t="shared" si="39"/>
        <v>28</v>
      </c>
      <c r="AD173" s="33" t="str">
        <f>IF(S173="","",VLOOKUP(S173,海关监管条件!$A$1:$B$2000,2,FALSE))</f>
        <v xml:space="preserve">A </v>
      </c>
    </row>
    <row r="174" spans="1:30">
      <c r="A174" s="2">
        <v>43482</v>
      </c>
      <c r="B174" s="2">
        <v>43483</v>
      </c>
      <c r="C174" s="2" t="s">
        <v>4191</v>
      </c>
      <c r="D174" s="3" t="s">
        <v>651</v>
      </c>
      <c r="E174" s="3" t="s">
        <v>3140</v>
      </c>
      <c r="F174" s="3">
        <v>42047469</v>
      </c>
      <c r="G174" s="17" t="str">
        <f t="shared" si="31"/>
        <v>KG-ARI-1812-00048-01328/42047469</v>
      </c>
      <c r="H174" s="18">
        <f>IF(G174="","",VLOOKUP(G174,WMS!$E$3:$Q$944,7,FALSE))</f>
        <v>6</v>
      </c>
      <c r="I174" s="18">
        <f>IF(G174="","",VLOOKUP(G174,WMS!$E$3:$Q$944,8,FALSE))</f>
        <v>2.4</v>
      </c>
      <c r="J174" s="18">
        <f>IF(G174="","",VLOOKUP(G174,WMS!$E$3:$Q$944,13,FALSE))</f>
        <v>3.2000000000000001E-2</v>
      </c>
      <c r="K174" s="26" t="b">
        <f t="shared" si="34"/>
        <v>1</v>
      </c>
      <c r="L174" s="7">
        <v>3</v>
      </c>
      <c r="M174" s="27">
        <f>IF(G174="","",VLOOKUP(G174,WMS!$E$3:$U$944,7,0)*L174)</f>
        <v>18</v>
      </c>
      <c r="N174" s="28" t="str">
        <f>IF(G174="","",VLOOKUP(G174,WMS!$E$3:$U$944,17,0))</f>
        <v>A42-103</v>
      </c>
      <c r="O174" s="29">
        <f t="shared" si="35"/>
        <v>7.1999999999999993</v>
      </c>
      <c r="P174" s="29">
        <f t="shared" si="36"/>
        <v>9.6000000000000002E-2</v>
      </c>
      <c r="Q174" s="26" t="str">
        <f>IF(G174="","",VLOOKUP(G174,WMS!$E$3:$G$944,2,FALSE))</f>
        <v>KAS18121402</v>
      </c>
      <c r="R174" s="26" t="str">
        <f>IF(G174="","",VLOOKUP(G174,WMS!$E$3:$G$944,3,FALSE))</f>
        <v>KAS1812140210</v>
      </c>
      <c r="S174" s="17" t="str">
        <f>IF(R174="","",VLOOKUP(R174,CUSTOMS!$E$3:$N$1470,2,FALSE))</f>
        <v>9503008900</v>
      </c>
      <c r="T174" s="17" t="str">
        <f>IF(R174="","",VLOOKUP(R174,CUSTOMS!$E$3:$N$1470,3,FALSE))</f>
        <v>儿童玩具：牛仔枪套装</v>
      </c>
      <c r="U174" s="18">
        <f t="shared" si="37"/>
        <v>18</v>
      </c>
      <c r="V174" s="18" t="str">
        <f>IF(R174="","",VLOOKUP(R174,CUSTOMS!$E$3:$N$1470,5,FALSE))</f>
        <v>个</v>
      </c>
      <c r="W174" s="33">
        <f>IF(R174="","",VLOOKUP(R174,CUSTOMS!$E$3:$N$1470,6,FALSE))</f>
        <v>0.4</v>
      </c>
      <c r="X174" s="33">
        <f t="shared" si="38"/>
        <v>7.2</v>
      </c>
      <c r="Y174" s="18" t="str">
        <f>IF(R174="","",VLOOKUP(R174,CUSTOMS!$E$3:$N$1470,8,FALSE))</f>
        <v>美元</v>
      </c>
      <c r="Z174" s="18" t="str">
        <f>IF(R174="","",VLOOKUP(R174,CUSTOMS!$E$3:$N$1470,9,FALSE))</f>
        <v>中国</v>
      </c>
      <c r="AA174" s="18" t="str">
        <f>IF(R174="","",VLOOKUP(R174,CUSTOMS!$E$3:$N$1470,10,FALSE))</f>
        <v>美国</v>
      </c>
      <c r="AB174" s="33">
        <f>IF(R174="","",VLOOKUP(G174,WMS!$E$3:$T$944,15,FALSE))</f>
        <v>0.33333333333333331</v>
      </c>
      <c r="AC174" s="33">
        <f t="shared" si="39"/>
        <v>6</v>
      </c>
      <c r="AD174" s="33" t="str">
        <f>IF(S174="","",VLOOKUP(S174,海关监管条件!$A$1:$B$2000,2,FALSE))</f>
        <v xml:space="preserve">A </v>
      </c>
    </row>
    <row r="175" spans="1:30">
      <c r="A175" s="2">
        <v>43482</v>
      </c>
      <c r="B175" s="2">
        <v>43483</v>
      </c>
      <c r="C175" s="2" t="s">
        <v>4191</v>
      </c>
      <c r="D175" s="3" t="s">
        <v>651</v>
      </c>
      <c r="E175" s="3" t="s">
        <v>3140</v>
      </c>
      <c r="F175" s="3">
        <v>42087717</v>
      </c>
      <c r="G175" s="17" t="str">
        <f t="shared" si="31"/>
        <v>KG-ARI-1812-00048-01328/42087717</v>
      </c>
      <c r="H175" s="18">
        <f>IF(G175="","",VLOOKUP(G175,WMS!$E$3:$Q$944,7,FALSE))</f>
        <v>6</v>
      </c>
      <c r="I175" s="18">
        <f>IF(G175="","",VLOOKUP(G175,WMS!$E$3:$Q$944,8,FALSE))</f>
        <v>3.6</v>
      </c>
      <c r="J175" s="18">
        <f>IF(G175="","",VLOOKUP(G175,WMS!$E$3:$Q$944,13,FALSE))</f>
        <v>0.03</v>
      </c>
      <c r="K175" s="26" t="b">
        <f t="shared" si="34"/>
        <v>1</v>
      </c>
      <c r="L175" s="7">
        <v>3</v>
      </c>
      <c r="M175" s="27">
        <f>IF(G175="","",VLOOKUP(G175,WMS!$E$3:$U$944,7,0)*L175)</f>
        <v>18</v>
      </c>
      <c r="N175" s="28" t="str">
        <f>IF(G175="","",VLOOKUP(G175,WMS!$E$3:$U$944,17,0))</f>
        <v>A24-204</v>
      </c>
      <c r="O175" s="29">
        <f t="shared" si="35"/>
        <v>10.8</v>
      </c>
      <c r="P175" s="29">
        <f t="shared" si="36"/>
        <v>0.09</v>
      </c>
      <c r="Q175" s="26" t="str">
        <f>IF(G175="","",VLOOKUP(G175,WMS!$E$3:$G$944,2,FALSE))</f>
        <v>KAS18121402</v>
      </c>
      <c r="R175" s="26" t="str">
        <f>IF(G175="","",VLOOKUP(G175,WMS!$E$3:$G$944,3,FALSE))</f>
        <v>KAS1812140203</v>
      </c>
      <c r="S175" s="17" t="str">
        <f>IF(R175="","",VLOOKUP(R175,CUSTOMS!$E$3:$N$1470,2,FALSE))</f>
        <v>9503008900</v>
      </c>
      <c r="T175" s="17" t="str">
        <f>IF(R175="","",VLOOKUP(R175,CUSTOMS!$E$3:$N$1470,3,FALSE))</f>
        <v>儿童玩具：写字板</v>
      </c>
      <c r="U175" s="18">
        <f t="shared" si="37"/>
        <v>18</v>
      </c>
      <c r="V175" s="18" t="str">
        <f>IF(R175="","",VLOOKUP(R175,CUSTOMS!$E$3:$N$1470,5,FALSE))</f>
        <v>个</v>
      </c>
      <c r="W175" s="33">
        <f>IF(R175="","",VLOOKUP(R175,CUSTOMS!$E$3:$N$1470,6,FALSE))</f>
        <v>1.5</v>
      </c>
      <c r="X175" s="33">
        <f t="shared" si="38"/>
        <v>27</v>
      </c>
      <c r="Y175" s="18" t="str">
        <f>IF(R175="","",VLOOKUP(R175,CUSTOMS!$E$3:$N$1470,8,FALSE))</f>
        <v>美元</v>
      </c>
      <c r="Z175" s="18" t="str">
        <f>IF(R175="","",VLOOKUP(R175,CUSTOMS!$E$3:$N$1470,9,FALSE))</f>
        <v>中国</v>
      </c>
      <c r="AA175" s="18" t="str">
        <f>IF(R175="","",VLOOKUP(R175,CUSTOMS!$E$3:$N$1470,10,FALSE))</f>
        <v>美国</v>
      </c>
      <c r="AB175" s="33">
        <f>IF(R175="","",VLOOKUP(G175,WMS!$E$3:$T$944,15,FALSE))</f>
        <v>0.55000000000000004</v>
      </c>
      <c r="AC175" s="33">
        <f t="shared" si="39"/>
        <v>9.9</v>
      </c>
      <c r="AD175" s="33" t="str">
        <f>IF(S175="","",VLOOKUP(S175,海关监管条件!$A$1:$B$2000,2,FALSE))</f>
        <v xml:space="preserve">A </v>
      </c>
    </row>
    <row r="176" spans="1:30">
      <c r="A176" s="2">
        <v>43482</v>
      </c>
      <c r="B176" s="2">
        <v>43483</v>
      </c>
      <c r="C176" s="2" t="s">
        <v>4191</v>
      </c>
      <c r="D176" s="3" t="s">
        <v>651</v>
      </c>
      <c r="E176" s="3" t="s">
        <v>3140</v>
      </c>
      <c r="F176" s="3">
        <v>42555827</v>
      </c>
      <c r="G176" s="17" t="str">
        <f t="shared" si="31"/>
        <v>KG-ARI-1812-00048-01328/42555827</v>
      </c>
      <c r="H176" s="18">
        <f>IF(G176="","",VLOOKUP(G176,WMS!$E$3:$Q$944,7,FALSE))</f>
        <v>4</v>
      </c>
      <c r="I176" s="18">
        <f>IF(G176="","",VLOOKUP(G176,WMS!$E$3:$Q$944,8,FALSE))</f>
        <v>4.5999999999999996</v>
      </c>
      <c r="J176" s="18">
        <f>IF(G176="","",VLOOKUP(G176,WMS!$E$3:$Q$944,13,FALSE))</f>
        <v>7.0000000000000007E-2</v>
      </c>
      <c r="K176" s="26" t="b">
        <f t="shared" si="34"/>
        <v>1</v>
      </c>
      <c r="L176" s="7">
        <v>6</v>
      </c>
      <c r="M176" s="27">
        <f>IF(G176="","",VLOOKUP(G176,WMS!$E$3:$U$944,7,0)*L176)</f>
        <v>24</v>
      </c>
      <c r="N176" s="28" t="str">
        <f>IF(G176="","",VLOOKUP(G176,WMS!$E$3:$U$944,17,0))</f>
        <v>A43-301</v>
      </c>
      <c r="O176" s="29">
        <f t="shared" si="35"/>
        <v>27.599999999999998</v>
      </c>
      <c r="P176" s="29">
        <f t="shared" si="36"/>
        <v>0.42000000000000004</v>
      </c>
      <c r="Q176" s="26" t="str">
        <f>IF(G176="","",VLOOKUP(G176,WMS!$E$3:$G$944,2,FALSE))</f>
        <v>KAS18121402</v>
      </c>
      <c r="R176" s="26" t="str">
        <f>IF(G176="","",VLOOKUP(G176,WMS!$E$3:$G$944,3,FALSE))</f>
        <v>KAS1812140212</v>
      </c>
      <c r="S176" s="17" t="str">
        <f>IF(R176="","",VLOOKUP(R176,CUSTOMS!$E$3:$N$1470,2,FALSE))</f>
        <v>9503008900</v>
      </c>
      <c r="T176" s="17" t="str">
        <f>IF(R176="","",VLOOKUP(R176,CUSTOMS!$E$3:$N$1470,3,FALSE))</f>
        <v>儿童玩具：恐龙套装</v>
      </c>
      <c r="U176" s="18">
        <f t="shared" si="37"/>
        <v>24</v>
      </c>
      <c r="V176" s="18" t="str">
        <f>IF(R176="","",VLOOKUP(R176,CUSTOMS!$E$3:$N$1470,5,FALSE))</f>
        <v>个</v>
      </c>
      <c r="W176" s="33">
        <f>IF(R176="","",VLOOKUP(R176,CUSTOMS!$E$3:$N$1470,6,FALSE))</f>
        <v>0.6</v>
      </c>
      <c r="X176" s="33">
        <f t="shared" si="38"/>
        <v>14.399999999999999</v>
      </c>
      <c r="Y176" s="18" t="str">
        <f>IF(R176="","",VLOOKUP(R176,CUSTOMS!$E$3:$N$1470,8,FALSE))</f>
        <v>美元</v>
      </c>
      <c r="Z176" s="18" t="str">
        <f>IF(R176="","",VLOOKUP(R176,CUSTOMS!$E$3:$N$1470,9,FALSE))</f>
        <v>中国</v>
      </c>
      <c r="AA176" s="18" t="str">
        <f>IF(R176="","",VLOOKUP(R176,CUSTOMS!$E$3:$N$1470,10,FALSE))</f>
        <v>美国</v>
      </c>
      <c r="AB176" s="33">
        <f>IF(R176="","",VLOOKUP(G176,WMS!$E$3:$T$944,15,FALSE))</f>
        <v>0.60000000000000009</v>
      </c>
      <c r="AC176" s="33">
        <f t="shared" si="39"/>
        <v>14.400000000000002</v>
      </c>
      <c r="AD176" s="33" t="str">
        <f>IF(S176="","",VLOOKUP(S176,海关监管条件!$A$1:$B$2000,2,FALSE))</f>
        <v xml:space="preserve">A </v>
      </c>
    </row>
    <row r="177" spans="1:30">
      <c r="A177" s="2">
        <v>43482</v>
      </c>
      <c r="B177" s="2">
        <v>43483</v>
      </c>
      <c r="C177" s="2" t="s">
        <v>4191</v>
      </c>
      <c r="D177" s="3" t="s">
        <v>651</v>
      </c>
      <c r="E177" s="3" t="s">
        <v>3140</v>
      </c>
      <c r="F177" s="3">
        <v>42563648</v>
      </c>
      <c r="G177" s="17" t="str">
        <f t="shared" si="31"/>
        <v>KG-ARI-1812-00048-01328/42563648</v>
      </c>
      <c r="H177" s="18">
        <f>IF(G177="","",VLOOKUP(G177,WMS!$E$3:$Q$944,7,FALSE))</f>
        <v>12</v>
      </c>
      <c r="I177" s="18">
        <f>IF(G177="","",VLOOKUP(G177,WMS!$E$3:$Q$944,8,FALSE))</f>
        <v>0.5</v>
      </c>
      <c r="J177" s="18">
        <f>IF(G177="","",VLOOKUP(G177,WMS!$E$3:$Q$944,13,FALSE))</f>
        <v>3.0000000000000001E-3</v>
      </c>
      <c r="K177" s="26" t="b">
        <f t="shared" si="34"/>
        <v>1</v>
      </c>
      <c r="L177" s="7">
        <v>7</v>
      </c>
      <c r="M177" s="27">
        <f>IF(G177="","",VLOOKUP(G177,WMS!$E$3:$U$944,7,0)*L177)</f>
        <v>84</v>
      </c>
      <c r="N177" s="28" t="str">
        <f>IF(G177="","",VLOOKUP(G177,WMS!$E$3:$U$944,17,0))</f>
        <v>A42-203</v>
      </c>
      <c r="O177" s="29">
        <f t="shared" si="35"/>
        <v>3.5</v>
      </c>
      <c r="P177" s="29">
        <f t="shared" si="36"/>
        <v>2.1000000000000001E-2</v>
      </c>
      <c r="Q177" s="26" t="str">
        <f>IF(G177="","",VLOOKUP(G177,WMS!$E$3:$G$944,2,FALSE))</f>
        <v>KAS18121402</v>
      </c>
      <c r="R177" s="26" t="str">
        <f>IF(G177="","",VLOOKUP(G177,WMS!$E$3:$G$944,3,FALSE))</f>
        <v>KAS1812140209</v>
      </c>
      <c r="S177" s="17" t="str">
        <f>IF(R177="","",VLOOKUP(R177,CUSTOMS!$E$3:$N$1470,2,FALSE))</f>
        <v>9503008900</v>
      </c>
      <c r="T177" s="17" t="str">
        <f>IF(R177="","",VLOOKUP(R177,CUSTOMS!$E$3:$N$1470,3,FALSE))</f>
        <v>儿童玩具：回力车</v>
      </c>
      <c r="U177" s="18">
        <f t="shared" si="37"/>
        <v>84</v>
      </c>
      <c r="V177" s="18" t="str">
        <f>IF(R177="","",VLOOKUP(R177,CUSTOMS!$E$3:$N$1470,5,FALSE))</f>
        <v>个</v>
      </c>
      <c r="W177" s="33">
        <f>IF(R177="","",VLOOKUP(R177,CUSTOMS!$E$3:$N$1470,6,FALSE))</f>
        <v>0.1</v>
      </c>
      <c r="X177" s="33">
        <f t="shared" si="38"/>
        <v>8.4</v>
      </c>
      <c r="Y177" s="18" t="str">
        <f>IF(R177="","",VLOOKUP(R177,CUSTOMS!$E$3:$N$1470,8,FALSE))</f>
        <v>美元</v>
      </c>
      <c r="Z177" s="18" t="str">
        <f>IF(R177="","",VLOOKUP(R177,CUSTOMS!$E$3:$N$1470,9,FALSE))</f>
        <v>中国</v>
      </c>
      <c r="AA177" s="18" t="str">
        <f>IF(R177="","",VLOOKUP(R177,CUSTOMS!$E$3:$N$1470,10,FALSE))</f>
        <v>美国</v>
      </c>
      <c r="AB177" s="33">
        <f>IF(R177="","",VLOOKUP(G177,WMS!$E$3:$T$944,15,FALSE))</f>
        <v>2.4999999999999998E-2</v>
      </c>
      <c r="AC177" s="33">
        <f t="shared" si="39"/>
        <v>2.0999999999999996</v>
      </c>
      <c r="AD177" s="33" t="str">
        <f>IF(S177="","",VLOOKUP(S177,海关监管条件!$A$1:$B$2000,2,FALSE))</f>
        <v xml:space="preserve">A </v>
      </c>
    </row>
    <row r="178" spans="1:30">
      <c r="A178" s="2">
        <v>43482</v>
      </c>
      <c r="B178" s="2">
        <v>43483</v>
      </c>
      <c r="C178" s="2" t="s">
        <v>4191</v>
      </c>
      <c r="D178" s="3" t="s">
        <v>651</v>
      </c>
      <c r="E178" s="3" t="s">
        <v>3140</v>
      </c>
      <c r="F178" s="3">
        <v>42629009</v>
      </c>
      <c r="G178" s="17" t="str">
        <f t="shared" si="31"/>
        <v>KG-ARI-1812-00048-01328/42629009</v>
      </c>
      <c r="H178" s="18">
        <f>IF(G178="","",VLOOKUP(G178,WMS!$E$3:$Q$944,7,FALSE))</f>
        <v>4</v>
      </c>
      <c r="I178" s="18">
        <f>IF(G178="","",VLOOKUP(G178,WMS!$E$3:$Q$944,8,FALSE))</f>
        <v>2.4</v>
      </c>
      <c r="J178" s="18">
        <f>IF(G178="","",VLOOKUP(G178,WMS!$E$3:$Q$944,13,FALSE))</f>
        <v>0.02</v>
      </c>
      <c r="K178" s="26" t="b">
        <f t="shared" si="34"/>
        <v>1</v>
      </c>
      <c r="L178" s="7">
        <v>4</v>
      </c>
      <c r="M178" s="27">
        <f>IF(G178="","",VLOOKUP(G178,WMS!$E$3:$U$944,7,0)*L178)</f>
        <v>16</v>
      </c>
      <c r="N178" s="28" t="str">
        <f>IF(G178="","",VLOOKUP(G178,WMS!$E$3:$U$944,17,0))</f>
        <v>A42-103</v>
      </c>
      <c r="O178" s="29">
        <f t="shared" si="35"/>
        <v>9.6</v>
      </c>
      <c r="P178" s="29">
        <f t="shared" si="36"/>
        <v>0.08</v>
      </c>
      <c r="Q178" s="26" t="str">
        <f>IF(G178="","",VLOOKUP(G178,WMS!$E$3:$G$944,2,FALSE))</f>
        <v>KAS18121402</v>
      </c>
      <c r="R178" s="26" t="str">
        <f>IF(G178="","",VLOOKUP(G178,WMS!$E$3:$G$944,3,FALSE))</f>
        <v>KAS1812140208</v>
      </c>
      <c r="S178" s="17" t="str">
        <f>IF(R178="","",VLOOKUP(R178,CUSTOMS!$E$3:$N$1470,2,FALSE))</f>
        <v>9503006000</v>
      </c>
      <c r="T178" s="17" t="str">
        <f>IF(R178="","",VLOOKUP(R178,CUSTOMS!$E$3:$N$1470,3,FALSE))</f>
        <v>智力玩具：积木</v>
      </c>
      <c r="U178" s="18">
        <f t="shared" si="37"/>
        <v>16</v>
      </c>
      <c r="V178" s="18" t="str">
        <f>IF(R178="","",VLOOKUP(R178,CUSTOMS!$E$3:$N$1470,5,FALSE))</f>
        <v>套</v>
      </c>
      <c r="W178" s="33">
        <f>IF(R178="","",VLOOKUP(R178,CUSTOMS!$E$3:$N$1470,6,FALSE))</f>
        <v>2</v>
      </c>
      <c r="X178" s="33">
        <f t="shared" si="38"/>
        <v>32</v>
      </c>
      <c r="Y178" s="18" t="str">
        <f>IF(R178="","",VLOOKUP(R178,CUSTOMS!$E$3:$N$1470,8,FALSE))</f>
        <v>美元</v>
      </c>
      <c r="Z178" s="18" t="str">
        <f>IF(R178="","",VLOOKUP(R178,CUSTOMS!$E$3:$N$1470,9,FALSE))</f>
        <v>中国</v>
      </c>
      <c r="AA178" s="18" t="str">
        <f>IF(R178="","",VLOOKUP(R178,CUSTOMS!$E$3:$N$1470,10,FALSE))</f>
        <v>美国</v>
      </c>
      <c r="AB178" s="33">
        <f>IF(R178="","",VLOOKUP(G178,WMS!$E$3:$T$944,15,FALSE))</f>
        <v>0.47500000000000003</v>
      </c>
      <c r="AC178" s="33">
        <f t="shared" si="39"/>
        <v>7.6000000000000005</v>
      </c>
      <c r="AD178" s="33" t="str">
        <f>IF(S178="","",VLOOKUP(S178,海关监管条件!$A$1:$B$2000,2,FALSE))</f>
        <v xml:space="preserve">A </v>
      </c>
    </row>
    <row r="179" spans="1:30">
      <c r="A179" s="2">
        <v>43482</v>
      </c>
      <c r="B179" s="2">
        <v>43483</v>
      </c>
      <c r="C179" s="2" t="s">
        <v>4191</v>
      </c>
      <c r="D179" s="3" t="s">
        <v>651</v>
      </c>
      <c r="E179" s="3" t="s">
        <v>3140</v>
      </c>
      <c r="F179" s="3">
        <v>42629016</v>
      </c>
      <c r="G179" s="17" t="str">
        <f t="shared" si="31"/>
        <v>KG-ARI-1812-00048-01328/42629016</v>
      </c>
      <c r="H179" s="18">
        <f>IF(G179="","",VLOOKUP(G179,WMS!$E$3:$Q$944,7,FALSE))</f>
        <v>4</v>
      </c>
      <c r="I179" s="18">
        <f>IF(G179="","",VLOOKUP(G179,WMS!$E$3:$Q$944,8,FALSE))</f>
        <v>3.6</v>
      </c>
      <c r="J179" s="18">
        <f>IF(G179="","",VLOOKUP(G179,WMS!$E$3:$Q$944,13,FALSE))</f>
        <v>3.1E-2</v>
      </c>
      <c r="K179" s="26" t="b">
        <f t="shared" si="34"/>
        <v>1</v>
      </c>
      <c r="L179" s="7">
        <v>4</v>
      </c>
      <c r="M179" s="27">
        <f>IF(G179="","",VLOOKUP(G179,WMS!$E$3:$U$944,7,0)*L179)</f>
        <v>16</v>
      </c>
      <c r="N179" s="28" t="str">
        <f>IF(G179="","",VLOOKUP(G179,WMS!$E$3:$U$944,17,0))</f>
        <v>A43-301</v>
      </c>
      <c r="O179" s="29">
        <f t="shared" si="35"/>
        <v>14.4</v>
      </c>
      <c r="P179" s="29">
        <f t="shared" si="36"/>
        <v>0.124</v>
      </c>
      <c r="Q179" s="26" t="str">
        <f>IF(G179="","",VLOOKUP(G179,WMS!$E$3:$G$944,2,FALSE))</f>
        <v>KAS18121402</v>
      </c>
      <c r="R179" s="26" t="str">
        <f>IF(G179="","",VLOOKUP(G179,WMS!$E$3:$G$944,3,FALSE))</f>
        <v>KAS1812140208</v>
      </c>
      <c r="S179" s="17" t="str">
        <f>IF(R179="","",VLOOKUP(R179,CUSTOMS!$E$3:$N$1470,2,FALSE))</f>
        <v>9503006000</v>
      </c>
      <c r="T179" s="17" t="str">
        <f>IF(R179="","",VLOOKUP(R179,CUSTOMS!$E$3:$N$1470,3,FALSE))</f>
        <v>智力玩具：积木</v>
      </c>
      <c r="U179" s="18">
        <f t="shared" si="37"/>
        <v>16</v>
      </c>
      <c r="V179" s="18" t="str">
        <f>IF(R179="","",VLOOKUP(R179,CUSTOMS!$E$3:$N$1470,5,FALSE))</f>
        <v>套</v>
      </c>
      <c r="W179" s="33">
        <f>IF(R179="","",VLOOKUP(R179,CUSTOMS!$E$3:$N$1470,6,FALSE))</f>
        <v>2</v>
      </c>
      <c r="X179" s="33">
        <f t="shared" si="38"/>
        <v>32</v>
      </c>
      <c r="Y179" s="18" t="str">
        <f>IF(R179="","",VLOOKUP(R179,CUSTOMS!$E$3:$N$1470,8,FALSE))</f>
        <v>美元</v>
      </c>
      <c r="Z179" s="18" t="str">
        <f>IF(R179="","",VLOOKUP(R179,CUSTOMS!$E$3:$N$1470,9,FALSE))</f>
        <v>中国</v>
      </c>
      <c r="AA179" s="18" t="str">
        <f>IF(R179="","",VLOOKUP(R179,CUSTOMS!$E$3:$N$1470,10,FALSE))</f>
        <v>美国</v>
      </c>
      <c r="AB179" s="33">
        <f>IF(R179="","",VLOOKUP(G179,WMS!$E$3:$T$944,15,FALSE))</f>
        <v>0.79999999999999993</v>
      </c>
      <c r="AC179" s="33">
        <f t="shared" si="39"/>
        <v>12.799999999999999</v>
      </c>
      <c r="AD179" s="33" t="str">
        <f>IF(S179="","",VLOOKUP(S179,海关监管条件!$A$1:$B$2000,2,FALSE))</f>
        <v xml:space="preserve">A </v>
      </c>
    </row>
    <row r="180" spans="1:30">
      <c r="A180" s="2">
        <v>43482</v>
      </c>
      <c r="B180" s="2">
        <v>43483</v>
      </c>
      <c r="C180" s="2" t="s">
        <v>4191</v>
      </c>
      <c r="D180" s="3" t="s">
        <v>844</v>
      </c>
      <c r="E180" s="3" t="s">
        <v>3205</v>
      </c>
      <c r="F180" s="3">
        <v>42164944</v>
      </c>
      <c r="G180" s="17" t="str">
        <f t="shared" ref="G180:G243" si="40">IF(F180="","",E180&amp;"/"&amp;F180)</f>
        <v>KG-ARI-1812-00048-01474/42164944</v>
      </c>
      <c r="H180" s="18">
        <f>IF(G180="","",VLOOKUP(G180,WMS!$E$3:$Q$944,7,FALSE))</f>
        <v>12</v>
      </c>
      <c r="I180" s="18">
        <f>IF(G180="","",VLOOKUP(G180,WMS!$E$3:$Q$944,8,FALSE))</f>
        <v>3.9</v>
      </c>
      <c r="J180" s="18">
        <f>IF(G180="","",VLOOKUP(G180,WMS!$E$3:$Q$944,13,FALSE))</f>
        <v>3.5999999999999997E-2</v>
      </c>
      <c r="K180" s="26" t="b">
        <f t="shared" ref="K180:K243" si="41">IF(M180="","",EXACT(H180,M180/L180))</f>
        <v>1</v>
      </c>
      <c r="L180" s="7">
        <v>4</v>
      </c>
      <c r="M180" s="27">
        <f>IF(G180="","",VLOOKUP(G180,WMS!$E$3:$U$944,7,0)*L180)</f>
        <v>48</v>
      </c>
      <c r="N180" s="28" t="str">
        <f>IF(G180="","",VLOOKUP(G180,WMS!$E$3:$U$944,17,0))</f>
        <v>A33-101</v>
      </c>
      <c r="O180" s="29">
        <f t="shared" ref="O180:O243" si="42">IF(L180="","",I180*L180)</f>
        <v>15.6</v>
      </c>
      <c r="P180" s="29">
        <f t="shared" ref="P180:P243" si="43">IF(L180="","",J180*L180)</f>
        <v>0.14399999999999999</v>
      </c>
      <c r="Q180" s="26" t="str">
        <f>IF(G180="","",VLOOKUP(G180,WMS!$E$3:$G$944,2,FALSE))</f>
        <v>KAS19010402</v>
      </c>
      <c r="R180" s="26" t="str">
        <f>IF(G180="","",VLOOKUP(G180,WMS!$E$3:$G$944,3,FALSE))</f>
        <v>KAS1901040202</v>
      </c>
      <c r="S180" s="17" t="str">
        <f>IF(R180="","",VLOOKUP(R180,CUSTOMS!$E$3:$N$1470,2,FALSE))</f>
        <v>9503008900</v>
      </c>
      <c r="T180" s="17" t="str">
        <f>IF(R180="","",VLOOKUP(R180,CUSTOMS!$E$3:$N$1470,3,FALSE))</f>
        <v>塑胶吹泡玩具</v>
      </c>
      <c r="U180" s="18">
        <f t="shared" ref="U180:U243" si="44">IF(V180="","",IF(V180="千克",M180*AB180,M180))</f>
        <v>48</v>
      </c>
      <c r="V180" s="18" t="str">
        <f>IF(R180="","",VLOOKUP(R180,CUSTOMS!$E$3:$N$1470,5,FALSE))</f>
        <v>个</v>
      </c>
      <c r="W180" s="33">
        <f>IF(R180="","",VLOOKUP(R180,CUSTOMS!$E$3:$N$1470,6,FALSE))</f>
        <v>6.88</v>
      </c>
      <c r="X180" s="33">
        <f t="shared" ref="X180:X243" si="45">IF(W180="","",U180*W180)</f>
        <v>330.24</v>
      </c>
      <c r="Y180" s="18" t="str">
        <f>IF(R180="","",VLOOKUP(R180,CUSTOMS!$E$3:$N$1470,8,FALSE))</f>
        <v>港币</v>
      </c>
      <c r="Z180" s="18" t="str">
        <f>IF(R180="","",VLOOKUP(R180,CUSTOMS!$E$3:$N$1470,9,FALSE))</f>
        <v>中国</v>
      </c>
      <c r="AA180" s="18" t="str">
        <f>IF(R180="","",VLOOKUP(R180,CUSTOMS!$E$3:$N$1470,10,FALSE))</f>
        <v>美国</v>
      </c>
      <c r="AB180" s="33">
        <f>IF(R180="","",VLOOKUP(G180,WMS!$E$3:$T$944,15,FALSE))</f>
        <v>0.29166666666666669</v>
      </c>
      <c r="AC180" s="33">
        <f t="shared" ref="AC180:AC243" si="46">IF(AB180="","",M180*AB180)</f>
        <v>14</v>
      </c>
      <c r="AD180" s="33" t="str">
        <f>IF(S180="","",VLOOKUP(S180,海关监管条件!$A$1:$B$2000,2,FALSE))</f>
        <v xml:space="preserve">A </v>
      </c>
    </row>
    <row r="181" spans="1:30">
      <c r="A181" s="2">
        <v>43482</v>
      </c>
      <c r="B181" s="2">
        <v>43483</v>
      </c>
      <c r="C181" s="2" t="s">
        <v>4191</v>
      </c>
      <c r="D181" s="3" t="s">
        <v>844</v>
      </c>
      <c r="E181" s="3" t="s">
        <v>3205</v>
      </c>
      <c r="F181" s="3">
        <v>42432821</v>
      </c>
      <c r="G181" s="17" t="str">
        <f t="shared" si="40"/>
        <v>KG-ARI-1812-00048-01474/42432821</v>
      </c>
      <c r="H181" s="18">
        <f>IF(G181="","",VLOOKUP(G181,WMS!$E$3:$Q$944,7,FALSE))</f>
        <v>6</v>
      </c>
      <c r="I181" s="18">
        <f>IF(G181="","",VLOOKUP(G181,WMS!$E$3:$Q$944,8,FALSE))</f>
        <v>3.6</v>
      </c>
      <c r="J181" s="18">
        <f>IF(G181="","",VLOOKUP(G181,WMS!$E$3:$Q$944,13,FALSE))</f>
        <v>3.9E-2</v>
      </c>
      <c r="K181" s="26" t="b">
        <f t="shared" si="41"/>
        <v>1</v>
      </c>
      <c r="L181" s="7">
        <v>4</v>
      </c>
      <c r="M181" s="27">
        <f>IF(G181="","",VLOOKUP(G181,WMS!$E$3:$U$944,7,0)*L181)</f>
        <v>24</v>
      </c>
      <c r="N181" s="28" t="str">
        <f>IF(G181="","",VLOOKUP(G181,WMS!$E$3:$U$944,17,0))</f>
        <v>A33-103</v>
      </c>
      <c r="O181" s="29">
        <f t="shared" si="42"/>
        <v>14.4</v>
      </c>
      <c r="P181" s="29">
        <f t="shared" si="43"/>
        <v>0.156</v>
      </c>
      <c r="Q181" s="26" t="str">
        <f>IF(G181="","",VLOOKUP(G181,WMS!$E$3:$G$944,2,FALSE))</f>
        <v>KAS19010402</v>
      </c>
      <c r="R181" s="26" t="str">
        <f>IF(G181="","",VLOOKUP(G181,WMS!$E$3:$G$944,3,FALSE))</f>
        <v>KAS1901040208</v>
      </c>
      <c r="S181" s="17" t="str">
        <f>IF(R181="","",VLOOKUP(R181,CUSTOMS!$E$3:$N$1470,2,FALSE))</f>
        <v>9503008390</v>
      </c>
      <c r="T181" s="17" t="str">
        <f>IF(R181="","",VLOOKUP(R181,CUSTOMS!$E$3:$N$1470,3,FALSE))</f>
        <v>电动塑胶吹泡玩具</v>
      </c>
      <c r="U181" s="18">
        <f t="shared" si="44"/>
        <v>24</v>
      </c>
      <c r="V181" s="18" t="str">
        <f>IF(R181="","",VLOOKUP(R181,CUSTOMS!$E$3:$N$1470,5,FALSE))</f>
        <v>套</v>
      </c>
      <c r="W181" s="33">
        <f>IF(R181="","",VLOOKUP(R181,CUSTOMS!$E$3:$N$1470,6,FALSE))</f>
        <v>14.92</v>
      </c>
      <c r="X181" s="33">
        <f t="shared" si="45"/>
        <v>358.08</v>
      </c>
      <c r="Y181" s="18" t="str">
        <f>IF(R181="","",VLOOKUP(R181,CUSTOMS!$E$3:$N$1470,8,FALSE))</f>
        <v>港币</v>
      </c>
      <c r="Z181" s="18" t="str">
        <f>IF(R181="","",VLOOKUP(R181,CUSTOMS!$E$3:$N$1470,9,FALSE))</f>
        <v>中国</v>
      </c>
      <c r="AA181" s="18" t="str">
        <f>IF(R181="","",VLOOKUP(R181,CUSTOMS!$E$3:$N$1470,10,FALSE))</f>
        <v>美国</v>
      </c>
      <c r="AB181" s="33">
        <f>IF(R181="","",VLOOKUP(G181,WMS!$E$3:$T$944,15,FALSE))</f>
        <v>0.51333333333333331</v>
      </c>
      <c r="AC181" s="33">
        <f t="shared" si="46"/>
        <v>12.32</v>
      </c>
      <c r="AD181" s="33" t="str">
        <f>IF(S181="","",VLOOKUP(S181,海关监管条件!$A$1:$B$2000,2,FALSE))</f>
        <v xml:space="preserve">A </v>
      </c>
    </row>
    <row r="182" spans="1:30">
      <c r="A182" s="2">
        <v>43482</v>
      </c>
      <c r="B182" s="2">
        <v>43483</v>
      </c>
      <c r="C182" s="2" t="s">
        <v>4191</v>
      </c>
      <c r="D182" s="3" t="s">
        <v>844</v>
      </c>
      <c r="E182" s="3" t="s">
        <v>3205</v>
      </c>
      <c r="F182" s="115" t="s">
        <v>3211</v>
      </c>
      <c r="G182" s="17" t="str">
        <f t="shared" si="40"/>
        <v>KG-ARI-1812-00048-01474/42555858</v>
      </c>
      <c r="H182" s="18">
        <f>IF(G182="","",VLOOKUP(G182,WMS!$E$3:$Q$944,7,FALSE))</f>
        <v>4</v>
      </c>
      <c r="I182" s="18">
        <f>IF(G182="","",VLOOKUP(G182,WMS!$E$3:$Q$944,8,FALSE))</f>
        <v>6.7</v>
      </c>
      <c r="J182" s="18">
        <f>IF(G182="","",VLOOKUP(G182,WMS!$E$3:$Q$944,13,FALSE))</f>
        <v>2.9000000000000001E-2</v>
      </c>
      <c r="K182" s="26" t="b">
        <f t="shared" si="41"/>
        <v>1</v>
      </c>
      <c r="L182" s="7">
        <v>8</v>
      </c>
      <c r="M182" s="27">
        <f>IF(G182="","",VLOOKUP(G182,WMS!$E$3:$U$944,7,0)*L182)</f>
        <v>32</v>
      </c>
      <c r="N182" s="28" t="str">
        <f>IF(G182="","",VLOOKUP(G182,WMS!$E$3:$U$944,17,0))</f>
        <v>A33-102</v>
      </c>
      <c r="O182" s="29">
        <f t="shared" si="42"/>
        <v>53.6</v>
      </c>
      <c r="P182" s="29">
        <f t="shared" si="43"/>
        <v>0.23200000000000001</v>
      </c>
      <c r="Q182" s="26" t="str">
        <f>IF(G182="","",VLOOKUP(G182,WMS!$E$3:$G$944,2,FALSE))</f>
        <v>KAS19010402</v>
      </c>
      <c r="R182" s="26" t="str">
        <f>IF(G182="","",VLOOKUP(G182,WMS!$E$3:$G$944,3,FALSE))</f>
        <v>KAS1901040209</v>
      </c>
      <c r="S182" s="17" t="str">
        <f>IF(R182="","",VLOOKUP(R182,CUSTOMS!$E$3:$N$1470,2,FALSE))</f>
        <v>9503008390</v>
      </c>
      <c r="T182" s="17" t="str">
        <f>IF(R182="","",VLOOKUP(R182,CUSTOMS!$E$3:$N$1470,3,FALSE))</f>
        <v>电动塑胶吹泡玩具</v>
      </c>
      <c r="U182" s="18">
        <f t="shared" si="44"/>
        <v>32</v>
      </c>
      <c r="V182" s="18" t="str">
        <f>IF(R182="","",VLOOKUP(R182,CUSTOMS!$E$3:$N$1470,5,FALSE))</f>
        <v>套</v>
      </c>
      <c r="W182" s="33">
        <f>IF(R182="","",VLOOKUP(R182,CUSTOMS!$E$3:$N$1470,6,FALSE))</f>
        <v>33.22</v>
      </c>
      <c r="X182" s="33">
        <f t="shared" si="45"/>
        <v>1063.04</v>
      </c>
      <c r="Y182" s="18" t="str">
        <f>IF(R182="","",VLOOKUP(R182,CUSTOMS!$E$3:$N$1470,8,FALSE))</f>
        <v>港币</v>
      </c>
      <c r="Z182" s="18" t="str">
        <f>IF(R182="","",VLOOKUP(R182,CUSTOMS!$E$3:$N$1470,9,FALSE))</f>
        <v>中国</v>
      </c>
      <c r="AA182" s="18" t="str">
        <f>IF(R182="","",VLOOKUP(R182,CUSTOMS!$E$3:$N$1470,10,FALSE))</f>
        <v>美国</v>
      </c>
      <c r="AB182" s="33">
        <f>IF(R182="","",VLOOKUP(G182,WMS!$E$3:$T$944,15,FALSE))</f>
        <v>1.575</v>
      </c>
      <c r="AC182" s="33">
        <f t="shared" si="46"/>
        <v>50.4</v>
      </c>
      <c r="AD182" s="33" t="str">
        <f>IF(S182="","",VLOOKUP(S182,海关监管条件!$A$1:$B$2000,2,FALSE))</f>
        <v xml:space="preserve">A </v>
      </c>
    </row>
    <row r="183" spans="1:30">
      <c r="A183" s="2">
        <v>43482</v>
      </c>
      <c r="B183" s="2">
        <v>43483</v>
      </c>
      <c r="C183" s="2" t="s">
        <v>4191</v>
      </c>
      <c r="D183" s="3" t="s">
        <v>844</v>
      </c>
      <c r="E183" s="3" t="s">
        <v>3205</v>
      </c>
      <c r="F183" s="3">
        <v>42555896</v>
      </c>
      <c r="G183" s="17" t="str">
        <f t="shared" si="40"/>
        <v>KG-ARI-1812-00048-01474/42555896</v>
      </c>
      <c r="H183" s="18">
        <f>IF(G183="","",VLOOKUP(G183,WMS!$E$3:$Q$944,7,FALSE))</f>
        <v>6</v>
      </c>
      <c r="I183" s="18">
        <f>IF(G183="","",VLOOKUP(G183,WMS!$E$3:$Q$944,8,FALSE))</f>
        <v>2.5</v>
      </c>
      <c r="J183" s="18">
        <f>IF(G183="","",VLOOKUP(G183,WMS!$E$3:$Q$944,13,FALSE))</f>
        <v>2.9000000000000001E-2</v>
      </c>
      <c r="K183" s="26" t="b">
        <f t="shared" si="41"/>
        <v>1</v>
      </c>
      <c r="L183" s="7">
        <v>5</v>
      </c>
      <c r="M183" s="27">
        <f>IF(G183="","",VLOOKUP(G183,WMS!$E$3:$U$944,7,0)*L183)</f>
        <v>30</v>
      </c>
      <c r="N183" s="28" t="str">
        <f>IF(G183="","",VLOOKUP(G183,WMS!$E$3:$U$944,17,0))</f>
        <v>A33-103</v>
      </c>
      <c r="O183" s="29">
        <f t="shared" si="42"/>
        <v>12.5</v>
      </c>
      <c r="P183" s="29">
        <f t="shared" si="43"/>
        <v>0.14500000000000002</v>
      </c>
      <c r="Q183" s="26" t="str">
        <f>IF(G183="","",VLOOKUP(G183,WMS!$E$3:$G$944,2,FALSE))</f>
        <v>KAS19010402</v>
      </c>
      <c r="R183" s="26" t="str">
        <f>IF(G183="","",VLOOKUP(G183,WMS!$E$3:$G$944,3,FALSE))</f>
        <v>KAS1901040207</v>
      </c>
      <c r="S183" s="17" t="str">
        <f>IF(R183="","",VLOOKUP(R183,CUSTOMS!$E$3:$N$1470,2,FALSE))</f>
        <v>9503008390</v>
      </c>
      <c r="T183" s="17" t="str">
        <f>IF(R183="","",VLOOKUP(R183,CUSTOMS!$E$3:$N$1470,3,FALSE))</f>
        <v>电动塑胶吹泡玩具</v>
      </c>
      <c r="U183" s="18">
        <f t="shared" si="44"/>
        <v>30</v>
      </c>
      <c r="V183" s="18" t="str">
        <f>IF(R183="","",VLOOKUP(R183,CUSTOMS!$E$3:$N$1470,5,FALSE))</f>
        <v>套</v>
      </c>
      <c r="W183" s="33">
        <f>IF(R183="","",VLOOKUP(R183,CUSTOMS!$E$3:$N$1470,6,FALSE))</f>
        <v>15.9</v>
      </c>
      <c r="X183" s="33">
        <f t="shared" si="45"/>
        <v>477</v>
      </c>
      <c r="Y183" s="18" t="str">
        <f>IF(R183="","",VLOOKUP(R183,CUSTOMS!$E$3:$N$1470,8,FALSE))</f>
        <v>港币</v>
      </c>
      <c r="Z183" s="18" t="str">
        <f>IF(R183="","",VLOOKUP(R183,CUSTOMS!$E$3:$N$1470,9,FALSE))</f>
        <v>中国</v>
      </c>
      <c r="AA183" s="18" t="str">
        <f>IF(R183="","",VLOOKUP(R183,CUSTOMS!$E$3:$N$1470,10,FALSE))</f>
        <v>美国</v>
      </c>
      <c r="AB183" s="33">
        <f>IF(R183="","",VLOOKUP(G183,WMS!$E$3:$T$944,15,FALSE))</f>
        <v>0.40500000000000003</v>
      </c>
      <c r="AC183" s="33">
        <f t="shared" si="46"/>
        <v>12.15</v>
      </c>
      <c r="AD183" s="33" t="str">
        <f>IF(S183="","",VLOOKUP(S183,海关监管条件!$A$1:$B$2000,2,FALSE))</f>
        <v xml:space="preserve">A </v>
      </c>
    </row>
    <row r="184" spans="1:30">
      <c r="A184" s="2">
        <v>43482</v>
      </c>
      <c r="B184" s="2">
        <v>43483</v>
      </c>
      <c r="C184" s="2" t="s">
        <v>4191</v>
      </c>
      <c r="D184" s="3" t="s">
        <v>844</v>
      </c>
      <c r="E184" s="3" t="s">
        <v>3205</v>
      </c>
      <c r="F184" s="115" t="s">
        <v>3207</v>
      </c>
      <c r="G184" s="17" t="str">
        <f t="shared" si="40"/>
        <v>KG-ARI-1812-00048-01474/42555902</v>
      </c>
      <c r="H184" s="18">
        <f>IF(G184="","",VLOOKUP(G184,WMS!$E$3:$Q$944,7,FALSE))</f>
        <v>12</v>
      </c>
      <c r="I184" s="18">
        <f>IF(G184="","",VLOOKUP(G184,WMS!$E$3:$Q$944,8,FALSE))</f>
        <v>7</v>
      </c>
      <c r="J184" s="18">
        <f>IF(G184="","",VLOOKUP(G184,WMS!$E$3:$Q$944,13,FALSE))</f>
        <v>1.7999999999999999E-2</v>
      </c>
      <c r="K184" s="26" t="b">
        <f t="shared" si="41"/>
        <v>1</v>
      </c>
      <c r="L184" s="7">
        <v>7</v>
      </c>
      <c r="M184" s="27">
        <f>IF(G184="","",VLOOKUP(G184,WMS!$E$3:$U$944,7,0)*L184)</f>
        <v>84</v>
      </c>
      <c r="N184" s="28" t="str">
        <f>IF(G184="","",VLOOKUP(G184,WMS!$E$3:$U$944,17,0))</f>
        <v>A33-103</v>
      </c>
      <c r="O184" s="29">
        <f t="shared" si="42"/>
        <v>49</v>
      </c>
      <c r="P184" s="29">
        <f t="shared" si="43"/>
        <v>0.126</v>
      </c>
      <c r="Q184" s="26" t="str">
        <f>IF(G184="","",VLOOKUP(G184,WMS!$E$3:$G$944,2,FALSE))</f>
        <v>KAS19010402</v>
      </c>
      <c r="R184" s="26" t="str">
        <f>IF(G184="","",VLOOKUP(G184,WMS!$E$3:$G$944,3,FALSE))</f>
        <v>KAS1901040203</v>
      </c>
      <c r="S184" s="17" t="str">
        <f>IF(R184="","",VLOOKUP(R184,CUSTOMS!$E$3:$N$1470,2,FALSE))</f>
        <v>9503008900</v>
      </c>
      <c r="T184" s="17" t="str">
        <f>IF(R184="","",VLOOKUP(R184,CUSTOMS!$E$3:$N$1470,3,FALSE))</f>
        <v>塑胶吹泡玩具</v>
      </c>
      <c r="U184" s="18">
        <f t="shared" si="44"/>
        <v>84</v>
      </c>
      <c r="V184" s="18" t="str">
        <f>IF(R184="","",VLOOKUP(R184,CUSTOMS!$E$3:$N$1470,5,FALSE))</f>
        <v>个</v>
      </c>
      <c r="W184" s="33">
        <f>IF(R184="","",VLOOKUP(R184,CUSTOMS!$E$3:$N$1470,6,FALSE))</f>
        <v>3.52</v>
      </c>
      <c r="X184" s="33">
        <f t="shared" si="45"/>
        <v>295.68</v>
      </c>
      <c r="Y184" s="18" t="str">
        <f>IF(R184="","",VLOOKUP(R184,CUSTOMS!$E$3:$N$1470,8,FALSE))</f>
        <v>港币</v>
      </c>
      <c r="Z184" s="18" t="str">
        <f>IF(R184="","",VLOOKUP(R184,CUSTOMS!$E$3:$N$1470,9,FALSE))</f>
        <v>中国</v>
      </c>
      <c r="AA184" s="18" t="str">
        <f>IF(R184="","",VLOOKUP(R184,CUSTOMS!$E$3:$N$1470,10,FALSE))</f>
        <v>美国</v>
      </c>
      <c r="AB184" s="33">
        <f>IF(R184="","",VLOOKUP(G184,WMS!$E$3:$T$944,15,FALSE))</f>
        <v>0.56583333333333341</v>
      </c>
      <c r="AC184" s="33">
        <f t="shared" si="46"/>
        <v>47.530000000000008</v>
      </c>
      <c r="AD184" s="33" t="str">
        <f>IF(S184="","",VLOOKUP(S184,海关监管条件!$A$1:$B$2000,2,FALSE))</f>
        <v xml:space="preserve">A </v>
      </c>
    </row>
    <row r="185" spans="1:30">
      <c r="A185" s="2">
        <v>43482</v>
      </c>
      <c r="B185" s="2">
        <v>43483</v>
      </c>
      <c r="C185" s="2" t="s">
        <v>4191</v>
      </c>
      <c r="D185" s="3" t="s">
        <v>694</v>
      </c>
      <c r="E185" s="3" t="s">
        <v>3149</v>
      </c>
      <c r="F185" s="3">
        <v>42492146</v>
      </c>
      <c r="G185" s="17" t="str">
        <f t="shared" si="40"/>
        <v>KG-ARI-1812-00048-01538/42492146</v>
      </c>
      <c r="H185" s="18">
        <f>IF(G185="","",VLOOKUP(G185,WMS!$E$3:$Q$944,7,FALSE))</f>
        <v>12</v>
      </c>
      <c r="I185" s="18">
        <f>IF(G185="","",VLOOKUP(G185,WMS!$E$3:$Q$944,8,FALSE))</f>
        <v>1.7</v>
      </c>
      <c r="J185" s="18">
        <f>IF(G185="","",VLOOKUP(G185,WMS!$E$3:$Q$944,13,FALSE))</f>
        <v>8.9999999999999993E-3</v>
      </c>
      <c r="K185" s="26" t="b">
        <f t="shared" si="41"/>
        <v>1</v>
      </c>
      <c r="L185" s="7">
        <v>4</v>
      </c>
      <c r="M185" s="27">
        <f>IF(G185="","",VLOOKUP(G185,WMS!$E$3:$U$944,7,0)*L185)</f>
        <v>48</v>
      </c>
      <c r="N185" s="28" t="str">
        <f>IF(G185="","",VLOOKUP(G185,WMS!$E$3:$U$944,17,0))</f>
        <v>A15-103</v>
      </c>
      <c r="O185" s="29">
        <f t="shared" si="42"/>
        <v>6.8</v>
      </c>
      <c r="P185" s="29">
        <f t="shared" si="43"/>
        <v>3.5999999999999997E-2</v>
      </c>
      <c r="Q185" s="26" t="str">
        <f>IF(G185="","",VLOOKUP(G185,WMS!$E$3:$G$944,2,FALSE))</f>
        <v>KAS18122004</v>
      </c>
      <c r="R185" s="26" t="str">
        <f>IF(G185="","",VLOOKUP(G185,WMS!$E$3:$G$944,3,FALSE))</f>
        <v>KAS1812200401</v>
      </c>
      <c r="S185" s="17" t="str">
        <f>IF(R185="","",VLOOKUP(R185,CUSTOMS!$E$3:$N$1470,2,FALSE))</f>
        <v>9503006000</v>
      </c>
      <c r="T185" s="17" t="str">
        <f>IF(R185="","",VLOOKUP(R185,CUSTOMS!$E$3:$N$1470,3,FALSE))</f>
        <v>益智玩具</v>
      </c>
      <c r="U185" s="18">
        <f t="shared" si="44"/>
        <v>48</v>
      </c>
      <c r="V185" s="18" t="str">
        <f>IF(R185="","",VLOOKUP(R185,CUSTOMS!$E$3:$N$1470,5,FALSE))</f>
        <v>个</v>
      </c>
      <c r="W185" s="33">
        <f>IF(R185="","",VLOOKUP(R185,CUSTOMS!$E$3:$N$1470,6,FALSE))</f>
        <v>0.76849999999999996</v>
      </c>
      <c r="X185" s="33">
        <f t="shared" si="45"/>
        <v>36.887999999999998</v>
      </c>
      <c r="Y185" s="18" t="str">
        <f>IF(R185="","",VLOOKUP(R185,CUSTOMS!$E$3:$N$1470,8,FALSE))</f>
        <v>美元</v>
      </c>
      <c r="Z185" s="18" t="str">
        <f>IF(R185="","",VLOOKUP(R185,CUSTOMS!$E$3:$N$1470,9,FALSE))</f>
        <v>中国</v>
      </c>
      <c r="AA185" s="18" t="str">
        <f>IF(R185="","",VLOOKUP(R185,CUSTOMS!$E$3:$N$1470,10,FALSE))</f>
        <v>美国</v>
      </c>
      <c r="AB185" s="33">
        <f>IF(R185="","",VLOOKUP(G185,WMS!$E$3:$T$944,15,FALSE))</f>
        <v>0.10833333333333334</v>
      </c>
      <c r="AC185" s="33">
        <f t="shared" si="46"/>
        <v>5.2</v>
      </c>
      <c r="AD185" s="33" t="str">
        <f>IF(S185="","",VLOOKUP(S185,海关监管条件!$A$1:$B$2000,2,FALSE))</f>
        <v xml:space="preserve">A </v>
      </c>
    </row>
    <row r="186" spans="1:30">
      <c r="A186" s="2">
        <v>43482</v>
      </c>
      <c r="B186" s="2">
        <v>43483</v>
      </c>
      <c r="C186" s="2" t="s">
        <v>4191</v>
      </c>
      <c r="D186" s="3" t="s">
        <v>694</v>
      </c>
      <c r="E186" s="3" t="s">
        <v>3149</v>
      </c>
      <c r="F186" s="3">
        <v>42492153</v>
      </c>
      <c r="G186" s="17" t="str">
        <f t="shared" si="40"/>
        <v>KG-ARI-1812-00048-01538/42492153</v>
      </c>
      <c r="H186" s="18">
        <f>IF(G186="","",VLOOKUP(G186,WMS!$E$3:$Q$944,7,FALSE))</f>
        <v>12</v>
      </c>
      <c r="I186" s="18">
        <f>IF(G186="","",VLOOKUP(G186,WMS!$E$3:$Q$944,8,FALSE))</f>
        <v>3.25</v>
      </c>
      <c r="J186" s="18">
        <f>IF(G186="","",VLOOKUP(G186,WMS!$E$3:$Q$944,13,FALSE))</f>
        <v>8.9999999999999993E-3</v>
      </c>
      <c r="K186" s="26" t="b">
        <f t="shared" si="41"/>
        <v>1</v>
      </c>
      <c r="L186" s="7">
        <v>5</v>
      </c>
      <c r="M186" s="27">
        <f>IF(G186="","",VLOOKUP(G186,WMS!$E$3:$U$944,7,0)*L186)</f>
        <v>60</v>
      </c>
      <c r="N186" s="28" t="str">
        <f>IF(G186="","",VLOOKUP(G186,WMS!$E$3:$U$944,17,0))</f>
        <v>A15-103</v>
      </c>
      <c r="O186" s="29">
        <f t="shared" si="42"/>
        <v>16.25</v>
      </c>
      <c r="P186" s="29">
        <f t="shared" si="43"/>
        <v>4.4999999999999998E-2</v>
      </c>
      <c r="Q186" s="26" t="str">
        <f>IF(G186="","",VLOOKUP(G186,WMS!$E$3:$G$944,2,FALSE))</f>
        <v>KAS18122004</v>
      </c>
      <c r="R186" s="26" t="str">
        <f>IF(G186="","",VLOOKUP(G186,WMS!$E$3:$G$944,3,FALSE))</f>
        <v>KAS1812200401</v>
      </c>
      <c r="S186" s="17" t="str">
        <f>IF(R186="","",VLOOKUP(R186,CUSTOMS!$E$3:$N$1470,2,FALSE))</f>
        <v>9503006000</v>
      </c>
      <c r="T186" s="17" t="str">
        <f>IF(R186="","",VLOOKUP(R186,CUSTOMS!$E$3:$N$1470,3,FALSE))</f>
        <v>益智玩具</v>
      </c>
      <c r="U186" s="18">
        <f t="shared" si="44"/>
        <v>60</v>
      </c>
      <c r="V186" s="18" t="str">
        <f>IF(R186="","",VLOOKUP(R186,CUSTOMS!$E$3:$N$1470,5,FALSE))</f>
        <v>个</v>
      </c>
      <c r="W186" s="33">
        <f>IF(R186="","",VLOOKUP(R186,CUSTOMS!$E$3:$N$1470,6,FALSE))</f>
        <v>0.76849999999999996</v>
      </c>
      <c r="X186" s="33">
        <f t="shared" si="45"/>
        <v>46.11</v>
      </c>
      <c r="Y186" s="18" t="str">
        <f>IF(R186="","",VLOOKUP(R186,CUSTOMS!$E$3:$N$1470,8,FALSE))</f>
        <v>美元</v>
      </c>
      <c r="Z186" s="18" t="str">
        <f>IF(R186="","",VLOOKUP(R186,CUSTOMS!$E$3:$N$1470,9,FALSE))</f>
        <v>中国</v>
      </c>
      <c r="AA186" s="18" t="str">
        <f>IF(R186="","",VLOOKUP(R186,CUSTOMS!$E$3:$N$1470,10,FALSE))</f>
        <v>美国</v>
      </c>
      <c r="AB186" s="33">
        <f>IF(R186="","",VLOOKUP(G186,WMS!$E$3:$T$944,15,FALSE))</f>
        <v>0.27500000000000002</v>
      </c>
      <c r="AC186" s="33">
        <f t="shared" si="46"/>
        <v>16.5</v>
      </c>
      <c r="AD186" s="33" t="str">
        <f>IF(S186="","",VLOOKUP(S186,海关监管条件!$A$1:$B$2000,2,FALSE))</f>
        <v xml:space="preserve">A </v>
      </c>
    </row>
    <row r="187" spans="1:30">
      <c r="A187" s="2">
        <v>43482</v>
      </c>
      <c r="B187" s="2">
        <v>43483</v>
      </c>
      <c r="C187" s="2" t="s">
        <v>4191</v>
      </c>
      <c r="D187" s="3" t="s">
        <v>694</v>
      </c>
      <c r="E187" s="3" t="s">
        <v>3149</v>
      </c>
      <c r="F187" s="3">
        <v>42492191</v>
      </c>
      <c r="G187" s="17" t="str">
        <f t="shared" si="40"/>
        <v>KG-ARI-1812-00048-01538/42492191</v>
      </c>
      <c r="H187" s="18">
        <f>IF(G187="","",VLOOKUP(G187,WMS!$E$3:$Q$944,7,FALSE))</f>
        <v>12</v>
      </c>
      <c r="I187" s="18">
        <f>IF(G187="","",VLOOKUP(G187,WMS!$E$3:$Q$944,8,FALSE))</f>
        <v>3.75</v>
      </c>
      <c r="J187" s="18">
        <f>IF(G187="","",VLOOKUP(G187,WMS!$E$3:$Q$944,13,FALSE))</f>
        <v>8.9999999999999993E-3</v>
      </c>
      <c r="K187" s="26" t="b">
        <f t="shared" si="41"/>
        <v>1</v>
      </c>
      <c r="L187" s="7">
        <v>6</v>
      </c>
      <c r="M187" s="27">
        <f>IF(G187="","",VLOOKUP(G187,WMS!$E$3:$U$944,7,0)*L187)</f>
        <v>72</v>
      </c>
      <c r="N187" s="28" t="str">
        <f>IF(G187="","",VLOOKUP(G187,WMS!$E$3:$U$944,17,0))</f>
        <v>A15-103</v>
      </c>
      <c r="O187" s="29">
        <f t="shared" si="42"/>
        <v>22.5</v>
      </c>
      <c r="P187" s="29">
        <f t="shared" si="43"/>
        <v>5.3999999999999992E-2</v>
      </c>
      <c r="Q187" s="26" t="str">
        <f>IF(G187="","",VLOOKUP(G187,WMS!$E$3:$G$944,2,FALSE))</f>
        <v>KAS18122004</v>
      </c>
      <c r="R187" s="26" t="str">
        <f>IF(G187="","",VLOOKUP(G187,WMS!$E$3:$G$944,3,FALSE))</f>
        <v>KAS1812200401</v>
      </c>
      <c r="S187" s="17" t="str">
        <f>IF(R187="","",VLOOKUP(R187,CUSTOMS!$E$3:$N$1470,2,FALSE))</f>
        <v>9503006000</v>
      </c>
      <c r="T187" s="17" t="str">
        <f>IF(R187="","",VLOOKUP(R187,CUSTOMS!$E$3:$N$1470,3,FALSE))</f>
        <v>益智玩具</v>
      </c>
      <c r="U187" s="18">
        <f t="shared" si="44"/>
        <v>72</v>
      </c>
      <c r="V187" s="18" t="str">
        <f>IF(R187="","",VLOOKUP(R187,CUSTOMS!$E$3:$N$1470,5,FALSE))</f>
        <v>个</v>
      </c>
      <c r="W187" s="33">
        <f>IF(R187="","",VLOOKUP(R187,CUSTOMS!$E$3:$N$1470,6,FALSE))</f>
        <v>0.76849999999999996</v>
      </c>
      <c r="X187" s="33">
        <f t="shared" si="45"/>
        <v>55.331999999999994</v>
      </c>
      <c r="Y187" s="18" t="str">
        <f>IF(R187="","",VLOOKUP(R187,CUSTOMS!$E$3:$N$1470,8,FALSE))</f>
        <v>美元</v>
      </c>
      <c r="Z187" s="18" t="str">
        <f>IF(R187="","",VLOOKUP(R187,CUSTOMS!$E$3:$N$1470,9,FALSE))</f>
        <v>中国</v>
      </c>
      <c r="AA187" s="18" t="str">
        <f>IF(R187="","",VLOOKUP(R187,CUSTOMS!$E$3:$N$1470,10,FALSE))</f>
        <v>美国</v>
      </c>
      <c r="AB187" s="33">
        <f>IF(R187="","",VLOOKUP(G187,WMS!$E$3:$T$944,15,FALSE))</f>
        <v>0.27499999999999997</v>
      </c>
      <c r="AC187" s="33">
        <f t="shared" si="46"/>
        <v>19.799999999999997</v>
      </c>
      <c r="AD187" s="33" t="str">
        <f>IF(S187="","",VLOOKUP(S187,海关监管条件!$A$1:$B$2000,2,FALSE))</f>
        <v xml:space="preserve">A </v>
      </c>
    </row>
    <row r="188" spans="1:30">
      <c r="A188" s="2">
        <v>43482</v>
      </c>
      <c r="B188" s="2">
        <v>43483</v>
      </c>
      <c r="C188" s="2" t="s">
        <v>4191</v>
      </c>
      <c r="D188" s="3" t="s">
        <v>3223</v>
      </c>
      <c r="E188" s="3" t="s">
        <v>3224</v>
      </c>
      <c r="F188" s="3">
        <v>41401552</v>
      </c>
      <c r="G188" s="17" t="str">
        <f t="shared" si="40"/>
        <v>KG-ARI-1901-00066-01568/41401552</v>
      </c>
      <c r="H188" s="18">
        <f>IF(G188="","",VLOOKUP(G188,WMS!$E$3:$Q$944,7,FALSE))</f>
        <v>12</v>
      </c>
      <c r="I188" s="18">
        <f>IF(G188="","",VLOOKUP(G188,WMS!$E$3:$Q$944,8,FALSE))</f>
        <v>2.25</v>
      </c>
      <c r="J188" s="18">
        <f>IF(G188="","",VLOOKUP(G188,WMS!$E$3:$Q$944,13,FALSE))</f>
        <v>0.05</v>
      </c>
      <c r="K188" s="26" t="b">
        <f t="shared" si="41"/>
        <v>1</v>
      </c>
      <c r="L188" s="7">
        <v>11</v>
      </c>
      <c r="M188" s="27">
        <f>IF(G188="","",VLOOKUP(G188,WMS!$E$3:$U$944,7,0)*L188)</f>
        <v>132</v>
      </c>
      <c r="N188" s="28" t="str">
        <f>IF(G188="","",VLOOKUP(G188,WMS!$E$3:$U$944,17,0))</f>
        <v>A08-303</v>
      </c>
      <c r="O188" s="29">
        <f t="shared" si="42"/>
        <v>24.75</v>
      </c>
      <c r="P188" s="29">
        <f t="shared" si="43"/>
        <v>0.55000000000000004</v>
      </c>
      <c r="Q188" s="26" t="str">
        <f>IF(G188="","",VLOOKUP(G188,WMS!$E$3:$G$944,2,FALSE))</f>
        <v>KAS19010703</v>
      </c>
      <c r="R188" s="26" t="str">
        <f>IF(G188="","",VLOOKUP(G188,WMS!$E$3:$G$944,3,FALSE))</f>
        <v>KAS1901070302</v>
      </c>
      <c r="S188" s="17" t="str">
        <f>IF(R188="","",VLOOKUP(R188,CUSTOMS!$E$3:$N$1470,2,FALSE))</f>
        <v>3924100000</v>
      </c>
      <c r="T188" s="17" t="str">
        <f>IF(R188="","",VLOOKUP(R188,CUSTOMS!$E$3:$N$1470,3,FALSE))</f>
        <v>塑胶食物盒/C</v>
      </c>
      <c r="U188" s="18">
        <f t="shared" si="44"/>
        <v>19.9375</v>
      </c>
      <c r="V188" s="18" t="str">
        <f>IF(R188="","",VLOOKUP(R188,CUSTOMS!$E$3:$N$1470,5,FALSE))</f>
        <v>千克</v>
      </c>
      <c r="W188" s="33">
        <f>IF(R188="","",VLOOKUP(R188,CUSTOMS!$E$3:$N$1470,6,FALSE))</f>
        <v>2</v>
      </c>
      <c r="X188" s="33">
        <f t="shared" si="45"/>
        <v>39.875</v>
      </c>
      <c r="Y188" s="18" t="str">
        <f>IF(R188="","",VLOOKUP(R188,CUSTOMS!$E$3:$N$1470,8,FALSE))</f>
        <v>美元</v>
      </c>
      <c r="Z188" s="18" t="str">
        <f>IF(R188="","",VLOOKUP(R188,CUSTOMS!$E$3:$N$1470,9,FALSE))</f>
        <v>中国</v>
      </c>
      <c r="AA188" s="18" t="str">
        <f>IF(R188="","",VLOOKUP(R188,CUSTOMS!$E$3:$N$1470,10,FALSE))</f>
        <v>美国</v>
      </c>
      <c r="AB188" s="33">
        <f>IF(R188="","",VLOOKUP(G188,WMS!$E$3:$T$944,15,FALSE))</f>
        <v>0.15104166666666666</v>
      </c>
      <c r="AC188" s="33">
        <f t="shared" si="46"/>
        <v>19.9375</v>
      </c>
      <c r="AD188" s="33" t="str">
        <f>IF(S188="","",VLOOKUP(S188,海关监管条件!$A$1:$B$2000,2,FALSE))</f>
        <v xml:space="preserve">A </v>
      </c>
    </row>
    <row r="189" spans="1:30">
      <c r="A189" s="2">
        <v>43482</v>
      </c>
      <c r="B189" s="2">
        <v>43483</v>
      </c>
      <c r="C189" s="2" t="s">
        <v>4191</v>
      </c>
      <c r="D189" s="3" t="s">
        <v>3223</v>
      </c>
      <c r="E189" s="3" t="s">
        <v>3224</v>
      </c>
      <c r="F189" s="3">
        <v>41401576</v>
      </c>
      <c r="G189" s="17" t="str">
        <f t="shared" si="40"/>
        <v>KG-ARI-1901-00066-01568/41401576</v>
      </c>
      <c r="H189" s="18">
        <f>IF(G189="","",VLOOKUP(G189,WMS!$E$3:$Q$944,7,FALSE))</f>
        <v>12</v>
      </c>
      <c r="I189" s="18">
        <f>IF(G189="","",VLOOKUP(G189,WMS!$E$3:$Q$944,8,FALSE))</f>
        <v>2.25</v>
      </c>
      <c r="J189" s="18">
        <f>IF(G189="","",VLOOKUP(G189,WMS!$E$3:$Q$944,13,FALSE))</f>
        <v>4.3999999999999997E-2</v>
      </c>
      <c r="K189" s="26" t="b">
        <f t="shared" si="41"/>
        <v>1</v>
      </c>
      <c r="L189" s="7">
        <v>15</v>
      </c>
      <c r="M189" s="27">
        <f>IF(G189="","",VLOOKUP(G189,WMS!$E$3:$U$944,7,0)*L189)</f>
        <v>180</v>
      </c>
      <c r="N189" s="28" t="str">
        <f>IF(G189="","",VLOOKUP(G189,WMS!$E$3:$U$944,17,0))</f>
        <v>A07-203</v>
      </c>
      <c r="O189" s="29">
        <f t="shared" si="42"/>
        <v>33.75</v>
      </c>
      <c r="P189" s="29">
        <f t="shared" si="43"/>
        <v>0.65999999999999992</v>
      </c>
      <c r="Q189" s="26" t="str">
        <f>IF(G189="","",VLOOKUP(G189,WMS!$E$3:$G$944,2,FALSE))</f>
        <v>KAS19010703</v>
      </c>
      <c r="R189" s="26" t="str">
        <f>IF(G189="","",VLOOKUP(G189,WMS!$E$3:$G$944,3,FALSE))</f>
        <v>KAS1901070302</v>
      </c>
      <c r="S189" s="17" t="str">
        <f>IF(R189="","",VLOOKUP(R189,CUSTOMS!$E$3:$N$1470,2,FALSE))</f>
        <v>3924100000</v>
      </c>
      <c r="T189" s="17" t="str">
        <f>IF(R189="","",VLOOKUP(R189,CUSTOMS!$E$3:$N$1470,3,FALSE))</f>
        <v>塑胶食物盒/C</v>
      </c>
      <c r="U189" s="18">
        <f t="shared" si="44"/>
        <v>27.954545454545453</v>
      </c>
      <c r="V189" s="18" t="str">
        <f>IF(R189="","",VLOOKUP(R189,CUSTOMS!$E$3:$N$1470,5,FALSE))</f>
        <v>千克</v>
      </c>
      <c r="W189" s="33">
        <f>IF(R189="","",VLOOKUP(R189,CUSTOMS!$E$3:$N$1470,6,FALSE))</f>
        <v>2</v>
      </c>
      <c r="X189" s="33">
        <f t="shared" si="45"/>
        <v>55.909090909090907</v>
      </c>
      <c r="Y189" s="18" t="str">
        <f>IF(R189="","",VLOOKUP(R189,CUSTOMS!$E$3:$N$1470,8,FALSE))</f>
        <v>美元</v>
      </c>
      <c r="Z189" s="18" t="str">
        <f>IF(R189="","",VLOOKUP(R189,CUSTOMS!$E$3:$N$1470,9,FALSE))</f>
        <v>中国</v>
      </c>
      <c r="AA189" s="18" t="str">
        <f>IF(R189="","",VLOOKUP(R189,CUSTOMS!$E$3:$N$1470,10,FALSE))</f>
        <v>美国</v>
      </c>
      <c r="AB189" s="33">
        <f>IF(R189="","",VLOOKUP(G189,WMS!$E$3:$T$944,15,FALSE))</f>
        <v>0.1553030303030303</v>
      </c>
      <c r="AC189" s="33">
        <f t="shared" si="46"/>
        <v>27.954545454545453</v>
      </c>
      <c r="AD189" s="33" t="str">
        <f>IF(S189="","",VLOOKUP(S189,海关监管条件!$A$1:$B$2000,2,FALSE))</f>
        <v xml:space="preserve">A </v>
      </c>
    </row>
    <row r="190" spans="1:30">
      <c r="A190" s="2">
        <v>43482</v>
      </c>
      <c r="B190" s="2">
        <v>43483</v>
      </c>
      <c r="C190" s="2" t="s">
        <v>4191</v>
      </c>
      <c r="D190" s="3" t="s">
        <v>3223</v>
      </c>
      <c r="E190" s="3" t="s">
        <v>3224</v>
      </c>
      <c r="F190" s="3">
        <v>41521328</v>
      </c>
      <c r="G190" s="17" t="str">
        <f t="shared" si="40"/>
        <v>KG-ARI-1901-00066-01568/41521328</v>
      </c>
      <c r="H190" s="18">
        <f>IF(G190="","",VLOOKUP(G190,WMS!$E$3:$Q$944,7,FALSE))</f>
        <v>8</v>
      </c>
      <c r="I190" s="18">
        <f>IF(G190="","",VLOOKUP(G190,WMS!$E$3:$Q$944,8,FALSE))</f>
        <v>3.3</v>
      </c>
      <c r="J190" s="18">
        <f>IF(G190="","",VLOOKUP(G190,WMS!$E$3:$Q$944,13,FALSE))</f>
        <v>7.0000000000000007E-2</v>
      </c>
      <c r="K190" s="26" t="b">
        <f t="shared" si="41"/>
        <v>1</v>
      </c>
      <c r="L190" s="7">
        <v>16</v>
      </c>
      <c r="M190" s="27">
        <f>IF(G190="","",VLOOKUP(G190,WMS!$E$3:$U$944,7,0)*L190)</f>
        <v>128</v>
      </c>
      <c r="N190" s="28" t="str">
        <f>IF(G190="","",VLOOKUP(G190,WMS!$E$3:$U$944,17,0))</f>
        <v>A02-102</v>
      </c>
      <c r="O190" s="29">
        <f t="shared" si="42"/>
        <v>52.8</v>
      </c>
      <c r="P190" s="29">
        <f t="shared" si="43"/>
        <v>1.1200000000000001</v>
      </c>
      <c r="Q190" s="26" t="str">
        <f>IF(G190="","",VLOOKUP(G190,WMS!$E$3:$G$944,2,FALSE))</f>
        <v>KAS19010703</v>
      </c>
      <c r="R190" s="26" t="str">
        <f>IF(G190="","",VLOOKUP(G190,WMS!$E$3:$G$944,3,FALSE))</f>
        <v>KAS1901070302</v>
      </c>
      <c r="S190" s="17" t="str">
        <f>IF(R190="","",VLOOKUP(R190,CUSTOMS!$E$3:$N$1470,2,FALSE))</f>
        <v>3924100000</v>
      </c>
      <c r="T190" s="17" t="str">
        <f>IF(R190="","",VLOOKUP(R190,CUSTOMS!$E$3:$N$1470,3,FALSE))</f>
        <v>塑胶食物盒/C</v>
      </c>
      <c r="U190" s="18">
        <f t="shared" si="44"/>
        <v>44.521739130434781</v>
      </c>
      <c r="V190" s="18" t="str">
        <f>IF(R190="","",VLOOKUP(R190,CUSTOMS!$E$3:$N$1470,5,FALSE))</f>
        <v>千克</v>
      </c>
      <c r="W190" s="33">
        <f>IF(R190="","",VLOOKUP(R190,CUSTOMS!$E$3:$N$1470,6,FALSE))</f>
        <v>2</v>
      </c>
      <c r="X190" s="33">
        <f t="shared" si="45"/>
        <v>89.043478260869563</v>
      </c>
      <c r="Y190" s="18" t="str">
        <f>IF(R190="","",VLOOKUP(R190,CUSTOMS!$E$3:$N$1470,8,FALSE))</f>
        <v>美元</v>
      </c>
      <c r="Z190" s="18" t="str">
        <f>IF(R190="","",VLOOKUP(R190,CUSTOMS!$E$3:$N$1470,9,FALSE))</f>
        <v>中国</v>
      </c>
      <c r="AA190" s="18" t="str">
        <f>IF(R190="","",VLOOKUP(R190,CUSTOMS!$E$3:$N$1470,10,FALSE))</f>
        <v>美国</v>
      </c>
      <c r="AB190" s="33">
        <f>IF(R190="","",VLOOKUP(G190,WMS!$E$3:$T$944,15,FALSE))</f>
        <v>0.34782608695652173</v>
      </c>
      <c r="AC190" s="33">
        <f t="shared" si="46"/>
        <v>44.521739130434781</v>
      </c>
      <c r="AD190" s="33" t="str">
        <f>IF(S190="","",VLOOKUP(S190,海关监管条件!$A$1:$B$2000,2,FALSE))</f>
        <v xml:space="preserve">A </v>
      </c>
    </row>
    <row r="191" spans="1:30">
      <c r="A191" s="2">
        <v>43482</v>
      </c>
      <c r="B191" s="2">
        <v>43483</v>
      </c>
      <c r="C191" s="2" t="s">
        <v>4191</v>
      </c>
      <c r="D191" s="3" t="s">
        <v>3223</v>
      </c>
      <c r="E191" s="3" t="s">
        <v>3224</v>
      </c>
      <c r="F191" s="3">
        <v>42271734</v>
      </c>
      <c r="G191" s="17" t="str">
        <f t="shared" si="40"/>
        <v>KG-ARI-1901-00066-01568/42271734</v>
      </c>
      <c r="H191" s="18">
        <f>IF(G191="","",VLOOKUP(G191,WMS!$E$3:$Q$944,7,FALSE))</f>
        <v>12</v>
      </c>
      <c r="I191" s="18">
        <f>IF(G191="","",VLOOKUP(G191,WMS!$E$3:$Q$944,8,FALSE))</f>
        <v>3.2</v>
      </c>
      <c r="J191" s="18">
        <f>IF(G191="","",VLOOKUP(G191,WMS!$E$3:$Q$944,13,FALSE))</f>
        <v>3.1E-2</v>
      </c>
      <c r="K191" s="26" t="b">
        <f t="shared" si="41"/>
        <v>1</v>
      </c>
      <c r="L191" s="7">
        <v>5</v>
      </c>
      <c r="M191" s="27">
        <f>IF(G191="","",VLOOKUP(G191,WMS!$E$3:$U$944,7,0)*L191)</f>
        <v>60</v>
      </c>
      <c r="N191" s="28" t="str">
        <f>IF(G191="","",VLOOKUP(G191,WMS!$E$3:$U$944,17,0))</f>
        <v>A08-303</v>
      </c>
      <c r="O191" s="29">
        <f t="shared" si="42"/>
        <v>16</v>
      </c>
      <c r="P191" s="29">
        <f t="shared" si="43"/>
        <v>0.155</v>
      </c>
      <c r="Q191" s="26" t="str">
        <f>IF(G191="","",VLOOKUP(G191,WMS!$E$3:$G$944,2,FALSE))</f>
        <v>KAS19010703</v>
      </c>
      <c r="R191" s="26" t="str">
        <f>IF(G191="","",VLOOKUP(G191,WMS!$E$3:$G$944,3,FALSE))</f>
        <v>KAS1901070303</v>
      </c>
      <c r="S191" s="17" t="str">
        <f>IF(R191="","",VLOOKUP(R191,CUSTOMS!$E$3:$N$1470,2,FALSE))</f>
        <v>3924100000</v>
      </c>
      <c r="T191" s="17" t="str">
        <f>IF(R191="","",VLOOKUP(R191,CUSTOMS!$E$3:$N$1470,3,FALSE))</f>
        <v>塑胶食物盒/C</v>
      </c>
      <c r="U191" s="18">
        <f t="shared" si="44"/>
        <v>13.75</v>
      </c>
      <c r="V191" s="18" t="str">
        <f>IF(R191="","",VLOOKUP(R191,CUSTOMS!$E$3:$N$1470,5,FALSE))</f>
        <v>千克</v>
      </c>
      <c r="W191" s="33">
        <f>IF(R191="","",VLOOKUP(R191,CUSTOMS!$E$3:$N$1470,6,FALSE))</f>
        <v>2</v>
      </c>
      <c r="X191" s="33">
        <f t="shared" si="45"/>
        <v>27.5</v>
      </c>
      <c r="Y191" s="18" t="str">
        <f>IF(R191="","",VLOOKUP(R191,CUSTOMS!$E$3:$N$1470,8,FALSE))</f>
        <v>美元</v>
      </c>
      <c r="Z191" s="18" t="str">
        <f>IF(R191="","",VLOOKUP(R191,CUSTOMS!$E$3:$N$1470,9,FALSE))</f>
        <v>中国</v>
      </c>
      <c r="AA191" s="18" t="str">
        <f>IF(R191="","",VLOOKUP(R191,CUSTOMS!$E$3:$N$1470,10,FALSE))</f>
        <v>美国</v>
      </c>
      <c r="AB191" s="33">
        <f>IF(R191="","",VLOOKUP(G191,WMS!$E$3:$T$944,15,FALSE))</f>
        <v>0.22916666666666666</v>
      </c>
      <c r="AC191" s="33">
        <f t="shared" si="46"/>
        <v>13.75</v>
      </c>
      <c r="AD191" s="33" t="str">
        <f>IF(S191="","",VLOOKUP(S191,海关监管条件!$A$1:$B$2000,2,FALSE))</f>
        <v xml:space="preserve">A </v>
      </c>
    </row>
    <row r="192" spans="1:30">
      <c r="A192" s="2">
        <v>43482</v>
      </c>
      <c r="B192" s="2">
        <v>43483</v>
      </c>
      <c r="C192" s="2" t="s">
        <v>4191</v>
      </c>
      <c r="D192" s="3" t="s">
        <v>3223</v>
      </c>
      <c r="E192" s="3" t="s">
        <v>3224</v>
      </c>
      <c r="F192" s="3">
        <v>42433712</v>
      </c>
      <c r="G192" s="17" t="str">
        <f t="shared" si="40"/>
        <v>KG-ARI-1901-00066-01568/42433712</v>
      </c>
      <c r="H192" s="18">
        <f>IF(G192="","",VLOOKUP(G192,WMS!$E$3:$Q$944,7,FALSE))</f>
        <v>12</v>
      </c>
      <c r="I192" s="18">
        <f>IF(G192="","",VLOOKUP(G192,WMS!$E$3:$Q$944,8,FALSE))</f>
        <v>2.4500000000000002</v>
      </c>
      <c r="J192" s="18">
        <f>IF(G192="","",VLOOKUP(G192,WMS!$E$3:$Q$944,13,FALSE))</f>
        <v>3.2000000000000001E-2</v>
      </c>
      <c r="K192" s="26" t="b">
        <f t="shared" si="41"/>
        <v>1</v>
      </c>
      <c r="L192" s="7">
        <v>5</v>
      </c>
      <c r="M192" s="27">
        <f>IF(G192="","",VLOOKUP(G192,WMS!$E$3:$U$944,7,0)*L192)</f>
        <v>60</v>
      </c>
      <c r="N192" s="28" t="str">
        <f>IF(G192="","",VLOOKUP(G192,WMS!$E$3:$U$944,17,0))</f>
        <v>A08-303</v>
      </c>
      <c r="O192" s="29">
        <f t="shared" si="42"/>
        <v>12.25</v>
      </c>
      <c r="P192" s="29">
        <f t="shared" si="43"/>
        <v>0.16</v>
      </c>
      <c r="Q192" s="26" t="str">
        <f>IF(G192="","",VLOOKUP(G192,WMS!$E$3:$G$944,2,FALSE))</f>
        <v>KAS19010703</v>
      </c>
      <c r="R192" s="26" t="str">
        <f>IF(G192="","",VLOOKUP(G192,WMS!$E$3:$G$944,3,FALSE))</f>
        <v>KAS1901070303</v>
      </c>
      <c r="S192" s="17" t="str">
        <f>IF(R192="","",VLOOKUP(R192,CUSTOMS!$E$3:$N$1470,2,FALSE))</f>
        <v>3924100000</v>
      </c>
      <c r="T192" s="17" t="str">
        <f>IF(R192="","",VLOOKUP(R192,CUSTOMS!$E$3:$N$1470,3,FALSE))</f>
        <v>塑胶食物盒/C</v>
      </c>
      <c r="U192" s="18">
        <f t="shared" si="44"/>
        <v>11.25</v>
      </c>
      <c r="V192" s="18" t="str">
        <f>IF(R192="","",VLOOKUP(R192,CUSTOMS!$E$3:$N$1470,5,FALSE))</f>
        <v>千克</v>
      </c>
      <c r="W192" s="33">
        <f>IF(R192="","",VLOOKUP(R192,CUSTOMS!$E$3:$N$1470,6,FALSE))</f>
        <v>2</v>
      </c>
      <c r="X192" s="33">
        <f t="shared" si="45"/>
        <v>22.5</v>
      </c>
      <c r="Y192" s="18" t="str">
        <f>IF(R192="","",VLOOKUP(R192,CUSTOMS!$E$3:$N$1470,8,FALSE))</f>
        <v>美元</v>
      </c>
      <c r="Z192" s="18" t="str">
        <f>IF(R192="","",VLOOKUP(R192,CUSTOMS!$E$3:$N$1470,9,FALSE))</f>
        <v>中国</v>
      </c>
      <c r="AA192" s="18" t="str">
        <f>IF(R192="","",VLOOKUP(R192,CUSTOMS!$E$3:$N$1470,10,FALSE))</f>
        <v>美国</v>
      </c>
      <c r="AB192" s="33">
        <f>IF(R192="","",VLOOKUP(G192,WMS!$E$3:$T$944,15,FALSE))</f>
        <v>0.1875</v>
      </c>
      <c r="AC192" s="33">
        <f t="shared" si="46"/>
        <v>11.25</v>
      </c>
      <c r="AD192" s="33" t="str">
        <f>IF(S192="","",VLOOKUP(S192,海关监管条件!$A$1:$B$2000,2,FALSE))</f>
        <v xml:space="preserve">A </v>
      </c>
    </row>
    <row r="193" spans="1:30">
      <c r="A193" s="2">
        <v>43482</v>
      </c>
      <c r="B193" s="2">
        <v>43483</v>
      </c>
      <c r="C193" s="2" t="s">
        <v>4191</v>
      </c>
      <c r="D193" s="3" t="s">
        <v>3223</v>
      </c>
      <c r="E193" s="3" t="s">
        <v>3224</v>
      </c>
      <c r="F193" s="3">
        <v>42433859</v>
      </c>
      <c r="G193" s="17" t="str">
        <f t="shared" si="40"/>
        <v>KG-ARI-1901-00066-01568/42433859</v>
      </c>
      <c r="H193" s="18">
        <f>IF(G193="","",VLOOKUP(G193,WMS!$E$3:$Q$944,7,FALSE))</f>
        <v>12</v>
      </c>
      <c r="I193" s="18">
        <f>IF(G193="","",VLOOKUP(G193,WMS!$E$3:$Q$944,8,FALSE))</f>
        <v>0.7</v>
      </c>
      <c r="J193" s="18">
        <f>IF(G193="","",VLOOKUP(G193,WMS!$E$3:$Q$944,13,FALSE))</f>
        <v>2.8000000000000001E-2</v>
      </c>
      <c r="K193" s="26" t="b">
        <f t="shared" si="41"/>
        <v>1</v>
      </c>
      <c r="L193" s="7">
        <v>6</v>
      </c>
      <c r="M193" s="27">
        <f>IF(G193="","",VLOOKUP(G193,WMS!$E$3:$U$944,7,0)*L193)</f>
        <v>72</v>
      </c>
      <c r="N193" s="28" t="str">
        <f>IF(G193="","",VLOOKUP(G193,WMS!$E$3:$U$944,17,0))</f>
        <v>A08-303</v>
      </c>
      <c r="O193" s="29">
        <f t="shared" si="42"/>
        <v>4.1999999999999993</v>
      </c>
      <c r="P193" s="29">
        <f t="shared" si="43"/>
        <v>0.16800000000000001</v>
      </c>
      <c r="Q193" s="26" t="str">
        <f>IF(G193="","",VLOOKUP(G193,WMS!$E$3:$G$944,2,FALSE))</f>
        <v>KAS19010703</v>
      </c>
      <c r="R193" s="26" t="str">
        <f>IF(G193="","",VLOOKUP(G193,WMS!$E$3:$G$944,3,FALSE))</f>
        <v>KAS1901070303</v>
      </c>
      <c r="S193" s="17" t="str">
        <f>IF(R193="","",VLOOKUP(R193,CUSTOMS!$E$3:$N$1470,2,FALSE))</f>
        <v>3924100000</v>
      </c>
      <c r="T193" s="17" t="str">
        <f>IF(R193="","",VLOOKUP(R193,CUSTOMS!$E$3:$N$1470,3,FALSE))</f>
        <v>塑胶食物盒/C</v>
      </c>
      <c r="U193" s="18">
        <f t="shared" si="44"/>
        <v>22</v>
      </c>
      <c r="V193" s="18" t="str">
        <f>IF(R193="","",VLOOKUP(R193,CUSTOMS!$E$3:$N$1470,5,FALSE))</f>
        <v>千克</v>
      </c>
      <c r="W193" s="33">
        <f>IF(R193="","",VLOOKUP(R193,CUSTOMS!$E$3:$N$1470,6,FALSE))</f>
        <v>2</v>
      </c>
      <c r="X193" s="33">
        <f t="shared" si="45"/>
        <v>44</v>
      </c>
      <c r="Y193" s="18" t="str">
        <f>IF(R193="","",VLOOKUP(R193,CUSTOMS!$E$3:$N$1470,8,FALSE))</f>
        <v>美元</v>
      </c>
      <c r="Z193" s="18" t="str">
        <f>IF(R193="","",VLOOKUP(R193,CUSTOMS!$E$3:$N$1470,9,FALSE))</f>
        <v>中国</v>
      </c>
      <c r="AA193" s="18" t="str">
        <f>IF(R193="","",VLOOKUP(R193,CUSTOMS!$E$3:$N$1470,10,FALSE))</f>
        <v>美国</v>
      </c>
      <c r="AB193" s="33">
        <f>IF(R193="","",VLOOKUP(G193,WMS!$E$3:$T$944,15,FALSE))</f>
        <v>0.30555555555555558</v>
      </c>
      <c r="AC193" s="33">
        <f t="shared" si="46"/>
        <v>22</v>
      </c>
      <c r="AD193" s="33" t="str">
        <f>IF(S193="","",VLOOKUP(S193,海关监管条件!$A$1:$B$2000,2,FALSE))</f>
        <v xml:space="preserve">A </v>
      </c>
    </row>
    <row r="194" spans="1:30">
      <c r="A194" s="2">
        <v>43482</v>
      </c>
      <c r="B194" s="2">
        <v>43483</v>
      </c>
      <c r="C194" s="2" t="s">
        <v>4191</v>
      </c>
      <c r="D194" s="3" t="s">
        <v>3223</v>
      </c>
      <c r="E194" s="3" t="s">
        <v>3224</v>
      </c>
      <c r="F194" s="3">
        <v>42575863</v>
      </c>
      <c r="G194" s="17" t="str">
        <f t="shared" si="40"/>
        <v>KG-ARI-1901-00066-01568/42575863</v>
      </c>
      <c r="H194" s="18">
        <f>IF(G194="","",VLOOKUP(G194,WMS!$E$3:$Q$944,7,FALSE))</f>
        <v>6</v>
      </c>
      <c r="I194" s="18">
        <f>IF(G194="","",VLOOKUP(G194,WMS!$E$3:$Q$944,8,FALSE))</f>
        <v>0.7</v>
      </c>
      <c r="J194" s="18">
        <f>IF(G194="","",VLOOKUP(G194,WMS!$E$3:$Q$944,13,FALSE))</f>
        <v>8.0000000000000002E-3</v>
      </c>
      <c r="K194" s="26" t="b">
        <f t="shared" si="41"/>
        <v>1</v>
      </c>
      <c r="L194" s="7">
        <v>23</v>
      </c>
      <c r="M194" s="27">
        <f>IF(G194="","",VLOOKUP(G194,WMS!$E$3:$U$944,7,0)*L194)</f>
        <v>138</v>
      </c>
      <c r="N194" s="28" t="str">
        <f>IF(G194="","",VLOOKUP(G194,WMS!$E$3:$U$944,17,0))</f>
        <v>A08-303</v>
      </c>
      <c r="O194" s="29">
        <f t="shared" si="42"/>
        <v>16.099999999999998</v>
      </c>
      <c r="P194" s="29">
        <f t="shared" si="43"/>
        <v>0.184</v>
      </c>
      <c r="Q194" s="26" t="str">
        <f>IF(G194="","",VLOOKUP(G194,WMS!$E$3:$G$944,2,FALSE))</f>
        <v>KAS19010703</v>
      </c>
      <c r="R194" s="26" t="str">
        <f>IF(G194="","",VLOOKUP(G194,WMS!$E$3:$G$944,3,FALSE))</f>
        <v>KAS1901070307</v>
      </c>
      <c r="S194" s="17" t="str">
        <f>IF(R194="","",VLOOKUP(R194,CUSTOMS!$E$3:$N$1470,2,FALSE))</f>
        <v>3924100000</v>
      </c>
      <c r="T194" s="17" t="str">
        <f>IF(R194="","",VLOOKUP(R194,CUSTOMS!$E$3:$N$1470,3,FALSE))</f>
        <v>塑胶水杯</v>
      </c>
      <c r="U194" s="18">
        <f t="shared" si="44"/>
        <v>7.2285714285714286</v>
      </c>
      <c r="V194" s="18" t="str">
        <f>IF(R194="","",VLOOKUP(R194,CUSTOMS!$E$3:$N$1470,5,FALSE))</f>
        <v>千克</v>
      </c>
      <c r="W194" s="33">
        <f>IF(R194="","",VLOOKUP(R194,CUSTOMS!$E$3:$N$1470,6,FALSE))</f>
        <v>2</v>
      </c>
      <c r="X194" s="33">
        <f t="shared" si="45"/>
        <v>14.457142857142857</v>
      </c>
      <c r="Y194" s="18" t="str">
        <f>IF(R194="","",VLOOKUP(R194,CUSTOMS!$E$3:$N$1470,8,FALSE))</f>
        <v>美元</v>
      </c>
      <c r="Z194" s="18" t="str">
        <f>IF(R194="","",VLOOKUP(R194,CUSTOMS!$E$3:$N$1470,9,FALSE))</f>
        <v>中国</v>
      </c>
      <c r="AA194" s="18" t="str">
        <f>IF(R194="","",VLOOKUP(R194,CUSTOMS!$E$3:$N$1470,10,FALSE))</f>
        <v>美国</v>
      </c>
      <c r="AB194" s="33">
        <f>IF(R194="","",VLOOKUP(G194,WMS!$E$3:$T$944,15,FALSE))</f>
        <v>5.2380952380952382E-2</v>
      </c>
      <c r="AC194" s="33">
        <f t="shared" si="46"/>
        <v>7.2285714285714286</v>
      </c>
      <c r="AD194" s="33" t="str">
        <f>IF(S194="","",VLOOKUP(S194,海关监管条件!$A$1:$B$2000,2,FALSE))</f>
        <v xml:space="preserve">A </v>
      </c>
    </row>
    <row r="195" spans="1:30">
      <c r="A195" s="2">
        <v>43482</v>
      </c>
      <c r="B195" s="2">
        <v>43483</v>
      </c>
      <c r="C195" s="2" t="s">
        <v>4191</v>
      </c>
      <c r="D195" s="3" t="s">
        <v>3223</v>
      </c>
      <c r="E195" s="3" t="s">
        <v>3224</v>
      </c>
      <c r="F195" s="3">
        <v>42632764</v>
      </c>
      <c r="G195" s="17" t="str">
        <f t="shared" si="40"/>
        <v>KG-ARI-1901-00066-01568/42632764</v>
      </c>
      <c r="H195" s="18">
        <f>IF(G195="","",VLOOKUP(G195,WMS!$E$3:$Q$944,7,FALSE))</f>
        <v>12</v>
      </c>
      <c r="I195" s="18">
        <f>IF(G195="","",VLOOKUP(G195,WMS!$E$3:$Q$944,8,FALSE))</f>
        <v>2.1</v>
      </c>
      <c r="J195" s="18">
        <f>IF(G195="","",VLOOKUP(G195,WMS!$E$3:$Q$944,13,FALSE))</f>
        <v>1.7000000000000001E-2</v>
      </c>
      <c r="K195" s="26" t="b">
        <f t="shared" si="41"/>
        <v>1</v>
      </c>
      <c r="L195" s="7">
        <v>3</v>
      </c>
      <c r="M195" s="27">
        <f>IF(G195="","",VLOOKUP(G195,WMS!$E$3:$U$944,7,0)*L195)</f>
        <v>36</v>
      </c>
      <c r="N195" s="28" t="str">
        <f>IF(G195="","",VLOOKUP(G195,WMS!$E$3:$U$944,17,0))</f>
        <v>A02-102</v>
      </c>
      <c r="O195" s="29">
        <f t="shared" si="42"/>
        <v>6.3000000000000007</v>
      </c>
      <c r="P195" s="29">
        <f t="shared" si="43"/>
        <v>5.1000000000000004E-2</v>
      </c>
      <c r="Q195" s="26" t="str">
        <f>IF(G195="","",VLOOKUP(G195,WMS!$E$3:$G$944,2,FALSE))</f>
        <v>KAS19010703</v>
      </c>
      <c r="R195" s="26" t="str">
        <f>IF(G195="","",VLOOKUP(G195,WMS!$E$3:$G$944,3,FALSE))</f>
        <v>KAS1901070302</v>
      </c>
      <c r="S195" s="17" t="str">
        <f>IF(R195="","",VLOOKUP(R195,CUSTOMS!$E$3:$N$1470,2,FALSE))</f>
        <v>3924100000</v>
      </c>
      <c r="T195" s="17" t="str">
        <f>IF(R195="","",VLOOKUP(R195,CUSTOMS!$E$3:$N$1470,3,FALSE))</f>
        <v>塑胶食物盒/C</v>
      </c>
      <c r="U195" s="18">
        <f t="shared" si="44"/>
        <v>5.3999999999999995</v>
      </c>
      <c r="V195" s="18" t="str">
        <f>IF(R195="","",VLOOKUP(R195,CUSTOMS!$E$3:$N$1470,5,FALSE))</f>
        <v>千克</v>
      </c>
      <c r="W195" s="33">
        <f>IF(R195="","",VLOOKUP(R195,CUSTOMS!$E$3:$N$1470,6,FALSE))</f>
        <v>2</v>
      </c>
      <c r="X195" s="33">
        <f t="shared" si="45"/>
        <v>10.799999999999999</v>
      </c>
      <c r="Y195" s="18" t="str">
        <f>IF(R195="","",VLOOKUP(R195,CUSTOMS!$E$3:$N$1470,8,FALSE))</f>
        <v>美元</v>
      </c>
      <c r="Z195" s="18" t="str">
        <f>IF(R195="","",VLOOKUP(R195,CUSTOMS!$E$3:$N$1470,9,FALSE))</f>
        <v>中国</v>
      </c>
      <c r="AA195" s="18" t="str">
        <f>IF(R195="","",VLOOKUP(R195,CUSTOMS!$E$3:$N$1470,10,FALSE))</f>
        <v>美国</v>
      </c>
      <c r="AB195" s="33">
        <f>IF(R195="","",VLOOKUP(G195,WMS!$E$3:$T$944,15,FALSE))</f>
        <v>0.15</v>
      </c>
      <c r="AC195" s="33">
        <f t="shared" si="46"/>
        <v>5.3999999999999995</v>
      </c>
      <c r="AD195" s="33" t="str">
        <f>IF(S195="","",VLOOKUP(S195,海关监管条件!$A$1:$B$2000,2,FALSE))</f>
        <v xml:space="preserve">A </v>
      </c>
    </row>
    <row r="196" spans="1:30">
      <c r="A196" s="2">
        <v>43482</v>
      </c>
      <c r="B196" s="2">
        <v>43483</v>
      </c>
      <c r="C196" s="2" t="s">
        <v>4191</v>
      </c>
      <c r="D196" s="3" t="s">
        <v>3223</v>
      </c>
      <c r="E196" s="3" t="s">
        <v>3224</v>
      </c>
      <c r="F196" s="3">
        <v>42632795</v>
      </c>
      <c r="G196" s="17" t="str">
        <f t="shared" si="40"/>
        <v>KG-ARI-1901-00066-01568/42632795</v>
      </c>
      <c r="H196" s="18">
        <f>IF(G196="","",VLOOKUP(G196,WMS!$E$3:$Q$944,7,FALSE))</f>
        <v>12</v>
      </c>
      <c r="I196" s="18">
        <f>IF(G196="","",VLOOKUP(G196,WMS!$E$3:$Q$944,8,FALSE))</f>
        <v>2.15</v>
      </c>
      <c r="J196" s="18">
        <f>IF(G196="","",VLOOKUP(G196,WMS!$E$3:$Q$944,13,FALSE))</f>
        <v>1.2999999999999999E-2</v>
      </c>
      <c r="K196" s="26" t="b">
        <f t="shared" si="41"/>
        <v>1</v>
      </c>
      <c r="L196" s="7">
        <v>6</v>
      </c>
      <c r="M196" s="27">
        <f>IF(G196="","",VLOOKUP(G196,WMS!$E$3:$U$944,7,0)*L196)</f>
        <v>72</v>
      </c>
      <c r="N196" s="28" t="str">
        <f>IF(G196="","",VLOOKUP(G196,WMS!$E$3:$U$944,17,0))</f>
        <v>A02-102</v>
      </c>
      <c r="O196" s="29">
        <f t="shared" si="42"/>
        <v>12.899999999999999</v>
      </c>
      <c r="P196" s="29">
        <f t="shared" si="43"/>
        <v>7.8E-2</v>
      </c>
      <c r="Q196" s="26" t="str">
        <f>IF(G196="","",VLOOKUP(G196,WMS!$E$3:$G$944,2,FALSE))</f>
        <v>KAS19010703</v>
      </c>
      <c r="R196" s="26" t="str">
        <f>IF(G196="","",VLOOKUP(G196,WMS!$E$3:$G$944,3,FALSE))</f>
        <v>KAS1901070308</v>
      </c>
      <c r="S196" s="17" t="str">
        <f>IF(R196="","",VLOOKUP(R196,CUSTOMS!$E$3:$N$1470,2,FALSE))</f>
        <v>3924100000</v>
      </c>
      <c r="T196" s="17" t="str">
        <f>IF(R196="","",VLOOKUP(R196,CUSTOMS!$E$3:$N$1470,3,FALSE))</f>
        <v>塑胶碗</v>
      </c>
      <c r="U196" s="18">
        <f t="shared" si="44"/>
        <v>10.799999999999999</v>
      </c>
      <c r="V196" s="18" t="str">
        <f>IF(R196="","",VLOOKUP(R196,CUSTOMS!$E$3:$N$1470,5,FALSE))</f>
        <v>千克</v>
      </c>
      <c r="W196" s="33">
        <f>IF(R196="","",VLOOKUP(R196,CUSTOMS!$E$3:$N$1470,6,FALSE))</f>
        <v>2</v>
      </c>
      <c r="X196" s="33">
        <f t="shared" si="45"/>
        <v>21.599999999999998</v>
      </c>
      <c r="Y196" s="18" t="str">
        <f>IF(R196="","",VLOOKUP(R196,CUSTOMS!$E$3:$N$1470,8,FALSE))</f>
        <v>美元</v>
      </c>
      <c r="Z196" s="18" t="str">
        <f>IF(R196="","",VLOOKUP(R196,CUSTOMS!$E$3:$N$1470,9,FALSE))</f>
        <v>中国</v>
      </c>
      <c r="AA196" s="18" t="str">
        <f>IF(R196="","",VLOOKUP(R196,CUSTOMS!$E$3:$N$1470,10,FALSE))</f>
        <v>美国</v>
      </c>
      <c r="AB196" s="33">
        <f>IF(R196="","",VLOOKUP(G196,WMS!$E$3:$T$944,15,FALSE))</f>
        <v>0.15</v>
      </c>
      <c r="AC196" s="33">
        <f t="shared" si="46"/>
        <v>10.799999999999999</v>
      </c>
      <c r="AD196" s="33" t="str">
        <f>IF(S196="","",VLOOKUP(S196,海关监管条件!$A$1:$B$2000,2,FALSE))</f>
        <v xml:space="preserve">A </v>
      </c>
    </row>
    <row r="197" spans="1:30">
      <c r="A197" s="2">
        <v>43482</v>
      </c>
      <c r="B197" s="2">
        <v>43483</v>
      </c>
      <c r="C197" s="2" t="s">
        <v>4191</v>
      </c>
      <c r="D197" s="3" t="s">
        <v>3223</v>
      </c>
      <c r="E197" s="3" t="s">
        <v>3224</v>
      </c>
      <c r="F197" s="3">
        <v>42634966</v>
      </c>
      <c r="G197" s="17" t="str">
        <f t="shared" si="40"/>
        <v>KG-ARI-1901-00066-01568/42634966</v>
      </c>
      <c r="H197" s="18">
        <f>IF(G197="","",VLOOKUP(G197,WMS!$E$3:$Q$944,7,FALSE))</f>
        <v>12</v>
      </c>
      <c r="I197" s="18">
        <f>IF(G197="","",VLOOKUP(G197,WMS!$E$3:$Q$944,8,FALSE))</f>
        <v>2.4500000000000002</v>
      </c>
      <c r="J197" s="18">
        <f>IF(G197="","",VLOOKUP(G197,WMS!$E$3:$Q$944,13,FALSE))</f>
        <v>1.9E-2</v>
      </c>
      <c r="K197" s="26" t="b">
        <f t="shared" si="41"/>
        <v>1</v>
      </c>
      <c r="L197" s="7">
        <v>9</v>
      </c>
      <c r="M197" s="27">
        <f>IF(G197="","",VLOOKUP(G197,WMS!$E$3:$U$944,7,0)*L197)</f>
        <v>108</v>
      </c>
      <c r="N197" s="28" t="str">
        <f>IF(G197="","",VLOOKUP(G197,WMS!$E$3:$U$944,17,0))</f>
        <v>A07-203</v>
      </c>
      <c r="O197" s="29">
        <f t="shared" si="42"/>
        <v>22.05</v>
      </c>
      <c r="P197" s="29">
        <f t="shared" si="43"/>
        <v>0.17099999999999999</v>
      </c>
      <c r="Q197" s="26" t="str">
        <f>IF(G197="","",VLOOKUP(G197,WMS!$E$3:$G$944,2,FALSE))</f>
        <v>KAS19010703</v>
      </c>
      <c r="R197" s="26" t="str">
        <f>IF(G197="","",VLOOKUP(G197,WMS!$E$3:$G$944,3,FALSE))</f>
        <v>KAS1901070308</v>
      </c>
      <c r="S197" s="17" t="str">
        <f>IF(R197="","",VLOOKUP(R197,CUSTOMS!$E$3:$N$1470,2,FALSE))</f>
        <v>3924100000</v>
      </c>
      <c r="T197" s="17" t="str">
        <f>IF(R197="","",VLOOKUP(R197,CUSTOMS!$E$3:$N$1470,3,FALSE))</f>
        <v>塑胶碗</v>
      </c>
      <c r="U197" s="18">
        <f t="shared" si="44"/>
        <v>12.857142857142856</v>
      </c>
      <c r="V197" s="18" t="str">
        <f>IF(R197="","",VLOOKUP(R197,CUSTOMS!$E$3:$N$1470,5,FALSE))</f>
        <v>千克</v>
      </c>
      <c r="W197" s="33">
        <f>IF(R197="","",VLOOKUP(R197,CUSTOMS!$E$3:$N$1470,6,FALSE))</f>
        <v>2</v>
      </c>
      <c r="X197" s="33">
        <f t="shared" si="45"/>
        <v>25.714285714285712</v>
      </c>
      <c r="Y197" s="18" t="str">
        <f>IF(R197="","",VLOOKUP(R197,CUSTOMS!$E$3:$N$1470,8,FALSE))</f>
        <v>美元</v>
      </c>
      <c r="Z197" s="18" t="str">
        <f>IF(R197="","",VLOOKUP(R197,CUSTOMS!$E$3:$N$1470,9,FALSE))</f>
        <v>中国</v>
      </c>
      <c r="AA197" s="18" t="str">
        <f>IF(R197="","",VLOOKUP(R197,CUSTOMS!$E$3:$N$1470,10,FALSE))</f>
        <v>美国</v>
      </c>
      <c r="AB197" s="33">
        <f>IF(R197="","",VLOOKUP(G197,WMS!$E$3:$T$944,15,FALSE))</f>
        <v>0.11904761904761904</v>
      </c>
      <c r="AC197" s="33">
        <f t="shared" si="46"/>
        <v>12.857142857142856</v>
      </c>
      <c r="AD197" s="33" t="str">
        <f>IF(S197="","",VLOOKUP(S197,海关监管条件!$A$1:$B$2000,2,FALSE))</f>
        <v xml:space="preserve">A </v>
      </c>
    </row>
    <row r="198" spans="1:30">
      <c r="A198" s="2">
        <v>43482</v>
      </c>
      <c r="B198" s="2">
        <v>43483</v>
      </c>
      <c r="C198" s="2" t="s">
        <v>4191</v>
      </c>
      <c r="D198" s="3" t="s">
        <v>3223</v>
      </c>
      <c r="E198" s="3" t="s">
        <v>3224</v>
      </c>
      <c r="F198" s="3">
        <v>42710905</v>
      </c>
      <c r="G198" s="17" t="str">
        <f t="shared" si="40"/>
        <v>KG-ARI-1901-00066-01568/42710905</v>
      </c>
      <c r="H198" s="18">
        <f>IF(G198="","",VLOOKUP(G198,WMS!$E$3:$Q$944,7,FALSE))</f>
        <v>6</v>
      </c>
      <c r="I198" s="18">
        <f>IF(G198="","",VLOOKUP(G198,WMS!$E$3:$Q$944,8,FALSE))</f>
        <v>0.7</v>
      </c>
      <c r="J198" s="18">
        <f>IF(G198="","",VLOOKUP(G198,WMS!$E$3:$Q$944,13,FALSE))</f>
        <v>8.0000000000000002E-3</v>
      </c>
      <c r="K198" s="26" t="b">
        <f t="shared" si="41"/>
        <v>1</v>
      </c>
      <c r="L198" s="7">
        <v>28</v>
      </c>
      <c r="M198" s="27">
        <f>IF(G198="","",VLOOKUP(G198,WMS!$E$3:$U$944,7,0)*L198)</f>
        <v>168</v>
      </c>
      <c r="N198" s="28" t="str">
        <f>IF(G198="","",VLOOKUP(G198,WMS!$E$3:$U$944,17,0))</f>
        <v>A07-203</v>
      </c>
      <c r="O198" s="29">
        <f t="shared" si="42"/>
        <v>19.599999999999998</v>
      </c>
      <c r="P198" s="29">
        <f t="shared" si="43"/>
        <v>0.224</v>
      </c>
      <c r="Q198" s="26" t="str">
        <f>IF(G198="","",VLOOKUP(G198,WMS!$E$3:$G$944,2,FALSE))</f>
        <v>KAS19010703</v>
      </c>
      <c r="R198" s="26" t="str">
        <f>IF(G198="","",VLOOKUP(G198,WMS!$E$3:$G$944,3,FALSE))</f>
        <v>KAS1901070307</v>
      </c>
      <c r="S198" s="17" t="str">
        <f>IF(R198="","",VLOOKUP(R198,CUSTOMS!$E$3:$N$1470,2,FALSE))</f>
        <v>3924100000</v>
      </c>
      <c r="T198" s="17" t="str">
        <f>IF(R198="","",VLOOKUP(R198,CUSTOMS!$E$3:$N$1470,3,FALSE))</f>
        <v>塑胶水杯</v>
      </c>
      <c r="U198" s="18">
        <f t="shared" si="44"/>
        <v>8.1052631578947363</v>
      </c>
      <c r="V198" s="18" t="str">
        <f>IF(R198="","",VLOOKUP(R198,CUSTOMS!$E$3:$N$1470,5,FALSE))</f>
        <v>千克</v>
      </c>
      <c r="W198" s="33">
        <f>IF(R198="","",VLOOKUP(R198,CUSTOMS!$E$3:$N$1470,6,FALSE))</f>
        <v>2</v>
      </c>
      <c r="X198" s="33">
        <f t="shared" si="45"/>
        <v>16.210526315789473</v>
      </c>
      <c r="Y198" s="18" t="str">
        <f>IF(R198="","",VLOOKUP(R198,CUSTOMS!$E$3:$N$1470,8,FALSE))</f>
        <v>美元</v>
      </c>
      <c r="Z198" s="18" t="str">
        <f>IF(R198="","",VLOOKUP(R198,CUSTOMS!$E$3:$N$1470,9,FALSE))</f>
        <v>中国</v>
      </c>
      <c r="AA198" s="18" t="str">
        <f>IF(R198="","",VLOOKUP(R198,CUSTOMS!$E$3:$N$1470,10,FALSE))</f>
        <v>美国</v>
      </c>
      <c r="AB198" s="33">
        <f>IF(R198="","",VLOOKUP(G198,WMS!$E$3:$T$944,15,FALSE))</f>
        <v>4.8245614035087717E-2</v>
      </c>
      <c r="AC198" s="33">
        <f t="shared" si="46"/>
        <v>8.1052631578947363</v>
      </c>
      <c r="AD198" s="33" t="str">
        <f>IF(S198="","",VLOOKUP(S198,海关监管条件!$A$1:$B$2000,2,FALSE))</f>
        <v xml:space="preserve">A </v>
      </c>
    </row>
    <row r="199" spans="1:30">
      <c r="A199" s="2">
        <v>43482</v>
      </c>
      <c r="B199" s="2">
        <v>43483</v>
      </c>
      <c r="C199" s="2" t="s">
        <v>4191</v>
      </c>
      <c r="D199" s="3" t="s">
        <v>3223</v>
      </c>
      <c r="E199" s="3" t="s">
        <v>3224</v>
      </c>
      <c r="F199" s="3">
        <v>42727996</v>
      </c>
      <c r="G199" s="17" t="str">
        <f t="shared" si="40"/>
        <v>KG-ARI-1901-00066-01568/42727996</v>
      </c>
      <c r="H199" s="18">
        <f>IF(G199="","",VLOOKUP(G199,WMS!$E$3:$Q$944,7,FALSE))</f>
        <v>12</v>
      </c>
      <c r="I199" s="18">
        <f>IF(G199="","",VLOOKUP(G199,WMS!$E$3:$Q$944,8,FALSE))</f>
        <v>1.35</v>
      </c>
      <c r="J199" s="18">
        <f>IF(G199="","",VLOOKUP(G199,WMS!$E$3:$Q$944,13,FALSE))</f>
        <v>1.6E-2</v>
      </c>
      <c r="K199" s="26" t="b">
        <f t="shared" si="41"/>
        <v>1</v>
      </c>
      <c r="L199" s="7">
        <v>15</v>
      </c>
      <c r="M199" s="27">
        <f>IF(G199="","",VLOOKUP(G199,WMS!$E$3:$U$944,7,0)*L199)</f>
        <v>180</v>
      </c>
      <c r="N199" s="28" t="str">
        <f>IF(G199="","",VLOOKUP(G199,WMS!$E$3:$U$944,17,0))</f>
        <v>A07-203</v>
      </c>
      <c r="O199" s="29">
        <f t="shared" si="42"/>
        <v>20.25</v>
      </c>
      <c r="P199" s="29">
        <f t="shared" si="43"/>
        <v>0.24</v>
      </c>
      <c r="Q199" s="26" t="str">
        <f>IF(G199="","",VLOOKUP(G199,WMS!$E$3:$G$944,2,FALSE))</f>
        <v>KAS19010703</v>
      </c>
      <c r="R199" s="26" t="str">
        <f>IF(G199="","",VLOOKUP(G199,WMS!$E$3:$G$944,3,FALSE))</f>
        <v>KAS1901070307</v>
      </c>
      <c r="S199" s="17" t="str">
        <f>IF(R199="","",VLOOKUP(R199,CUSTOMS!$E$3:$N$1470,2,FALSE))</f>
        <v>3924100000</v>
      </c>
      <c r="T199" s="17" t="str">
        <f>IF(R199="","",VLOOKUP(R199,CUSTOMS!$E$3:$N$1470,3,FALSE))</f>
        <v>塑胶水杯</v>
      </c>
      <c r="U199" s="18">
        <f t="shared" si="44"/>
        <v>13.571428571428571</v>
      </c>
      <c r="V199" s="18" t="str">
        <f>IF(R199="","",VLOOKUP(R199,CUSTOMS!$E$3:$N$1470,5,FALSE))</f>
        <v>千克</v>
      </c>
      <c r="W199" s="33">
        <f>IF(R199="","",VLOOKUP(R199,CUSTOMS!$E$3:$N$1470,6,FALSE))</f>
        <v>2</v>
      </c>
      <c r="X199" s="33">
        <f t="shared" si="45"/>
        <v>27.142857142857142</v>
      </c>
      <c r="Y199" s="18" t="str">
        <f>IF(R199="","",VLOOKUP(R199,CUSTOMS!$E$3:$N$1470,8,FALSE))</f>
        <v>美元</v>
      </c>
      <c r="Z199" s="18" t="str">
        <f>IF(R199="","",VLOOKUP(R199,CUSTOMS!$E$3:$N$1470,9,FALSE))</f>
        <v>中国</v>
      </c>
      <c r="AA199" s="18" t="str">
        <f>IF(R199="","",VLOOKUP(R199,CUSTOMS!$E$3:$N$1470,10,FALSE))</f>
        <v>美国</v>
      </c>
      <c r="AB199" s="33">
        <f>IF(R199="","",VLOOKUP(G199,WMS!$E$3:$T$944,15,FALSE))</f>
        <v>7.5396825396825393E-2</v>
      </c>
      <c r="AC199" s="33">
        <f t="shared" si="46"/>
        <v>13.571428571428571</v>
      </c>
      <c r="AD199" s="33" t="str">
        <f>IF(S199="","",VLOOKUP(S199,海关监管条件!$A$1:$B$2000,2,FALSE))</f>
        <v xml:space="preserve">A </v>
      </c>
    </row>
    <row r="200" spans="1:30">
      <c r="A200" s="2">
        <v>43482</v>
      </c>
      <c r="B200" s="2">
        <v>43483</v>
      </c>
      <c r="C200" s="2" t="s">
        <v>4191</v>
      </c>
      <c r="D200" s="3" t="s">
        <v>926</v>
      </c>
      <c r="E200" s="3" t="s">
        <v>3240</v>
      </c>
      <c r="F200" s="3">
        <v>42117957</v>
      </c>
      <c r="G200" s="17" t="str">
        <f t="shared" si="40"/>
        <v>KG-ARI-1901-00066-01573/42117957</v>
      </c>
      <c r="H200" s="18">
        <f>IF(G200="","",VLOOKUP(G200,WMS!$E$3:$Q$944,7,FALSE))</f>
        <v>6</v>
      </c>
      <c r="I200" s="18">
        <f>IF(G200="","",VLOOKUP(G200,WMS!$E$3:$Q$944,8,FALSE))</f>
        <v>1.2</v>
      </c>
      <c r="J200" s="18">
        <f>IF(G200="","",VLOOKUP(G200,WMS!$E$3:$Q$944,13,FALSE))</f>
        <v>7.0000000000000001E-3</v>
      </c>
      <c r="K200" s="26" t="b">
        <f t="shared" si="41"/>
        <v>1</v>
      </c>
      <c r="L200" s="7">
        <v>8</v>
      </c>
      <c r="M200" s="27">
        <f>IF(G200="","",VLOOKUP(G200,WMS!$E$3:$U$944,7,0)*L200)</f>
        <v>48</v>
      </c>
      <c r="N200" s="28" t="str">
        <f>IF(G200="","",VLOOKUP(G200,WMS!$E$3:$U$944,17,0))</f>
        <v>A06-303</v>
      </c>
      <c r="O200" s="29">
        <f t="shared" si="42"/>
        <v>9.6</v>
      </c>
      <c r="P200" s="29">
        <f t="shared" si="43"/>
        <v>5.6000000000000001E-2</v>
      </c>
      <c r="Q200" s="26" t="str">
        <f>IF(G200="","",VLOOKUP(G200,WMS!$E$3:$G$944,2,FALSE))</f>
        <v>KAS19011002</v>
      </c>
      <c r="R200" s="26" t="str">
        <f>IF(G200="","",VLOOKUP(G200,WMS!$E$3:$G$944,3,FALSE))</f>
        <v>KAS1901100230</v>
      </c>
      <c r="S200" s="17" t="str">
        <f>IF(R200="","",VLOOKUP(R200,CUSTOMS!$E$3:$N$1470,2,FALSE))</f>
        <v>3924100000</v>
      </c>
      <c r="T200" s="17" t="str">
        <f>IF(R200="","",VLOOKUP(R200,CUSTOMS!$E$3:$N$1470,3,FALSE))</f>
        <v>12孔圆形硅胶蛋糕盘</v>
      </c>
      <c r="U200" s="18">
        <f t="shared" si="44"/>
        <v>48</v>
      </c>
      <c r="V200" s="18" t="str">
        <f>IF(R200="","",VLOOKUP(R200,CUSTOMS!$E$3:$N$1470,5,FALSE))</f>
        <v>个</v>
      </c>
      <c r="W200" s="33">
        <f>IF(R200="","",VLOOKUP(R200,CUSTOMS!$E$3:$N$1470,6,FALSE))</f>
        <v>1.1000000000000001</v>
      </c>
      <c r="X200" s="33">
        <f t="shared" si="45"/>
        <v>52.800000000000004</v>
      </c>
      <c r="Y200" s="18" t="str">
        <f>IF(R200="","",VLOOKUP(R200,CUSTOMS!$E$3:$N$1470,8,FALSE))</f>
        <v>美元</v>
      </c>
      <c r="Z200" s="18" t="str">
        <f>IF(R200="","",VLOOKUP(R200,CUSTOMS!$E$3:$N$1470,9,FALSE))</f>
        <v>中国</v>
      </c>
      <c r="AA200" s="18" t="str">
        <f>IF(R200="","",VLOOKUP(R200,CUSTOMS!$E$3:$N$1470,10,FALSE))</f>
        <v>美国</v>
      </c>
      <c r="AB200" s="33">
        <f>IF(R200="","",VLOOKUP(G200,WMS!$E$3:$T$944,15,FALSE))</f>
        <v>0.15</v>
      </c>
      <c r="AC200" s="33">
        <f t="shared" si="46"/>
        <v>7.1999999999999993</v>
      </c>
      <c r="AD200" s="33" t="str">
        <f>IF(S200="","",VLOOKUP(S200,海关监管条件!$A$1:$B$2000,2,FALSE))</f>
        <v xml:space="preserve">A </v>
      </c>
    </row>
    <row r="201" spans="1:30">
      <c r="A201" s="2">
        <v>43482</v>
      </c>
      <c r="B201" s="2">
        <v>43483</v>
      </c>
      <c r="C201" s="2" t="s">
        <v>4191</v>
      </c>
      <c r="D201" s="3" t="s">
        <v>785</v>
      </c>
      <c r="E201" s="3" t="s">
        <v>3188</v>
      </c>
      <c r="F201" s="3">
        <v>41526934</v>
      </c>
      <c r="G201" s="17" t="str">
        <f t="shared" si="40"/>
        <v>KG-ARI-1901-00066-01589/41526934</v>
      </c>
      <c r="H201" s="18">
        <f>IF(G201="","",VLOOKUP(G201,WMS!$E$3:$Q$944,7,FALSE))</f>
        <v>8</v>
      </c>
      <c r="I201" s="18">
        <f>IF(G201="","",VLOOKUP(G201,WMS!$E$3:$Q$944,8,FALSE))</f>
        <v>2.2999999999999998</v>
      </c>
      <c r="J201" s="18">
        <f>IF(G201="","",VLOOKUP(G201,WMS!$E$3:$Q$944,13,FALSE))</f>
        <v>0.02</v>
      </c>
      <c r="K201" s="26" t="b">
        <f t="shared" si="41"/>
        <v>1</v>
      </c>
      <c r="L201" s="7">
        <v>3</v>
      </c>
      <c r="M201" s="27">
        <f>IF(G201="","",VLOOKUP(G201,WMS!$E$3:$U$944,7,0)*L201)</f>
        <v>24</v>
      </c>
      <c r="N201" s="28" t="str">
        <f>IF(G201="","",VLOOKUP(G201,WMS!$E$3:$U$944,17,0))</f>
        <v>A34-103</v>
      </c>
      <c r="O201" s="29">
        <f t="shared" si="42"/>
        <v>6.8999999999999995</v>
      </c>
      <c r="P201" s="29">
        <f t="shared" si="43"/>
        <v>0.06</v>
      </c>
      <c r="Q201" s="26" t="str">
        <f>IF(G201="","",VLOOKUP(G201,WMS!$E$3:$G$944,2,FALSE))</f>
        <v>KAS18122804</v>
      </c>
      <c r="R201" s="26" t="str">
        <f>IF(G201="","",VLOOKUP(G201,WMS!$E$3:$G$944,3,FALSE))</f>
        <v>KAS1812280403</v>
      </c>
      <c r="S201" s="17" t="str">
        <f>IF(R201="","",VLOOKUP(R201,CUSTOMS!$E$3:$N$1470,2,FALSE))</f>
        <v>960400000</v>
      </c>
      <c r="T201" s="17" t="str">
        <f>IF(R201="","",VLOOKUP(R201,CUSTOMS!$E$3:$N$1470,3,FALSE))</f>
        <v>粉筛</v>
      </c>
      <c r="U201" s="18">
        <f t="shared" si="44"/>
        <v>24</v>
      </c>
      <c r="V201" s="18" t="str">
        <f>IF(R201="","",VLOOKUP(R201,CUSTOMS!$E$3:$N$1470,5,FALSE))</f>
        <v>个</v>
      </c>
      <c r="W201" s="33">
        <f>IF(R201="","",VLOOKUP(R201,CUSTOMS!$E$3:$N$1470,6,FALSE))</f>
        <v>2.0299999999999998</v>
      </c>
      <c r="X201" s="33">
        <f t="shared" si="45"/>
        <v>48.72</v>
      </c>
      <c r="Y201" s="18" t="str">
        <f>IF(R201="","",VLOOKUP(R201,CUSTOMS!$E$3:$N$1470,8,FALSE))</f>
        <v>美元</v>
      </c>
      <c r="Z201" s="18" t="str">
        <f>IF(R201="","",VLOOKUP(R201,CUSTOMS!$E$3:$N$1470,9,FALSE))</f>
        <v>中国</v>
      </c>
      <c r="AA201" s="18" t="str">
        <f>IF(R201="","",VLOOKUP(R201,CUSTOMS!$E$3:$N$1470,10,FALSE))</f>
        <v>美国</v>
      </c>
      <c r="AB201" s="33">
        <f>IF(R201="","",VLOOKUP(G201,WMS!$E$3:$T$944,15,FALSE))</f>
        <v>0.28749999999999998</v>
      </c>
      <c r="AC201" s="33">
        <f t="shared" si="46"/>
        <v>6.8999999999999995</v>
      </c>
      <c r="AD201" s="33" t="str">
        <f>IF(S201="","",VLOOKUP(S201,海关监管条件!$A$1:$B$2000,2,FALSE))</f>
        <v>AB</v>
      </c>
    </row>
    <row r="202" spans="1:30">
      <c r="A202" s="2">
        <v>43482</v>
      </c>
      <c r="B202" s="2">
        <v>43483</v>
      </c>
      <c r="C202" s="2" t="s">
        <v>4191</v>
      </c>
      <c r="D202" s="3" t="s">
        <v>785</v>
      </c>
      <c r="E202" s="3" t="s">
        <v>3188</v>
      </c>
      <c r="F202" s="3">
        <v>42191490</v>
      </c>
      <c r="G202" s="17" t="str">
        <f t="shared" si="40"/>
        <v>KG-ARI-1901-00066-01589/42191490</v>
      </c>
      <c r="H202" s="18">
        <f>IF(G202="","",VLOOKUP(G202,WMS!$E$3:$Q$944,7,FALSE))</f>
        <v>12</v>
      </c>
      <c r="I202" s="18">
        <f>IF(G202="","",VLOOKUP(G202,WMS!$E$3:$Q$944,8,FALSE))</f>
        <v>1.85</v>
      </c>
      <c r="J202" s="18">
        <f>IF(G202="","",VLOOKUP(G202,WMS!$E$3:$Q$944,13,FALSE))</f>
        <v>1.2999999999999999E-2</v>
      </c>
      <c r="K202" s="26" t="b">
        <f t="shared" si="41"/>
        <v>1</v>
      </c>
      <c r="L202" s="7">
        <v>5</v>
      </c>
      <c r="M202" s="27">
        <f>IF(G202="","",VLOOKUP(G202,WMS!$E$3:$U$944,7,0)*L202)</f>
        <v>60</v>
      </c>
      <c r="N202" s="28" t="str">
        <f>IF(G202="","",VLOOKUP(G202,WMS!$E$3:$U$944,17,0))</f>
        <v>A34-103</v>
      </c>
      <c r="O202" s="29">
        <f t="shared" si="42"/>
        <v>9.25</v>
      </c>
      <c r="P202" s="29">
        <f t="shared" si="43"/>
        <v>6.5000000000000002E-2</v>
      </c>
      <c r="Q202" s="26" t="str">
        <f>IF(G202="","",VLOOKUP(G202,WMS!$E$3:$G$944,2,FALSE))</f>
        <v>KAS18122804</v>
      </c>
      <c r="R202" s="26" t="str">
        <f>IF(G202="","",VLOOKUP(G202,WMS!$E$3:$G$944,3,FALSE))</f>
        <v>KAS1812280408</v>
      </c>
      <c r="S202" s="17" t="str">
        <f>IF(R202="","",VLOOKUP(R202,CUSTOMS!$E$3:$N$1470,2,FALSE))</f>
        <v>8215990000</v>
      </c>
      <c r="T202" s="17" t="str">
        <f>IF(R202="","",VLOOKUP(R202,CUSTOMS!$E$3:$N$1470,3,FALSE))</f>
        <v>油隔</v>
      </c>
      <c r="U202" s="18">
        <f t="shared" si="44"/>
        <v>60</v>
      </c>
      <c r="V202" s="18" t="str">
        <f>IF(R202="","",VLOOKUP(R202,CUSTOMS!$E$3:$N$1470,5,FALSE))</f>
        <v>只</v>
      </c>
      <c r="W202" s="33">
        <f>IF(R202="","",VLOOKUP(R202,CUSTOMS!$E$3:$N$1470,6,FALSE))</f>
        <v>0.62</v>
      </c>
      <c r="X202" s="33">
        <f t="shared" si="45"/>
        <v>37.200000000000003</v>
      </c>
      <c r="Y202" s="18" t="str">
        <f>IF(R202="","",VLOOKUP(R202,CUSTOMS!$E$3:$N$1470,8,FALSE))</f>
        <v>美元</v>
      </c>
      <c r="Z202" s="18" t="str">
        <f>IF(R202="","",VLOOKUP(R202,CUSTOMS!$E$3:$N$1470,9,FALSE))</f>
        <v>中国</v>
      </c>
      <c r="AA202" s="18" t="str">
        <f>IF(R202="","",VLOOKUP(R202,CUSTOMS!$E$3:$N$1470,10,FALSE))</f>
        <v>美国</v>
      </c>
      <c r="AB202" s="33">
        <f>IF(R202="","",VLOOKUP(G202,WMS!$E$3:$T$944,15,FALSE))</f>
        <v>7.4999999999999997E-2</v>
      </c>
      <c r="AC202" s="33">
        <f t="shared" si="46"/>
        <v>4.5</v>
      </c>
      <c r="AD202" s="33" t="str">
        <f>IF(S202="","",VLOOKUP(S202,海关监管条件!$A$1:$B$2000,2,FALSE))</f>
        <v>A</v>
      </c>
    </row>
    <row r="203" spans="1:30">
      <c r="A203" s="2">
        <v>43482</v>
      </c>
      <c r="B203" s="2">
        <v>43483</v>
      </c>
      <c r="C203" s="2" t="s">
        <v>4191</v>
      </c>
      <c r="D203" s="3" t="s">
        <v>785</v>
      </c>
      <c r="E203" s="3" t="s">
        <v>3188</v>
      </c>
      <c r="F203" s="3">
        <v>42688921</v>
      </c>
      <c r="G203" s="17" t="str">
        <f t="shared" si="40"/>
        <v>KG-ARI-1901-00066-01589/42688921</v>
      </c>
      <c r="H203" s="18">
        <f>IF(G203="","",VLOOKUP(G203,WMS!$E$3:$Q$944,7,FALSE))</f>
        <v>24</v>
      </c>
      <c r="I203" s="18">
        <f>IF(G203="","",VLOOKUP(G203,WMS!$E$3:$Q$944,8,FALSE))</f>
        <v>0.95</v>
      </c>
      <c r="J203" s="18">
        <f>IF(G203="","",VLOOKUP(G203,WMS!$E$3:$Q$944,13,FALSE))</f>
        <v>0.01</v>
      </c>
      <c r="K203" s="26" t="b">
        <f t="shared" si="41"/>
        <v>1</v>
      </c>
      <c r="L203" s="7">
        <v>4</v>
      </c>
      <c r="M203" s="27">
        <f>IF(G203="","",VLOOKUP(G203,WMS!$E$3:$U$944,7,0)*L203)</f>
        <v>96</v>
      </c>
      <c r="N203" s="28" t="str">
        <f>IF(G203="","",VLOOKUP(G203,WMS!$E$3:$U$944,17,0))</f>
        <v>A34-103</v>
      </c>
      <c r="O203" s="29">
        <f t="shared" si="42"/>
        <v>3.8</v>
      </c>
      <c r="P203" s="29">
        <f t="shared" si="43"/>
        <v>0.04</v>
      </c>
      <c r="Q203" s="26" t="str">
        <f>IF(G203="","",VLOOKUP(G203,WMS!$E$3:$G$944,2,FALSE))</f>
        <v>KAS18122804</v>
      </c>
      <c r="R203" s="26" t="str">
        <f>IF(G203="","",VLOOKUP(G203,WMS!$E$3:$G$944,3,FALSE))</f>
        <v>KAS1812280407</v>
      </c>
      <c r="S203" s="17" t="str">
        <f>IF(R203="","",VLOOKUP(R203,CUSTOMS!$E$3:$N$1470,2,FALSE))</f>
        <v>7323930000</v>
      </c>
      <c r="T203" s="17" t="str">
        <f>IF(R203="","",VLOOKUP(R203,CUSTOMS!$E$3:$N$1470,3,FALSE))</f>
        <v>茶隔</v>
      </c>
      <c r="U203" s="18">
        <f t="shared" si="44"/>
        <v>96</v>
      </c>
      <c r="V203" s="18" t="str">
        <f>IF(R203="","",VLOOKUP(R203,CUSTOMS!$E$3:$N$1470,5,FALSE))</f>
        <v>只</v>
      </c>
      <c r="W203" s="33">
        <f>IF(R203="","",VLOOKUP(R203,CUSTOMS!$E$3:$N$1470,6,FALSE))</f>
        <v>0.63</v>
      </c>
      <c r="X203" s="33">
        <f t="shared" si="45"/>
        <v>60.480000000000004</v>
      </c>
      <c r="Y203" s="18" t="str">
        <f>IF(R203="","",VLOOKUP(R203,CUSTOMS!$E$3:$N$1470,8,FALSE))</f>
        <v>美元</v>
      </c>
      <c r="Z203" s="18" t="str">
        <f>IF(R203="","",VLOOKUP(R203,CUSTOMS!$E$3:$N$1470,9,FALSE))</f>
        <v>中国</v>
      </c>
      <c r="AA203" s="18" t="str">
        <f>IF(R203="","",VLOOKUP(R203,CUSTOMS!$E$3:$N$1470,10,FALSE))</f>
        <v>美国</v>
      </c>
      <c r="AB203" s="33">
        <f>IF(R203="","",VLOOKUP(G203,WMS!$E$3:$T$944,15,FALSE))</f>
        <v>2.3333333333333331E-2</v>
      </c>
      <c r="AC203" s="33">
        <f t="shared" si="46"/>
        <v>2.2399999999999998</v>
      </c>
      <c r="AD203" s="33" t="str">
        <f>IF(S203="","",VLOOKUP(S203,海关监管条件!$A$1:$B$2000,2,FALSE))</f>
        <v xml:space="preserve">A </v>
      </c>
    </row>
    <row r="204" spans="1:30">
      <c r="A204" s="2">
        <v>43483</v>
      </c>
      <c r="B204" s="2">
        <v>43486</v>
      </c>
      <c r="C204" s="2" t="s">
        <v>4193</v>
      </c>
      <c r="D204" s="3" t="s">
        <v>321</v>
      </c>
      <c r="E204" s="3" t="s">
        <v>2770</v>
      </c>
      <c r="F204" s="3">
        <v>42592518</v>
      </c>
      <c r="G204" s="17" t="str">
        <f t="shared" si="40"/>
        <v>KG-KGT-1808-00016-00695/42592518</v>
      </c>
      <c r="H204" s="18">
        <f>IF(G204="","",VLOOKUP(G204,WMS!$E$3:$Q$944,7,FALSE))</f>
        <v>8</v>
      </c>
      <c r="I204" s="18">
        <f>IF(G204="","",VLOOKUP(G204,WMS!$E$3:$Q$944,8,FALSE))</f>
        <v>1.6</v>
      </c>
      <c r="J204" s="18">
        <f>IF(G204="","",VLOOKUP(G204,WMS!$E$3:$Q$944,13,FALSE))</f>
        <v>4.1000000000000002E-2</v>
      </c>
      <c r="K204" s="26" t="b">
        <f t="shared" si="41"/>
        <v>1</v>
      </c>
      <c r="L204" s="7">
        <v>534</v>
      </c>
      <c r="M204" s="27">
        <f>IF(G204="","",VLOOKUP(G204,WMS!$E$3:$U$944,7,0)*L204)</f>
        <v>4272</v>
      </c>
      <c r="N204" s="28" t="str">
        <f>IF(G204="","",VLOOKUP(G204,WMS!$E$3:$U$944,17,0))</f>
        <v>A15-203</v>
      </c>
      <c r="O204" s="29">
        <f t="shared" si="42"/>
        <v>854.40000000000009</v>
      </c>
      <c r="P204" s="29">
        <f t="shared" si="43"/>
        <v>21.894000000000002</v>
      </c>
      <c r="Q204" s="26" t="str">
        <f>IF(G204="","",VLOOKUP(G204,WMS!$E$3:$G$944,2,FALSE))</f>
        <v>KAS18103101</v>
      </c>
      <c r="R204" s="26" t="str">
        <f>IF(G204="","",VLOOKUP(G204,WMS!$E$3:$G$944,3,FALSE))</f>
        <v>KAS1810310102</v>
      </c>
      <c r="S204" s="17" t="str">
        <f>IF(R204="","",VLOOKUP(R204,CUSTOMS!$E$3:$N$1470,2,FALSE))</f>
        <v>6702100000</v>
      </c>
      <c r="T204" s="17" t="str">
        <f>IF(R204="","",VLOOKUP(R204,CUSTOMS!$E$3:$N$1470,3,FALSE))</f>
        <v>人造花</v>
      </c>
      <c r="U204" s="18">
        <f t="shared" si="44"/>
        <v>480.59999999999997</v>
      </c>
      <c r="V204" s="18" t="str">
        <f>IF(R204="","",VLOOKUP(R204,CUSTOMS!$E$3:$N$1470,5,FALSE))</f>
        <v>千克</v>
      </c>
      <c r="W204" s="33">
        <f>IF(R204="","",VLOOKUP(R204,CUSTOMS!$E$3:$N$1470,6,FALSE))</f>
        <v>1</v>
      </c>
      <c r="X204" s="33">
        <f t="shared" si="45"/>
        <v>480.59999999999997</v>
      </c>
      <c r="Y204" s="18" t="str">
        <f>IF(R204="","",VLOOKUP(R204,CUSTOMS!$E$3:$N$1470,8,FALSE))</f>
        <v>美元</v>
      </c>
      <c r="Z204" s="18" t="str">
        <f>IF(R204="","",VLOOKUP(R204,CUSTOMS!$E$3:$N$1470,9,FALSE))</f>
        <v>中国</v>
      </c>
      <c r="AA204" s="18" t="str">
        <f>IF(R204="","",VLOOKUP(R204,CUSTOMS!$E$3:$N$1470,10,FALSE))</f>
        <v>印度尼西亚</v>
      </c>
      <c r="AB204" s="33">
        <f>IF(R204="","",VLOOKUP(G204,WMS!$E$3:$T$944,15,FALSE))</f>
        <v>0.11249999999999999</v>
      </c>
      <c r="AC204" s="33">
        <f t="shared" si="46"/>
        <v>480.59999999999997</v>
      </c>
      <c r="AD204" s="33" t="str">
        <f>IF(S204="","",VLOOKUP(S204,海关监管条件!$A$1:$B$2000,2,FALSE))</f>
        <v xml:space="preserve">无 </v>
      </c>
    </row>
    <row r="205" spans="1:30">
      <c r="A205" s="2">
        <v>43483</v>
      </c>
      <c r="B205" s="2">
        <v>43486</v>
      </c>
      <c r="C205" s="2" t="s">
        <v>4194</v>
      </c>
      <c r="D205" s="3" t="s">
        <v>288</v>
      </c>
      <c r="E205" s="3" t="s">
        <v>2724</v>
      </c>
      <c r="F205" s="3">
        <v>41617403</v>
      </c>
      <c r="G205" s="17" t="str">
        <f t="shared" si="40"/>
        <v>KG-KGT-1808-00016-00614/41617403</v>
      </c>
      <c r="H205" s="18">
        <f>IF(G205="","",VLOOKUP(G205,WMS!$E$3:$Q$944,7,FALSE))</f>
        <v>16</v>
      </c>
      <c r="I205" s="18">
        <f>IF(G205="","",VLOOKUP(G205,WMS!$E$3:$Q$944,8,FALSE))</f>
        <v>6.6</v>
      </c>
      <c r="J205" s="18">
        <f>IF(G205="","",VLOOKUP(G205,WMS!$E$3:$Q$944,13,FALSE))</f>
        <v>6.2E-2</v>
      </c>
      <c r="K205" s="26" t="b">
        <f t="shared" si="41"/>
        <v>1</v>
      </c>
      <c r="L205" s="7">
        <v>249</v>
      </c>
      <c r="M205" s="27">
        <f>IF(G205="","",VLOOKUP(G205,WMS!$E$3:$U$944,7,0)*L205)</f>
        <v>3984</v>
      </c>
      <c r="N205" s="28" t="str">
        <f>IF(G205="","",VLOOKUP(G205,WMS!$E$3:$U$944,17,0))</f>
        <v>A21-301</v>
      </c>
      <c r="O205" s="29">
        <f t="shared" si="42"/>
        <v>1643.3999999999999</v>
      </c>
      <c r="P205" s="29">
        <f t="shared" si="43"/>
        <v>15.438000000000001</v>
      </c>
      <c r="Q205" s="26" t="str">
        <f>IF(G205="","",VLOOKUP(G205,WMS!$E$3:$G$944,2,FALSE))</f>
        <v>KAS18091502</v>
      </c>
      <c r="R205" s="26" t="str">
        <f>IF(G205="","",VLOOKUP(G205,WMS!$E$3:$G$944,3,FALSE))</f>
        <v>KAS1809150205</v>
      </c>
      <c r="S205" s="17" t="str">
        <f>IF(R205="","",VLOOKUP(R205,CUSTOMS!$E$3:$N$1470,2,FALSE))</f>
        <v>3923900000</v>
      </c>
      <c r="T205" s="17" t="str">
        <f>IF(R205="","",VLOOKUP(R205,CUSTOMS!$E$3:$N$1470,3,FALSE))</f>
        <v>塑胶托盘</v>
      </c>
      <c r="U205" s="18">
        <f t="shared" si="44"/>
        <v>1474.1593625498008</v>
      </c>
      <c r="V205" s="18" t="str">
        <f>IF(R205="","",VLOOKUP(R205,CUSTOMS!$E$3:$N$1470,5,FALSE))</f>
        <v>千克</v>
      </c>
      <c r="W205" s="33">
        <f>IF(R205="","",VLOOKUP(R205,CUSTOMS!$E$3:$N$1470,6,FALSE))</f>
        <v>2</v>
      </c>
      <c r="X205" s="33">
        <f t="shared" si="45"/>
        <v>2948.3187250996016</v>
      </c>
      <c r="Y205" s="18" t="str">
        <f>IF(R205="","",VLOOKUP(R205,CUSTOMS!$E$3:$N$1470,8,FALSE))</f>
        <v>美元</v>
      </c>
      <c r="Z205" s="18" t="str">
        <f>IF(R205="","",VLOOKUP(R205,CUSTOMS!$E$3:$N$1470,9,FALSE))</f>
        <v>中国</v>
      </c>
      <c r="AA205" s="18" t="str">
        <f>IF(R205="","",VLOOKUP(R205,CUSTOMS!$E$3:$N$1470,10,FALSE))</f>
        <v>印度尼西亚</v>
      </c>
      <c r="AB205" s="33">
        <f>IF(R205="","",VLOOKUP(G205,WMS!$E$3:$T$944,15,FALSE))</f>
        <v>0.3700199203187251</v>
      </c>
      <c r="AC205" s="33">
        <f t="shared" si="46"/>
        <v>1474.1593625498008</v>
      </c>
      <c r="AD205" s="33" t="str">
        <f>IF(S205="","",VLOOKUP(S205,海关监管条件!$A$1:$B$2000,2,FALSE))</f>
        <v>无</v>
      </c>
    </row>
    <row r="206" spans="1:30">
      <c r="A206" s="2">
        <v>43488</v>
      </c>
      <c r="B206" s="2">
        <v>43490</v>
      </c>
      <c r="C206" s="2" t="s">
        <v>4195</v>
      </c>
      <c r="D206" s="3" t="s">
        <v>2629</v>
      </c>
      <c r="E206" s="3" t="s">
        <v>2630</v>
      </c>
      <c r="F206" s="3">
        <v>42232605</v>
      </c>
      <c r="G206" s="17" t="str">
        <f t="shared" si="40"/>
        <v>KG-ARI-1808-00019-00280/42232605</v>
      </c>
      <c r="H206" s="18">
        <f>IF(G206="","",VLOOKUP(G206,WMS!$E$3:$Q$944,7,FALSE))</f>
        <v>4</v>
      </c>
      <c r="I206" s="18">
        <f>IF(G206="","",VLOOKUP(G206,WMS!$E$3:$Q$944,8,FALSE))</f>
        <v>3.55</v>
      </c>
      <c r="J206" s="18">
        <f>IF(G206="","",VLOOKUP(G206,WMS!$E$3:$Q$944,13,FALSE))</f>
        <v>3.7999999999999999E-2</v>
      </c>
      <c r="K206" s="26" t="b">
        <f t="shared" si="41"/>
        <v>1</v>
      </c>
      <c r="L206" s="7">
        <v>7</v>
      </c>
      <c r="M206" s="27">
        <f>IF(G206="","",VLOOKUP(G206,WMS!$E$3:$U$944,7,0)*L206)</f>
        <v>28</v>
      </c>
      <c r="N206" s="28" t="str">
        <f>IF(G206="","",VLOOKUP(G206,WMS!$E$3:$U$944,17,0))</f>
        <v>A02-303</v>
      </c>
      <c r="O206" s="29">
        <f t="shared" si="42"/>
        <v>24.849999999999998</v>
      </c>
      <c r="P206" s="29">
        <f t="shared" si="43"/>
        <v>0.26600000000000001</v>
      </c>
      <c r="Q206" s="26" t="str">
        <f>IF(G206="","",VLOOKUP(G206,WMS!$E$3:$G$944,2,FALSE))</f>
        <v>KAS18071202</v>
      </c>
      <c r="R206" s="26" t="str">
        <f>IF(G206="","",VLOOKUP(G206,WMS!$E$3:$G$944,3,FALSE))</f>
        <v>KAS1807120202</v>
      </c>
      <c r="S206" s="17" t="str">
        <f>IF(R206="","",VLOOKUP(R206,CUSTOMS!$E$3:$N$1470,2,FALSE))</f>
        <v>9503006000</v>
      </c>
      <c r="T206" s="17" t="str">
        <f>IF(R206="","",VLOOKUP(R206,CUSTOMS!$E$3:$N$1470,3,FALSE))</f>
        <v>智力玩具：积木等</v>
      </c>
      <c r="U206" s="18">
        <f t="shared" si="44"/>
        <v>28</v>
      </c>
      <c r="V206" s="18" t="str">
        <f>IF(R206="","",VLOOKUP(R206,CUSTOMS!$E$3:$N$1470,5,FALSE))</f>
        <v>套</v>
      </c>
      <c r="W206" s="33">
        <f>IF(R206="","",VLOOKUP(R206,CUSTOMS!$E$3:$N$1470,6,FALSE))</f>
        <v>1</v>
      </c>
      <c r="X206" s="33">
        <f t="shared" si="45"/>
        <v>28</v>
      </c>
      <c r="Y206" s="18" t="str">
        <f>IF(R206="","",VLOOKUP(R206,CUSTOMS!$E$3:$N$1470,8,FALSE))</f>
        <v>美元</v>
      </c>
      <c r="Z206" s="18" t="str">
        <f>IF(R206="","",VLOOKUP(R206,CUSTOMS!$E$3:$N$1470,9,FALSE))</f>
        <v>中国</v>
      </c>
      <c r="AA206" s="18" t="str">
        <f>IF(R206="","",VLOOKUP(R206,CUSTOMS!$E$3:$N$1470,10,FALSE))</f>
        <v>美国</v>
      </c>
      <c r="AB206" s="33">
        <f>IF(R206="","",VLOOKUP(G206,WMS!$E$3:$T$944,15,FALSE))</f>
        <v>0.8</v>
      </c>
      <c r="AC206" s="33">
        <f t="shared" si="46"/>
        <v>22.400000000000002</v>
      </c>
      <c r="AD206" s="33" t="str">
        <f>IF(S206="","",VLOOKUP(S206,海关监管条件!$A$1:$B$2000,2,FALSE))</f>
        <v xml:space="preserve">A </v>
      </c>
    </row>
    <row r="207" spans="1:30">
      <c r="A207" s="2">
        <v>43488</v>
      </c>
      <c r="B207" s="2">
        <v>43490</v>
      </c>
      <c r="C207" s="2" t="s">
        <v>4195</v>
      </c>
      <c r="D207" s="3" t="s">
        <v>2629</v>
      </c>
      <c r="E207" s="3" t="s">
        <v>2630</v>
      </c>
      <c r="F207" s="3">
        <v>42415831</v>
      </c>
      <c r="G207" s="17" t="str">
        <f t="shared" si="40"/>
        <v>KG-ARI-1808-00019-00280/42415831</v>
      </c>
      <c r="H207" s="18">
        <f>IF(G207="","",VLOOKUP(G207,WMS!$E$3:$Q$944,7,FALSE))</f>
        <v>6</v>
      </c>
      <c r="I207" s="18">
        <f>IF(G207="","",VLOOKUP(G207,WMS!$E$3:$Q$944,8,FALSE))</f>
        <v>4.95</v>
      </c>
      <c r="J207" s="18">
        <f>IF(G207="","",VLOOKUP(G207,WMS!$E$3:$Q$944,13,FALSE))</f>
        <v>8.4000000000000005E-2</v>
      </c>
      <c r="K207" s="26" t="b">
        <f t="shared" si="41"/>
        <v>1</v>
      </c>
      <c r="L207" s="7">
        <v>4</v>
      </c>
      <c r="M207" s="27">
        <f>IF(G207="","",VLOOKUP(G207,WMS!$E$3:$U$944,7,0)*L207)</f>
        <v>24</v>
      </c>
      <c r="N207" s="28" t="str">
        <f>IF(G207="","",VLOOKUP(G207,WMS!$E$3:$U$944,17,0))</f>
        <v>A02-303</v>
      </c>
      <c r="O207" s="29">
        <f t="shared" si="42"/>
        <v>19.8</v>
      </c>
      <c r="P207" s="29">
        <f t="shared" si="43"/>
        <v>0.33600000000000002</v>
      </c>
      <c r="Q207" s="26" t="str">
        <f>IF(G207="","",VLOOKUP(G207,WMS!$E$3:$G$944,2,FALSE))</f>
        <v>KAS18071202</v>
      </c>
      <c r="R207" s="26" t="str">
        <f>IF(G207="","",VLOOKUP(G207,WMS!$E$3:$G$944,3,FALSE))</f>
        <v>KAS1807120201</v>
      </c>
      <c r="S207" s="17" t="str">
        <f>IF(R207="","",VLOOKUP(R207,CUSTOMS!$E$3:$N$1470,2,FALSE))</f>
        <v>9503008900</v>
      </c>
      <c r="T207" s="17" t="str">
        <f>IF(R207="","",VLOOKUP(R207,CUSTOMS!$E$3:$N$1470,3,FALSE))</f>
        <v>儿童玩具：车等</v>
      </c>
      <c r="U207" s="18">
        <f t="shared" si="44"/>
        <v>24</v>
      </c>
      <c r="V207" s="18" t="str">
        <f>IF(R207="","",VLOOKUP(R207,CUSTOMS!$E$3:$N$1470,5,FALSE))</f>
        <v>个</v>
      </c>
      <c r="W207" s="33">
        <f>IF(R207="","",VLOOKUP(R207,CUSTOMS!$E$3:$N$1470,6,FALSE))</f>
        <v>1</v>
      </c>
      <c r="X207" s="33">
        <f t="shared" si="45"/>
        <v>24</v>
      </c>
      <c r="Y207" s="18" t="str">
        <f>IF(R207="","",VLOOKUP(R207,CUSTOMS!$E$3:$N$1470,8,FALSE))</f>
        <v>美元</v>
      </c>
      <c r="Z207" s="18" t="str">
        <f>IF(R207="","",VLOOKUP(R207,CUSTOMS!$E$3:$N$1470,9,FALSE))</f>
        <v>中国</v>
      </c>
      <c r="AA207" s="18" t="str">
        <f>IF(R207="","",VLOOKUP(R207,CUSTOMS!$E$3:$N$1470,10,FALSE))</f>
        <v>美国</v>
      </c>
      <c r="AB207" s="33">
        <f>IF(R207="","",VLOOKUP(G207,WMS!$E$3:$T$944,15,FALSE))</f>
        <v>0.75</v>
      </c>
      <c r="AC207" s="33">
        <f t="shared" si="46"/>
        <v>18</v>
      </c>
      <c r="AD207" s="33" t="str">
        <f>IF(S207="","",VLOOKUP(S207,海关监管条件!$A$1:$B$2000,2,FALSE))</f>
        <v xml:space="preserve">A </v>
      </c>
    </row>
    <row r="208" spans="1:30">
      <c r="A208" s="2">
        <v>43488</v>
      </c>
      <c r="B208" s="2">
        <v>43490</v>
      </c>
      <c r="C208" s="2" t="s">
        <v>4195</v>
      </c>
      <c r="D208" s="3" t="s">
        <v>307</v>
      </c>
      <c r="E208" s="3" t="s">
        <v>2737</v>
      </c>
      <c r="F208" s="3" t="s">
        <v>2761</v>
      </c>
      <c r="G208" s="17" t="str">
        <f t="shared" si="40"/>
        <v>KG-ARI-1808-00019-00439/42332534</v>
      </c>
      <c r="H208" s="18">
        <f>IF(G208="","",VLOOKUP(G208,WMS!$E$3:$Q$944,7,FALSE))</f>
        <v>6</v>
      </c>
      <c r="I208" s="18">
        <f>IF(G208="","",VLOOKUP(G208,WMS!$E$3:$Q$944,8,FALSE))</f>
        <v>2.25</v>
      </c>
      <c r="J208" s="18">
        <f>IF(G208="","",VLOOKUP(G208,WMS!$E$3:$Q$944,13,FALSE))</f>
        <v>0.01</v>
      </c>
      <c r="K208" s="26" t="b">
        <f t="shared" si="41"/>
        <v>1</v>
      </c>
      <c r="L208" s="7">
        <v>5</v>
      </c>
      <c r="M208" s="27">
        <f>IF(G208="","",VLOOKUP(G208,WMS!$E$3:$U$944,7,0)*L208)</f>
        <v>30</v>
      </c>
      <c r="N208" s="28" t="str">
        <f>IF(G208="","",VLOOKUP(G208,WMS!$E$3:$U$944,17,0))</f>
        <v>A24-301</v>
      </c>
      <c r="O208" s="29">
        <f t="shared" si="42"/>
        <v>11.25</v>
      </c>
      <c r="P208" s="29">
        <f t="shared" si="43"/>
        <v>0.05</v>
      </c>
      <c r="Q208" s="26" t="str">
        <f>IF(G208="","",VLOOKUP(G208,WMS!$E$3:$G$944,2,FALSE))</f>
        <v>KAS18101901</v>
      </c>
      <c r="R208" s="26" t="str">
        <f>IF(G208="","",VLOOKUP(G208,WMS!$E$3:$G$944,3,FALSE))</f>
        <v>KAS1810190101</v>
      </c>
      <c r="S208" s="17" t="str">
        <f>IF(R208="","",VLOOKUP(R208,CUSTOMS!$E$3:$N$1470,2,FALSE))</f>
        <v>9503008900</v>
      </c>
      <c r="T208" s="17" t="str">
        <f>IF(R208="","",VLOOKUP(R208,CUSTOMS!$E$3:$N$1470,3,FALSE))</f>
        <v>套装玩具(彩绘玩具)</v>
      </c>
      <c r="U208" s="18">
        <f t="shared" si="44"/>
        <v>30</v>
      </c>
      <c r="V208" s="18" t="str">
        <f>IF(R208="","",VLOOKUP(R208,CUSTOMS!$E$3:$N$1470,5,FALSE))</f>
        <v>套</v>
      </c>
      <c r="W208" s="33">
        <f>IF(R208="","",VLOOKUP(R208,CUSTOMS!$E$3:$N$1470,6,FALSE))</f>
        <v>5</v>
      </c>
      <c r="X208" s="33">
        <f t="shared" si="45"/>
        <v>150</v>
      </c>
      <c r="Y208" s="18" t="str">
        <f>IF(R208="","",VLOOKUP(R208,CUSTOMS!$E$3:$N$1470,8,FALSE))</f>
        <v>港币</v>
      </c>
      <c r="Z208" s="18" t="str">
        <f>IF(R208="","",VLOOKUP(R208,CUSTOMS!$E$3:$N$1470,9,FALSE))</f>
        <v>中国</v>
      </c>
      <c r="AA208" s="18" t="str">
        <f>IF(R208="","",VLOOKUP(R208,CUSTOMS!$E$3:$N$1470,10,FALSE))</f>
        <v>美国</v>
      </c>
      <c r="AB208" s="33">
        <f>IF(R208="","",VLOOKUP(G208,WMS!$E$3:$T$944,15,FALSE))</f>
        <v>0.36499999999999999</v>
      </c>
      <c r="AC208" s="33">
        <f t="shared" si="46"/>
        <v>10.95</v>
      </c>
      <c r="AD208" s="33" t="str">
        <f>IF(S208="","",VLOOKUP(S208,海关监管条件!$A$1:$B$2000,2,FALSE))</f>
        <v xml:space="preserve">A </v>
      </c>
    </row>
    <row r="209" spans="1:30">
      <c r="A209" s="2">
        <v>43488</v>
      </c>
      <c r="B209" s="2">
        <v>43490</v>
      </c>
      <c r="C209" s="2" t="s">
        <v>4195</v>
      </c>
      <c r="D209" s="3" t="s">
        <v>307</v>
      </c>
      <c r="E209" s="3" t="s">
        <v>2737</v>
      </c>
      <c r="F209" s="3" t="s">
        <v>2754</v>
      </c>
      <c r="G209" s="17" t="str">
        <f t="shared" si="40"/>
        <v>KG-ARI-1808-00019-00439/42338727</v>
      </c>
      <c r="H209" s="18">
        <f>IF(G209="","",VLOOKUP(G209,WMS!$E$3:$Q$944,7,FALSE))</f>
        <v>6</v>
      </c>
      <c r="I209" s="18">
        <f>IF(G209="","",VLOOKUP(G209,WMS!$E$3:$Q$944,8,FALSE))</f>
        <v>1.8</v>
      </c>
      <c r="J209" s="18">
        <f>IF(G209="","",VLOOKUP(G209,WMS!$E$3:$Q$944,13,FALSE))</f>
        <v>1.7999999999999999E-2</v>
      </c>
      <c r="K209" s="26" t="b">
        <f t="shared" si="41"/>
        <v>1</v>
      </c>
      <c r="L209" s="7">
        <v>5</v>
      </c>
      <c r="M209" s="27">
        <f>IF(G209="","",VLOOKUP(G209,WMS!$E$3:$U$944,7,0)*L209)</f>
        <v>30</v>
      </c>
      <c r="N209" s="28" t="str">
        <f>IF(G209="","",VLOOKUP(G209,WMS!$E$3:$U$944,17,0))</f>
        <v>A24-201</v>
      </c>
      <c r="O209" s="29">
        <f t="shared" si="42"/>
        <v>9</v>
      </c>
      <c r="P209" s="29">
        <f t="shared" si="43"/>
        <v>0.09</v>
      </c>
      <c r="Q209" s="26" t="str">
        <f>IF(G209="","",VLOOKUP(G209,WMS!$E$3:$G$944,2,FALSE))</f>
        <v>KAS18101901</v>
      </c>
      <c r="R209" s="26" t="str">
        <f>IF(G209="","",VLOOKUP(G209,WMS!$E$3:$G$944,3,FALSE))</f>
        <v>KAS1810190101</v>
      </c>
      <c r="S209" s="17" t="str">
        <f>IF(R209="","",VLOOKUP(R209,CUSTOMS!$E$3:$N$1470,2,FALSE))</f>
        <v>9503008900</v>
      </c>
      <c r="T209" s="17" t="str">
        <f>IF(R209="","",VLOOKUP(R209,CUSTOMS!$E$3:$N$1470,3,FALSE))</f>
        <v>套装玩具(彩绘玩具)</v>
      </c>
      <c r="U209" s="18">
        <f t="shared" si="44"/>
        <v>30</v>
      </c>
      <c r="V209" s="18" t="str">
        <f>IF(R209="","",VLOOKUP(R209,CUSTOMS!$E$3:$N$1470,5,FALSE))</f>
        <v>套</v>
      </c>
      <c r="W209" s="33">
        <f>IF(R209="","",VLOOKUP(R209,CUSTOMS!$E$3:$N$1470,6,FALSE))</f>
        <v>5</v>
      </c>
      <c r="X209" s="33">
        <f t="shared" si="45"/>
        <v>150</v>
      </c>
      <c r="Y209" s="18" t="str">
        <f>IF(R209="","",VLOOKUP(R209,CUSTOMS!$E$3:$N$1470,8,FALSE))</f>
        <v>港币</v>
      </c>
      <c r="Z209" s="18" t="str">
        <f>IF(R209="","",VLOOKUP(R209,CUSTOMS!$E$3:$N$1470,9,FALSE))</f>
        <v>中国</v>
      </c>
      <c r="AA209" s="18" t="str">
        <f>IF(R209="","",VLOOKUP(R209,CUSTOMS!$E$3:$N$1470,10,FALSE))</f>
        <v>美国</v>
      </c>
      <c r="AB209" s="33">
        <f>IF(R209="","",VLOOKUP(G209,WMS!$E$3:$T$944,15,FALSE))</f>
        <v>0.26</v>
      </c>
      <c r="AC209" s="33">
        <f t="shared" si="46"/>
        <v>7.8000000000000007</v>
      </c>
      <c r="AD209" s="33" t="str">
        <f>IF(S209="","",VLOOKUP(S209,海关监管条件!$A$1:$B$2000,2,FALSE))</f>
        <v xml:space="preserve">A </v>
      </c>
    </row>
    <row r="210" spans="1:30">
      <c r="A210" s="2">
        <v>43488</v>
      </c>
      <c r="B210" s="2">
        <v>43490</v>
      </c>
      <c r="C210" s="2" t="s">
        <v>4195</v>
      </c>
      <c r="D210" s="3" t="s">
        <v>307</v>
      </c>
      <c r="E210" s="3" t="s">
        <v>2737</v>
      </c>
      <c r="F210" s="3" t="s">
        <v>2753</v>
      </c>
      <c r="G210" s="17" t="str">
        <f t="shared" si="40"/>
        <v>KG-ARI-1808-00019-00439/42425892</v>
      </c>
      <c r="H210" s="18">
        <f>IF(G210="","",VLOOKUP(G210,WMS!$E$3:$Q$944,7,FALSE))</f>
        <v>6</v>
      </c>
      <c r="I210" s="18">
        <f>IF(G210="","",VLOOKUP(G210,WMS!$E$3:$Q$944,8,FALSE))</f>
        <v>2.4</v>
      </c>
      <c r="J210" s="18">
        <f>IF(G210="","",VLOOKUP(G210,WMS!$E$3:$Q$944,13,FALSE))</f>
        <v>1.6E-2</v>
      </c>
      <c r="K210" s="26" t="b">
        <f t="shared" si="41"/>
        <v>1</v>
      </c>
      <c r="L210" s="7">
        <v>5</v>
      </c>
      <c r="M210" s="27">
        <f>IF(G210="","",VLOOKUP(G210,WMS!$E$3:$U$944,7,0)*L210)</f>
        <v>30</v>
      </c>
      <c r="N210" s="28" t="str">
        <f>IF(G210="","",VLOOKUP(G210,WMS!$E$3:$U$944,17,0))</f>
        <v>A24-301</v>
      </c>
      <c r="O210" s="29">
        <f t="shared" si="42"/>
        <v>12</v>
      </c>
      <c r="P210" s="29">
        <f t="shared" si="43"/>
        <v>0.08</v>
      </c>
      <c r="Q210" s="26" t="str">
        <f>IF(G210="","",VLOOKUP(G210,WMS!$E$3:$G$944,2,FALSE))</f>
        <v>KAS18101901</v>
      </c>
      <c r="R210" s="26" t="str">
        <f>IF(G210="","",VLOOKUP(G210,WMS!$E$3:$G$944,3,FALSE))</f>
        <v>KAS1810190101</v>
      </c>
      <c r="S210" s="17" t="str">
        <f>IF(R210="","",VLOOKUP(R210,CUSTOMS!$E$3:$N$1470,2,FALSE))</f>
        <v>9503008900</v>
      </c>
      <c r="T210" s="17" t="str">
        <f>IF(R210="","",VLOOKUP(R210,CUSTOMS!$E$3:$N$1470,3,FALSE))</f>
        <v>套装玩具(彩绘玩具)</v>
      </c>
      <c r="U210" s="18">
        <f t="shared" si="44"/>
        <v>30</v>
      </c>
      <c r="V210" s="18" t="str">
        <f>IF(R210="","",VLOOKUP(R210,CUSTOMS!$E$3:$N$1470,5,FALSE))</f>
        <v>套</v>
      </c>
      <c r="W210" s="33">
        <f>IF(R210="","",VLOOKUP(R210,CUSTOMS!$E$3:$N$1470,6,FALSE))</f>
        <v>5</v>
      </c>
      <c r="X210" s="33">
        <f t="shared" si="45"/>
        <v>150</v>
      </c>
      <c r="Y210" s="18" t="str">
        <f>IF(R210="","",VLOOKUP(R210,CUSTOMS!$E$3:$N$1470,8,FALSE))</f>
        <v>港币</v>
      </c>
      <c r="Z210" s="18" t="str">
        <f>IF(R210="","",VLOOKUP(R210,CUSTOMS!$E$3:$N$1470,9,FALSE))</f>
        <v>中国</v>
      </c>
      <c r="AA210" s="18" t="str">
        <f>IF(R210="","",VLOOKUP(R210,CUSTOMS!$E$3:$N$1470,10,FALSE))</f>
        <v>美国</v>
      </c>
      <c r="AB210" s="33">
        <f>IF(R210="","",VLOOKUP(G210,WMS!$E$3:$T$944,15,FALSE))</f>
        <v>0.35</v>
      </c>
      <c r="AC210" s="33">
        <f t="shared" si="46"/>
        <v>10.5</v>
      </c>
      <c r="AD210" s="33" t="str">
        <f>IF(S210="","",VLOOKUP(S210,海关监管条件!$A$1:$B$2000,2,FALSE))</f>
        <v xml:space="preserve">A </v>
      </c>
    </row>
    <row r="211" spans="1:30">
      <c r="A211" s="2">
        <v>43488</v>
      </c>
      <c r="B211" s="2">
        <v>43490</v>
      </c>
      <c r="C211" s="2" t="s">
        <v>4195</v>
      </c>
      <c r="D211" s="3" t="s">
        <v>307</v>
      </c>
      <c r="E211" s="3" t="s">
        <v>2737</v>
      </c>
      <c r="F211" s="3" t="s">
        <v>2748</v>
      </c>
      <c r="G211" s="17" t="str">
        <f t="shared" si="40"/>
        <v>KG-ARI-1808-00019-00439/42426615</v>
      </c>
      <c r="H211" s="18">
        <f>IF(G211="","",VLOOKUP(G211,WMS!$E$3:$Q$944,7,FALSE))</f>
        <v>6</v>
      </c>
      <c r="I211" s="18">
        <f>IF(G211="","",VLOOKUP(G211,WMS!$E$3:$Q$944,8,FALSE))</f>
        <v>2.4500000000000002</v>
      </c>
      <c r="J211" s="18">
        <f>IF(G211="","",VLOOKUP(G211,WMS!$E$3:$Q$944,13,FALSE))</f>
        <v>1.6E-2</v>
      </c>
      <c r="K211" s="26" t="b">
        <f t="shared" si="41"/>
        <v>1</v>
      </c>
      <c r="L211" s="7">
        <v>5</v>
      </c>
      <c r="M211" s="27">
        <f>IF(G211="","",VLOOKUP(G211,WMS!$E$3:$U$944,7,0)*L211)</f>
        <v>30</v>
      </c>
      <c r="N211" s="28" t="str">
        <f>IF(G211="","",VLOOKUP(G211,WMS!$E$3:$U$944,17,0))</f>
        <v>A24-202</v>
      </c>
      <c r="O211" s="29">
        <f t="shared" si="42"/>
        <v>12.25</v>
      </c>
      <c r="P211" s="29">
        <f t="shared" si="43"/>
        <v>0.08</v>
      </c>
      <c r="Q211" s="26" t="str">
        <f>IF(G211="","",VLOOKUP(G211,WMS!$E$3:$G$944,2,FALSE))</f>
        <v>KAS18101901</v>
      </c>
      <c r="R211" s="26" t="str">
        <f>IF(G211="","",VLOOKUP(G211,WMS!$E$3:$G$944,3,FALSE))</f>
        <v>KAS1810190101</v>
      </c>
      <c r="S211" s="17" t="str">
        <f>IF(R211="","",VLOOKUP(R211,CUSTOMS!$E$3:$N$1470,2,FALSE))</f>
        <v>9503008900</v>
      </c>
      <c r="T211" s="17" t="str">
        <f>IF(R211="","",VLOOKUP(R211,CUSTOMS!$E$3:$N$1470,3,FALSE))</f>
        <v>套装玩具(彩绘玩具)</v>
      </c>
      <c r="U211" s="18">
        <f t="shared" si="44"/>
        <v>30</v>
      </c>
      <c r="V211" s="18" t="str">
        <f>IF(R211="","",VLOOKUP(R211,CUSTOMS!$E$3:$N$1470,5,FALSE))</f>
        <v>套</v>
      </c>
      <c r="W211" s="33">
        <f>IF(R211="","",VLOOKUP(R211,CUSTOMS!$E$3:$N$1470,6,FALSE))</f>
        <v>5</v>
      </c>
      <c r="X211" s="33">
        <f t="shared" si="45"/>
        <v>150</v>
      </c>
      <c r="Y211" s="18" t="str">
        <f>IF(R211="","",VLOOKUP(R211,CUSTOMS!$E$3:$N$1470,8,FALSE))</f>
        <v>港币</v>
      </c>
      <c r="Z211" s="18" t="str">
        <f>IF(R211="","",VLOOKUP(R211,CUSTOMS!$E$3:$N$1470,9,FALSE))</f>
        <v>中国</v>
      </c>
      <c r="AA211" s="18" t="str">
        <f>IF(R211="","",VLOOKUP(R211,CUSTOMS!$E$3:$N$1470,10,FALSE))</f>
        <v>美国</v>
      </c>
      <c r="AB211" s="33">
        <f>IF(R211="","",VLOOKUP(G211,WMS!$E$3:$T$944,15,FALSE))</f>
        <v>0.35000000000000003</v>
      </c>
      <c r="AC211" s="33">
        <f t="shared" si="46"/>
        <v>10.500000000000002</v>
      </c>
      <c r="AD211" s="33" t="str">
        <f>IF(S211="","",VLOOKUP(S211,海关监管条件!$A$1:$B$2000,2,FALSE))</f>
        <v xml:space="preserve">A </v>
      </c>
    </row>
    <row r="212" spans="1:30">
      <c r="A212" s="2">
        <v>43488</v>
      </c>
      <c r="B212" s="2">
        <v>43490</v>
      </c>
      <c r="C212" s="2" t="s">
        <v>4195</v>
      </c>
      <c r="D212" s="3" t="s">
        <v>307</v>
      </c>
      <c r="E212" s="3" t="s">
        <v>2737</v>
      </c>
      <c r="F212" s="3" t="s">
        <v>2757</v>
      </c>
      <c r="G212" s="17" t="str">
        <f t="shared" si="40"/>
        <v>KG-ARI-1808-00019-00439/42491736</v>
      </c>
      <c r="H212" s="18">
        <f>IF(G212="","",VLOOKUP(G212,WMS!$E$3:$Q$944,7,FALSE))</f>
        <v>6</v>
      </c>
      <c r="I212" s="18">
        <f>IF(G212="","",VLOOKUP(G212,WMS!$E$3:$Q$944,8,FALSE))</f>
        <v>1.85</v>
      </c>
      <c r="J212" s="18">
        <f>IF(G212="","",VLOOKUP(G212,WMS!$E$3:$Q$944,13,FALSE))</f>
        <v>1.7999999999999999E-2</v>
      </c>
      <c r="K212" s="26" t="b">
        <f t="shared" si="41"/>
        <v>1</v>
      </c>
      <c r="L212" s="7">
        <v>5</v>
      </c>
      <c r="M212" s="27">
        <f>IF(G212="","",VLOOKUP(G212,WMS!$E$3:$U$944,7,0)*L212)</f>
        <v>30</v>
      </c>
      <c r="N212" s="28" t="str">
        <f>IF(G212="","",VLOOKUP(G212,WMS!$E$3:$U$944,17,0))</f>
        <v>A24-101</v>
      </c>
      <c r="O212" s="29">
        <f t="shared" si="42"/>
        <v>9.25</v>
      </c>
      <c r="P212" s="29">
        <f t="shared" si="43"/>
        <v>0.09</v>
      </c>
      <c r="Q212" s="26" t="str">
        <f>IF(G212="","",VLOOKUP(G212,WMS!$E$3:$G$944,2,FALSE))</f>
        <v>KAS18101901</v>
      </c>
      <c r="R212" s="26" t="str">
        <f>IF(G212="","",VLOOKUP(G212,WMS!$E$3:$G$944,3,FALSE))</f>
        <v>KAS1810190101</v>
      </c>
      <c r="S212" s="17" t="str">
        <f>IF(R212="","",VLOOKUP(R212,CUSTOMS!$E$3:$N$1470,2,FALSE))</f>
        <v>9503008900</v>
      </c>
      <c r="T212" s="17" t="str">
        <f>IF(R212="","",VLOOKUP(R212,CUSTOMS!$E$3:$N$1470,3,FALSE))</f>
        <v>套装玩具(彩绘玩具)</v>
      </c>
      <c r="U212" s="18">
        <f t="shared" si="44"/>
        <v>30</v>
      </c>
      <c r="V212" s="18" t="str">
        <f>IF(R212="","",VLOOKUP(R212,CUSTOMS!$E$3:$N$1470,5,FALSE))</f>
        <v>套</v>
      </c>
      <c r="W212" s="33">
        <f>IF(R212="","",VLOOKUP(R212,CUSTOMS!$E$3:$N$1470,6,FALSE))</f>
        <v>5</v>
      </c>
      <c r="X212" s="33">
        <f t="shared" si="45"/>
        <v>150</v>
      </c>
      <c r="Y212" s="18" t="str">
        <f>IF(R212="","",VLOOKUP(R212,CUSTOMS!$E$3:$N$1470,8,FALSE))</f>
        <v>港币</v>
      </c>
      <c r="Z212" s="18" t="str">
        <f>IF(R212="","",VLOOKUP(R212,CUSTOMS!$E$3:$N$1470,9,FALSE))</f>
        <v>中国</v>
      </c>
      <c r="AA212" s="18" t="str">
        <f>IF(R212="","",VLOOKUP(R212,CUSTOMS!$E$3:$N$1470,10,FALSE))</f>
        <v>美国</v>
      </c>
      <c r="AB212" s="33">
        <f>IF(R212="","",VLOOKUP(G212,WMS!$E$3:$T$944,15,FALSE))</f>
        <v>0.3</v>
      </c>
      <c r="AC212" s="33">
        <f t="shared" si="46"/>
        <v>9</v>
      </c>
      <c r="AD212" s="33" t="str">
        <f>IF(S212="","",VLOOKUP(S212,海关监管条件!$A$1:$B$2000,2,FALSE))</f>
        <v xml:space="preserve">A </v>
      </c>
    </row>
    <row r="213" spans="1:30">
      <c r="A213" s="2">
        <v>43488</v>
      </c>
      <c r="B213" s="2">
        <v>43490</v>
      </c>
      <c r="C213" s="2" t="s">
        <v>4195</v>
      </c>
      <c r="D213" s="3" t="s">
        <v>307</v>
      </c>
      <c r="E213" s="3" t="s">
        <v>2737</v>
      </c>
      <c r="F213" s="3" t="s">
        <v>2760</v>
      </c>
      <c r="G213" s="17" t="str">
        <f t="shared" si="40"/>
        <v>KG-ARI-1808-00019-00439/42566946</v>
      </c>
      <c r="H213" s="18">
        <f>IF(G213="","",VLOOKUP(G213,WMS!$E$3:$Q$944,7,FALSE))</f>
        <v>6</v>
      </c>
      <c r="I213" s="18">
        <f>IF(G213="","",VLOOKUP(G213,WMS!$E$3:$Q$944,8,FALSE))</f>
        <v>2.2999999999999998</v>
      </c>
      <c r="J213" s="18">
        <f>IF(G213="","",VLOOKUP(G213,WMS!$E$3:$Q$944,13,FALSE))</f>
        <v>1.4E-2</v>
      </c>
      <c r="K213" s="26" t="b">
        <f t="shared" si="41"/>
        <v>1</v>
      </c>
      <c r="L213" s="7">
        <v>5</v>
      </c>
      <c r="M213" s="27">
        <f>IF(G213="","",VLOOKUP(G213,WMS!$E$3:$U$944,7,0)*L213)</f>
        <v>30</v>
      </c>
      <c r="N213" s="28" t="str">
        <f>IF(G213="","",VLOOKUP(G213,WMS!$E$3:$U$944,17,0))</f>
        <v>A24-202</v>
      </c>
      <c r="O213" s="29">
        <f t="shared" si="42"/>
        <v>11.5</v>
      </c>
      <c r="P213" s="29">
        <f t="shared" si="43"/>
        <v>7.0000000000000007E-2</v>
      </c>
      <c r="Q213" s="26" t="str">
        <f>IF(G213="","",VLOOKUP(G213,WMS!$E$3:$G$944,2,FALSE))</f>
        <v>KAS18101901</v>
      </c>
      <c r="R213" s="26" t="str">
        <f>IF(G213="","",VLOOKUP(G213,WMS!$E$3:$G$944,3,FALSE))</f>
        <v>KAS1810190101</v>
      </c>
      <c r="S213" s="17" t="str">
        <f>IF(R213="","",VLOOKUP(R213,CUSTOMS!$E$3:$N$1470,2,FALSE))</f>
        <v>9503008900</v>
      </c>
      <c r="T213" s="17" t="str">
        <f>IF(R213="","",VLOOKUP(R213,CUSTOMS!$E$3:$N$1470,3,FALSE))</f>
        <v>套装玩具(彩绘玩具)</v>
      </c>
      <c r="U213" s="18">
        <f t="shared" si="44"/>
        <v>30</v>
      </c>
      <c r="V213" s="18" t="str">
        <f>IF(R213="","",VLOOKUP(R213,CUSTOMS!$E$3:$N$1470,5,FALSE))</f>
        <v>套</v>
      </c>
      <c r="W213" s="33">
        <f>IF(R213="","",VLOOKUP(R213,CUSTOMS!$E$3:$N$1470,6,FALSE))</f>
        <v>5</v>
      </c>
      <c r="X213" s="33">
        <f t="shared" si="45"/>
        <v>150</v>
      </c>
      <c r="Y213" s="18" t="str">
        <f>IF(R213="","",VLOOKUP(R213,CUSTOMS!$E$3:$N$1470,8,FALSE))</f>
        <v>港币</v>
      </c>
      <c r="Z213" s="18" t="str">
        <f>IF(R213="","",VLOOKUP(R213,CUSTOMS!$E$3:$N$1470,9,FALSE))</f>
        <v>中国</v>
      </c>
      <c r="AA213" s="18" t="str">
        <f>IF(R213="","",VLOOKUP(R213,CUSTOMS!$E$3:$N$1470,10,FALSE))</f>
        <v>美国</v>
      </c>
      <c r="AB213" s="33">
        <f>IF(R213="","",VLOOKUP(G213,WMS!$E$3:$T$944,15,FALSE))</f>
        <v>0.3866666666666666</v>
      </c>
      <c r="AC213" s="33">
        <f t="shared" si="46"/>
        <v>11.599999999999998</v>
      </c>
      <c r="AD213" s="33" t="str">
        <f>IF(S213="","",VLOOKUP(S213,海关监管条件!$A$1:$B$2000,2,FALSE))</f>
        <v xml:space="preserve">A </v>
      </c>
    </row>
    <row r="214" spans="1:30">
      <c r="A214" s="2">
        <v>43488</v>
      </c>
      <c r="B214" s="2">
        <v>43490</v>
      </c>
      <c r="C214" s="2" t="s">
        <v>4195</v>
      </c>
      <c r="D214" s="3" t="s">
        <v>307</v>
      </c>
      <c r="E214" s="3" t="s">
        <v>2737</v>
      </c>
      <c r="F214" s="3" t="s">
        <v>2751</v>
      </c>
      <c r="G214" s="17" t="str">
        <f t="shared" si="40"/>
        <v>KG-ARI-1808-00019-00439/42571704</v>
      </c>
      <c r="H214" s="18">
        <f>IF(G214="","",VLOOKUP(G214,WMS!$E$3:$Q$944,7,FALSE))</f>
        <v>6</v>
      </c>
      <c r="I214" s="18">
        <f>IF(G214="","",VLOOKUP(G214,WMS!$E$3:$Q$944,8,FALSE))</f>
        <v>2</v>
      </c>
      <c r="J214" s="18">
        <f>IF(G214="","",VLOOKUP(G214,WMS!$E$3:$Q$944,13,FALSE))</f>
        <v>0.02</v>
      </c>
      <c r="K214" s="26" t="b">
        <f t="shared" si="41"/>
        <v>1</v>
      </c>
      <c r="L214" s="7">
        <v>5</v>
      </c>
      <c r="M214" s="27">
        <f>IF(G214="","",VLOOKUP(G214,WMS!$E$3:$U$944,7,0)*L214)</f>
        <v>30</v>
      </c>
      <c r="N214" s="28" t="str">
        <f>IF(G214="","",VLOOKUP(G214,WMS!$E$3:$U$944,17,0))</f>
        <v>A24-202</v>
      </c>
      <c r="O214" s="29">
        <f t="shared" si="42"/>
        <v>10</v>
      </c>
      <c r="P214" s="29">
        <f t="shared" si="43"/>
        <v>0.1</v>
      </c>
      <c r="Q214" s="26" t="str">
        <f>IF(G214="","",VLOOKUP(G214,WMS!$E$3:$G$944,2,FALSE))</f>
        <v>KAS18101901</v>
      </c>
      <c r="R214" s="26" t="str">
        <f>IF(G214="","",VLOOKUP(G214,WMS!$E$3:$G$944,3,FALSE))</f>
        <v>KAS1810190101</v>
      </c>
      <c r="S214" s="17" t="str">
        <f>IF(R214="","",VLOOKUP(R214,CUSTOMS!$E$3:$N$1470,2,FALSE))</f>
        <v>9503008900</v>
      </c>
      <c r="T214" s="17" t="str">
        <f>IF(R214="","",VLOOKUP(R214,CUSTOMS!$E$3:$N$1470,3,FALSE))</f>
        <v>套装玩具(彩绘玩具)</v>
      </c>
      <c r="U214" s="18">
        <f t="shared" si="44"/>
        <v>30</v>
      </c>
      <c r="V214" s="18" t="str">
        <f>IF(R214="","",VLOOKUP(R214,CUSTOMS!$E$3:$N$1470,5,FALSE))</f>
        <v>套</v>
      </c>
      <c r="W214" s="33">
        <f>IF(R214="","",VLOOKUP(R214,CUSTOMS!$E$3:$N$1470,6,FALSE))</f>
        <v>5</v>
      </c>
      <c r="X214" s="33">
        <f t="shared" si="45"/>
        <v>150</v>
      </c>
      <c r="Y214" s="18" t="str">
        <f>IF(R214="","",VLOOKUP(R214,CUSTOMS!$E$3:$N$1470,8,FALSE))</f>
        <v>港币</v>
      </c>
      <c r="Z214" s="18" t="str">
        <f>IF(R214="","",VLOOKUP(R214,CUSTOMS!$E$3:$N$1470,9,FALSE))</f>
        <v>中国</v>
      </c>
      <c r="AA214" s="18" t="str">
        <f>IF(R214="","",VLOOKUP(R214,CUSTOMS!$E$3:$N$1470,10,FALSE))</f>
        <v>美国</v>
      </c>
      <c r="AB214" s="33">
        <f>IF(R214="","",VLOOKUP(G214,WMS!$E$3:$T$944,15,FALSE))</f>
        <v>0.28166666666666668</v>
      </c>
      <c r="AC214" s="33">
        <f t="shared" si="46"/>
        <v>8.4500000000000011</v>
      </c>
      <c r="AD214" s="33" t="str">
        <f>IF(S214="","",VLOOKUP(S214,海关监管条件!$A$1:$B$2000,2,FALSE))</f>
        <v xml:space="preserve">A </v>
      </c>
    </row>
    <row r="215" spans="1:30">
      <c r="A215" s="2">
        <v>43488</v>
      </c>
      <c r="B215" s="2">
        <v>43490</v>
      </c>
      <c r="C215" s="2" t="s">
        <v>4195</v>
      </c>
      <c r="D215" s="3" t="s">
        <v>307</v>
      </c>
      <c r="E215" s="3" t="s">
        <v>2737</v>
      </c>
      <c r="F215" s="3" t="s">
        <v>2741</v>
      </c>
      <c r="G215" s="17" t="str">
        <f t="shared" si="40"/>
        <v>KG-ARI-1808-00019-00439/42581697</v>
      </c>
      <c r="H215" s="18">
        <f>IF(G215="","",VLOOKUP(G215,WMS!$E$3:$Q$944,7,FALSE))</f>
        <v>6</v>
      </c>
      <c r="I215" s="18">
        <f>IF(G215="","",VLOOKUP(G215,WMS!$E$3:$Q$944,8,FALSE))</f>
        <v>1.9</v>
      </c>
      <c r="J215" s="18">
        <f>IF(G215="","",VLOOKUP(G215,WMS!$E$3:$Q$944,13,FALSE))</f>
        <v>1.0999999999999999E-2</v>
      </c>
      <c r="K215" s="26" t="b">
        <f t="shared" si="41"/>
        <v>1</v>
      </c>
      <c r="L215" s="7">
        <v>5</v>
      </c>
      <c r="M215" s="27">
        <f>IF(G215="","",VLOOKUP(G215,WMS!$E$3:$U$944,7,0)*L215)</f>
        <v>30</v>
      </c>
      <c r="N215" s="28" t="str">
        <f>IF(G215="","",VLOOKUP(G215,WMS!$E$3:$U$944,17,0))</f>
        <v>A24-301</v>
      </c>
      <c r="O215" s="29">
        <f t="shared" si="42"/>
        <v>9.5</v>
      </c>
      <c r="P215" s="29">
        <f t="shared" si="43"/>
        <v>5.4999999999999993E-2</v>
      </c>
      <c r="Q215" s="26" t="str">
        <f>IF(G215="","",VLOOKUP(G215,WMS!$E$3:$G$944,2,FALSE))</f>
        <v>KAS18101901</v>
      </c>
      <c r="R215" s="26" t="str">
        <f>IF(G215="","",VLOOKUP(G215,WMS!$E$3:$G$944,3,FALSE))</f>
        <v>KAS1810190101</v>
      </c>
      <c r="S215" s="17" t="str">
        <f>IF(R215="","",VLOOKUP(R215,CUSTOMS!$E$3:$N$1470,2,FALSE))</f>
        <v>9503008900</v>
      </c>
      <c r="T215" s="17" t="str">
        <f>IF(R215="","",VLOOKUP(R215,CUSTOMS!$E$3:$N$1470,3,FALSE))</f>
        <v>套装玩具(彩绘玩具)</v>
      </c>
      <c r="U215" s="18">
        <f t="shared" si="44"/>
        <v>30</v>
      </c>
      <c r="V215" s="18" t="str">
        <f>IF(R215="","",VLOOKUP(R215,CUSTOMS!$E$3:$N$1470,5,FALSE))</f>
        <v>套</v>
      </c>
      <c r="W215" s="33">
        <f>IF(R215="","",VLOOKUP(R215,CUSTOMS!$E$3:$N$1470,6,FALSE))</f>
        <v>5</v>
      </c>
      <c r="X215" s="33">
        <f t="shared" si="45"/>
        <v>150</v>
      </c>
      <c r="Y215" s="18" t="str">
        <f>IF(R215="","",VLOOKUP(R215,CUSTOMS!$E$3:$N$1470,8,FALSE))</f>
        <v>港币</v>
      </c>
      <c r="Z215" s="18" t="str">
        <f>IF(R215="","",VLOOKUP(R215,CUSTOMS!$E$3:$N$1470,9,FALSE))</f>
        <v>中国</v>
      </c>
      <c r="AA215" s="18" t="str">
        <f>IF(R215="","",VLOOKUP(R215,CUSTOMS!$E$3:$N$1470,10,FALSE))</f>
        <v>美国</v>
      </c>
      <c r="AB215" s="33">
        <f>IF(R215="","",VLOOKUP(G215,WMS!$E$3:$T$944,15,FALSE))</f>
        <v>0.28999999999999998</v>
      </c>
      <c r="AC215" s="33">
        <f t="shared" si="46"/>
        <v>8.6999999999999993</v>
      </c>
      <c r="AD215" s="33" t="str">
        <f>IF(S215="","",VLOOKUP(S215,海关监管条件!$A$1:$B$2000,2,FALSE))</f>
        <v xml:space="preserve">A </v>
      </c>
    </row>
    <row r="216" spans="1:30">
      <c r="A216" s="2">
        <v>43488</v>
      </c>
      <c r="B216" s="2">
        <v>43490</v>
      </c>
      <c r="C216" s="2" t="s">
        <v>4195</v>
      </c>
      <c r="D216" s="3" t="s">
        <v>307</v>
      </c>
      <c r="E216" s="3" t="s">
        <v>2737</v>
      </c>
      <c r="F216" s="3" t="s">
        <v>2738</v>
      </c>
      <c r="G216" s="17" t="str">
        <f t="shared" si="40"/>
        <v>KG-ARI-1808-00019-00439/42622857</v>
      </c>
      <c r="H216" s="18">
        <f>IF(G216="","",VLOOKUP(G216,WMS!$E$3:$Q$944,7,FALSE))</f>
        <v>6</v>
      </c>
      <c r="I216" s="18">
        <f>IF(G216="","",VLOOKUP(G216,WMS!$E$3:$Q$944,8,FALSE))</f>
        <v>2.2999999999999998</v>
      </c>
      <c r="J216" s="18">
        <f>IF(G216="","",VLOOKUP(G216,WMS!$E$3:$Q$944,13,FALSE))</f>
        <v>1.7999999999999999E-2</v>
      </c>
      <c r="K216" s="26" t="b">
        <f t="shared" si="41"/>
        <v>1</v>
      </c>
      <c r="L216" s="7">
        <v>5</v>
      </c>
      <c r="M216" s="27">
        <f>IF(G216="","",VLOOKUP(G216,WMS!$E$3:$U$944,7,0)*L216)</f>
        <v>30</v>
      </c>
      <c r="N216" s="28" t="str">
        <f>IF(G216="","",VLOOKUP(G216,WMS!$E$3:$U$944,17,0))</f>
        <v>A24-101</v>
      </c>
      <c r="O216" s="29">
        <f t="shared" si="42"/>
        <v>11.5</v>
      </c>
      <c r="P216" s="29">
        <f t="shared" si="43"/>
        <v>0.09</v>
      </c>
      <c r="Q216" s="26" t="str">
        <f>IF(G216="","",VLOOKUP(G216,WMS!$E$3:$G$944,2,FALSE))</f>
        <v>KAS18101901</v>
      </c>
      <c r="R216" s="26" t="str">
        <f>IF(G216="","",VLOOKUP(G216,WMS!$E$3:$G$944,3,FALSE))</f>
        <v>KAS1810190101</v>
      </c>
      <c r="S216" s="17" t="str">
        <f>IF(R216="","",VLOOKUP(R216,CUSTOMS!$E$3:$N$1470,2,FALSE))</f>
        <v>9503008900</v>
      </c>
      <c r="T216" s="17" t="str">
        <f>IF(R216="","",VLOOKUP(R216,CUSTOMS!$E$3:$N$1470,3,FALSE))</f>
        <v>套装玩具(彩绘玩具)</v>
      </c>
      <c r="U216" s="18">
        <f t="shared" si="44"/>
        <v>30</v>
      </c>
      <c r="V216" s="18" t="str">
        <f>IF(R216="","",VLOOKUP(R216,CUSTOMS!$E$3:$N$1470,5,FALSE))</f>
        <v>套</v>
      </c>
      <c r="W216" s="33">
        <f>IF(R216="","",VLOOKUP(R216,CUSTOMS!$E$3:$N$1470,6,FALSE))</f>
        <v>5</v>
      </c>
      <c r="X216" s="33">
        <f t="shared" si="45"/>
        <v>150</v>
      </c>
      <c r="Y216" s="18" t="str">
        <f>IF(R216="","",VLOOKUP(R216,CUSTOMS!$E$3:$N$1470,8,FALSE))</f>
        <v>港币</v>
      </c>
      <c r="Z216" s="18" t="str">
        <f>IF(R216="","",VLOOKUP(R216,CUSTOMS!$E$3:$N$1470,9,FALSE))</f>
        <v>中国</v>
      </c>
      <c r="AA216" s="18" t="str">
        <f>IF(R216="","",VLOOKUP(R216,CUSTOMS!$E$3:$N$1470,10,FALSE))</f>
        <v>美国</v>
      </c>
      <c r="AB216" s="33">
        <f>IF(R216="","",VLOOKUP(G216,WMS!$E$3:$T$944,15,FALSE))</f>
        <v>0.38500000000000001</v>
      </c>
      <c r="AC216" s="33">
        <f t="shared" si="46"/>
        <v>11.55</v>
      </c>
      <c r="AD216" s="33" t="str">
        <f>IF(S216="","",VLOOKUP(S216,海关监管条件!$A$1:$B$2000,2,FALSE))</f>
        <v xml:space="preserve">A </v>
      </c>
    </row>
    <row r="217" spans="1:30">
      <c r="A217" s="2">
        <v>43488</v>
      </c>
      <c r="B217" s="2">
        <v>43490</v>
      </c>
      <c r="C217" s="2" t="s">
        <v>4195</v>
      </c>
      <c r="D217" s="3" t="s">
        <v>307</v>
      </c>
      <c r="E217" s="3" t="s">
        <v>2737</v>
      </c>
      <c r="F217" s="3" t="s">
        <v>2762</v>
      </c>
      <c r="G217" s="17" t="str">
        <f t="shared" si="40"/>
        <v>KG-ARI-1808-00019-00439/42623052</v>
      </c>
      <c r="H217" s="18">
        <f>IF(G217="","",VLOOKUP(G217,WMS!$E$3:$Q$944,7,FALSE))</f>
        <v>6</v>
      </c>
      <c r="I217" s="18">
        <f>IF(G217="","",VLOOKUP(G217,WMS!$E$3:$Q$944,8,FALSE))</f>
        <v>4</v>
      </c>
      <c r="J217" s="18">
        <f>IF(G217="","",VLOOKUP(G217,WMS!$E$3:$Q$944,13,FALSE))</f>
        <v>1.4999999999999999E-2</v>
      </c>
      <c r="K217" s="26" t="b">
        <f t="shared" si="41"/>
        <v>1</v>
      </c>
      <c r="L217" s="7">
        <v>5</v>
      </c>
      <c r="M217" s="27">
        <f>IF(G217="","",VLOOKUP(G217,WMS!$E$3:$U$944,7,0)*L217)</f>
        <v>30</v>
      </c>
      <c r="N217" s="28" t="str">
        <f>IF(G217="","",VLOOKUP(G217,WMS!$E$3:$U$944,17,0))</f>
        <v>A24-301</v>
      </c>
      <c r="O217" s="29">
        <f t="shared" si="42"/>
        <v>20</v>
      </c>
      <c r="P217" s="29">
        <f t="shared" si="43"/>
        <v>7.4999999999999997E-2</v>
      </c>
      <c r="Q217" s="26" t="str">
        <f>IF(G217="","",VLOOKUP(G217,WMS!$E$3:$G$944,2,FALSE))</f>
        <v>KAS18101901</v>
      </c>
      <c r="R217" s="26" t="str">
        <f>IF(G217="","",VLOOKUP(G217,WMS!$E$3:$G$944,3,FALSE))</f>
        <v>KAS1810190104</v>
      </c>
      <c r="S217" s="17" t="str">
        <f>IF(R217="","",VLOOKUP(R217,CUSTOMS!$E$3:$N$1470,2,FALSE))</f>
        <v>9503006000</v>
      </c>
      <c r="T217" s="17" t="str">
        <f>IF(R217="","",VLOOKUP(R217,CUSTOMS!$E$3:$N$1470,3,FALSE))</f>
        <v>涂彩套装</v>
      </c>
      <c r="U217" s="18">
        <f t="shared" si="44"/>
        <v>30</v>
      </c>
      <c r="V217" s="18" t="str">
        <f>IF(R217="","",VLOOKUP(R217,CUSTOMS!$E$3:$N$1470,5,FALSE))</f>
        <v>套</v>
      </c>
      <c r="W217" s="33">
        <f>IF(R217="","",VLOOKUP(R217,CUSTOMS!$E$3:$N$1470,6,FALSE))</f>
        <v>5</v>
      </c>
      <c r="X217" s="33">
        <f t="shared" si="45"/>
        <v>150</v>
      </c>
      <c r="Y217" s="18" t="str">
        <f>IF(R217="","",VLOOKUP(R217,CUSTOMS!$E$3:$N$1470,8,FALSE))</f>
        <v>港币</v>
      </c>
      <c r="Z217" s="18" t="str">
        <f>IF(R217="","",VLOOKUP(R217,CUSTOMS!$E$3:$N$1470,9,FALSE))</f>
        <v>中国</v>
      </c>
      <c r="AA217" s="18" t="str">
        <f>IF(R217="","",VLOOKUP(R217,CUSTOMS!$E$3:$N$1470,10,FALSE))</f>
        <v>美国</v>
      </c>
      <c r="AB217" s="33">
        <f>IF(R217="","",VLOOKUP(G217,WMS!$E$3:$T$944,15,FALSE))</f>
        <v>0.63</v>
      </c>
      <c r="AC217" s="33">
        <f t="shared" si="46"/>
        <v>18.899999999999999</v>
      </c>
      <c r="AD217" s="33" t="str">
        <f>IF(S217="","",VLOOKUP(S217,海关监管条件!$A$1:$B$2000,2,FALSE))</f>
        <v xml:space="preserve">A </v>
      </c>
    </row>
    <row r="218" spans="1:30">
      <c r="A218" s="2">
        <v>43488</v>
      </c>
      <c r="B218" s="2">
        <v>43490</v>
      </c>
      <c r="C218" s="2" t="s">
        <v>4195</v>
      </c>
      <c r="D218" s="3" t="s">
        <v>307</v>
      </c>
      <c r="E218" s="3" t="s">
        <v>2737</v>
      </c>
      <c r="F218" s="3" t="s">
        <v>2763</v>
      </c>
      <c r="G218" s="17" t="str">
        <f t="shared" si="40"/>
        <v>KG-ARI-1808-00019-00439/42623083</v>
      </c>
      <c r="H218" s="18">
        <f>IF(G218="","",VLOOKUP(G218,WMS!$E$3:$Q$944,7,FALSE))</f>
        <v>6</v>
      </c>
      <c r="I218" s="18">
        <f>IF(G218="","",VLOOKUP(G218,WMS!$E$3:$Q$944,8,FALSE))</f>
        <v>2.4</v>
      </c>
      <c r="J218" s="18">
        <f>IF(G218="","",VLOOKUP(G218,WMS!$E$3:$Q$944,13,FALSE))</f>
        <v>0.01</v>
      </c>
      <c r="K218" s="26" t="b">
        <f t="shared" si="41"/>
        <v>1</v>
      </c>
      <c r="L218" s="7">
        <v>5</v>
      </c>
      <c r="M218" s="27">
        <f>IF(G218="","",VLOOKUP(G218,WMS!$E$3:$U$944,7,0)*L218)</f>
        <v>30</v>
      </c>
      <c r="N218" s="28" t="str">
        <f>IF(G218="","",VLOOKUP(G218,WMS!$E$3:$U$944,17,0))</f>
        <v>A24-301</v>
      </c>
      <c r="O218" s="29">
        <f t="shared" si="42"/>
        <v>12</v>
      </c>
      <c r="P218" s="29">
        <f t="shared" si="43"/>
        <v>0.05</v>
      </c>
      <c r="Q218" s="26" t="str">
        <f>IF(G218="","",VLOOKUP(G218,WMS!$E$3:$G$944,2,FALSE))</f>
        <v>KAS18101901</v>
      </c>
      <c r="R218" s="26" t="str">
        <f>IF(G218="","",VLOOKUP(G218,WMS!$E$3:$G$944,3,FALSE))</f>
        <v>KAS1810190104</v>
      </c>
      <c r="S218" s="17" t="str">
        <f>IF(R218="","",VLOOKUP(R218,CUSTOMS!$E$3:$N$1470,2,FALSE))</f>
        <v>9503006000</v>
      </c>
      <c r="T218" s="17" t="str">
        <f>IF(R218="","",VLOOKUP(R218,CUSTOMS!$E$3:$N$1470,3,FALSE))</f>
        <v>涂彩套装</v>
      </c>
      <c r="U218" s="18">
        <f t="shared" si="44"/>
        <v>30</v>
      </c>
      <c r="V218" s="18" t="str">
        <f>IF(R218="","",VLOOKUP(R218,CUSTOMS!$E$3:$N$1470,5,FALSE))</f>
        <v>套</v>
      </c>
      <c r="W218" s="33">
        <f>IF(R218="","",VLOOKUP(R218,CUSTOMS!$E$3:$N$1470,6,FALSE))</f>
        <v>5</v>
      </c>
      <c r="X218" s="33">
        <f t="shared" si="45"/>
        <v>150</v>
      </c>
      <c r="Y218" s="18" t="str">
        <f>IF(R218="","",VLOOKUP(R218,CUSTOMS!$E$3:$N$1470,8,FALSE))</f>
        <v>港币</v>
      </c>
      <c r="Z218" s="18" t="str">
        <f>IF(R218="","",VLOOKUP(R218,CUSTOMS!$E$3:$N$1470,9,FALSE))</f>
        <v>中国</v>
      </c>
      <c r="AA218" s="18" t="str">
        <f>IF(R218="","",VLOOKUP(R218,CUSTOMS!$E$3:$N$1470,10,FALSE))</f>
        <v>美国</v>
      </c>
      <c r="AB218" s="33">
        <f>IF(R218="","",VLOOKUP(G218,WMS!$E$3:$T$944,15,FALSE))</f>
        <v>0.37</v>
      </c>
      <c r="AC218" s="33">
        <f t="shared" si="46"/>
        <v>11.1</v>
      </c>
      <c r="AD218" s="33" t="str">
        <f>IF(S218="","",VLOOKUP(S218,海关监管条件!$A$1:$B$2000,2,FALSE))</f>
        <v xml:space="preserve">A </v>
      </c>
    </row>
    <row r="219" spans="1:30">
      <c r="A219" s="2">
        <v>43488</v>
      </c>
      <c r="B219" s="2">
        <v>43490</v>
      </c>
      <c r="C219" s="2" t="s">
        <v>4195</v>
      </c>
      <c r="D219" s="3" t="s">
        <v>307</v>
      </c>
      <c r="E219" s="3" t="s">
        <v>2737</v>
      </c>
      <c r="F219" s="3" t="s">
        <v>2740</v>
      </c>
      <c r="G219" s="17" t="str">
        <f t="shared" si="40"/>
        <v>KG-ARI-1808-00019-00439/42623106</v>
      </c>
      <c r="H219" s="18">
        <f>IF(G219="","",VLOOKUP(G219,WMS!$E$3:$Q$944,7,FALSE))</f>
        <v>6</v>
      </c>
      <c r="I219" s="18">
        <f>IF(G219="","",VLOOKUP(G219,WMS!$E$3:$Q$944,8,FALSE))</f>
        <v>3.05</v>
      </c>
      <c r="J219" s="18">
        <f>IF(G219="","",VLOOKUP(G219,WMS!$E$3:$Q$944,13,FALSE))</f>
        <v>2.3E-2</v>
      </c>
      <c r="K219" s="26" t="b">
        <f t="shared" si="41"/>
        <v>1</v>
      </c>
      <c r="L219" s="7">
        <v>5</v>
      </c>
      <c r="M219" s="27">
        <f>IF(G219="","",VLOOKUP(G219,WMS!$E$3:$U$944,7,0)*L219)</f>
        <v>30</v>
      </c>
      <c r="N219" s="28" t="str">
        <f>IF(G219="","",VLOOKUP(G219,WMS!$E$3:$U$944,17,0))</f>
        <v>A24-101</v>
      </c>
      <c r="O219" s="29">
        <f t="shared" si="42"/>
        <v>15.25</v>
      </c>
      <c r="P219" s="29">
        <f t="shared" si="43"/>
        <v>0.11499999999999999</v>
      </c>
      <c r="Q219" s="26" t="str">
        <f>IF(G219="","",VLOOKUP(G219,WMS!$E$3:$G$944,2,FALSE))</f>
        <v>KAS18101901</v>
      </c>
      <c r="R219" s="26" t="str">
        <f>IF(G219="","",VLOOKUP(G219,WMS!$E$3:$G$944,3,FALSE))</f>
        <v>KAS1810190101</v>
      </c>
      <c r="S219" s="17" t="str">
        <f>IF(R219="","",VLOOKUP(R219,CUSTOMS!$E$3:$N$1470,2,FALSE))</f>
        <v>9503008900</v>
      </c>
      <c r="T219" s="17" t="str">
        <f>IF(R219="","",VLOOKUP(R219,CUSTOMS!$E$3:$N$1470,3,FALSE))</f>
        <v>套装玩具(彩绘玩具)</v>
      </c>
      <c r="U219" s="18">
        <f t="shared" si="44"/>
        <v>30</v>
      </c>
      <c r="V219" s="18" t="str">
        <f>IF(R219="","",VLOOKUP(R219,CUSTOMS!$E$3:$N$1470,5,FALSE))</f>
        <v>套</v>
      </c>
      <c r="W219" s="33">
        <f>IF(R219="","",VLOOKUP(R219,CUSTOMS!$E$3:$N$1470,6,FALSE))</f>
        <v>5</v>
      </c>
      <c r="X219" s="33">
        <f t="shared" si="45"/>
        <v>150</v>
      </c>
      <c r="Y219" s="18" t="str">
        <f>IF(R219="","",VLOOKUP(R219,CUSTOMS!$E$3:$N$1470,8,FALSE))</f>
        <v>港币</v>
      </c>
      <c r="Z219" s="18" t="str">
        <f>IF(R219="","",VLOOKUP(R219,CUSTOMS!$E$3:$N$1470,9,FALSE))</f>
        <v>中国</v>
      </c>
      <c r="AA219" s="18" t="str">
        <f>IF(R219="","",VLOOKUP(R219,CUSTOMS!$E$3:$N$1470,10,FALSE))</f>
        <v>美国</v>
      </c>
      <c r="AB219" s="33">
        <f>IF(R219="","",VLOOKUP(G219,WMS!$E$3:$T$944,15,FALSE))</f>
        <v>0.47</v>
      </c>
      <c r="AC219" s="33">
        <f t="shared" si="46"/>
        <v>14.1</v>
      </c>
      <c r="AD219" s="33" t="str">
        <f>IF(S219="","",VLOOKUP(S219,海关监管条件!$A$1:$B$2000,2,FALSE))</f>
        <v xml:space="preserve">A </v>
      </c>
    </row>
    <row r="220" spans="1:30">
      <c r="A220" s="2">
        <v>43488</v>
      </c>
      <c r="B220" s="2">
        <v>43490</v>
      </c>
      <c r="C220" s="2" t="s">
        <v>4195</v>
      </c>
      <c r="D220" s="3" t="s">
        <v>301</v>
      </c>
      <c r="E220" s="3" t="s">
        <v>2733</v>
      </c>
      <c r="F220" s="3" t="s">
        <v>4196</v>
      </c>
      <c r="G220" s="17" t="str">
        <f t="shared" si="40"/>
        <v>KG-ARI-1808-00019-00478/42629337</v>
      </c>
      <c r="H220" s="18">
        <f>IF(G220="","",VLOOKUP(G220,WMS!$E$3:$Q$944,7,FALSE))</f>
        <v>4</v>
      </c>
      <c r="I220" s="18">
        <f>IF(G220="","",VLOOKUP(G220,WMS!$E$3:$Q$944,8,FALSE))</f>
        <v>1.1000000000000001</v>
      </c>
      <c r="J220" s="18">
        <f>IF(G220="","",VLOOKUP(G220,WMS!$E$3:$Q$944,13,FALSE))</f>
        <v>1.2E-2</v>
      </c>
      <c r="K220" s="26" t="b">
        <f t="shared" si="41"/>
        <v>1</v>
      </c>
      <c r="L220" s="7">
        <v>4</v>
      </c>
      <c r="M220" s="27">
        <f>IF(G220="","",VLOOKUP(G220,WMS!$E$3:$U$944,7,0)*L220)</f>
        <v>16</v>
      </c>
      <c r="N220" s="28" t="str">
        <f>IF(G220="","",VLOOKUP(G220,WMS!$E$3:$U$944,17,0))</f>
        <v>A23-204</v>
      </c>
      <c r="O220" s="29">
        <f t="shared" si="42"/>
        <v>4.4000000000000004</v>
      </c>
      <c r="P220" s="29">
        <f t="shared" si="43"/>
        <v>4.8000000000000001E-2</v>
      </c>
      <c r="Q220" s="26" t="str">
        <f>IF(G220="","",VLOOKUP(G220,WMS!$E$3:$G$944,2,FALSE))</f>
        <v>KAS18101201</v>
      </c>
      <c r="R220" s="26" t="str">
        <f>IF(G220="","",VLOOKUP(G220,WMS!$E$3:$G$944,3,FALSE))</f>
        <v>KAS1810120104</v>
      </c>
      <c r="S220" s="17" t="str">
        <f>IF(R220="","",VLOOKUP(R220,CUSTOMS!$E$3:$N$1470,2,FALSE))</f>
        <v>9503002100</v>
      </c>
      <c r="T220" s="17" t="str">
        <f>IF(R220="","",VLOOKUP(R220,CUSTOMS!$E$3:$N$1470,3,FALSE))</f>
        <v>动物玩偶:狐狸</v>
      </c>
      <c r="U220" s="18">
        <f t="shared" si="44"/>
        <v>16</v>
      </c>
      <c r="V220" s="18" t="str">
        <f>IF(R220="","",VLOOKUP(R220,CUSTOMS!$E$3:$N$1470,5,FALSE))</f>
        <v>个</v>
      </c>
      <c r="W220" s="33">
        <f>IF(R220="","",VLOOKUP(R220,CUSTOMS!$E$3:$N$1470,6,FALSE))</f>
        <v>2</v>
      </c>
      <c r="X220" s="33">
        <f t="shared" si="45"/>
        <v>32</v>
      </c>
      <c r="Y220" s="18" t="str">
        <f>IF(R220="","",VLOOKUP(R220,CUSTOMS!$E$3:$N$1470,8,FALSE))</f>
        <v>美元</v>
      </c>
      <c r="Z220" s="18" t="str">
        <f>IF(R220="","",VLOOKUP(R220,CUSTOMS!$E$3:$N$1470,9,FALSE))</f>
        <v>中国</v>
      </c>
      <c r="AA220" s="18" t="str">
        <f>IF(R220="","",VLOOKUP(R220,CUSTOMS!$E$3:$N$1470,10,FALSE))</f>
        <v>中国</v>
      </c>
      <c r="AB220" s="33">
        <f>IF(R220="","",VLOOKUP(G220,WMS!$E$3:$T$944,15,FALSE))</f>
        <v>0.20499999999999999</v>
      </c>
      <c r="AC220" s="33">
        <f t="shared" si="46"/>
        <v>3.28</v>
      </c>
      <c r="AD220" s="33" t="str">
        <f>IF(S220="","",VLOOKUP(S220,海关监管条件!$A$1:$B$2000,2,FALSE))</f>
        <v>A</v>
      </c>
    </row>
    <row r="221" spans="1:30">
      <c r="A221" s="2">
        <v>43488</v>
      </c>
      <c r="B221" s="2">
        <v>43490</v>
      </c>
      <c r="C221" s="2" t="s">
        <v>4195</v>
      </c>
      <c r="D221" s="3" t="s">
        <v>938</v>
      </c>
      <c r="E221" s="3" t="s">
        <v>3241</v>
      </c>
      <c r="F221" s="3" t="s">
        <v>3247</v>
      </c>
      <c r="G221" s="17" t="str">
        <f t="shared" si="40"/>
        <v>KG-ARI-1812-00048-01039/42224044</v>
      </c>
      <c r="H221" s="18">
        <f>IF(G221="","",VLOOKUP(G221,WMS!$E$3:$Q$944,7,FALSE))</f>
        <v>4</v>
      </c>
      <c r="I221" s="18">
        <f>IF(G221="","",VLOOKUP(G221,WMS!$E$3:$Q$944,8,FALSE))</f>
        <v>3.8</v>
      </c>
      <c r="J221" s="18">
        <f>IF(G221="","",VLOOKUP(G221,WMS!$E$3:$Q$944,13,FALSE))</f>
        <v>4.1000000000000002E-2</v>
      </c>
      <c r="K221" s="26" t="b">
        <f t="shared" si="41"/>
        <v>1</v>
      </c>
      <c r="L221" s="7">
        <v>2</v>
      </c>
      <c r="M221" s="27">
        <f>IF(G221="","",VLOOKUP(G221,WMS!$E$3:$U$944,7,0)*L221)</f>
        <v>8</v>
      </c>
      <c r="N221" s="28" t="str">
        <f>IF(G221="","",VLOOKUP(G221,WMS!$E$3:$U$944,17,0))</f>
        <v>A12-102</v>
      </c>
      <c r="O221" s="29">
        <f t="shared" si="42"/>
        <v>7.6</v>
      </c>
      <c r="P221" s="29">
        <f t="shared" si="43"/>
        <v>8.2000000000000003E-2</v>
      </c>
      <c r="Q221" s="26" t="str">
        <f>IF(G221="","",VLOOKUP(G221,WMS!$E$3:$G$944,2,FALSE))</f>
        <v>KAS19011102</v>
      </c>
      <c r="R221" s="26" t="str">
        <f>IF(G221="","",VLOOKUP(G221,WMS!$E$3:$G$944,3,FALSE))</f>
        <v>KAS1901110208</v>
      </c>
      <c r="S221" s="17" t="str">
        <f>IF(R221="","",VLOOKUP(R221,CUSTOMS!$E$3:$N$1470,2,FALSE))</f>
        <v>9503008900</v>
      </c>
      <c r="T221" s="17" t="str">
        <f>IF(R221="","",VLOOKUP(R221,CUSTOMS!$E$3:$N$1470,3,FALSE))</f>
        <v>儿童玩具：恐龙套装</v>
      </c>
      <c r="U221" s="18">
        <f t="shared" si="44"/>
        <v>8</v>
      </c>
      <c r="V221" s="18" t="str">
        <f>IF(R221="","",VLOOKUP(R221,CUSTOMS!$E$3:$N$1470,5,FALSE))</f>
        <v>个</v>
      </c>
      <c r="W221" s="33">
        <f>IF(R221="","",VLOOKUP(R221,CUSTOMS!$E$3:$N$1470,6,FALSE))</f>
        <v>0.7</v>
      </c>
      <c r="X221" s="33">
        <f t="shared" si="45"/>
        <v>5.6</v>
      </c>
      <c r="Y221" s="18" t="str">
        <f>IF(R221="","",VLOOKUP(R221,CUSTOMS!$E$3:$N$1470,8,FALSE))</f>
        <v>美元</v>
      </c>
      <c r="Z221" s="18" t="str">
        <f>IF(R221="","",VLOOKUP(R221,CUSTOMS!$E$3:$N$1470,9,FALSE))</f>
        <v>中国</v>
      </c>
      <c r="AA221" s="18" t="str">
        <f>IF(R221="","",VLOOKUP(R221,CUSTOMS!$E$3:$N$1470,10,FALSE))</f>
        <v>美国</v>
      </c>
      <c r="AB221" s="33">
        <f>IF(R221="","",VLOOKUP(G221,WMS!$E$3:$T$944,15,FALSE))</f>
        <v>0.70000000000000007</v>
      </c>
      <c r="AC221" s="33">
        <f t="shared" si="46"/>
        <v>5.6000000000000005</v>
      </c>
      <c r="AD221" s="33" t="str">
        <f>IF(S221="","",VLOOKUP(S221,海关监管条件!$A$1:$B$2000,2,FALSE))</f>
        <v xml:space="preserve">A </v>
      </c>
    </row>
    <row r="222" spans="1:30">
      <c r="A222" s="2">
        <v>43488</v>
      </c>
      <c r="B222" s="2">
        <v>43490</v>
      </c>
      <c r="C222" s="2" t="s">
        <v>4195</v>
      </c>
      <c r="D222" s="3" t="s">
        <v>938</v>
      </c>
      <c r="E222" s="3" t="s">
        <v>3241</v>
      </c>
      <c r="F222" s="3" t="s">
        <v>3249</v>
      </c>
      <c r="G222" s="17" t="str">
        <f t="shared" si="40"/>
        <v>KG-ARI-1812-00048-01039/42224297</v>
      </c>
      <c r="H222" s="18">
        <f>IF(G222="","",VLOOKUP(G222,WMS!$E$3:$Q$944,7,FALSE))</f>
        <v>4</v>
      </c>
      <c r="I222" s="18">
        <f>IF(G222="","",VLOOKUP(G222,WMS!$E$3:$Q$944,8,FALSE))</f>
        <v>4.1500000000000004</v>
      </c>
      <c r="J222" s="18">
        <f>IF(G222="","",VLOOKUP(G222,WMS!$E$3:$Q$944,13,FALSE))</f>
        <v>3.9E-2</v>
      </c>
      <c r="K222" s="26" t="b">
        <f t="shared" si="41"/>
        <v>1</v>
      </c>
      <c r="L222" s="7">
        <v>5</v>
      </c>
      <c r="M222" s="27">
        <f>IF(G222="","",VLOOKUP(G222,WMS!$E$3:$U$944,7,0)*L222)</f>
        <v>20</v>
      </c>
      <c r="N222" s="28" t="str">
        <f>IF(G222="","",VLOOKUP(G222,WMS!$E$3:$U$944,17,0))</f>
        <v>A12-302</v>
      </c>
      <c r="O222" s="29">
        <f t="shared" si="42"/>
        <v>20.75</v>
      </c>
      <c r="P222" s="29">
        <f t="shared" si="43"/>
        <v>0.19500000000000001</v>
      </c>
      <c r="Q222" s="26" t="str">
        <f>IF(G222="","",VLOOKUP(G222,WMS!$E$3:$G$944,2,FALSE))</f>
        <v>KAS19011102</v>
      </c>
      <c r="R222" s="26" t="str">
        <f>IF(G222="","",VLOOKUP(G222,WMS!$E$3:$G$944,3,FALSE))</f>
        <v>KAS1901110209</v>
      </c>
      <c r="S222" s="17" t="str">
        <f>IF(R222="","",VLOOKUP(R222,CUSTOMS!$E$3:$N$1470,2,FALSE))</f>
        <v>9503008900</v>
      </c>
      <c r="T222" s="17" t="str">
        <f>IF(R222="","",VLOOKUP(R222,CUSTOMS!$E$3:$N$1470,3,FALSE))</f>
        <v>儿童玩具：军事套</v>
      </c>
      <c r="U222" s="18">
        <f t="shared" si="44"/>
        <v>20</v>
      </c>
      <c r="V222" s="18" t="str">
        <f>IF(R222="","",VLOOKUP(R222,CUSTOMS!$E$3:$N$1470,5,FALSE))</f>
        <v>个</v>
      </c>
      <c r="W222" s="33">
        <f>IF(R222="","",VLOOKUP(R222,CUSTOMS!$E$3:$N$1470,6,FALSE))</f>
        <v>0.9</v>
      </c>
      <c r="X222" s="33">
        <f t="shared" si="45"/>
        <v>18</v>
      </c>
      <c r="Y222" s="18" t="str">
        <f>IF(R222="","",VLOOKUP(R222,CUSTOMS!$E$3:$N$1470,8,FALSE))</f>
        <v>美元</v>
      </c>
      <c r="Z222" s="18" t="str">
        <f>IF(R222="","",VLOOKUP(R222,CUSTOMS!$E$3:$N$1470,9,FALSE))</f>
        <v>中国</v>
      </c>
      <c r="AA222" s="18" t="str">
        <f>IF(R222="","",VLOOKUP(R222,CUSTOMS!$E$3:$N$1470,10,FALSE))</f>
        <v>美国</v>
      </c>
      <c r="AB222" s="33">
        <f>IF(R222="","",VLOOKUP(G222,WMS!$E$3:$T$944,15,FALSE))</f>
        <v>0.875</v>
      </c>
      <c r="AC222" s="33">
        <f t="shared" si="46"/>
        <v>17.5</v>
      </c>
      <c r="AD222" s="33" t="str">
        <f>IF(S222="","",VLOOKUP(S222,海关监管条件!$A$1:$B$2000,2,FALSE))</f>
        <v xml:space="preserve">A </v>
      </c>
    </row>
    <row r="223" spans="1:30">
      <c r="A223" s="2">
        <v>43488</v>
      </c>
      <c r="B223" s="2">
        <v>43490</v>
      </c>
      <c r="C223" s="2" t="s">
        <v>4195</v>
      </c>
      <c r="D223" s="3" t="s">
        <v>938</v>
      </c>
      <c r="E223" s="3" t="s">
        <v>3241</v>
      </c>
      <c r="F223" s="3" t="s">
        <v>3257</v>
      </c>
      <c r="G223" s="17" t="str">
        <f t="shared" si="40"/>
        <v>KG-ARI-1812-00048-01039/42410164</v>
      </c>
      <c r="H223" s="18">
        <f>IF(G223="","",VLOOKUP(G223,WMS!$E$3:$Q$944,7,FALSE))</f>
        <v>6</v>
      </c>
      <c r="I223" s="18">
        <f>IF(G223="","",VLOOKUP(G223,WMS!$E$3:$Q$944,8,FALSE))</f>
        <v>2.2999999999999998</v>
      </c>
      <c r="J223" s="18">
        <f>IF(G223="","",VLOOKUP(G223,WMS!$E$3:$Q$944,13,FALSE))</f>
        <v>2.8000000000000001E-2</v>
      </c>
      <c r="K223" s="26" t="b">
        <f t="shared" si="41"/>
        <v>1</v>
      </c>
      <c r="L223" s="7">
        <v>2</v>
      </c>
      <c r="M223" s="27">
        <f>IF(G223="","",VLOOKUP(G223,WMS!$E$3:$U$944,7,0)*L223)</f>
        <v>12</v>
      </c>
      <c r="N223" s="28" t="str">
        <f>IF(G223="","",VLOOKUP(G223,WMS!$E$3:$U$944,17,0))</f>
        <v>A12-203</v>
      </c>
      <c r="O223" s="29">
        <f t="shared" si="42"/>
        <v>4.5999999999999996</v>
      </c>
      <c r="P223" s="29">
        <f t="shared" si="43"/>
        <v>5.6000000000000001E-2</v>
      </c>
      <c r="Q223" s="26" t="str">
        <f>IF(G223="","",VLOOKUP(G223,WMS!$E$3:$G$944,2,FALSE))</f>
        <v>KAS19011102</v>
      </c>
      <c r="R223" s="26" t="str">
        <f>IF(G223="","",VLOOKUP(G223,WMS!$E$3:$G$944,3,FALSE))</f>
        <v>KAS1901110211</v>
      </c>
      <c r="S223" s="17" t="str">
        <f>IF(R223="","",VLOOKUP(R223,CUSTOMS!$E$3:$N$1470,2,FALSE))</f>
        <v>9503008900</v>
      </c>
      <c r="T223" s="17" t="str">
        <f>IF(R223="","",VLOOKUP(R223,CUSTOMS!$E$3:$N$1470,3,FALSE))</f>
        <v>儿童玩具：惯性车</v>
      </c>
      <c r="U223" s="18">
        <f t="shared" si="44"/>
        <v>12</v>
      </c>
      <c r="V223" s="18" t="str">
        <f>IF(R223="","",VLOOKUP(R223,CUSTOMS!$E$3:$N$1470,5,FALSE))</f>
        <v>个</v>
      </c>
      <c r="W223" s="33">
        <f>IF(R223="","",VLOOKUP(R223,CUSTOMS!$E$3:$N$1470,6,FALSE))</f>
        <v>0.8</v>
      </c>
      <c r="X223" s="33">
        <f t="shared" si="45"/>
        <v>9.6000000000000014</v>
      </c>
      <c r="Y223" s="18" t="str">
        <f>IF(R223="","",VLOOKUP(R223,CUSTOMS!$E$3:$N$1470,8,FALSE))</f>
        <v>美元</v>
      </c>
      <c r="Z223" s="18" t="str">
        <f>IF(R223="","",VLOOKUP(R223,CUSTOMS!$E$3:$N$1470,9,FALSE))</f>
        <v>中国</v>
      </c>
      <c r="AA223" s="18" t="str">
        <f>IF(R223="","",VLOOKUP(R223,CUSTOMS!$E$3:$N$1470,10,FALSE))</f>
        <v>美国</v>
      </c>
      <c r="AB223" s="33">
        <f>IF(R223="","",VLOOKUP(G223,WMS!$E$3:$T$944,15,FALSE))</f>
        <v>0.31666666666666665</v>
      </c>
      <c r="AC223" s="33">
        <f t="shared" si="46"/>
        <v>3.8</v>
      </c>
      <c r="AD223" s="33" t="str">
        <f>IF(S223="","",VLOOKUP(S223,海关监管条件!$A$1:$B$2000,2,FALSE))</f>
        <v xml:space="preserve">A </v>
      </c>
    </row>
    <row r="224" spans="1:30">
      <c r="A224" s="2">
        <v>43488</v>
      </c>
      <c r="B224" s="2">
        <v>43490</v>
      </c>
      <c r="C224" s="2" t="s">
        <v>4195</v>
      </c>
      <c r="D224" s="3" t="s">
        <v>938</v>
      </c>
      <c r="E224" s="3" t="s">
        <v>3241</v>
      </c>
      <c r="F224" s="3" t="s">
        <v>3253</v>
      </c>
      <c r="G224" s="17" t="str">
        <f t="shared" si="40"/>
        <v>KG-ARI-1812-00048-01039/42410171</v>
      </c>
      <c r="H224" s="18">
        <f>IF(G224="","",VLOOKUP(G224,WMS!$E$3:$Q$944,7,FALSE))</f>
        <v>6</v>
      </c>
      <c r="I224" s="18">
        <f>IF(G224="","",VLOOKUP(G224,WMS!$E$3:$Q$944,8,FALSE))</f>
        <v>2.25</v>
      </c>
      <c r="J224" s="18">
        <f>IF(G224="","",VLOOKUP(G224,WMS!$E$3:$Q$944,13,FALSE))</f>
        <v>2.7E-2</v>
      </c>
      <c r="K224" s="26" t="b">
        <f t="shared" si="41"/>
        <v>1</v>
      </c>
      <c r="L224" s="7">
        <v>2</v>
      </c>
      <c r="M224" s="27">
        <f>IF(G224="","",VLOOKUP(G224,WMS!$E$3:$U$944,7,0)*L224)</f>
        <v>12</v>
      </c>
      <c r="N224" s="28" t="str">
        <f>IF(G224="","",VLOOKUP(G224,WMS!$E$3:$U$944,17,0))</f>
        <v>A12-203</v>
      </c>
      <c r="O224" s="29">
        <f t="shared" si="42"/>
        <v>4.5</v>
      </c>
      <c r="P224" s="29">
        <f t="shared" si="43"/>
        <v>5.3999999999999999E-2</v>
      </c>
      <c r="Q224" s="26" t="str">
        <f>IF(G224="","",VLOOKUP(G224,WMS!$E$3:$G$944,2,FALSE))</f>
        <v>KAS19011102</v>
      </c>
      <c r="R224" s="26" t="str">
        <f>IF(G224="","",VLOOKUP(G224,WMS!$E$3:$G$944,3,FALSE))</f>
        <v>KAS1901110211</v>
      </c>
      <c r="S224" s="17" t="str">
        <f>IF(R224="","",VLOOKUP(R224,CUSTOMS!$E$3:$N$1470,2,FALSE))</f>
        <v>9503008900</v>
      </c>
      <c r="T224" s="17" t="str">
        <f>IF(R224="","",VLOOKUP(R224,CUSTOMS!$E$3:$N$1470,3,FALSE))</f>
        <v>儿童玩具：惯性车</v>
      </c>
      <c r="U224" s="18">
        <f t="shared" si="44"/>
        <v>12</v>
      </c>
      <c r="V224" s="18" t="str">
        <f>IF(R224="","",VLOOKUP(R224,CUSTOMS!$E$3:$N$1470,5,FALSE))</f>
        <v>个</v>
      </c>
      <c r="W224" s="33">
        <f>IF(R224="","",VLOOKUP(R224,CUSTOMS!$E$3:$N$1470,6,FALSE))</f>
        <v>0.8</v>
      </c>
      <c r="X224" s="33">
        <f t="shared" si="45"/>
        <v>9.6000000000000014</v>
      </c>
      <c r="Y224" s="18" t="str">
        <f>IF(R224="","",VLOOKUP(R224,CUSTOMS!$E$3:$N$1470,8,FALSE))</f>
        <v>美元</v>
      </c>
      <c r="Z224" s="18" t="str">
        <f>IF(R224="","",VLOOKUP(R224,CUSTOMS!$E$3:$N$1470,9,FALSE))</f>
        <v>中国</v>
      </c>
      <c r="AA224" s="18" t="str">
        <f>IF(R224="","",VLOOKUP(R224,CUSTOMS!$E$3:$N$1470,10,FALSE))</f>
        <v>美国</v>
      </c>
      <c r="AB224" s="33">
        <f>IF(R224="","",VLOOKUP(G224,WMS!$E$3:$T$944,15,FALSE))</f>
        <v>0.31666666666666671</v>
      </c>
      <c r="AC224" s="33">
        <f t="shared" si="46"/>
        <v>3.8000000000000007</v>
      </c>
      <c r="AD224" s="33" t="str">
        <f>IF(S224="","",VLOOKUP(S224,海关监管条件!$A$1:$B$2000,2,FALSE))</f>
        <v xml:space="preserve">A </v>
      </c>
    </row>
    <row r="225" spans="1:30">
      <c r="A225" s="2">
        <v>43488</v>
      </c>
      <c r="B225" s="2">
        <v>43490</v>
      </c>
      <c r="C225" s="2" t="s">
        <v>4195</v>
      </c>
      <c r="D225" s="3" t="s">
        <v>938</v>
      </c>
      <c r="E225" s="3" t="s">
        <v>3241</v>
      </c>
      <c r="F225" s="3">
        <v>42410188</v>
      </c>
      <c r="G225" s="17" t="str">
        <f t="shared" si="40"/>
        <v>KG-ARI-1812-00048-01039/42410188</v>
      </c>
      <c r="H225" s="18">
        <f>IF(G225="","",VLOOKUP(G225,WMS!$E$3:$Q$944,7,FALSE))</f>
        <v>6</v>
      </c>
      <c r="I225" s="18">
        <f>IF(G225="","",VLOOKUP(G225,WMS!$E$3:$Q$944,8,FALSE))</f>
        <v>2.2999999999999998</v>
      </c>
      <c r="J225" s="18">
        <f>IF(G225="","",VLOOKUP(G225,WMS!$E$3:$Q$944,13,FALSE))</f>
        <v>2.9000000000000001E-2</v>
      </c>
      <c r="K225" s="26" t="b">
        <f t="shared" si="41"/>
        <v>1</v>
      </c>
      <c r="L225" s="7">
        <v>2</v>
      </c>
      <c r="M225" s="27">
        <f>IF(G225="","",VLOOKUP(G225,WMS!$E$3:$U$944,7,0)*L225)</f>
        <v>12</v>
      </c>
      <c r="N225" s="28" t="str">
        <f>IF(G225="","",VLOOKUP(G225,WMS!$E$3:$U$944,17,0))</f>
        <v>A12-102</v>
      </c>
      <c r="O225" s="29">
        <f t="shared" si="42"/>
        <v>4.5999999999999996</v>
      </c>
      <c r="P225" s="29">
        <f t="shared" si="43"/>
        <v>5.8000000000000003E-2</v>
      </c>
      <c r="Q225" s="26" t="str">
        <f>IF(G225="","",VLOOKUP(G225,WMS!$E$3:$G$944,2,FALSE))</f>
        <v>KAS19011102</v>
      </c>
      <c r="R225" s="26" t="str">
        <f>IF(G225="","",VLOOKUP(G225,WMS!$E$3:$G$944,3,FALSE))</f>
        <v>KAS1901110211</v>
      </c>
      <c r="S225" s="17" t="str">
        <f>IF(R225="","",VLOOKUP(R225,CUSTOMS!$E$3:$N$1470,2,FALSE))</f>
        <v>9503008900</v>
      </c>
      <c r="T225" s="17" t="str">
        <f>IF(R225="","",VLOOKUP(R225,CUSTOMS!$E$3:$N$1470,3,FALSE))</f>
        <v>儿童玩具：惯性车</v>
      </c>
      <c r="U225" s="18">
        <f t="shared" si="44"/>
        <v>12</v>
      </c>
      <c r="V225" s="18" t="str">
        <f>IF(R225="","",VLOOKUP(R225,CUSTOMS!$E$3:$N$1470,5,FALSE))</f>
        <v>个</v>
      </c>
      <c r="W225" s="33">
        <f>IF(R225="","",VLOOKUP(R225,CUSTOMS!$E$3:$N$1470,6,FALSE))</f>
        <v>0.8</v>
      </c>
      <c r="X225" s="33">
        <f t="shared" si="45"/>
        <v>9.6000000000000014</v>
      </c>
      <c r="Y225" s="18" t="str">
        <f>IF(R225="","",VLOOKUP(R225,CUSTOMS!$E$3:$N$1470,8,FALSE))</f>
        <v>美元</v>
      </c>
      <c r="Z225" s="18" t="str">
        <f>IF(R225="","",VLOOKUP(R225,CUSTOMS!$E$3:$N$1470,9,FALSE))</f>
        <v>中国</v>
      </c>
      <c r="AA225" s="18" t="str">
        <f>IF(R225="","",VLOOKUP(R225,CUSTOMS!$E$3:$N$1470,10,FALSE))</f>
        <v>美国</v>
      </c>
      <c r="AB225" s="33">
        <f>IF(R225="","",VLOOKUP(G225,WMS!$E$3:$T$944,15,FALSE))</f>
        <v>0.31666666666666665</v>
      </c>
      <c r="AC225" s="33">
        <f t="shared" si="46"/>
        <v>3.8</v>
      </c>
      <c r="AD225" s="33" t="str">
        <f>IF(S225="","",VLOOKUP(S225,海关监管条件!$A$1:$B$2000,2,FALSE))</f>
        <v xml:space="preserve">A </v>
      </c>
    </row>
    <row r="226" spans="1:30">
      <c r="A226" s="2">
        <v>43488</v>
      </c>
      <c r="B226" s="2">
        <v>43490</v>
      </c>
      <c r="C226" s="2" t="s">
        <v>4195</v>
      </c>
      <c r="D226" s="3" t="s">
        <v>938</v>
      </c>
      <c r="E226" s="3" t="s">
        <v>3241</v>
      </c>
      <c r="F226" s="3" t="s">
        <v>3258</v>
      </c>
      <c r="G226" s="17" t="str">
        <f t="shared" si="40"/>
        <v>KG-ARI-1812-00048-01039/42474388</v>
      </c>
      <c r="H226" s="18">
        <f>IF(G226="","",VLOOKUP(G226,WMS!$E$3:$Q$944,7,FALSE))</f>
        <v>4</v>
      </c>
      <c r="I226" s="18">
        <f>IF(G226="","",VLOOKUP(G226,WMS!$E$3:$Q$944,8,FALSE))</f>
        <v>4.8</v>
      </c>
      <c r="J226" s="18">
        <f>IF(G226="","",VLOOKUP(G226,WMS!$E$3:$Q$944,13,FALSE))</f>
        <v>4.5999999999999999E-2</v>
      </c>
      <c r="K226" s="26" t="b">
        <f t="shared" si="41"/>
        <v>1</v>
      </c>
      <c r="L226" s="7">
        <v>3</v>
      </c>
      <c r="M226" s="27">
        <f>IF(G226="","",VLOOKUP(G226,WMS!$E$3:$U$944,7,0)*L226)</f>
        <v>12</v>
      </c>
      <c r="N226" s="28" t="str">
        <f>IF(G226="","",VLOOKUP(G226,WMS!$E$3:$U$944,17,0))</f>
        <v>A12-203</v>
      </c>
      <c r="O226" s="29">
        <f t="shared" si="42"/>
        <v>14.399999999999999</v>
      </c>
      <c r="P226" s="29">
        <f t="shared" si="43"/>
        <v>0.13800000000000001</v>
      </c>
      <c r="Q226" s="26" t="str">
        <f>IF(G226="","",VLOOKUP(G226,WMS!$E$3:$G$944,2,FALSE))</f>
        <v>KAS19011102</v>
      </c>
      <c r="R226" s="26" t="str">
        <f>IF(G226="","",VLOOKUP(G226,WMS!$E$3:$G$944,3,FALSE))</f>
        <v>KAS1901110204</v>
      </c>
      <c r="S226" s="17" t="str">
        <f>IF(R226="","",VLOOKUP(R226,CUSTOMS!$E$3:$N$1470,2,FALSE))</f>
        <v>9503006000</v>
      </c>
      <c r="T226" s="17" t="str">
        <f>IF(R226="","",VLOOKUP(R226,CUSTOMS!$E$3:$N$1470,3,FALSE))</f>
        <v>智力玩具：积木</v>
      </c>
      <c r="U226" s="18">
        <f t="shared" si="44"/>
        <v>12</v>
      </c>
      <c r="V226" s="18" t="str">
        <f>IF(R226="","",VLOOKUP(R226,CUSTOMS!$E$3:$N$1470,5,FALSE))</f>
        <v>套</v>
      </c>
      <c r="W226" s="33">
        <f>IF(R226="","",VLOOKUP(R226,CUSTOMS!$E$3:$N$1470,6,FALSE))</f>
        <v>2.5</v>
      </c>
      <c r="X226" s="33">
        <f t="shared" si="45"/>
        <v>30</v>
      </c>
      <c r="Y226" s="18" t="str">
        <f>IF(R226="","",VLOOKUP(R226,CUSTOMS!$E$3:$N$1470,8,FALSE))</f>
        <v>美元</v>
      </c>
      <c r="Z226" s="18" t="str">
        <f>IF(R226="","",VLOOKUP(R226,CUSTOMS!$E$3:$N$1470,9,FALSE))</f>
        <v>中国</v>
      </c>
      <c r="AA226" s="18" t="str">
        <f>IF(R226="","",VLOOKUP(R226,CUSTOMS!$E$3:$N$1470,10,FALSE))</f>
        <v>美国</v>
      </c>
      <c r="AB226" s="33">
        <f>IF(R226="","",VLOOKUP(G226,WMS!$E$3:$T$944,15,FALSE))</f>
        <v>1.125</v>
      </c>
      <c r="AC226" s="33">
        <f t="shared" si="46"/>
        <v>13.5</v>
      </c>
      <c r="AD226" s="33" t="str">
        <f>IF(S226="","",VLOOKUP(S226,海关监管条件!$A$1:$B$2000,2,FALSE))</f>
        <v xml:space="preserve">A </v>
      </c>
    </row>
    <row r="227" spans="1:30">
      <c r="A227" s="2">
        <v>43488</v>
      </c>
      <c r="B227" s="2">
        <v>43490</v>
      </c>
      <c r="C227" s="2" t="s">
        <v>4195</v>
      </c>
      <c r="D227" s="3" t="s">
        <v>938</v>
      </c>
      <c r="E227" s="3" t="s">
        <v>3241</v>
      </c>
      <c r="F227" s="3" t="s">
        <v>3255</v>
      </c>
      <c r="G227" s="17" t="str">
        <f t="shared" si="40"/>
        <v>KG-ARI-1812-00048-01039/42475866</v>
      </c>
      <c r="H227" s="18">
        <f>IF(G227="","",VLOOKUP(G227,WMS!$E$3:$Q$944,7,FALSE))</f>
        <v>6</v>
      </c>
      <c r="I227" s="18">
        <f>IF(G227="","",VLOOKUP(G227,WMS!$E$3:$Q$944,8,FALSE))</f>
        <v>1.4</v>
      </c>
      <c r="J227" s="18">
        <f>IF(G227="","",VLOOKUP(G227,WMS!$E$3:$Q$944,13,FALSE))</f>
        <v>3.1E-2</v>
      </c>
      <c r="K227" s="26" t="b">
        <f t="shared" si="41"/>
        <v>1</v>
      </c>
      <c r="L227" s="7">
        <v>2</v>
      </c>
      <c r="M227" s="27">
        <f>IF(G227="","",VLOOKUP(G227,WMS!$E$3:$U$944,7,0)*L227)</f>
        <v>12</v>
      </c>
      <c r="N227" s="28" t="str">
        <f>IF(G227="","",VLOOKUP(G227,WMS!$E$3:$U$944,17,0))</f>
        <v>A12-103</v>
      </c>
      <c r="O227" s="29">
        <f t="shared" si="42"/>
        <v>2.8</v>
      </c>
      <c r="P227" s="29">
        <f t="shared" si="43"/>
        <v>6.2E-2</v>
      </c>
      <c r="Q227" s="26" t="str">
        <f>IF(G227="","",VLOOKUP(G227,WMS!$E$3:$G$944,2,FALSE))</f>
        <v>KAS19011102</v>
      </c>
      <c r="R227" s="26" t="str">
        <f>IF(G227="","",VLOOKUP(G227,WMS!$E$3:$G$944,3,FALSE))</f>
        <v>KAS1901110212</v>
      </c>
      <c r="S227" s="17" t="str">
        <f>IF(R227="","",VLOOKUP(R227,CUSTOMS!$E$3:$N$1470,2,FALSE))</f>
        <v>9503008390</v>
      </c>
      <c r="T227" s="17" t="str">
        <f>IF(R227="","",VLOOKUP(R227,CUSTOMS!$E$3:$N$1470,3,FALSE))</f>
        <v>电动玩具：电动飞机</v>
      </c>
      <c r="U227" s="18">
        <f t="shared" si="44"/>
        <v>12</v>
      </c>
      <c r="V227" s="18" t="str">
        <f>IF(R227="","",VLOOKUP(R227,CUSTOMS!$E$3:$N$1470,5,FALSE))</f>
        <v>套</v>
      </c>
      <c r="W227" s="33">
        <f>IF(R227="","",VLOOKUP(R227,CUSTOMS!$E$3:$N$1470,6,FALSE))</f>
        <v>1.7</v>
      </c>
      <c r="X227" s="33">
        <f t="shared" si="45"/>
        <v>20.399999999999999</v>
      </c>
      <c r="Y227" s="18" t="str">
        <f>IF(R227="","",VLOOKUP(R227,CUSTOMS!$E$3:$N$1470,8,FALSE))</f>
        <v>美元</v>
      </c>
      <c r="Z227" s="18" t="str">
        <f>IF(R227="","",VLOOKUP(R227,CUSTOMS!$E$3:$N$1470,9,FALSE))</f>
        <v>中国</v>
      </c>
      <c r="AA227" s="18" t="str">
        <f>IF(R227="","",VLOOKUP(R227,CUSTOMS!$E$3:$N$1470,10,FALSE))</f>
        <v>美国</v>
      </c>
      <c r="AB227" s="33">
        <f>IF(R227="","",VLOOKUP(G227,WMS!$E$3:$T$944,15,FALSE))</f>
        <v>0.17499999999999999</v>
      </c>
      <c r="AC227" s="33">
        <f t="shared" si="46"/>
        <v>2.0999999999999996</v>
      </c>
      <c r="AD227" s="33" t="str">
        <f>IF(S227="","",VLOOKUP(S227,海关监管条件!$A$1:$B$2000,2,FALSE))</f>
        <v xml:space="preserve">A </v>
      </c>
    </row>
    <row r="228" spans="1:30">
      <c r="A228" s="2">
        <v>43488</v>
      </c>
      <c r="B228" s="2">
        <v>43490</v>
      </c>
      <c r="C228" s="2" t="s">
        <v>4195</v>
      </c>
      <c r="D228" s="3" t="s">
        <v>938</v>
      </c>
      <c r="E228" s="3" t="s">
        <v>3241</v>
      </c>
      <c r="F228" s="3" t="s">
        <v>3261</v>
      </c>
      <c r="G228" s="17" t="str">
        <f t="shared" si="40"/>
        <v>KG-ARI-1812-00048-01039/42476801</v>
      </c>
      <c r="H228" s="18">
        <f>IF(G228="","",VLOOKUP(G228,WMS!$E$3:$Q$944,7,FALSE))</f>
        <v>6</v>
      </c>
      <c r="I228" s="18">
        <f>IF(G228="","",VLOOKUP(G228,WMS!$E$3:$Q$944,8,FALSE))</f>
        <v>2.95</v>
      </c>
      <c r="J228" s="18">
        <f>IF(G228="","",VLOOKUP(G228,WMS!$E$3:$Q$944,13,FALSE))</f>
        <v>2.5999999999999999E-2</v>
      </c>
      <c r="K228" s="26" t="b">
        <f t="shared" si="41"/>
        <v>1</v>
      </c>
      <c r="L228" s="7">
        <v>3</v>
      </c>
      <c r="M228" s="27">
        <f>IF(G228="","",VLOOKUP(G228,WMS!$E$3:$U$944,7,0)*L228)</f>
        <v>18</v>
      </c>
      <c r="N228" s="28" t="str">
        <f>IF(G228="","",VLOOKUP(G228,WMS!$E$3:$U$944,17,0))</f>
        <v>A12-203</v>
      </c>
      <c r="O228" s="29">
        <f t="shared" si="42"/>
        <v>8.8500000000000014</v>
      </c>
      <c r="P228" s="29">
        <f t="shared" si="43"/>
        <v>7.8E-2</v>
      </c>
      <c r="Q228" s="26" t="str">
        <f>IF(G228="","",VLOOKUP(G228,WMS!$E$3:$G$944,2,FALSE))</f>
        <v>KAS19011102</v>
      </c>
      <c r="R228" s="26" t="str">
        <f>IF(G228="","",VLOOKUP(G228,WMS!$E$3:$G$944,3,FALSE))</f>
        <v>KAS1901110219</v>
      </c>
      <c r="S228" s="17" t="str">
        <f>IF(R228="","",VLOOKUP(R228,CUSTOMS!$E$3:$N$1470,2,FALSE))</f>
        <v>9503008900</v>
      </c>
      <c r="T228" s="17" t="str">
        <f>IF(R228="","",VLOOKUP(R228,CUSTOMS!$E$3:$N$1470,3,FALSE))</f>
        <v>儿童玩具：电钻</v>
      </c>
      <c r="U228" s="18">
        <f t="shared" si="44"/>
        <v>18</v>
      </c>
      <c r="V228" s="18" t="str">
        <f>IF(R228="","",VLOOKUP(R228,CUSTOMS!$E$3:$N$1470,5,FALSE))</f>
        <v>个</v>
      </c>
      <c r="W228" s="33">
        <f>IF(R228="","",VLOOKUP(R228,CUSTOMS!$E$3:$N$1470,6,FALSE))</f>
        <v>0.5</v>
      </c>
      <c r="X228" s="33">
        <f t="shared" si="45"/>
        <v>9</v>
      </c>
      <c r="Y228" s="18" t="str">
        <f>IF(R228="","",VLOOKUP(R228,CUSTOMS!$E$3:$N$1470,8,FALSE))</f>
        <v>美元</v>
      </c>
      <c r="Z228" s="18" t="str">
        <f>IF(R228="","",VLOOKUP(R228,CUSTOMS!$E$3:$N$1470,9,FALSE))</f>
        <v>中国</v>
      </c>
      <c r="AA228" s="18" t="str">
        <f>IF(R228="","",VLOOKUP(R228,CUSTOMS!$E$3:$N$1470,10,FALSE))</f>
        <v>美国</v>
      </c>
      <c r="AB228" s="33">
        <f>IF(R228="","",VLOOKUP(G228,WMS!$E$3:$T$944,15,FALSE))</f>
        <v>0.41666666666666669</v>
      </c>
      <c r="AC228" s="33">
        <f t="shared" si="46"/>
        <v>7.5</v>
      </c>
      <c r="AD228" s="33" t="str">
        <f>IF(S228="","",VLOOKUP(S228,海关监管条件!$A$1:$B$2000,2,FALSE))</f>
        <v xml:space="preserve">A </v>
      </c>
    </row>
    <row r="229" spans="1:30">
      <c r="A229" s="2">
        <v>43488</v>
      </c>
      <c r="B229" s="2">
        <v>43490</v>
      </c>
      <c r="C229" s="2" t="s">
        <v>4195</v>
      </c>
      <c r="D229" s="3" t="s">
        <v>938</v>
      </c>
      <c r="E229" s="3" t="s">
        <v>3241</v>
      </c>
      <c r="F229" s="3" t="s">
        <v>3265</v>
      </c>
      <c r="G229" s="17" t="str">
        <f t="shared" si="40"/>
        <v>KG-ARI-1812-00048-01039/42647614</v>
      </c>
      <c r="H229" s="18">
        <f>IF(G229="","",VLOOKUP(G229,WMS!$E$3:$Q$944,7,FALSE))</f>
        <v>4</v>
      </c>
      <c r="I229" s="18">
        <f>IF(G229="","",VLOOKUP(G229,WMS!$E$3:$Q$944,8,FALSE))</f>
        <v>3.35</v>
      </c>
      <c r="J229" s="18">
        <f>IF(G229="","",VLOOKUP(G229,WMS!$E$3:$Q$944,13,FALSE))</f>
        <v>2.8000000000000001E-2</v>
      </c>
      <c r="K229" s="26" t="b">
        <f t="shared" si="41"/>
        <v>1</v>
      </c>
      <c r="L229" s="7">
        <v>1</v>
      </c>
      <c r="M229" s="27">
        <f>IF(G229="","",VLOOKUP(G229,WMS!$E$3:$U$944,7,0)*L229)</f>
        <v>4</v>
      </c>
      <c r="N229" s="28" t="str">
        <f>IF(G229="","",VLOOKUP(G229,WMS!$E$3:$U$944,17,0))</f>
        <v>A12-302</v>
      </c>
      <c r="O229" s="29">
        <f t="shared" si="42"/>
        <v>3.35</v>
      </c>
      <c r="P229" s="29">
        <f t="shared" si="43"/>
        <v>2.8000000000000001E-2</v>
      </c>
      <c r="Q229" s="26" t="str">
        <f>IF(G229="","",VLOOKUP(G229,WMS!$E$3:$G$944,2,FALSE))</f>
        <v>KAS19011102</v>
      </c>
      <c r="R229" s="26" t="str">
        <f>IF(G229="","",VLOOKUP(G229,WMS!$E$3:$G$944,3,FALSE))</f>
        <v>KAS1901110204</v>
      </c>
      <c r="S229" s="17" t="str">
        <f>IF(R229="","",VLOOKUP(R229,CUSTOMS!$E$3:$N$1470,2,FALSE))</f>
        <v>9503006000</v>
      </c>
      <c r="T229" s="17" t="str">
        <f>IF(R229="","",VLOOKUP(R229,CUSTOMS!$E$3:$N$1470,3,FALSE))</f>
        <v>智力玩具：积木</v>
      </c>
      <c r="U229" s="18">
        <f t="shared" si="44"/>
        <v>4</v>
      </c>
      <c r="V229" s="18" t="str">
        <f>IF(R229="","",VLOOKUP(R229,CUSTOMS!$E$3:$N$1470,5,FALSE))</f>
        <v>套</v>
      </c>
      <c r="W229" s="33">
        <f>IF(R229="","",VLOOKUP(R229,CUSTOMS!$E$3:$N$1470,6,FALSE))</f>
        <v>2.5</v>
      </c>
      <c r="X229" s="33">
        <f t="shared" si="45"/>
        <v>10</v>
      </c>
      <c r="Y229" s="18" t="str">
        <f>IF(R229="","",VLOOKUP(R229,CUSTOMS!$E$3:$N$1470,8,FALSE))</f>
        <v>美元</v>
      </c>
      <c r="Z229" s="18" t="str">
        <f>IF(R229="","",VLOOKUP(R229,CUSTOMS!$E$3:$N$1470,9,FALSE))</f>
        <v>中国</v>
      </c>
      <c r="AA229" s="18" t="str">
        <f>IF(R229="","",VLOOKUP(R229,CUSTOMS!$E$3:$N$1470,10,FALSE))</f>
        <v>美国</v>
      </c>
      <c r="AB229" s="33">
        <f>IF(R229="","",VLOOKUP(G229,WMS!$E$3:$T$944,15,FALSE))</f>
        <v>0.75</v>
      </c>
      <c r="AC229" s="33">
        <f t="shared" si="46"/>
        <v>3</v>
      </c>
      <c r="AD229" s="33" t="str">
        <f>IF(S229="","",VLOOKUP(S229,海关监管条件!$A$1:$B$2000,2,FALSE))</f>
        <v xml:space="preserve">A </v>
      </c>
    </row>
    <row r="230" spans="1:30">
      <c r="A230" s="2">
        <v>43488</v>
      </c>
      <c r="B230" s="2">
        <v>43490</v>
      </c>
      <c r="C230" s="2" t="s">
        <v>4195</v>
      </c>
      <c r="D230" s="3" t="s">
        <v>814</v>
      </c>
      <c r="E230" s="3" t="s">
        <v>3197</v>
      </c>
      <c r="F230" s="3">
        <v>42332541</v>
      </c>
      <c r="G230" s="17" t="str">
        <f t="shared" si="40"/>
        <v>KG-ARI-1812-00048-01250/42332541</v>
      </c>
      <c r="H230" s="18">
        <f>IF(G230="","",VLOOKUP(G230,WMS!$E$3:$Q$944,7,FALSE))</f>
        <v>4</v>
      </c>
      <c r="I230" s="18">
        <f>IF(G230="","",VLOOKUP(G230,WMS!$E$3:$Q$944,8,FALSE))</f>
        <v>4.7</v>
      </c>
      <c r="J230" s="18">
        <f>IF(G230="","",VLOOKUP(G230,WMS!$E$3:$Q$944,13,FALSE))</f>
        <v>6.0999999999999999E-2</v>
      </c>
      <c r="K230" s="26" t="b">
        <f t="shared" si="41"/>
        <v>1</v>
      </c>
      <c r="L230" s="7">
        <v>4</v>
      </c>
      <c r="M230" s="27">
        <f>IF(G230="","",VLOOKUP(G230,WMS!$E$3:$U$944,7,0)*L230)</f>
        <v>16</v>
      </c>
      <c r="N230" s="28" t="str">
        <f>IF(G230="","",VLOOKUP(G230,WMS!$E$3:$U$944,17,0))</f>
        <v>A45-202</v>
      </c>
      <c r="O230" s="29">
        <f t="shared" si="42"/>
        <v>18.8</v>
      </c>
      <c r="P230" s="29">
        <f t="shared" si="43"/>
        <v>0.24399999999999999</v>
      </c>
      <c r="Q230" s="26" t="str">
        <f>IF(G230="","",VLOOKUP(G230,WMS!$E$3:$G$944,2,FALSE))</f>
        <v>KAS19010304</v>
      </c>
      <c r="R230" s="26" t="str">
        <f>IF(G230="","",VLOOKUP(G230,WMS!$E$3:$G$944,3,FALSE))</f>
        <v>KAS1901030412</v>
      </c>
      <c r="S230" s="17" t="str">
        <f>IF(R230="","",VLOOKUP(R230,CUSTOMS!$E$3:$N$1470,2,FALSE))</f>
        <v>9503008390</v>
      </c>
      <c r="T230" s="17" t="str">
        <f>IF(R230="","",VLOOKUP(R230,CUSTOMS!$E$3:$N$1470,3,FALSE))</f>
        <v>塑胶电动玩具</v>
      </c>
      <c r="U230" s="18">
        <f t="shared" si="44"/>
        <v>16</v>
      </c>
      <c r="V230" s="18" t="str">
        <f>IF(R230="","",VLOOKUP(R230,CUSTOMS!$E$3:$N$1470,5,FALSE))</f>
        <v>套</v>
      </c>
      <c r="W230" s="33">
        <f>IF(R230="","",VLOOKUP(R230,CUSTOMS!$E$3:$N$1470,6,FALSE))</f>
        <v>5.9625000000000004</v>
      </c>
      <c r="X230" s="33">
        <f t="shared" si="45"/>
        <v>95.4</v>
      </c>
      <c r="Y230" s="18" t="str">
        <f>IF(R230="","",VLOOKUP(R230,CUSTOMS!$E$3:$N$1470,8,FALSE))</f>
        <v>美元</v>
      </c>
      <c r="Z230" s="18" t="str">
        <f>IF(R230="","",VLOOKUP(R230,CUSTOMS!$E$3:$N$1470,9,FALSE))</f>
        <v>中国</v>
      </c>
      <c r="AA230" s="18" t="str">
        <f>IF(R230="","",VLOOKUP(R230,CUSTOMS!$E$3:$N$1470,10,FALSE))</f>
        <v>美国</v>
      </c>
      <c r="AB230" s="33">
        <f>IF(R230="","",VLOOKUP(G230,WMS!$E$3:$T$944,15,FALSE))</f>
        <v>0.8970588235294118</v>
      </c>
      <c r="AC230" s="33">
        <f t="shared" si="46"/>
        <v>14.352941176470589</v>
      </c>
      <c r="AD230" s="33" t="str">
        <f>IF(S230="","",VLOOKUP(S230,海关监管条件!$A$1:$B$2000,2,FALSE))</f>
        <v xml:space="preserve">A </v>
      </c>
    </row>
    <row r="231" spans="1:30">
      <c r="A231" s="2">
        <v>43488</v>
      </c>
      <c r="B231" s="2">
        <v>43490</v>
      </c>
      <c r="C231" s="2" t="s">
        <v>4195</v>
      </c>
      <c r="D231" s="3" t="s">
        <v>814</v>
      </c>
      <c r="E231" s="3" t="s">
        <v>3197</v>
      </c>
      <c r="F231" s="3">
        <v>42369547</v>
      </c>
      <c r="G231" s="17" t="str">
        <f t="shared" si="40"/>
        <v>KG-ARI-1812-00048-01250/42369547</v>
      </c>
      <c r="H231" s="18">
        <f>IF(G231="","",VLOOKUP(G231,WMS!$E$3:$Q$944,7,FALSE))</f>
        <v>10</v>
      </c>
      <c r="I231" s="18">
        <f>IF(G231="","",VLOOKUP(G231,WMS!$E$3:$Q$944,8,FALSE))</f>
        <v>1.85</v>
      </c>
      <c r="J231" s="18">
        <f>IF(G231="","",VLOOKUP(G231,WMS!$E$3:$Q$944,13,FALSE))</f>
        <v>6.0000000000000001E-3</v>
      </c>
      <c r="K231" s="26" t="b">
        <f t="shared" si="41"/>
        <v>1</v>
      </c>
      <c r="L231" s="7">
        <v>4</v>
      </c>
      <c r="M231" s="27">
        <f>IF(G231="","",VLOOKUP(G231,WMS!$E$3:$U$944,7,0)*L231)</f>
        <v>40</v>
      </c>
      <c r="N231" s="28" t="str">
        <f>IF(G231="","",VLOOKUP(G231,WMS!$E$3:$U$944,17,0))</f>
        <v>A24-204</v>
      </c>
      <c r="O231" s="29">
        <f t="shared" si="42"/>
        <v>7.4</v>
      </c>
      <c r="P231" s="29">
        <f t="shared" si="43"/>
        <v>2.4E-2</v>
      </c>
      <c r="Q231" s="26" t="str">
        <f>IF(G231="","",VLOOKUP(G231,WMS!$E$3:$G$944,2,FALSE))</f>
        <v>KAS19010304</v>
      </c>
      <c r="R231" s="26" t="str">
        <f>IF(G231="","",VLOOKUP(G231,WMS!$E$3:$G$944,3,FALSE))</f>
        <v>KAS1901030401</v>
      </c>
      <c r="S231" s="17" t="str">
        <f>IF(R231="","",VLOOKUP(R231,CUSTOMS!$E$3:$N$1470,2,FALSE))</f>
        <v>3407009000</v>
      </c>
      <c r="T231" s="17" t="str">
        <f>IF(R231="","",VLOOKUP(R231,CUSTOMS!$E$3:$N$1470,3,FALSE))</f>
        <v>泥膏</v>
      </c>
      <c r="U231" s="18">
        <f t="shared" si="44"/>
        <v>6.545454545454545</v>
      </c>
      <c r="V231" s="18" t="str">
        <f>IF(R231="","",VLOOKUP(R231,CUSTOMS!$E$3:$N$1470,5,FALSE))</f>
        <v>千克</v>
      </c>
      <c r="W231" s="33">
        <f>IF(R231="","",VLOOKUP(R231,CUSTOMS!$E$3:$N$1470,6,FALSE))</f>
        <v>1.45</v>
      </c>
      <c r="X231" s="33">
        <f t="shared" si="45"/>
        <v>9.4909090909090903</v>
      </c>
      <c r="Y231" s="18" t="str">
        <f>IF(R231="","",VLOOKUP(R231,CUSTOMS!$E$3:$N$1470,8,FALSE))</f>
        <v>美元</v>
      </c>
      <c r="Z231" s="18" t="str">
        <f>IF(R231="","",VLOOKUP(R231,CUSTOMS!$E$3:$N$1470,9,FALSE))</f>
        <v>中国</v>
      </c>
      <c r="AA231" s="18" t="str">
        <f>IF(R231="","",VLOOKUP(R231,CUSTOMS!$E$3:$N$1470,10,FALSE))</f>
        <v>美国</v>
      </c>
      <c r="AB231" s="33">
        <f>IF(R231="","",VLOOKUP(G231,WMS!$E$3:$T$944,15,FALSE))</f>
        <v>0.16363636363636364</v>
      </c>
      <c r="AC231" s="33">
        <f t="shared" si="46"/>
        <v>6.545454545454545</v>
      </c>
      <c r="AD231" s="33" t="str">
        <f>IF(S231="","",VLOOKUP(S231,海关监管条件!$A$1:$B$2000,2,FALSE))</f>
        <v xml:space="preserve">无 </v>
      </c>
    </row>
    <row r="232" spans="1:30">
      <c r="A232" s="2">
        <v>43488</v>
      </c>
      <c r="B232" s="2">
        <v>43490</v>
      </c>
      <c r="C232" s="2" t="s">
        <v>4195</v>
      </c>
      <c r="D232" s="3" t="s">
        <v>814</v>
      </c>
      <c r="E232" s="3" t="s">
        <v>3197</v>
      </c>
      <c r="F232" s="3">
        <v>42369592</v>
      </c>
      <c r="G232" s="17" t="str">
        <f t="shared" si="40"/>
        <v>KG-ARI-1812-00048-01250/42369592</v>
      </c>
      <c r="H232" s="18">
        <f>IF(G232="","",VLOOKUP(G232,WMS!$E$3:$Q$944,7,FALSE))</f>
        <v>6</v>
      </c>
      <c r="I232" s="18">
        <f>IF(G232="","",VLOOKUP(G232,WMS!$E$3:$Q$944,8,FALSE))</f>
        <v>1.05</v>
      </c>
      <c r="J232" s="18">
        <f>IF(G232="","",VLOOKUP(G232,WMS!$E$3:$Q$944,13,FALSE))</f>
        <v>0.01</v>
      </c>
      <c r="K232" s="26" t="b">
        <f t="shared" si="41"/>
        <v>1</v>
      </c>
      <c r="L232" s="7">
        <v>4</v>
      </c>
      <c r="M232" s="27">
        <f>IF(G232="","",VLOOKUP(G232,WMS!$E$3:$U$944,7,0)*L232)</f>
        <v>24</v>
      </c>
      <c r="N232" s="28" t="str">
        <f>IF(G232="","",VLOOKUP(G232,WMS!$E$3:$U$944,17,0))</f>
        <v>A27-204</v>
      </c>
      <c r="O232" s="29">
        <f t="shared" si="42"/>
        <v>4.2</v>
      </c>
      <c r="P232" s="29">
        <f t="shared" si="43"/>
        <v>0.04</v>
      </c>
      <c r="Q232" s="26" t="str">
        <f>IF(G232="","",VLOOKUP(G232,WMS!$E$3:$G$944,2,FALSE))</f>
        <v>KAS19010304</v>
      </c>
      <c r="R232" s="26" t="str">
        <f>IF(G232="","",VLOOKUP(G232,WMS!$E$3:$G$944,3,FALSE))</f>
        <v>KAS1901030402</v>
      </c>
      <c r="S232" s="17" t="str">
        <f>IF(R232="","",VLOOKUP(R232,CUSTOMS!$E$3:$N$1470,2,FALSE))</f>
        <v>9503008900</v>
      </c>
      <c r="T232" s="17" t="str">
        <f>IF(R232="","",VLOOKUP(R232,CUSTOMS!$E$3:$N$1470,3,FALSE))</f>
        <v>塑胶玩具</v>
      </c>
      <c r="U232" s="18">
        <f t="shared" si="44"/>
        <v>3.4285714285714284</v>
      </c>
      <c r="V232" s="18" t="str">
        <f>IF(R232="","",VLOOKUP(R232,CUSTOMS!$E$3:$N$1470,5,FALSE))</f>
        <v>千克</v>
      </c>
      <c r="W232" s="33">
        <f>IF(R232="","",VLOOKUP(R232,CUSTOMS!$E$3:$N$1470,6,FALSE))</f>
        <v>6.8250000000000002</v>
      </c>
      <c r="X232" s="33">
        <f t="shared" si="45"/>
        <v>23.4</v>
      </c>
      <c r="Y232" s="18" t="str">
        <f>IF(R232="","",VLOOKUP(R232,CUSTOMS!$E$3:$N$1470,8,FALSE))</f>
        <v>美元</v>
      </c>
      <c r="Z232" s="18" t="str">
        <f>IF(R232="","",VLOOKUP(R232,CUSTOMS!$E$3:$N$1470,9,FALSE))</f>
        <v>中国</v>
      </c>
      <c r="AA232" s="18" t="str">
        <f>IF(R232="","",VLOOKUP(R232,CUSTOMS!$E$3:$N$1470,10,FALSE))</f>
        <v>美国</v>
      </c>
      <c r="AB232" s="33">
        <f>IF(R232="","",VLOOKUP(G232,WMS!$E$3:$T$944,15,FALSE))</f>
        <v>0.14285714285714285</v>
      </c>
      <c r="AC232" s="33">
        <f t="shared" si="46"/>
        <v>3.4285714285714284</v>
      </c>
      <c r="AD232" s="33" t="str">
        <f>IF(S232="","",VLOOKUP(S232,海关监管条件!$A$1:$B$2000,2,FALSE))</f>
        <v xml:space="preserve">A </v>
      </c>
    </row>
    <row r="233" spans="1:30">
      <c r="A233" s="2">
        <v>43488</v>
      </c>
      <c r="B233" s="2">
        <v>43490</v>
      </c>
      <c r="C233" s="2" t="s">
        <v>4195</v>
      </c>
      <c r="D233" s="3" t="s">
        <v>814</v>
      </c>
      <c r="E233" s="3" t="s">
        <v>3197</v>
      </c>
      <c r="F233" s="3">
        <v>42424437</v>
      </c>
      <c r="G233" s="17" t="str">
        <f t="shared" si="40"/>
        <v>KG-ARI-1812-00048-01250/42424437</v>
      </c>
      <c r="H233" s="18">
        <f>IF(G233="","",VLOOKUP(G233,WMS!$E$3:$Q$944,7,FALSE))</f>
        <v>4</v>
      </c>
      <c r="I233" s="18">
        <f>IF(G233="","",VLOOKUP(G233,WMS!$E$3:$Q$944,8,FALSE))</f>
        <v>2.8</v>
      </c>
      <c r="J233" s="18">
        <f>IF(G233="","",VLOOKUP(G233,WMS!$E$3:$Q$944,13,FALSE))</f>
        <v>0.02</v>
      </c>
      <c r="K233" s="26" t="b">
        <f t="shared" si="41"/>
        <v>1</v>
      </c>
      <c r="L233" s="7">
        <v>2</v>
      </c>
      <c r="M233" s="27">
        <f>IF(G233="","",VLOOKUP(G233,WMS!$E$3:$U$944,7,0)*L233)</f>
        <v>8</v>
      </c>
      <c r="N233" s="28" t="str">
        <f>IF(G233="","",VLOOKUP(G233,WMS!$E$3:$U$944,17,0))</f>
        <v>A45-202</v>
      </c>
      <c r="O233" s="29">
        <f t="shared" si="42"/>
        <v>5.6</v>
      </c>
      <c r="P233" s="29">
        <f t="shared" si="43"/>
        <v>0.04</v>
      </c>
      <c r="Q233" s="26" t="str">
        <f>IF(G233="","",VLOOKUP(G233,WMS!$E$3:$G$944,2,FALSE))</f>
        <v>KAS19010304</v>
      </c>
      <c r="R233" s="26" t="str">
        <f>IF(G233="","",VLOOKUP(G233,WMS!$E$3:$G$944,3,FALSE))</f>
        <v>KAS1901030417</v>
      </c>
      <c r="S233" s="17" t="str">
        <f>IF(R233="","",VLOOKUP(R233,CUSTOMS!$E$3:$N$1470,2,FALSE))</f>
        <v>9503008900</v>
      </c>
      <c r="T233" s="17" t="str">
        <f>IF(R233="","",VLOOKUP(R233,CUSTOMS!$E$3:$N$1470,3,FALSE))</f>
        <v>塑胶电动玩具</v>
      </c>
      <c r="U233" s="18">
        <f t="shared" si="44"/>
        <v>8</v>
      </c>
      <c r="V233" s="18" t="str">
        <f>IF(R233="","",VLOOKUP(R233,CUSTOMS!$E$3:$N$1470,5,FALSE))</f>
        <v>套</v>
      </c>
      <c r="W233" s="33">
        <f>IF(R233="","",VLOOKUP(R233,CUSTOMS!$E$3:$N$1470,6,FALSE))</f>
        <v>4.125</v>
      </c>
      <c r="X233" s="33">
        <f t="shared" si="45"/>
        <v>33</v>
      </c>
      <c r="Y233" s="18" t="str">
        <f>IF(R233="","",VLOOKUP(R233,CUSTOMS!$E$3:$N$1470,8,FALSE))</f>
        <v>美元</v>
      </c>
      <c r="Z233" s="18" t="str">
        <f>IF(R233="","",VLOOKUP(R233,CUSTOMS!$E$3:$N$1470,9,FALSE))</f>
        <v>中国</v>
      </c>
      <c r="AA233" s="18" t="str">
        <f>IF(R233="","",VLOOKUP(R233,CUSTOMS!$E$3:$N$1470,10,FALSE))</f>
        <v>美国</v>
      </c>
      <c r="AB233" s="33">
        <f>IF(R233="","",VLOOKUP(G233,WMS!$E$3:$T$944,15,FALSE))</f>
        <v>0.6</v>
      </c>
      <c r="AC233" s="33">
        <f t="shared" si="46"/>
        <v>4.8</v>
      </c>
      <c r="AD233" s="33" t="str">
        <f>IF(S233="","",VLOOKUP(S233,海关监管条件!$A$1:$B$2000,2,FALSE))</f>
        <v xml:space="preserve">A </v>
      </c>
    </row>
    <row r="234" spans="1:30">
      <c r="A234" s="2">
        <v>43488</v>
      </c>
      <c r="B234" s="2">
        <v>43490</v>
      </c>
      <c r="C234" s="2" t="s">
        <v>4195</v>
      </c>
      <c r="D234" s="3" t="s">
        <v>814</v>
      </c>
      <c r="E234" s="3" t="s">
        <v>3197</v>
      </c>
      <c r="F234" s="3">
        <v>42475712</v>
      </c>
      <c r="G234" s="17" t="str">
        <f t="shared" si="40"/>
        <v>KG-ARI-1812-00048-01250/42475712</v>
      </c>
      <c r="H234" s="18">
        <f>IF(G234="","",VLOOKUP(G234,WMS!$E$3:$Q$944,7,FALSE))</f>
        <v>3</v>
      </c>
      <c r="I234" s="18">
        <f>IF(G234="","",VLOOKUP(G234,WMS!$E$3:$Q$944,8,FALSE))</f>
        <v>2.2000000000000002</v>
      </c>
      <c r="J234" s="18">
        <f>IF(G234="","",VLOOKUP(G234,WMS!$E$3:$Q$944,13,FALSE))</f>
        <v>3.6999999999999998E-2</v>
      </c>
      <c r="K234" s="26" t="b">
        <f t="shared" si="41"/>
        <v>1</v>
      </c>
      <c r="L234" s="7">
        <v>3</v>
      </c>
      <c r="M234" s="27">
        <f>IF(G234="","",VLOOKUP(G234,WMS!$E$3:$U$944,7,0)*L234)</f>
        <v>9</v>
      </c>
      <c r="N234" s="28" t="str">
        <f>IF(G234="","",VLOOKUP(G234,WMS!$E$3:$U$944,17,0))</f>
        <v>A45-302</v>
      </c>
      <c r="O234" s="29">
        <f t="shared" si="42"/>
        <v>6.6000000000000005</v>
      </c>
      <c r="P234" s="29">
        <f t="shared" si="43"/>
        <v>0.11099999999999999</v>
      </c>
      <c r="Q234" s="26" t="str">
        <f>IF(G234="","",VLOOKUP(G234,WMS!$E$3:$G$944,2,FALSE))</f>
        <v>KAS19010304</v>
      </c>
      <c r="R234" s="26" t="str">
        <f>IF(G234="","",VLOOKUP(G234,WMS!$E$3:$G$944,3,FALSE))</f>
        <v>KAS1901030409</v>
      </c>
      <c r="S234" s="17" t="str">
        <f>IF(R234="","",VLOOKUP(R234,CUSTOMS!$E$3:$N$1470,2,FALSE))</f>
        <v>9503008900</v>
      </c>
      <c r="T234" s="17" t="str">
        <f>IF(R234="","",VLOOKUP(R234,CUSTOMS!$E$3:$N$1470,3,FALSE))</f>
        <v>塑胶玩具</v>
      </c>
      <c r="U234" s="18">
        <f t="shared" si="44"/>
        <v>5.3414634146341466</v>
      </c>
      <c r="V234" s="18" t="str">
        <f>IF(R234="","",VLOOKUP(R234,CUSTOMS!$E$3:$N$1470,5,FALSE))</f>
        <v>千克</v>
      </c>
      <c r="W234" s="33">
        <f>IF(R234="","",VLOOKUP(R234,CUSTOMS!$E$3:$N$1470,6,FALSE))</f>
        <v>4.2995999999999999</v>
      </c>
      <c r="X234" s="33">
        <f t="shared" si="45"/>
        <v>22.966156097560976</v>
      </c>
      <c r="Y234" s="18" t="str">
        <f>IF(R234="","",VLOOKUP(R234,CUSTOMS!$E$3:$N$1470,8,FALSE))</f>
        <v>美元</v>
      </c>
      <c r="Z234" s="18" t="str">
        <f>IF(R234="","",VLOOKUP(R234,CUSTOMS!$E$3:$N$1470,9,FALSE))</f>
        <v>中国</v>
      </c>
      <c r="AA234" s="18" t="str">
        <f>IF(R234="","",VLOOKUP(R234,CUSTOMS!$E$3:$N$1470,10,FALSE))</f>
        <v>美国</v>
      </c>
      <c r="AB234" s="33">
        <f>IF(R234="","",VLOOKUP(G234,WMS!$E$3:$T$944,15,FALSE))</f>
        <v>0.5934959349593496</v>
      </c>
      <c r="AC234" s="33">
        <f t="shared" si="46"/>
        <v>5.3414634146341466</v>
      </c>
      <c r="AD234" s="33" t="str">
        <f>IF(S234="","",VLOOKUP(S234,海关监管条件!$A$1:$B$2000,2,FALSE))</f>
        <v xml:space="preserve">A </v>
      </c>
    </row>
    <row r="235" spans="1:30">
      <c r="A235" s="2">
        <v>43488</v>
      </c>
      <c r="B235" s="2">
        <v>43490</v>
      </c>
      <c r="C235" s="2" t="s">
        <v>4195</v>
      </c>
      <c r="D235" s="3" t="s">
        <v>459</v>
      </c>
      <c r="E235" s="3" t="s">
        <v>2934</v>
      </c>
      <c r="F235" s="3">
        <v>42588740</v>
      </c>
      <c r="G235" s="17" t="str">
        <f t="shared" si="40"/>
        <v>KG-ARI-1812-00048-01339/42588740</v>
      </c>
      <c r="H235" s="18">
        <f>IF(G235="","",VLOOKUP(G235,WMS!$E$3:$Q$944,7,FALSE))</f>
        <v>6</v>
      </c>
      <c r="I235" s="18">
        <f>IF(G235="","",VLOOKUP(G235,WMS!$E$3:$Q$944,8,FALSE))</f>
        <v>8</v>
      </c>
      <c r="J235" s="18">
        <f>IF(G235="","",VLOOKUP(G235,WMS!$E$3:$Q$944,13,FALSE))</f>
        <v>3.2000000000000001E-2</v>
      </c>
      <c r="K235" s="26" t="b">
        <f t="shared" si="41"/>
        <v>1</v>
      </c>
      <c r="L235" s="7">
        <v>4</v>
      </c>
      <c r="M235" s="27">
        <f>IF(G235="","",VLOOKUP(G235,WMS!$E$3:$U$944,7,0)*L235)</f>
        <v>24</v>
      </c>
      <c r="N235" s="28" t="str">
        <f>IF(G235="","",VLOOKUP(G235,WMS!$E$3:$U$944,17,0))</f>
        <v>A40-303</v>
      </c>
      <c r="O235" s="29">
        <f t="shared" si="42"/>
        <v>32</v>
      </c>
      <c r="P235" s="29">
        <f t="shared" si="43"/>
        <v>0.128</v>
      </c>
      <c r="Q235" s="26" t="str">
        <f>IF(G235="","",VLOOKUP(G235,WMS!$E$3:$G$944,2,FALSE))</f>
        <v>KAS18121201</v>
      </c>
      <c r="R235" s="26" t="str">
        <f>IF(G235="","",VLOOKUP(G235,WMS!$E$3:$G$944,3,FALSE))</f>
        <v>KAS1812120106</v>
      </c>
      <c r="S235" s="17" t="str">
        <f>IF(R235="","",VLOOKUP(R235,CUSTOMS!$E$3:$N$1470,2,FALSE))</f>
        <v>6911101900</v>
      </c>
      <c r="T235" s="17" t="str">
        <f>IF(R235="","",VLOOKUP(R235,CUSTOMS!$E$3:$N$1470,3,FALSE))</f>
        <v>日用瓷：碗</v>
      </c>
      <c r="U235" s="18">
        <f t="shared" si="44"/>
        <v>24</v>
      </c>
      <c r="V235" s="18" t="str">
        <f>IF(R235="","",VLOOKUP(R235,CUSTOMS!$E$3:$N$1470,5,FALSE))</f>
        <v>件</v>
      </c>
      <c r="W235" s="33">
        <f>IF(R235="","",VLOOKUP(R235,CUSTOMS!$E$3:$N$1470,6,FALSE))</f>
        <v>2.6574</v>
      </c>
      <c r="X235" s="33">
        <f t="shared" si="45"/>
        <v>63.7776</v>
      </c>
      <c r="Y235" s="18" t="str">
        <f>IF(R235="","",VLOOKUP(R235,CUSTOMS!$E$3:$N$1470,8,FALSE))</f>
        <v>美元</v>
      </c>
      <c r="Z235" s="18" t="str">
        <f>IF(R235="","",VLOOKUP(R235,CUSTOMS!$E$3:$N$1470,9,FALSE))</f>
        <v>中国</v>
      </c>
      <c r="AA235" s="18" t="str">
        <f>IF(R235="","",VLOOKUP(R235,CUSTOMS!$E$3:$N$1470,10,FALSE))</f>
        <v>美国</v>
      </c>
      <c r="AB235" s="33">
        <f>IF(R235="","",VLOOKUP(G235,WMS!$E$3:$T$944,15,FALSE))</f>
        <v>1.0999999999999999</v>
      </c>
      <c r="AC235" s="33">
        <f t="shared" si="46"/>
        <v>26.4</v>
      </c>
      <c r="AD235" s="33" t="str">
        <f>IF(S235="","",VLOOKUP(S235,海关监管条件!$A$1:$B$2000,2,FALSE))</f>
        <v>A</v>
      </c>
    </row>
    <row r="236" spans="1:30">
      <c r="A236" s="2">
        <v>43488</v>
      </c>
      <c r="B236" s="2">
        <v>43490</v>
      </c>
      <c r="C236" s="2" t="s">
        <v>4195</v>
      </c>
      <c r="D236" s="3" t="s">
        <v>914</v>
      </c>
      <c r="E236" s="3" t="s">
        <v>3233</v>
      </c>
      <c r="F236" s="3">
        <v>42583752</v>
      </c>
      <c r="G236" s="17" t="str">
        <f t="shared" si="40"/>
        <v>KG-ARI-1812-00048-01357/42583752</v>
      </c>
      <c r="H236" s="18">
        <f>IF(G236="","",VLOOKUP(G236,WMS!$E$3:$Q$944,7,FALSE))</f>
        <v>3</v>
      </c>
      <c r="I236" s="18">
        <f>IF(G236="","",VLOOKUP(G236,WMS!$E$3:$Q$944,8,FALSE))</f>
        <v>7</v>
      </c>
      <c r="J236" s="18">
        <f>IF(G236="","",VLOOKUP(G236,WMS!$E$3:$Q$944,13,FALSE))</f>
        <v>7.6999999999999999E-2</v>
      </c>
      <c r="K236" s="26" t="b">
        <f t="shared" si="41"/>
        <v>1</v>
      </c>
      <c r="L236" s="7">
        <v>4</v>
      </c>
      <c r="M236" s="27">
        <f>IF(G236="","",VLOOKUP(G236,WMS!$E$3:$U$944,7,0)*L236)</f>
        <v>12</v>
      </c>
      <c r="N236" s="28" t="str">
        <f>IF(G236="","",VLOOKUP(G236,WMS!$E$3:$U$944,17,0))</f>
        <v>A40-302</v>
      </c>
      <c r="O236" s="29">
        <f t="shared" si="42"/>
        <v>28</v>
      </c>
      <c r="P236" s="29">
        <f t="shared" si="43"/>
        <v>0.308</v>
      </c>
      <c r="Q236" s="26" t="str">
        <f>IF(G236="","",VLOOKUP(G236,WMS!$E$3:$G$944,2,FALSE))</f>
        <v>KAS19011001</v>
      </c>
      <c r="R236" s="26" t="str">
        <f>IF(G236="","",VLOOKUP(G236,WMS!$E$3:$G$944,3,FALSE))</f>
        <v>KAS1901100103</v>
      </c>
      <c r="S236" s="17" t="str">
        <f>IF(R236="","",VLOOKUP(R236,CUSTOMS!$E$3:$N$1470,2,FALSE))</f>
        <v>9403200000</v>
      </c>
      <c r="T236" s="17" t="str">
        <f>IF(R236="","",VLOOKUP(R236,CUSTOMS!$E$3:$N$1470,3,FALSE))</f>
        <v>落地储物架</v>
      </c>
      <c r="U236" s="18">
        <f t="shared" si="44"/>
        <v>12</v>
      </c>
      <c r="V236" s="18" t="str">
        <f>IF(R236="","",VLOOKUP(R236,CUSTOMS!$E$3:$N$1470,5,FALSE))</f>
        <v>件</v>
      </c>
      <c r="W236" s="33">
        <f>IF(R236="","",VLOOKUP(R236,CUSTOMS!$E$3:$N$1470,6,FALSE))</f>
        <v>9.4700000000000006</v>
      </c>
      <c r="X236" s="33">
        <f t="shared" si="45"/>
        <v>113.64000000000001</v>
      </c>
      <c r="Y236" s="18" t="str">
        <f>IF(R236="","",VLOOKUP(R236,CUSTOMS!$E$3:$N$1470,8,FALSE))</f>
        <v>美元</v>
      </c>
      <c r="Z236" s="18" t="str">
        <f>IF(R236="","",VLOOKUP(R236,CUSTOMS!$E$3:$N$1470,9,FALSE))</f>
        <v>中国</v>
      </c>
      <c r="AA236" s="18" t="str">
        <f>IF(R236="","",VLOOKUP(R236,CUSTOMS!$E$3:$N$1470,10,FALSE))</f>
        <v>美国</v>
      </c>
      <c r="AB236" s="33">
        <f>IF(R236="","",VLOOKUP(G236,WMS!$E$3:$T$944,15,FALSE))</f>
        <v>2.0500000000000003</v>
      </c>
      <c r="AC236" s="33">
        <f t="shared" si="46"/>
        <v>24.6</v>
      </c>
      <c r="AD236" s="33" t="str">
        <f>IF(S236="","",VLOOKUP(S236,海关监管条件!$A$1:$B$2000,2,FALSE))</f>
        <v xml:space="preserve">无 </v>
      </c>
    </row>
    <row r="237" spans="1:30">
      <c r="A237" s="2">
        <v>43488</v>
      </c>
      <c r="B237" s="2">
        <v>43490</v>
      </c>
      <c r="C237" s="2" t="s">
        <v>4195</v>
      </c>
      <c r="D237" s="3" t="s">
        <v>844</v>
      </c>
      <c r="E237" s="3" t="s">
        <v>3205</v>
      </c>
      <c r="F237" s="3">
        <v>41400968</v>
      </c>
      <c r="G237" s="17" t="str">
        <f t="shared" si="40"/>
        <v>KG-ARI-1812-00048-01474/41400968</v>
      </c>
      <c r="H237" s="18">
        <f>IF(G237="","",VLOOKUP(G237,WMS!$E$3:$Q$944,7,FALSE))</f>
        <v>6</v>
      </c>
      <c r="I237" s="18">
        <f>IF(G237="","",VLOOKUP(G237,WMS!$E$3:$Q$944,8,FALSE))</f>
        <v>6.75</v>
      </c>
      <c r="J237" s="18">
        <f>IF(G237="","",VLOOKUP(G237,WMS!$E$3:$Q$944,13,FALSE))</f>
        <v>1.9E-2</v>
      </c>
      <c r="K237" s="26" t="b">
        <f t="shared" si="41"/>
        <v>1</v>
      </c>
      <c r="L237" s="7">
        <v>1</v>
      </c>
      <c r="M237" s="27">
        <f>IF(G237="","",VLOOKUP(G237,WMS!$E$3:$U$944,7,0)*L237)</f>
        <v>6</v>
      </c>
      <c r="N237" s="28" t="str">
        <f>IF(G237="","",VLOOKUP(G237,WMS!$E$3:$U$944,17,0))</f>
        <v>A33-302</v>
      </c>
      <c r="O237" s="29">
        <f t="shared" si="42"/>
        <v>6.75</v>
      </c>
      <c r="P237" s="29">
        <f t="shared" si="43"/>
        <v>1.9E-2</v>
      </c>
      <c r="Q237" s="26" t="str">
        <f>IF(G237="","",VLOOKUP(G237,WMS!$E$3:$G$944,2,FALSE))</f>
        <v>KAS19010402</v>
      </c>
      <c r="R237" s="26" t="str">
        <f>IF(G237="","",VLOOKUP(G237,WMS!$E$3:$G$944,3,FALSE))</f>
        <v>KAS1901040210</v>
      </c>
      <c r="S237" s="17" t="str">
        <f>IF(R237="","",VLOOKUP(R237,CUSTOMS!$E$3:$N$1470,2,FALSE))</f>
        <v>9503008900</v>
      </c>
      <c r="T237" s="17" t="str">
        <f>IF(R237="","",VLOOKUP(R237,CUSTOMS!$E$3:$N$1470,3,FALSE))</f>
        <v>塑胶吹泡玩具</v>
      </c>
      <c r="U237" s="18">
        <f t="shared" si="44"/>
        <v>6</v>
      </c>
      <c r="V237" s="18" t="str">
        <f>IF(R237="","",VLOOKUP(R237,CUSTOMS!$E$3:$N$1470,5,FALSE))</f>
        <v>个</v>
      </c>
      <c r="W237" s="33">
        <f>IF(R237="","",VLOOKUP(R237,CUSTOMS!$E$3:$N$1470,6,FALSE))</f>
        <v>6.1</v>
      </c>
      <c r="X237" s="33">
        <f t="shared" si="45"/>
        <v>36.599999999999994</v>
      </c>
      <c r="Y237" s="18" t="str">
        <f>IF(R237="","",VLOOKUP(R237,CUSTOMS!$E$3:$N$1470,8,FALSE))</f>
        <v>港币</v>
      </c>
      <c r="Z237" s="18" t="str">
        <f>IF(R237="","",VLOOKUP(R237,CUSTOMS!$E$3:$N$1470,9,FALSE))</f>
        <v>中国</v>
      </c>
      <c r="AA237" s="18" t="str">
        <f>IF(R237="","",VLOOKUP(R237,CUSTOMS!$E$3:$N$1470,10,FALSE))</f>
        <v>美国</v>
      </c>
      <c r="AB237" s="33">
        <f>IF(R237="","",VLOOKUP(G237,WMS!$E$3:$T$944,15,FALSE))</f>
        <v>1.0483333333333333</v>
      </c>
      <c r="AC237" s="33">
        <f t="shared" si="46"/>
        <v>6.29</v>
      </c>
      <c r="AD237" s="33" t="str">
        <f>IF(S237="","",VLOOKUP(S237,海关监管条件!$A$1:$B$2000,2,FALSE))</f>
        <v xml:space="preserve">A </v>
      </c>
    </row>
    <row r="238" spans="1:30">
      <c r="A238" s="2">
        <v>43488</v>
      </c>
      <c r="B238" s="2">
        <v>43490</v>
      </c>
      <c r="C238" s="2" t="s">
        <v>4195</v>
      </c>
      <c r="D238" s="3" t="s">
        <v>844</v>
      </c>
      <c r="E238" s="3" t="s">
        <v>3205</v>
      </c>
      <c r="F238" s="3">
        <v>41400982</v>
      </c>
      <c r="G238" s="17" t="str">
        <f t="shared" si="40"/>
        <v>KG-ARI-1812-00048-01474/41400982</v>
      </c>
      <c r="H238" s="18">
        <f>IF(G238="","",VLOOKUP(G238,WMS!$E$3:$Q$944,7,FALSE))</f>
        <v>36</v>
      </c>
      <c r="I238" s="18">
        <f>IF(G238="","",VLOOKUP(G238,WMS!$E$3:$Q$944,8,FALSE))</f>
        <v>5.85</v>
      </c>
      <c r="J238" s="18">
        <f>IF(G238="","",VLOOKUP(G238,WMS!$E$3:$Q$944,13,FALSE))</f>
        <v>1.2999999999999999E-2</v>
      </c>
      <c r="K238" s="26" t="b">
        <f t="shared" si="41"/>
        <v>1</v>
      </c>
      <c r="L238" s="7">
        <v>1</v>
      </c>
      <c r="M238" s="27">
        <f>IF(G238="","",VLOOKUP(G238,WMS!$E$3:$U$944,7,0)*L238)</f>
        <v>36</v>
      </c>
      <c r="N238" s="28" t="str">
        <f>IF(G238="","",VLOOKUP(G238,WMS!$E$3:$U$944,17,0))</f>
        <v>A33-101</v>
      </c>
      <c r="O238" s="29">
        <f t="shared" si="42"/>
        <v>5.85</v>
      </c>
      <c r="P238" s="29">
        <f t="shared" si="43"/>
        <v>1.2999999999999999E-2</v>
      </c>
      <c r="Q238" s="26" t="str">
        <f>IF(G238="","",VLOOKUP(G238,WMS!$E$3:$G$944,2,FALSE))</f>
        <v>KAS19010402</v>
      </c>
      <c r="R238" s="26" t="str">
        <f>IF(G238="","",VLOOKUP(G238,WMS!$E$3:$G$944,3,FALSE))</f>
        <v>KAS1901040201</v>
      </c>
      <c r="S238" s="17" t="str">
        <f>IF(R238="","",VLOOKUP(R238,CUSTOMS!$E$3:$N$1470,2,FALSE))</f>
        <v>9503008900</v>
      </c>
      <c r="T238" s="17" t="str">
        <f>IF(R238="","",VLOOKUP(R238,CUSTOMS!$E$3:$N$1470,3,FALSE))</f>
        <v>塑胶吹泡玩具</v>
      </c>
      <c r="U238" s="18">
        <f t="shared" si="44"/>
        <v>36</v>
      </c>
      <c r="V238" s="18" t="str">
        <f>IF(R238="","",VLOOKUP(R238,CUSTOMS!$E$3:$N$1470,5,FALSE))</f>
        <v>个</v>
      </c>
      <c r="W238" s="33">
        <f>IF(R238="","",VLOOKUP(R238,CUSTOMS!$E$3:$N$1470,6,FALSE))</f>
        <v>1.53</v>
      </c>
      <c r="X238" s="33">
        <f t="shared" si="45"/>
        <v>55.08</v>
      </c>
      <c r="Y238" s="18" t="str">
        <f>IF(R238="","",VLOOKUP(R238,CUSTOMS!$E$3:$N$1470,8,FALSE))</f>
        <v>港币</v>
      </c>
      <c r="Z238" s="18" t="str">
        <f>IF(R238="","",VLOOKUP(R238,CUSTOMS!$E$3:$N$1470,9,FALSE))</f>
        <v>中国</v>
      </c>
      <c r="AA238" s="18" t="str">
        <f>IF(R238="","",VLOOKUP(R238,CUSTOMS!$E$3:$N$1470,10,FALSE))</f>
        <v>美国</v>
      </c>
      <c r="AB238" s="33">
        <f>IF(R238="","",VLOOKUP(G238,WMS!$E$3:$T$944,15,FALSE))</f>
        <v>0.15833333333333333</v>
      </c>
      <c r="AC238" s="33">
        <f t="shared" si="46"/>
        <v>5.6999999999999993</v>
      </c>
      <c r="AD238" s="33" t="str">
        <f>IF(S238="","",VLOOKUP(S238,海关监管条件!$A$1:$B$2000,2,FALSE))</f>
        <v xml:space="preserve">A </v>
      </c>
    </row>
    <row r="239" spans="1:30">
      <c r="A239" s="2">
        <v>43488</v>
      </c>
      <c r="B239" s="2">
        <v>43490</v>
      </c>
      <c r="C239" s="2" t="s">
        <v>4195</v>
      </c>
      <c r="D239" s="3" t="s">
        <v>844</v>
      </c>
      <c r="E239" s="3" t="s">
        <v>3205</v>
      </c>
      <c r="F239" s="3" t="s">
        <v>3209</v>
      </c>
      <c r="G239" s="17" t="str">
        <f t="shared" si="40"/>
        <v>KG-ARI-1812-00048-01474/42428510</v>
      </c>
      <c r="H239" s="18">
        <f>IF(G239="","",VLOOKUP(G239,WMS!$E$3:$Q$944,7,FALSE))</f>
        <v>6</v>
      </c>
      <c r="I239" s="18">
        <f>IF(G239="","",VLOOKUP(G239,WMS!$E$3:$Q$944,8,FALSE))</f>
        <v>2.85</v>
      </c>
      <c r="J239" s="18">
        <f>IF(G239="","",VLOOKUP(G239,WMS!$E$3:$Q$944,13,FALSE))</f>
        <v>2.1999999999999999E-2</v>
      </c>
      <c r="K239" s="26" t="b">
        <f t="shared" si="41"/>
        <v>1</v>
      </c>
      <c r="L239" s="7">
        <v>1</v>
      </c>
      <c r="M239" s="27">
        <f>IF(G239="","",VLOOKUP(G239,WMS!$E$3:$U$944,7,0)*L239)</f>
        <v>6</v>
      </c>
      <c r="N239" s="28" t="str">
        <f>IF(G239="","",VLOOKUP(G239,WMS!$E$3:$U$944,17,0))</f>
        <v>A33-101</v>
      </c>
      <c r="O239" s="29">
        <f t="shared" si="42"/>
        <v>2.85</v>
      </c>
      <c r="P239" s="29">
        <f t="shared" si="43"/>
        <v>2.1999999999999999E-2</v>
      </c>
      <c r="Q239" s="26" t="str">
        <f>IF(G239="","",VLOOKUP(G239,WMS!$E$3:$G$944,2,FALSE))</f>
        <v>KAS19010402</v>
      </c>
      <c r="R239" s="26" t="str">
        <f>IF(G239="","",VLOOKUP(G239,WMS!$E$3:$G$944,3,FALSE))</f>
        <v>KAS1901040205</v>
      </c>
      <c r="S239" s="17" t="str">
        <f>IF(R239="","",VLOOKUP(R239,CUSTOMS!$E$3:$N$1470,2,FALSE))</f>
        <v>9503008390</v>
      </c>
      <c r="T239" s="17" t="str">
        <f>IF(R239="","",VLOOKUP(R239,CUSTOMS!$E$3:$N$1470,3,FALSE))</f>
        <v>电动塑胶吹泡玩具</v>
      </c>
      <c r="U239" s="18">
        <f t="shared" si="44"/>
        <v>6</v>
      </c>
      <c r="V239" s="18" t="str">
        <f>IF(R239="","",VLOOKUP(R239,CUSTOMS!$E$3:$N$1470,5,FALSE))</f>
        <v>套</v>
      </c>
      <c r="W239" s="33">
        <f>IF(R239="","",VLOOKUP(R239,CUSTOMS!$E$3:$N$1470,6,FALSE))</f>
        <v>10.039999999999999</v>
      </c>
      <c r="X239" s="33">
        <f t="shared" si="45"/>
        <v>60.239999999999995</v>
      </c>
      <c r="Y239" s="18" t="str">
        <f>IF(R239="","",VLOOKUP(R239,CUSTOMS!$E$3:$N$1470,8,FALSE))</f>
        <v>港币</v>
      </c>
      <c r="Z239" s="18" t="str">
        <f>IF(R239="","",VLOOKUP(R239,CUSTOMS!$E$3:$N$1470,9,FALSE))</f>
        <v>中国</v>
      </c>
      <c r="AA239" s="18" t="str">
        <f>IF(R239="","",VLOOKUP(R239,CUSTOMS!$E$3:$N$1470,10,FALSE))</f>
        <v>美国</v>
      </c>
      <c r="AB239" s="33">
        <f>IF(R239="","",VLOOKUP(G239,WMS!$E$3:$T$944,15,FALSE))</f>
        <v>0.41666666666666669</v>
      </c>
      <c r="AC239" s="33">
        <f t="shared" si="46"/>
        <v>2.5</v>
      </c>
      <c r="AD239" s="33" t="str">
        <f>IF(S239="","",VLOOKUP(S239,海关监管条件!$A$1:$B$2000,2,FALSE))</f>
        <v xml:space="preserve">A </v>
      </c>
    </row>
    <row r="240" spans="1:30">
      <c r="A240" s="2">
        <v>43488</v>
      </c>
      <c r="B240" s="2">
        <v>43490</v>
      </c>
      <c r="C240" s="2" t="s">
        <v>4195</v>
      </c>
      <c r="D240" s="3" t="s">
        <v>844</v>
      </c>
      <c r="E240" s="3" t="s">
        <v>3205</v>
      </c>
      <c r="F240" s="3">
        <v>42555889</v>
      </c>
      <c r="G240" s="17" t="str">
        <f t="shared" si="40"/>
        <v>KG-ARI-1812-00048-01474/42555889</v>
      </c>
      <c r="H240" s="18">
        <f>IF(G240="","",VLOOKUP(G240,WMS!$E$3:$Q$944,7,FALSE))</f>
        <v>6</v>
      </c>
      <c r="I240" s="18">
        <f>IF(G240="","",VLOOKUP(G240,WMS!$E$3:$Q$944,8,FALSE))</f>
        <v>1.25</v>
      </c>
      <c r="J240" s="18">
        <f>IF(G240="","",VLOOKUP(G240,WMS!$E$3:$Q$944,13,FALSE))</f>
        <v>1.4E-2</v>
      </c>
      <c r="K240" s="26" t="b">
        <f t="shared" si="41"/>
        <v>1</v>
      </c>
      <c r="L240" s="7">
        <v>8</v>
      </c>
      <c r="M240" s="27">
        <f>IF(G240="","",VLOOKUP(G240,WMS!$E$3:$U$944,7,0)*L240)</f>
        <v>48</v>
      </c>
      <c r="N240" s="28" t="str">
        <f>IF(G240="","",VLOOKUP(G240,WMS!$E$3:$U$944,17,0))</f>
        <v>A33-101</v>
      </c>
      <c r="O240" s="29">
        <f t="shared" si="42"/>
        <v>10</v>
      </c>
      <c r="P240" s="29">
        <f t="shared" si="43"/>
        <v>0.112</v>
      </c>
      <c r="Q240" s="26" t="str">
        <f>IF(G240="","",VLOOKUP(G240,WMS!$E$3:$G$944,2,FALSE))</f>
        <v>KAS19010402</v>
      </c>
      <c r="R240" s="26" t="str">
        <f>IF(G240="","",VLOOKUP(G240,WMS!$E$3:$G$944,3,FALSE))</f>
        <v>KAS1901040204</v>
      </c>
      <c r="S240" s="17" t="str">
        <f>IF(R240="","",VLOOKUP(R240,CUSTOMS!$E$3:$N$1470,2,FALSE))</f>
        <v>9503008390</v>
      </c>
      <c r="T240" s="17" t="str">
        <f>IF(R240="","",VLOOKUP(R240,CUSTOMS!$E$3:$N$1470,3,FALSE))</f>
        <v>电动塑胶吹泡玩具</v>
      </c>
      <c r="U240" s="18">
        <f t="shared" si="44"/>
        <v>48</v>
      </c>
      <c r="V240" s="18" t="str">
        <f>IF(R240="","",VLOOKUP(R240,CUSTOMS!$E$3:$N$1470,5,FALSE))</f>
        <v>套</v>
      </c>
      <c r="W240" s="33">
        <f>IF(R240="","",VLOOKUP(R240,CUSTOMS!$E$3:$N$1470,6,FALSE))</f>
        <v>4.62</v>
      </c>
      <c r="X240" s="33">
        <f t="shared" si="45"/>
        <v>221.76</v>
      </c>
      <c r="Y240" s="18" t="str">
        <f>IF(R240="","",VLOOKUP(R240,CUSTOMS!$E$3:$N$1470,8,FALSE))</f>
        <v>港币</v>
      </c>
      <c r="Z240" s="18" t="str">
        <f>IF(R240="","",VLOOKUP(R240,CUSTOMS!$E$3:$N$1470,9,FALSE))</f>
        <v>中国</v>
      </c>
      <c r="AA240" s="18" t="str">
        <f>IF(R240="","",VLOOKUP(R240,CUSTOMS!$E$3:$N$1470,10,FALSE))</f>
        <v>美国</v>
      </c>
      <c r="AB240" s="33">
        <f>IF(R240="","",VLOOKUP(G240,WMS!$E$3:$T$944,15,FALSE))</f>
        <v>0.17666666666666667</v>
      </c>
      <c r="AC240" s="33">
        <f t="shared" si="46"/>
        <v>8.48</v>
      </c>
      <c r="AD240" s="33" t="str">
        <f>IF(S240="","",VLOOKUP(S240,海关监管条件!$A$1:$B$2000,2,FALSE))</f>
        <v xml:space="preserve">A </v>
      </c>
    </row>
    <row r="241" spans="1:30">
      <c r="A241" s="2">
        <v>43488</v>
      </c>
      <c r="B241" s="2">
        <v>43490</v>
      </c>
      <c r="C241" s="2" t="s">
        <v>4195</v>
      </c>
      <c r="D241" s="3" t="s">
        <v>785</v>
      </c>
      <c r="E241" s="3" t="s">
        <v>3188</v>
      </c>
      <c r="F241" s="3">
        <v>42688884</v>
      </c>
      <c r="G241" s="17" t="str">
        <f t="shared" si="40"/>
        <v>KG-ARI-1901-00066-01589/42688884</v>
      </c>
      <c r="H241" s="18">
        <f>IF(G241="","",VLOOKUP(G241,WMS!$E$3:$Q$944,7,FALSE))</f>
        <v>18</v>
      </c>
      <c r="I241" s="18">
        <f>IF(G241="","",VLOOKUP(G241,WMS!$E$3:$Q$944,8,FALSE))</f>
        <v>2.6</v>
      </c>
      <c r="J241" s="18">
        <f>IF(G241="","",VLOOKUP(G241,WMS!$E$3:$Q$944,13,FALSE))</f>
        <v>2.5000000000000001E-2</v>
      </c>
      <c r="K241" s="26" t="b">
        <f t="shared" si="41"/>
        <v>1</v>
      </c>
      <c r="L241" s="7">
        <v>4</v>
      </c>
      <c r="M241" s="27">
        <f>IF(G241="","",VLOOKUP(G241,WMS!$E$3:$U$944,7,0)*L241)</f>
        <v>72</v>
      </c>
      <c r="N241" s="28" t="str">
        <f>IF(G241="","",VLOOKUP(G241,WMS!$E$3:$U$944,17,0))</f>
        <v>A34-103</v>
      </c>
      <c r="O241" s="29">
        <f t="shared" si="42"/>
        <v>10.4</v>
      </c>
      <c r="P241" s="29">
        <f t="shared" si="43"/>
        <v>0.1</v>
      </c>
      <c r="Q241" s="26" t="str">
        <f>IF(G241="","",VLOOKUP(G241,WMS!$E$3:$G$944,2,FALSE))</f>
        <v>KAS18122804</v>
      </c>
      <c r="R241" s="26" t="str">
        <f>IF(G241="","",VLOOKUP(G241,WMS!$E$3:$G$944,3,FALSE))</f>
        <v>KAS1812280406</v>
      </c>
      <c r="S241" s="17" t="str">
        <f>IF(R241="","",VLOOKUP(R241,CUSTOMS!$E$3:$N$1470,2,FALSE))</f>
        <v>3924100000</v>
      </c>
      <c r="T241" s="17" t="str">
        <f>IF(R241="","",VLOOKUP(R241,CUSTOMS!$E$3:$N$1470,3,FALSE))</f>
        <v>塑料夹</v>
      </c>
      <c r="U241" s="18">
        <f t="shared" si="44"/>
        <v>72</v>
      </c>
      <c r="V241" s="18" t="str">
        <f>IF(R241="","",VLOOKUP(R241,CUSTOMS!$E$3:$N$1470,5,FALSE))</f>
        <v>套</v>
      </c>
      <c r="W241" s="33">
        <f>IF(R241="","",VLOOKUP(R241,CUSTOMS!$E$3:$N$1470,6,FALSE))</f>
        <v>0.75</v>
      </c>
      <c r="X241" s="33">
        <f t="shared" si="45"/>
        <v>54</v>
      </c>
      <c r="Y241" s="18" t="str">
        <f>IF(R241="","",VLOOKUP(R241,CUSTOMS!$E$3:$N$1470,8,FALSE))</f>
        <v>美元</v>
      </c>
      <c r="Z241" s="18" t="str">
        <f>IF(R241="","",VLOOKUP(R241,CUSTOMS!$E$3:$N$1470,9,FALSE))</f>
        <v>中国</v>
      </c>
      <c r="AA241" s="18" t="str">
        <f>IF(R241="","",VLOOKUP(R241,CUSTOMS!$E$3:$N$1470,10,FALSE))</f>
        <v>美国</v>
      </c>
      <c r="AB241" s="33">
        <f>IF(R241="","",VLOOKUP(G241,WMS!$E$3:$T$944,15,FALSE))</f>
        <v>0.10833333333333332</v>
      </c>
      <c r="AC241" s="33">
        <f t="shared" si="46"/>
        <v>7.7999999999999989</v>
      </c>
      <c r="AD241" s="33" t="str">
        <f>IF(S241="","",VLOOKUP(S241,海关监管条件!$A$1:$B$2000,2,FALSE))</f>
        <v xml:space="preserve">A </v>
      </c>
    </row>
    <row r="242" spans="1:30">
      <c r="A242" s="2">
        <v>43488</v>
      </c>
      <c r="B242" s="2">
        <v>43490</v>
      </c>
      <c r="C242" s="2" t="s">
        <v>4195</v>
      </c>
      <c r="D242" s="3" t="s">
        <v>3276</v>
      </c>
      <c r="E242" s="3" t="s">
        <v>3277</v>
      </c>
      <c r="F242" s="3" t="s">
        <v>3278</v>
      </c>
      <c r="G242" s="17" t="str">
        <f t="shared" si="40"/>
        <v>KG-ARI-1901-00066-01606/41872789</v>
      </c>
      <c r="H242" s="18">
        <f>IF(G242="","",VLOOKUP(G242,WMS!$E$3:$Q$944,7,FALSE))</f>
        <v>8</v>
      </c>
      <c r="I242" s="18">
        <f>IF(G242="","",VLOOKUP(G242,WMS!$E$3:$Q$944,8,FALSE))</f>
        <v>1.7</v>
      </c>
      <c r="J242" s="18">
        <f>IF(G242="","",VLOOKUP(G242,WMS!$E$3:$Q$944,13,FALSE))</f>
        <v>8.9999999999999993E-3</v>
      </c>
      <c r="K242" s="26" t="b">
        <f t="shared" si="41"/>
        <v>1</v>
      </c>
      <c r="L242" s="7">
        <v>4</v>
      </c>
      <c r="M242" s="27">
        <f>IF(G242="","",VLOOKUP(G242,WMS!$E$3:$U$944,7,0)*L242)</f>
        <v>32</v>
      </c>
      <c r="N242" s="28" t="str">
        <f>IF(G242="","",VLOOKUP(G242,WMS!$E$3:$U$944,17,0))</f>
        <v>A07-302</v>
      </c>
      <c r="O242" s="29">
        <f t="shared" si="42"/>
        <v>6.8</v>
      </c>
      <c r="P242" s="29">
        <f t="shared" si="43"/>
        <v>3.5999999999999997E-2</v>
      </c>
      <c r="Q242" s="26" t="str">
        <f>IF(G242="","",VLOOKUP(G242,WMS!$E$3:$G$944,2,FALSE))</f>
        <v>KAS19011506</v>
      </c>
      <c r="R242" s="26" t="str">
        <f>IF(G242="","",VLOOKUP(G242,WMS!$E$3:$G$944,3,FALSE))</f>
        <v>KASKAS1901150609</v>
      </c>
      <c r="S242" s="17" t="str">
        <f>IF(R242="","",VLOOKUP(R242,CUSTOMS!$E$3:$N$1470,2,FALSE))</f>
        <v>3926201900</v>
      </c>
      <c r="T242" s="17" t="str">
        <f>IF(R242="","",VLOOKUP(R242,CUSTOMS!$E$3:$N$1470,3,FALSE))</f>
        <v>硅胶手套</v>
      </c>
      <c r="U242" s="18">
        <f t="shared" si="44"/>
        <v>32</v>
      </c>
      <c r="V242" s="18" t="str">
        <f>IF(R242="","",VLOOKUP(R242,CUSTOMS!$E$3:$N$1470,5,FALSE))</f>
        <v>双</v>
      </c>
      <c r="W242" s="33">
        <f>IF(R242="","",VLOOKUP(R242,CUSTOMS!$E$3:$N$1470,6,FALSE))</f>
        <v>1.52</v>
      </c>
      <c r="X242" s="33">
        <f t="shared" si="45"/>
        <v>48.64</v>
      </c>
      <c r="Y242" s="18" t="str">
        <f>IF(R242="","",VLOOKUP(R242,CUSTOMS!$E$3:$N$1470,8,FALSE))</f>
        <v>美元</v>
      </c>
      <c r="Z242" s="18" t="str">
        <f>IF(R242="","",VLOOKUP(R242,CUSTOMS!$E$3:$N$1470,9,FALSE))</f>
        <v>中国</v>
      </c>
      <c r="AA242" s="18" t="str">
        <f>IF(R242="","",VLOOKUP(R242,CUSTOMS!$E$3:$N$1470,10,FALSE))</f>
        <v>美国</v>
      </c>
      <c r="AB242" s="33">
        <f>IF(R242="","",VLOOKUP(G242,WMS!$E$3:$T$944,15,FALSE))</f>
        <v>0.16250000000000001</v>
      </c>
      <c r="AC242" s="33">
        <f t="shared" si="46"/>
        <v>5.2</v>
      </c>
      <c r="AD242" s="33" t="str">
        <f>IF(S242="","",VLOOKUP(S242,海关监管条件!$A$1:$B$2000,2,FALSE))</f>
        <v>无</v>
      </c>
    </row>
    <row r="243" spans="1:30">
      <c r="A243" s="2">
        <v>43488</v>
      </c>
      <c r="B243" s="2">
        <v>43490</v>
      </c>
      <c r="C243" s="2" t="s">
        <v>4195</v>
      </c>
      <c r="D243" s="3" t="s">
        <v>3276</v>
      </c>
      <c r="E243" s="3" t="s">
        <v>3277</v>
      </c>
      <c r="F243" s="3" t="s">
        <v>3283</v>
      </c>
      <c r="G243" s="17" t="str">
        <f t="shared" si="40"/>
        <v>KG-ARI-1901-00066-01606/42432111</v>
      </c>
      <c r="H243" s="18">
        <f>IF(G243="","",VLOOKUP(G243,WMS!$E$3:$Q$944,7,FALSE))</f>
        <v>10</v>
      </c>
      <c r="I243" s="18">
        <f>IF(G243="","",VLOOKUP(G243,WMS!$E$3:$Q$944,8,FALSE))</f>
        <v>1.8</v>
      </c>
      <c r="J243" s="18">
        <f>IF(G243="","",VLOOKUP(G243,WMS!$E$3:$Q$944,13,FALSE))</f>
        <v>5.0000000000000001E-3</v>
      </c>
      <c r="K243" s="26" t="b">
        <f t="shared" si="41"/>
        <v>1</v>
      </c>
      <c r="L243" s="7">
        <v>4</v>
      </c>
      <c r="M243" s="27">
        <f>IF(G243="","",VLOOKUP(G243,WMS!$E$3:$U$944,7,0)*L243)</f>
        <v>40</v>
      </c>
      <c r="N243" s="28" t="str">
        <f>IF(G243="","",VLOOKUP(G243,WMS!$E$3:$U$944,17,0))</f>
        <v>A25-202</v>
      </c>
      <c r="O243" s="29">
        <f t="shared" si="42"/>
        <v>7.2</v>
      </c>
      <c r="P243" s="29">
        <f t="shared" si="43"/>
        <v>0.02</v>
      </c>
      <c r="Q243" s="26" t="str">
        <f>IF(G243="","",VLOOKUP(G243,WMS!$E$3:$G$944,2,FALSE))</f>
        <v>KAS19011506</v>
      </c>
      <c r="R243" s="26" t="str">
        <f>IF(G243="","",VLOOKUP(G243,WMS!$E$3:$G$944,3,FALSE))</f>
        <v>KASKAS1901150613</v>
      </c>
      <c r="S243" s="17" t="str">
        <f>IF(R243="","",VLOOKUP(R243,CUSTOMS!$E$3:$N$1470,2,FALSE))</f>
        <v>3924100000</v>
      </c>
      <c r="T243" s="17" t="str">
        <f>IF(R243="","",VLOOKUP(R243,CUSTOMS!$E$3:$N$1470,3,FALSE))</f>
        <v>塑料厨具带彩卡</v>
      </c>
      <c r="U243" s="18">
        <f t="shared" si="44"/>
        <v>40</v>
      </c>
      <c r="V243" s="18" t="str">
        <f>IF(R243="","",VLOOKUP(R243,CUSTOMS!$E$3:$N$1470,5,FALSE))</f>
        <v>只</v>
      </c>
      <c r="W243" s="33">
        <f>IF(R243="","",VLOOKUP(R243,CUSTOMS!$E$3:$N$1470,6,FALSE))</f>
        <v>0.65</v>
      </c>
      <c r="X243" s="33">
        <f t="shared" si="45"/>
        <v>26</v>
      </c>
      <c r="Y243" s="18" t="str">
        <f>IF(R243="","",VLOOKUP(R243,CUSTOMS!$E$3:$N$1470,8,FALSE))</f>
        <v>美元</v>
      </c>
      <c r="Z243" s="18" t="str">
        <f>IF(R243="","",VLOOKUP(R243,CUSTOMS!$E$3:$N$1470,9,FALSE))</f>
        <v>中国</v>
      </c>
      <c r="AA243" s="18" t="str">
        <f>IF(R243="","",VLOOKUP(R243,CUSTOMS!$E$3:$N$1470,10,FALSE))</f>
        <v>美国</v>
      </c>
      <c r="AB243" s="33">
        <f>IF(R243="","",VLOOKUP(G243,WMS!$E$3:$T$944,15,FALSE))</f>
        <v>0.15</v>
      </c>
      <c r="AC243" s="33">
        <f t="shared" si="46"/>
        <v>6</v>
      </c>
      <c r="AD243" s="33" t="str">
        <f>IF(S243="","",VLOOKUP(S243,海关监管条件!$A$1:$B$2000,2,FALSE))</f>
        <v xml:space="preserve">A </v>
      </c>
    </row>
    <row r="244" spans="1:30">
      <c r="A244" s="2">
        <v>43488</v>
      </c>
      <c r="B244" s="2">
        <v>43490</v>
      </c>
      <c r="C244" s="2" t="s">
        <v>4195</v>
      </c>
      <c r="D244" s="3" t="s">
        <v>321</v>
      </c>
      <c r="E244" s="3" t="s">
        <v>2772</v>
      </c>
      <c r="F244" s="3">
        <v>42564010</v>
      </c>
      <c r="G244" s="17" t="str">
        <f>IF(F244="","",E244&amp;"/"&amp;F244)</f>
        <v>KG-KGT-1808-00016-00693/42564010</v>
      </c>
      <c r="H244" s="18">
        <f>IF(G244="","",VLOOKUP(G244,WMS!$E$3:$Q$944,7,FALSE))</f>
        <v>12</v>
      </c>
      <c r="I244" s="18">
        <f>IF(G244="","",VLOOKUP(G244,WMS!$E$3:$Q$944,8,FALSE))</f>
        <v>6</v>
      </c>
      <c r="J244" s="18">
        <f>IF(G244="","",VLOOKUP(G244,WMS!$E$3:$Q$944,13,FALSE))</f>
        <v>1.7000000000000001E-2</v>
      </c>
      <c r="K244" s="26" t="b">
        <f>IF(M244="","",EXACT(H244,M244/L244))</f>
        <v>1</v>
      </c>
      <c r="L244" s="7">
        <v>4</v>
      </c>
      <c r="M244" s="27">
        <f>IF(G244="","",VLOOKUP(G244,WMS!$E$3:$U$944,7,0)*L244)</f>
        <v>48</v>
      </c>
      <c r="N244" s="28" t="str">
        <f>IF(G244="","",VLOOKUP(G244,WMS!$E$3:$U$944,17,0))</f>
        <v>A42-101</v>
      </c>
      <c r="O244" s="29">
        <f>IF(L244="","",I244*L244)</f>
        <v>24</v>
      </c>
      <c r="P244" s="29">
        <f>IF(L244="","",J244*L244)</f>
        <v>6.8000000000000005E-2</v>
      </c>
      <c r="Q244" s="26" t="str">
        <f>IF(G244="","",VLOOKUP(G244,WMS!$E$3:$G$944,2,FALSE))</f>
        <v>KAS18103101</v>
      </c>
      <c r="R244" s="26" t="str">
        <f>IF(G244="","",VLOOKUP(G244,WMS!$E$3:$G$944,3,FALSE))</f>
        <v>KAS1810310103</v>
      </c>
      <c r="S244" s="17" t="str">
        <f>IF(R244="","",VLOOKUP(R244,CUSTOMS!$E$3:$N$1470,2,FALSE))</f>
        <v>6914900000</v>
      </c>
      <c r="T244" s="17" t="str">
        <f>IF(R244="","",VLOOKUP(R244,CUSTOMS!$E$3:$N$1470,3,FALSE))</f>
        <v>陶花盆</v>
      </c>
      <c r="U244" s="18">
        <f>IF(V244="","",IF(V244="千克",M244*AB244,M244))</f>
        <v>20</v>
      </c>
      <c r="V244" s="18" t="str">
        <f>IF(R244="","",VLOOKUP(R244,CUSTOMS!$E$3:$N$1470,5,FALSE))</f>
        <v>千克</v>
      </c>
      <c r="W244" s="33">
        <f>IF(R244="","",VLOOKUP(R244,CUSTOMS!$E$3:$N$1470,6,FALSE))</f>
        <v>1</v>
      </c>
      <c r="X244" s="33">
        <f>IF(W244="","",U244*W244)</f>
        <v>20</v>
      </c>
      <c r="Y244" s="18" t="str">
        <f>IF(R244="","",VLOOKUP(R244,CUSTOMS!$E$3:$N$1470,8,FALSE))</f>
        <v>美元</v>
      </c>
      <c r="Z244" s="18" t="str">
        <f>IF(R244="","",VLOOKUP(R244,CUSTOMS!$E$3:$N$1470,9,FALSE))</f>
        <v>中国</v>
      </c>
      <c r="AA244" s="18" t="str">
        <f>IF(R244="","",VLOOKUP(R244,CUSTOMS!$E$3:$N$1470,10,FALSE))</f>
        <v>印度尼西亚</v>
      </c>
      <c r="AB244" s="33">
        <f>IF(R244="","",VLOOKUP(G244,WMS!$E$3:$T$944,15,FALSE))</f>
        <v>0.41666666666666669</v>
      </c>
      <c r="AC244" s="33">
        <f>IF(AB244="","",M244*AB244)</f>
        <v>20</v>
      </c>
      <c r="AD244" s="33" t="str">
        <f>IF(S244="","",VLOOKUP(S244,海关监管条件!$A$1:$B$2000,2,FALSE))</f>
        <v>无</v>
      </c>
    </row>
    <row r="245" spans="1:30">
      <c r="A245" s="2">
        <v>43494</v>
      </c>
      <c r="B245" s="2">
        <v>43495</v>
      </c>
      <c r="C245" s="2" t="s">
        <v>4197</v>
      </c>
      <c r="D245" s="3" t="s">
        <v>146</v>
      </c>
      <c r="E245" s="3" t="s">
        <v>2624</v>
      </c>
      <c r="F245" s="3">
        <v>41400968</v>
      </c>
      <c r="G245" s="17" t="str">
        <f>IF(F245="","",E245&amp;"/"&amp;F245)</f>
        <v>KG-ARI-1808-00019-00212/41400968</v>
      </c>
      <c r="H245" s="18">
        <f>IF(G245="","",VLOOKUP(G245,WMS!$E$3:$Q$944,7,FALSE))</f>
        <v>6</v>
      </c>
      <c r="I245" s="18">
        <f>IF(G245="","",VLOOKUP(G245,WMS!$E$3:$Q$944,8,FALSE))</f>
        <v>6.7</v>
      </c>
      <c r="J245" s="18">
        <f>IF(G245="","",VLOOKUP(G245,WMS!$E$3:$Q$944,13,FALSE))</f>
        <v>1.6E-2</v>
      </c>
      <c r="K245" s="26" t="b">
        <f>IF(M245="","",EXACT(H245,M245/L245))</f>
        <v>1</v>
      </c>
      <c r="L245" s="7">
        <v>1</v>
      </c>
      <c r="M245" s="27">
        <f>IF(G245="","",VLOOKUP(G245,WMS!$E$3:$U$944,7,0)*L245)</f>
        <v>6</v>
      </c>
      <c r="N245" s="28" t="str">
        <f>IF(G245="","",VLOOKUP(G245,WMS!$E$3:$U$944,17,0))</f>
        <v>A02-101</v>
      </c>
      <c r="O245" s="29">
        <f t="shared" ref="O245:O275" si="47">IF(L245="","",I245*L245)</f>
        <v>6.7</v>
      </c>
      <c r="P245" s="29">
        <f t="shared" ref="P245:P275" si="48">IF(L245="","",J245*L245)</f>
        <v>1.6E-2</v>
      </c>
      <c r="Q245" s="26" t="str">
        <f>IF(G245="","",VLOOKUP(G245,WMS!$E$3:$G$944,2,FALSE))</f>
        <v>KAS18071201</v>
      </c>
      <c r="R245" s="26" t="str">
        <f>IF(G245="","",VLOOKUP(G245,WMS!$E$3:$G$944,3,FALSE))</f>
        <v>KAS1807120104</v>
      </c>
      <c r="S245" s="17" t="str">
        <f>IF(R245="","",VLOOKUP(R245,CUSTOMS!$E$3:$N$1470,2,FALSE))</f>
        <v>9503008900</v>
      </c>
      <c r="T245" s="17" t="str">
        <f>IF(R245="","",VLOOKUP(R245,CUSTOMS!$E$3:$N$1470,3,FALSE))</f>
        <v>塑胶吹泡玩具</v>
      </c>
      <c r="U245" s="18">
        <f t="shared" ref="U245:U275" si="49">IF(V245="","",IF(V245="千克",M245*AB245,M245))</f>
        <v>6</v>
      </c>
      <c r="V245" s="18" t="str">
        <f>IF(R245="","",VLOOKUP(R245,CUSTOMS!$E$3:$N$1470,5,FALSE))</f>
        <v>个</v>
      </c>
      <c r="W245" s="33">
        <f>IF(R245="","",VLOOKUP(R245,CUSTOMS!$E$3:$N$1470,6,FALSE))</f>
        <v>5.64</v>
      </c>
      <c r="X245" s="33">
        <f t="shared" ref="X245:X275" si="50">IF(W245="","",U245*W245)</f>
        <v>33.839999999999996</v>
      </c>
      <c r="Y245" s="18" t="str">
        <f>IF(R245="","",VLOOKUP(R245,CUSTOMS!$E$3:$N$1470,8,FALSE))</f>
        <v>港币</v>
      </c>
      <c r="Z245" s="18" t="str">
        <f>IF(R245="","",VLOOKUP(R245,CUSTOMS!$E$3:$N$1470,9,FALSE))</f>
        <v>中国</v>
      </c>
      <c r="AA245" s="18" t="str">
        <f>IF(R245="","",VLOOKUP(R245,CUSTOMS!$E$3:$N$1470,10,FALSE))</f>
        <v>美国</v>
      </c>
      <c r="AB245" s="33">
        <f>IF(R245="","",VLOOKUP(G245,WMS!$E$3:$T$944,15,FALSE))</f>
        <v>1.075</v>
      </c>
      <c r="AC245" s="33">
        <f t="shared" ref="AC245:AC275" si="51">IF(AB245="","",M245*AB245)</f>
        <v>6.4499999999999993</v>
      </c>
      <c r="AD245" s="33" t="str">
        <f>IF(S245="","",VLOOKUP(S245,海关监管条件!$A$1:$B$2000,2,FALSE))</f>
        <v xml:space="preserve">A </v>
      </c>
    </row>
    <row r="246" spans="1:30">
      <c r="A246" s="2">
        <v>43494</v>
      </c>
      <c r="B246" s="2">
        <v>43495</v>
      </c>
      <c r="C246" s="2" t="s">
        <v>4197</v>
      </c>
      <c r="D246" s="3" t="s">
        <v>146</v>
      </c>
      <c r="E246" s="3" t="s">
        <v>2624</v>
      </c>
      <c r="F246" s="3">
        <v>41400982</v>
      </c>
      <c r="G246" s="17" t="str">
        <f>IF(F246="","",E246&amp;"/"&amp;F246)</f>
        <v>KG-ARI-1808-00019-00212/41400982</v>
      </c>
      <c r="H246" s="18">
        <f>IF(G246="","",VLOOKUP(G246,WMS!$E$3:$Q$944,7,FALSE))</f>
        <v>36</v>
      </c>
      <c r="I246" s="18">
        <f>IF(G246="","",VLOOKUP(G246,WMS!$E$3:$Q$944,8,FALSE))</f>
        <v>5.85</v>
      </c>
      <c r="J246" s="18">
        <f>IF(G246="","",VLOOKUP(G246,WMS!$E$3:$Q$944,13,FALSE))</f>
        <v>1.2E-2</v>
      </c>
      <c r="K246" s="26" t="b">
        <f>IF(M246="","",EXACT(H246,M246/L246))</f>
        <v>1</v>
      </c>
      <c r="L246" s="7">
        <v>1</v>
      </c>
      <c r="M246" s="27">
        <f>IF(G246="","",VLOOKUP(G246,WMS!$E$3:$U$944,7,0)*L246)</f>
        <v>36</v>
      </c>
      <c r="N246" s="28" t="str">
        <f>IF(G246="","",VLOOKUP(G246,WMS!$E$3:$U$944,17,0))</f>
        <v>A01-101</v>
      </c>
      <c r="O246" s="29">
        <f t="shared" si="47"/>
        <v>5.85</v>
      </c>
      <c r="P246" s="29">
        <f t="shared" si="48"/>
        <v>1.2E-2</v>
      </c>
      <c r="Q246" s="26" t="str">
        <f>IF(G246="","",VLOOKUP(G246,WMS!$E$3:$G$944,2,FALSE))</f>
        <v>KAS18071201</v>
      </c>
      <c r="R246" s="26" t="str">
        <f>IF(G246="","",VLOOKUP(G246,WMS!$E$3:$G$944,3,FALSE))</f>
        <v>KAS1807120105</v>
      </c>
      <c r="S246" s="17" t="str">
        <f>IF(R246="","",VLOOKUP(R246,CUSTOMS!$E$3:$N$1470,2,FALSE))</f>
        <v>9503008900</v>
      </c>
      <c r="T246" s="17" t="str">
        <f>IF(R246="","",VLOOKUP(R246,CUSTOMS!$E$3:$N$1470,3,FALSE))</f>
        <v>塑胶吹泡玩具</v>
      </c>
      <c r="U246" s="18">
        <f t="shared" si="49"/>
        <v>36</v>
      </c>
      <c r="V246" s="18" t="str">
        <f>IF(R246="","",VLOOKUP(R246,CUSTOMS!$E$3:$N$1470,5,FALSE))</f>
        <v>个</v>
      </c>
      <c r="W246" s="33">
        <f>IF(R246="","",VLOOKUP(R246,CUSTOMS!$E$3:$N$1470,6,FALSE))</f>
        <v>1.3</v>
      </c>
      <c r="X246" s="33">
        <f t="shared" si="50"/>
        <v>46.800000000000004</v>
      </c>
      <c r="Y246" s="18" t="str">
        <f>IF(R246="","",VLOOKUP(R246,CUSTOMS!$E$3:$N$1470,8,FALSE))</f>
        <v>港币</v>
      </c>
      <c r="Z246" s="18" t="str">
        <f>IF(R246="","",VLOOKUP(R246,CUSTOMS!$E$3:$N$1470,9,FALSE))</f>
        <v>中国</v>
      </c>
      <c r="AA246" s="18" t="str">
        <f>IF(R246="","",VLOOKUP(R246,CUSTOMS!$E$3:$N$1470,10,FALSE))</f>
        <v>美国</v>
      </c>
      <c r="AB246" s="33">
        <f>IF(R246="","",VLOOKUP(G246,WMS!$E$3:$T$944,15,FALSE))</f>
        <v>0.158</v>
      </c>
      <c r="AC246" s="33">
        <f t="shared" si="51"/>
        <v>5.6879999999999997</v>
      </c>
      <c r="AD246" s="33" t="str">
        <f>IF(S246="","",VLOOKUP(S246,海关监管条件!$A$1:$B$2000,2,FALSE))</f>
        <v xml:space="preserve">A </v>
      </c>
    </row>
    <row r="247" spans="1:30">
      <c r="A247" s="2">
        <v>43494</v>
      </c>
      <c r="B247" s="2">
        <v>43495</v>
      </c>
      <c r="C247" s="2" t="s">
        <v>4197</v>
      </c>
      <c r="D247" s="3" t="s">
        <v>146</v>
      </c>
      <c r="E247" s="3" t="s">
        <v>2624</v>
      </c>
      <c r="F247" s="3">
        <v>42555889</v>
      </c>
      <c r="G247" s="17" t="str">
        <f>IF(F247="","",E247&amp;"/"&amp;F247)</f>
        <v>KG-ARI-1808-00019-00212/42555889</v>
      </c>
      <c r="H247" s="18">
        <f>IF(G247="","",VLOOKUP(G247,WMS!$E$3:$Q$944,7,FALSE))</f>
        <v>6</v>
      </c>
      <c r="I247" s="18">
        <f>IF(G247="","",VLOOKUP(G247,WMS!$E$3:$Q$944,8,FALSE))</f>
        <v>1.25</v>
      </c>
      <c r="J247" s="18">
        <f>IF(G247="","",VLOOKUP(G247,WMS!$E$3:$Q$944,13,FALSE))</f>
        <v>1.2E-2</v>
      </c>
      <c r="K247" s="26" t="b">
        <f>IF(M247="","",EXACT(H247,M247/L247))</f>
        <v>1</v>
      </c>
      <c r="L247" s="7">
        <v>8</v>
      </c>
      <c r="M247" s="27">
        <f>IF(G247="","",VLOOKUP(G247,WMS!$E$3:$U$944,7,0)*L247)</f>
        <v>48</v>
      </c>
      <c r="N247" s="28" t="str">
        <f>IF(G247="","",VLOOKUP(G247,WMS!$E$3:$U$944,17,0))</f>
        <v>A18-103</v>
      </c>
      <c r="O247" s="29">
        <f t="shared" si="47"/>
        <v>10</v>
      </c>
      <c r="P247" s="29">
        <f t="shared" si="48"/>
        <v>9.6000000000000002E-2</v>
      </c>
      <c r="Q247" s="26" t="str">
        <f>IF(G247="","",VLOOKUP(G247,WMS!$E$3:$G$944,2,FALSE))</f>
        <v>KAS18071201</v>
      </c>
      <c r="R247" s="26" t="str">
        <f>IF(G247="","",VLOOKUP(G247,WMS!$E$3:$G$944,3,FALSE))</f>
        <v>KAS1807120103</v>
      </c>
      <c r="S247" s="17" t="str">
        <f>IF(R247="","",VLOOKUP(R247,CUSTOMS!$E$3:$N$1470,2,FALSE))</f>
        <v>9503008390</v>
      </c>
      <c r="T247" s="17" t="str">
        <f>IF(R247="","",VLOOKUP(R247,CUSTOMS!$E$3:$N$1470,3,FALSE))</f>
        <v>电动塑胶吹泡玩具</v>
      </c>
      <c r="U247" s="18">
        <f t="shared" si="49"/>
        <v>48</v>
      </c>
      <c r="V247" s="18" t="str">
        <f>IF(R247="","",VLOOKUP(R247,CUSTOMS!$E$3:$N$1470,5,FALSE))</f>
        <v>套</v>
      </c>
      <c r="W247" s="33">
        <f>IF(R247="","",VLOOKUP(R247,CUSTOMS!$E$3:$N$1470,6,FALSE))</f>
        <v>4.05</v>
      </c>
      <c r="X247" s="33">
        <f t="shared" si="50"/>
        <v>194.39999999999998</v>
      </c>
      <c r="Y247" s="18" t="str">
        <f>IF(R247="","",VLOOKUP(R247,CUSTOMS!$E$3:$N$1470,8,FALSE))</f>
        <v>港币</v>
      </c>
      <c r="Z247" s="18" t="str">
        <f>IF(R247="","",VLOOKUP(R247,CUSTOMS!$E$3:$N$1470,9,FALSE))</f>
        <v>中国</v>
      </c>
      <c r="AA247" s="18" t="str">
        <f>IF(R247="","",VLOOKUP(R247,CUSTOMS!$E$3:$N$1470,10,FALSE))</f>
        <v>美国</v>
      </c>
      <c r="AB247" s="33">
        <f>IF(R247="","",VLOOKUP(G247,WMS!$E$3:$T$944,15,FALSE))</f>
        <v>0.17699999999999999</v>
      </c>
      <c r="AC247" s="33">
        <f t="shared" si="51"/>
        <v>8.4959999999999987</v>
      </c>
      <c r="AD247" s="33" t="str">
        <f>IF(S247="","",VLOOKUP(S247,海关监管条件!$A$1:$B$2000,2,FALSE))</f>
        <v xml:space="preserve">A </v>
      </c>
    </row>
    <row r="248" spans="1:30">
      <c r="A248" s="2">
        <v>43494</v>
      </c>
      <c r="B248" s="2">
        <v>43495</v>
      </c>
      <c r="C248" s="2" t="s">
        <v>4197</v>
      </c>
      <c r="D248" s="3" t="s">
        <v>395</v>
      </c>
      <c r="E248" s="3" t="s">
        <v>2630</v>
      </c>
      <c r="F248" s="3" t="s">
        <v>2845</v>
      </c>
      <c r="G248" s="17" t="str">
        <f t="shared" ref="G248:G275" si="52">IF(F248="","",E248&amp;"/"&amp;F248)</f>
        <v>KG-ARI-1808-00019-00280/42224044Q</v>
      </c>
      <c r="H248" s="18">
        <f>IF(G248="","",VLOOKUP(G248,WMS!$E$3:$Q$944,7,FALSE))</f>
        <v>4</v>
      </c>
      <c r="I248" s="18">
        <f>IF(G248="","",VLOOKUP(G248,WMS!$E$3:$Q$944,8,FALSE))</f>
        <v>3.75</v>
      </c>
      <c r="J248" s="18">
        <f>IF(G248="","",VLOOKUP(G248,WMS!$E$3:$Q$944,13,FALSE))</f>
        <v>4.2999999999999997E-2</v>
      </c>
      <c r="K248" s="26" t="b">
        <f t="shared" ref="K248:K275" si="53">IF(M248="","",EXACT(H248,M248/L248))</f>
        <v>1</v>
      </c>
      <c r="L248" s="7">
        <v>2</v>
      </c>
      <c r="M248" s="27">
        <f>IF(G248="","",VLOOKUP(G248,WMS!$E$3:$U$944,7,0)*L248)</f>
        <v>8</v>
      </c>
      <c r="N248" s="28" t="str">
        <f>IF(G248="","",VLOOKUP(G248,WMS!$E$3:$U$944,17,0))</f>
        <v>A14-301</v>
      </c>
      <c r="O248" s="29">
        <f t="shared" si="47"/>
        <v>7.5</v>
      </c>
      <c r="P248" s="29">
        <f t="shared" si="48"/>
        <v>8.5999999999999993E-2</v>
      </c>
      <c r="Q248" s="26" t="str">
        <f>IF(G248="","",VLOOKUP(G248,WMS!$E$3:$G$944,2,FALSE))</f>
        <v>KAS18112901</v>
      </c>
      <c r="R248" s="26" t="str">
        <f>IF(G248="","",VLOOKUP(G248,WMS!$E$3:$G$944,3,FALSE))</f>
        <v>KAS18112901181</v>
      </c>
      <c r="S248" s="17" t="str">
        <f>IF(R248="","",VLOOKUP(R248,CUSTOMS!$E$3:$N$1470,2,FALSE))</f>
        <v>9503008900</v>
      </c>
      <c r="T248" s="17" t="str">
        <f>IF(R248="","",VLOOKUP(R248,CUSTOMS!$E$3:$N$1470,3,FALSE))</f>
        <v>儿童玩具：车等</v>
      </c>
      <c r="U248" s="18">
        <f t="shared" si="49"/>
        <v>8</v>
      </c>
      <c r="V248" s="18" t="str">
        <f>IF(R248="","",VLOOKUP(R248,CUSTOMS!$E$3:$N$1470,5,FALSE))</f>
        <v>个</v>
      </c>
      <c r="W248" s="33">
        <f>IF(R248="","",VLOOKUP(R248,CUSTOMS!$E$3:$N$1470,6,FALSE))</f>
        <v>1</v>
      </c>
      <c r="X248" s="33">
        <f t="shared" si="50"/>
        <v>8</v>
      </c>
      <c r="Y248" s="18" t="str">
        <f>IF(R248="","",VLOOKUP(R248,CUSTOMS!$E$3:$N$1470,8,FALSE))</f>
        <v>美元</v>
      </c>
      <c r="Z248" s="18" t="str">
        <f>IF(R248="","",VLOOKUP(R248,CUSTOMS!$E$3:$N$1470,9,FALSE))</f>
        <v>中国</v>
      </c>
      <c r="AA248" s="18" t="str">
        <f>IF(R248="","",VLOOKUP(R248,CUSTOMS!$E$3:$N$1470,10,FALSE))</f>
        <v>中国</v>
      </c>
      <c r="AB248" s="33">
        <f>IF(R248="","",VLOOKUP(G248,WMS!$E$3:$T$944,15,FALSE))</f>
        <v>2.7160714285714285</v>
      </c>
      <c r="AC248" s="33">
        <f t="shared" si="51"/>
        <v>21.728571428571428</v>
      </c>
      <c r="AD248" s="33" t="str">
        <f>IF(S248="","",VLOOKUP(S248,海关监管条件!$A$1:$B$2000,2,FALSE))</f>
        <v xml:space="preserve">A </v>
      </c>
    </row>
    <row r="249" spans="1:30">
      <c r="A249" s="2">
        <v>43494</v>
      </c>
      <c r="B249" s="2">
        <v>43495</v>
      </c>
      <c r="C249" s="2" t="s">
        <v>4197</v>
      </c>
      <c r="D249" s="3" t="s">
        <v>395</v>
      </c>
      <c r="E249" s="3" t="s">
        <v>2630</v>
      </c>
      <c r="F249" s="3" t="s">
        <v>2847</v>
      </c>
      <c r="G249" s="17" t="str">
        <f t="shared" si="52"/>
        <v>KG-ARI-1808-00019-00280/42224297Q</v>
      </c>
      <c r="H249" s="18">
        <f>IF(G249="","",VLOOKUP(G249,WMS!$E$3:$Q$944,7,FALSE))</f>
        <v>4</v>
      </c>
      <c r="I249" s="18">
        <f>IF(G249="","",VLOOKUP(G249,WMS!$E$3:$Q$944,8,FALSE))</f>
        <v>4.0999999999999996</v>
      </c>
      <c r="J249" s="18">
        <f>IF(G249="","",VLOOKUP(G249,WMS!$E$3:$Q$944,13,FALSE))</f>
        <v>4.1000000000000002E-2</v>
      </c>
      <c r="K249" s="26" t="b">
        <f t="shared" si="53"/>
        <v>1</v>
      </c>
      <c r="L249" s="7">
        <v>5</v>
      </c>
      <c r="M249" s="27">
        <f>IF(G249="","",VLOOKUP(G249,WMS!$E$3:$U$944,7,0)*L249)</f>
        <v>20</v>
      </c>
      <c r="N249" s="28" t="str">
        <f>IF(G249="","",VLOOKUP(G249,WMS!$E$3:$U$944,17,0))</f>
        <v>A14-301</v>
      </c>
      <c r="O249" s="29">
        <f t="shared" si="47"/>
        <v>20.5</v>
      </c>
      <c r="P249" s="29">
        <f t="shared" si="48"/>
        <v>0.20500000000000002</v>
      </c>
      <c r="Q249" s="26" t="str">
        <f>IF(G249="","",VLOOKUP(G249,WMS!$E$3:$G$944,2,FALSE))</f>
        <v>KAS18112901</v>
      </c>
      <c r="R249" s="26" t="str">
        <f>IF(G249="","",VLOOKUP(G249,WMS!$E$3:$G$944,3,FALSE))</f>
        <v>KAS18112901181</v>
      </c>
      <c r="S249" s="17" t="str">
        <f>IF(R249="","",VLOOKUP(R249,CUSTOMS!$E$3:$N$1470,2,FALSE))</f>
        <v>9503008900</v>
      </c>
      <c r="T249" s="17" t="str">
        <f>IF(R249="","",VLOOKUP(R249,CUSTOMS!$E$3:$N$1470,3,FALSE))</f>
        <v>儿童玩具：车等</v>
      </c>
      <c r="U249" s="18">
        <f t="shared" si="49"/>
        <v>20</v>
      </c>
      <c r="V249" s="18" t="str">
        <f>IF(R249="","",VLOOKUP(R249,CUSTOMS!$E$3:$N$1470,5,FALSE))</f>
        <v>个</v>
      </c>
      <c r="W249" s="33">
        <f>IF(R249="","",VLOOKUP(R249,CUSTOMS!$E$3:$N$1470,6,FALSE))</f>
        <v>1</v>
      </c>
      <c r="X249" s="33">
        <f t="shared" si="50"/>
        <v>20</v>
      </c>
      <c r="Y249" s="18" t="str">
        <f>IF(R249="","",VLOOKUP(R249,CUSTOMS!$E$3:$N$1470,8,FALSE))</f>
        <v>美元</v>
      </c>
      <c r="Z249" s="18" t="str">
        <f>IF(R249="","",VLOOKUP(R249,CUSTOMS!$E$3:$N$1470,9,FALSE))</f>
        <v>中国</v>
      </c>
      <c r="AA249" s="18" t="str">
        <f>IF(R249="","",VLOOKUP(R249,CUSTOMS!$E$3:$N$1470,10,FALSE))</f>
        <v>中国</v>
      </c>
      <c r="AB249" s="33">
        <f>IF(R249="","",VLOOKUP(G249,WMS!$E$3:$T$944,15,FALSE))</f>
        <v>0.61666666666666659</v>
      </c>
      <c r="AC249" s="33">
        <f t="shared" si="51"/>
        <v>12.333333333333332</v>
      </c>
      <c r="AD249" s="33" t="str">
        <f>IF(S249="","",VLOOKUP(S249,海关监管条件!$A$1:$B$2000,2,FALSE))</f>
        <v xml:space="preserve">A </v>
      </c>
    </row>
    <row r="250" spans="1:30">
      <c r="A250" s="2">
        <v>43494</v>
      </c>
      <c r="B250" s="2">
        <v>43495</v>
      </c>
      <c r="C250" s="2" t="s">
        <v>4197</v>
      </c>
      <c r="D250" s="3" t="s">
        <v>2629</v>
      </c>
      <c r="E250" s="3" t="s">
        <v>2630</v>
      </c>
      <c r="F250" s="3">
        <v>42232605</v>
      </c>
      <c r="G250" s="17" t="str">
        <f t="shared" si="52"/>
        <v>KG-ARI-1808-00019-00280/42232605</v>
      </c>
      <c r="H250" s="18">
        <f>IF(G250="","",VLOOKUP(G250,WMS!$E$3:$Q$944,7,FALSE))</f>
        <v>4</v>
      </c>
      <c r="I250" s="18">
        <f>IF(G250="","",VLOOKUP(G250,WMS!$E$3:$Q$944,8,FALSE))</f>
        <v>3.55</v>
      </c>
      <c r="J250" s="18">
        <f>IF(G250="","",VLOOKUP(G250,WMS!$E$3:$Q$944,13,FALSE))</f>
        <v>3.7999999999999999E-2</v>
      </c>
      <c r="K250" s="26" t="b">
        <f t="shared" si="53"/>
        <v>1</v>
      </c>
      <c r="L250" s="7">
        <v>7</v>
      </c>
      <c r="M250" s="27">
        <f>IF(G250="","",VLOOKUP(G250,WMS!$E$3:$U$944,7,0)*L250)</f>
        <v>28</v>
      </c>
      <c r="N250" s="28" t="str">
        <f>IF(G250="","",VLOOKUP(G250,WMS!$E$3:$U$944,17,0))</f>
        <v>A02-303</v>
      </c>
      <c r="O250" s="29">
        <f t="shared" si="47"/>
        <v>24.849999999999998</v>
      </c>
      <c r="P250" s="29">
        <f t="shared" si="48"/>
        <v>0.26600000000000001</v>
      </c>
      <c r="Q250" s="26" t="str">
        <f>IF(G250="","",VLOOKUP(G250,WMS!$E$3:$G$944,2,FALSE))</f>
        <v>KAS18071202</v>
      </c>
      <c r="R250" s="26" t="str">
        <f>IF(G250="","",VLOOKUP(G250,WMS!$E$3:$G$944,3,FALSE))</f>
        <v>KAS1807120202</v>
      </c>
      <c r="S250" s="17" t="str">
        <f>IF(R250="","",VLOOKUP(R250,CUSTOMS!$E$3:$N$1470,2,FALSE))</f>
        <v>9503006000</v>
      </c>
      <c r="T250" s="17" t="str">
        <f>IF(R250="","",VLOOKUP(R250,CUSTOMS!$E$3:$N$1470,3,FALSE))</f>
        <v>智力玩具：积木等</v>
      </c>
      <c r="U250" s="18">
        <f t="shared" si="49"/>
        <v>28</v>
      </c>
      <c r="V250" s="18" t="str">
        <f>IF(R250="","",VLOOKUP(R250,CUSTOMS!$E$3:$N$1470,5,FALSE))</f>
        <v>套</v>
      </c>
      <c r="W250" s="33">
        <f>IF(R250="","",VLOOKUP(R250,CUSTOMS!$E$3:$N$1470,6,FALSE))</f>
        <v>1</v>
      </c>
      <c r="X250" s="33">
        <f t="shared" si="50"/>
        <v>28</v>
      </c>
      <c r="Y250" s="18" t="str">
        <f>IF(R250="","",VLOOKUP(R250,CUSTOMS!$E$3:$N$1470,8,FALSE))</f>
        <v>美元</v>
      </c>
      <c r="Z250" s="18" t="str">
        <f>IF(R250="","",VLOOKUP(R250,CUSTOMS!$E$3:$N$1470,9,FALSE))</f>
        <v>中国</v>
      </c>
      <c r="AA250" s="18" t="str">
        <f>IF(R250="","",VLOOKUP(R250,CUSTOMS!$E$3:$N$1470,10,FALSE))</f>
        <v>美国</v>
      </c>
      <c r="AB250" s="33">
        <f>IF(R250="","",VLOOKUP(G250,WMS!$E$3:$T$944,15,FALSE))</f>
        <v>0.8</v>
      </c>
      <c r="AC250" s="33">
        <f t="shared" si="51"/>
        <v>22.400000000000002</v>
      </c>
      <c r="AD250" s="33" t="str">
        <f>IF(S250="","",VLOOKUP(S250,海关监管条件!$A$1:$B$2000,2,FALSE))</f>
        <v xml:space="preserve">A </v>
      </c>
    </row>
    <row r="251" spans="1:30">
      <c r="A251" s="2">
        <v>43494</v>
      </c>
      <c r="B251" s="2">
        <v>43495</v>
      </c>
      <c r="C251" s="2" t="s">
        <v>4197</v>
      </c>
      <c r="D251" s="3" t="s">
        <v>395</v>
      </c>
      <c r="E251" s="3" t="s">
        <v>2630</v>
      </c>
      <c r="F251" s="3" t="s">
        <v>2852</v>
      </c>
      <c r="G251" s="17" t="str">
        <f t="shared" si="52"/>
        <v>KG-ARI-1808-00019-00280/42410171Q</v>
      </c>
      <c r="H251" s="18">
        <f>IF(G251="","",VLOOKUP(G251,WMS!$E$3:$Q$944,7,FALSE))</f>
        <v>6</v>
      </c>
      <c r="I251" s="18">
        <f>IF(G251="","",VLOOKUP(G251,WMS!$E$3:$Q$944,8,FALSE))</f>
        <v>2.4500000000000002</v>
      </c>
      <c r="J251" s="18">
        <f>IF(G251="","",VLOOKUP(G251,WMS!$E$3:$Q$944,13,FALSE))</f>
        <v>3.2000000000000001E-2</v>
      </c>
      <c r="K251" s="26" t="b">
        <f t="shared" si="53"/>
        <v>1</v>
      </c>
      <c r="L251" s="7">
        <v>2</v>
      </c>
      <c r="M251" s="27">
        <f>IF(G251="","",VLOOKUP(G251,WMS!$E$3:$U$944,7,0)*L251)</f>
        <v>12</v>
      </c>
      <c r="N251" s="28" t="str">
        <f>IF(G251="","",VLOOKUP(G251,WMS!$E$3:$U$944,17,0))</f>
        <v>A11-101</v>
      </c>
      <c r="O251" s="29">
        <f t="shared" si="47"/>
        <v>4.9000000000000004</v>
      </c>
      <c r="P251" s="29">
        <f t="shared" si="48"/>
        <v>6.4000000000000001E-2</v>
      </c>
      <c r="Q251" s="26" t="str">
        <f>IF(G251="","",VLOOKUP(G251,WMS!$E$3:$G$944,2,FALSE))</f>
        <v>KAS18112901</v>
      </c>
      <c r="R251" s="26" t="str">
        <f>IF(G251="","",VLOOKUP(G251,WMS!$E$3:$G$944,3,FALSE))</f>
        <v>KAS18112901181</v>
      </c>
      <c r="S251" s="17" t="str">
        <f>IF(R251="","",VLOOKUP(R251,CUSTOMS!$E$3:$N$1470,2,FALSE))</f>
        <v>9503008900</v>
      </c>
      <c r="T251" s="17" t="str">
        <f>IF(R251="","",VLOOKUP(R251,CUSTOMS!$E$3:$N$1470,3,FALSE))</f>
        <v>儿童玩具：车等</v>
      </c>
      <c r="U251" s="18">
        <f t="shared" si="49"/>
        <v>12</v>
      </c>
      <c r="V251" s="18" t="str">
        <f>IF(R251="","",VLOOKUP(R251,CUSTOMS!$E$3:$N$1470,5,FALSE))</f>
        <v>个</v>
      </c>
      <c r="W251" s="33">
        <f>IF(R251="","",VLOOKUP(R251,CUSTOMS!$E$3:$N$1470,6,FALSE))</f>
        <v>1</v>
      </c>
      <c r="X251" s="33">
        <f t="shared" si="50"/>
        <v>12</v>
      </c>
      <c r="Y251" s="18" t="str">
        <f>IF(R251="","",VLOOKUP(R251,CUSTOMS!$E$3:$N$1470,8,FALSE))</f>
        <v>美元</v>
      </c>
      <c r="Z251" s="18" t="str">
        <f>IF(R251="","",VLOOKUP(R251,CUSTOMS!$E$3:$N$1470,9,FALSE))</f>
        <v>中国</v>
      </c>
      <c r="AA251" s="18" t="str">
        <f>IF(R251="","",VLOOKUP(R251,CUSTOMS!$E$3:$N$1470,10,FALSE))</f>
        <v>中国</v>
      </c>
      <c r="AB251" s="33">
        <f>IF(R251="","",VLOOKUP(G251,WMS!$E$3:$T$944,15,FALSE))</f>
        <v>1.75</v>
      </c>
      <c r="AC251" s="33">
        <f t="shared" si="51"/>
        <v>21</v>
      </c>
      <c r="AD251" s="33" t="str">
        <f>IF(S251="","",VLOOKUP(S251,海关监管条件!$A$1:$B$2000,2,FALSE))</f>
        <v xml:space="preserve">A </v>
      </c>
    </row>
    <row r="252" spans="1:30">
      <c r="A252" s="2">
        <v>43494</v>
      </c>
      <c r="B252" s="2">
        <v>43495</v>
      </c>
      <c r="C252" s="2" t="s">
        <v>4197</v>
      </c>
      <c r="D252" s="3" t="s">
        <v>2629</v>
      </c>
      <c r="E252" s="3" t="s">
        <v>2630</v>
      </c>
      <c r="F252" s="3">
        <v>42415831</v>
      </c>
      <c r="G252" s="17" t="str">
        <f t="shared" si="52"/>
        <v>KG-ARI-1808-00019-00280/42415831</v>
      </c>
      <c r="H252" s="18">
        <f>IF(G252="","",VLOOKUP(G252,WMS!$E$3:$Q$944,7,FALSE))</f>
        <v>6</v>
      </c>
      <c r="I252" s="18">
        <f>IF(G252="","",VLOOKUP(G252,WMS!$E$3:$Q$944,8,FALSE))</f>
        <v>4.95</v>
      </c>
      <c r="J252" s="18">
        <f>IF(G252="","",VLOOKUP(G252,WMS!$E$3:$Q$944,13,FALSE))</f>
        <v>8.4000000000000005E-2</v>
      </c>
      <c r="K252" s="26" t="b">
        <f t="shared" si="53"/>
        <v>1</v>
      </c>
      <c r="L252" s="7">
        <v>4</v>
      </c>
      <c r="M252" s="27">
        <f>IF(G252="","",VLOOKUP(G252,WMS!$E$3:$U$944,7,0)*L252)</f>
        <v>24</v>
      </c>
      <c r="N252" s="28" t="str">
        <f>IF(G252="","",VLOOKUP(G252,WMS!$E$3:$U$944,17,0))</f>
        <v>A02-303</v>
      </c>
      <c r="O252" s="29">
        <f t="shared" si="47"/>
        <v>19.8</v>
      </c>
      <c r="P252" s="29">
        <f t="shared" si="48"/>
        <v>0.33600000000000002</v>
      </c>
      <c r="Q252" s="26" t="str">
        <f>IF(G252="","",VLOOKUP(G252,WMS!$E$3:$G$944,2,FALSE))</f>
        <v>KAS18071202</v>
      </c>
      <c r="R252" s="26" t="str">
        <f>IF(G252="","",VLOOKUP(G252,WMS!$E$3:$G$944,3,FALSE))</f>
        <v>KAS1807120201</v>
      </c>
      <c r="S252" s="17" t="str">
        <f>IF(R252="","",VLOOKUP(R252,CUSTOMS!$E$3:$N$1470,2,FALSE))</f>
        <v>9503008900</v>
      </c>
      <c r="T252" s="17" t="str">
        <f>IF(R252="","",VLOOKUP(R252,CUSTOMS!$E$3:$N$1470,3,FALSE))</f>
        <v>儿童玩具：车等</v>
      </c>
      <c r="U252" s="18">
        <f t="shared" si="49"/>
        <v>24</v>
      </c>
      <c r="V252" s="18" t="str">
        <f>IF(R252="","",VLOOKUP(R252,CUSTOMS!$E$3:$N$1470,5,FALSE))</f>
        <v>个</v>
      </c>
      <c r="W252" s="33">
        <f>IF(R252="","",VLOOKUP(R252,CUSTOMS!$E$3:$N$1470,6,FALSE))</f>
        <v>1</v>
      </c>
      <c r="X252" s="33">
        <f t="shared" si="50"/>
        <v>24</v>
      </c>
      <c r="Y252" s="18" t="str">
        <f>IF(R252="","",VLOOKUP(R252,CUSTOMS!$E$3:$N$1470,8,FALSE))</f>
        <v>美元</v>
      </c>
      <c r="Z252" s="18" t="str">
        <f>IF(R252="","",VLOOKUP(R252,CUSTOMS!$E$3:$N$1470,9,FALSE))</f>
        <v>中国</v>
      </c>
      <c r="AA252" s="18" t="str">
        <f>IF(R252="","",VLOOKUP(R252,CUSTOMS!$E$3:$N$1470,10,FALSE))</f>
        <v>美国</v>
      </c>
      <c r="AB252" s="33">
        <f>IF(R252="","",VLOOKUP(G252,WMS!$E$3:$T$944,15,FALSE))</f>
        <v>0.75</v>
      </c>
      <c r="AC252" s="33">
        <f t="shared" si="51"/>
        <v>18</v>
      </c>
      <c r="AD252" s="33" t="str">
        <f>IF(S252="","",VLOOKUP(S252,海关监管条件!$A$1:$B$2000,2,FALSE))</f>
        <v xml:space="preserve">A </v>
      </c>
    </row>
    <row r="253" spans="1:30">
      <c r="A253" s="2">
        <v>43494</v>
      </c>
      <c r="B253" s="2">
        <v>43495</v>
      </c>
      <c r="C253" s="2" t="s">
        <v>4197</v>
      </c>
      <c r="D253" s="3" t="s">
        <v>395</v>
      </c>
      <c r="E253" s="3" t="s">
        <v>2630</v>
      </c>
      <c r="F253" s="3" t="s">
        <v>2853</v>
      </c>
      <c r="G253" s="17" t="str">
        <f t="shared" si="52"/>
        <v>KG-ARI-1808-00019-00280/42474388Q</v>
      </c>
      <c r="H253" s="18">
        <f>IF(G253="","",VLOOKUP(G253,WMS!$E$3:$Q$944,7,FALSE))</f>
        <v>4</v>
      </c>
      <c r="I253" s="18">
        <f>IF(G253="","",VLOOKUP(G253,WMS!$E$3:$Q$944,8,FALSE))</f>
        <v>4.9000000000000004</v>
      </c>
      <c r="J253" s="18">
        <f>IF(G253="","",VLOOKUP(G253,WMS!$E$3:$Q$944,13,FALSE))</f>
        <v>0.05</v>
      </c>
      <c r="K253" s="26" t="b">
        <f t="shared" si="53"/>
        <v>1</v>
      </c>
      <c r="L253" s="7">
        <v>3</v>
      </c>
      <c r="M253" s="27">
        <f>IF(G253="","",VLOOKUP(G253,WMS!$E$3:$U$944,7,0)*L253)</f>
        <v>12</v>
      </c>
      <c r="N253" s="28" t="str">
        <f>IF(G253="","",VLOOKUP(G253,WMS!$E$3:$U$944,17,0))</f>
        <v>A43-103</v>
      </c>
      <c r="O253" s="29">
        <f t="shared" si="47"/>
        <v>14.700000000000001</v>
      </c>
      <c r="P253" s="29">
        <f t="shared" si="48"/>
        <v>0.15000000000000002</v>
      </c>
      <c r="Q253" s="26" t="str">
        <f>IF(G253="","",VLOOKUP(G253,WMS!$E$3:$G$944,2,FALSE))</f>
        <v>KAS18112901</v>
      </c>
      <c r="R253" s="26" t="str">
        <f>IF(G253="","",VLOOKUP(G253,WMS!$E$3:$G$944,3,FALSE))</f>
        <v>KAS18112901191</v>
      </c>
      <c r="S253" s="17" t="str">
        <f>IF(R253="","",VLOOKUP(R253,CUSTOMS!$E$3:$N$1470,2,FALSE))</f>
        <v>9503006000</v>
      </c>
      <c r="T253" s="17" t="str">
        <f>IF(R253="","",VLOOKUP(R253,CUSTOMS!$E$3:$N$1470,3,FALSE))</f>
        <v>智力玩具：积木等</v>
      </c>
      <c r="U253" s="18">
        <f t="shared" si="49"/>
        <v>12</v>
      </c>
      <c r="V253" s="18" t="str">
        <f>IF(R253="","",VLOOKUP(R253,CUSTOMS!$E$3:$N$1470,5,FALSE))</f>
        <v>套</v>
      </c>
      <c r="W253" s="33">
        <f>IF(R253="","",VLOOKUP(R253,CUSTOMS!$E$3:$N$1470,6,FALSE))</f>
        <v>1</v>
      </c>
      <c r="X253" s="33">
        <f t="shared" si="50"/>
        <v>12</v>
      </c>
      <c r="Y253" s="18" t="str">
        <f>IF(R253="","",VLOOKUP(R253,CUSTOMS!$E$3:$N$1470,8,FALSE))</f>
        <v>美元</v>
      </c>
      <c r="Z253" s="18" t="str">
        <f>IF(R253="","",VLOOKUP(R253,CUSTOMS!$E$3:$N$1470,9,FALSE))</f>
        <v>中国</v>
      </c>
      <c r="AA253" s="18" t="str">
        <f>IF(R253="","",VLOOKUP(R253,CUSTOMS!$E$3:$N$1470,10,FALSE))</f>
        <v>中国</v>
      </c>
      <c r="AB253" s="33">
        <f>IF(R253="","",VLOOKUP(G253,WMS!$E$3:$T$944,15,FALSE))</f>
        <v>0.22105263157894739</v>
      </c>
      <c r="AC253" s="33">
        <f t="shared" si="51"/>
        <v>2.6526315789473687</v>
      </c>
      <c r="AD253" s="33" t="str">
        <f>IF(S253="","",VLOOKUP(S253,海关监管条件!$A$1:$B$2000,2,FALSE))</f>
        <v xml:space="preserve">A </v>
      </c>
    </row>
    <row r="254" spans="1:30">
      <c r="A254" s="2">
        <v>43494</v>
      </c>
      <c r="B254" s="2">
        <v>43495</v>
      </c>
      <c r="C254" s="2" t="s">
        <v>4197</v>
      </c>
      <c r="D254" s="3" t="s">
        <v>395</v>
      </c>
      <c r="E254" s="3" t="s">
        <v>2630</v>
      </c>
      <c r="F254" s="3" t="s">
        <v>2856</v>
      </c>
      <c r="G254" s="17" t="str">
        <f t="shared" si="52"/>
        <v>KG-ARI-1808-00019-00280/42475866Q</v>
      </c>
      <c r="H254" s="18">
        <f>IF(G254="","",VLOOKUP(G254,WMS!$E$3:$Q$944,7,FALSE))</f>
        <v>6</v>
      </c>
      <c r="I254" s="18">
        <f>IF(G254="","",VLOOKUP(G254,WMS!$E$3:$Q$944,8,FALSE))</f>
        <v>1.4</v>
      </c>
      <c r="J254" s="18">
        <f>IF(G254="","",VLOOKUP(G254,WMS!$E$3:$Q$944,13,FALSE))</f>
        <v>3.1E-2</v>
      </c>
      <c r="K254" s="26" t="b">
        <f t="shared" si="53"/>
        <v>1</v>
      </c>
      <c r="L254" s="7">
        <v>2</v>
      </c>
      <c r="M254" s="27">
        <f>IF(G254="","",VLOOKUP(G254,WMS!$E$3:$U$944,7,0)*L254)</f>
        <v>12</v>
      </c>
      <c r="N254" s="28" t="str">
        <f>IF(G254="","",VLOOKUP(G254,WMS!$E$3:$U$944,17,0))</f>
        <v>A11-101</v>
      </c>
      <c r="O254" s="29">
        <f t="shared" si="47"/>
        <v>2.8</v>
      </c>
      <c r="P254" s="29">
        <f t="shared" si="48"/>
        <v>6.2E-2</v>
      </c>
      <c r="Q254" s="26" t="str">
        <f>IF(G254="","",VLOOKUP(G254,WMS!$E$3:$G$944,2,FALSE))</f>
        <v>KAS18112901</v>
      </c>
      <c r="R254" s="26" t="str">
        <f>IF(G254="","",VLOOKUP(G254,WMS!$E$3:$G$944,3,FALSE))</f>
        <v>KAS18112901181</v>
      </c>
      <c r="S254" s="17" t="str">
        <f>IF(R254="","",VLOOKUP(R254,CUSTOMS!$E$3:$N$1470,2,FALSE))</f>
        <v>9503008900</v>
      </c>
      <c r="T254" s="17" t="str">
        <f>IF(R254="","",VLOOKUP(R254,CUSTOMS!$E$3:$N$1470,3,FALSE))</f>
        <v>儿童玩具：车等</v>
      </c>
      <c r="U254" s="18">
        <f t="shared" si="49"/>
        <v>12</v>
      </c>
      <c r="V254" s="18" t="str">
        <f>IF(R254="","",VLOOKUP(R254,CUSTOMS!$E$3:$N$1470,5,FALSE))</f>
        <v>个</v>
      </c>
      <c r="W254" s="33">
        <f>IF(R254="","",VLOOKUP(R254,CUSTOMS!$E$3:$N$1470,6,FALSE))</f>
        <v>1</v>
      </c>
      <c r="X254" s="33">
        <f t="shared" si="50"/>
        <v>12</v>
      </c>
      <c r="Y254" s="18" t="str">
        <f>IF(R254="","",VLOOKUP(R254,CUSTOMS!$E$3:$N$1470,8,FALSE))</f>
        <v>美元</v>
      </c>
      <c r="Z254" s="18" t="str">
        <f>IF(R254="","",VLOOKUP(R254,CUSTOMS!$E$3:$N$1470,9,FALSE))</f>
        <v>中国</v>
      </c>
      <c r="AA254" s="18" t="str">
        <f>IF(R254="","",VLOOKUP(R254,CUSTOMS!$E$3:$N$1470,10,FALSE))</f>
        <v>中国</v>
      </c>
      <c r="AB254" s="33">
        <f>IF(R254="","",VLOOKUP(G254,WMS!$E$3:$T$944,15,FALSE))</f>
        <v>0.44380000000000003</v>
      </c>
      <c r="AC254" s="33">
        <f t="shared" si="51"/>
        <v>5.3256000000000006</v>
      </c>
      <c r="AD254" s="33" t="str">
        <f>IF(S254="","",VLOOKUP(S254,海关监管条件!$A$1:$B$2000,2,FALSE))</f>
        <v xml:space="preserve">A </v>
      </c>
    </row>
    <row r="255" spans="1:30">
      <c r="A255" s="2">
        <v>43494</v>
      </c>
      <c r="B255" s="2">
        <v>43495</v>
      </c>
      <c r="C255" s="2" t="s">
        <v>4197</v>
      </c>
      <c r="D255" s="3" t="s">
        <v>395</v>
      </c>
      <c r="E255" s="3" t="s">
        <v>2630</v>
      </c>
      <c r="F255" s="3" t="s">
        <v>2857</v>
      </c>
      <c r="G255" s="17" t="str">
        <f t="shared" si="52"/>
        <v>KG-ARI-1808-00019-00280/42476801Q</v>
      </c>
      <c r="H255" s="18">
        <f>IF(G255="","",VLOOKUP(G255,WMS!$E$3:$Q$944,7,FALSE))</f>
        <v>6</v>
      </c>
      <c r="I255" s="18">
        <f>IF(G255="","",VLOOKUP(G255,WMS!$E$3:$Q$944,8,FALSE))</f>
        <v>3</v>
      </c>
      <c r="J255" s="18">
        <f>IF(G255="","",VLOOKUP(G255,WMS!$E$3:$Q$944,13,FALSE))</f>
        <v>2.8000000000000001E-2</v>
      </c>
      <c r="K255" s="26" t="b">
        <f t="shared" si="53"/>
        <v>1</v>
      </c>
      <c r="L255" s="7">
        <v>3</v>
      </c>
      <c r="M255" s="27">
        <f>IF(G255="","",VLOOKUP(G255,WMS!$E$3:$U$944,7,0)*L255)</f>
        <v>18</v>
      </c>
      <c r="N255" s="28" t="str">
        <f>IF(G255="","",VLOOKUP(G255,WMS!$E$3:$U$944,17,0))</f>
        <v>A11-101</v>
      </c>
      <c r="O255" s="29">
        <f t="shared" si="47"/>
        <v>9</v>
      </c>
      <c r="P255" s="29">
        <f t="shared" si="48"/>
        <v>8.4000000000000005E-2</v>
      </c>
      <c r="Q255" s="26" t="str">
        <f>IF(G255="","",VLOOKUP(G255,WMS!$E$3:$G$944,2,FALSE))</f>
        <v>KAS18112901</v>
      </c>
      <c r="R255" s="26" t="str">
        <f>IF(G255="","",VLOOKUP(G255,WMS!$E$3:$G$944,3,FALSE))</f>
        <v>KAS18112901181</v>
      </c>
      <c r="S255" s="17" t="str">
        <f>IF(R255="","",VLOOKUP(R255,CUSTOMS!$E$3:$N$1470,2,FALSE))</f>
        <v>9503008900</v>
      </c>
      <c r="T255" s="17" t="str">
        <f>IF(R255="","",VLOOKUP(R255,CUSTOMS!$E$3:$N$1470,3,FALSE))</f>
        <v>儿童玩具：车等</v>
      </c>
      <c r="U255" s="18">
        <f t="shared" si="49"/>
        <v>18</v>
      </c>
      <c r="V255" s="18" t="str">
        <f>IF(R255="","",VLOOKUP(R255,CUSTOMS!$E$3:$N$1470,5,FALSE))</f>
        <v>个</v>
      </c>
      <c r="W255" s="33">
        <f>IF(R255="","",VLOOKUP(R255,CUSTOMS!$E$3:$N$1470,6,FALSE))</f>
        <v>1</v>
      </c>
      <c r="X255" s="33">
        <f t="shared" si="50"/>
        <v>18</v>
      </c>
      <c r="Y255" s="18" t="str">
        <f>IF(R255="","",VLOOKUP(R255,CUSTOMS!$E$3:$N$1470,8,FALSE))</f>
        <v>美元</v>
      </c>
      <c r="Z255" s="18" t="str">
        <f>IF(R255="","",VLOOKUP(R255,CUSTOMS!$E$3:$N$1470,9,FALSE))</f>
        <v>中国</v>
      </c>
      <c r="AA255" s="18" t="str">
        <f>IF(R255="","",VLOOKUP(R255,CUSTOMS!$E$3:$N$1470,10,FALSE))</f>
        <v>中国</v>
      </c>
      <c r="AB255" s="33">
        <f>IF(R255="","",VLOOKUP(G255,WMS!$E$3:$T$944,15,FALSE))</f>
        <v>1.1875</v>
      </c>
      <c r="AC255" s="33">
        <f t="shared" si="51"/>
        <v>21.375</v>
      </c>
      <c r="AD255" s="33" t="str">
        <f>IF(S255="","",VLOOKUP(S255,海关监管条件!$A$1:$B$2000,2,FALSE))</f>
        <v xml:space="preserve">A </v>
      </c>
    </row>
    <row r="256" spans="1:30">
      <c r="A256" s="2">
        <v>43494</v>
      </c>
      <c r="B256" s="2">
        <v>43495</v>
      </c>
      <c r="C256" s="2" t="s">
        <v>4197</v>
      </c>
      <c r="D256" s="3" t="s">
        <v>395</v>
      </c>
      <c r="E256" s="3" t="s">
        <v>2630</v>
      </c>
      <c r="F256" s="3" t="s">
        <v>2858</v>
      </c>
      <c r="G256" s="17" t="str">
        <f t="shared" si="52"/>
        <v>KG-ARI-1808-00019-00280/42552321Q</v>
      </c>
      <c r="H256" s="18">
        <f>IF(G256="","",VLOOKUP(G256,WMS!$E$3:$Q$944,7,FALSE))</f>
        <v>8</v>
      </c>
      <c r="I256" s="18">
        <f>IF(G256="","",VLOOKUP(G256,WMS!$E$3:$Q$944,8,FALSE))</f>
        <v>3.25</v>
      </c>
      <c r="J256" s="18">
        <f>IF(G256="","",VLOOKUP(G256,WMS!$E$3:$Q$944,13,FALSE))</f>
        <v>5.6000000000000001E-2</v>
      </c>
      <c r="K256" s="26" t="b">
        <f t="shared" si="53"/>
        <v>1</v>
      </c>
      <c r="L256" s="7">
        <v>3</v>
      </c>
      <c r="M256" s="27">
        <f>IF(G256="","",VLOOKUP(G256,WMS!$E$3:$U$944,7,0)*L256)</f>
        <v>24</v>
      </c>
      <c r="N256" s="28" t="str">
        <f>IF(G256="","",VLOOKUP(G256,WMS!$E$3:$U$944,17,0))</f>
        <v>A42-303</v>
      </c>
      <c r="O256" s="29">
        <f t="shared" si="47"/>
        <v>9.75</v>
      </c>
      <c r="P256" s="29">
        <f t="shared" si="48"/>
        <v>0.16800000000000001</v>
      </c>
      <c r="Q256" s="26" t="str">
        <f>IF(G256="","",VLOOKUP(G256,WMS!$E$3:$G$944,2,FALSE))</f>
        <v>KAS18112901</v>
      </c>
      <c r="R256" s="26" t="str">
        <f>IF(G256="","",VLOOKUP(G256,WMS!$E$3:$G$944,3,FALSE))</f>
        <v>KAS18112901201</v>
      </c>
      <c r="S256" s="17" t="str">
        <f>IF(R256="","",VLOOKUP(R256,CUSTOMS!$E$3:$N$1470,2,FALSE))</f>
        <v>9503008390</v>
      </c>
      <c r="T256" s="17" t="str">
        <f>IF(R256="","",VLOOKUP(R256,CUSTOMS!$E$3:$N$1470,3,FALSE))</f>
        <v>电动玩具：轨道车等</v>
      </c>
      <c r="U256" s="18">
        <f t="shared" si="49"/>
        <v>24</v>
      </c>
      <c r="V256" s="18" t="str">
        <f>IF(R256="","",VLOOKUP(R256,CUSTOMS!$E$3:$N$1470,5,FALSE))</f>
        <v>套</v>
      </c>
      <c r="W256" s="33">
        <f>IF(R256="","",VLOOKUP(R256,CUSTOMS!$E$3:$N$1470,6,FALSE))</f>
        <v>1</v>
      </c>
      <c r="X256" s="33">
        <f t="shared" si="50"/>
        <v>24</v>
      </c>
      <c r="Y256" s="18" t="str">
        <f>IF(R256="","",VLOOKUP(R256,CUSTOMS!$E$3:$N$1470,8,FALSE))</f>
        <v>美元</v>
      </c>
      <c r="Z256" s="18" t="str">
        <f>IF(R256="","",VLOOKUP(R256,CUSTOMS!$E$3:$N$1470,9,FALSE))</f>
        <v>中国</v>
      </c>
      <c r="AA256" s="18" t="str">
        <f>IF(R256="","",VLOOKUP(R256,CUSTOMS!$E$3:$N$1470,10,FALSE))</f>
        <v>中国</v>
      </c>
      <c r="AB256" s="33">
        <f>IF(R256="","",VLOOKUP(G256,WMS!$E$3:$T$944,15,FALSE))</f>
        <v>1.05</v>
      </c>
      <c r="AC256" s="33">
        <f t="shared" si="51"/>
        <v>25.200000000000003</v>
      </c>
      <c r="AD256" s="33" t="str">
        <f>IF(S256="","",VLOOKUP(S256,海关监管条件!$A$1:$B$2000,2,FALSE))</f>
        <v xml:space="preserve">A </v>
      </c>
    </row>
    <row r="257" spans="1:30">
      <c r="A257" s="2">
        <v>43494</v>
      </c>
      <c r="B257" s="2">
        <v>43495</v>
      </c>
      <c r="C257" s="2" t="s">
        <v>4197</v>
      </c>
      <c r="D257" s="3" t="s">
        <v>213</v>
      </c>
      <c r="E257" s="3" t="s">
        <v>2673</v>
      </c>
      <c r="F257" s="3" t="s">
        <v>2681</v>
      </c>
      <c r="G257" s="17" t="str">
        <f t="shared" si="52"/>
        <v>KG-ARI-1808-00019-00323/42298298</v>
      </c>
      <c r="H257" s="18">
        <f>IF(G257="","",VLOOKUP(G257,WMS!$E$3:$Q$944,7,FALSE))</f>
        <v>12</v>
      </c>
      <c r="I257" s="18">
        <f>IF(G257="","",VLOOKUP(G257,WMS!$E$3:$Q$944,8,FALSE))</f>
        <v>2.5</v>
      </c>
      <c r="J257" s="18">
        <f>IF(G257="","",VLOOKUP(G257,WMS!$E$3:$Q$944,13,FALSE))</f>
        <v>1.2E-2</v>
      </c>
      <c r="K257" s="26" t="b">
        <f t="shared" si="53"/>
        <v>1</v>
      </c>
      <c r="L257" s="7">
        <v>1</v>
      </c>
      <c r="M257" s="27">
        <f>IF(G257="","",VLOOKUP(G257,WMS!$E$3:$U$944,7,0)*L257)</f>
        <v>12</v>
      </c>
      <c r="N257" s="28" t="str">
        <f>IF(G257="","",VLOOKUP(G257,WMS!$E$3:$U$944,17,0))</f>
        <v>A18-102</v>
      </c>
      <c r="O257" s="29">
        <f t="shared" si="47"/>
        <v>2.5</v>
      </c>
      <c r="P257" s="29">
        <f t="shared" si="48"/>
        <v>1.2E-2</v>
      </c>
      <c r="Q257" s="26" t="str">
        <f>IF(G257="","",VLOOKUP(G257,WMS!$E$3:$G$944,2,FALSE))</f>
        <v>KAS180081002</v>
      </c>
      <c r="R257" s="26" t="str">
        <f>IF(G257="","",VLOOKUP(G257,WMS!$E$3:$G$944,3,FALSE))</f>
        <v>KAS18008100206</v>
      </c>
      <c r="S257" s="17" t="str">
        <f>IF(R257="","",VLOOKUP(R257,CUSTOMS!$E$3:$N$1470,2,FALSE))</f>
        <v>9105110000</v>
      </c>
      <c r="T257" s="17" t="str">
        <f>IF(R257="","",VLOOKUP(R257,CUSTOMS!$E$3:$N$1470,3,FALSE))</f>
        <v>电子闹钟</v>
      </c>
      <c r="U257" s="18">
        <f t="shared" si="49"/>
        <v>12</v>
      </c>
      <c r="V257" s="18" t="str">
        <f>IF(R257="","",VLOOKUP(R257,CUSTOMS!$E$3:$N$1470,5,FALSE))</f>
        <v>只</v>
      </c>
      <c r="W257" s="33">
        <f>IF(R257="","",VLOOKUP(R257,CUSTOMS!$E$3:$N$1470,6,FALSE))</f>
        <v>3.15</v>
      </c>
      <c r="X257" s="33">
        <f t="shared" si="50"/>
        <v>37.799999999999997</v>
      </c>
      <c r="Y257" s="18" t="str">
        <f>IF(R257="","",VLOOKUP(R257,CUSTOMS!$E$3:$N$1470,8,FALSE))</f>
        <v>美元</v>
      </c>
      <c r="Z257" s="18" t="str">
        <f>IF(R257="","",VLOOKUP(R257,CUSTOMS!$E$3:$N$1470,9,FALSE))</f>
        <v>中国</v>
      </c>
      <c r="AA257" s="18" t="str">
        <f>IF(R257="","",VLOOKUP(R257,CUSTOMS!$E$3:$N$1470,10,FALSE))</f>
        <v>中国</v>
      </c>
      <c r="AB257" s="33">
        <f>IF(R257="","",VLOOKUP(G257,WMS!$E$3:$T$944,15,FALSE))</f>
        <v>0.17324561403508773</v>
      </c>
      <c r="AC257" s="33">
        <f t="shared" si="51"/>
        <v>2.0789473684210527</v>
      </c>
      <c r="AD257" s="33" t="str">
        <f>IF(S257="","",VLOOKUP(S257,海关监管条件!$A$1:$B$2000,2,FALSE))</f>
        <v xml:space="preserve">无 </v>
      </c>
    </row>
    <row r="258" spans="1:30">
      <c r="A258" s="2">
        <v>43494</v>
      </c>
      <c r="B258" s="2">
        <v>43495</v>
      </c>
      <c r="C258" s="2" t="s">
        <v>4197</v>
      </c>
      <c r="D258" s="3" t="s">
        <v>333</v>
      </c>
      <c r="E258" s="3" t="s">
        <v>2778</v>
      </c>
      <c r="F258" s="3" t="s">
        <v>2779</v>
      </c>
      <c r="G258" s="17" t="str">
        <f t="shared" si="52"/>
        <v>KG-ARI-1808-00019-00372/42573708A</v>
      </c>
      <c r="H258" s="18">
        <f>IF(G258="","",VLOOKUP(G258,WMS!$E$3:$Q$944,7,FALSE))</f>
        <v>8</v>
      </c>
      <c r="I258" s="18">
        <f>IF(G258="","",VLOOKUP(G258,WMS!$E$3:$Q$944,8,FALSE))</f>
        <v>3.05</v>
      </c>
      <c r="J258" s="18">
        <f>IF(G258="","",VLOOKUP(G258,WMS!$E$3:$Q$944,13,FALSE))</f>
        <v>8.9999999999999993E-3</v>
      </c>
      <c r="K258" s="26" t="b">
        <f t="shared" si="53"/>
        <v>1</v>
      </c>
      <c r="L258" s="7">
        <v>1</v>
      </c>
      <c r="M258" s="27">
        <f>IF(G258="","",VLOOKUP(G258,WMS!$E$3:$U$944,7,0)*L258)</f>
        <v>8</v>
      </c>
      <c r="N258" s="28" t="str">
        <f>IF(G258="","",VLOOKUP(G258,WMS!$E$3:$U$944,17,0))</f>
        <v>A22-304</v>
      </c>
      <c r="O258" s="29">
        <f t="shared" si="47"/>
        <v>3.05</v>
      </c>
      <c r="P258" s="29">
        <f t="shared" si="48"/>
        <v>8.9999999999999993E-3</v>
      </c>
      <c r="Q258" s="26" t="str">
        <f>IF(G258="","",VLOOKUP(G258,WMS!$E$3:$G$944,2,FALSE))</f>
        <v>KAS18110902</v>
      </c>
      <c r="R258" s="26" t="str">
        <f>IF(G258="","",VLOOKUP(G258,WMS!$E$3:$G$944,3,FALSE))</f>
        <v>KAS1811090201</v>
      </c>
      <c r="S258" s="17" t="str">
        <f>IF(R258="","",VLOOKUP(R258,CUSTOMS!$E$3:$N$1470,2,FALSE))</f>
        <v>4421919090</v>
      </c>
      <c r="T258" s="17" t="str">
        <f>IF(R258="","",VLOOKUP(R258,CUSTOMS!$E$3:$N$1470,3,FALSE))</f>
        <v>竹盖</v>
      </c>
      <c r="U258" s="18">
        <f t="shared" si="49"/>
        <v>0.24000000000000002</v>
      </c>
      <c r="V258" s="18" t="str">
        <f>IF(R258="","",VLOOKUP(R258,CUSTOMS!$E$3:$N$1470,5,FALSE))</f>
        <v>千克</v>
      </c>
      <c r="W258" s="33">
        <f>IF(R258="","",VLOOKUP(R258,CUSTOMS!$E$3:$N$1470,6,FALSE))</f>
        <v>3</v>
      </c>
      <c r="X258" s="33">
        <f t="shared" si="50"/>
        <v>0.72000000000000008</v>
      </c>
      <c r="Y258" s="18" t="str">
        <f>IF(R258="","",VLOOKUP(R258,CUSTOMS!$E$3:$N$1470,8,FALSE))</f>
        <v>美元</v>
      </c>
      <c r="Z258" s="18" t="str">
        <f>IF(R258="","",VLOOKUP(R258,CUSTOMS!$E$3:$N$1470,9,FALSE))</f>
        <v>中国</v>
      </c>
      <c r="AA258" s="18" t="str">
        <f>IF(R258="","",VLOOKUP(R258,CUSTOMS!$E$3:$N$1470,10,FALSE))</f>
        <v>美国</v>
      </c>
      <c r="AB258" s="33">
        <f>IF(R258="","",VLOOKUP(G258,WMS!$E$3:$T$944,15,FALSE))</f>
        <v>3.0000000000000002E-2</v>
      </c>
      <c r="AC258" s="33">
        <f t="shared" si="51"/>
        <v>0.24000000000000002</v>
      </c>
      <c r="AD258" s="33" t="str">
        <f>IF(S258="","",VLOOKUP(S258,海关监管条件!$A$1:$B$2000,2,FALSE))</f>
        <v>AB</v>
      </c>
    </row>
    <row r="259" spans="1:30">
      <c r="A259" s="2">
        <v>43494</v>
      </c>
      <c r="B259" s="2">
        <v>43495</v>
      </c>
      <c r="C259" s="2" t="s">
        <v>4197</v>
      </c>
      <c r="D259" s="3" t="s">
        <v>333</v>
      </c>
      <c r="E259" s="3" t="s">
        <v>2778</v>
      </c>
      <c r="F259" s="3" t="s">
        <v>2781</v>
      </c>
      <c r="G259" s="17" t="str">
        <f t="shared" si="52"/>
        <v>KG-ARI-1808-00019-00372/42590255A</v>
      </c>
      <c r="H259" s="18">
        <f>IF(G259="","",VLOOKUP(G259,WMS!$E$3:$Q$944,7,FALSE))</f>
        <v>4</v>
      </c>
      <c r="I259" s="18">
        <f>IF(G259="","",VLOOKUP(G259,WMS!$E$3:$Q$944,8,FALSE))</f>
        <v>4.2</v>
      </c>
      <c r="J259" s="18">
        <f>IF(G259="","",VLOOKUP(G259,WMS!$E$3:$Q$944,13,FALSE))</f>
        <v>1.9E-2</v>
      </c>
      <c r="K259" s="26" t="b">
        <f t="shared" si="53"/>
        <v>1</v>
      </c>
      <c r="L259" s="7">
        <v>2</v>
      </c>
      <c r="M259" s="27">
        <f>IF(G259="","",VLOOKUP(G259,WMS!$E$3:$U$944,7,0)*L259)</f>
        <v>8</v>
      </c>
      <c r="N259" s="28" t="str">
        <f>IF(G259="","",VLOOKUP(G259,WMS!$E$3:$U$944,17,0))</f>
        <v>A24-302</v>
      </c>
      <c r="O259" s="29">
        <f t="shared" si="47"/>
        <v>8.4</v>
      </c>
      <c r="P259" s="29">
        <f t="shared" si="48"/>
        <v>3.7999999999999999E-2</v>
      </c>
      <c r="Q259" s="26" t="str">
        <f>IF(G259="","",VLOOKUP(G259,WMS!$E$3:$G$944,2,FALSE))</f>
        <v>KAS18110902</v>
      </c>
      <c r="R259" s="26" t="str">
        <f>IF(G259="","",VLOOKUP(G259,WMS!$E$3:$G$944,3,FALSE))</f>
        <v>KAS1811090201</v>
      </c>
      <c r="S259" s="17" t="str">
        <f>IF(R259="","",VLOOKUP(R259,CUSTOMS!$E$3:$N$1470,2,FALSE))</f>
        <v>4421919090</v>
      </c>
      <c r="T259" s="17" t="str">
        <f>IF(R259="","",VLOOKUP(R259,CUSTOMS!$E$3:$N$1470,3,FALSE))</f>
        <v>竹盖</v>
      </c>
      <c r="U259" s="18">
        <f t="shared" si="49"/>
        <v>0.88</v>
      </c>
      <c r="V259" s="18" t="str">
        <f>IF(R259="","",VLOOKUP(R259,CUSTOMS!$E$3:$N$1470,5,FALSE))</f>
        <v>千克</v>
      </c>
      <c r="W259" s="33">
        <f>IF(R259="","",VLOOKUP(R259,CUSTOMS!$E$3:$N$1470,6,FALSE))</f>
        <v>3</v>
      </c>
      <c r="X259" s="33">
        <f t="shared" si="50"/>
        <v>2.64</v>
      </c>
      <c r="Y259" s="18" t="str">
        <f>IF(R259="","",VLOOKUP(R259,CUSTOMS!$E$3:$N$1470,8,FALSE))</f>
        <v>美元</v>
      </c>
      <c r="Z259" s="18" t="str">
        <f>IF(R259="","",VLOOKUP(R259,CUSTOMS!$E$3:$N$1470,9,FALSE))</f>
        <v>中国</v>
      </c>
      <c r="AA259" s="18" t="str">
        <f>IF(R259="","",VLOOKUP(R259,CUSTOMS!$E$3:$N$1470,10,FALSE))</f>
        <v>美国</v>
      </c>
      <c r="AB259" s="33">
        <f>IF(R259="","",VLOOKUP(G259,WMS!$E$3:$T$944,15,FALSE))</f>
        <v>0.11</v>
      </c>
      <c r="AC259" s="33">
        <f t="shared" si="51"/>
        <v>0.88</v>
      </c>
      <c r="AD259" s="33" t="str">
        <f>IF(S259="","",VLOOKUP(S259,海关监管条件!$A$1:$B$2000,2,FALSE))</f>
        <v>AB</v>
      </c>
    </row>
    <row r="260" spans="1:30">
      <c r="A260" s="2">
        <v>43494</v>
      </c>
      <c r="B260" s="2">
        <v>43495</v>
      </c>
      <c r="C260" s="2" t="s">
        <v>4197</v>
      </c>
      <c r="D260" s="3" t="s">
        <v>307</v>
      </c>
      <c r="E260" s="3" t="s">
        <v>2737</v>
      </c>
      <c r="F260" s="3" t="s">
        <v>2761</v>
      </c>
      <c r="G260" s="17" t="str">
        <f t="shared" si="52"/>
        <v>KG-ARI-1808-00019-00439/42332534</v>
      </c>
      <c r="H260" s="18">
        <f>IF(G260="","",VLOOKUP(G260,WMS!$E$3:$Q$944,7,FALSE))</f>
        <v>6</v>
      </c>
      <c r="I260" s="18">
        <f>IF(G260="","",VLOOKUP(G260,WMS!$E$3:$Q$944,8,FALSE))</f>
        <v>2.25</v>
      </c>
      <c r="J260" s="18">
        <f>IF(G260="","",VLOOKUP(G260,WMS!$E$3:$Q$944,13,FALSE))</f>
        <v>0.01</v>
      </c>
      <c r="K260" s="26" t="b">
        <f t="shared" si="53"/>
        <v>1</v>
      </c>
      <c r="L260" s="7">
        <v>5</v>
      </c>
      <c r="M260" s="27">
        <f>IF(G260="","",VLOOKUP(G260,WMS!$E$3:$U$944,7,0)*L260)</f>
        <v>30</v>
      </c>
      <c r="N260" s="28" t="str">
        <f>IF(G260="","",VLOOKUP(G260,WMS!$E$3:$U$944,17,0))</f>
        <v>A24-301</v>
      </c>
      <c r="O260" s="29">
        <f t="shared" si="47"/>
        <v>11.25</v>
      </c>
      <c r="P260" s="29">
        <f t="shared" si="48"/>
        <v>0.05</v>
      </c>
      <c r="Q260" s="26" t="str">
        <f>IF(G260="","",VLOOKUP(G260,WMS!$E$3:$G$944,2,FALSE))</f>
        <v>KAS18101901</v>
      </c>
      <c r="R260" s="26" t="str">
        <f>IF(G260="","",VLOOKUP(G260,WMS!$E$3:$G$944,3,FALSE))</f>
        <v>KAS1810190101</v>
      </c>
      <c r="S260" s="17" t="str">
        <f>IF(R260="","",VLOOKUP(R260,CUSTOMS!$E$3:$N$1470,2,FALSE))</f>
        <v>9503008900</v>
      </c>
      <c r="T260" s="17" t="str">
        <f>IF(R260="","",VLOOKUP(R260,CUSTOMS!$E$3:$N$1470,3,FALSE))</f>
        <v>套装玩具(彩绘玩具)</v>
      </c>
      <c r="U260" s="18">
        <f t="shared" si="49"/>
        <v>30</v>
      </c>
      <c r="V260" s="18" t="str">
        <f>IF(R260="","",VLOOKUP(R260,CUSTOMS!$E$3:$N$1470,5,FALSE))</f>
        <v>套</v>
      </c>
      <c r="W260" s="33">
        <f>IF(R260="","",VLOOKUP(R260,CUSTOMS!$E$3:$N$1470,6,FALSE))</f>
        <v>5</v>
      </c>
      <c r="X260" s="33">
        <f t="shared" si="50"/>
        <v>150</v>
      </c>
      <c r="Y260" s="18" t="str">
        <f>IF(R260="","",VLOOKUP(R260,CUSTOMS!$E$3:$N$1470,8,FALSE))</f>
        <v>港币</v>
      </c>
      <c r="Z260" s="18" t="str">
        <f>IF(R260="","",VLOOKUP(R260,CUSTOMS!$E$3:$N$1470,9,FALSE))</f>
        <v>中国</v>
      </c>
      <c r="AA260" s="18" t="str">
        <f>IF(R260="","",VLOOKUP(R260,CUSTOMS!$E$3:$N$1470,10,FALSE))</f>
        <v>美国</v>
      </c>
      <c r="AB260" s="33">
        <f>IF(R260="","",VLOOKUP(G260,WMS!$E$3:$T$944,15,FALSE))</f>
        <v>0.36499999999999999</v>
      </c>
      <c r="AC260" s="33">
        <f t="shared" si="51"/>
        <v>10.95</v>
      </c>
      <c r="AD260" s="33" t="str">
        <f>IF(S260="","",VLOOKUP(S260,海关监管条件!$A$1:$B$2000,2,FALSE))</f>
        <v xml:space="preserve">A </v>
      </c>
    </row>
    <row r="261" spans="1:30">
      <c r="A261" s="2">
        <v>43494</v>
      </c>
      <c r="B261" s="2">
        <v>43495</v>
      </c>
      <c r="C261" s="2" t="s">
        <v>4197</v>
      </c>
      <c r="D261" s="3" t="s">
        <v>307</v>
      </c>
      <c r="E261" s="3" t="s">
        <v>2737</v>
      </c>
      <c r="F261" s="3" t="s">
        <v>2754</v>
      </c>
      <c r="G261" s="17" t="str">
        <f t="shared" si="52"/>
        <v>KG-ARI-1808-00019-00439/42338727</v>
      </c>
      <c r="H261" s="18">
        <f>IF(G261="","",VLOOKUP(G261,WMS!$E$3:$Q$944,7,FALSE))</f>
        <v>6</v>
      </c>
      <c r="I261" s="18">
        <f>IF(G261="","",VLOOKUP(G261,WMS!$E$3:$Q$944,8,FALSE))</f>
        <v>1.8</v>
      </c>
      <c r="J261" s="18">
        <f>IF(G261="","",VLOOKUP(G261,WMS!$E$3:$Q$944,13,FALSE))</f>
        <v>1.7999999999999999E-2</v>
      </c>
      <c r="K261" s="26" t="b">
        <f t="shared" si="53"/>
        <v>1</v>
      </c>
      <c r="L261" s="7">
        <v>5</v>
      </c>
      <c r="M261" s="27">
        <f>IF(G261="","",VLOOKUP(G261,WMS!$E$3:$U$944,7,0)*L261)</f>
        <v>30</v>
      </c>
      <c r="N261" s="28" t="str">
        <f>IF(G261="","",VLOOKUP(G261,WMS!$E$3:$U$944,17,0))</f>
        <v>A24-201</v>
      </c>
      <c r="O261" s="29">
        <f t="shared" si="47"/>
        <v>9</v>
      </c>
      <c r="P261" s="29">
        <f t="shared" si="48"/>
        <v>0.09</v>
      </c>
      <c r="Q261" s="26" t="str">
        <f>IF(G261="","",VLOOKUP(G261,WMS!$E$3:$G$944,2,FALSE))</f>
        <v>KAS18101901</v>
      </c>
      <c r="R261" s="26" t="str">
        <f>IF(G261="","",VLOOKUP(G261,WMS!$E$3:$G$944,3,FALSE))</f>
        <v>KAS1810190101</v>
      </c>
      <c r="S261" s="17" t="str">
        <f>IF(R261="","",VLOOKUP(R261,CUSTOMS!$E$3:$N$1470,2,FALSE))</f>
        <v>9503008900</v>
      </c>
      <c r="T261" s="17" t="str">
        <f>IF(R261="","",VLOOKUP(R261,CUSTOMS!$E$3:$N$1470,3,FALSE))</f>
        <v>套装玩具(彩绘玩具)</v>
      </c>
      <c r="U261" s="18">
        <f t="shared" si="49"/>
        <v>30</v>
      </c>
      <c r="V261" s="18" t="str">
        <f>IF(R261="","",VLOOKUP(R261,CUSTOMS!$E$3:$N$1470,5,FALSE))</f>
        <v>套</v>
      </c>
      <c r="W261" s="33">
        <f>IF(R261="","",VLOOKUP(R261,CUSTOMS!$E$3:$N$1470,6,FALSE))</f>
        <v>5</v>
      </c>
      <c r="X261" s="33">
        <f t="shared" si="50"/>
        <v>150</v>
      </c>
      <c r="Y261" s="18" t="str">
        <f>IF(R261="","",VLOOKUP(R261,CUSTOMS!$E$3:$N$1470,8,FALSE))</f>
        <v>港币</v>
      </c>
      <c r="Z261" s="18" t="str">
        <f>IF(R261="","",VLOOKUP(R261,CUSTOMS!$E$3:$N$1470,9,FALSE))</f>
        <v>中国</v>
      </c>
      <c r="AA261" s="18" t="str">
        <f>IF(R261="","",VLOOKUP(R261,CUSTOMS!$E$3:$N$1470,10,FALSE))</f>
        <v>美国</v>
      </c>
      <c r="AB261" s="33">
        <f>IF(R261="","",VLOOKUP(G261,WMS!$E$3:$T$944,15,FALSE))</f>
        <v>0.26</v>
      </c>
      <c r="AC261" s="33">
        <f t="shared" si="51"/>
        <v>7.8000000000000007</v>
      </c>
      <c r="AD261" s="33" t="str">
        <f>IF(S261="","",VLOOKUP(S261,海关监管条件!$A$1:$B$2000,2,FALSE))</f>
        <v xml:space="preserve">A </v>
      </c>
    </row>
    <row r="262" spans="1:30">
      <c r="A262" s="2">
        <v>43494</v>
      </c>
      <c r="B262" s="2">
        <v>43495</v>
      </c>
      <c r="C262" s="2" t="s">
        <v>4197</v>
      </c>
      <c r="D262" s="3" t="s">
        <v>307</v>
      </c>
      <c r="E262" s="3" t="s">
        <v>2737</v>
      </c>
      <c r="F262" s="3" t="s">
        <v>2753</v>
      </c>
      <c r="G262" s="17" t="str">
        <f t="shared" si="52"/>
        <v>KG-ARI-1808-00019-00439/42425892</v>
      </c>
      <c r="H262" s="18">
        <f>IF(G262="","",VLOOKUP(G262,WMS!$E$3:$Q$944,7,FALSE))</f>
        <v>6</v>
      </c>
      <c r="I262" s="18">
        <f>IF(G262="","",VLOOKUP(G262,WMS!$E$3:$Q$944,8,FALSE))</f>
        <v>2.4</v>
      </c>
      <c r="J262" s="18">
        <f>IF(G262="","",VLOOKUP(G262,WMS!$E$3:$Q$944,13,FALSE))</f>
        <v>1.6E-2</v>
      </c>
      <c r="K262" s="26" t="b">
        <f t="shared" si="53"/>
        <v>1</v>
      </c>
      <c r="L262" s="7">
        <v>5</v>
      </c>
      <c r="M262" s="27">
        <f>IF(G262="","",VLOOKUP(G262,WMS!$E$3:$U$944,7,0)*L262)</f>
        <v>30</v>
      </c>
      <c r="N262" s="28" t="str">
        <f>IF(G262="","",VLOOKUP(G262,WMS!$E$3:$U$944,17,0))</f>
        <v>A24-301</v>
      </c>
      <c r="O262" s="29">
        <f t="shared" si="47"/>
        <v>12</v>
      </c>
      <c r="P262" s="29">
        <f t="shared" si="48"/>
        <v>0.08</v>
      </c>
      <c r="Q262" s="26" t="str">
        <f>IF(G262="","",VLOOKUP(G262,WMS!$E$3:$G$944,2,FALSE))</f>
        <v>KAS18101901</v>
      </c>
      <c r="R262" s="26" t="str">
        <f>IF(G262="","",VLOOKUP(G262,WMS!$E$3:$G$944,3,FALSE))</f>
        <v>KAS1810190101</v>
      </c>
      <c r="S262" s="17" t="str">
        <f>IF(R262="","",VLOOKUP(R262,CUSTOMS!$E$3:$N$1470,2,FALSE))</f>
        <v>9503008900</v>
      </c>
      <c r="T262" s="17" t="str">
        <f>IF(R262="","",VLOOKUP(R262,CUSTOMS!$E$3:$N$1470,3,FALSE))</f>
        <v>套装玩具(彩绘玩具)</v>
      </c>
      <c r="U262" s="18">
        <f t="shared" si="49"/>
        <v>30</v>
      </c>
      <c r="V262" s="18" t="str">
        <f>IF(R262="","",VLOOKUP(R262,CUSTOMS!$E$3:$N$1470,5,FALSE))</f>
        <v>套</v>
      </c>
      <c r="W262" s="33">
        <f>IF(R262="","",VLOOKUP(R262,CUSTOMS!$E$3:$N$1470,6,FALSE))</f>
        <v>5</v>
      </c>
      <c r="X262" s="33">
        <f t="shared" si="50"/>
        <v>150</v>
      </c>
      <c r="Y262" s="18" t="str">
        <f>IF(R262="","",VLOOKUP(R262,CUSTOMS!$E$3:$N$1470,8,FALSE))</f>
        <v>港币</v>
      </c>
      <c r="Z262" s="18" t="str">
        <f>IF(R262="","",VLOOKUP(R262,CUSTOMS!$E$3:$N$1470,9,FALSE))</f>
        <v>中国</v>
      </c>
      <c r="AA262" s="18" t="str">
        <f>IF(R262="","",VLOOKUP(R262,CUSTOMS!$E$3:$N$1470,10,FALSE))</f>
        <v>美国</v>
      </c>
      <c r="AB262" s="33">
        <f>IF(R262="","",VLOOKUP(G262,WMS!$E$3:$T$944,15,FALSE))</f>
        <v>0.35</v>
      </c>
      <c r="AC262" s="33">
        <f t="shared" si="51"/>
        <v>10.5</v>
      </c>
      <c r="AD262" s="33" t="str">
        <f>IF(S262="","",VLOOKUP(S262,海关监管条件!$A$1:$B$2000,2,FALSE))</f>
        <v xml:space="preserve">A </v>
      </c>
    </row>
    <row r="263" spans="1:30">
      <c r="A263" s="2">
        <v>43494</v>
      </c>
      <c r="B263" s="2">
        <v>43495</v>
      </c>
      <c r="C263" s="2" t="s">
        <v>4197</v>
      </c>
      <c r="D263" s="3" t="s">
        <v>307</v>
      </c>
      <c r="E263" s="3" t="s">
        <v>2737</v>
      </c>
      <c r="F263" s="3" t="s">
        <v>2748</v>
      </c>
      <c r="G263" s="17" t="str">
        <f t="shared" si="52"/>
        <v>KG-ARI-1808-00019-00439/42426615</v>
      </c>
      <c r="H263" s="18">
        <f>IF(G263="","",VLOOKUP(G263,WMS!$E$3:$Q$944,7,FALSE))</f>
        <v>6</v>
      </c>
      <c r="I263" s="18">
        <f>IF(G263="","",VLOOKUP(G263,WMS!$E$3:$Q$944,8,FALSE))</f>
        <v>2.4500000000000002</v>
      </c>
      <c r="J263" s="18">
        <f>IF(G263="","",VLOOKUP(G263,WMS!$E$3:$Q$944,13,FALSE))</f>
        <v>1.6E-2</v>
      </c>
      <c r="K263" s="26" t="b">
        <f t="shared" si="53"/>
        <v>1</v>
      </c>
      <c r="L263" s="7">
        <v>5</v>
      </c>
      <c r="M263" s="27">
        <f>IF(G263="","",VLOOKUP(G263,WMS!$E$3:$U$944,7,0)*L263)</f>
        <v>30</v>
      </c>
      <c r="N263" s="28" t="str">
        <f>IF(G263="","",VLOOKUP(G263,WMS!$E$3:$U$944,17,0))</f>
        <v>A24-202</v>
      </c>
      <c r="O263" s="29">
        <f t="shared" si="47"/>
        <v>12.25</v>
      </c>
      <c r="P263" s="29">
        <f t="shared" si="48"/>
        <v>0.08</v>
      </c>
      <c r="Q263" s="26" t="str">
        <f>IF(G263="","",VLOOKUP(G263,WMS!$E$3:$G$944,2,FALSE))</f>
        <v>KAS18101901</v>
      </c>
      <c r="R263" s="26" t="str">
        <f>IF(G263="","",VLOOKUP(G263,WMS!$E$3:$G$944,3,FALSE))</f>
        <v>KAS1810190101</v>
      </c>
      <c r="S263" s="17" t="str">
        <f>IF(R263="","",VLOOKUP(R263,CUSTOMS!$E$3:$N$1470,2,FALSE))</f>
        <v>9503008900</v>
      </c>
      <c r="T263" s="17" t="str">
        <f>IF(R263="","",VLOOKUP(R263,CUSTOMS!$E$3:$N$1470,3,FALSE))</f>
        <v>套装玩具(彩绘玩具)</v>
      </c>
      <c r="U263" s="18">
        <f t="shared" si="49"/>
        <v>30</v>
      </c>
      <c r="V263" s="18" t="str">
        <f>IF(R263="","",VLOOKUP(R263,CUSTOMS!$E$3:$N$1470,5,FALSE))</f>
        <v>套</v>
      </c>
      <c r="W263" s="33">
        <f>IF(R263="","",VLOOKUP(R263,CUSTOMS!$E$3:$N$1470,6,FALSE))</f>
        <v>5</v>
      </c>
      <c r="X263" s="33">
        <f t="shared" si="50"/>
        <v>150</v>
      </c>
      <c r="Y263" s="18" t="str">
        <f>IF(R263="","",VLOOKUP(R263,CUSTOMS!$E$3:$N$1470,8,FALSE))</f>
        <v>港币</v>
      </c>
      <c r="Z263" s="18" t="str">
        <f>IF(R263="","",VLOOKUP(R263,CUSTOMS!$E$3:$N$1470,9,FALSE))</f>
        <v>中国</v>
      </c>
      <c r="AA263" s="18" t="str">
        <f>IF(R263="","",VLOOKUP(R263,CUSTOMS!$E$3:$N$1470,10,FALSE))</f>
        <v>美国</v>
      </c>
      <c r="AB263" s="33">
        <f>IF(R263="","",VLOOKUP(G263,WMS!$E$3:$T$944,15,FALSE))</f>
        <v>0.35000000000000003</v>
      </c>
      <c r="AC263" s="33">
        <f t="shared" si="51"/>
        <v>10.500000000000002</v>
      </c>
      <c r="AD263" s="33" t="str">
        <f>IF(S263="","",VLOOKUP(S263,海关监管条件!$A$1:$B$2000,2,FALSE))</f>
        <v xml:space="preserve">A </v>
      </c>
    </row>
    <row r="264" spans="1:30">
      <c r="A264" s="2">
        <v>43494</v>
      </c>
      <c r="B264" s="2">
        <v>43495</v>
      </c>
      <c r="C264" s="2" t="s">
        <v>4197</v>
      </c>
      <c r="D264" s="3" t="s">
        <v>307</v>
      </c>
      <c r="E264" s="3" t="s">
        <v>2737</v>
      </c>
      <c r="F264" s="3" t="s">
        <v>2757</v>
      </c>
      <c r="G264" s="17" t="str">
        <f t="shared" si="52"/>
        <v>KG-ARI-1808-00019-00439/42491736</v>
      </c>
      <c r="H264" s="18">
        <f>IF(G264="","",VLOOKUP(G264,WMS!$E$3:$Q$944,7,FALSE))</f>
        <v>6</v>
      </c>
      <c r="I264" s="18">
        <f>IF(G264="","",VLOOKUP(G264,WMS!$E$3:$Q$944,8,FALSE))</f>
        <v>1.85</v>
      </c>
      <c r="J264" s="18">
        <f>IF(G264="","",VLOOKUP(G264,WMS!$E$3:$Q$944,13,FALSE))</f>
        <v>1.7999999999999999E-2</v>
      </c>
      <c r="K264" s="26" t="b">
        <f t="shared" si="53"/>
        <v>1</v>
      </c>
      <c r="L264" s="7">
        <v>5</v>
      </c>
      <c r="M264" s="27">
        <f>IF(G264="","",VLOOKUP(G264,WMS!$E$3:$U$944,7,0)*L264)</f>
        <v>30</v>
      </c>
      <c r="N264" s="28" t="str">
        <f>IF(G264="","",VLOOKUP(G264,WMS!$E$3:$U$944,17,0))</f>
        <v>A24-101</v>
      </c>
      <c r="O264" s="29">
        <f t="shared" si="47"/>
        <v>9.25</v>
      </c>
      <c r="P264" s="29">
        <f t="shared" si="48"/>
        <v>0.09</v>
      </c>
      <c r="Q264" s="26" t="str">
        <f>IF(G264="","",VLOOKUP(G264,WMS!$E$3:$G$944,2,FALSE))</f>
        <v>KAS18101901</v>
      </c>
      <c r="R264" s="26" t="str">
        <f>IF(G264="","",VLOOKUP(G264,WMS!$E$3:$G$944,3,FALSE))</f>
        <v>KAS1810190101</v>
      </c>
      <c r="S264" s="17" t="str">
        <f>IF(R264="","",VLOOKUP(R264,CUSTOMS!$E$3:$N$1470,2,FALSE))</f>
        <v>9503008900</v>
      </c>
      <c r="T264" s="17" t="str">
        <f>IF(R264="","",VLOOKUP(R264,CUSTOMS!$E$3:$N$1470,3,FALSE))</f>
        <v>套装玩具(彩绘玩具)</v>
      </c>
      <c r="U264" s="18">
        <f t="shared" si="49"/>
        <v>30</v>
      </c>
      <c r="V264" s="18" t="str">
        <f>IF(R264="","",VLOOKUP(R264,CUSTOMS!$E$3:$N$1470,5,FALSE))</f>
        <v>套</v>
      </c>
      <c r="W264" s="33">
        <f>IF(R264="","",VLOOKUP(R264,CUSTOMS!$E$3:$N$1470,6,FALSE))</f>
        <v>5</v>
      </c>
      <c r="X264" s="33">
        <f t="shared" si="50"/>
        <v>150</v>
      </c>
      <c r="Y264" s="18" t="str">
        <f>IF(R264="","",VLOOKUP(R264,CUSTOMS!$E$3:$N$1470,8,FALSE))</f>
        <v>港币</v>
      </c>
      <c r="Z264" s="18" t="str">
        <f>IF(R264="","",VLOOKUP(R264,CUSTOMS!$E$3:$N$1470,9,FALSE))</f>
        <v>中国</v>
      </c>
      <c r="AA264" s="18" t="str">
        <f>IF(R264="","",VLOOKUP(R264,CUSTOMS!$E$3:$N$1470,10,FALSE))</f>
        <v>美国</v>
      </c>
      <c r="AB264" s="33">
        <f>IF(R264="","",VLOOKUP(G264,WMS!$E$3:$T$944,15,FALSE))</f>
        <v>0.3</v>
      </c>
      <c r="AC264" s="33">
        <f t="shared" si="51"/>
        <v>9</v>
      </c>
      <c r="AD264" s="33" t="str">
        <f>IF(S264="","",VLOOKUP(S264,海关监管条件!$A$1:$B$2000,2,FALSE))</f>
        <v xml:space="preserve">A </v>
      </c>
    </row>
    <row r="265" spans="1:30">
      <c r="A265" s="2">
        <v>43494</v>
      </c>
      <c r="B265" s="2">
        <v>43495</v>
      </c>
      <c r="C265" s="2" t="s">
        <v>4197</v>
      </c>
      <c r="D265" s="3" t="s">
        <v>307</v>
      </c>
      <c r="E265" s="3" t="s">
        <v>2737</v>
      </c>
      <c r="F265" s="3" t="s">
        <v>2760</v>
      </c>
      <c r="G265" s="17" t="str">
        <f t="shared" si="52"/>
        <v>KG-ARI-1808-00019-00439/42566946</v>
      </c>
      <c r="H265" s="18">
        <f>IF(G265="","",VLOOKUP(G265,WMS!$E$3:$Q$944,7,FALSE))</f>
        <v>6</v>
      </c>
      <c r="I265" s="18">
        <f>IF(G265="","",VLOOKUP(G265,WMS!$E$3:$Q$944,8,FALSE))</f>
        <v>2.2999999999999998</v>
      </c>
      <c r="J265" s="18">
        <f>IF(G265="","",VLOOKUP(G265,WMS!$E$3:$Q$944,13,FALSE))</f>
        <v>1.4E-2</v>
      </c>
      <c r="K265" s="26" t="b">
        <f t="shared" si="53"/>
        <v>1</v>
      </c>
      <c r="L265" s="7">
        <v>5</v>
      </c>
      <c r="M265" s="27">
        <f>IF(G265="","",VLOOKUP(G265,WMS!$E$3:$U$944,7,0)*L265)</f>
        <v>30</v>
      </c>
      <c r="N265" s="28" t="str">
        <f>IF(G265="","",VLOOKUP(G265,WMS!$E$3:$U$944,17,0))</f>
        <v>A24-202</v>
      </c>
      <c r="O265" s="29">
        <f t="shared" si="47"/>
        <v>11.5</v>
      </c>
      <c r="P265" s="29">
        <f t="shared" si="48"/>
        <v>7.0000000000000007E-2</v>
      </c>
      <c r="Q265" s="26" t="str">
        <f>IF(G265="","",VLOOKUP(G265,WMS!$E$3:$G$944,2,FALSE))</f>
        <v>KAS18101901</v>
      </c>
      <c r="R265" s="26" t="str">
        <f>IF(G265="","",VLOOKUP(G265,WMS!$E$3:$G$944,3,FALSE))</f>
        <v>KAS1810190101</v>
      </c>
      <c r="S265" s="17" t="str">
        <f>IF(R265="","",VLOOKUP(R265,CUSTOMS!$E$3:$N$1470,2,FALSE))</f>
        <v>9503008900</v>
      </c>
      <c r="T265" s="17" t="str">
        <f>IF(R265="","",VLOOKUP(R265,CUSTOMS!$E$3:$N$1470,3,FALSE))</f>
        <v>套装玩具(彩绘玩具)</v>
      </c>
      <c r="U265" s="18">
        <f t="shared" si="49"/>
        <v>30</v>
      </c>
      <c r="V265" s="18" t="str">
        <f>IF(R265="","",VLOOKUP(R265,CUSTOMS!$E$3:$N$1470,5,FALSE))</f>
        <v>套</v>
      </c>
      <c r="W265" s="33">
        <f>IF(R265="","",VLOOKUP(R265,CUSTOMS!$E$3:$N$1470,6,FALSE))</f>
        <v>5</v>
      </c>
      <c r="X265" s="33">
        <f t="shared" si="50"/>
        <v>150</v>
      </c>
      <c r="Y265" s="18" t="str">
        <f>IF(R265="","",VLOOKUP(R265,CUSTOMS!$E$3:$N$1470,8,FALSE))</f>
        <v>港币</v>
      </c>
      <c r="Z265" s="18" t="str">
        <f>IF(R265="","",VLOOKUP(R265,CUSTOMS!$E$3:$N$1470,9,FALSE))</f>
        <v>中国</v>
      </c>
      <c r="AA265" s="18" t="str">
        <f>IF(R265="","",VLOOKUP(R265,CUSTOMS!$E$3:$N$1470,10,FALSE))</f>
        <v>美国</v>
      </c>
      <c r="AB265" s="33">
        <f>IF(R265="","",VLOOKUP(G265,WMS!$E$3:$T$944,15,FALSE))</f>
        <v>0.3866666666666666</v>
      </c>
      <c r="AC265" s="33">
        <f t="shared" si="51"/>
        <v>11.599999999999998</v>
      </c>
      <c r="AD265" s="33" t="str">
        <f>IF(S265="","",VLOOKUP(S265,海关监管条件!$A$1:$B$2000,2,FALSE))</f>
        <v xml:space="preserve">A </v>
      </c>
    </row>
    <row r="266" spans="1:30">
      <c r="A266" s="2">
        <v>43494</v>
      </c>
      <c r="B266" s="2">
        <v>43495</v>
      </c>
      <c r="C266" s="2" t="s">
        <v>4197</v>
      </c>
      <c r="D266" s="3" t="s">
        <v>307</v>
      </c>
      <c r="E266" s="3" t="s">
        <v>2737</v>
      </c>
      <c r="F266" s="3" t="s">
        <v>2751</v>
      </c>
      <c r="G266" s="17" t="str">
        <f t="shared" si="52"/>
        <v>KG-ARI-1808-00019-00439/42571704</v>
      </c>
      <c r="H266" s="18">
        <f>IF(G266="","",VLOOKUP(G266,WMS!$E$3:$Q$944,7,FALSE))</f>
        <v>6</v>
      </c>
      <c r="I266" s="18">
        <f>IF(G266="","",VLOOKUP(G266,WMS!$E$3:$Q$944,8,FALSE))</f>
        <v>2</v>
      </c>
      <c r="J266" s="18">
        <f>IF(G266="","",VLOOKUP(G266,WMS!$E$3:$Q$944,13,FALSE))</f>
        <v>0.02</v>
      </c>
      <c r="K266" s="26" t="b">
        <f t="shared" si="53"/>
        <v>1</v>
      </c>
      <c r="L266" s="7">
        <v>5</v>
      </c>
      <c r="M266" s="27">
        <f>IF(G266="","",VLOOKUP(G266,WMS!$E$3:$U$944,7,0)*L266)</f>
        <v>30</v>
      </c>
      <c r="N266" s="28" t="str">
        <f>IF(G266="","",VLOOKUP(G266,WMS!$E$3:$U$944,17,0))</f>
        <v>A24-202</v>
      </c>
      <c r="O266" s="29">
        <f t="shared" si="47"/>
        <v>10</v>
      </c>
      <c r="P266" s="29">
        <f t="shared" si="48"/>
        <v>0.1</v>
      </c>
      <c r="Q266" s="26" t="str">
        <f>IF(G266="","",VLOOKUP(G266,WMS!$E$3:$G$944,2,FALSE))</f>
        <v>KAS18101901</v>
      </c>
      <c r="R266" s="26" t="str">
        <f>IF(G266="","",VLOOKUP(G266,WMS!$E$3:$G$944,3,FALSE))</f>
        <v>KAS1810190101</v>
      </c>
      <c r="S266" s="17" t="str">
        <f>IF(R266="","",VLOOKUP(R266,CUSTOMS!$E$3:$N$1470,2,FALSE))</f>
        <v>9503008900</v>
      </c>
      <c r="T266" s="17" t="str">
        <f>IF(R266="","",VLOOKUP(R266,CUSTOMS!$E$3:$N$1470,3,FALSE))</f>
        <v>套装玩具(彩绘玩具)</v>
      </c>
      <c r="U266" s="18">
        <f t="shared" si="49"/>
        <v>30</v>
      </c>
      <c r="V266" s="18" t="str">
        <f>IF(R266="","",VLOOKUP(R266,CUSTOMS!$E$3:$N$1470,5,FALSE))</f>
        <v>套</v>
      </c>
      <c r="W266" s="33">
        <f>IF(R266="","",VLOOKUP(R266,CUSTOMS!$E$3:$N$1470,6,FALSE))</f>
        <v>5</v>
      </c>
      <c r="X266" s="33">
        <f t="shared" si="50"/>
        <v>150</v>
      </c>
      <c r="Y266" s="18" t="str">
        <f>IF(R266="","",VLOOKUP(R266,CUSTOMS!$E$3:$N$1470,8,FALSE))</f>
        <v>港币</v>
      </c>
      <c r="Z266" s="18" t="str">
        <f>IF(R266="","",VLOOKUP(R266,CUSTOMS!$E$3:$N$1470,9,FALSE))</f>
        <v>中国</v>
      </c>
      <c r="AA266" s="18" t="str">
        <f>IF(R266="","",VLOOKUP(R266,CUSTOMS!$E$3:$N$1470,10,FALSE))</f>
        <v>美国</v>
      </c>
      <c r="AB266" s="33">
        <f>IF(R266="","",VLOOKUP(G266,WMS!$E$3:$T$944,15,FALSE))</f>
        <v>0.28166666666666668</v>
      </c>
      <c r="AC266" s="33">
        <f t="shared" si="51"/>
        <v>8.4500000000000011</v>
      </c>
      <c r="AD266" s="33" t="str">
        <f>IF(S266="","",VLOOKUP(S266,海关监管条件!$A$1:$B$2000,2,FALSE))</f>
        <v xml:space="preserve">A </v>
      </c>
    </row>
    <row r="267" spans="1:30">
      <c r="A267" s="2">
        <v>43494</v>
      </c>
      <c r="B267" s="2">
        <v>43495</v>
      </c>
      <c r="C267" s="2" t="s">
        <v>4197</v>
      </c>
      <c r="D267" s="3" t="s">
        <v>307</v>
      </c>
      <c r="E267" s="3" t="s">
        <v>2737</v>
      </c>
      <c r="F267" s="3" t="s">
        <v>2741</v>
      </c>
      <c r="G267" s="17" t="str">
        <f t="shared" si="52"/>
        <v>KG-ARI-1808-00019-00439/42581697</v>
      </c>
      <c r="H267" s="18">
        <f>IF(G267="","",VLOOKUP(G267,WMS!$E$3:$Q$944,7,FALSE))</f>
        <v>6</v>
      </c>
      <c r="I267" s="18">
        <f>IF(G267="","",VLOOKUP(G267,WMS!$E$3:$Q$944,8,FALSE))</f>
        <v>1.9</v>
      </c>
      <c r="J267" s="18">
        <f>IF(G267="","",VLOOKUP(G267,WMS!$E$3:$Q$944,13,FALSE))</f>
        <v>1.0999999999999999E-2</v>
      </c>
      <c r="K267" s="26" t="b">
        <f t="shared" si="53"/>
        <v>1</v>
      </c>
      <c r="L267" s="7">
        <v>5</v>
      </c>
      <c r="M267" s="27">
        <f>IF(G267="","",VLOOKUP(G267,WMS!$E$3:$U$944,7,0)*L267)</f>
        <v>30</v>
      </c>
      <c r="N267" s="28" t="str">
        <f>IF(G267="","",VLOOKUP(G267,WMS!$E$3:$U$944,17,0))</f>
        <v>A24-301</v>
      </c>
      <c r="O267" s="29">
        <f t="shared" si="47"/>
        <v>9.5</v>
      </c>
      <c r="P267" s="29">
        <f t="shared" si="48"/>
        <v>5.4999999999999993E-2</v>
      </c>
      <c r="Q267" s="26" t="str">
        <f>IF(G267="","",VLOOKUP(G267,WMS!$E$3:$G$944,2,FALSE))</f>
        <v>KAS18101901</v>
      </c>
      <c r="R267" s="26" t="str">
        <f>IF(G267="","",VLOOKUP(G267,WMS!$E$3:$G$944,3,FALSE))</f>
        <v>KAS1810190101</v>
      </c>
      <c r="S267" s="17" t="str">
        <f>IF(R267="","",VLOOKUP(R267,CUSTOMS!$E$3:$N$1470,2,FALSE))</f>
        <v>9503008900</v>
      </c>
      <c r="T267" s="17" t="str">
        <f>IF(R267="","",VLOOKUP(R267,CUSTOMS!$E$3:$N$1470,3,FALSE))</f>
        <v>套装玩具(彩绘玩具)</v>
      </c>
      <c r="U267" s="18">
        <f t="shared" si="49"/>
        <v>30</v>
      </c>
      <c r="V267" s="18" t="str">
        <f>IF(R267="","",VLOOKUP(R267,CUSTOMS!$E$3:$N$1470,5,FALSE))</f>
        <v>套</v>
      </c>
      <c r="W267" s="33">
        <f>IF(R267="","",VLOOKUP(R267,CUSTOMS!$E$3:$N$1470,6,FALSE))</f>
        <v>5</v>
      </c>
      <c r="X267" s="33">
        <f t="shared" si="50"/>
        <v>150</v>
      </c>
      <c r="Y267" s="18" t="str">
        <f>IF(R267="","",VLOOKUP(R267,CUSTOMS!$E$3:$N$1470,8,FALSE))</f>
        <v>港币</v>
      </c>
      <c r="Z267" s="18" t="str">
        <f>IF(R267="","",VLOOKUP(R267,CUSTOMS!$E$3:$N$1470,9,FALSE))</f>
        <v>中国</v>
      </c>
      <c r="AA267" s="18" t="str">
        <f>IF(R267="","",VLOOKUP(R267,CUSTOMS!$E$3:$N$1470,10,FALSE))</f>
        <v>美国</v>
      </c>
      <c r="AB267" s="33">
        <f>IF(R267="","",VLOOKUP(G267,WMS!$E$3:$T$944,15,FALSE))</f>
        <v>0.28999999999999998</v>
      </c>
      <c r="AC267" s="33">
        <f t="shared" si="51"/>
        <v>8.6999999999999993</v>
      </c>
      <c r="AD267" s="33" t="str">
        <f>IF(S267="","",VLOOKUP(S267,海关监管条件!$A$1:$B$2000,2,FALSE))</f>
        <v xml:space="preserve">A </v>
      </c>
    </row>
    <row r="268" spans="1:30">
      <c r="A268" s="2">
        <v>43494</v>
      </c>
      <c r="B268" s="2">
        <v>43495</v>
      </c>
      <c r="C268" s="2" t="s">
        <v>4197</v>
      </c>
      <c r="D268" s="3" t="s">
        <v>307</v>
      </c>
      <c r="E268" s="3" t="s">
        <v>2737</v>
      </c>
      <c r="F268" s="3" t="s">
        <v>2738</v>
      </c>
      <c r="G268" s="17" t="str">
        <f t="shared" si="52"/>
        <v>KG-ARI-1808-00019-00439/42622857</v>
      </c>
      <c r="H268" s="18">
        <f>IF(G268="","",VLOOKUP(G268,WMS!$E$3:$Q$944,7,FALSE))</f>
        <v>6</v>
      </c>
      <c r="I268" s="18">
        <f>IF(G268="","",VLOOKUP(G268,WMS!$E$3:$Q$944,8,FALSE))</f>
        <v>2.2999999999999998</v>
      </c>
      <c r="J268" s="18">
        <f>IF(G268="","",VLOOKUP(G268,WMS!$E$3:$Q$944,13,FALSE))</f>
        <v>1.7999999999999999E-2</v>
      </c>
      <c r="K268" s="26" t="b">
        <f t="shared" si="53"/>
        <v>1</v>
      </c>
      <c r="L268" s="7">
        <v>5</v>
      </c>
      <c r="M268" s="27">
        <f>IF(G268="","",VLOOKUP(G268,WMS!$E$3:$U$944,7,0)*L268)</f>
        <v>30</v>
      </c>
      <c r="N268" s="28" t="str">
        <f>IF(G268="","",VLOOKUP(G268,WMS!$E$3:$U$944,17,0))</f>
        <v>A24-101</v>
      </c>
      <c r="O268" s="29">
        <f t="shared" si="47"/>
        <v>11.5</v>
      </c>
      <c r="P268" s="29">
        <f t="shared" si="48"/>
        <v>0.09</v>
      </c>
      <c r="Q268" s="26" t="str">
        <f>IF(G268="","",VLOOKUP(G268,WMS!$E$3:$G$944,2,FALSE))</f>
        <v>KAS18101901</v>
      </c>
      <c r="R268" s="26" t="str">
        <f>IF(G268="","",VLOOKUP(G268,WMS!$E$3:$G$944,3,FALSE))</f>
        <v>KAS1810190101</v>
      </c>
      <c r="S268" s="17" t="str">
        <f>IF(R268="","",VLOOKUP(R268,CUSTOMS!$E$3:$N$1470,2,FALSE))</f>
        <v>9503008900</v>
      </c>
      <c r="T268" s="17" t="str">
        <f>IF(R268="","",VLOOKUP(R268,CUSTOMS!$E$3:$N$1470,3,FALSE))</f>
        <v>套装玩具(彩绘玩具)</v>
      </c>
      <c r="U268" s="18">
        <f t="shared" si="49"/>
        <v>30</v>
      </c>
      <c r="V268" s="18" t="str">
        <f>IF(R268="","",VLOOKUP(R268,CUSTOMS!$E$3:$N$1470,5,FALSE))</f>
        <v>套</v>
      </c>
      <c r="W268" s="33">
        <f>IF(R268="","",VLOOKUP(R268,CUSTOMS!$E$3:$N$1470,6,FALSE))</f>
        <v>5</v>
      </c>
      <c r="X268" s="33">
        <f t="shared" si="50"/>
        <v>150</v>
      </c>
      <c r="Y268" s="18" t="str">
        <f>IF(R268="","",VLOOKUP(R268,CUSTOMS!$E$3:$N$1470,8,FALSE))</f>
        <v>港币</v>
      </c>
      <c r="Z268" s="18" t="str">
        <f>IF(R268="","",VLOOKUP(R268,CUSTOMS!$E$3:$N$1470,9,FALSE))</f>
        <v>中国</v>
      </c>
      <c r="AA268" s="18" t="str">
        <f>IF(R268="","",VLOOKUP(R268,CUSTOMS!$E$3:$N$1470,10,FALSE))</f>
        <v>美国</v>
      </c>
      <c r="AB268" s="33">
        <f>IF(R268="","",VLOOKUP(G268,WMS!$E$3:$T$944,15,FALSE))</f>
        <v>0.38500000000000001</v>
      </c>
      <c r="AC268" s="33">
        <f t="shared" si="51"/>
        <v>11.55</v>
      </c>
      <c r="AD268" s="33" t="str">
        <f>IF(S268="","",VLOOKUP(S268,海关监管条件!$A$1:$B$2000,2,FALSE))</f>
        <v xml:space="preserve">A </v>
      </c>
    </row>
    <row r="269" spans="1:30">
      <c r="A269" s="2">
        <v>43494</v>
      </c>
      <c r="B269" s="2">
        <v>43495</v>
      </c>
      <c r="C269" s="2" t="s">
        <v>4197</v>
      </c>
      <c r="D269" s="3" t="s">
        <v>307</v>
      </c>
      <c r="E269" s="3" t="s">
        <v>2737</v>
      </c>
      <c r="F269" s="3" t="s">
        <v>2762</v>
      </c>
      <c r="G269" s="17" t="str">
        <f t="shared" si="52"/>
        <v>KG-ARI-1808-00019-00439/42623052</v>
      </c>
      <c r="H269" s="18">
        <f>IF(G269="","",VLOOKUP(G269,WMS!$E$3:$Q$944,7,FALSE))</f>
        <v>6</v>
      </c>
      <c r="I269" s="18">
        <f>IF(G269="","",VLOOKUP(G269,WMS!$E$3:$Q$944,8,FALSE))</f>
        <v>4</v>
      </c>
      <c r="J269" s="18">
        <f>IF(G269="","",VLOOKUP(G269,WMS!$E$3:$Q$944,13,FALSE))</f>
        <v>1.4999999999999999E-2</v>
      </c>
      <c r="K269" s="26" t="b">
        <f t="shared" si="53"/>
        <v>1</v>
      </c>
      <c r="L269" s="7">
        <v>5</v>
      </c>
      <c r="M269" s="27">
        <f>IF(G269="","",VLOOKUP(G269,WMS!$E$3:$U$944,7,0)*L269)</f>
        <v>30</v>
      </c>
      <c r="N269" s="28" t="str">
        <f>IF(G269="","",VLOOKUP(G269,WMS!$E$3:$U$944,17,0))</f>
        <v>A24-301</v>
      </c>
      <c r="O269" s="29">
        <f t="shared" si="47"/>
        <v>20</v>
      </c>
      <c r="P269" s="29">
        <f t="shared" si="48"/>
        <v>7.4999999999999997E-2</v>
      </c>
      <c r="Q269" s="26" t="str">
        <f>IF(G269="","",VLOOKUP(G269,WMS!$E$3:$G$944,2,FALSE))</f>
        <v>KAS18101901</v>
      </c>
      <c r="R269" s="26" t="str">
        <f>IF(G269="","",VLOOKUP(G269,WMS!$E$3:$G$944,3,FALSE))</f>
        <v>KAS1810190104</v>
      </c>
      <c r="S269" s="17" t="str">
        <f>IF(R269="","",VLOOKUP(R269,CUSTOMS!$E$3:$N$1470,2,FALSE))</f>
        <v>9503006000</v>
      </c>
      <c r="T269" s="17" t="str">
        <f>IF(R269="","",VLOOKUP(R269,CUSTOMS!$E$3:$N$1470,3,FALSE))</f>
        <v>涂彩套装</v>
      </c>
      <c r="U269" s="18">
        <f t="shared" si="49"/>
        <v>30</v>
      </c>
      <c r="V269" s="18" t="str">
        <f>IF(R269="","",VLOOKUP(R269,CUSTOMS!$E$3:$N$1470,5,FALSE))</f>
        <v>套</v>
      </c>
      <c r="W269" s="33">
        <f>IF(R269="","",VLOOKUP(R269,CUSTOMS!$E$3:$N$1470,6,FALSE))</f>
        <v>5</v>
      </c>
      <c r="X269" s="33">
        <f t="shared" si="50"/>
        <v>150</v>
      </c>
      <c r="Y269" s="18" t="str">
        <f>IF(R269="","",VLOOKUP(R269,CUSTOMS!$E$3:$N$1470,8,FALSE))</f>
        <v>港币</v>
      </c>
      <c r="Z269" s="18" t="str">
        <f>IF(R269="","",VLOOKUP(R269,CUSTOMS!$E$3:$N$1470,9,FALSE))</f>
        <v>中国</v>
      </c>
      <c r="AA269" s="18" t="str">
        <f>IF(R269="","",VLOOKUP(R269,CUSTOMS!$E$3:$N$1470,10,FALSE))</f>
        <v>美国</v>
      </c>
      <c r="AB269" s="33">
        <f>IF(R269="","",VLOOKUP(G269,WMS!$E$3:$T$944,15,FALSE))</f>
        <v>0.63</v>
      </c>
      <c r="AC269" s="33">
        <f t="shared" si="51"/>
        <v>18.899999999999999</v>
      </c>
      <c r="AD269" s="33" t="str">
        <f>IF(S269="","",VLOOKUP(S269,海关监管条件!$A$1:$B$2000,2,FALSE))</f>
        <v xml:space="preserve">A </v>
      </c>
    </row>
    <row r="270" spans="1:30">
      <c r="A270" s="2">
        <v>43494</v>
      </c>
      <c r="B270" s="2">
        <v>43495</v>
      </c>
      <c r="C270" s="2" t="s">
        <v>4197</v>
      </c>
      <c r="D270" s="3" t="s">
        <v>307</v>
      </c>
      <c r="E270" s="3" t="s">
        <v>2737</v>
      </c>
      <c r="F270" s="3" t="s">
        <v>2763</v>
      </c>
      <c r="G270" s="17" t="str">
        <f t="shared" si="52"/>
        <v>KG-ARI-1808-00019-00439/42623083</v>
      </c>
      <c r="H270" s="18">
        <f>IF(G270="","",VLOOKUP(G270,WMS!$E$3:$Q$944,7,FALSE))</f>
        <v>6</v>
      </c>
      <c r="I270" s="18">
        <f>IF(G270="","",VLOOKUP(G270,WMS!$E$3:$Q$944,8,FALSE))</f>
        <v>2.4</v>
      </c>
      <c r="J270" s="18">
        <f>IF(G270="","",VLOOKUP(G270,WMS!$E$3:$Q$944,13,FALSE))</f>
        <v>0.01</v>
      </c>
      <c r="K270" s="26" t="b">
        <f t="shared" si="53"/>
        <v>1</v>
      </c>
      <c r="L270" s="7">
        <v>5</v>
      </c>
      <c r="M270" s="27">
        <f>IF(G270="","",VLOOKUP(G270,WMS!$E$3:$U$944,7,0)*L270)</f>
        <v>30</v>
      </c>
      <c r="N270" s="28" t="str">
        <f>IF(G270="","",VLOOKUP(G270,WMS!$E$3:$U$944,17,0))</f>
        <v>A24-301</v>
      </c>
      <c r="O270" s="29">
        <f t="shared" si="47"/>
        <v>12</v>
      </c>
      <c r="P270" s="29">
        <f t="shared" si="48"/>
        <v>0.05</v>
      </c>
      <c r="Q270" s="26" t="str">
        <f>IF(G270="","",VLOOKUP(G270,WMS!$E$3:$G$944,2,FALSE))</f>
        <v>KAS18101901</v>
      </c>
      <c r="R270" s="26" t="str">
        <f>IF(G270="","",VLOOKUP(G270,WMS!$E$3:$G$944,3,FALSE))</f>
        <v>KAS1810190104</v>
      </c>
      <c r="S270" s="17" t="str">
        <f>IF(R270="","",VLOOKUP(R270,CUSTOMS!$E$3:$N$1470,2,FALSE))</f>
        <v>9503006000</v>
      </c>
      <c r="T270" s="17" t="str">
        <f>IF(R270="","",VLOOKUP(R270,CUSTOMS!$E$3:$N$1470,3,FALSE))</f>
        <v>涂彩套装</v>
      </c>
      <c r="U270" s="18">
        <f t="shared" si="49"/>
        <v>30</v>
      </c>
      <c r="V270" s="18" t="str">
        <f>IF(R270="","",VLOOKUP(R270,CUSTOMS!$E$3:$N$1470,5,FALSE))</f>
        <v>套</v>
      </c>
      <c r="W270" s="33">
        <f>IF(R270="","",VLOOKUP(R270,CUSTOMS!$E$3:$N$1470,6,FALSE))</f>
        <v>5</v>
      </c>
      <c r="X270" s="33">
        <f t="shared" si="50"/>
        <v>150</v>
      </c>
      <c r="Y270" s="18" t="str">
        <f>IF(R270="","",VLOOKUP(R270,CUSTOMS!$E$3:$N$1470,8,FALSE))</f>
        <v>港币</v>
      </c>
      <c r="Z270" s="18" t="str">
        <f>IF(R270="","",VLOOKUP(R270,CUSTOMS!$E$3:$N$1470,9,FALSE))</f>
        <v>中国</v>
      </c>
      <c r="AA270" s="18" t="str">
        <f>IF(R270="","",VLOOKUP(R270,CUSTOMS!$E$3:$N$1470,10,FALSE))</f>
        <v>美国</v>
      </c>
      <c r="AB270" s="33">
        <f>IF(R270="","",VLOOKUP(G270,WMS!$E$3:$T$944,15,FALSE))</f>
        <v>0.37</v>
      </c>
      <c r="AC270" s="33">
        <f t="shared" si="51"/>
        <v>11.1</v>
      </c>
      <c r="AD270" s="33" t="str">
        <f>IF(S270="","",VLOOKUP(S270,海关监管条件!$A$1:$B$2000,2,FALSE))</f>
        <v xml:space="preserve">A </v>
      </c>
    </row>
    <row r="271" spans="1:30">
      <c r="A271" s="2">
        <v>43494</v>
      </c>
      <c r="B271" s="2">
        <v>43495</v>
      </c>
      <c r="C271" s="2" t="s">
        <v>4197</v>
      </c>
      <c r="D271" s="3" t="s">
        <v>307</v>
      </c>
      <c r="E271" s="3" t="s">
        <v>2737</v>
      </c>
      <c r="F271" s="3" t="s">
        <v>2740</v>
      </c>
      <c r="G271" s="17" t="str">
        <f t="shared" si="52"/>
        <v>KG-ARI-1808-00019-00439/42623106</v>
      </c>
      <c r="H271" s="18">
        <f>IF(G271="","",VLOOKUP(G271,WMS!$E$3:$Q$944,7,FALSE))</f>
        <v>6</v>
      </c>
      <c r="I271" s="18">
        <f>IF(G271="","",VLOOKUP(G271,WMS!$E$3:$Q$944,8,FALSE))</f>
        <v>3.05</v>
      </c>
      <c r="J271" s="18">
        <f>IF(G271="","",VLOOKUP(G271,WMS!$E$3:$Q$944,13,FALSE))</f>
        <v>2.3E-2</v>
      </c>
      <c r="K271" s="26" t="b">
        <f t="shared" si="53"/>
        <v>1</v>
      </c>
      <c r="L271" s="7">
        <v>5</v>
      </c>
      <c r="M271" s="27">
        <f>IF(G271="","",VLOOKUP(G271,WMS!$E$3:$U$944,7,0)*L271)</f>
        <v>30</v>
      </c>
      <c r="N271" s="28" t="str">
        <f>IF(G271="","",VLOOKUP(G271,WMS!$E$3:$U$944,17,0))</f>
        <v>A24-101</v>
      </c>
      <c r="O271" s="29">
        <f t="shared" si="47"/>
        <v>15.25</v>
      </c>
      <c r="P271" s="29">
        <f t="shared" si="48"/>
        <v>0.11499999999999999</v>
      </c>
      <c r="Q271" s="26" t="str">
        <f>IF(G271="","",VLOOKUP(G271,WMS!$E$3:$G$944,2,FALSE))</f>
        <v>KAS18101901</v>
      </c>
      <c r="R271" s="26" t="str">
        <f>IF(G271="","",VLOOKUP(G271,WMS!$E$3:$G$944,3,FALSE))</f>
        <v>KAS1810190101</v>
      </c>
      <c r="S271" s="17" t="str">
        <f>IF(R271="","",VLOOKUP(R271,CUSTOMS!$E$3:$N$1470,2,FALSE))</f>
        <v>9503008900</v>
      </c>
      <c r="T271" s="17" t="str">
        <f>IF(R271="","",VLOOKUP(R271,CUSTOMS!$E$3:$N$1470,3,FALSE))</f>
        <v>套装玩具(彩绘玩具)</v>
      </c>
      <c r="U271" s="18">
        <f t="shared" si="49"/>
        <v>30</v>
      </c>
      <c r="V271" s="18" t="str">
        <f>IF(R271="","",VLOOKUP(R271,CUSTOMS!$E$3:$N$1470,5,FALSE))</f>
        <v>套</v>
      </c>
      <c r="W271" s="33">
        <f>IF(R271="","",VLOOKUP(R271,CUSTOMS!$E$3:$N$1470,6,FALSE))</f>
        <v>5</v>
      </c>
      <c r="X271" s="33">
        <f t="shared" si="50"/>
        <v>150</v>
      </c>
      <c r="Y271" s="18" t="str">
        <f>IF(R271="","",VLOOKUP(R271,CUSTOMS!$E$3:$N$1470,8,FALSE))</f>
        <v>港币</v>
      </c>
      <c r="Z271" s="18" t="str">
        <f>IF(R271="","",VLOOKUP(R271,CUSTOMS!$E$3:$N$1470,9,FALSE))</f>
        <v>中国</v>
      </c>
      <c r="AA271" s="18" t="str">
        <f>IF(R271="","",VLOOKUP(R271,CUSTOMS!$E$3:$N$1470,10,FALSE))</f>
        <v>美国</v>
      </c>
      <c r="AB271" s="33">
        <f>IF(R271="","",VLOOKUP(G271,WMS!$E$3:$T$944,15,FALSE))</f>
        <v>0.47</v>
      </c>
      <c r="AC271" s="33">
        <f t="shared" si="51"/>
        <v>14.1</v>
      </c>
      <c r="AD271" s="33" t="str">
        <f>IF(S271="","",VLOOKUP(S271,海关监管条件!$A$1:$B$2000,2,FALSE))</f>
        <v xml:space="preserve">A </v>
      </c>
    </row>
    <row r="272" spans="1:30">
      <c r="A272" s="2">
        <v>43494</v>
      </c>
      <c r="B272" s="2">
        <v>43495</v>
      </c>
      <c r="C272" s="2" t="s">
        <v>4197</v>
      </c>
      <c r="D272" s="3" t="s">
        <v>301</v>
      </c>
      <c r="E272" s="3" t="s">
        <v>2733</v>
      </c>
      <c r="F272" s="3" t="s">
        <v>4196</v>
      </c>
      <c r="G272" s="17" t="str">
        <f t="shared" si="52"/>
        <v>KG-ARI-1808-00019-00478/42629337</v>
      </c>
      <c r="H272" s="18">
        <f>IF(G272="","",VLOOKUP(G272,WMS!$E$3:$Q$944,7,FALSE))</f>
        <v>4</v>
      </c>
      <c r="I272" s="18">
        <f>IF(G272="","",VLOOKUP(G272,WMS!$E$3:$Q$944,8,FALSE))</f>
        <v>1.1000000000000001</v>
      </c>
      <c r="J272" s="18">
        <f>IF(G272="","",VLOOKUP(G272,WMS!$E$3:$Q$944,13,FALSE))</f>
        <v>1.2E-2</v>
      </c>
      <c r="K272" s="26" t="b">
        <f t="shared" si="53"/>
        <v>1</v>
      </c>
      <c r="L272" s="7">
        <v>4</v>
      </c>
      <c r="M272" s="27">
        <f>IF(G272="","",VLOOKUP(G272,WMS!$E$3:$U$944,7,0)*L272)</f>
        <v>16</v>
      </c>
      <c r="N272" s="28" t="str">
        <f>IF(G272="","",VLOOKUP(G272,WMS!$E$3:$U$944,17,0))</f>
        <v>A23-204</v>
      </c>
      <c r="O272" s="29">
        <f t="shared" si="47"/>
        <v>4.4000000000000004</v>
      </c>
      <c r="P272" s="29">
        <f t="shared" si="48"/>
        <v>4.8000000000000001E-2</v>
      </c>
      <c r="Q272" s="26" t="str">
        <f>IF(G272="","",VLOOKUP(G272,WMS!$E$3:$G$944,2,FALSE))</f>
        <v>KAS18101201</v>
      </c>
      <c r="R272" s="26" t="str">
        <f>IF(G272="","",VLOOKUP(G272,WMS!$E$3:$G$944,3,FALSE))</f>
        <v>KAS1810120104</v>
      </c>
      <c r="S272" s="17" t="str">
        <f>IF(R272="","",VLOOKUP(R272,CUSTOMS!$E$3:$N$1470,2,FALSE))</f>
        <v>9503002100</v>
      </c>
      <c r="T272" s="17" t="str">
        <f>IF(R272="","",VLOOKUP(R272,CUSTOMS!$E$3:$N$1470,3,FALSE))</f>
        <v>动物玩偶:狐狸</v>
      </c>
      <c r="U272" s="18">
        <f t="shared" si="49"/>
        <v>16</v>
      </c>
      <c r="V272" s="18" t="str">
        <f>IF(R272="","",VLOOKUP(R272,CUSTOMS!$E$3:$N$1470,5,FALSE))</f>
        <v>个</v>
      </c>
      <c r="W272" s="33">
        <f>IF(R272="","",VLOOKUP(R272,CUSTOMS!$E$3:$N$1470,6,FALSE))</f>
        <v>2</v>
      </c>
      <c r="X272" s="33">
        <f t="shared" si="50"/>
        <v>32</v>
      </c>
      <c r="Y272" s="18" t="str">
        <f>IF(R272="","",VLOOKUP(R272,CUSTOMS!$E$3:$N$1470,8,FALSE))</f>
        <v>美元</v>
      </c>
      <c r="Z272" s="18" t="str">
        <f>IF(R272="","",VLOOKUP(R272,CUSTOMS!$E$3:$N$1470,9,FALSE))</f>
        <v>中国</v>
      </c>
      <c r="AA272" s="18" t="str">
        <f>IF(R272="","",VLOOKUP(R272,CUSTOMS!$E$3:$N$1470,10,FALSE))</f>
        <v>中国</v>
      </c>
      <c r="AB272" s="33">
        <f>IF(R272="","",VLOOKUP(G272,WMS!$E$3:$T$944,15,FALSE))</f>
        <v>0.20499999999999999</v>
      </c>
      <c r="AC272" s="33">
        <f t="shared" si="51"/>
        <v>3.28</v>
      </c>
      <c r="AD272" s="33" t="str">
        <f>IF(S272="","",VLOOKUP(S272,海关监管条件!$A$1:$B$2000,2,FALSE))</f>
        <v>A</v>
      </c>
    </row>
    <row r="273" spans="1:30">
      <c r="A273" s="2">
        <v>43494</v>
      </c>
      <c r="B273" s="2">
        <v>43495</v>
      </c>
      <c r="C273" s="2" t="s">
        <v>4197</v>
      </c>
      <c r="D273" s="3" t="s">
        <v>2805</v>
      </c>
      <c r="E273" s="3" t="s">
        <v>2806</v>
      </c>
      <c r="F273" s="3">
        <v>42641162</v>
      </c>
      <c r="G273" s="17" t="str">
        <f t="shared" si="52"/>
        <v>KG-ARI-1808-00019-00586/42641162</v>
      </c>
      <c r="H273" s="18">
        <f>IF(G273="","",VLOOKUP(G273,WMS!$E$3:$Q$944,7,FALSE))</f>
        <v>4</v>
      </c>
      <c r="I273" s="18">
        <f>IF(G273="","",VLOOKUP(G273,WMS!$E$3:$Q$944,8,FALSE))</f>
        <v>10.35</v>
      </c>
      <c r="J273" s="18">
        <f>IF(G273="","",VLOOKUP(G273,WMS!$E$3:$Q$944,13,FALSE))</f>
        <v>3.4000000000000002E-2</v>
      </c>
      <c r="K273" s="26" t="b">
        <f t="shared" si="53"/>
        <v>1</v>
      </c>
      <c r="L273" s="7">
        <v>9</v>
      </c>
      <c r="M273" s="27">
        <f>IF(G273="","",VLOOKUP(G273,WMS!$E$3:$U$944,7,0)*L273)</f>
        <v>36</v>
      </c>
      <c r="N273" s="28" t="str">
        <f>IF(G273="","",VLOOKUP(G273,WMS!$E$3:$U$944,17,0))</f>
        <v>A22-201</v>
      </c>
      <c r="O273" s="29">
        <f t="shared" si="47"/>
        <v>93.149999999999991</v>
      </c>
      <c r="P273" s="29">
        <f t="shared" si="48"/>
        <v>0.30600000000000005</v>
      </c>
      <c r="Q273" s="26" t="str">
        <f>IF(G273="","",VLOOKUP(G273,WMS!$E$3:$G$944,2,FALSE))</f>
        <v>KAS18111901</v>
      </c>
      <c r="R273" s="26" t="str">
        <f>IF(G273="","",VLOOKUP(G273,WMS!$E$3:$G$944,3,FALSE))</f>
        <v>KAS1811190105</v>
      </c>
      <c r="S273" s="17" t="str">
        <f>IF(R273="","",VLOOKUP(R273,CUSTOMS!$E$3:$N$1470,2,FALSE))</f>
        <v>6911101900</v>
      </c>
      <c r="T273" s="17" t="str">
        <f>IF(R273="","",VLOOKUP(R273,CUSTOMS!$E$3:$N$1470,3,FALSE))</f>
        <v>日用瓷:盘.锅.壶</v>
      </c>
      <c r="U273" s="18">
        <f t="shared" si="49"/>
        <v>36</v>
      </c>
      <c r="V273" s="18" t="str">
        <f>IF(R273="","",VLOOKUP(R273,CUSTOMS!$E$3:$N$1470,5,FALSE))</f>
        <v>只</v>
      </c>
      <c r="W273" s="33">
        <f>IF(R273="","",VLOOKUP(R273,CUSTOMS!$E$3:$N$1470,6,FALSE))</f>
        <v>1</v>
      </c>
      <c r="X273" s="33">
        <f t="shared" si="50"/>
        <v>36</v>
      </c>
      <c r="Y273" s="18" t="str">
        <f>IF(R273="","",VLOOKUP(R273,CUSTOMS!$E$3:$N$1470,8,FALSE))</f>
        <v>港币</v>
      </c>
      <c r="Z273" s="18" t="str">
        <f>IF(R273="","",VLOOKUP(R273,CUSTOMS!$E$3:$N$1470,9,FALSE))</f>
        <v>中国</v>
      </c>
      <c r="AA273" s="18" t="str">
        <f>IF(R273="","",VLOOKUP(R273,CUSTOMS!$E$3:$N$1470,10,FALSE))</f>
        <v>美国</v>
      </c>
      <c r="AB273" s="33">
        <f>IF(R273="","",VLOOKUP(G273,WMS!$E$3:$T$944,15,FALSE))</f>
        <v>1.95</v>
      </c>
      <c r="AC273" s="33">
        <f t="shared" si="51"/>
        <v>70.2</v>
      </c>
      <c r="AD273" s="33" t="str">
        <f>IF(S273="","",VLOOKUP(S273,海关监管条件!$A$1:$B$2000,2,FALSE))</f>
        <v>A</v>
      </c>
    </row>
    <row r="274" spans="1:30">
      <c r="A274" s="2">
        <v>43494</v>
      </c>
      <c r="B274" s="2">
        <v>43495</v>
      </c>
      <c r="C274" s="2" t="s">
        <v>4197</v>
      </c>
      <c r="D274" s="3" t="s">
        <v>1061</v>
      </c>
      <c r="E274" s="3" t="s">
        <v>3324</v>
      </c>
      <c r="F274" s="3">
        <v>42599517</v>
      </c>
      <c r="G274" s="17" t="str">
        <f t="shared" si="52"/>
        <v>KG-ARI-1812-00048-00931/42599517</v>
      </c>
      <c r="H274" s="18">
        <f>IF(G274="","",VLOOKUP(G274,WMS!$E$3:$Q$944,7,FALSE))</f>
        <v>2</v>
      </c>
      <c r="I274" s="18">
        <f>IF(G274="","",VLOOKUP(G274,WMS!$E$3:$Q$944,8,FALSE))</f>
        <v>1.35</v>
      </c>
      <c r="J274" s="18">
        <f>IF(G274="","",VLOOKUP(G274,WMS!$E$3:$Q$944,13,FALSE))</f>
        <v>4.2999999999999997E-2</v>
      </c>
      <c r="K274" s="26" t="b">
        <f t="shared" si="53"/>
        <v>1</v>
      </c>
      <c r="L274" s="7">
        <v>20</v>
      </c>
      <c r="M274" s="27">
        <f>IF(G274="","",VLOOKUP(G274,WMS!$E$3:$U$944,7,0)*L274)</f>
        <v>40</v>
      </c>
      <c r="N274" s="28" t="str">
        <f>IF(G274="","",VLOOKUP(G274,WMS!$E$3:$U$944,17,0))</f>
        <v>A36-101-202</v>
      </c>
      <c r="O274" s="29">
        <f t="shared" si="47"/>
        <v>27</v>
      </c>
      <c r="P274" s="29">
        <f t="shared" si="48"/>
        <v>0.85999999999999988</v>
      </c>
      <c r="Q274" s="26" t="str">
        <f>IF(G274="","",VLOOKUP(G274,WMS!$E$3:$G$944,2,FALSE))</f>
        <v>KAS19011803</v>
      </c>
      <c r="R274" s="26" t="str">
        <f>IF(G274="","",VLOOKUP(G274,WMS!$E$3:$G$944,3,FALSE))</f>
        <v>KAS1901180302</v>
      </c>
      <c r="S274" s="17" t="str">
        <f>IF(R274="","",VLOOKUP(R274,CUSTOMS!$E$3:$N$1470,2,FALSE))</f>
        <v>6702100000</v>
      </c>
      <c r="T274" s="17" t="str">
        <f>IF(R274="","",VLOOKUP(R274,CUSTOMS!$E$3:$N$1470,3,FALSE))</f>
        <v>人造植物盆景</v>
      </c>
      <c r="U274" s="18">
        <f t="shared" si="49"/>
        <v>42</v>
      </c>
      <c r="V274" s="18" t="str">
        <f>IF(R274="","",VLOOKUP(R274,CUSTOMS!$E$3:$N$1470,5,FALSE))</f>
        <v>千克</v>
      </c>
      <c r="W274" s="33">
        <f>IF(R274="","",VLOOKUP(R274,CUSTOMS!$E$3:$N$1470,6,FALSE))</f>
        <v>15</v>
      </c>
      <c r="X274" s="33">
        <f t="shared" si="50"/>
        <v>630</v>
      </c>
      <c r="Y274" s="18" t="str">
        <f>IF(R274="","",VLOOKUP(R274,CUSTOMS!$E$3:$N$1470,8,FALSE))</f>
        <v>港币</v>
      </c>
      <c r="Z274" s="18" t="str">
        <f>IF(R274="","",VLOOKUP(R274,CUSTOMS!$E$3:$N$1470,9,FALSE))</f>
        <v>中国</v>
      </c>
      <c r="AA274" s="18" t="str">
        <f>IF(R274="","",VLOOKUP(R274,CUSTOMS!$E$3:$N$1470,10,FALSE))</f>
        <v>美国</v>
      </c>
      <c r="AB274" s="33">
        <f>IF(R274="","",VLOOKUP(G274,WMS!$E$3:$T$944,15,FALSE))</f>
        <v>1.05</v>
      </c>
      <c r="AC274" s="33">
        <f t="shared" si="51"/>
        <v>42</v>
      </c>
      <c r="AD274" s="33" t="str">
        <f>IF(S274="","",VLOOKUP(S274,海关监管条件!$A$1:$B$2000,2,FALSE))</f>
        <v xml:space="preserve">无 </v>
      </c>
    </row>
    <row r="275" spans="1:30">
      <c r="A275" s="2">
        <v>43494</v>
      </c>
      <c r="B275" s="2">
        <v>43495</v>
      </c>
      <c r="C275" s="2" t="s">
        <v>4197</v>
      </c>
      <c r="D275" s="3" t="s">
        <v>384</v>
      </c>
      <c r="E275" s="3" t="s">
        <v>2822</v>
      </c>
      <c r="F275" s="3">
        <v>42625360</v>
      </c>
      <c r="G275" s="17" t="str">
        <f t="shared" si="52"/>
        <v>KG-ARI-1812-00048-00952/42625360</v>
      </c>
      <c r="H275" s="18">
        <f>IF(G275="","",VLOOKUP(G275,WMS!$E$3:$Q$944,7,FALSE))</f>
        <v>12</v>
      </c>
      <c r="I275" s="18">
        <f>IF(G275="","",VLOOKUP(G275,WMS!$E$3:$Q$944,8,FALSE))</f>
        <v>1</v>
      </c>
      <c r="J275" s="18">
        <f>IF(G275="","",VLOOKUP(G275,WMS!$E$3:$Q$944,13,FALSE))</f>
        <v>1.4E-2</v>
      </c>
      <c r="K275" s="26" t="b">
        <f t="shared" si="53"/>
        <v>1</v>
      </c>
      <c r="L275" s="7">
        <v>1</v>
      </c>
      <c r="M275" s="27">
        <f>IF(G275="","",VLOOKUP(G275,WMS!$E$3:$U$944,7,0)*L275)</f>
        <v>12</v>
      </c>
      <c r="N275" s="28" t="str">
        <f>IF(G275="","",VLOOKUP(G275,WMS!$E$3:$U$944,17,0))</f>
        <v>A38-202</v>
      </c>
      <c r="O275" s="29">
        <f t="shared" si="47"/>
        <v>1</v>
      </c>
      <c r="P275" s="29">
        <f t="shared" si="48"/>
        <v>1.4E-2</v>
      </c>
      <c r="Q275" s="26" t="str">
        <f>IF(G275="","",VLOOKUP(G275,WMS!$E$3:$G$944,2,FALSE))</f>
        <v>KAS18120601</v>
      </c>
      <c r="R275" s="26" t="str">
        <f>IF(G275="","",VLOOKUP(G275,WMS!$E$3:$G$944,3,FALSE))</f>
        <v>KAS1812060104</v>
      </c>
      <c r="S275" s="17" t="str">
        <f>IF(R275="","",VLOOKUP(R275,CUSTOMS!$E$3:$N$1470,2,FALSE))</f>
        <v>9505900000</v>
      </c>
      <c r="T275" s="17" t="str">
        <f>IF(R275="","",VLOOKUP(R275,CUSTOMS!$E$3:$N$1470,3,FALSE))</f>
        <v>节日用品:云朵/月亮/星星串形挂饰</v>
      </c>
      <c r="U275" s="18">
        <f t="shared" si="49"/>
        <v>0.5</v>
      </c>
      <c r="V275" s="18" t="str">
        <f>IF(R275="","",VLOOKUP(R275,CUSTOMS!$E$3:$N$1470,5,FALSE))</f>
        <v>千克</v>
      </c>
      <c r="W275" s="33">
        <f>IF(R275="","",VLOOKUP(R275,CUSTOMS!$E$3:$N$1470,6,FALSE))</f>
        <v>5.5</v>
      </c>
      <c r="X275" s="33">
        <f t="shared" si="50"/>
        <v>2.75</v>
      </c>
      <c r="Y275" s="18" t="str">
        <f>IF(R275="","",VLOOKUP(R275,CUSTOMS!$E$3:$N$1470,8,FALSE))</f>
        <v>美元</v>
      </c>
      <c r="Z275" s="18" t="str">
        <f>IF(R275="","",VLOOKUP(R275,CUSTOMS!$E$3:$N$1470,9,FALSE))</f>
        <v>中国</v>
      </c>
      <c r="AA275" s="18" t="str">
        <f>IF(R275="","",VLOOKUP(R275,CUSTOMS!$E$3:$N$1470,10,FALSE))</f>
        <v>美国</v>
      </c>
      <c r="AB275" s="33">
        <f>IF(R275="","",VLOOKUP(G275,WMS!$E$3:$T$944,15,FALSE))</f>
        <v>4.1666666666666664E-2</v>
      </c>
      <c r="AC275" s="33">
        <f t="shared" si="51"/>
        <v>0.5</v>
      </c>
      <c r="AD275" s="33" t="str">
        <f>IF(S275="","",VLOOKUP(S275,海关监管条件!$A$1:$B$2000,2,FALSE))</f>
        <v xml:space="preserve">无 </v>
      </c>
    </row>
    <row r="276" spans="1:30">
      <c r="A276" s="2">
        <v>43494</v>
      </c>
      <c r="B276" s="2">
        <v>43495</v>
      </c>
      <c r="C276" s="2" t="s">
        <v>4197</v>
      </c>
      <c r="D276" s="3" t="s">
        <v>938</v>
      </c>
      <c r="E276" s="3" t="s">
        <v>3241</v>
      </c>
      <c r="F276" s="3" t="s">
        <v>3260</v>
      </c>
      <c r="G276" s="17" t="str">
        <f t="shared" ref="G276:G313" si="54">IF(F276="","",E276&amp;"/"&amp;F276)</f>
        <v>KG-ARI-1812-00048-01039/42260066</v>
      </c>
      <c r="H276" s="18">
        <f>IF(G276="","",VLOOKUP(G276,WMS!$E$3:$Q$944,7,FALSE))</f>
        <v>2</v>
      </c>
      <c r="I276" s="18">
        <f>IF(G276="","",VLOOKUP(G276,WMS!$E$3:$Q$944,8,FALSE))</f>
        <v>2.1</v>
      </c>
      <c r="J276" s="18">
        <f>IF(G276="","",VLOOKUP(G276,WMS!$E$3:$Q$944,13,FALSE))</f>
        <v>4.1000000000000002E-2</v>
      </c>
      <c r="K276" s="26" t="b">
        <f t="shared" ref="K276:K313" si="55">IF(M276="","",EXACT(H276,M276/L276))</f>
        <v>1</v>
      </c>
      <c r="L276" s="7">
        <v>5</v>
      </c>
      <c r="M276" s="27">
        <f>IF(G276="","",VLOOKUP(G276,WMS!$E$3:$U$944,7,0)*L276)</f>
        <v>10</v>
      </c>
      <c r="N276" s="28" t="str">
        <f>IF(G276="","",VLOOKUP(G276,WMS!$E$3:$U$944,17,0))</f>
        <v>A45-203</v>
      </c>
      <c r="O276" s="29">
        <f t="shared" ref="O276:O313" si="56">IF(L276="","",I276*L276)</f>
        <v>10.5</v>
      </c>
      <c r="P276" s="29">
        <f t="shared" ref="P276:P313" si="57">IF(L276="","",J276*L276)</f>
        <v>0.20500000000000002</v>
      </c>
      <c r="Q276" s="26" t="str">
        <f>IF(G276="","",VLOOKUP(G276,WMS!$E$3:$G$944,2,FALSE))</f>
        <v>KAS19011102</v>
      </c>
      <c r="R276" s="26" t="str">
        <f>IF(G276="","",VLOOKUP(G276,WMS!$E$3:$G$944,3,FALSE))</f>
        <v>KAS1901110216</v>
      </c>
      <c r="S276" s="17" t="str">
        <f>IF(R276="","",VLOOKUP(R276,CUSTOMS!$E$3:$N$1470,2,FALSE))</f>
        <v>9503008900</v>
      </c>
      <c r="T276" s="17" t="str">
        <f>IF(R276="","",VLOOKUP(R276,CUSTOMS!$E$3:$N$1470,3,FALSE))</f>
        <v>儿童玩具：玩具收银机</v>
      </c>
      <c r="U276" s="18">
        <f t="shared" ref="U276:U313" si="58">IF(V276="","",IF(V276="千克",M276*AB276,M276))</f>
        <v>10</v>
      </c>
      <c r="V276" s="18" t="str">
        <f>IF(R276="","",VLOOKUP(R276,CUSTOMS!$E$3:$N$1470,5,FALSE))</f>
        <v>个</v>
      </c>
      <c r="W276" s="33">
        <f>IF(R276="","",VLOOKUP(R276,CUSTOMS!$E$3:$N$1470,6,FALSE))</f>
        <v>1.5</v>
      </c>
      <c r="X276" s="33">
        <f t="shared" ref="X276:X313" si="59">IF(W276="","",U276*W276)</f>
        <v>15</v>
      </c>
      <c r="Y276" s="18" t="str">
        <f>IF(R276="","",VLOOKUP(R276,CUSTOMS!$E$3:$N$1470,8,FALSE))</f>
        <v>美元</v>
      </c>
      <c r="Z276" s="18" t="str">
        <f>IF(R276="","",VLOOKUP(R276,CUSTOMS!$E$3:$N$1470,9,FALSE))</f>
        <v>中国</v>
      </c>
      <c r="AA276" s="18" t="str">
        <f>IF(R276="","",VLOOKUP(R276,CUSTOMS!$E$3:$N$1470,10,FALSE))</f>
        <v>美国</v>
      </c>
      <c r="AB276" s="33">
        <f>IF(R276="","",VLOOKUP(G276,WMS!$E$3:$T$944,15,FALSE))</f>
        <v>1.125</v>
      </c>
      <c r="AC276" s="33">
        <f t="shared" ref="AC276:AC313" si="60">IF(AB276="","",M276*AB276)</f>
        <v>11.25</v>
      </c>
      <c r="AD276" s="33" t="str">
        <f>IF(S276="","",VLOOKUP(S276,海关监管条件!$A$1:$B$2000,2,FALSE))</f>
        <v xml:space="preserve">A </v>
      </c>
    </row>
    <row r="277" spans="1:30">
      <c r="A277" s="2">
        <v>43494</v>
      </c>
      <c r="B277" s="2">
        <v>43495</v>
      </c>
      <c r="C277" s="2" t="s">
        <v>4197</v>
      </c>
      <c r="D277" s="3" t="s">
        <v>938</v>
      </c>
      <c r="E277" s="3" t="s">
        <v>3241</v>
      </c>
      <c r="F277" s="3" t="s">
        <v>3257</v>
      </c>
      <c r="G277" s="17" t="str">
        <f t="shared" si="54"/>
        <v>KG-ARI-1812-00048-01039/42410164</v>
      </c>
      <c r="H277" s="18">
        <f>IF(G277="","",VLOOKUP(G277,WMS!$E$3:$Q$944,7,FALSE))</f>
        <v>6</v>
      </c>
      <c r="I277" s="18">
        <f>IF(G277="","",VLOOKUP(G277,WMS!$E$3:$Q$944,8,FALSE))</f>
        <v>2.2999999999999998</v>
      </c>
      <c r="J277" s="18">
        <f>IF(G277="","",VLOOKUP(G277,WMS!$E$3:$Q$944,13,FALSE))</f>
        <v>2.8000000000000001E-2</v>
      </c>
      <c r="K277" s="26" t="b">
        <f t="shared" si="55"/>
        <v>1</v>
      </c>
      <c r="L277" s="7">
        <v>2</v>
      </c>
      <c r="M277" s="27">
        <f>IF(G277="","",VLOOKUP(G277,WMS!$E$3:$U$944,7,0)*L277)</f>
        <v>12</v>
      </c>
      <c r="N277" s="28" t="str">
        <f>IF(G277="","",VLOOKUP(G277,WMS!$E$3:$U$944,17,0))</f>
        <v>A12-203</v>
      </c>
      <c r="O277" s="29">
        <f t="shared" si="56"/>
        <v>4.5999999999999996</v>
      </c>
      <c r="P277" s="29">
        <f t="shared" si="57"/>
        <v>5.6000000000000001E-2</v>
      </c>
      <c r="Q277" s="26" t="str">
        <f>IF(G277="","",VLOOKUP(G277,WMS!$E$3:$G$944,2,FALSE))</f>
        <v>KAS19011102</v>
      </c>
      <c r="R277" s="26" t="str">
        <f>IF(G277="","",VLOOKUP(G277,WMS!$E$3:$G$944,3,FALSE))</f>
        <v>KAS1901110211</v>
      </c>
      <c r="S277" s="17" t="str">
        <f>IF(R277="","",VLOOKUP(R277,CUSTOMS!$E$3:$N$1470,2,FALSE))</f>
        <v>9503008900</v>
      </c>
      <c r="T277" s="17" t="str">
        <f>IF(R277="","",VLOOKUP(R277,CUSTOMS!$E$3:$N$1470,3,FALSE))</f>
        <v>儿童玩具：惯性车</v>
      </c>
      <c r="U277" s="18">
        <f t="shared" si="58"/>
        <v>12</v>
      </c>
      <c r="V277" s="18" t="str">
        <f>IF(R277="","",VLOOKUP(R277,CUSTOMS!$E$3:$N$1470,5,FALSE))</f>
        <v>个</v>
      </c>
      <c r="W277" s="33">
        <f>IF(R277="","",VLOOKUP(R277,CUSTOMS!$E$3:$N$1470,6,FALSE))</f>
        <v>0.8</v>
      </c>
      <c r="X277" s="33">
        <f t="shared" si="59"/>
        <v>9.6000000000000014</v>
      </c>
      <c r="Y277" s="18" t="str">
        <f>IF(R277="","",VLOOKUP(R277,CUSTOMS!$E$3:$N$1470,8,FALSE))</f>
        <v>美元</v>
      </c>
      <c r="Z277" s="18" t="str">
        <f>IF(R277="","",VLOOKUP(R277,CUSTOMS!$E$3:$N$1470,9,FALSE))</f>
        <v>中国</v>
      </c>
      <c r="AA277" s="18" t="str">
        <f>IF(R277="","",VLOOKUP(R277,CUSTOMS!$E$3:$N$1470,10,FALSE))</f>
        <v>美国</v>
      </c>
      <c r="AB277" s="33">
        <f>IF(R277="","",VLOOKUP(G277,WMS!$E$3:$T$944,15,FALSE))</f>
        <v>0.31666666666666665</v>
      </c>
      <c r="AC277" s="33">
        <f t="shared" si="60"/>
        <v>3.8</v>
      </c>
      <c r="AD277" s="33" t="str">
        <f>IF(S277="","",VLOOKUP(S277,海关监管条件!$A$1:$B$2000,2,FALSE))</f>
        <v xml:space="preserve">A </v>
      </c>
    </row>
    <row r="278" spans="1:30">
      <c r="A278" s="2">
        <v>43494</v>
      </c>
      <c r="B278" s="2">
        <v>43495</v>
      </c>
      <c r="C278" s="2" t="s">
        <v>4197</v>
      </c>
      <c r="D278" s="3" t="s">
        <v>938</v>
      </c>
      <c r="E278" s="3" t="s">
        <v>3241</v>
      </c>
      <c r="F278" s="3">
        <v>42410188</v>
      </c>
      <c r="G278" s="17" t="str">
        <f t="shared" si="54"/>
        <v>KG-ARI-1812-00048-01039/42410188</v>
      </c>
      <c r="H278" s="18">
        <f>IF(G278="","",VLOOKUP(G278,WMS!$E$3:$Q$944,7,FALSE))</f>
        <v>6</v>
      </c>
      <c r="I278" s="18">
        <f>IF(G278="","",VLOOKUP(G278,WMS!$E$3:$Q$944,8,FALSE))</f>
        <v>2.2999999999999998</v>
      </c>
      <c r="J278" s="18">
        <f>IF(G278="","",VLOOKUP(G278,WMS!$E$3:$Q$944,13,FALSE))</f>
        <v>2.9000000000000001E-2</v>
      </c>
      <c r="K278" s="26" t="b">
        <f t="shared" si="55"/>
        <v>1</v>
      </c>
      <c r="L278" s="7">
        <v>2</v>
      </c>
      <c r="M278" s="27">
        <f>IF(G278="","",VLOOKUP(G278,WMS!$E$3:$U$944,7,0)*L278)</f>
        <v>12</v>
      </c>
      <c r="N278" s="28" t="str">
        <f>IF(G278="","",VLOOKUP(G278,WMS!$E$3:$U$944,17,0))</f>
        <v>A12-102</v>
      </c>
      <c r="O278" s="29">
        <f t="shared" si="56"/>
        <v>4.5999999999999996</v>
      </c>
      <c r="P278" s="29">
        <f t="shared" si="57"/>
        <v>5.8000000000000003E-2</v>
      </c>
      <c r="Q278" s="26" t="str">
        <f>IF(G278="","",VLOOKUP(G278,WMS!$E$3:$G$944,2,FALSE))</f>
        <v>KAS19011102</v>
      </c>
      <c r="R278" s="26" t="str">
        <f>IF(G278="","",VLOOKUP(G278,WMS!$E$3:$G$944,3,FALSE))</f>
        <v>KAS1901110211</v>
      </c>
      <c r="S278" s="17" t="str">
        <f>IF(R278="","",VLOOKUP(R278,CUSTOMS!$E$3:$N$1470,2,FALSE))</f>
        <v>9503008900</v>
      </c>
      <c r="T278" s="17" t="str">
        <f>IF(R278="","",VLOOKUP(R278,CUSTOMS!$E$3:$N$1470,3,FALSE))</f>
        <v>儿童玩具：惯性车</v>
      </c>
      <c r="U278" s="18">
        <f t="shared" si="58"/>
        <v>12</v>
      </c>
      <c r="V278" s="18" t="str">
        <f>IF(R278="","",VLOOKUP(R278,CUSTOMS!$E$3:$N$1470,5,FALSE))</f>
        <v>个</v>
      </c>
      <c r="W278" s="33">
        <f>IF(R278="","",VLOOKUP(R278,CUSTOMS!$E$3:$N$1470,6,FALSE))</f>
        <v>0.8</v>
      </c>
      <c r="X278" s="33">
        <f t="shared" si="59"/>
        <v>9.6000000000000014</v>
      </c>
      <c r="Y278" s="18" t="str">
        <f>IF(R278="","",VLOOKUP(R278,CUSTOMS!$E$3:$N$1470,8,FALSE))</f>
        <v>美元</v>
      </c>
      <c r="Z278" s="18" t="str">
        <f>IF(R278="","",VLOOKUP(R278,CUSTOMS!$E$3:$N$1470,9,FALSE))</f>
        <v>中国</v>
      </c>
      <c r="AA278" s="18" t="str">
        <f>IF(R278="","",VLOOKUP(R278,CUSTOMS!$E$3:$N$1470,10,FALSE))</f>
        <v>美国</v>
      </c>
      <c r="AB278" s="33">
        <f>IF(R278="","",VLOOKUP(G278,WMS!$E$3:$T$944,15,FALSE))</f>
        <v>0.31666666666666665</v>
      </c>
      <c r="AC278" s="33">
        <f t="shared" si="60"/>
        <v>3.8</v>
      </c>
      <c r="AD278" s="33" t="str">
        <f>IF(S278="","",VLOOKUP(S278,海关监管条件!$A$1:$B$2000,2,FALSE))</f>
        <v xml:space="preserve">A </v>
      </c>
    </row>
    <row r="279" spans="1:30">
      <c r="A279" s="2">
        <v>43494</v>
      </c>
      <c r="B279" s="2">
        <v>43495</v>
      </c>
      <c r="C279" s="2" t="s">
        <v>4197</v>
      </c>
      <c r="D279" s="3" t="s">
        <v>938</v>
      </c>
      <c r="E279" s="3" t="s">
        <v>3241</v>
      </c>
      <c r="F279" s="3" t="s">
        <v>3256</v>
      </c>
      <c r="G279" s="17" t="str">
        <f t="shared" si="54"/>
        <v>KG-ARI-1812-00048-01039/42475385</v>
      </c>
      <c r="H279" s="18">
        <f>IF(G279="","",VLOOKUP(G279,WMS!$E$3:$Q$944,7,FALSE))</f>
        <v>4</v>
      </c>
      <c r="I279" s="18">
        <f>IF(G279="","",VLOOKUP(G279,WMS!$E$3:$Q$944,8,FALSE))</f>
        <v>4.6500000000000004</v>
      </c>
      <c r="J279" s="18">
        <f>IF(G279="","",VLOOKUP(G279,WMS!$E$3:$Q$944,13,FALSE))</f>
        <v>5.5E-2</v>
      </c>
      <c r="K279" s="26" t="b">
        <f t="shared" si="55"/>
        <v>1</v>
      </c>
      <c r="L279" s="7">
        <v>1</v>
      </c>
      <c r="M279" s="27">
        <f>IF(G279="","",VLOOKUP(G279,WMS!$E$3:$U$944,7,0)*L279)</f>
        <v>4</v>
      </c>
      <c r="N279" s="28" t="str">
        <f>IF(G279="","",VLOOKUP(G279,WMS!$E$3:$U$944,17,0))</f>
        <v>A12-102</v>
      </c>
      <c r="O279" s="29">
        <f t="shared" si="56"/>
        <v>4.6500000000000004</v>
      </c>
      <c r="P279" s="29">
        <f t="shared" si="57"/>
        <v>5.5E-2</v>
      </c>
      <c r="Q279" s="26" t="str">
        <f>IF(G279="","",VLOOKUP(G279,WMS!$E$3:$G$944,2,FALSE))</f>
        <v>KAS19011102</v>
      </c>
      <c r="R279" s="26" t="str">
        <f>IF(G279="","",VLOOKUP(G279,WMS!$E$3:$G$944,3,FALSE))</f>
        <v>KAS1901110213</v>
      </c>
      <c r="S279" s="17" t="str">
        <f>IF(R279="","",VLOOKUP(R279,CUSTOMS!$E$3:$N$1470,2,FALSE))</f>
        <v>9503008900</v>
      </c>
      <c r="T279" s="17" t="str">
        <f>IF(R279="","",VLOOKUP(R279,CUSTOMS!$E$3:$N$1470,3,FALSE))</f>
        <v>儿童玩具：工程车</v>
      </c>
      <c r="U279" s="18">
        <f t="shared" si="58"/>
        <v>4</v>
      </c>
      <c r="V279" s="18" t="str">
        <f>IF(R279="","",VLOOKUP(R279,CUSTOMS!$E$3:$N$1470,5,FALSE))</f>
        <v>个</v>
      </c>
      <c r="W279" s="33">
        <f>IF(R279="","",VLOOKUP(R279,CUSTOMS!$E$3:$N$1470,6,FALSE))</f>
        <v>1.5</v>
      </c>
      <c r="X279" s="33">
        <f t="shared" si="59"/>
        <v>6</v>
      </c>
      <c r="Y279" s="18" t="str">
        <f>IF(R279="","",VLOOKUP(R279,CUSTOMS!$E$3:$N$1470,8,FALSE))</f>
        <v>美元</v>
      </c>
      <c r="Z279" s="18" t="str">
        <f>IF(R279="","",VLOOKUP(R279,CUSTOMS!$E$3:$N$1470,9,FALSE))</f>
        <v>中国</v>
      </c>
      <c r="AA279" s="18" t="str">
        <f>IF(R279="","",VLOOKUP(R279,CUSTOMS!$E$3:$N$1470,10,FALSE))</f>
        <v>美国</v>
      </c>
      <c r="AB279" s="33">
        <f>IF(R279="","",VLOOKUP(G279,WMS!$E$3:$T$944,15,FALSE))</f>
        <v>1.05</v>
      </c>
      <c r="AC279" s="33">
        <f t="shared" si="60"/>
        <v>4.2</v>
      </c>
      <c r="AD279" s="33" t="str">
        <f>IF(S279="","",VLOOKUP(S279,海关监管条件!$A$1:$B$2000,2,FALSE))</f>
        <v xml:space="preserve">A </v>
      </c>
    </row>
    <row r="280" spans="1:30">
      <c r="A280" s="2">
        <v>43494</v>
      </c>
      <c r="B280" s="2">
        <v>43495</v>
      </c>
      <c r="C280" s="2" t="s">
        <v>4197</v>
      </c>
      <c r="D280" s="3" t="s">
        <v>938</v>
      </c>
      <c r="E280" s="3" t="s">
        <v>3241</v>
      </c>
      <c r="F280" s="3" t="s">
        <v>3266</v>
      </c>
      <c r="G280" s="17" t="str">
        <f t="shared" si="54"/>
        <v>KG-ARI-1812-00048-01039/42500612</v>
      </c>
      <c r="H280" s="18">
        <f>IF(G280="","",VLOOKUP(G280,WMS!$E$3:$Q$944,7,FALSE))</f>
        <v>4</v>
      </c>
      <c r="I280" s="18">
        <f>IF(G280="","",VLOOKUP(G280,WMS!$E$3:$Q$944,8,FALSE))</f>
        <v>2.2999999999999998</v>
      </c>
      <c r="J280" s="18">
        <f>IF(G280="","",VLOOKUP(G280,WMS!$E$3:$Q$944,13,FALSE))</f>
        <v>2.5999999999999999E-2</v>
      </c>
      <c r="K280" s="26" t="b">
        <f t="shared" si="55"/>
        <v>1</v>
      </c>
      <c r="L280" s="7">
        <v>14</v>
      </c>
      <c r="M280" s="27">
        <f>IF(G280="","",VLOOKUP(G280,WMS!$E$3:$U$944,7,0)*L280)</f>
        <v>56</v>
      </c>
      <c r="N280" s="28" t="str">
        <f>IF(G280="","",VLOOKUP(G280,WMS!$E$3:$U$944,17,0))</f>
        <v>A12-302</v>
      </c>
      <c r="O280" s="29">
        <f t="shared" si="56"/>
        <v>32.199999999999996</v>
      </c>
      <c r="P280" s="29">
        <f t="shared" si="57"/>
        <v>0.36399999999999999</v>
      </c>
      <c r="Q280" s="26" t="str">
        <f>IF(G280="","",VLOOKUP(G280,WMS!$E$3:$G$944,2,FALSE))</f>
        <v>KAS19011101</v>
      </c>
      <c r="R280" s="26" t="str">
        <f>IF(G280="","",VLOOKUP(G280,WMS!$E$3:$G$944,3,FALSE))</f>
        <v>KAS1901110103</v>
      </c>
      <c r="S280" s="17" t="str">
        <f>IF(R280="","",VLOOKUP(R280,CUSTOMS!$E$3:$N$1470,2,FALSE))</f>
        <v>9503008900</v>
      </c>
      <c r="T280" s="17" t="str">
        <f>IF(R280="","",VLOOKUP(R280,CUSTOMS!$E$3:$N$1470,3,FALSE))</f>
        <v>儿童玩具：医具套</v>
      </c>
      <c r="U280" s="18">
        <f t="shared" si="58"/>
        <v>56</v>
      </c>
      <c r="V280" s="18" t="str">
        <f>IF(R280="","",VLOOKUP(R280,CUSTOMS!$E$3:$N$1470,5,FALSE))</f>
        <v>个</v>
      </c>
      <c r="W280" s="33">
        <f>IF(R280="","",VLOOKUP(R280,CUSTOMS!$E$3:$N$1470,6,FALSE))</f>
        <v>0.6</v>
      </c>
      <c r="X280" s="33">
        <f t="shared" si="59"/>
        <v>33.6</v>
      </c>
      <c r="Y280" s="18" t="str">
        <f>IF(R280="","",VLOOKUP(R280,CUSTOMS!$E$3:$N$1470,8,FALSE))</f>
        <v>美元</v>
      </c>
      <c r="Z280" s="18" t="str">
        <f>IF(R280="","",VLOOKUP(R280,CUSTOMS!$E$3:$N$1470,9,FALSE))</f>
        <v>中国</v>
      </c>
      <c r="AA280" s="18" t="str">
        <f>IF(R280="","",VLOOKUP(R280,CUSTOMS!$E$3:$N$1470,10,FALSE))</f>
        <v>美国</v>
      </c>
      <c r="AB280" s="33">
        <f>IF(R280="","",VLOOKUP(G280,WMS!$E$3:$T$944,15,FALSE))</f>
        <v>0.57500000000000007</v>
      </c>
      <c r="AC280" s="33">
        <f t="shared" si="60"/>
        <v>32.200000000000003</v>
      </c>
      <c r="AD280" s="33" t="str">
        <f>IF(S280="","",VLOOKUP(S280,海关监管条件!$A$1:$B$2000,2,FALSE))</f>
        <v xml:space="preserve">A </v>
      </c>
    </row>
    <row r="281" spans="1:30">
      <c r="A281" s="2">
        <v>43494</v>
      </c>
      <c r="B281" s="2">
        <v>43495</v>
      </c>
      <c r="C281" s="2" t="s">
        <v>4197</v>
      </c>
      <c r="D281" s="3" t="s">
        <v>938</v>
      </c>
      <c r="E281" s="3" t="s">
        <v>3241</v>
      </c>
      <c r="F281" s="3" t="s">
        <v>3265</v>
      </c>
      <c r="G281" s="17" t="str">
        <f t="shared" si="54"/>
        <v>KG-ARI-1812-00048-01039/42647614</v>
      </c>
      <c r="H281" s="18">
        <f>IF(G281="","",VLOOKUP(G281,WMS!$E$3:$Q$944,7,FALSE))</f>
        <v>4</v>
      </c>
      <c r="I281" s="18">
        <f>IF(G281="","",VLOOKUP(G281,WMS!$E$3:$Q$944,8,FALSE))</f>
        <v>3.35</v>
      </c>
      <c r="J281" s="18">
        <f>IF(G281="","",VLOOKUP(G281,WMS!$E$3:$Q$944,13,FALSE))</f>
        <v>2.8000000000000001E-2</v>
      </c>
      <c r="K281" s="26" t="b">
        <f t="shared" si="55"/>
        <v>1</v>
      </c>
      <c r="L281" s="7">
        <v>2</v>
      </c>
      <c r="M281" s="27">
        <f>IF(G281="","",VLOOKUP(G281,WMS!$E$3:$U$944,7,0)*L281)</f>
        <v>8</v>
      </c>
      <c r="N281" s="28" t="str">
        <f>IF(G281="","",VLOOKUP(G281,WMS!$E$3:$U$944,17,0))</f>
        <v>A12-302</v>
      </c>
      <c r="O281" s="29">
        <f t="shared" si="56"/>
        <v>6.7</v>
      </c>
      <c r="P281" s="29">
        <f t="shared" si="57"/>
        <v>5.6000000000000001E-2</v>
      </c>
      <c r="Q281" s="26" t="str">
        <f>IF(G281="","",VLOOKUP(G281,WMS!$E$3:$G$944,2,FALSE))</f>
        <v>KAS19011102</v>
      </c>
      <c r="R281" s="26" t="str">
        <f>IF(G281="","",VLOOKUP(G281,WMS!$E$3:$G$944,3,FALSE))</f>
        <v>KAS1901110204</v>
      </c>
      <c r="S281" s="17" t="str">
        <f>IF(R281="","",VLOOKUP(R281,CUSTOMS!$E$3:$N$1470,2,FALSE))</f>
        <v>9503006000</v>
      </c>
      <c r="T281" s="17" t="str">
        <f>IF(R281="","",VLOOKUP(R281,CUSTOMS!$E$3:$N$1470,3,FALSE))</f>
        <v>智力玩具：积木</v>
      </c>
      <c r="U281" s="18">
        <f t="shared" si="58"/>
        <v>8</v>
      </c>
      <c r="V281" s="18" t="str">
        <f>IF(R281="","",VLOOKUP(R281,CUSTOMS!$E$3:$N$1470,5,FALSE))</f>
        <v>套</v>
      </c>
      <c r="W281" s="33">
        <f>IF(R281="","",VLOOKUP(R281,CUSTOMS!$E$3:$N$1470,6,FALSE))</f>
        <v>2.5</v>
      </c>
      <c r="X281" s="33">
        <f t="shared" si="59"/>
        <v>20</v>
      </c>
      <c r="Y281" s="18" t="str">
        <f>IF(R281="","",VLOOKUP(R281,CUSTOMS!$E$3:$N$1470,8,FALSE))</f>
        <v>美元</v>
      </c>
      <c r="Z281" s="18" t="str">
        <f>IF(R281="","",VLOOKUP(R281,CUSTOMS!$E$3:$N$1470,9,FALSE))</f>
        <v>中国</v>
      </c>
      <c r="AA281" s="18" t="str">
        <f>IF(R281="","",VLOOKUP(R281,CUSTOMS!$E$3:$N$1470,10,FALSE))</f>
        <v>美国</v>
      </c>
      <c r="AB281" s="33">
        <f>IF(R281="","",VLOOKUP(G281,WMS!$E$3:$T$944,15,FALSE))</f>
        <v>0.75</v>
      </c>
      <c r="AC281" s="33">
        <f t="shared" si="60"/>
        <v>6</v>
      </c>
      <c r="AD281" s="33" t="str">
        <f>IF(S281="","",VLOOKUP(S281,海关监管条件!$A$1:$B$2000,2,FALSE))</f>
        <v xml:space="preserve">A </v>
      </c>
    </row>
    <row r="282" spans="1:30">
      <c r="A282" s="2">
        <v>43494</v>
      </c>
      <c r="B282" s="2">
        <v>43495</v>
      </c>
      <c r="C282" s="2" t="s">
        <v>4197</v>
      </c>
      <c r="D282" s="3" t="s">
        <v>1099</v>
      </c>
      <c r="E282" s="3" t="s">
        <v>3346</v>
      </c>
      <c r="F282" s="3" t="s">
        <v>3363</v>
      </c>
      <c r="G282" s="17" t="str">
        <f t="shared" si="54"/>
        <v>KG-ARI-1812-00048-01111/42412328</v>
      </c>
      <c r="H282" s="18">
        <f>IF(G282="","",VLOOKUP(G282,WMS!$E$3:$Q$944,7,FALSE))</f>
        <v>6</v>
      </c>
      <c r="I282" s="18">
        <f>IF(G282="","",VLOOKUP(G282,WMS!$E$3:$Q$944,8,FALSE))</f>
        <v>1.45</v>
      </c>
      <c r="J282" s="18">
        <f>IF(G282="","",VLOOKUP(G282,WMS!$E$3:$Q$944,13,FALSE))</f>
        <v>1.4999999999999999E-2</v>
      </c>
      <c r="K282" s="26" t="b">
        <f t="shared" si="55"/>
        <v>1</v>
      </c>
      <c r="L282" s="7">
        <v>9</v>
      </c>
      <c r="M282" s="27">
        <f>IF(G282="","",VLOOKUP(G282,WMS!$E$3:$U$944,7,0)*L282)</f>
        <v>54</v>
      </c>
      <c r="N282" s="28" t="str">
        <f>IF(G282="","",VLOOKUP(G282,WMS!$E$3:$U$944,17,0))</f>
        <v>A45-103</v>
      </c>
      <c r="O282" s="29">
        <f t="shared" si="56"/>
        <v>13.049999999999999</v>
      </c>
      <c r="P282" s="29">
        <f t="shared" si="57"/>
        <v>0.13500000000000001</v>
      </c>
      <c r="Q282" s="26" t="str">
        <f>IF(G282="","",VLOOKUP(G282,WMS!$E$3:$G$944,2,FALSE))</f>
        <v>KAS19012302</v>
      </c>
      <c r="R282" s="26" t="str">
        <f>IF(G282="","",VLOOKUP(G282,WMS!$E$3:$G$944,3,FALSE))</f>
        <v>KAS1901230212</v>
      </c>
      <c r="S282" s="17" t="str">
        <f>IF(R282="","",VLOOKUP(R282,CUSTOMS!$E$3:$N$1470,2,FALSE))</f>
        <v>9503008900</v>
      </c>
      <c r="T282" s="17" t="str">
        <f>IF(R282="","",VLOOKUP(R282,CUSTOMS!$E$3:$N$1470,3,FALSE))</f>
        <v>塑胶电子玩具</v>
      </c>
      <c r="U282" s="18">
        <f t="shared" si="58"/>
        <v>5.3460000000000001</v>
      </c>
      <c r="V282" s="18" t="str">
        <f>IF(R282="","",VLOOKUP(R282,CUSTOMS!$E$3:$N$1470,5,FALSE))</f>
        <v>千克</v>
      </c>
      <c r="W282" s="33">
        <f>IF(R282="","",VLOOKUP(R282,CUSTOMS!$E$3:$N$1470,6,FALSE))</f>
        <v>50.45</v>
      </c>
      <c r="X282" s="33">
        <f t="shared" si="59"/>
        <v>269.70570000000004</v>
      </c>
      <c r="Y282" s="18" t="str">
        <f>IF(R282="","",VLOOKUP(R282,CUSTOMS!$E$3:$N$1470,8,FALSE))</f>
        <v>美元</v>
      </c>
      <c r="Z282" s="18" t="str">
        <f>IF(R282="","",VLOOKUP(R282,CUSTOMS!$E$3:$N$1470,9,FALSE))</f>
        <v>中国</v>
      </c>
      <c r="AA282" s="18" t="str">
        <f>IF(R282="","",VLOOKUP(R282,CUSTOMS!$E$3:$N$1470,10,FALSE))</f>
        <v>美国</v>
      </c>
      <c r="AB282" s="33">
        <f>IF(R282="","",VLOOKUP(G282,WMS!$E$3:$T$944,15,FALSE))</f>
        <v>9.9000000000000005E-2</v>
      </c>
      <c r="AC282" s="33">
        <f t="shared" si="60"/>
        <v>5.3460000000000001</v>
      </c>
      <c r="AD282" s="33" t="str">
        <f>IF(S282="","",VLOOKUP(S282,海关监管条件!$A$1:$B$2000,2,FALSE))</f>
        <v xml:space="preserve">A </v>
      </c>
    </row>
    <row r="283" spans="1:30">
      <c r="A283" s="2">
        <v>43494</v>
      </c>
      <c r="B283" s="2">
        <v>43495</v>
      </c>
      <c r="C283" s="2" t="s">
        <v>4197</v>
      </c>
      <c r="D283" s="3" t="s">
        <v>1099</v>
      </c>
      <c r="E283" s="3" t="s">
        <v>3346</v>
      </c>
      <c r="F283" s="3" t="s">
        <v>3350</v>
      </c>
      <c r="G283" s="17" t="str">
        <f t="shared" si="54"/>
        <v>KG-ARI-1812-00048-01111/42474371</v>
      </c>
      <c r="H283" s="18">
        <f>IF(G283="","",VLOOKUP(G283,WMS!$E$3:$Q$944,7,FALSE))</f>
        <v>4</v>
      </c>
      <c r="I283" s="18">
        <f>IF(G283="","",VLOOKUP(G283,WMS!$E$3:$Q$944,8,FALSE))</f>
        <v>1.05</v>
      </c>
      <c r="J283" s="18">
        <f>IF(G283="","",VLOOKUP(G283,WMS!$E$3:$Q$944,13,FALSE))</f>
        <v>1.6E-2</v>
      </c>
      <c r="K283" s="26" t="b">
        <f t="shared" si="55"/>
        <v>1</v>
      </c>
      <c r="L283" s="7">
        <v>8</v>
      </c>
      <c r="M283" s="27">
        <f>IF(G283="","",VLOOKUP(G283,WMS!$E$3:$U$944,7,0)*L283)</f>
        <v>32</v>
      </c>
      <c r="N283" s="28" t="str">
        <f>IF(G283="","",VLOOKUP(G283,WMS!$E$3:$U$944,17,0))</f>
        <v>A35-301</v>
      </c>
      <c r="O283" s="29">
        <f t="shared" si="56"/>
        <v>8.4</v>
      </c>
      <c r="P283" s="29">
        <f t="shared" si="57"/>
        <v>0.128</v>
      </c>
      <c r="Q283" s="26" t="str">
        <f>IF(G283="","",VLOOKUP(G283,WMS!$E$3:$G$944,2,FALSE))</f>
        <v>KAS19012302</v>
      </c>
      <c r="R283" s="26" t="str">
        <f>IF(G283="","",VLOOKUP(G283,WMS!$E$3:$G$944,3,FALSE))</f>
        <v>KAS1901230203</v>
      </c>
      <c r="S283" s="17" t="str">
        <f>IF(R283="","",VLOOKUP(R283,CUSTOMS!$E$3:$N$1470,2,FALSE))</f>
        <v>9503008900</v>
      </c>
      <c r="T283" s="17" t="str">
        <f>IF(R283="","",VLOOKUP(R283,CUSTOMS!$E$3:$N$1470,3,FALSE))</f>
        <v>塑胶毛绒玩具</v>
      </c>
      <c r="U283" s="18">
        <f t="shared" si="58"/>
        <v>3.8239999999999998</v>
      </c>
      <c r="V283" s="18" t="str">
        <f>IF(R283="","",VLOOKUP(R283,CUSTOMS!$E$3:$N$1470,5,FALSE))</f>
        <v>千克</v>
      </c>
      <c r="W283" s="33">
        <f>IF(R283="","",VLOOKUP(R283,CUSTOMS!$E$3:$N$1470,6,FALSE))</f>
        <v>25.18</v>
      </c>
      <c r="X283" s="33">
        <f t="shared" si="59"/>
        <v>96.288319999999999</v>
      </c>
      <c r="Y283" s="18" t="str">
        <f>IF(R283="","",VLOOKUP(R283,CUSTOMS!$E$3:$N$1470,8,FALSE))</f>
        <v>美元</v>
      </c>
      <c r="Z283" s="18" t="str">
        <f>IF(R283="","",VLOOKUP(R283,CUSTOMS!$E$3:$N$1470,9,FALSE))</f>
        <v>中国</v>
      </c>
      <c r="AA283" s="18" t="str">
        <f>IF(R283="","",VLOOKUP(R283,CUSTOMS!$E$3:$N$1470,10,FALSE))</f>
        <v>美国</v>
      </c>
      <c r="AB283" s="33">
        <f>IF(R283="","",VLOOKUP(G283,WMS!$E$3:$T$944,15,FALSE))</f>
        <v>0.1195</v>
      </c>
      <c r="AC283" s="33">
        <f t="shared" si="60"/>
        <v>3.8239999999999998</v>
      </c>
      <c r="AD283" s="33" t="str">
        <f>IF(S283="","",VLOOKUP(S283,海关监管条件!$A$1:$B$2000,2,FALSE))</f>
        <v xml:space="preserve">A </v>
      </c>
    </row>
    <row r="284" spans="1:30">
      <c r="A284" s="2">
        <v>43494</v>
      </c>
      <c r="B284" s="2">
        <v>43495</v>
      </c>
      <c r="C284" s="2" t="s">
        <v>4197</v>
      </c>
      <c r="D284" s="3" t="s">
        <v>1099</v>
      </c>
      <c r="E284" s="3" t="s">
        <v>3346</v>
      </c>
      <c r="F284" s="3" t="s">
        <v>3365</v>
      </c>
      <c r="G284" s="17" t="str">
        <f t="shared" si="54"/>
        <v>KG-ARI-1812-00048-01111/42475682</v>
      </c>
      <c r="H284" s="18">
        <f>IF(G284="","",VLOOKUP(G284,WMS!$E$3:$Q$944,7,FALSE))</f>
        <v>6</v>
      </c>
      <c r="I284" s="18">
        <f>IF(G284="","",VLOOKUP(G284,WMS!$E$3:$Q$944,8,FALSE))</f>
        <v>2.25</v>
      </c>
      <c r="J284" s="18">
        <f>IF(G284="","",VLOOKUP(G284,WMS!$E$3:$Q$944,13,FALSE))</f>
        <v>1.7999999999999999E-2</v>
      </c>
      <c r="K284" s="26" t="b">
        <f t="shared" si="55"/>
        <v>1</v>
      </c>
      <c r="L284" s="7">
        <v>10</v>
      </c>
      <c r="M284" s="27">
        <f>IF(G284="","",VLOOKUP(G284,WMS!$E$3:$U$944,7,0)*L284)</f>
        <v>60</v>
      </c>
      <c r="N284" s="28" t="str">
        <f>IF(G284="","",VLOOKUP(G284,WMS!$E$3:$U$944,17,0))</f>
        <v>A35-202</v>
      </c>
      <c r="O284" s="29">
        <f t="shared" si="56"/>
        <v>22.5</v>
      </c>
      <c r="P284" s="29">
        <f t="shared" si="57"/>
        <v>0.18</v>
      </c>
      <c r="Q284" s="26" t="str">
        <f>IF(G284="","",VLOOKUP(G284,WMS!$E$3:$G$944,2,FALSE))</f>
        <v>KAS19012302</v>
      </c>
      <c r="R284" s="26" t="str">
        <f>IF(G284="","",VLOOKUP(G284,WMS!$E$3:$G$944,3,FALSE))</f>
        <v>KAS1901230214</v>
      </c>
      <c r="S284" s="17" t="str">
        <f>IF(R284="","",VLOOKUP(R284,CUSTOMS!$E$3:$N$1470,2,FALSE))</f>
        <v>9503008900</v>
      </c>
      <c r="T284" s="17" t="str">
        <f>IF(R284="","",VLOOKUP(R284,CUSTOMS!$E$3:$N$1470,3,FALSE))</f>
        <v>塑胶电子玩具</v>
      </c>
      <c r="U284" s="18">
        <f t="shared" si="58"/>
        <v>12.505000000000001</v>
      </c>
      <c r="V284" s="18" t="str">
        <f>IF(R284="","",VLOOKUP(R284,CUSTOMS!$E$3:$N$1470,5,FALSE))</f>
        <v>千克</v>
      </c>
      <c r="W284" s="33">
        <f>IF(R284="","",VLOOKUP(R284,CUSTOMS!$E$3:$N$1470,6,FALSE))</f>
        <v>20.09</v>
      </c>
      <c r="X284" s="33">
        <f t="shared" si="59"/>
        <v>251.22545000000002</v>
      </c>
      <c r="Y284" s="18" t="str">
        <f>IF(R284="","",VLOOKUP(R284,CUSTOMS!$E$3:$N$1470,8,FALSE))</f>
        <v>美元</v>
      </c>
      <c r="Z284" s="18" t="str">
        <f>IF(R284="","",VLOOKUP(R284,CUSTOMS!$E$3:$N$1470,9,FALSE))</f>
        <v>中国</v>
      </c>
      <c r="AA284" s="18" t="str">
        <f>IF(R284="","",VLOOKUP(R284,CUSTOMS!$E$3:$N$1470,10,FALSE))</f>
        <v>美国</v>
      </c>
      <c r="AB284" s="33">
        <f>IF(R284="","",VLOOKUP(G284,WMS!$E$3:$T$944,15,FALSE))</f>
        <v>0.20841666666666667</v>
      </c>
      <c r="AC284" s="33">
        <f t="shared" si="60"/>
        <v>12.505000000000001</v>
      </c>
      <c r="AD284" s="33" t="str">
        <f>IF(S284="","",VLOOKUP(S284,海关监管条件!$A$1:$B$2000,2,FALSE))</f>
        <v xml:space="preserve">A </v>
      </c>
    </row>
    <row r="285" spans="1:30">
      <c r="A285" s="2">
        <v>43494</v>
      </c>
      <c r="B285" s="2">
        <v>43495</v>
      </c>
      <c r="C285" s="2" t="s">
        <v>4197</v>
      </c>
      <c r="D285" s="3" t="s">
        <v>1099</v>
      </c>
      <c r="E285" s="3" t="s">
        <v>3346</v>
      </c>
      <c r="F285" s="3" t="s">
        <v>3353</v>
      </c>
      <c r="G285" s="17" t="str">
        <f t="shared" si="54"/>
        <v>KG-ARI-1812-00048-01111/42549345</v>
      </c>
      <c r="H285" s="18">
        <f>IF(G285="","",VLOOKUP(G285,WMS!$E$3:$Q$944,7,FALSE))</f>
        <v>4</v>
      </c>
      <c r="I285" s="18">
        <f>IF(G285="","",VLOOKUP(G285,WMS!$E$3:$Q$944,8,FALSE))</f>
        <v>1.85</v>
      </c>
      <c r="J285" s="18">
        <f>IF(G285="","",VLOOKUP(G285,WMS!$E$3:$Q$944,13,FALSE))</f>
        <v>0.02</v>
      </c>
      <c r="K285" s="26" t="b">
        <f t="shared" si="55"/>
        <v>1</v>
      </c>
      <c r="L285" s="7">
        <v>14</v>
      </c>
      <c r="M285" s="27">
        <f>IF(G285="","",VLOOKUP(G285,WMS!$E$3:$U$944,7,0)*L285)</f>
        <v>56</v>
      </c>
      <c r="N285" s="28" t="str">
        <f>IF(G285="","",VLOOKUP(G285,WMS!$E$3:$U$944,17,0))</f>
        <v>A45-202</v>
      </c>
      <c r="O285" s="29">
        <f t="shared" si="56"/>
        <v>25.900000000000002</v>
      </c>
      <c r="P285" s="29">
        <f t="shared" si="57"/>
        <v>0.28000000000000003</v>
      </c>
      <c r="Q285" s="26" t="str">
        <f>IF(G285="","",VLOOKUP(G285,WMS!$E$3:$G$944,2,FALSE))</f>
        <v>KAS19012302</v>
      </c>
      <c r="R285" s="26" t="str">
        <f>IF(G285="","",VLOOKUP(G285,WMS!$E$3:$G$944,3,FALSE))</f>
        <v>KAS1901230205</v>
      </c>
      <c r="S285" s="17" t="str">
        <f>IF(R285="","",VLOOKUP(R285,CUSTOMS!$E$3:$N$1470,2,FALSE))</f>
        <v>9503008900</v>
      </c>
      <c r="T285" s="17" t="str">
        <f>IF(R285="","",VLOOKUP(R285,CUSTOMS!$E$3:$N$1470,3,FALSE))</f>
        <v>塑胶电子玩具</v>
      </c>
      <c r="U285" s="18">
        <f t="shared" si="58"/>
        <v>13.048</v>
      </c>
      <c r="V285" s="18" t="str">
        <f>IF(R285="","",VLOOKUP(R285,CUSTOMS!$E$3:$N$1470,5,FALSE))</f>
        <v>千克</v>
      </c>
      <c r="W285" s="33">
        <f>IF(R285="","",VLOOKUP(R285,CUSTOMS!$E$3:$N$1470,6,FALSE))</f>
        <v>5.79</v>
      </c>
      <c r="X285" s="33">
        <f t="shared" si="59"/>
        <v>75.547920000000005</v>
      </c>
      <c r="Y285" s="18" t="str">
        <f>IF(R285="","",VLOOKUP(R285,CUSTOMS!$E$3:$N$1470,8,FALSE))</f>
        <v>美元</v>
      </c>
      <c r="Z285" s="18" t="str">
        <f>IF(R285="","",VLOOKUP(R285,CUSTOMS!$E$3:$N$1470,9,FALSE))</f>
        <v>中国</v>
      </c>
      <c r="AA285" s="18" t="str">
        <f>IF(R285="","",VLOOKUP(R285,CUSTOMS!$E$3:$N$1470,10,FALSE))</f>
        <v>美国</v>
      </c>
      <c r="AB285" s="33">
        <f>IF(R285="","",VLOOKUP(G285,WMS!$E$3:$T$944,15,FALSE))</f>
        <v>0.23300000000000001</v>
      </c>
      <c r="AC285" s="33">
        <f t="shared" si="60"/>
        <v>13.048</v>
      </c>
      <c r="AD285" s="33" t="str">
        <f>IF(S285="","",VLOOKUP(S285,海关监管条件!$A$1:$B$2000,2,FALSE))</f>
        <v xml:space="preserve">A </v>
      </c>
    </row>
    <row r="286" spans="1:30">
      <c r="A286" s="2">
        <v>43494</v>
      </c>
      <c r="B286" s="2">
        <v>43495</v>
      </c>
      <c r="C286" s="2" t="s">
        <v>4197</v>
      </c>
      <c r="D286" s="3" t="s">
        <v>814</v>
      </c>
      <c r="E286" s="3" t="s">
        <v>3197</v>
      </c>
      <c r="F286" s="3">
        <v>42110743</v>
      </c>
      <c r="G286" s="17" t="str">
        <f t="shared" si="54"/>
        <v>KG-ARI-1812-00048-01250/42110743</v>
      </c>
      <c r="H286" s="18">
        <f>IF(G286="","",VLOOKUP(G286,WMS!$E$3:$Q$944,7,FALSE))</f>
        <v>6</v>
      </c>
      <c r="I286" s="18">
        <f>IF(G286="","",VLOOKUP(G286,WMS!$E$3:$Q$944,8,FALSE))</f>
        <v>1.9</v>
      </c>
      <c r="J286" s="18">
        <f>IF(G286="","",VLOOKUP(G286,WMS!$E$3:$Q$944,13,FALSE))</f>
        <v>1.2999999999999999E-2</v>
      </c>
      <c r="K286" s="26" t="b">
        <f t="shared" si="55"/>
        <v>1</v>
      </c>
      <c r="L286" s="7">
        <v>1</v>
      </c>
      <c r="M286" s="27">
        <f>IF(G286="","",VLOOKUP(G286,WMS!$E$3:$U$944,7,0)*L286)</f>
        <v>6</v>
      </c>
      <c r="N286" s="28" t="str">
        <f>IF(G286="","",VLOOKUP(G286,WMS!$E$3:$U$944,17,0))</f>
        <v>A25-202</v>
      </c>
      <c r="O286" s="29">
        <f t="shared" si="56"/>
        <v>1.9</v>
      </c>
      <c r="P286" s="29">
        <f t="shared" si="57"/>
        <v>1.2999999999999999E-2</v>
      </c>
      <c r="Q286" s="26" t="str">
        <f>IF(G286="","",VLOOKUP(G286,WMS!$E$3:$G$944,2,FALSE))</f>
        <v>KAS19010304</v>
      </c>
      <c r="R286" s="26" t="str">
        <f>IF(G286="","",VLOOKUP(G286,WMS!$E$3:$G$944,3,FALSE))</f>
        <v>KAS1901030410</v>
      </c>
      <c r="S286" s="17" t="str">
        <f>IF(R286="","",VLOOKUP(R286,CUSTOMS!$E$3:$N$1470,2,FALSE))</f>
        <v>9503008900</v>
      </c>
      <c r="T286" s="17" t="str">
        <f>IF(R286="","",VLOOKUP(R286,CUSTOMS!$E$3:$N$1470,3,FALSE))</f>
        <v>塑胶玩具</v>
      </c>
      <c r="U286" s="18">
        <f t="shared" si="58"/>
        <v>1.5769230769230771</v>
      </c>
      <c r="V286" s="18" t="str">
        <f>IF(R286="","",VLOOKUP(R286,CUSTOMS!$E$3:$N$1470,5,FALSE))</f>
        <v>千克</v>
      </c>
      <c r="W286" s="33">
        <f>IF(R286="","",VLOOKUP(R286,CUSTOMS!$E$3:$N$1470,6,FALSE))</f>
        <v>6.7916999999999996</v>
      </c>
      <c r="X286" s="33">
        <f t="shared" si="59"/>
        <v>10.709988461538462</v>
      </c>
      <c r="Y286" s="18" t="str">
        <f>IF(R286="","",VLOOKUP(R286,CUSTOMS!$E$3:$N$1470,8,FALSE))</f>
        <v>美元</v>
      </c>
      <c r="Z286" s="18" t="str">
        <f>IF(R286="","",VLOOKUP(R286,CUSTOMS!$E$3:$N$1470,9,FALSE))</f>
        <v>中国</v>
      </c>
      <c r="AA286" s="18" t="str">
        <f>IF(R286="","",VLOOKUP(R286,CUSTOMS!$E$3:$N$1470,10,FALSE))</f>
        <v>美国</v>
      </c>
      <c r="AB286" s="33">
        <f>IF(R286="","",VLOOKUP(G286,WMS!$E$3:$T$944,15,FALSE))</f>
        <v>0.26282051282051283</v>
      </c>
      <c r="AC286" s="33">
        <f t="shared" si="60"/>
        <v>1.5769230769230771</v>
      </c>
      <c r="AD286" s="33" t="str">
        <f>IF(S286="","",VLOOKUP(S286,海关监管条件!$A$1:$B$2000,2,FALSE))</f>
        <v xml:space="preserve">A </v>
      </c>
    </row>
    <row r="287" spans="1:30">
      <c r="A287" s="2">
        <v>43494</v>
      </c>
      <c r="B287" s="2">
        <v>43495</v>
      </c>
      <c r="C287" s="2" t="s">
        <v>4197</v>
      </c>
      <c r="D287" s="3" t="s">
        <v>814</v>
      </c>
      <c r="E287" s="3" t="s">
        <v>3197</v>
      </c>
      <c r="F287" s="3">
        <v>42332541</v>
      </c>
      <c r="G287" s="17" t="str">
        <f t="shared" si="54"/>
        <v>KG-ARI-1812-00048-01250/42332541</v>
      </c>
      <c r="H287" s="18">
        <f>IF(G287="","",VLOOKUP(G287,WMS!$E$3:$Q$944,7,FALSE))</f>
        <v>4</v>
      </c>
      <c r="I287" s="18">
        <f>IF(G287="","",VLOOKUP(G287,WMS!$E$3:$Q$944,8,FALSE))</f>
        <v>4.7</v>
      </c>
      <c r="J287" s="18">
        <f>IF(G287="","",VLOOKUP(G287,WMS!$E$3:$Q$944,13,FALSE))</f>
        <v>6.0999999999999999E-2</v>
      </c>
      <c r="K287" s="26" t="b">
        <f t="shared" si="55"/>
        <v>1</v>
      </c>
      <c r="L287" s="7">
        <v>6</v>
      </c>
      <c r="M287" s="27">
        <f>IF(G287="","",VLOOKUP(G287,WMS!$E$3:$U$944,7,0)*L287)</f>
        <v>24</v>
      </c>
      <c r="N287" s="28" t="str">
        <f>IF(G287="","",VLOOKUP(G287,WMS!$E$3:$U$944,17,0))</f>
        <v>A45-202</v>
      </c>
      <c r="O287" s="29">
        <f t="shared" si="56"/>
        <v>28.200000000000003</v>
      </c>
      <c r="P287" s="29">
        <f t="shared" si="57"/>
        <v>0.36599999999999999</v>
      </c>
      <c r="Q287" s="26" t="str">
        <f>IF(G287="","",VLOOKUP(G287,WMS!$E$3:$G$944,2,FALSE))</f>
        <v>KAS19010304</v>
      </c>
      <c r="R287" s="26" t="str">
        <f>IF(G287="","",VLOOKUP(G287,WMS!$E$3:$G$944,3,FALSE))</f>
        <v>KAS1901030412</v>
      </c>
      <c r="S287" s="17" t="str">
        <f>IF(R287="","",VLOOKUP(R287,CUSTOMS!$E$3:$N$1470,2,FALSE))</f>
        <v>9503008390</v>
      </c>
      <c r="T287" s="17" t="str">
        <f>IF(R287="","",VLOOKUP(R287,CUSTOMS!$E$3:$N$1470,3,FALSE))</f>
        <v>塑胶电动玩具</v>
      </c>
      <c r="U287" s="18">
        <f t="shared" si="58"/>
        <v>24</v>
      </c>
      <c r="V287" s="18" t="str">
        <f>IF(R287="","",VLOOKUP(R287,CUSTOMS!$E$3:$N$1470,5,FALSE))</f>
        <v>套</v>
      </c>
      <c r="W287" s="33">
        <f>IF(R287="","",VLOOKUP(R287,CUSTOMS!$E$3:$N$1470,6,FALSE))</f>
        <v>5.9625000000000004</v>
      </c>
      <c r="X287" s="33">
        <f t="shared" si="59"/>
        <v>143.10000000000002</v>
      </c>
      <c r="Y287" s="18" t="str">
        <f>IF(R287="","",VLOOKUP(R287,CUSTOMS!$E$3:$N$1470,8,FALSE))</f>
        <v>美元</v>
      </c>
      <c r="Z287" s="18" t="str">
        <f>IF(R287="","",VLOOKUP(R287,CUSTOMS!$E$3:$N$1470,9,FALSE))</f>
        <v>中国</v>
      </c>
      <c r="AA287" s="18" t="str">
        <f>IF(R287="","",VLOOKUP(R287,CUSTOMS!$E$3:$N$1470,10,FALSE))</f>
        <v>美国</v>
      </c>
      <c r="AB287" s="33">
        <f>IF(R287="","",VLOOKUP(G287,WMS!$E$3:$T$944,15,FALSE))</f>
        <v>0.8970588235294118</v>
      </c>
      <c r="AC287" s="33">
        <f t="shared" si="60"/>
        <v>21.529411764705884</v>
      </c>
      <c r="AD287" s="33" t="str">
        <f>IF(S287="","",VLOOKUP(S287,海关监管条件!$A$1:$B$2000,2,FALSE))</f>
        <v xml:space="preserve">A </v>
      </c>
    </row>
    <row r="288" spans="1:30">
      <c r="A288" s="2">
        <v>43494</v>
      </c>
      <c r="B288" s="2">
        <v>43495</v>
      </c>
      <c r="C288" s="2" t="s">
        <v>4197</v>
      </c>
      <c r="D288" s="3" t="s">
        <v>814</v>
      </c>
      <c r="E288" s="3" t="s">
        <v>3197</v>
      </c>
      <c r="F288" s="3">
        <v>42424437</v>
      </c>
      <c r="G288" s="17" t="str">
        <f t="shared" si="54"/>
        <v>KG-ARI-1812-00048-01250/42424437</v>
      </c>
      <c r="H288" s="18">
        <f>IF(G288="","",VLOOKUP(G288,WMS!$E$3:$Q$944,7,FALSE))</f>
        <v>4</v>
      </c>
      <c r="I288" s="18">
        <f>IF(G288="","",VLOOKUP(G288,WMS!$E$3:$Q$944,8,FALSE))</f>
        <v>2.8</v>
      </c>
      <c r="J288" s="18">
        <f>IF(G288="","",VLOOKUP(G288,WMS!$E$3:$Q$944,13,FALSE))</f>
        <v>0.02</v>
      </c>
      <c r="K288" s="26" t="b">
        <f t="shared" si="55"/>
        <v>1</v>
      </c>
      <c r="L288" s="7">
        <v>2</v>
      </c>
      <c r="M288" s="27">
        <f>IF(G288="","",VLOOKUP(G288,WMS!$E$3:$U$944,7,0)*L288)</f>
        <v>8</v>
      </c>
      <c r="N288" s="28" t="str">
        <f>IF(G288="","",VLOOKUP(G288,WMS!$E$3:$U$944,17,0))</f>
        <v>A45-202</v>
      </c>
      <c r="O288" s="29">
        <f t="shared" si="56"/>
        <v>5.6</v>
      </c>
      <c r="P288" s="29">
        <f t="shared" si="57"/>
        <v>0.04</v>
      </c>
      <c r="Q288" s="26" t="str">
        <f>IF(G288="","",VLOOKUP(G288,WMS!$E$3:$G$944,2,FALSE))</f>
        <v>KAS19010304</v>
      </c>
      <c r="R288" s="26" t="str">
        <f>IF(G288="","",VLOOKUP(G288,WMS!$E$3:$G$944,3,FALSE))</f>
        <v>KAS1901030417</v>
      </c>
      <c r="S288" s="17" t="str">
        <f>IF(R288="","",VLOOKUP(R288,CUSTOMS!$E$3:$N$1470,2,FALSE))</f>
        <v>9503008900</v>
      </c>
      <c r="T288" s="17" t="str">
        <f>IF(R288="","",VLOOKUP(R288,CUSTOMS!$E$3:$N$1470,3,FALSE))</f>
        <v>塑胶电动玩具</v>
      </c>
      <c r="U288" s="18">
        <f t="shared" si="58"/>
        <v>8</v>
      </c>
      <c r="V288" s="18" t="str">
        <f>IF(R288="","",VLOOKUP(R288,CUSTOMS!$E$3:$N$1470,5,FALSE))</f>
        <v>套</v>
      </c>
      <c r="W288" s="33">
        <f>IF(R288="","",VLOOKUP(R288,CUSTOMS!$E$3:$N$1470,6,FALSE))</f>
        <v>4.125</v>
      </c>
      <c r="X288" s="33">
        <f t="shared" si="59"/>
        <v>33</v>
      </c>
      <c r="Y288" s="18" t="str">
        <f>IF(R288="","",VLOOKUP(R288,CUSTOMS!$E$3:$N$1470,8,FALSE))</f>
        <v>美元</v>
      </c>
      <c r="Z288" s="18" t="str">
        <f>IF(R288="","",VLOOKUP(R288,CUSTOMS!$E$3:$N$1470,9,FALSE))</f>
        <v>中国</v>
      </c>
      <c r="AA288" s="18" t="str">
        <f>IF(R288="","",VLOOKUP(R288,CUSTOMS!$E$3:$N$1470,10,FALSE))</f>
        <v>美国</v>
      </c>
      <c r="AB288" s="33">
        <f>IF(R288="","",VLOOKUP(G288,WMS!$E$3:$T$944,15,FALSE))</f>
        <v>0.6</v>
      </c>
      <c r="AC288" s="33">
        <f t="shared" si="60"/>
        <v>4.8</v>
      </c>
      <c r="AD288" s="33" t="str">
        <f>IF(S288="","",VLOOKUP(S288,海关监管条件!$A$1:$B$2000,2,FALSE))</f>
        <v xml:space="preserve">A </v>
      </c>
    </row>
    <row r="289" spans="1:30">
      <c r="A289" s="2">
        <v>43494</v>
      </c>
      <c r="B289" s="2">
        <v>43495</v>
      </c>
      <c r="C289" s="2" t="s">
        <v>4197</v>
      </c>
      <c r="D289" s="3" t="s">
        <v>814</v>
      </c>
      <c r="E289" s="3" t="s">
        <v>3197</v>
      </c>
      <c r="F289" s="3">
        <v>42475712</v>
      </c>
      <c r="G289" s="17" t="str">
        <f t="shared" si="54"/>
        <v>KG-ARI-1812-00048-01250/42475712</v>
      </c>
      <c r="H289" s="18">
        <f>IF(G289="","",VLOOKUP(G289,WMS!$E$3:$Q$944,7,FALSE))</f>
        <v>3</v>
      </c>
      <c r="I289" s="18">
        <f>IF(G289="","",VLOOKUP(G289,WMS!$E$3:$Q$944,8,FALSE))</f>
        <v>2.2000000000000002</v>
      </c>
      <c r="J289" s="18">
        <f>IF(G289="","",VLOOKUP(G289,WMS!$E$3:$Q$944,13,FALSE))</f>
        <v>3.6999999999999998E-2</v>
      </c>
      <c r="K289" s="26" t="b">
        <f t="shared" si="55"/>
        <v>1</v>
      </c>
      <c r="L289" s="7">
        <v>3</v>
      </c>
      <c r="M289" s="27">
        <f>IF(G289="","",VLOOKUP(G289,WMS!$E$3:$U$944,7,0)*L289)</f>
        <v>9</v>
      </c>
      <c r="N289" s="28" t="str">
        <f>IF(G289="","",VLOOKUP(G289,WMS!$E$3:$U$944,17,0))</f>
        <v>A45-302</v>
      </c>
      <c r="O289" s="29">
        <f t="shared" si="56"/>
        <v>6.6000000000000005</v>
      </c>
      <c r="P289" s="29">
        <f t="shared" si="57"/>
        <v>0.11099999999999999</v>
      </c>
      <c r="Q289" s="26" t="str">
        <f>IF(G289="","",VLOOKUP(G289,WMS!$E$3:$G$944,2,FALSE))</f>
        <v>KAS19010304</v>
      </c>
      <c r="R289" s="26" t="str">
        <f>IF(G289="","",VLOOKUP(G289,WMS!$E$3:$G$944,3,FALSE))</f>
        <v>KAS1901030409</v>
      </c>
      <c r="S289" s="17" t="str">
        <f>IF(R289="","",VLOOKUP(R289,CUSTOMS!$E$3:$N$1470,2,FALSE))</f>
        <v>9503008900</v>
      </c>
      <c r="T289" s="17" t="str">
        <f>IF(R289="","",VLOOKUP(R289,CUSTOMS!$E$3:$N$1470,3,FALSE))</f>
        <v>塑胶玩具</v>
      </c>
      <c r="U289" s="18">
        <f t="shared" si="58"/>
        <v>5.3414634146341466</v>
      </c>
      <c r="V289" s="18" t="str">
        <f>IF(R289="","",VLOOKUP(R289,CUSTOMS!$E$3:$N$1470,5,FALSE))</f>
        <v>千克</v>
      </c>
      <c r="W289" s="33">
        <f>IF(R289="","",VLOOKUP(R289,CUSTOMS!$E$3:$N$1470,6,FALSE))</f>
        <v>4.2995999999999999</v>
      </c>
      <c r="X289" s="33">
        <f t="shared" si="59"/>
        <v>22.966156097560976</v>
      </c>
      <c r="Y289" s="18" t="str">
        <f>IF(R289="","",VLOOKUP(R289,CUSTOMS!$E$3:$N$1470,8,FALSE))</f>
        <v>美元</v>
      </c>
      <c r="Z289" s="18" t="str">
        <f>IF(R289="","",VLOOKUP(R289,CUSTOMS!$E$3:$N$1470,9,FALSE))</f>
        <v>中国</v>
      </c>
      <c r="AA289" s="18" t="str">
        <f>IF(R289="","",VLOOKUP(R289,CUSTOMS!$E$3:$N$1470,10,FALSE))</f>
        <v>美国</v>
      </c>
      <c r="AB289" s="33">
        <f>IF(R289="","",VLOOKUP(G289,WMS!$E$3:$T$944,15,FALSE))</f>
        <v>0.5934959349593496</v>
      </c>
      <c r="AC289" s="33">
        <f t="shared" si="60"/>
        <v>5.3414634146341466</v>
      </c>
      <c r="AD289" s="33" t="str">
        <f>IF(S289="","",VLOOKUP(S289,海关监管条件!$A$1:$B$2000,2,FALSE))</f>
        <v xml:space="preserve">A </v>
      </c>
    </row>
    <row r="290" spans="1:30">
      <c r="A290" s="2">
        <v>43494</v>
      </c>
      <c r="B290" s="2">
        <v>43495</v>
      </c>
      <c r="C290" s="2" t="s">
        <v>4197</v>
      </c>
      <c r="D290" s="3" t="s">
        <v>1036</v>
      </c>
      <c r="E290" s="3" t="s">
        <v>3320</v>
      </c>
      <c r="F290" s="3">
        <v>42590743</v>
      </c>
      <c r="G290" s="17" t="str">
        <f t="shared" si="54"/>
        <v>KG-ARI-1812-00048-01255/42590743</v>
      </c>
      <c r="H290" s="18">
        <f>IF(G290="","",VLOOKUP(G290,WMS!$E$3:$Q$944,7,FALSE))</f>
        <v>12</v>
      </c>
      <c r="I290" s="18">
        <f>IF(G290="","",VLOOKUP(G290,WMS!$E$3:$Q$944,8,FALSE))</f>
        <v>0.3</v>
      </c>
      <c r="J290" s="18">
        <f>IF(G290="","",VLOOKUP(G290,WMS!$E$3:$Q$944,13,FALSE))</f>
        <v>5.0000000000000001E-3</v>
      </c>
      <c r="K290" s="26" t="b">
        <f t="shared" si="55"/>
        <v>1</v>
      </c>
      <c r="L290" s="7">
        <v>3</v>
      </c>
      <c r="M290" s="27">
        <f>IF(G290="","",VLOOKUP(G290,WMS!$E$3:$U$944,7,0)*L290)</f>
        <v>36</v>
      </c>
      <c r="N290" s="28" t="str">
        <f>IF(G290="","",VLOOKUP(G290,WMS!$E$3:$U$944,17,0))</f>
        <v>A08-102</v>
      </c>
      <c r="O290" s="29">
        <f t="shared" si="56"/>
        <v>0.89999999999999991</v>
      </c>
      <c r="P290" s="29">
        <f t="shared" si="57"/>
        <v>1.4999999999999999E-2</v>
      </c>
      <c r="Q290" s="26" t="str">
        <f>IF(G290="","",VLOOKUP(G290,WMS!$E$3:$G$944,2,FALSE))</f>
        <v>KAS19011801</v>
      </c>
      <c r="R290" s="26" t="str">
        <f>IF(G290="","",VLOOKUP(G290,WMS!$E$3:$G$944,3,FALSE))</f>
        <v>KAS1901180101</v>
      </c>
      <c r="S290" s="17" t="str">
        <f>IF(R290="","",VLOOKUP(R290,CUSTOMS!$E$3:$N$1470,2,FALSE))</f>
        <v>9616200000</v>
      </c>
      <c r="T290" s="17" t="str">
        <f>IF(R290="","",VLOOKUP(R290,CUSTOMS!$E$3:$N$1470,3,FALSE))</f>
        <v>粉扑</v>
      </c>
      <c r="U290" s="18">
        <f t="shared" si="58"/>
        <v>36</v>
      </c>
      <c r="V290" s="18" t="str">
        <f>IF(R290="","",VLOOKUP(R290,CUSTOMS!$E$3:$N$1470,5,FALSE))</f>
        <v>包</v>
      </c>
      <c r="W290" s="33">
        <f>IF(R290="","",VLOOKUP(R290,CUSTOMS!$E$3:$N$1470,6,FALSE))</f>
        <v>0.5</v>
      </c>
      <c r="X290" s="33">
        <f t="shared" si="59"/>
        <v>18</v>
      </c>
      <c r="Y290" s="18" t="str">
        <f>IF(R290="","",VLOOKUP(R290,CUSTOMS!$E$3:$N$1470,8,FALSE))</f>
        <v>美元</v>
      </c>
      <c r="Z290" s="18" t="str">
        <f>IF(R290="","",VLOOKUP(R290,CUSTOMS!$E$3:$N$1470,9,FALSE))</f>
        <v>中国</v>
      </c>
      <c r="AA290" s="18" t="str">
        <f>IF(R290="","",VLOOKUP(R290,CUSTOMS!$E$3:$N$1470,10,FALSE))</f>
        <v>美国</v>
      </c>
      <c r="AB290" s="33">
        <f>IF(R290="","",VLOOKUP(G290,WMS!$E$3:$T$944,15,FALSE))</f>
        <v>1.3157894736842105E-2</v>
      </c>
      <c r="AC290" s="33">
        <f t="shared" si="60"/>
        <v>0.47368421052631576</v>
      </c>
      <c r="AD290" s="33" t="str">
        <f>IF(S290="","",VLOOKUP(S290,海关监管条件!$A$1:$B$2000,2,FALSE))</f>
        <v>无</v>
      </c>
    </row>
    <row r="291" spans="1:30">
      <c r="A291" s="2">
        <v>43494</v>
      </c>
      <c r="B291" s="2">
        <v>43495</v>
      </c>
      <c r="C291" s="2" t="s">
        <v>4197</v>
      </c>
      <c r="D291" s="3" t="s">
        <v>1036</v>
      </c>
      <c r="E291" s="3" t="s">
        <v>3320</v>
      </c>
      <c r="F291" s="3">
        <v>42590774</v>
      </c>
      <c r="G291" s="17" t="str">
        <f t="shared" si="54"/>
        <v>KG-ARI-1812-00048-01255/42590774</v>
      </c>
      <c r="H291" s="18">
        <f>IF(G291="","",VLOOKUP(G291,WMS!$E$3:$Q$944,7,FALSE))</f>
        <v>12</v>
      </c>
      <c r="I291" s="18">
        <f>IF(G291="","",VLOOKUP(G291,WMS!$E$3:$Q$944,8,FALSE))</f>
        <v>0.3</v>
      </c>
      <c r="J291" s="18">
        <f>IF(G291="","",VLOOKUP(G291,WMS!$E$3:$Q$944,13,FALSE))</f>
        <v>5.0000000000000001E-3</v>
      </c>
      <c r="K291" s="26" t="b">
        <f t="shared" si="55"/>
        <v>1</v>
      </c>
      <c r="L291" s="7">
        <v>3</v>
      </c>
      <c r="M291" s="27">
        <f>IF(G291="","",VLOOKUP(G291,WMS!$E$3:$U$944,7,0)*L291)</f>
        <v>36</v>
      </c>
      <c r="N291" s="28" t="str">
        <f>IF(G291="","",VLOOKUP(G291,WMS!$E$3:$U$944,17,0))</f>
        <v>A08-102</v>
      </c>
      <c r="O291" s="29">
        <f t="shared" si="56"/>
        <v>0.89999999999999991</v>
      </c>
      <c r="P291" s="29">
        <f t="shared" si="57"/>
        <v>1.4999999999999999E-2</v>
      </c>
      <c r="Q291" s="26" t="str">
        <f>IF(G291="","",VLOOKUP(G291,WMS!$E$3:$G$944,2,FALSE))</f>
        <v>KAS19011801</v>
      </c>
      <c r="R291" s="26" t="str">
        <f>IF(G291="","",VLOOKUP(G291,WMS!$E$3:$G$944,3,FALSE))</f>
        <v>KAS1901180101</v>
      </c>
      <c r="S291" s="17" t="str">
        <f>IF(R291="","",VLOOKUP(R291,CUSTOMS!$E$3:$N$1470,2,FALSE))</f>
        <v>9616200000</v>
      </c>
      <c r="T291" s="17" t="str">
        <f>IF(R291="","",VLOOKUP(R291,CUSTOMS!$E$3:$N$1470,3,FALSE))</f>
        <v>粉扑</v>
      </c>
      <c r="U291" s="18">
        <f t="shared" si="58"/>
        <v>36</v>
      </c>
      <c r="V291" s="18" t="str">
        <f>IF(R291="","",VLOOKUP(R291,CUSTOMS!$E$3:$N$1470,5,FALSE))</f>
        <v>包</v>
      </c>
      <c r="W291" s="33">
        <f>IF(R291="","",VLOOKUP(R291,CUSTOMS!$E$3:$N$1470,6,FALSE))</f>
        <v>0.5</v>
      </c>
      <c r="X291" s="33">
        <f t="shared" si="59"/>
        <v>18</v>
      </c>
      <c r="Y291" s="18" t="str">
        <f>IF(R291="","",VLOOKUP(R291,CUSTOMS!$E$3:$N$1470,8,FALSE))</f>
        <v>美元</v>
      </c>
      <c r="Z291" s="18" t="str">
        <f>IF(R291="","",VLOOKUP(R291,CUSTOMS!$E$3:$N$1470,9,FALSE))</f>
        <v>中国</v>
      </c>
      <c r="AA291" s="18" t="str">
        <f>IF(R291="","",VLOOKUP(R291,CUSTOMS!$E$3:$N$1470,10,FALSE))</f>
        <v>美国</v>
      </c>
      <c r="AB291" s="33">
        <f>IF(R291="","",VLOOKUP(G291,WMS!$E$3:$T$944,15,FALSE))</f>
        <v>9.2592592592592587E-3</v>
      </c>
      <c r="AC291" s="33">
        <f t="shared" si="60"/>
        <v>0.33333333333333331</v>
      </c>
      <c r="AD291" s="33" t="str">
        <f>IF(S291="","",VLOOKUP(S291,海关监管条件!$A$1:$B$2000,2,FALSE))</f>
        <v>无</v>
      </c>
    </row>
    <row r="292" spans="1:30">
      <c r="A292" s="2">
        <v>43494</v>
      </c>
      <c r="B292" s="2">
        <v>43495</v>
      </c>
      <c r="C292" s="2" t="s">
        <v>4197</v>
      </c>
      <c r="D292" s="3" t="s">
        <v>1036</v>
      </c>
      <c r="E292" s="3" t="s">
        <v>3320</v>
      </c>
      <c r="F292" s="3">
        <v>42590781</v>
      </c>
      <c r="G292" s="17" t="str">
        <f t="shared" si="54"/>
        <v>KG-ARI-1812-00048-01255/42590781</v>
      </c>
      <c r="H292" s="18">
        <f>IF(G292="","",VLOOKUP(G292,WMS!$E$3:$Q$944,7,FALSE))</f>
        <v>12</v>
      </c>
      <c r="I292" s="18">
        <f>IF(G292="","",VLOOKUP(G292,WMS!$E$3:$Q$944,8,FALSE))</f>
        <v>0.3</v>
      </c>
      <c r="J292" s="18">
        <f>IF(G292="","",VLOOKUP(G292,WMS!$E$3:$Q$944,13,FALSE))</f>
        <v>5.0000000000000001E-3</v>
      </c>
      <c r="K292" s="26" t="b">
        <f t="shared" si="55"/>
        <v>1</v>
      </c>
      <c r="L292" s="7">
        <v>3</v>
      </c>
      <c r="M292" s="27">
        <f>IF(G292="","",VLOOKUP(G292,WMS!$E$3:$U$944,7,0)*L292)</f>
        <v>36</v>
      </c>
      <c r="N292" s="28" t="str">
        <f>IF(G292="","",VLOOKUP(G292,WMS!$E$3:$U$944,17,0))</f>
        <v>A08-102</v>
      </c>
      <c r="O292" s="29">
        <f t="shared" si="56"/>
        <v>0.89999999999999991</v>
      </c>
      <c r="P292" s="29">
        <f t="shared" si="57"/>
        <v>1.4999999999999999E-2</v>
      </c>
      <c r="Q292" s="26" t="str">
        <f>IF(G292="","",VLOOKUP(G292,WMS!$E$3:$G$944,2,FALSE))</f>
        <v>KAS19011801</v>
      </c>
      <c r="R292" s="26" t="str">
        <f>IF(G292="","",VLOOKUP(G292,WMS!$E$3:$G$944,3,FALSE))</f>
        <v>KAS1901180101</v>
      </c>
      <c r="S292" s="17" t="str">
        <f>IF(R292="","",VLOOKUP(R292,CUSTOMS!$E$3:$N$1470,2,FALSE))</f>
        <v>9616200000</v>
      </c>
      <c r="T292" s="17" t="str">
        <f>IF(R292="","",VLOOKUP(R292,CUSTOMS!$E$3:$N$1470,3,FALSE))</f>
        <v>粉扑</v>
      </c>
      <c r="U292" s="18">
        <f t="shared" si="58"/>
        <v>36</v>
      </c>
      <c r="V292" s="18" t="str">
        <f>IF(R292="","",VLOOKUP(R292,CUSTOMS!$E$3:$N$1470,5,FALSE))</f>
        <v>包</v>
      </c>
      <c r="W292" s="33">
        <f>IF(R292="","",VLOOKUP(R292,CUSTOMS!$E$3:$N$1470,6,FALSE))</f>
        <v>0.5</v>
      </c>
      <c r="X292" s="33">
        <f t="shared" si="59"/>
        <v>18</v>
      </c>
      <c r="Y292" s="18" t="str">
        <f>IF(R292="","",VLOOKUP(R292,CUSTOMS!$E$3:$N$1470,8,FALSE))</f>
        <v>美元</v>
      </c>
      <c r="Z292" s="18" t="str">
        <f>IF(R292="","",VLOOKUP(R292,CUSTOMS!$E$3:$N$1470,9,FALSE))</f>
        <v>中国</v>
      </c>
      <c r="AA292" s="18" t="str">
        <f>IF(R292="","",VLOOKUP(R292,CUSTOMS!$E$3:$N$1470,10,FALSE))</f>
        <v>美国</v>
      </c>
      <c r="AB292" s="33">
        <f>IF(R292="","",VLOOKUP(G292,WMS!$E$3:$T$944,15,FALSE))</f>
        <v>1.1111111111111112E-2</v>
      </c>
      <c r="AC292" s="33">
        <f t="shared" si="60"/>
        <v>0.4</v>
      </c>
      <c r="AD292" s="33" t="str">
        <f>IF(S292="","",VLOOKUP(S292,海关监管条件!$A$1:$B$2000,2,FALSE))</f>
        <v>无</v>
      </c>
    </row>
    <row r="293" spans="1:30">
      <c r="A293" s="2">
        <v>43494</v>
      </c>
      <c r="B293" s="2">
        <v>43495</v>
      </c>
      <c r="C293" s="2" t="s">
        <v>4197</v>
      </c>
      <c r="D293" s="3" t="s">
        <v>732</v>
      </c>
      <c r="E293" s="3" t="s">
        <v>3170</v>
      </c>
      <c r="F293" s="3">
        <v>42611950</v>
      </c>
      <c r="G293" s="17" t="str">
        <f t="shared" si="54"/>
        <v>KG-ARI-1812-00048-01275/42611950</v>
      </c>
      <c r="H293" s="18">
        <f>IF(G293="","",VLOOKUP(G293,WMS!$E$3:$Q$944,7,FALSE))</f>
        <v>14</v>
      </c>
      <c r="I293" s="18">
        <f>IF(G293="","",VLOOKUP(G293,WMS!$E$3:$Q$944,8,FALSE))</f>
        <v>0.7</v>
      </c>
      <c r="J293" s="18">
        <f>IF(G293="","",VLOOKUP(G293,WMS!$E$3:$Q$944,13,FALSE))</f>
        <v>3.0000000000000001E-3</v>
      </c>
      <c r="K293" s="26" t="b">
        <f t="shared" si="55"/>
        <v>1</v>
      </c>
      <c r="L293" s="7">
        <v>1</v>
      </c>
      <c r="M293" s="27">
        <f>IF(G293="","",VLOOKUP(G293,WMS!$E$3:$U$944,7,0)*L293)</f>
        <v>14</v>
      </c>
      <c r="N293" s="28" t="str">
        <f>IF(G293="","",VLOOKUP(G293,WMS!$E$3:$U$944,17,0))</f>
        <v>A01-103</v>
      </c>
      <c r="O293" s="29">
        <f t="shared" si="56"/>
        <v>0.7</v>
      </c>
      <c r="P293" s="29">
        <f t="shared" si="57"/>
        <v>3.0000000000000001E-3</v>
      </c>
      <c r="Q293" s="26" t="str">
        <f>IF(G293="","",VLOOKUP(G293,WMS!$E$3:$G$944,2,FALSE))</f>
        <v>KAS18122708</v>
      </c>
      <c r="R293" s="26" t="str">
        <f>IF(G293="","",VLOOKUP(G293,WMS!$E$3:$G$944,3,FALSE))</f>
        <v>KAS1812270803</v>
      </c>
      <c r="S293" s="17" t="str">
        <f>IF(R293="","",VLOOKUP(R293,CUSTOMS!$E$3:$N$1470,2,FALSE))</f>
        <v>9505900000</v>
      </c>
      <c r="T293" s="17" t="str">
        <f>IF(R293="","",VLOOKUP(R293,CUSTOMS!$E$3:$N$1470,3,FALSE))</f>
        <v>节日用品：纸面具</v>
      </c>
      <c r="U293" s="18">
        <f t="shared" si="58"/>
        <v>0.55000000000000004</v>
      </c>
      <c r="V293" s="18" t="str">
        <f>IF(R293="","",VLOOKUP(R293,CUSTOMS!$E$3:$N$1470,5,FALSE))</f>
        <v>千克</v>
      </c>
      <c r="W293" s="33">
        <f>IF(R293="","",VLOOKUP(R293,CUSTOMS!$E$3:$N$1470,6,FALSE))</f>
        <v>7</v>
      </c>
      <c r="X293" s="33">
        <f t="shared" si="59"/>
        <v>3.8500000000000005</v>
      </c>
      <c r="Y293" s="18" t="str">
        <f>IF(R293="","",VLOOKUP(R293,CUSTOMS!$E$3:$N$1470,8,FALSE))</f>
        <v>港币</v>
      </c>
      <c r="Z293" s="18" t="str">
        <f>IF(R293="","",VLOOKUP(R293,CUSTOMS!$E$3:$N$1470,9,FALSE))</f>
        <v>中国</v>
      </c>
      <c r="AA293" s="18" t="str">
        <f>IF(R293="","",VLOOKUP(R293,CUSTOMS!$E$3:$N$1470,10,FALSE))</f>
        <v>美国</v>
      </c>
      <c r="AB293" s="33">
        <f>IF(R293="","",VLOOKUP(G293,WMS!$E$3:$T$944,15,FALSE))</f>
        <v>3.9285714285714292E-2</v>
      </c>
      <c r="AC293" s="33">
        <f t="shared" si="60"/>
        <v>0.55000000000000004</v>
      </c>
      <c r="AD293" s="33" t="str">
        <f>IF(S293="","",VLOOKUP(S293,海关监管条件!$A$1:$B$2000,2,FALSE))</f>
        <v xml:space="preserve">无 </v>
      </c>
    </row>
    <row r="294" spans="1:30">
      <c r="A294" s="2">
        <v>43494</v>
      </c>
      <c r="B294" s="2">
        <v>43495</v>
      </c>
      <c r="C294" s="2" t="s">
        <v>4197</v>
      </c>
      <c r="D294" s="19" t="s">
        <v>1070</v>
      </c>
      <c r="E294" s="19" t="s">
        <v>3333</v>
      </c>
      <c r="F294" s="19">
        <v>42441533</v>
      </c>
      <c r="G294" s="17" t="str">
        <f t="shared" si="54"/>
        <v>KG-ARI-1812-00048-01331/42441533</v>
      </c>
      <c r="H294" s="18">
        <f>IF(G294="","",VLOOKUP(G294,WMS!$E$3:$Q$944,7,FALSE))</f>
        <v>6</v>
      </c>
      <c r="I294" s="18">
        <f>IF(G294="","",VLOOKUP(G294,WMS!$E$3:$Q$944,8,FALSE))</f>
        <v>0.65</v>
      </c>
      <c r="J294" s="18">
        <f>IF(G294="","",VLOOKUP(G294,WMS!$E$3:$Q$944,13,FALSE))</f>
        <v>8.9999999999999993E-3</v>
      </c>
      <c r="K294" s="26" t="b">
        <f t="shared" si="55"/>
        <v>1</v>
      </c>
      <c r="L294" s="7">
        <v>1</v>
      </c>
      <c r="M294" s="27">
        <f>IF(G294="","",VLOOKUP(G294,WMS!$E$3:$U$944,7,0)*L294)</f>
        <v>6</v>
      </c>
      <c r="N294" s="28" t="str">
        <f>IF(G294="","",VLOOKUP(G294,WMS!$E$3:$U$944,17,0))</f>
        <v>A44-103</v>
      </c>
      <c r="O294" s="29">
        <f t="shared" si="56"/>
        <v>0.65</v>
      </c>
      <c r="P294" s="29">
        <f t="shared" si="57"/>
        <v>8.9999999999999993E-3</v>
      </c>
      <c r="Q294" s="26" t="str">
        <f>IF(G294="","",VLOOKUP(G294,WMS!$E$3:$G$944,2,FALSE))</f>
        <v>KAS19011804</v>
      </c>
      <c r="R294" s="26" t="str">
        <f>IF(G294="","",VLOOKUP(G294,WMS!$E$3:$G$944,3,FALSE))</f>
        <v>KAS1901180401</v>
      </c>
      <c r="S294" s="17" t="str">
        <f>IF(R294="","",VLOOKUP(R294,CUSTOMS!$E$3:$N$1470,2,FALSE))</f>
        <v>9503002100</v>
      </c>
      <c r="T294" s="17" t="str">
        <f>IF(R294="","",VLOOKUP(R294,CUSTOMS!$E$3:$N$1470,3,FALSE))</f>
        <v>布绒填充玩具：动物</v>
      </c>
      <c r="U294" s="18">
        <f t="shared" si="58"/>
        <v>6</v>
      </c>
      <c r="V294" s="18" t="str">
        <f>IF(R294="","",VLOOKUP(R294,CUSTOMS!$E$3:$N$1470,5,FALSE))</f>
        <v>个</v>
      </c>
      <c r="W294" s="33">
        <f>IF(R294="","",VLOOKUP(R294,CUSTOMS!$E$3:$N$1470,6,FALSE))</f>
        <v>1</v>
      </c>
      <c r="X294" s="33">
        <f t="shared" si="59"/>
        <v>6</v>
      </c>
      <c r="Y294" s="18" t="str">
        <f>IF(R294="","",VLOOKUP(R294,CUSTOMS!$E$3:$N$1470,8,FALSE))</f>
        <v>美元</v>
      </c>
      <c r="Z294" s="18" t="str">
        <f>IF(R294="","",VLOOKUP(R294,CUSTOMS!$E$3:$N$1470,9,FALSE))</f>
        <v>中国</v>
      </c>
      <c r="AA294" s="18" t="str">
        <f>IF(R294="","",VLOOKUP(R294,CUSTOMS!$E$3:$N$1470,10,FALSE))</f>
        <v>美国</v>
      </c>
      <c r="AB294" s="33">
        <f>IF(R294="","",VLOOKUP(G294,WMS!$E$3:$T$944,15,FALSE))</f>
        <v>7.3412698412698416E-2</v>
      </c>
      <c r="AC294" s="33">
        <f t="shared" si="60"/>
        <v>0.44047619047619047</v>
      </c>
      <c r="AD294" s="33" t="str">
        <f>IF(S294="","",VLOOKUP(S294,海关监管条件!$A$1:$B$2000,2,FALSE))</f>
        <v>A</v>
      </c>
    </row>
    <row r="295" spans="1:30">
      <c r="A295" s="2">
        <v>43494</v>
      </c>
      <c r="B295" s="2">
        <v>43495</v>
      </c>
      <c r="C295" s="2" t="s">
        <v>4197</v>
      </c>
      <c r="D295" s="3" t="s">
        <v>844</v>
      </c>
      <c r="E295" s="3" t="s">
        <v>3205</v>
      </c>
      <c r="F295" s="3" t="s">
        <v>3209</v>
      </c>
      <c r="G295" s="17" t="str">
        <f t="shared" si="54"/>
        <v>KG-ARI-1812-00048-01474/42428510</v>
      </c>
      <c r="H295" s="18">
        <f>IF(G295="","",VLOOKUP(G295,WMS!$E$3:$Q$944,7,FALSE))</f>
        <v>6</v>
      </c>
      <c r="I295" s="18">
        <f>IF(G295="","",VLOOKUP(G295,WMS!$E$3:$Q$944,8,FALSE))</f>
        <v>2.85</v>
      </c>
      <c r="J295" s="18">
        <f>IF(G295="","",VLOOKUP(G295,WMS!$E$3:$Q$944,13,FALSE))</f>
        <v>2.1999999999999999E-2</v>
      </c>
      <c r="K295" s="26" t="b">
        <f t="shared" si="55"/>
        <v>1</v>
      </c>
      <c r="L295" s="7">
        <v>1</v>
      </c>
      <c r="M295" s="27">
        <f>IF(G295="","",VLOOKUP(G295,WMS!$E$3:$U$944,7,0)*L295)</f>
        <v>6</v>
      </c>
      <c r="N295" s="28" t="str">
        <f>IF(G295="","",VLOOKUP(G295,WMS!$E$3:$U$944,17,0))</f>
        <v>A33-101</v>
      </c>
      <c r="O295" s="29">
        <f t="shared" si="56"/>
        <v>2.85</v>
      </c>
      <c r="P295" s="29">
        <f t="shared" si="57"/>
        <v>2.1999999999999999E-2</v>
      </c>
      <c r="Q295" s="26" t="str">
        <f>IF(G295="","",VLOOKUP(G295,WMS!$E$3:$G$944,2,FALSE))</f>
        <v>KAS19010402</v>
      </c>
      <c r="R295" s="26" t="str">
        <f>IF(G295="","",VLOOKUP(G295,WMS!$E$3:$G$944,3,FALSE))</f>
        <v>KAS1901040205</v>
      </c>
      <c r="S295" s="17" t="str">
        <f>IF(R295="","",VLOOKUP(R295,CUSTOMS!$E$3:$N$1470,2,FALSE))</f>
        <v>9503008390</v>
      </c>
      <c r="T295" s="17" t="str">
        <f>IF(R295="","",VLOOKUP(R295,CUSTOMS!$E$3:$N$1470,3,FALSE))</f>
        <v>电动塑胶吹泡玩具</v>
      </c>
      <c r="U295" s="18">
        <f t="shared" si="58"/>
        <v>6</v>
      </c>
      <c r="V295" s="18" t="str">
        <f>IF(R295="","",VLOOKUP(R295,CUSTOMS!$E$3:$N$1470,5,FALSE))</f>
        <v>套</v>
      </c>
      <c r="W295" s="33">
        <f>IF(R295="","",VLOOKUP(R295,CUSTOMS!$E$3:$N$1470,6,FALSE))</f>
        <v>10.039999999999999</v>
      </c>
      <c r="X295" s="33">
        <f t="shared" si="59"/>
        <v>60.239999999999995</v>
      </c>
      <c r="Y295" s="18" t="str">
        <f>IF(R295="","",VLOOKUP(R295,CUSTOMS!$E$3:$N$1470,8,FALSE))</f>
        <v>港币</v>
      </c>
      <c r="Z295" s="18" t="str">
        <f>IF(R295="","",VLOOKUP(R295,CUSTOMS!$E$3:$N$1470,9,FALSE))</f>
        <v>中国</v>
      </c>
      <c r="AA295" s="18" t="str">
        <f>IF(R295="","",VLOOKUP(R295,CUSTOMS!$E$3:$N$1470,10,FALSE))</f>
        <v>美国</v>
      </c>
      <c r="AB295" s="33">
        <f>IF(R295="","",VLOOKUP(G295,WMS!$E$3:$T$944,15,FALSE))</f>
        <v>0.41666666666666669</v>
      </c>
      <c r="AC295" s="33">
        <f t="shared" si="60"/>
        <v>2.5</v>
      </c>
      <c r="AD295" s="33" t="str">
        <f>IF(S295="","",VLOOKUP(S295,海关监管条件!$A$1:$B$2000,2,FALSE))</f>
        <v xml:space="preserve">A </v>
      </c>
    </row>
    <row r="296" spans="1:30">
      <c r="A296" s="2">
        <v>43494</v>
      </c>
      <c r="B296" s="2">
        <v>43495</v>
      </c>
      <c r="C296" s="2" t="s">
        <v>4197</v>
      </c>
      <c r="D296" s="3" t="s">
        <v>1023</v>
      </c>
      <c r="E296" s="3" t="s">
        <v>3304</v>
      </c>
      <c r="F296" s="3">
        <v>42447375</v>
      </c>
      <c r="G296" s="17" t="str">
        <f t="shared" si="54"/>
        <v>KG-ARI-1812-00048-01883/42447375</v>
      </c>
      <c r="H296" s="18">
        <f>IF(G296="","",VLOOKUP(G296,WMS!$E$3:$Q$944,7,FALSE))</f>
        <v>6</v>
      </c>
      <c r="I296" s="18">
        <f>IF(G296="","",VLOOKUP(G296,WMS!$E$3:$Q$944,8,FALSE))</f>
        <v>4.8</v>
      </c>
      <c r="J296" s="18">
        <f>IF(G296="","",VLOOKUP(G296,WMS!$E$3:$Q$944,13,FALSE))</f>
        <v>1.7000000000000001E-2</v>
      </c>
      <c r="K296" s="26" t="b">
        <f t="shared" si="55"/>
        <v>1</v>
      </c>
      <c r="L296" s="7">
        <v>2</v>
      </c>
      <c r="M296" s="27">
        <f>IF(G296="","",VLOOKUP(G296,WMS!$E$3:$U$944,7,0)*L296)</f>
        <v>12</v>
      </c>
      <c r="N296" s="28" t="str">
        <f>IF(G296="","",VLOOKUP(G296,WMS!$E$3:$U$944,17,0))</f>
        <v>A08-102</v>
      </c>
      <c r="O296" s="29">
        <f t="shared" si="56"/>
        <v>9.6</v>
      </c>
      <c r="P296" s="29">
        <f t="shared" si="57"/>
        <v>3.4000000000000002E-2</v>
      </c>
      <c r="Q296" s="26" t="str">
        <f>IF(G296="","",VLOOKUP(G296,WMS!$E$3:$G$944,2,FALSE))</f>
        <v>KAS19011704</v>
      </c>
      <c r="R296" s="26" t="str">
        <f>IF(G296="","",VLOOKUP(G296,WMS!$E$3:$G$944,3,FALSE))</f>
        <v>KAS1901170405</v>
      </c>
      <c r="S296" s="17" t="str">
        <f>IF(R296="","",VLOOKUP(R296,CUSTOMS!$E$3:$N$1470,2,FALSE))</f>
        <v>6911101900</v>
      </c>
      <c r="T296" s="17" t="str">
        <f>IF(R296="","",VLOOKUP(R296,CUSTOMS!$E$3:$N$1470,3,FALSE))</f>
        <v>日用瓷:罐</v>
      </c>
      <c r="U296" s="18">
        <f t="shared" si="58"/>
        <v>12</v>
      </c>
      <c r="V296" s="18" t="str">
        <f>IF(R296="","",VLOOKUP(R296,CUSTOMS!$E$3:$N$1470,5,FALSE))</f>
        <v>只</v>
      </c>
      <c r="W296" s="33">
        <f>IF(R296="","",VLOOKUP(R296,CUSTOMS!$E$3:$N$1470,6,FALSE))</f>
        <v>1</v>
      </c>
      <c r="X296" s="33">
        <f t="shared" si="59"/>
        <v>12</v>
      </c>
      <c r="Y296" s="18" t="str">
        <f>IF(R296="","",VLOOKUP(R296,CUSTOMS!$E$3:$N$1470,8,FALSE))</f>
        <v>港币</v>
      </c>
      <c r="Z296" s="18" t="str">
        <f>IF(R296="","",VLOOKUP(R296,CUSTOMS!$E$3:$N$1470,9,FALSE))</f>
        <v>中国</v>
      </c>
      <c r="AA296" s="18" t="str">
        <f>IF(R296="","",VLOOKUP(R296,CUSTOMS!$E$3:$N$1470,10,FALSE))</f>
        <v>美国</v>
      </c>
      <c r="AB296" s="33">
        <f>IF(R296="","",VLOOKUP(G296,WMS!$E$3:$T$944,15,FALSE))</f>
        <v>0.52</v>
      </c>
      <c r="AC296" s="33">
        <f t="shared" si="60"/>
        <v>6.24</v>
      </c>
      <c r="AD296" s="33" t="str">
        <f>IF(S296="","",VLOOKUP(S296,海关监管条件!$A$1:$B$2000,2,FALSE))</f>
        <v>A</v>
      </c>
    </row>
    <row r="297" spans="1:30">
      <c r="A297" s="2">
        <v>43494</v>
      </c>
      <c r="B297" s="2">
        <v>43495</v>
      </c>
      <c r="C297" s="2" t="s">
        <v>4197</v>
      </c>
      <c r="D297" s="3" t="s">
        <v>1023</v>
      </c>
      <c r="E297" s="3" t="s">
        <v>3304</v>
      </c>
      <c r="F297" s="3" t="s">
        <v>3319</v>
      </c>
      <c r="G297" s="17" t="str">
        <f t="shared" si="54"/>
        <v>KG-ARI-1812-00048-01883/42634041</v>
      </c>
      <c r="H297" s="18">
        <f>IF(G297="","",VLOOKUP(G297,WMS!$E$3:$Q$944,7,FALSE))</f>
        <v>8</v>
      </c>
      <c r="I297" s="18">
        <f>IF(G297="","",VLOOKUP(G297,WMS!$E$3:$Q$944,8,FALSE))</f>
        <v>4.75</v>
      </c>
      <c r="J297" s="18">
        <f>IF(G297="","",VLOOKUP(G297,WMS!$E$3:$Q$944,13,FALSE))</f>
        <v>1.7999999999999999E-2</v>
      </c>
      <c r="K297" s="26" t="b">
        <f t="shared" si="55"/>
        <v>1</v>
      </c>
      <c r="L297" s="7">
        <v>1</v>
      </c>
      <c r="M297" s="27">
        <f>IF(G297="","",VLOOKUP(G297,WMS!$E$3:$U$944,7,0)*L297)</f>
        <v>8</v>
      </c>
      <c r="N297" s="28" t="str">
        <f>IF(G297="","",VLOOKUP(G297,WMS!$E$3:$U$944,17,0))</f>
        <v>A11-302</v>
      </c>
      <c r="O297" s="29">
        <f t="shared" si="56"/>
        <v>4.75</v>
      </c>
      <c r="P297" s="29">
        <f t="shared" si="57"/>
        <v>1.7999999999999999E-2</v>
      </c>
      <c r="Q297" s="26" t="str">
        <f>IF(G297="","",VLOOKUP(G297,WMS!$E$3:$G$944,2,FALSE))</f>
        <v>KAS19011704</v>
      </c>
      <c r="R297" s="26" t="str">
        <f>IF(G297="","",VLOOKUP(G297,WMS!$E$3:$G$944,3,FALSE))</f>
        <v>KAS1901170415</v>
      </c>
      <c r="S297" s="17" t="str">
        <f>IF(R297="","",VLOOKUP(R297,CUSTOMS!$E$3:$N$1470,2,FALSE))</f>
        <v>3406000090</v>
      </c>
      <c r="T297" s="17" t="str">
        <f>IF(R297="","",VLOOKUP(R297,CUSTOMS!$E$3:$N$1470,3,FALSE))</f>
        <v>工艺蜡烛</v>
      </c>
      <c r="U297" s="18">
        <f t="shared" si="58"/>
        <v>8</v>
      </c>
      <c r="V297" s="18" t="str">
        <f>IF(R297="","",VLOOKUP(R297,CUSTOMS!$E$3:$N$1470,5,FALSE))</f>
        <v>只</v>
      </c>
      <c r="W297" s="33">
        <f>IF(R297="","",VLOOKUP(R297,CUSTOMS!$E$3:$N$1470,6,FALSE))</f>
        <v>1</v>
      </c>
      <c r="X297" s="33">
        <f t="shared" si="59"/>
        <v>8</v>
      </c>
      <c r="Y297" s="18" t="str">
        <f>IF(R297="","",VLOOKUP(R297,CUSTOMS!$E$3:$N$1470,8,FALSE))</f>
        <v>港币</v>
      </c>
      <c r="Z297" s="18" t="str">
        <f>IF(R297="","",VLOOKUP(R297,CUSTOMS!$E$3:$N$1470,9,FALSE))</f>
        <v>中国</v>
      </c>
      <c r="AA297" s="18" t="str">
        <f>IF(R297="","",VLOOKUP(R297,CUSTOMS!$E$3:$N$1470,10,FALSE))</f>
        <v>美国</v>
      </c>
      <c r="AB297" s="33">
        <f>IF(R297="","",VLOOKUP(G297,WMS!$E$3:$T$944,15,FALSE))</f>
        <v>0.5625</v>
      </c>
      <c r="AC297" s="33">
        <f t="shared" si="60"/>
        <v>4.5</v>
      </c>
      <c r="AD297" s="33" t="str">
        <f>IF(S297="","",VLOOKUP(S297,海关监管条件!$A$1:$B$2000,2,FALSE))</f>
        <v xml:space="preserve">无 </v>
      </c>
    </row>
    <row r="298" spans="1:30">
      <c r="A298" s="2">
        <v>43494</v>
      </c>
      <c r="B298" s="2">
        <v>43495</v>
      </c>
      <c r="C298" s="2" t="s">
        <v>4197</v>
      </c>
      <c r="D298" s="19" t="s">
        <v>1061</v>
      </c>
      <c r="E298" s="19" t="s">
        <v>3332</v>
      </c>
      <c r="F298" s="19">
        <v>42708797</v>
      </c>
      <c r="G298" s="17" t="str">
        <f t="shared" si="54"/>
        <v>KG-ARI-1901-00066-01564/42708797</v>
      </c>
      <c r="H298" s="18">
        <f>IF(G298="","",VLOOKUP(G298,WMS!$E$3:$Q$944,7,FALSE))</f>
        <v>6</v>
      </c>
      <c r="I298" s="18">
        <f>IF(G298="","",VLOOKUP(G298,WMS!$E$3:$Q$944,8,FALSE))</f>
        <v>4.75</v>
      </c>
      <c r="J298" s="18">
        <f>IF(G298="","",VLOOKUP(G298,WMS!$E$3:$Q$944,13,FALSE))</f>
        <v>2.5999999999999999E-2</v>
      </c>
      <c r="K298" s="26" t="b">
        <f t="shared" si="55"/>
        <v>1</v>
      </c>
      <c r="L298" s="7">
        <v>3</v>
      </c>
      <c r="M298" s="27">
        <f>IF(G298="","",VLOOKUP(G298,WMS!$E$3:$U$944,7,0)*L298)</f>
        <v>18</v>
      </c>
      <c r="N298" s="28" t="str">
        <f>IF(G298="","",VLOOKUP(G298,WMS!$E$3:$U$944,17,0))</f>
        <v>A21-202</v>
      </c>
      <c r="O298" s="29">
        <f t="shared" si="56"/>
        <v>14.25</v>
      </c>
      <c r="P298" s="29">
        <f t="shared" si="57"/>
        <v>7.8E-2</v>
      </c>
      <c r="Q298" s="26" t="str">
        <f>IF(G298="","",VLOOKUP(G298,WMS!$E$3:$G$944,2,FALSE))</f>
        <v>KAS19011803</v>
      </c>
      <c r="R298" s="26" t="str">
        <f>IF(G298="","",VLOOKUP(G298,WMS!$E$3:$G$944,3,FALSE))</f>
        <v>KAS1901180305</v>
      </c>
      <c r="S298" s="17" t="str">
        <f>IF(R298="","",VLOOKUP(R298,CUSTOMS!$E$3:$N$1470,2,FALSE))</f>
        <v>6702903000</v>
      </c>
      <c r="T298" s="17" t="str">
        <f>IF(R298="","",VLOOKUP(R298,CUSTOMS!$E$3:$N$1470,3,FALSE))</f>
        <v>人造花盆景</v>
      </c>
      <c r="U298" s="18">
        <f t="shared" si="58"/>
        <v>11.100000000000001</v>
      </c>
      <c r="V298" s="18" t="str">
        <f>IF(R298="","",VLOOKUP(R298,CUSTOMS!$E$3:$N$1470,5,FALSE))</f>
        <v>千克</v>
      </c>
      <c r="W298" s="33">
        <f>IF(R298="","",VLOOKUP(R298,CUSTOMS!$E$3:$N$1470,6,FALSE))</f>
        <v>15</v>
      </c>
      <c r="X298" s="33">
        <f t="shared" si="59"/>
        <v>166.50000000000003</v>
      </c>
      <c r="Y298" s="18" t="str">
        <f>IF(R298="","",VLOOKUP(R298,CUSTOMS!$E$3:$N$1470,8,FALSE))</f>
        <v>港币</v>
      </c>
      <c r="Z298" s="18" t="str">
        <f>IF(R298="","",VLOOKUP(R298,CUSTOMS!$E$3:$N$1470,9,FALSE))</f>
        <v>中国</v>
      </c>
      <c r="AA298" s="18" t="str">
        <f>IF(R298="","",VLOOKUP(R298,CUSTOMS!$E$3:$N$1470,10,FALSE))</f>
        <v>美国</v>
      </c>
      <c r="AB298" s="33">
        <f>IF(R298="","",VLOOKUP(G298,WMS!$E$3:$T$944,15,FALSE))</f>
        <v>0.6166666666666667</v>
      </c>
      <c r="AC298" s="33">
        <f t="shared" si="60"/>
        <v>11.100000000000001</v>
      </c>
      <c r="AD298" s="33" t="str">
        <f>IF(S298="","",VLOOKUP(S298,海关监管条件!$A$1:$B$2000,2,FALSE))</f>
        <v>无</v>
      </c>
    </row>
    <row r="299" spans="1:30">
      <c r="A299" s="2">
        <v>43494</v>
      </c>
      <c r="B299" s="2">
        <v>43495</v>
      </c>
      <c r="C299" s="2" t="s">
        <v>4197</v>
      </c>
      <c r="D299" s="3" t="s">
        <v>1085</v>
      </c>
      <c r="E299" s="3" t="s">
        <v>3339</v>
      </c>
      <c r="F299" s="3">
        <v>41904411</v>
      </c>
      <c r="G299" s="17" t="str">
        <f t="shared" si="54"/>
        <v>KG-ARI-1901-00066-01575/41904411</v>
      </c>
      <c r="H299" s="18">
        <f>IF(G299="","",VLOOKUP(G299,WMS!$E$3:$Q$944,7,FALSE))</f>
        <v>144</v>
      </c>
      <c r="I299" s="18">
        <f>IF(G299="","",VLOOKUP(G299,WMS!$E$3:$Q$944,8,FALSE))</f>
        <v>7.1</v>
      </c>
      <c r="J299" s="18">
        <f>IF(G299="","",VLOOKUP(G299,WMS!$E$3:$Q$944,13,FALSE))</f>
        <v>6.0000000000000001E-3</v>
      </c>
      <c r="K299" s="26" t="b">
        <f t="shared" si="55"/>
        <v>1</v>
      </c>
      <c r="L299" s="7">
        <v>3</v>
      </c>
      <c r="M299" s="27">
        <f>IF(G299="","",VLOOKUP(G299,WMS!$E$3:$U$944,7,0)*L299)</f>
        <v>432</v>
      </c>
      <c r="N299" s="28" t="str">
        <f>IF(G299="","",VLOOKUP(G299,WMS!$E$3:$U$944,17,0))</f>
        <v>A25-102</v>
      </c>
      <c r="O299" s="29">
        <f t="shared" si="56"/>
        <v>21.299999999999997</v>
      </c>
      <c r="P299" s="29">
        <f t="shared" si="57"/>
        <v>1.8000000000000002E-2</v>
      </c>
      <c r="Q299" s="26" t="str">
        <f>IF(G299="","",VLOOKUP(G299,WMS!$E$3:$G$944,2,FALSE))</f>
        <v>KAS19011806</v>
      </c>
      <c r="R299" s="26" t="str">
        <f>IF(G299="","",VLOOKUP(G299,WMS!$E$3:$G$944,3,FALSE))</f>
        <v>KAS1901180604</v>
      </c>
      <c r="S299" s="17" t="str">
        <f>IF(R299="","",VLOOKUP(R299,CUSTOMS!$E$3:$N$1470,2,FALSE))</f>
        <v>8215990000</v>
      </c>
      <c r="T299" s="17" t="str">
        <f>IF(R299="","",VLOOKUP(R299,CUSTOMS!$E$3:$N$1470,3,FALSE))</f>
        <v>餐厨用具</v>
      </c>
      <c r="U299" s="18">
        <f t="shared" si="58"/>
        <v>432</v>
      </c>
      <c r="V299" s="18" t="str">
        <f>IF(R299="","",VLOOKUP(R299,CUSTOMS!$E$3:$N$1470,5,FALSE))</f>
        <v>把</v>
      </c>
      <c r="W299" s="33">
        <f>IF(R299="","",VLOOKUP(R299,CUSTOMS!$E$3:$N$1470,6,FALSE))</f>
        <v>0.26</v>
      </c>
      <c r="X299" s="33">
        <f t="shared" si="59"/>
        <v>112.32000000000001</v>
      </c>
      <c r="Y299" s="18" t="str">
        <f>IF(R299="","",VLOOKUP(R299,CUSTOMS!$E$3:$N$1470,8,FALSE))</f>
        <v>美元</v>
      </c>
      <c r="Z299" s="18" t="str">
        <f>IF(R299="","",VLOOKUP(R299,CUSTOMS!$E$3:$N$1470,9,FALSE))</f>
        <v>中国</v>
      </c>
      <c r="AA299" s="18" t="str">
        <f>IF(R299="","",VLOOKUP(R299,CUSTOMS!$E$3:$N$1470,10,FALSE))</f>
        <v>美国</v>
      </c>
      <c r="AB299" s="33">
        <f>IF(R299="","",VLOOKUP(G299,WMS!$E$3:$T$944,15,FALSE))</f>
        <v>4.5833333333333337E-2</v>
      </c>
      <c r="AC299" s="33">
        <f t="shared" si="60"/>
        <v>19.8</v>
      </c>
      <c r="AD299" s="33" t="str">
        <f>IF(S299="","",VLOOKUP(S299,海关监管条件!$A$1:$B$2000,2,FALSE))</f>
        <v>A</v>
      </c>
    </row>
    <row r="300" spans="1:30">
      <c r="A300" s="2">
        <v>43494</v>
      </c>
      <c r="B300" s="2">
        <v>43495</v>
      </c>
      <c r="C300" s="2" t="s">
        <v>4197</v>
      </c>
      <c r="D300" s="3" t="s">
        <v>1085</v>
      </c>
      <c r="E300" s="3" t="s">
        <v>3339</v>
      </c>
      <c r="F300" s="3">
        <v>41904428</v>
      </c>
      <c r="G300" s="17" t="str">
        <f t="shared" si="54"/>
        <v>KG-ARI-1901-00066-01575/41904428</v>
      </c>
      <c r="H300" s="18">
        <f>IF(G300="","",VLOOKUP(G300,WMS!$E$3:$Q$944,7,FALSE))</f>
        <v>72</v>
      </c>
      <c r="I300" s="18">
        <f>IF(G300="","",VLOOKUP(G300,WMS!$E$3:$Q$944,8,FALSE))</f>
        <v>4.5</v>
      </c>
      <c r="J300" s="18">
        <f>IF(G300="","",VLOOKUP(G300,WMS!$E$3:$Q$944,13,FALSE))</f>
        <v>5.0000000000000001E-3</v>
      </c>
      <c r="K300" s="26" t="b">
        <f t="shared" si="55"/>
        <v>1</v>
      </c>
      <c r="L300" s="7">
        <v>3</v>
      </c>
      <c r="M300" s="27">
        <f>IF(G300="","",VLOOKUP(G300,WMS!$E$3:$U$944,7,0)*L300)</f>
        <v>216</v>
      </c>
      <c r="N300" s="28" t="str">
        <f>IF(G300="","",VLOOKUP(G300,WMS!$E$3:$U$944,17,0))</f>
        <v>A25-102</v>
      </c>
      <c r="O300" s="29">
        <f t="shared" si="56"/>
        <v>13.5</v>
      </c>
      <c r="P300" s="29">
        <f t="shared" si="57"/>
        <v>1.4999999999999999E-2</v>
      </c>
      <c r="Q300" s="26" t="str">
        <f>IF(G300="","",VLOOKUP(G300,WMS!$E$3:$G$944,2,FALSE))</f>
        <v>KAS19011806</v>
      </c>
      <c r="R300" s="26" t="str">
        <f>IF(G300="","",VLOOKUP(G300,WMS!$E$3:$G$944,3,FALSE))</f>
        <v>KAS1901180605</v>
      </c>
      <c r="S300" s="17" t="str">
        <f>IF(R300="","",VLOOKUP(R300,CUSTOMS!$E$3:$N$1470,2,FALSE))</f>
        <v>8215990000</v>
      </c>
      <c r="T300" s="17" t="str">
        <f>IF(R300="","",VLOOKUP(R300,CUSTOMS!$E$3:$N$1470,3,FALSE))</f>
        <v>餐厨用具</v>
      </c>
      <c r="U300" s="18">
        <f t="shared" si="58"/>
        <v>216</v>
      </c>
      <c r="V300" s="18" t="str">
        <f>IF(R300="","",VLOOKUP(R300,CUSTOMS!$E$3:$N$1470,5,FALSE))</f>
        <v>把</v>
      </c>
      <c r="W300" s="33">
        <f>IF(R300="","",VLOOKUP(R300,CUSTOMS!$E$3:$N$1470,6,FALSE))</f>
        <v>0.27</v>
      </c>
      <c r="X300" s="33">
        <f t="shared" si="59"/>
        <v>58.320000000000007</v>
      </c>
      <c r="Y300" s="18" t="str">
        <f>IF(R300="","",VLOOKUP(R300,CUSTOMS!$E$3:$N$1470,8,FALSE))</f>
        <v>美元</v>
      </c>
      <c r="Z300" s="18" t="str">
        <f>IF(R300="","",VLOOKUP(R300,CUSTOMS!$E$3:$N$1470,9,FALSE))</f>
        <v>中国</v>
      </c>
      <c r="AA300" s="18" t="str">
        <f>IF(R300="","",VLOOKUP(R300,CUSTOMS!$E$3:$N$1470,10,FALSE))</f>
        <v>美国</v>
      </c>
      <c r="AB300" s="33">
        <f>IF(R300="","",VLOOKUP(G300,WMS!$E$3:$T$944,15,FALSE))</f>
        <v>5.694444444444445E-2</v>
      </c>
      <c r="AC300" s="33">
        <f t="shared" si="60"/>
        <v>12.3</v>
      </c>
      <c r="AD300" s="33" t="str">
        <f>IF(S300="","",VLOOKUP(S300,海关监管条件!$A$1:$B$2000,2,FALSE))</f>
        <v>A</v>
      </c>
    </row>
    <row r="301" spans="1:30">
      <c r="A301" s="2">
        <v>43494</v>
      </c>
      <c r="B301" s="2">
        <v>43495</v>
      </c>
      <c r="C301" s="2" t="s">
        <v>4197</v>
      </c>
      <c r="D301" s="3" t="s">
        <v>1085</v>
      </c>
      <c r="E301" s="3" t="s">
        <v>3339</v>
      </c>
      <c r="F301" s="3">
        <v>42107132</v>
      </c>
      <c r="G301" s="17" t="str">
        <f t="shared" si="54"/>
        <v>KG-ARI-1901-00066-01575/42107132</v>
      </c>
      <c r="H301" s="18">
        <f>IF(G301="","",VLOOKUP(G301,WMS!$E$3:$Q$944,7,FALSE))</f>
        <v>40</v>
      </c>
      <c r="I301" s="18">
        <f>IF(G301="","",VLOOKUP(G301,WMS!$E$3:$Q$944,8,FALSE))</f>
        <v>4.0999999999999996</v>
      </c>
      <c r="J301" s="18">
        <f>IF(G301="","",VLOOKUP(G301,WMS!$E$3:$Q$944,13,FALSE))</f>
        <v>3.0000000000000001E-3</v>
      </c>
      <c r="K301" s="26" t="b">
        <f t="shared" si="55"/>
        <v>1</v>
      </c>
      <c r="L301" s="7">
        <v>3</v>
      </c>
      <c r="M301" s="27">
        <f>IF(G301="","",VLOOKUP(G301,WMS!$E$3:$U$944,7,0)*L301)</f>
        <v>120</v>
      </c>
      <c r="N301" s="28" t="str">
        <f>IF(G301="","",VLOOKUP(G301,WMS!$E$3:$U$944,17,0))</f>
        <v>A25-102</v>
      </c>
      <c r="O301" s="29">
        <f t="shared" si="56"/>
        <v>12.299999999999999</v>
      </c>
      <c r="P301" s="29">
        <f t="shared" si="57"/>
        <v>9.0000000000000011E-3</v>
      </c>
      <c r="Q301" s="26" t="str">
        <f>IF(G301="","",VLOOKUP(G301,WMS!$E$3:$G$944,2,FALSE))</f>
        <v>KAS19011806</v>
      </c>
      <c r="R301" s="26" t="str">
        <f>IF(G301="","",VLOOKUP(G301,WMS!$E$3:$G$944,3,FALSE))</f>
        <v>KAS1901180606</v>
      </c>
      <c r="S301" s="17" t="str">
        <f>IF(R301="","",VLOOKUP(R301,CUSTOMS!$E$3:$N$1470,2,FALSE))</f>
        <v>8215990000</v>
      </c>
      <c r="T301" s="17" t="str">
        <f>IF(R301="","",VLOOKUP(R301,CUSTOMS!$E$3:$N$1470,3,FALSE))</f>
        <v>餐厨用具</v>
      </c>
      <c r="U301" s="18">
        <f t="shared" si="58"/>
        <v>120</v>
      </c>
      <c r="V301" s="18" t="str">
        <f>IF(R301="","",VLOOKUP(R301,CUSTOMS!$E$3:$N$1470,5,FALSE))</f>
        <v>把</v>
      </c>
      <c r="W301" s="33">
        <f>IF(R301="","",VLOOKUP(R301,CUSTOMS!$E$3:$N$1470,6,FALSE))</f>
        <v>0.27</v>
      </c>
      <c r="X301" s="33">
        <f t="shared" si="59"/>
        <v>32.400000000000006</v>
      </c>
      <c r="Y301" s="18" t="str">
        <f>IF(R301="","",VLOOKUP(R301,CUSTOMS!$E$3:$N$1470,8,FALSE))</f>
        <v>美元</v>
      </c>
      <c r="Z301" s="18" t="str">
        <f>IF(R301="","",VLOOKUP(R301,CUSTOMS!$E$3:$N$1470,9,FALSE))</f>
        <v>中国</v>
      </c>
      <c r="AA301" s="18" t="str">
        <f>IF(R301="","",VLOOKUP(R301,CUSTOMS!$E$3:$N$1470,10,FALSE))</f>
        <v>美国</v>
      </c>
      <c r="AB301" s="33">
        <f>IF(R301="","",VLOOKUP(G301,WMS!$E$3:$T$944,15,FALSE))</f>
        <v>8.9499999999999996E-2</v>
      </c>
      <c r="AC301" s="33">
        <f t="shared" si="60"/>
        <v>10.74</v>
      </c>
      <c r="AD301" s="33" t="str">
        <f>IF(S301="","",VLOOKUP(S301,海关监管条件!$A$1:$B$2000,2,FALSE))</f>
        <v>A</v>
      </c>
    </row>
    <row r="302" spans="1:30">
      <c r="A302" s="2">
        <v>43494</v>
      </c>
      <c r="B302" s="2">
        <v>43495</v>
      </c>
      <c r="C302" s="2" t="s">
        <v>4197</v>
      </c>
      <c r="D302" s="3" t="s">
        <v>1085</v>
      </c>
      <c r="E302" s="3" t="s">
        <v>3339</v>
      </c>
      <c r="F302" s="3">
        <v>42713319</v>
      </c>
      <c r="G302" s="17" t="str">
        <f t="shared" si="54"/>
        <v>KG-ARI-1901-00066-01575/42713319</v>
      </c>
      <c r="H302" s="18">
        <f>IF(G302="","",VLOOKUP(G302,WMS!$E$3:$Q$944,7,FALSE))</f>
        <v>8</v>
      </c>
      <c r="I302" s="18">
        <f>IF(G302="","",VLOOKUP(G302,WMS!$E$3:$Q$944,8,FALSE))</f>
        <v>7.4</v>
      </c>
      <c r="J302" s="18">
        <f>IF(G302="","",VLOOKUP(G302,WMS!$E$3:$Q$944,13,FALSE))</f>
        <v>2.5000000000000001E-2</v>
      </c>
      <c r="K302" s="26" t="b">
        <f t="shared" si="55"/>
        <v>1</v>
      </c>
      <c r="L302" s="7">
        <v>3</v>
      </c>
      <c r="M302" s="27">
        <f>IF(G302="","",VLOOKUP(G302,WMS!$E$3:$U$944,7,0)*L302)</f>
        <v>24</v>
      </c>
      <c r="N302" s="28" t="str">
        <f>IF(G302="","",VLOOKUP(G302,WMS!$E$3:$U$944,17,0))</f>
        <v>A25-102</v>
      </c>
      <c r="O302" s="29">
        <f t="shared" si="56"/>
        <v>22.200000000000003</v>
      </c>
      <c r="P302" s="29">
        <f t="shared" si="57"/>
        <v>7.5000000000000011E-2</v>
      </c>
      <c r="Q302" s="26" t="str">
        <f>IF(G302="","",VLOOKUP(G302,WMS!$E$3:$G$944,2,FALSE))</f>
        <v>KAS19011806</v>
      </c>
      <c r="R302" s="26" t="str">
        <f>IF(G302="","",VLOOKUP(G302,WMS!$E$3:$G$944,3,FALSE))</f>
        <v>KAS1901180602</v>
      </c>
      <c r="S302" s="17" t="str">
        <f>IF(R302="","",VLOOKUP(R302,CUSTOMS!$E$3:$N$1470,2,FALSE))</f>
        <v>8215200000</v>
      </c>
      <c r="T302" s="17" t="str">
        <f>IF(R302="","",VLOOKUP(R302,CUSTOMS!$E$3:$N$1470,3,FALSE))</f>
        <v>餐厨用具</v>
      </c>
      <c r="U302" s="18">
        <f t="shared" si="58"/>
        <v>24</v>
      </c>
      <c r="V302" s="18" t="str">
        <f>IF(R302="","",VLOOKUP(R302,CUSTOMS!$E$3:$N$1470,5,FALSE))</f>
        <v>套</v>
      </c>
      <c r="W302" s="33">
        <f>IF(R302="","",VLOOKUP(R302,CUSTOMS!$E$3:$N$1470,6,FALSE))</f>
        <v>0.43</v>
      </c>
      <c r="X302" s="33">
        <f t="shared" si="59"/>
        <v>10.32</v>
      </c>
      <c r="Y302" s="18" t="str">
        <f>IF(R302="","",VLOOKUP(R302,CUSTOMS!$E$3:$N$1470,8,FALSE))</f>
        <v>美元</v>
      </c>
      <c r="Z302" s="18" t="str">
        <f>IF(R302="","",VLOOKUP(R302,CUSTOMS!$E$3:$N$1470,9,FALSE))</f>
        <v>中国</v>
      </c>
      <c r="AA302" s="18" t="str">
        <f>IF(R302="","",VLOOKUP(R302,CUSTOMS!$E$3:$N$1470,10,FALSE))</f>
        <v>美国</v>
      </c>
      <c r="AB302" s="33">
        <f>IF(R302="","",VLOOKUP(G302,WMS!$E$3:$T$944,15,FALSE))</f>
        <v>0.83125000000000004</v>
      </c>
      <c r="AC302" s="33">
        <f t="shared" si="60"/>
        <v>19.950000000000003</v>
      </c>
      <c r="AD302" s="33" t="str">
        <f>IF(S302="","",VLOOKUP(S302,海关监管条件!$A$1:$B$2000,2,FALSE))</f>
        <v xml:space="preserve">A </v>
      </c>
    </row>
    <row r="303" spans="1:30">
      <c r="A303" s="2">
        <v>43494</v>
      </c>
      <c r="B303" s="2">
        <v>43495</v>
      </c>
      <c r="C303" s="2" t="s">
        <v>4197</v>
      </c>
      <c r="D303" s="3" t="s">
        <v>3276</v>
      </c>
      <c r="E303" s="3" t="s">
        <v>3277</v>
      </c>
      <c r="F303" s="3" t="s">
        <v>3280</v>
      </c>
      <c r="G303" s="17" t="str">
        <f t="shared" si="54"/>
        <v>KG-ARI-1901-00066-01606/42019572A</v>
      </c>
      <c r="H303" s="18">
        <f>IF(G303="","",VLOOKUP(G303,WMS!$E$3:$Q$944,7,FALSE))</f>
        <v>2</v>
      </c>
      <c r="I303" s="18">
        <f>IF(G303="","",VLOOKUP(G303,WMS!$E$3:$Q$944,8,FALSE))</f>
        <v>9.3000000000000007</v>
      </c>
      <c r="J303" s="18">
        <f>IF(G303="","",VLOOKUP(G303,WMS!$E$3:$Q$944,13,FALSE))</f>
        <v>3.6999999999999998E-2</v>
      </c>
      <c r="K303" s="26" t="b">
        <f t="shared" si="55"/>
        <v>1</v>
      </c>
      <c r="L303" s="7">
        <v>4</v>
      </c>
      <c r="M303" s="27">
        <f>IF(G303="","",VLOOKUP(G303,WMS!$E$3:$U$944,7,0)*L303)</f>
        <v>8</v>
      </c>
      <c r="N303" s="28" t="str">
        <f>IF(G303="","",VLOOKUP(G303,WMS!$E$3:$U$944,17,0))</f>
        <v>A08-103</v>
      </c>
      <c r="O303" s="29">
        <f t="shared" si="56"/>
        <v>37.200000000000003</v>
      </c>
      <c r="P303" s="29">
        <f t="shared" si="57"/>
        <v>0.14799999999999999</v>
      </c>
      <c r="Q303" s="26" t="str">
        <f>IF(G303="","",VLOOKUP(G303,WMS!$E$3:$G$944,2,FALSE))</f>
        <v>KAS19011506</v>
      </c>
      <c r="R303" s="26" t="str">
        <f>IF(G303="","",VLOOKUP(G303,WMS!$E$3:$G$944,3,FALSE))</f>
        <v>KASKAS1901150607</v>
      </c>
      <c r="S303" s="17" t="str">
        <f>IF(R303="","",VLOOKUP(R303,CUSTOMS!$E$3:$N$1470,2,FALSE))</f>
        <v>4419909090</v>
      </c>
      <c r="T303" s="17" t="str">
        <f>IF(R303="","",VLOOKUP(R303,CUSTOMS!$E$3:$N$1470,3,FALSE))</f>
        <v>木座</v>
      </c>
      <c r="U303" s="18">
        <f t="shared" si="58"/>
        <v>8</v>
      </c>
      <c r="V303" s="18" t="str">
        <f>IF(R303="","",VLOOKUP(R303,CUSTOMS!$E$3:$N$1470,5,FALSE))</f>
        <v>个</v>
      </c>
      <c r="W303" s="33">
        <f>IF(R303="","",VLOOKUP(R303,CUSTOMS!$E$3:$N$1470,6,FALSE))</f>
        <v>2.5</v>
      </c>
      <c r="X303" s="33">
        <f t="shared" si="59"/>
        <v>20</v>
      </c>
      <c r="Y303" s="18" t="str">
        <f>IF(R303="","",VLOOKUP(R303,CUSTOMS!$E$3:$N$1470,8,FALSE))</f>
        <v>美元</v>
      </c>
      <c r="Z303" s="18" t="str">
        <f>IF(R303="","",VLOOKUP(R303,CUSTOMS!$E$3:$N$1470,9,FALSE))</f>
        <v>中国</v>
      </c>
      <c r="AA303" s="18" t="str">
        <f>IF(R303="","",VLOOKUP(R303,CUSTOMS!$E$3:$N$1470,10,FALSE))</f>
        <v>美国</v>
      </c>
      <c r="AB303" s="33">
        <f>IF(R303="","",VLOOKUP(G303,WMS!$E$3:$T$944,15,FALSE))</f>
        <v>2.8</v>
      </c>
      <c r="AC303" s="33">
        <f t="shared" si="60"/>
        <v>22.4</v>
      </c>
      <c r="AD303" s="33" t="str">
        <f>IF(S303="","",VLOOKUP(S303,海关监管条件!$A$1:$B$2000,2,FALSE))</f>
        <v>AB</v>
      </c>
    </row>
    <row r="304" spans="1:30">
      <c r="A304" s="2">
        <v>43494</v>
      </c>
      <c r="B304" s="2">
        <v>43495</v>
      </c>
      <c r="C304" s="2" t="s">
        <v>4197</v>
      </c>
      <c r="D304" s="3" t="s">
        <v>3276</v>
      </c>
      <c r="E304" s="3" t="s">
        <v>3277</v>
      </c>
      <c r="F304" s="3" t="s">
        <v>3282</v>
      </c>
      <c r="G304" s="17" t="str">
        <f t="shared" si="54"/>
        <v>KG-ARI-1901-00066-01606/42019572B</v>
      </c>
      <c r="H304" s="18">
        <v>2</v>
      </c>
      <c r="I304" s="18">
        <f>IF(G304="","",VLOOKUP(G304,WMS!$E$3:$Q$944,8,FALSE))</f>
        <v>9.3000000000000007</v>
      </c>
      <c r="J304" s="18">
        <f>IF(G304="","",VLOOKUP(G304,WMS!$E$3:$Q$944,13,FALSE))</f>
        <v>3.6999999999999998E-2</v>
      </c>
      <c r="K304" s="26" t="e">
        <f t="shared" si="55"/>
        <v>#DIV/0!</v>
      </c>
      <c r="M304" s="27">
        <v>8</v>
      </c>
      <c r="N304" s="28" t="str">
        <f>IF(G304="","",VLOOKUP(G304,WMS!$E$3:$U$944,17,0))</f>
        <v>A08-103</v>
      </c>
      <c r="O304" s="29" t="str">
        <f t="shared" si="56"/>
        <v/>
      </c>
      <c r="P304" s="29" t="str">
        <f t="shared" si="57"/>
        <v/>
      </c>
      <c r="Q304" s="26" t="str">
        <f>IF(G304="","",VLOOKUP(G304,WMS!$E$3:$G$944,2,FALSE))</f>
        <v>KAS19011506</v>
      </c>
      <c r="R304" s="26" t="str">
        <f>IF(G304="","",VLOOKUP(G304,WMS!$E$3:$G$944,3,FALSE))</f>
        <v>KASKAS1901150608</v>
      </c>
      <c r="S304" s="17" t="str">
        <f>IF(R304="","",VLOOKUP(R304,CUSTOMS!$E$3:$N$1470,2,FALSE))</f>
        <v>8211100000</v>
      </c>
      <c r="T304" s="17" t="str">
        <f>IF(R304="","",VLOOKUP(R304,CUSTOMS!$E$3:$N$1470,3,FALSE))</f>
        <v>不锈钢套刀</v>
      </c>
      <c r="U304" s="18">
        <f t="shared" si="58"/>
        <v>8</v>
      </c>
      <c r="V304" s="18" t="str">
        <f>IF(R304="","",VLOOKUP(R304,CUSTOMS!$E$3:$N$1470,5,FALSE))</f>
        <v>套</v>
      </c>
      <c r="W304" s="33">
        <f>IF(R304="","",VLOOKUP(R304,CUSTOMS!$E$3:$N$1470,6,FALSE))</f>
        <v>5.5</v>
      </c>
      <c r="X304" s="33">
        <f t="shared" si="59"/>
        <v>44</v>
      </c>
      <c r="Y304" s="18" t="str">
        <f>IF(R304="","",VLOOKUP(R304,CUSTOMS!$E$3:$N$1470,8,FALSE))</f>
        <v>美元</v>
      </c>
      <c r="Z304" s="18" t="str">
        <f>IF(R304="","",VLOOKUP(R304,CUSTOMS!$E$3:$N$1470,9,FALSE))</f>
        <v>中国</v>
      </c>
      <c r="AA304" s="18" t="str">
        <f>IF(R304="","",VLOOKUP(R304,CUSTOMS!$E$3:$N$1470,10,FALSE))</f>
        <v>美国</v>
      </c>
      <c r="AB304" s="33">
        <f>IF(R304="","",VLOOKUP(G304,WMS!$E$3:$T$944,15,FALSE))</f>
        <v>1.4500000000000002</v>
      </c>
      <c r="AC304" s="33">
        <f t="shared" si="60"/>
        <v>11.600000000000001</v>
      </c>
      <c r="AD304" s="33" t="str">
        <f>IF(S304="","",VLOOKUP(S304,海关监管条件!$A$1:$B$2000,2,FALSE))</f>
        <v>无</v>
      </c>
    </row>
    <row r="305" spans="1:30">
      <c r="A305" s="2">
        <v>43494</v>
      </c>
      <c r="B305" s="2">
        <v>43495</v>
      </c>
      <c r="C305" s="2" t="s">
        <v>4197</v>
      </c>
      <c r="D305" s="3" t="s">
        <v>3276</v>
      </c>
      <c r="E305" s="3" t="s">
        <v>3277</v>
      </c>
      <c r="F305" s="3" t="s">
        <v>2998</v>
      </c>
      <c r="G305" s="17" t="str">
        <f t="shared" si="54"/>
        <v>KG-ARI-1901-00066-01606/42060802</v>
      </c>
      <c r="H305" s="18">
        <f>IF(G305="","",VLOOKUP(G305,WMS!$E$3:$Q$944,7,FALSE))</f>
        <v>6</v>
      </c>
      <c r="I305" s="18">
        <f>IF(G305="","",VLOOKUP(G305,WMS!$E$3:$Q$944,8,FALSE))</f>
        <v>4.7</v>
      </c>
      <c r="J305" s="18">
        <f>IF(G305="","",VLOOKUP(G305,WMS!$E$3:$Q$944,13,FALSE))</f>
        <v>1.2999999999999999E-2</v>
      </c>
      <c r="K305" s="26" t="b">
        <f t="shared" si="55"/>
        <v>1</v>
      </c>
      <c r="L305" s="7">
        <v>17</v>
      </c>
      <c r="M305" s="27">
        <f>IF(G305="","",VLOOKUP(G305,WMS!$E$3:$U$944,7,0)*L305)</f>
        <v>102</v>
      </c>
      <c r="N305" s="28" t="str">
        <f>IF(G305="","",VLOOKUP(G305,WMS!$E$3:$U$944,17,0))</f>
        <v>A08-103</v>
      </c>
      <c r="O305" s="29">
        <f t="shared" si="56"/>
        <v>79.900000000000006</v>
      </c>
      <c r="P305" s="29">
        <f t="shared" si="57"/>
        <v>0.221</v>
      </c>
      <c r="Q305" s="26" t="str">
        <f>IF(G305="","",VLOOKUP(G305,WMS!$E$3:$G$944,2,FALSE))</f>
        <v>KAS19011506</v>
      </c>
      <c r="R305" s="26" t="str">
        <f>IF(G305="","",VLOOKUP(G305,WMS!$E$3:$G$944,3,FALSE))</f>
        <v>KASKAS1901150601</v>
      </c>
      <c r="S305" s="17" t="str">
        <f>IF(R305="","",VLOOKUP(R305,CUSTOMS!$E$3:$N$1470,2,FALSE))</f>
        <v>4419909090</v>
      </c>
      <c r="T305" s="17" t="str">
        <f>IF(R305="","",VLOOKUP(R305,CUSTOMS!$E$3:$N$1470,3,FALSE))</f>
        <v>木菜板</v>
      </c>
      <c r="U305" s="18">
        <f t="shared" si="58"/>
        <v>102</v>
      </c>
      <c r="V305" s="18" t="str">
        <f>IF(R305="","",VLOOKUP(R305,CUSTOMS!$E$3:$N$1470,5,FALSE))</f>
        <v>张</v>
      </c>
      <c r="W305" s="33">
        <f>IF(R305="","",VLOOKUP(R305,CUSTOMS!$E$3:$N$1470,6,FALSE))</f>
        <v>4</v>
      </c>
      <c r="X305" s="33">
        <f t="shared" si="59"/>
        <v>408</v>
      </c>
      <c r="Y305" s="18" t="str">
        <f>IF(R305="","",VLOOKUP(R305,CUSTOMS!$E$3:$N$1470,8,FALSE))</f>
        <v>美元</v>
      </c>
      <c r="Z305" s="18" t="str">
        <f>IF(R305="","",VLOOKUP(R305,CUSTOMS!$E$3:$N$1470,9,FALSE))</f>
        <v>中国</v>
      </c>
      <c r="AA305" s="18" t="str">
        <f>IF(R305="","",VLOOKUP(R305,CUSTOMS!$E$3:$N$1470,10,FALSE))</f>
        <v>美国</v>
      </c>
      <c r="AB305" s="33">
        <f>IF(R305="","",VLOOKUP(G305,WMS!$E$3:$T$944,15,FALSE))</f>
        <v>0.73333333333333328</v>
      </c>
      <c r="AC305" s="33">
        <f t="shared" si="60"/>
        <v>74.8</v>
      </c>
      <c r="AD305" s="33" t="str">
        <f>IF(S305="","",VLOOKUP(S305,海关监管条件!$A$1:$B$2000,2,FALSE))</f>
        <v>AB</v>
      </c>
    </row>
    <row r="306" spans="1:30">
      <c r="A306" s="2">
        <v>43494</v>
      </c>
      <c r="B306" s="2">
        <v>43495</v>
      </c>
      <c r="C306" s="2" t="s">
        <v>4197</v>
      </c>
      <c r="D306" s="3" t="s">
        <v>1042</v>
      </c>
      <c r="E306" s="3" t="s">
        <v>3321</v>
      </c>
      <c r="F306" s="3">
        <v>42049173</v>
      </c>
      <c r="G306" s="17" t="str">
        <f t="shared" si="54"/>
        <v>KG-ARI-1901-00066-01621/42049173</v>
      </c>
      <c r="H306" s="18">
        <f>IF(G306="","",VLOOKUP(G306,WMS!$E$3:$Q$944,7,FALSE))</f>
        <v>6</v>
      </c>
      <c r="I306" s="18">
        <f>IF(G306="","",VLOOKUP(G306,WMS!$E$3:$Q$944,8,FALSE))</f>
        <v>1.8</v>
      </c>
      <c r="J306" s="18">
        <f>IF(G306="","",VLOOKUP(G306,WMS!$E$3:$Q$944,13,FALSE))</f>
        <v>1.7000000000000001E-2</v>
      </c>
      <c r="K306" s="26" t="b">
        <f t="shared" si="55"/>
        <v>1</v>
      </c>
      <c r="L306" s="7">
        <v>3</v>
      </c>
      <c r="M306" s="27">
        <f>IF(G306="","",VLOOKUP(G306,WMS!$E$3:$U$944,7,0)*L306)</f>
        <v>18</v>
      </c>
      <c r="N306" s="28" t="str">
        <f>IF(G306="","",VLOOKUP(G306,WMS!$E$3:$U$944,17,0))</f>
        <v>A08-202</v>
      </c>
      <c r="O306" s="29">
        <f t="shared" si="56"/>
        <v>5.4</v>
      </c>
      <c r="P306" s="29">
        <f t="shared" si="57"/>
        <v>5.1000000000000004E-2</v>
      </c>
      <c r="Q306" s="26" t="str">
        <f>IF(G306="","",VLOOKUP(G306,WMS!$E$3:$G$944,2,FALSE))</f>
        <v>KAS19011802</v>
      </c>
      <c r="R306" s="26" t="str">
        <f>IF(G306="","",VLOOKUP(G306,WMS!$E$3:$G$944,3,FALSE))</f>
        <v>KAS1901180203</v>
      </c>
      <c r="S306" s="17" t="str">
        <f>IF(R306="","",VLOOKUP(R306,CUSTOMS!$E$3:$N$1470,2,FALSE))</f>
        <v>7323990000</v>
      </c>
      <c r="T306" s="17" t="str">
        <f>IF(R306="","",VLOOKUP(R306,CUSTOMS!$E$3:$N$1470,3,FALSE))</f>
        <v>铁制厨房架</v>
      </c>
      <c r="U306" s="18">
        <f t="shared" si="58"/>
        <v>18</v>
      </c>
      <c r="V306" s="18" t="str">
        <f>IF(R306="","",VLOOKUP(R306,CUSTOMS!$E$3:$N$1470,5,FALSE))</f>
        <v>只</v>
      </c>
      <c r="W306" s="33">
        <f>IF(R306="","",VLOOKUP(R306,CUSTOMS!$E$3:$N$1470,6,FALSE))</f>
        <v>1.214</v>
      </c>
      <c r="X306" s="33">
        <f t="shared" si="59"/>
        <v>21.852</v>
      </c>
      <c r="Y306" s="18" t="str">
        <f>IF(R306="","",VLOOKUP(R306,CUSTOMS!$E$3:$N$1470,8,FALSE))</f>
        <v>美元</v>
      </c>
      <c r="Z306" s="18" t="str">
        <f>IF(R306="","",VLOOKUP(R306,CUSTOMS!$E$3:$N$1470,9,FALSE))</f>
        <v>中国</v>
      </c>
      <c r="AA306" s="18" t="str">
        <f>IF(R306="","",VLOOKUP(R306,CUSTOMS!$E$3:$N$1470,10,FALSE))</f>
        <v>美国</v>
      </c>
      <c r="AB306" s="33">
        <f>IF(R306="","",VLOOKUP(G306,WMS!$E$3:$T$944,15,FALSE))</f>
        <v>0.26833333333333331</v>
      </c>
      <c r="AC306" s="33">
        <f t="shared" si="60"/>
        <v>4.83</v>
      </c>
      <c r="AD306" s="33" t="str">
        <f>IF(S306="","",VLOOKUP(S306,海关监管条件!$A$1:$B$2000,2,FALSE))</f>
        <v>A</v>
      </c>
    </row>
    <row r="307" spans="1:30">
      <c r="A307" s="2">
        <v>43494</v>
      </c>
      <c r="B307" s="2">
        <v>43495</v>
      </c>
      <c r="C307" s="2" t="s">
        <v>4197</v>
      </c>
      <c r="D307" s="3" t="s">
        <v>1042</v>
      </c>
      <c r="E307" s="3" t="s">
        <v>3321</v>
      </c>
      <c r="F307" s="3">
        <v>42368649</v>
      </c>
      <c r="G307" s="17" t="str">
        <f t="shared" si="54"/>
        <v>KG-ARI-1901-00066-01621/42368649</v>
      </c>
      <c r="H307" s="18">
        <f>IF(G307="","",VLOOKUP(G307,WMS!$E$3:$Q$944,7,FALSE))</f>
        <v>6</v>
      </c>
      <c r="I307" s="18">
        <f>IF(G307="","",VLOOKUP(G307,WMS!$E$3:$Q$944,8,FALSE))</f>
        <v>4.9000000000000004</v>
      </c>
      <c r="J307" s="18">
        <f>IF(G307="","",VLOOKUP(G307,WMS!$E$3:$Q$944,13,FALSE))</f>
        <v>0.08</v>
      </c>
      <c r="K307" s="26" t="b">
        <f t="shared" si="55"/>
        <v>1</v>
      </c>
      <c r="L307" s="7">
        <v>3</v>
      </c>
      <c r="M307" s="27">
        <f>IF(G307="","",VLOOKUP(G307,WMS!$E$3:$U$944,7,0)*L307)</f>
        <v>18</v>
      </c>
      <c r="N307" s="28" t="str">
        <f>IF(G307="","",VLOOKUP(G307,WMS!$E$3:$U$944,17,0))</f>
        <v>A08-201</v>
      </c>
      <c r="O307" s="29">
        <f t="shared" si="56"/>
        <v>14.700000000000001</v>
      </c>
      <c r="P307" s="29">
        <f t="shared" si="57"/>
        <v>0.24</v>
      </c>
      <c r="Q307" s="26" t="str">
        <f>IF(G307="","",VLOOKUP(G307,WMS!$E$3:$G$944,2,FALSE))</f>
        <v>KAS19011802</v>
      </c>
      <c r="R307" s="26" t="str">
        <f>IF(G307="","",VLOOKUP(G307,WMS!$E$3:$G$944,3,FALSE))</f>
        <v>KAS1901180208</v>
      </c>
      <c r="S307" s="17" t="str">
        <f>IF(R307="","",VLOOKUP(R307,CUSTOMS!$E$3:$N$1470,2,FALSE))</f>
        <v>7323990000</v>
      </c>
      <c r="T307" s="17" t="str">
        <f>IF(R307="","",VLOOKUP(R307,CUSTOMS!$E$3:$N$1470,3,FALSE))</f>
        <v>铁制托盘</v>
      </c>
      <c r="U307" s="18">
        <f t="shared" si="58"/>
        <v>18</v>
      </c>
      <c r="V307" s="18" t="str">
        <f>IF(R307="","",VLOOKUP(R307,CUSTOMS!$E$3:$N$1470,5,FALSE))</f>
        <v>只</v>
      </c>
      <c r="W307" s="33">
        <f>IF(R307="","",VLOOKUP(R307,CUSTOMS!$E$3:$N$1470,6,FALSE))</f>
        <v>1.6</v>
      </c>
      <c r="X307" s="33">
        <f t="shared" si="59"/>
        <v>28.8</v>
      </c>
      <c r="Y307" s="18" t="str">
        <f>IF(R307="","",VLOOKUP(R307,CUSTOMS!$E$3:$N$1470,8,FALSE))</f>
        <v>美元</v>
      </c>
      <c r="Z307" s="18" t="str">
        <f>IF(R307="","",VLOOKUP(R307,CUSTOMS!$E$3:$N$1470,9,FALSE))</f>
        <v>中国</v>
      </c>
      <c r="AA307" s="18" t="str">
        <f>IF(R307="","",VLOOKUP(R307,CUSTOMS!$E$3:$N$1470,10,FALSE))</f>
        <v>美国</v>
      </c>
      <c r="AB307" s="33">
        <f>IF(R307="","",VLOOKUP(G307,WMS!$E$3:$T$944,15,FALSE))</f>
        <v>0.6333333333333333</v>
      </c>
      <c r="AC307" s="33">
        <f t="shared" si="60"/>
        <v>11.399999999999999</v>
      </c>
      <c r="AD307" s="33" t="str">
        <f>IF(S307="","",VLOOKUP(S307,海关监管条件!$A$1:$B$2000,2,FALSE))</f>
        <v>A</v>
      </c>
    </row>
    <row r="308" spans="1:30">
      <c r="A308" s="2">
        <v>43494</v>
      </c>
      <c r="B308" s="2">
        <v>43495</v>
      </c>
      <c r="C308" s="2" t="s">
        <v>4197</v>
      </c>
      <c r="D308" s="19" t="s">
        <v>1042</v>
      </c>
      <c r="E308" s="19" t="s">
        <v>3321</v>
      </c>
      <c r="F308" s="19">
        <v>42565987</v>
      </c>
      <c r="G308" s="17" t="str">
        <f t="shared" si="54"/>
        <v>KG-ARI-1901-00066-01621/42565987</v>
      </c>
      <c r="H308" s="18">
        <f>IF(G308="","",VLOOKUP(G308,WMS!$E$3:$Q$944,7,FALSE))</f>
        <v>6</v>
      </c>
      <c r="I308" s="18">
        <f>IF(G308="","",VLOOKUP(G308,WMS!$E$3:$Q$944,8,FALSE))</f>
        <v>1.7</v>
      </c>
      <c r="J308" s="18">
        <f>IF(G308="","",VLOOKUP(G308,WMS!$E$3:$Q$944,13,FALSE))</f>
        <v>8.0000000000000002E-3</v>
      </c>
      <c r="K308" s="26" t="b">
        <f t="shared" si="55"/>
        <v>1</v>
      </c>
      <c r="L308" s="7">
        <v>3</v>
      </c>
      <c r="M308" s="27">
        <f>IF(G308="","",VLOOKUP(G308,WMS!$E$3:$U$944,7,0)*L308)</f>
        <v>18</v>
      </c>
      <c r="N308" s="28" t="str">
        <f>IF(G308="","",VLOOKUP(G308,WMS!$E$3:$U$944,17,0))</f>
        <v>A08-201</v>
      </c>
      <c r="O308" s="29">
        <f t="shared" si="56"/>
        <v>5.0999999999999996</v>
      </c>
      <c r="P308" s="29">
        <f t="shared" si="57"/>
        <v>2.4E-2</v>
      </c>
      <c r="Q308" s="26" t="str">
        <f>IF(G308="","",VLOOKUP(G308,WMS!$E$3:$G$944,2,FALSE))</f>
        <v>KAS19011802</v>
      </c>
      <c r="R308" s="26" t="str">
        <f>IF(G308="","",VLOOKUP(G308,WMS!$E$3:$G$944,3,FALSE))</f>
        <v>KAS1901180203</v>
      </c>
      <c r="S308" s="17" t="str">
        <f>IF(R308="","",VLOOKUP(R308,CUSTOMS!$E$3:$N$1470,2,FALSE))</f>
        <v>7323990000</v>
      </c>
      <c r="T308" s="17" t="str">
        <f>IF(R308="","",VLOOKUP(R308,CUSTOMS!$E$3:$N$1470,3,FALSE))</f>
        <v>铁制厨房架</v>
      </c>
      <c r="U308" s="18">
        <f t="shared" si="58"/>
        <v>18</v>
      </c>
      <c r="V308" s="18" t="str">
        <f>IF(R308="","",VLOOKUP(R308,CUSTOMS!$E$3:$N$1470,5,FALSE))</f>
        <v>只</v>
      </c>
      <c r="W308" s="33">
        <f>IF(R308="","",VLOOKUP(R308,CUSTOMS!$E$3:$N$1470,6,FALSE))</f>
        <v>1.214</v>
      </c>
      <c r="X308" s="33">
        <f t="shared" si="59"/>
        <v>21.852</v>
      </c>
      <c r="Y308" s="18" t="str">
        <f>IF(R308="","",VLOOKUP(R308,CUSTOMS!$E$3:$N$1470,8,FALSE))</f>
        <v>美元</v>
      </c>
      <c r="Z308" s="18" t="str">
        <f>IF(R308="","",VLOOKUP(R308,CUSTOMS!$E$3:$N$1470,9,FALSE))</f>
        <v>中国</v>
      </c>
      <c r="AA308" s="18" t="str">
        <f>IF(R308="","",VLOOKUP(R308,CUSTOMS!$E$3:$N$1470,10,FALSE))</f>
        <v>美国</v>
      </c>
      <c r="AB308" s="33">
        <f>IF(R308="","",VLOOKUP(G308,WMS!$E$3:$T$944,15,FALSE))</f>
        <v>0.24833333333333335</v>
      </c>
      <c r="AC308" s="33">
        <f t="shared" si="60"/>
        <v>4.4700000000000006</v>
      </c>
      <c r="AD308" s="33" t="str">
        <f>IF(S308="","",VLOOKUP(S308,海关监管条件!$A$1:$B$2000,2,FALSE))</f>
        <v>A</v>
      </c>
    </row>
    <row r="309" spans="1:30">
      <c r="A309" s="2">
        <v>43494</v>
      </c>
      <c r="B309" s="2">
        <v>43495</v>
      </c>
      <c r="C309" s="2" t="s">
        <v>4197</v>
      </c>
      <c r="D309" s="19" t="s">
        <v>1042</v>
      </c>
      <c r="E309" s="19" t="s">
        <v>3321</v>
      </c>
      <c r="F309" s="19">
        <v>42688426</v>
      </c>
      <c r="G309" s="17" t="str">
        <f t="shared" si="54"/>
        <v>KG-ARI-1901-00066-01621/42688426</v>
      </c>
      <c r="H309" s="18">
        <f>IF(G309="","",VLOOKUP(G309,WMS!$E$3:$Q$944,7,FALSE))</f>
        <v>6</v>
      </c>
      <c r="I309" s="18">
        <f>IF(G309="","",VLOOKUP(G309,WMS!$E$3:$Q$944,8,FALSE))</f>
        <v>1.7</v>
      </c>
      <c r="J309" s="18">
        <f>IF(G309="","",VLOOKUP(G309,WMS!$E$3:$Q$944,13,FALSE))</f>
        <v>1.4E-2</v>
      </c>
      <c r="K309" s="26" t="b">
        <f t="shared" si="55"/>
        <v>1</v>
      </c>
      <c r="L309" s="7">
        <v>3</v>
      </c>
      <c r="M309" s="27">
        <f>IF(G309="","",VLOOKUP(G309,WMS!$E$3:$U$944,7,0)*L309)</f>
        <v>18</v>
      </c>
      <c r="N309" s="28" t="str">
        <f>IF(G309="","",VLOOKUP(G309,WMS!$E$3:$U$944,17,0))</f>
        <v>A08-202</v>
      </c>
      <c r="O309" s="29">
        <f t="shared" si="56"/>
        <v>5.0999999999999996</v>
      </c>
      <c r="P309" s="29">
        <f t="shared" si="57"/>
        <v>4.2000000000000003E-2</v>
      </c>
      <c r="Q309" s="26" t="str">
        <f>IF(G309="","",VLOOKUP(G309,WMS!$E$3:$G$944,2,FALSE))</f>
        <v>KAS19011802</v>
      </c>
      <c r="R309" s="26" t="str">
        <f>IF(G309="","",VLOOKUP(G309,WMS!$E$3:$G$944,3,FALSE))</f>
        <v>KAS1901180209</v>
      </c>
      <c r="S309" s="17" t="str">
        <f>IF(R309="","",VLOOKUP(R309,CUSTOMS!$E$3:$N$1470,2,FALSE))</f>
        <v>7323990000</v>
      </c>
      <c r="T309" s="17" t="str">
        <f>IF(R309="","",VLOOKUP(R309,CUSTOMS!$E$3:$N$1470,3,FALSE))</f>
        <v>铁制刀叉桶</v>
      </c>
      <c r="U309" s="18">
        <f t="shared" si="58"/>
        <v>18</v>
      </c>
      <c r="V309" s="18" t="str">
        <f>IF(R309="","",VLOOKUP(R309,CUSTOMS!$E$3:$N$1470,5,FALSE))</f>
        <v>只</v>
      </c>
      <c r="W309" s="33">
        <f>IF(R309="","",VLOOKUP(R309,CUSTOMS!$E$3:$N$1470,6,FALSE))</f>
        <v>1.05</v>
      </c>
      <c r="X309" s="33">
        <f t="shared" si="59"/>
        <v>18.900000000000002</v>
      </c>
      <c r="Y309" s="18" t="str">
        <f>IF(R309="","",VLOOKUP(R309,CUSTOMS!$E$3:$N$1470,8,FALSE))</f>
        <v>美元</v>
      </c>
      <c r="Z309" s="18" t="str">
        <f>IF(R309="","",VLOOKUP(R309,CUSTOMS!$E$3:$N$1470,9,FALSE))</f>
        <v>中国</v>
      </c>
      <c r="AA309" s="18" t="str">
        <f>IF(R309="","",VLOOKUP(R309,CUSTOMS!$E$3:$N$1470,10,FALSE))</f>
        <v>美国</v>
      </c>
      <c r="AB309" s="33">
        <f>IF(R309="","",VLOOKUP(G309,WMS!$E$3:$T$944,15,FALSE))</f>
        <v>0.25</v>
      </c>
      <c r="AC309" s="33">
        <f t="shared" si="60"/>
        <v>4.5</v>
      </c>
      <c r="AD309" s="33" t="str">
        <f>IF(S309="","",VLOOKUP(S309,海关监管条件!$A$1:$B$2000,2,FALSE))</f>
        <v>A</v>
      </c>
    </row>
    <row r="310" spans="1:30">
      <c r="A310" s="2">
        <v>43494</v>
      </c>
      <c r="B310" s="2">
        <v>43495</v>
      </c>
      <c r="C310" s="2" t="s">
        <v>4197</v>
      </c>
      <c r="D310" s="19" t="s">
        <v>1042</v>
      </c>
      <c r="E310" s="19" t="s">
        <v>3321</v>
      </c>
      <c r="F310" s="19">
        <v>42688433</v>
      </c>
      <c r="G310" s="17" t="str">
        <f t="shared" si="54"/>
        <v>KG-ARI-1901-00066-01621/42688433</v>
      </c>
      <c r="H310" s="18">
        <f>IF(G310="","",VLOOKUP(G310,WMS!$E$3:$Q$944,7,FALSE))</f>
        <v>6</v>
      </c>
      <c r="I310" s="18">
        <f>IF(G310="","",VLOOKUP(G310,WMS!$E$3:$Q$944,8,FALSE))</f>
        <v>2.6</v>
      </c>
      <c r="J310" s="18">
        <f>IF(G310="","",VLOOKUP(G310,WMS!$E$3:$Q$944,13,FALSE))</f>
        <v>1.2E-2</v>
      </c>
      <c r="K310" s="26" t="b">
        <f t="shared" si="55"/>
        <v>1</v>
      </c>
      <c r="L310" s="7">
        <v>3</v>
      </c>
      <c r="M310" s="27">
        <f>IF(G310="","",VLOOKUP(G310,WMS!$E$3:$U$944,7,0)*L310)</f>
        <v>18</v>
      </c>
      <c r="N310" s="28" t="str">
        <f>IF(G310="","",VLOOKUP(G310,WMS!$E$3:$U$944,17,0))</f>
        <v>A08-201</v>
      </c>
      <c r="O310" s="29">
        <f t="shared" si="56"/>
        <v>7.8000000000000007</v>
      </c>
      <c r="P310" s="29">
        <f t="shared" si="57"/>
        <v>3.6000000000000004E-2</v>
      </c>
      <c r="Q310" s="26" t="str">
        <f>IF(G310="","",VLOOKUP(G310,WMS!$E$3:$G$944,2,FALSE))</f>
        <v>KAS19011802</v>
      </c>
      <c r="R310" s="26" t="str">
        <f>IF(G310="","",VLOOKUP(G310,WMS!$E$3:$G$944,3,FALSE))</f>
        <v>KAS1901180205</v>
      </c>
      <c r="S310" s="17" t="str">
        <f>IF(R310="","",VLOOKUP(R310,CUSTOMS!$E$3:$N$1470,2,FALSE))</f>
        <v>7323990000</v>
      </c>
      <c r="T310" s="17" t="str">
        <f>IF(R310="","",VLOOKUP(R310,CUSTOMS!$E$3:$N$1470,3,FALSE))</f>
        <v>铁制餐巾架</v>
      </c>
      <c r="U310" s="18">
        <f t="shared" si="58"/>
        <v>18</v>
      </c>
      <c r="V310" s="18" t="str">
        <f>IF(R310="","",VLOOKUP(R310,CUSTOMS!$E$3:$N$1470,5,FALSE))</f>
        <v>只</v>
      </c>
      <c r="W310" s="33">
        <f>IF(R310="","",VLOOKUP(R310,CUSTOMS!$E$3:$N$1470,6,FALSE))</f>
        <v>1.26</v>
      </c>
      <c r="X310" s="33">
        <f t="shared" si="59"/>
        <v>22.68</v>
      </c>
      <c r="Y310" s="18" t="str">
        <f>IF(R310="","",VLOOKUP(R310,CUSTOMS!$E$3:$N$1470,8,FALSE))</f>
        <v>美元</v>
      </c>
      <c r="Z310" s="18" t="str">
        <f>IF(R310="","",VLOOKUP(R310,CUSTOMS!$E$3:$N$1470,9,FALSE))</f>
        <v>中国</v>
      </c>
      <c r="AA310" s="18" t="str">
        <f>IF(R310="","",VLOOKUP(R310,CUSTOMS!$E$3:$N$1470,10,FALSE))</f>
        <v>美国</v>
      </c>
      <c r="AB310" s="33">
        <f>IF(R310="","",VLOOKUP(G310,WMS!$E$3:$T$944,15,FALSE))</f>
        <v>0.4</v>
      </c>
      <c r="AC310" s="33">
        <f t="shared" si="60"/>
        <v>7.2</v>
      </c>
      <c r="AD310" s="33" t="str">
        <f>IF(S310="","",VLOOKUP(S310,海关监管条件!$A$1:$B$2000,2,FALSE))</f>
        <v>A</v>
      </c>
    </row>
    <row r="311" spans="1:30">
      <c r="A311" s="2">
        <v>43494</v>
      </c>
      <c r="B311" s="2">
        <v>43495</v>
      </c>
      <c r="C311" s="2" t="s">
        <v>4197</v>
      </c>
      <c r="D311" s="19" t="s">
        <v>1042</v>
      </c>
      <c r="E311" s="19" t="s">
        <v>3321</v>
      </c>
      <c r="F311" s="19">
        <v>42688440</v>
      </c>
      <c r="G311" s="17" t="str">
        <f t="shared" si="54"/>
        <v>KG-ARI-1901-00066-01621/42688440</v>
      </c>
      <c r="H311" s="18">
        <f>IF(G311="","",VLOOKUP(G311,WMS!$E$3:$Q$944,7,FALSE))</f>
        <v>12</v>
      </c>
      <c r="I311" s="18">
        <f>IF(G311="","",VLOOKUP(G311,WMS!$E$3:$Q$944,8,FALSE))</f>
        <v>5.5</v>
      </c>
      <c r="J311" s="18">
        <f>IF(G311="","",VLOOKUP(G311,WMS!$E$3:$Q$944,13,FALSE))</f>
        <v>2.1999999999999999E-2</v>
      </c>
      <c r="K311" s="26" t="b">
        <f t="shared" si="55"/>
        <v>1</v>
      </c>
      <c r="L311" s="7">
        <v>3</v>
      </c>
      <c r="M311" s="27">
        <f>IF(G311="","",VLOOKUP(G311,WMS!$E$3:$U$944,7,0)*L311)</f>
        <v>36</v>
      </c>
      <c r="N311" s="28" t="str">
        <f>IF(G311="","",VLOOKUP(G311,WMS!$E$3:$U$944,17,0))</f>
        <v>A15-103</v>
      </c>
      <c r="O311" s="29">
        <f t="shared" si="56"/>
        <v>16.5</v>
      </c>
      <c r="P311" s="29">
        <f t="shared" si="57"/>
        <v>6.6000000000000003E-2</v>
      </c>
      <c r="Q311" s="26" t="str">
        <f>IF(G311="","",VLOOKUP(G311,WMS!$E$3:$G$944,2,FALSE))</f>
        <v>KAS19011802</v>
      </c>
      <c r="R311" s="26" t="str">
        <f>IF(G311="","",VLOOKUP(G311,WMS!$E$3:$G$944,3,FALSE))</f>
        <v>KAS1901180202</v>
      </c>
      <c r="S311" s="17" t="str">
        <f>IF(R311="","",VLOOKUP(R311,CUSTOMS!$E$3:$N$1470,2,FALSE))</f>
        <v>7323990000</v>
      </c>
      <c r="T311" s="17" t="str">
        <f>IF(R311="","",VLOOKUP(R311,CUSTOMS!$E$3:$N$1470,3,FALSE))</f>
        <v>铁制果篮</v>
      </c>
      <c r="U311" s="18">
        <f t="shared" si="58"/>
        <v>36</v>
      </c>
      <c r="V311" s="18" t="str">
        <f>IF(R311="","",VLOOKUP(R311,CUSTOMS!$E$3:$N$1470,5,FALSE))</f>
        <v>只</v>
      </c>
      <c r="W311" s="33">
        <f>IF(R311="","",VLOOKUP(R311,CUSTOMS!$E$3:$N$1470,6,FALSE))</f>
        <v>1.27</v>
      </c>
      <c r="X311" s="33">
        <f t="shared" si="59"/>
        <v>45.72</v>
      </c>
      <c r="Y311" s="18" t="str">
        <f>IF(R311="","",VLOOKUP(R311,CUSTOMS!$E$3:$N$1470,8,FALSE))</f>
        <v>美元</v>
      </c>
      <c r="Z311" s="18" t="str">
        <f>IF(R311="","",VLOOKUP(R311,CUSTOMS!$E$3:$N$1470,9,FALSE))</f>
        <v>中国</v>
      </c>
      <c r="AA311" s="18" t="str">
        <f>IF(R311="","",VLOOKUP(R311,CUSTOMS!$E$3:$N$1470,10,FALSE))</f>
        <v>美国</v>
      </c>
      <c r="AB311" s="33">
        <f>IF(R311="","",VLOOKUP(G311,WMS!$E$3:$T$944,15,FALSE))</f>
        <v>0.42500000000000004</v>
      </c>
      <c r="AC311" s="33">
        <f t="shared" si="60"/>
        <v>15.3</v>
      </c>
      <c r="AD311" s="33" t="str">
        <f>IF(S311="","",VLOOKUP(S311,海关监管条件!$A$1:$B$2000,2,FALSE))</f>
        <v>A</v>
      </c>
    </row>
    <row r="312" spans="1:30">
      <c r="A312" s="2">
        <v>43494</v>
      </c>
      <c r="B312" s="2">
        <v>43495</v>
      </c>
      <c r="C312" s="2" t="s">
        <v>4197</v>
      </c>
      <c r="D312" s="19" t="s">
        <v>1042</v>
      </c>
      <c r="E312" s="19" t="s">
        <v>3321</v>
      </c>
      <c r="F312" s="19">
        <v>42688860</v>
      </c>
      <c r="G312" s="17" t="str">
        <f t="shared" si="54"/>
        <v>KG-ARI-1901-00066-01621/42688860</v>
      </c>
      <c r="H312" s="18">
        <f>IF(G312="","",VLOOKUP(G312,WMS!$E$3:$Q$944,7,FALSE))</f>
        <v>6</v>
      </c>
      <c r="I312" s="18">
        <f>IF(G312="","",VLOOKUP(G312,WMS!$E$3:$Q$944,8,FALSE))</f>
        <v>4</v>
      </c>
      <c r="J312" s="18">
        <f>IF(G312="","",VLOOKUP(G312,WMS!$E$3:$Q$944,13,FALSE))</f>
        <v>4.7E-2</v>
      </c>
      <c r="K312" s="26" t="b">
        <f t="shared" si="55"/>
        <v>1</v>
      </c>
      <c r="L312" s="7">
        <v>3</v>
      </c>
      <c r="M312" s="27">
        <f>IF(G312="","",VLOOKUP(G312,WMS!$E$3:$U$944,7,0)*L312)</f>
        <v>18</v>
      </c>
      <c r="N312" s="28" t="str">
        <f>IF(G312="","",VLOOKUP(G312,WMS!$E$3:$U$944,17,0))</f>
        <v>A08-202</v>
      </c>
      <c r="O312" s="29">
        <f t="shared" si="56"/>
        <v>12</v>
      </c>
      <c r="P312" s="29">
        <f t="shared" si="57"/>
        <v>0.14100000000000001</v>
      </c>
      <c r="Q312" s="26" t="str">
        <f>IF(G312="","",VLOOKUP(G312,WMS!$E$3:$G$944,2,FALSE))</f>
        <v>KAS19011802</v>
      </c>
      <c r="R312" s="26" t="str">
        <f>IF(G312="","",VLOOKUP(G312,WMS!$E$3:$G$944,3,FALSE))</f>
        <v>KAS1901180210</v>
      </c>
      <c r="S312" s="17" t="str">
        <f>IF(R312="","",VLOOKUP(R312,CUSTOMS!$E$3:$N$1470,2,FALSE))</f>
        <v>7323990000</v>
      </c>
      <c r="T312" s="17" t="str">
        <f>IF(R312="","",VLOOKUP(R312,CUSTOMS!$E$3:$N$1470,3,FALSE))</f>
        <v>铁制肥料桶</v>
      </c>
      <c r="U312" s="18">
        <f t="shared" si="58"/>
        <v>18</v>
      </c>
      <c r="V312" s="18" t="str">
        <f>IF(R312="","",VLOOKUP(R312,CUSTOMS!$E$3:$N$1470,5,FALSE))</f>
        <v>只</v>
      </c>
      <c r="W312" s="33">
        <f>IF(R312="","",VLOOKUP(R312,CUSTOMS!$E$3:$N$1470,6,FALSE))</f>
        <v>1.806</v>
      </c>
      <c r="X312" s="33">
        <f t="shared" si="59"/>
        <v>32.508000000000003</v>
      </c>
      <c r="Y312" s="18" t="str">
        <f>IF(R312="","",VLOOKUP(R312,CUSTOMS!$E$3:$N$1470,8,FALSE))</f>
        <v>美元</v>
      </c>
      <c r="Z312" s="18" t="str">
        <f>IF(R312="","",VLOOKUP(R312,CUSTOMS!$E$3:$N$1470,9,FALSE))</f>
        <v>中国</v>
      </c>
      <c r="AA312" s="18" t="str">
        <f>IF(R312="","",VLOOKUP(R312,CUSTOMS!$E$3:$N$1470,10,FALSE))</f>
        <v>美国</v>
      </c>
      <c r="AB312" s="33">
        <f>IF(R312="","",VLOOKUP(G312,WMS!$E$3:$T$944,15,FALSE))</f>
        <v>0.54</v>
      </c>
      <c r="AC312" s="33">
        <f t="shared" si="60"/>
        <v>9.7200000000000006</v>
      </c>
      <c r="AD312" s="33" t="str">
        <f>IF(S312="","",VLOOKUP(S312,海关监管条件!$A$1:$B$2000,2,FALSE))</f>
        <v>A</v>
      </c>
    </row>
    <row r="313" spans="1:30">
      <c r="A313" s="2">
        <v>43494</v>
      </c>
      <c r="B313" s="2">
        <v>43495</v>
      </c>
      <c r="C313" s="2" t="s">
        <v>4197</v>
      </c>
      <c r="D313" s="19" t="s">
        <v>802</v>
      </c>
      <c r="E313" s="19" t="s">
        <v>3193</v>
      </c>
      <c r="F313" s="19">
        <v>68661977</v>
      </c>
      <c r="G313" s="17" t="str">
        <f t="shared" si="54"/>
        <v>KG-ARI-1901-00073-01518/68661977</v>
      </c>
      <c r="H313" s="18">
        <f>IF(G313="","",VLOOKUP(G313,WMS!$E$3:$Q$944,7,FALSE))</f>
        <v>6</v>
      </c>
      <c r="I313" s="18">
        <f>IF(G313="","",VLOOKUP(G313,WMS!$E$3:$Q$944,8,FALSE))</f>
        <v>3.75</v>
      </c>
      <c r="J313" s="18">
        <f>IF(G313="","",VLOOKUP(G313,WMS!$E$3:$Q$944,13,FALSE))</f>
        <v>7.4999999999999997E-2</v>
      </c>
      <c r="K313" s="26" t="b">
        <f t="shared" si="55"/>
        <v>1</v>
      </c>
      <c r="L313" s="7">
        <v>3</v>
      </c>
      <c r="M313" s="27">
        <f>IF(G313="","",VLOOKUP(G313,WMS!$E$3:$U$944,7,0)*L313)</f>
        <v>18</v>
      </c>
      <c r="N313" s="28" t="str">
        <f>IF(G313="","",VLOOKUP(G313,WMS!$E$3:$U$944,17,0))</f>
        <v>A33-202</v>
      </c>
      <c r="O313" s="29">
        <f t="shared" si="56"/>
        <v>11.25</v>
      </c>
      <c r="P313" s="29">
        <f t="shared" si="57"/>
        <v>0.22499999999999998</v>
      </c>
      <c r="Q313" s="26" t="str">
        <f>IF(G313="","",VLOOKUP(G313,WMS!$E$3:$G$944,2,FALSE))</f>
        <v>KAS19010302</v>
      </c>
      <c r="R313" s="26" t="str">
        <f>IF(G313="","",VLOOKUP(G313,WMS!$E$3:$G$944,3,FALSE))</f>
        <v>KAS1901030201</v>
      </c>
      <c r="S313" s="17" t="str">
        <f>IF(R313="","",VLOOKUP(R313,CUSTOMS!$E$3:$N$1470,2,FALSE))</f>
        <v>4202220000</v>
      </c>
      <c r="T313" s="17" t="str">
        <f>IF(R313="","",VLOOKUP(R313,CUSTOMS!$E$3:$N$1470,3,FALSE))</f>
        <v>手袋</v>
      </c>
      <c r="U313" s="18">
        <f t="shared" si="58"/>
        <v>18</v>
      </c>
      <c r="V313" s="18" t="str">
        <f>IF(R313="","",VLOOKUP(R313,CUSTOMS!$E$3:$N$1470,5,FALSE))</f>
        <v>个</v>
      </c>
      <c r="W313" s="33">
        <f>IF(R313="","",VLOOKUP(R313,CUSTOMS!$E$3:$N$1470,6,FALSE))</f>
        <v>3.15</v>
      </c>
      <c r="X313" s="33">
        <f t="shared" si="59"/>
        <v>56.699999999999996</v>
      </c>
      <c r="Y313" s="18" t="str">
        <f>IF(R313="","",VLOOKUP(R313,CUSTOMS!$E$3:$N$1470,8,FALSE))</f>
        <v>美元</v>
      </c>
      <c r="Z313" s="18" t="str">
        <f>IF(R313="","",VLOOKUP(R313,CUSTOMS!$E$3:$N$1470,9,FALSE))</f>
        <v>中国</v>
      </c>
      <c r="AA313" s="18" t="str">
        <f>IF(R313="","",VLOOKUP(R313,CUSTOMS!$E$3:$N$1470,10,FALSE))</f>
        <v>美国</v>
      </c>
      <c r="AB313" s="33">
        <f>IF(R313="","",VLOOKUP(G313,WMS!$E$3:$T$944,15,FALSE))</f>
        <v>0.34499999999999997</v>
      </c>
      <c r="AC313" s="33">
        <f t="shared" si="60"/>
        <v>6.2099999999999991</v>
      </c>
      <c r="AD313" s="33" t="str">
        <f>IF(S313="","",VLOOKUP(S313,海关监管条件!$A$1:$B$2000,2,FALSE))</f>
        <v>无</v>
      </c>
    </row>
    <row r="314" spans="1:30">
      <c r="A314" s="2">
        <v>43494</v>
      </c>
      <c r="B314" s="2">
        <v>43495</v>
      </c>
      <c r="C314" s="2" t="s">
        <v>4197</v>
      </c>
      <c r="D314" s="19" t="s">
        <v>1012</v>
      </c>
      <c r="E314" s="19" t="s">
        <v>3295</v>
      </c>
      <c r="F314" s="19" t="s">
        <v>3296</v>
      </c>
      <c r="G314" s="17" t="str">
        <f t="shared" ref="G314:G368" si="61">IF(F314="","",E314&amp;"/"&amp;F314)</f>
        <v>KG-ARI-1901-00098-01917/42568513</v>
      </c>
      <c r="H314" s="18">
        <f>IF(G314="","",VLOOKUP(G314,WMS!$E$3:$Q$944,7,FALSE))</f>
        <v>12</v>
      </c>
      <c r="I314" s="18">
        <f>IF(G314="","",VLOOKUP(G314,WMS!$E$3:$Q$944,8,FALSE))</f>
        <v>2</v>
      </c>
      <c r="J314" s="18">
        <f>IF(G314="","",VLOOKUP(G314,WMS!$E$3:$Q$944,13,FALSE))</f>
        <v>2.1000000000000001E-2</v>
      </c>
      <c r="K314" s="26" t="b">
        <f t="shared" ref="K314:K368" si="62">IF(M314="","",EXACT(H314,M314/L314))</f>
        <v>1</v>
      </c>
      <c r="L314" s="7">
        <v>3</v>
      </c>
      <c r="M314" s="27">
        <f>IF(G314="","",VLOOKUP(G314,WMS!$E$3:$U$944,7,0)*L314)</f>
        <v>36</v>
      </c>
      <c r="N314" s="28" t="str">
        <f>IF(G314="","",VLOOKUP(G314,WMS!$E$3:$U$944,17,0))</f>
        <v>A07-202</v>
      </c>
      <c r="O314" s="29">
        <f t="shared" ref="O314:O368" si="63">IF(L314="","",I314*L314)</f>
        <v>6</v>
      </c>
      <c r="P314" s="29">
        <f t="shared" ref="P314:P377" si="64">IF(L314="","",J314*L314)</f>
        <v>6.3E-2</v>
      </c>
      <c r="Q314" s="26" t="str">
        <f>IF(G314="","",VLOOKUP(G314,WMS!$E$3:$G$944,2,FALSE))</f>
        <v>KAS19011701</v>
      </c>
      <c r="R314" s="26" t="str">
        <f>IF(G314="","",VLOOKUP(G314,WMS!$E$3:$G$944,3,FALSE))</f>
        <v>KAS1901170101</v>
      </c>
      <c r="S314" s="17" t="str">
        <f>IF(R314="","",VLOOKUP(R314,CUSTOMS!$E$3:$N$1470,2,FALSE))</f>
        <v>94054090000</v>
      </c>
      <c r="T314" s="17" t="str">
        <f>IF(R314="","",VLOOKUP(R314,CUSTOMS!$E$3:$N$1470,3,FALSE))</f>
        <v>装饰灯</v>
      </c>
      <c r="U314" s="18">
        <f t="shared" ref="U314:U377" si="65">IF(V314="","",IF(V314="千克",M314*AB314,M314))</f>
        <v>36</v>
      </c>
      <c r="V314" s="18" t="str">
        <f>IF(R314="","",VLOOKUP(R314,CUSTOMS!$E$3:$N$1470,5,FALSE))</f>
        <v>套</v>
      </c>
      <c r="W314" s="33">
        <f>IF(R314="","",VLOOKUP(R314,CUSTOMS!$E$3:$N$1470,6,FALSE))</f>
        <v>1.2</v>
      </c>
      <c r="X314" s="33">
        <f t="shared" ref="X314:X377" si="66">IF(W314="","",U314*W314)</f>
        <v>43.199999999999996</v>
      </c>
      <c r="Y314" s="18" t="str">
        <f>IF(R314="","",VLOOKUP(R314,CUSTOMS!$E$3:$N$1470,8,FALSE))</f>
        <v>美元</v>
      </c>
      <c r="Z314" s="18" t="str">
        <f>IF(R314="","",VLOOKUP(R314,CUSTOMS!$E$3:$N$1470,9,FALSE))</f>
        <v>中国</v>
      </c>
      <c r="AA314" s="18" t="str">
        <f>IF(R314="","",VLOOKUP(R314,CUSTOMS!$E$3:$N$1470,10,FALSE))</f>
        <v>美国</v>
      </c>
      <c r="AB314" s="33">
        <f>IF(R314="","",VLOOKUP(G314,WMS!$E$3:$T$944,15,FALSE))</f>
        <v>0.13333333333333333</v>
      </c>
      <c r="AC314" s="33">
        <f t="shared" ref="AC314:AC377" si="67">IF(AB314="","",M314*AB314)</f>
        <v>4.8</v>
      </c>
      <c r="AD314" s="33" t="str">
        <f>IF(S314="","",VLOOKUP(S314,海关监管条件!$A$1:$B$2000,2,FALSE))</f>
        <v>无</v>
      </c>
    </row>
    <row r="315" spans="1:30">
      <c r="A315" s="2">
        <v>43494</v>
      </c>
      <c r="B315" s="2">
        <v>43495</v>
      </c>
      <c r="C315" s="2" t="s">
        <v>4197</v>
      </c>
      <c r="D315" s="19" t="s">
        <v>1012</v>
      </c>
      <c r="E315" s="19" t="s">
        <v>3295</v>
      </c>
      <c r="F315" s="19" t="s">
        <v>3297</v>
      </c>
      <c r="G315" s="17" t="str">
        <f t="shared" si="61"/>
        <v>KG-ARI-1901-00098-01917/42707264</v>
      </c>
      <c r="H315" s="18">
        <f>IF(G315="","",VLOOKUP(G315,WMS!$E$3:$Q$944,7,FALSE))</f>
        <v>12</v>
      </c>
      <c r="I315" s="18">
        <f>IF(G315="","",VLOOKUP(G315,WMS!$E$3:$Q$944,8,FALSE))</f>
        <v>1.35</v>
      </c>
      <c r="J315" s="18">
        <f>IF(G315="","",VLOOKUP(G315,WMS!$E$3:$Q$944,13,FALSE))</f>
        <v>1.2999999999999999E-2</v>
      </c>
      <c r="K315" s="26" t="b">
        <f t="shared" si="62"/>
        <v>1</v>
      </c>
      <c r="L315" s="7">
        <v>3</v>
      </c>
      <c r="M315" s="27">
        <f>IF(G315="","",VLOOKUP(G315,WMS!$E$3:$U$944,7,0)*L315)</f>
        <v>36</v>
      </c>
      <c r="N315" s="28" t="str">
        <f>IF(G315="","",VLOOKUP(G315,WMS!$E$3:$U$944,17,0))</f>
        <v>A07-202</v>
      </c>
      <c r="O315" s="29">
        <f t="shared" si="63"/>
        <v>4.0500000000000007</v>
      </c>
      <c r="P315" s="29">
        <f t="shared" si="64"/>
        <v>3.9E-2</v>
      </c>
      <c r="Q315" s="26" t="str">
        <f>IF(G315="","",VLOOKUP(G315,WMS!$E$3:$G$944,2,FALSE))</f>
        <v>KAS19011701</v>
      </c>
      <c r="R315" s="26" t="str">
        <f>IF(G315="","",VLOOKUP(G315,WMS!$E$3:$G$944,3,FALSE))</f>
        <v>KAS1901170102</v>
      </c>
      <c r="S315" s="17" t="str">
        <f>IF(R315="","",VLOOKUP(R315,CUSTOMS!$E$3:$N$1470,2,FALSE))</f>
        <v>94054090000</v>
      </c>
      <c r="T315" s="17" t="str">
        <f>IF(R315="","",VLOOKUP(R315,CUSTOMS!$E$3:$N$1470,3,FALSE))</f>
        <v>装饰灯</v>
      </c>
      <c r="U315" s="18">
        <f t="shared" si="65"/>
        <v>36</v>
      </c>
      <c r="V315" s="18" t="str">
        <f>IF(R315="","",VLOOKUP(R315,CUSTOMS!$E$3:$N$1470,5,FALSE))</f>
        <v>套</v>
      </c>
      <c r="W315" s="33">
        <f>IF(R315="","",VLOOKUP(R315,CUSTOMS!$E$3:$N$1470,6,FALSE))</f>
        <v>1.17</v>
      </c>
      <c r="X315" s="33">
        <f t="shared" si="66"/>
        <v>42.12</v>
      </c>
      <c r="Y315" s="18" t="str">
        <f>IF(R315="","",VLOOKUP(R315,CUSTOMS!$E$3:$N$1470,8,FALSE))</f>
        <v>美元</v>
      </c>
      <c r="Z315" s="18" t="str">
        <f>IF(R315="","",VLOOKUP(R315,CUSTOMS!$E$3:$N$1470,9,FALSE))</f>
        <v>中国</v>
      </c>
      <c r="AA315" s="18" t="str">
        <f>IF(R315="","",VLOOKUP(R315,CUSTOMS!$E$3:$N$1470,10,FALSE))</f>
        <v>美国</v>
      </c>
      <c r="AB315" s="33">
        <f>IF(R315="","",VLOOKUP(G315,WMS!$E$3:$T$944,15,FALSE))</f>
        <v>9.1666666666666674E-2</v>
      </c>
      <c r="AC315" s="33">
        <f t="shared" si="67"/>
        <v>3.3000000000000003</v>
      </c>
      <c r="AD315" s="33" t="str">
        <f>IF(S315="","",VLOOKUP(S315,海关监管条件!$A$1:$B$2000,2,FALSE))</f>
        <v>无</v>
      </c>
    </row>
    <row r="316" spans="1:30">
      <c r="A316" s="2">
        <v>43494</v>
      </c>
      <c r="B316" s="2">
        <v>43495</v>
      </c>
      <c r="C316" s="2" t="s">
        <v>4197</v>
      </c>
      <c r="D316" s="19" t="s">
        <v>1012</v>
      </c>
      <c r="E316" s="19" t="s">
        <v>3295</v>
      </c>
      <c r="F316" s="19" t="s">
        <v>3299</v>
      </c>
      <c r="G316" s="17" t="str">
        <f t="shared" si="61"/>
        <v>KG-ARI-1901-00098-01917/42719441</v>
      </c>
      <c r="H316" s="18">
        <f>IF(G316="","",VLOOKUP(G316,WMS!$E$3:$Q$944,7,FALSE))</f>
        <v>4</v>
      </c>
      <c r="I316" s="18">
        <f>IF(G316="","",VLOOKUP(G316,WMS!$E$3:$Q$944,8,FALSE))</f>
        <v>1</v>
      </c>
      <c r="J316" s="18">
        <f>IF(G316="","",VLOOKUP(G316,WMS!$E$3:$Q$944,13,FALSE))</f>
        <v>2.1999999999999999E-2</v>
      </c>
      <c r="K316" s="26" t="b">
        <f t="shared" si="62"/>
        <v>1</v>
      </c>
      <c r="L316" s="7">
        <v>3</v>
      </c>
      <c r="M316" s="27">
        <f>IF(G316="","",VLOOKUP(G316,WMS!$E$3:$U$944,7,0)*L316)</f>
        <v>12</v>
      </c>
      <c r="N316" s="28" t="str">
        <f>IF(G316="","",VLOOKUP(G316,WMS!$E$3:$U$944,17,0))</f>
        <v>A07-202</v>
      </c>
      <c r="O316" s="29">
        <f t="shared" si="63"/>
        <v>3</v>
      </c>
      <c r="P316" s="29">
        <f t="shared" si="64"/>
        <v>6.6000000000000003E-2</v>
      </c>
      <c r="Q316" s="26" t="str">
        <f>IF(G316="","",VLOOKUP(G316,WMS!$E$3:$G$944,2,FALSE))</f>
        <v>KAS19011701</v>
      </c>
      <c r="R316" s="26" t="str">
        <f>IF(G316="","",VLOOKUP(G316,WMS!$E$3:$G$944,3,FALSE))</f>
        <v>KAS1901170104</v>
      </c>
      <c r="S316" s="17" t="str">
        <f>IF(R316="","",VLOOKUP(R316,CUSTOMS!$E$3:$N$1470,2,FALSE))</f>
        <v>94054090000</v>
      </c>
      <c r="T316" s="17" t="str">
        <f>IF(R316="","",VLOOKUP(R316,CUSTOMS!$E$3:$N$1470,3,FALSE))</f>
        <v>装饰灯</v>
      </c>
      <c r="U316" s="18">
        <f t="shared" si="65"/>
        <v>12</v>
      </c>
      <c r="V316" s="18" t="str">
        <f>IF(R316="","",VLOOKUP(R316,CUSTOMS!$E$3:$N$1470,5,FALSE))</f>
        <v>套</v>
      </c>
      <c r="W316" s="33">
        <f>IF(R316="","",VLOOKUP(R316,CUSTOMS!$E$3:$N$1470,6,FALSE))</f>
        <v>1.41</v>
      </c>
      <c r="X316" s="33">
        <f t="shared" si="66"/>
        <v>16.919999999999998</v>
      </c>
      <c r="Y316" s="18" t="str">
        <f>IF(R316="","",VLOOKUP(R316,CUSTOMS!$E$3:$N$1470,8,FALSE))</f>
        <v>美元</v>
      </c>
      <c r="Z316" s="18" t="str">
        <f>IF(R316="","",VLOOKUP(R316,CUSTOMS!$E$3:$N$1470,9,FALSE))</f>
        <v>中国</v>
      </c>
      <c r="AA316" s="18" t="str">
        <f>IF(R316="","",VLOOKUP(R316,CUSTOMS!$E$3:$N$1470,10,FALSE))</f>
        <v>美国</v>
      </c>
      <c r="AB316" s="33">
        <f>IF(R316="","",VLOOKUP(G316,WMS!$E$3:$T$944,15,FALSE))</f>
        <v>0.14374999999999999</v>
      </c>
      <c r="AC316" s="33">
        <f t="shared" si="67"/>
        <v>1.7249999999999999</v>
      </c>
      <c r="AD316" s="33" t="str">
        <f>IF(S316="","",VLOOKUP(S316,海关监管条件!$A$1:$B$2000,2,FALSE))</f>
        <v>无</v>
      </c>
    </row>
    <row r="317" spans="1:30">
      <c r="A317" s="2">
        <v>43494</v>
      </c>
      <c r="B317" s="2">
        <v>43495</v>
      </c>
      <c r="C317" s="2" t="s">
        <v>4197</v>
      </c>
      <c r="D317" s="19" t="s">
        <v>1012</v>
      </c>
      <c r="E317" s="19" t="s">
        <v>3295</v>
      </c>
      <c r="F317" s="19" t="s">
        <v>3298</v>
      </c>
      <c r="G317" s="17" t="str">
        <f t="shared" si="61"/>
        <v>KG-ARI-1901-00098-01917/42719458</v>
      </c>
      <c r="H317" s="18">
        <f>IF(G317="","",VLOOKUP(G317,WMS!$E$3:$Q$944,7,FALSE))</f>
        <v>8</v>
      </c>
      <c r="I317" s="18">
        <f>IF(G317="","",VLOOKUP(G317,WMS!$E$3:$Q$944,8,FALSE))</f>
        <v>2.35</v>
      </c>
      <c r="J317" s="18">
        <f>IF(G317="","",VLOOKUP(G317,WMS!$E$3:$Q$944,13,FALSE))</f>
        <v>1.7000000000000001E-2</v>
      </c>
      <c r="K317" s="26" t="b">
        <f t="shared" si="62"/>
        <v>1</v>
      </c>
      <c r="L317" s="7">
        <v>3</v>
      </c>
      <c r="M317" s="27">
        <f>IF(G317="","",VLOOKUP(G317,WMS!$E$3:$U$944,7,0)*L317)</f>
        <v>24</v>
      </c>
      <c r="N317" s="28" t="str">
        <f>IF(G317="","",VLOOKUP(G317,WMS!$E$3:$U$944,17,0))</f>
        <v>A07-202</v>
      </c>
      <c r="O317" s="29">
        <f t="shared" si="63"/>
        <v>7.0500000000000007</v>
      </c>
      <c r="P317" s="29">
        <f t="shared" si="64"/>
        <v>5.1000000000000004E-2</v>
      </c>
      <c r="Q317" s="26" t="str">
        <f>IF(G317="","",VLOOKUP(G317,WMS!$E$3:$G$944,2,FALSE))</f>
        <v>KAS19011701</v>
      </c>
      <c r="R317" s="26" t="str">
        <f>IF(G317="","",VLOOKUP(G317,WMS!$E$3:$G$944,3,FALSE))</f>
        <v>KAS1901170103</v>
      </c>
      <c r="S317" s="17" t="str">
        <f>IF(R317="","",VLOOKUP(R317,CUSTOMS!$E$3:$N$1470,2,FALSE))</f>
        <v>94054090000</v>
      </c>
      <c r="T317" s="17" t="str">
        <f>IF(R317="","",VLOOKUP(R317,CUSTOMS!$E$3:$N$1470,3,FALSE))</f>
        <v>装饰灯</v>
      </c>
      <c r="U317" s="18">
        <f t="shared" si="65"/>
        <v>24</v>
      </c>
      <c r="V317" s="18" t="str">
        <f>IF(R317="","",VLOOKUP(R317,CUSTOMS!$E$3:$N$1470,5,FALSE))</f>
        <v>套</v>
      </c>
      <c r="W317" s="33">
        <f>IF(R317="","",VLOOKUP(R317,CUSTOMS!$E$3:$N$1470,6,FALSE))</f>
        <v>2.39</v>
      </c>
      <c r="X317" s="33">
        <f t="shared" si="66"/>
        <v>57.36</v>
      </c>
      <c r="Y317" s="18" t="str">
        <f>IF(R317="","",VLOOKUP(R317,CUSTOMS!$E$3:$N$1470,8,FALSE))</f>
        <v>美元</v>
      </c>
      <c r="Z317" s="18" t="str">
        <f>IF(R317="","",VLOOKUP(R317,CUSTOMS!$E$3:$N$1470,9,FALSE))</f>
        <v>中国</v>
      </c>
      <c r="AA317" s="18" t="str">
        <f>IF(R317="","",VLOOKUP(R317,CUSTOMS!$E$3:$N$1470,10,FALSE))</f>
        <v>美国</v>
      </c>
      <c r="AB317" s="33">
        <f>IF(R317="","",VLOOKUP(G317,WMS!$E$3:$T$944,15,FALSE))</f>
        <v>0.24249999999999999</v>
      </c>
      <c r="AC317" s="33">
        <f t="shared" si="67"/>
        <v>5.82</v>
      </c>
      <c r="AD317" s="33" t="str">
        <f>IF(S317="","",VLOOKUP(S317,海关监管条件!$A$1:$B$2000,2,FALSE))</f>
        <v>无</v>
      </c>
    </row>
    <row r="318" spans="1:30">
      <c r="A318" s="2">
        <v>43494</v>
      </c>
      <c r="B318" s="2">
        <v>43495</v>
      </c>
      <c r="C318" s="2" t="s">
        <v>4197</v>
      </c>
      <c r="D318" s="19" t="s">
        <v>1151</v>
      </c>
      <c r="E318" s="19" t="s">
        <v>3379</v>
      </c>
      <c r="F318" s="19">
        <v>42716419</v>
      </c>
      <c r="G318" s="17" t="str">
        <f t="shared" si="61"/>
        <v>KG-ARI-1902-00108-02584/42716419</v>
      </c>
      <c r="H318" s="18">
        <f>IF(G318="","",VLOOKUP(G318,WMS!$E$3:$Q$944,7,FALSE))</f>
        <v>36</v>
      </c>
      <c r="I318" s="18">
        <f>IF(G318="","",VLOOKUP(G318,WMS!$E$3:$Q$944,8,FALSE))</f>
        <v>0.9</v>
      </c>
      <c r="J318" s="18">
        <f>IF(G318="","",VLOOKUP(G318,WMS!$E$3:$Q$944,13,FALSE))</f>
        <v>8.9999999999999993E-3</v>
      </c>
      <c r="K318" s="26" t="b">
        <f t="shared" si="62"/>
        <v>1</v>
      </c>
      <c r="L318" s="7">
        <v>3</v>
      </c>
      <c r="M318" s="27">
        <f>IF(G318="","",VLOOKUP(G318,WMS!$E$3:$U$944,7,0)*L318)</f>
        <v>108</v>
      </c>
      <c r="N318" s="28" t="str">
        <f>IF(G318="","",VLOOKUP(G318,WMS!$E$3:$U$944,17,0))</f>
        <v>A22-102</v>
      </c>
      <c r="O318" s="29">
        <f t="shared" si="63"/>
        <v>2.7</v>
      </c>
      <c r="P318" s="29">
        <f t="shared" si="64"/>
        <v>2.6999999999999996E-2</v>
      </c>
      <c r="Q318" s="26" t="str">
        <f>IF(G318="","",VLOOKUP(G318,WMS!$E$3:$G$944,2,FALSE))</f>
        <v>KAS19012501</v>
      </c>
      <c r="R318" s="26" t="str">
        <f>IF(G318="","",VLOOKUP(G318,WMS!$E$3:$G$944,3,FALSE))</f>
        <v>KAS1901250101</v>
      </c>
      <c r="S318" s="17" t="str">
        <f>IF(R318="","",VLOOKUP(R318,CUSTOMS!$E$3:$N$1470,2,FALSE))</f>
        <v>9505900000</v>
      </c>
      <c r="T318" s="17" t="str">
        <f>IF(R318="","",VLOOKUP(R318,CUSTOMS!$E$3:$N$1470,3,FALSE))</f>
        <v>复活节装饰品</v>
      </c>
      <c r="U318" s="18">
        <f t="shared" si="65"/>
        <v>1.5</v>
      </c>
      <c r="V318" s="18" t="str">
        <f>IF(R318="","",VLOOKUP(R318,CUSTOMS!$E$3:$N$1470,5,FALSE))</f>
        <v>千克</v>
      </c>
      <c r="W318" s="33">
        <f>IF(R318="","",VLOOKUP(R318,CUSTOMS!$E$3:$N$1470,6,FALSE))</f>
        <v>5.5</v>
      </c>
      <c r="X318" s="33">
        <f t="shared" si="66"/>
        <v>8.25</v>
      </c>
      <c r="Y318" s="18" t="str">
        <f>IF(R318="","",VLOOKUP(R318,CUSTOMS!$E$3:$N$1470,8,FALSE))</f>
        <v>美元</v>
      </c>
      <c r="Z318" s="18" t="str">
        <f>IF(R318="","",VLOOKUP(R318,CUSTOMS!$E$3:$N$1470,9,FALSE))</f>
        <v>中国</v>
      </c>
      <c r="AA318" s="18" t="str">
        <f>IF(R318="","",VLOOKUP(R318,CUSTOMS!$E$3:$N$1470,10,FALSE))</f>
        <v>美国</v>
      </c>
      <c r="AB318" s="33">
        <f>IF(R318="","",VLOOKUP(G318,WMS!$E$3:$T$944,15,FALSE))</f>
        <v>1.3888888888888888E-2</v>
      </c>
      <c r="AC318" s="33">
        <f t="shared" si="67"/>
        <v>1.5</v>
      </c>
      <c r="AD318" s="33" t="str">
        <f>IF(S318="","",VLOOKUP(S318,海关监管条件!$A$1:$B$2000,2,FALSE))</f>
        <v xml:space="preserve">无 </v>
      </c>
    </row>
    <row r="319" spans="1:30">
      <c r="A319" s="2">
        <v>43494</v>
      </c>
      <c r="B319" s="2">
        <v>43495</v>
      </c>
      <c r="C319" s="2" t="s">
        <v>4197</v>
      </c>
      <c r="D319" s="19" t="s">
        <v>1151</v>
      </c>
      <c r="E319" s="19" t="s">
        <v>3379</v>
      </c>
      <c r="F319" s="19">
        <v>42716433</v>
      </c>
      <c r="G319" s="17" t="str">
        <f t="shared" si="61"/>
        <v>KG-ARI-1902-00108-02584/42716433</v>
      </c>
      <c r="H319" s="18">
        <f>IF(G319="","",VLOOKUP(G319,WMS!$E$3:$Q$944,7,FALSE))</f>
        <v>12</v>
      </c>
      <c r="I319" s="18">
        <f>IF(G319="","",VLOOKUP(G319,WMS!$E$3:$Q$944,8,FALSE))</f>
        <v>1.6</v>
      </c>
      <c r="J319" s="18">
        <f>IF(G319="","",VLOOKUP(G319,WMS!$E$3:$Q$944,13,FALSE))</f>
        <v>2.5999999999999999E-2</v>
      </c>
      <c r="K319" s="26" t="b">
        <f t="shared" si="62"/>
        <v>1</v>
      </c>
      <c r="L319" s="7">
        <v>3</v>
      </c>
      <c r="M319" s="27">
        <f>IF(G319="","",VLOOKUP(G319,WMS!$E$3:$U$944,7,0)*L319)</f>
        <v>36</v>
      </c>
      <c r="N319" s="28" t="str">
        <f>IF(G319="","",VLOOKUP(G319,WMS!$E$3:$U$944,17,0))</f>
        <v>A22-103</v>
      </c>
      <c r="O319" s="29">
        <f t="shared" si="63"/>
        <v>4.8000000000000007</v>
      </c>
      <c r="P319" s="29">
        <f t="shared" si="64"/>
        <v>7.8E-2</v>
      </c>
      <c r="Q319" s="26" t="str">
        <f>IF(G319="","",VLOOKUP(G319,WMS!$E$3:$G$944,2,FALSE))</f>
        <v>KAS19012501</v>
      </c>
      <c r="R319" s="26" t="str">
        <f>IF(G319="","",VLOOKUP(G319,WMS!$E$3:$G$944,3,FALSE))</f>
        <v>KAS1901250101</v>
      </c>
      <c r="S319" s="17" t="str">
        <f>IF(R319="","",VLOOKUP(R319,CUSTOMS!$E$3:$N$1470,2,FALSE))</f>
        <v>9505900000</v>
      </c>
      <c r="T319" s="17" t="str">
        <f>IF(R319="","",VLOOKUP(R319,CUSTOMS!$E$3:$N$1470,3,FALSE))</f>
        <v>复活节装饰品</v>
      </c>
      <c r="U319" s="18">
        <f t="shared" si="65"/>
        <v>1.7142857142857142</v>
      </c>
      <c r="V319" s="18" t="str">
        <f>IF(R319="","",VLOOKUP(R319,CUSTOMS!$E$3:$N$1470,5,FALSE))</f>
        <v>千克</v>
      </c>
      <c r="W319" s="33">
        <f>IF(R319="","",VLOOKUP(R319,CUSTOMS!$E$3:$N$1470,6,FALSE))</f>
        <v>5.5</v>
      </c>
      <c r="X319" s="33">
        <f t="shared" si="66"/>
        <v>9.4285714285714288</v>
      </c>
      <c r="Y319" s="18" t="str">
        <f>IF(R319="","",VLOOKUP(R319,CUSTOMS!$E$3:$N$1470,8,FALSE))</f>
        <v>美元</v>
      </c>
      <c r="Z319" s="18" t="str">
        <f>IF(R319="","",VLOOKUP(R319,CUSTOMS!$E$3:$N$1470,9,FALSE))</f>
        <v>中国</v>
      </c>
      <c r="AA319" s="18" t="str">
        <f>IF(R319="","",VLOOKUP(R319,CUSTOMS!$E$3:$N$1470,10,FALSE))</f>
        <v>美国</v>
      </c>
      <c r="AB319" s="33">
        <f>IF(R319="","",VLOOKUP(G319,WMS!$E$3:$T$944,15,FALSE))</f>
        <v>4.7619047619047616E-2</v>
      </c>
      <c r="AC319" s="33">
        <f t="shared" si="67"/>
        <v>1.7142857142857142</v>
      </c>
      <c r="AD319" s="33" t="str">
        <f>IF(S319="","",VLOOKUP(S319,海关监管条件!$A$1:$B$2000,2,FALSE))</f>
        <v xml:space="preserve">无 </v>
      </c>
    </row>
    <row r="320" spans="1:30">
      <c r="A320" s="2">
        <v>43494</v>
      </c>
      <c r="B320" s="2">
        <v>43495</v>
      </c>
      <c r="C320" s="2" t="s">
        <v>4197</v>
      </c>
      <c r="D320" s="19" t="s">
        <v>1151</v>
      </c>
      <c r="E320" s="19" t="s">
        <v>3379</v>
      </c>
      <c r="F320" s="19">
        <v>42716457</v>
      </c>
      <c r="G320" s="17" t="str">
        <f t="shared" si="61"/>
        <v>KG-ARI-1902-00108-02584/42716457</v>
      </c>
      <c r="H320" s="18">
        <f>IF(G320="","",VLOOKUP(G320,WMS!$E$3:$Q$944,7,FALSE))</f>
        <v>24</v>
      </c>
      <c r="I320" s="18">
        <f>IF(G320="","",VLOOKUP(G320,WMS!$E$3:$Q$944,8,FALSE))</f>
        <v>1.3</v>
      </c>
      <c r="J320" s="18">
        <f>IF(G320="","",VLOOKUP(G320,WMS!$E$3:$Q$944,13,FALSE))</f>
        <v>2.1000000000000001E-2</v>
      </c>
      <c r="K320" s="26" t="b">
        <f t="shared" si="62"/>
        <v>1</v>
      </c>
      <c r="L320" s="7">
        <v>3</v>
      </c>
      <c r="M320" s="27">
        <f>IF(G320="","",VLOOKUP(G320,WMS!$E$3:$U$944,7,0)*L320)</f>
        <v>72</v>
      </c>
      <c r="N320" s="28" t="str">
        <f>IF(G320="","",VLOOKUP(G320,WMS!$E$3:$U$944,17,0))</f>
        <v>A22-103</v>
      </c>
      <c r="O320" s="29">
        <f t="shared" si="63"/>
        <v>3.9000000000000004</v>
      </c>
      <c r="P320" s="29">
        <f t="shared" si="64"/>
        <v>6.3E-2</v>
      </c>
      <c r="Q320" s="26" t="str">
        <f>IF(G320="","",VLOOKUP(G320,WMS!$E$3:$G$944,2,FALSE))</f>
        <v>KAS19012501</v>
      </c>
      <c r="R320" s="26" t="str">
        <f>IF(G320="","",VLOOKUP(G320,WMS!$E$3:$G$944,3,FALSE))</f>
        <v>KAS1901250101</v>
      </c>
      <c r="S320" s="17" t="str">
        <f>IF(R320="","",VLOOKUP(R320,CUSTOMS!$E$3:$N$1470,2,FALSE))</f>
        <v>9505900000</v>
      </c>
      <c r="T320" s="17" t="str">
        <f>IF(R320="","",VLOOKUP(R320,CUSTOMS!$E$3:$N$1470,3,FALSE))</f>
        <v>复活节装饰品</v>
      </c>
      <c r="U320" s="18">
        <f t="shared" si="65"/>
        <v>2.5714285714285712</v>
      </c>
      <c r="V320" s="18" t="str">
        <f>IF(R320="","",VLOOKUP(R320,CUSTOMS!$E$3:$N$1470,5,FALSE))</f>
        <v>千克</v>
      </c>
      <c r="W320" s="33">
        <f>IF(R320="","",VLOOKUP(R320,CUSTOMS!$E$3:$N$1470,6,FALSE))</f>
        <v>5.5</v>
      </c>
      <c r="X320" s="33">
        <f t="shared" si="66"/>
        <v>14.142857142857142</v>
      </c>
      <c r="Y320" s="18" t="str">
        <f>IF(R320="","",VLOOKUP(R320,CUSTOMS!$E$3:$N$1470,8,FALSE))</f>
        <v>美元</v>
      </c>
      <c r="Z320" s="18" t="str">
        <f>IF(R320="","",VLOOKUP(R320,CUSTOMS!$E$3:$N$1470,9,FALSE))</f>
        <v>中国</v>
      </c>
      <c r="AA320" s="18" t="str">
        <f>IF(R320="","",VLOOKUP(R320,CUSTOMS!$E$3:$N$1470,10,FALSE))</f>
        <v>美国</v>
      </c>
      <c r="AB320" s="33">
        <f>IF(R320="","",VLOOKUP(G320,WMS!$E$3:$T$944,15,FALSE))</f>
        <v>3.5714285714285712E-2</v>
      </c>
      <c r="AC320" s="33">
        <f t="shared" si="67"/>
        <v>2.5714285714285712</v>
      </c>
      <c r="AD320" s="33" t="str">
        <f>IF(S320="","",VLOOKUP(S320,海关监管条件!$A$1:$B$2000,2,FALSE))</f>
        <v xml:space="preserve">无 </v>
      </c>
    </row>
    <row r="321" spans="1:30">
      <c r="A321" s="2">
        <v>43494</v>
      </c>
      <c r="B321" s="2">
        <v>43495</v>
      </c>
      <c r="C321" s="2" t="s">
        <v>4197</v>
      </c>
      <c r="D321" s="19" t="s">
        <v>1151</v>
      </c>
      <c r="E321" s="19" t="s">
        <v>3379</v>
      </c>
      <c r="F321" s="19">
        <v>42716471</v>
      </c>
      <c r="G321" s="17" t="str">
        <f t="shared" si="61"/>
        <v>KG-ARI-1902-00108-02584/42716471</v>
      </c>
      <c r="H321" s="18">
        <f>IF(G321="","",VLOOKUP(G321,WMS!$E$3:$Q$944,7,FALSE))</f>
        <v>24</v>
      </c>
      <c r="I321" s="18">
        <f>IF(G321="","",VLOOKUP(G321,WMS!$E$3:$Q$944,8,FALSE))</f>
        <v>2</v>
      </c>
      <c r="J321" s="18">
        <f>IF(G321="","",VLOOKUP(G321,WMS!$E$3:$Q$944,13,FALSE))</f>
        <v>0.05</v>
      </c>
      <c r="K321" s="26" t="b">
        <f t="shared" si="62"/>
        <v>1</v>
      </c>
      <c r="L321" s="7">
        <v>3</v>
      </c>
      <c r="M321" s="27">
        <f>IF(G321="","",VLOOKUP(G321,WMS!$E$3:$U$944,7,0)*L321)</f>
        <v>72</v>
      </c>
      <c r="N321" s="28" t="str">
        <f>IF(G321="","",VLOOKUP(G321,WMS!$E$3:$U$944,17,0))</f>
        <v>A22-102</v>
      </c>
      <c r="O321" s="29">
        <f t="shared" si="63"/>
        <v>6</v>
      </c>
      <c r="P321" s="29">
        <f t="shared" si="64"/>
        <v>0.15000000000000002</v>
      </c>
      <c r="Q321" s="26" t="str">
        <f>IF(G321="","",VLOOKUP(G321,WMS!$E$3:$G$944,2,FALSE))</f>
        <v>KAS19012501</v>
      </c>
      <c r="R321" s="26" t="str">
        <f>IF(G321="","",VLOOKUP(G321,WMS!$E$3:$G$944,3,FALSE))</f>
        <v>KAS1901250101</v>
      </c>
      <c r="S321" s="17" t="str">
        <f>IF(R321="","",VLOOKUP(R321,CUSTOMS!$E$3:$N$1470,2,FALSE))</f>
        <v>9505900000</v>
      </c>
      <c r="T321" s="17" t="str">
        <f>IF(R321="","",VLOOKUP(R321,CUSTOMS!$E$3:$N$1470,3,FALSE))</f>
        <v>复活节装饰品</v>
      </c>
      <c r="U321" s="18">
        <f t="shared" si="65"/>
        <v>4.2857142857142856</v>
      </c>
      <c r="V321" s="18" t="str">
        <f>IF(R321="","",VLOOKUP(R321,CUSTOMS!$E$3:$N$1470,5,FALSE))</f>
        <v>千克</v>
      </c>
      <c r="W321" s="33">
        <f>IF(R321="","",VLOOKUP(R321,CUSTOMS!$E$3:$N$1470,6,FALSE))</f>
        <v>5.5</v>
      </c>
      <c r="X321" s="33">
        <f t="shared" si="66"/>
        <v>23.571428571428569</v>
      </c>
      <c r="Y321" s="18" t="str">
        <f>IF(R321="","",VLOOKUP(R321,CUSTOMS!$E$3:$N$1470,8,FALSE))</f>
        <v>美元</v>
      </c>
      <c r="Z321" s="18" t="str">
        <f>IF(R321="","",VLOOKUP(R321,CUSTOMS!$E$3:$N$1470,9,FALSE))</f>
        <v>中国</v>
      </c>
      <c r="AA321" s="18" t="str">
        <f>IF(R321="","",VLOOKUP(R321,CUSTOMS!$E$3:$N$1470,10,FALSE))</f>
        <v>美国</v>
      </c>
      <c r="AB321" s="33">
        <f>IF(R321="","",VLOOKUP(G321,WMS!$E$3:$T$944,15,FALSE))</f>
        <v>5.9523809523809521E-2</v>
      </c>
      <c r="AC321" s="33">
        <f t="shared" si="67"/>
        <v>4.2857142857142856</v>
      </c>
      <c r="AD321" s="33" t="str">
        <f>IF(S321="","",VLOOKUP(S321,海关监管条件!$A$1:$B$2000,2,FALSE))</f>
        <v xml:space="preserve">无 </v>
      </c>
    </row>
    <row r="322" spans="1:30">
      <c r="A322" s="2">
        <v>43494</v>
      </c>
      <c r="B322" s="2">
        <v>43495</v>
      </c>
      <c r="C322" s="2" t="s">
        <v>4197</v>
      </c>
      <c r="D322" s="19" t="s">
        <v>1151</v>
      </c>
      <c r="E322" s="19" t="s">
        <v>3379</v>
      </c>
      <c r="F322" s="19">
        <v>42716495</v>
      </c>
      <c r="G322" s="17" t="str">
        <f t="shared" si="61"/>
        <v>KG-ARI-1902-00108-02584/42716495</v>
      </c>
      <c r="H322" s="18">
        <f>IF(G322="","",VLOOKUP(G322,WMS!$E$3:$Q$944,7,FALSE))</f>
        <v>12</v>
      </c>
      <c r="I322" s="18">
        <f>IF(G322="","",VLOOKUP(G322,WMS!$E$3:$Q$944,8,FALSE))</f>
        <v>0.7</v>
      </c>
      <c r="J322" s="18">
        <f>IF(G322="","",VLOOKUP(G322,WMS!$E$3:$Q$944,13,FALSE))</f>
        <v>1.7000000000000001E-2</v>
      </c>
      <c r="K322" s="26" t="b">
        <f t="shared" si="62"/>
        <v>1</v>
      </c>
      <c r="L322" s="7">
        <v>3</v>
      </c>
      <c r="M322" s="27">
        <f>IF(G322="","",VLOOKUP(G322,WMS!$E$3:$U$944,7,0)*L322)</f>
        <v>36</v>
      </c>
      <c r="N322" s="28" t="str">
        <f>IF(G322="","",VLOOKUP(G322,WMS!$E$3:$U$944,17,0))</f>
        <v>A22-103</v>
      </c>
      <c r="O322" s="29">
        <f t="shared" si="63"/>
        <v>2.0999999999999996</v>
      </c>
      <c r="P322" s="29">
        <f t="shared" si="64"/>
        <v>5.1000000000000004E-2</v>
      </c>
      <c r="Q322" s="26" t="str">
        <f>IF(G322="","",VLOOKUP(G322,WMS!$E$3:$G$944,2,FALSE))</f>
        <v>KAS19012501</v>
      </c>
      <c r="R322" s="26" t="str">
        <f>IF(G322="","",VLOOKUP(G322,WMS!$E$3:$G$944,3,FALSE))</f>
        <v>KAS1901250101</v>
      </c>
      <c r="S322" s="17" t="str">
        <f>IF(R322="","",VLOOKUP(R322,CUSTOMS!$E$3:$N$1470,2,FALSE))</f>
        <v>9505900000</v>
      </c>
      <c r="T322" s="17" t="str">
        <f>IF(R322="","",VLOOKUP(R322,CUSTOMS!$E$3:$N$1470,3,FALSE))</f>
        <v>复活节装饰品</v>
      </c>
      <c r="U322" s="18">
        <f t="shared" si="65"/>
        <v>0.8571428571428571</v>
      </c>
      <c r="V322" s="18" t="str">
        <f>IF(R322="","",VLOOKUP(R322,CUSTOMS!$E$3:$N$1470,5,FALSE))</f>
        <v>千克</v>
      </c>
      <c r="W322" s="33">
        <f>IF(R322="","",VLOOKUP(R322,CUSTOMS!$E$3:$N$1470,6,FALSE))</f>
        <v>5.5</v>
      </c>
      <c r="X322" s="33">
        <f t="shared" si="66"/>
        <v>4.7142857142857144</v>
      </c>
      <c r="Y322" s="18" t="str">
        <f>IF(R322="","",VLOOKUP(R322,CUSTOMS!$E$3:$N$1470,8,FALSE))</f>
        <v>美元</v>
      </c>
      <c r="Z322" s="18" t="str">
        <f>IF(R322="","",VLOOKUP(R322,CUSTOMS!$E$3:$N$1470,9,FALSE))</f>
        <v>中国</v>
      </c>
      <c r="AA322" s="18" t="str">
        <f>IF(R322="","",VLOOKUP(R322,CUSTOMS!$E$3:$N$1470,10,FALSE))</f>
        <v>美国</v>
      </c>
      <c r="AB322" s="33">
        <f>IF(R322="","",VLOOKUP(G322,WMS!$E$3:$T$944,15,FALSE))</f>
        <v>2.3809523809523808E-2</v>
      </c>
      <c r="AC322" s="33">
        <f t="shared" si="67"/>
        <v>0.8571428571428571</v>
      </c>
      <c r="AD322" s="33" t="str">
        <f>IF(S322="","",VLOOKUP(S322,海关监管条件!$A$1:$B$2000,2,FALSE))</f>
        <v xml:space="preserve">无 </v>
      </c>
    </row>
    <row r="323" spans="1:30">
      <c r="A323" s="2">
        <v>43494</v>
      </c>
      <c r="B323" s="2">
        <v>43495</v>
      </c>
      <c r="C323" s="2" t="s">
        <v>4197</v>
      </c>
      <c r="D323" s="19" t="s">
        <v>1151</v>
      </c>
      <c r="E323" s="19" t="s">
        <v>3379</v>
      </c>
      <c r="F323" s="19">
        <v>42716600</v>
      </c>
      <c r="G323" s="17" t="str">
        <f t="shared" si="61"/>
        <v>KG-ARI-1902-00108-02584/42716600</v>
      </c>
      <c r="H323" s="18">
        <f>IF(G323="","",VLOOKUP(G323,WMS!$E$3:$Q$944,7,FALSE))</f>
        <v>12</v>
      </c>
      <c r="I323" s="18">
        <f>IF(G323="","",VLOOKUP(G323,WMS!$E$3:$Q$944,8,FALSE))</f>
        <v>1.1000000000000001</v>
      </c>
      <c r="J323" s="18">
        <f>IF(G323="","",VLOOKUP(G323,WMS!$E$3:$Q$944,13,FALSE))</f>
        <v>4.1000000000000002E-2</v>
      </c>
      <c r="K323" s="26" t="b">
        <f t="shared" si="62"/>
        <v>1</v>
      </c>
      <c r="L323" s="7">
        <v>3</v>
      </c>
      <c r="M323" s="27">
        <f>IF(G323="","",VLOOKUP(G323,WMS!$E$3:$U$944,7,0)*L323)</f>
        <v>36</v>
      </c>
      <c r="N323" s="28" t="str">
        <f>IF(G323="","",VLOOKUP(G323,WMS!$E$3:$U$944,17,0))</f>
        <v>A22-103</v>
      </c>
      <c r="O323" s="29">
        <f t="shared" si="63"/>
        <v>3.3000000000000003</v>
      </c>
      <c r="P323" s="29">
        <f t="shared" si="64"/>
        <v>0.123</v>
      </c>
      <c r="Q323" s="26" t="str">
        <f>IF(G323="","",VLOOKUP(G323,WMS!$E$3:$G$944,2,FALSE))</f>
        <v>KAS19012501</v>
      </c>
      <c r="R323" s="26" t="str">
        <f>IF(G323="","",VLOOKUP(G323,WMS!$E$3:$G$944,3,FALSE))</f>
        <v>KAS1901250101</v>
      </c>
      <c r="S323" s="17" t="str">
        <f>IF(R323="","",VLOOKUP(R323,CUSTOMS!$E$3:$N$1470,2,FALSE))</f>
        <v>9505900000</v>
      </c>
      <c r="T323" s="17" t="str">
        <f>IF(R323="","",VLOOKUP(R323,CUSTOMS!$E$3:$N$1470,3,FALSE))</f>
        <v>复活节装饰品</v>
      </c>
      <c r="U323" s="18">
        <f t="shared" si="65"/>
        <v>1.2</v>
      </c>
      <c r="V323" s="18" t="str">
        <f>IF(R323="","",VLOOKUP(R323,CUSTOMS!$E$3:$N$1470,5,FALSE))</f>
        <v>千克</v>
      </c>
      <c r="W323" s="33">
        <f>IF(R323="","",VLOOKUP(R323,CUSTOMS!$E$3:$N$1470,6,FALSE))</f>
        <v>5.5</v>
      </c>
      <c r="X323" s="33">
        <f t="shared" si="66"/>
        <v>6.6</v>
      </c>
      <c r="Y323" s="18" t="str">
        <f>IF(R323="","",VLOOKUP(R323,CUSTOMS!$E$3:$N$1470,8,FALSE))</f>
        <v>美元</v>
      </c>
      <c r="Z323" s="18" t="str">
        <f>IF(R323="","",VLOOKUP(R323,CUSTOMS!$E$3:$N$1470,9,FALSE))</f>
        <v>中国</v>
      </c>
      <c r="AA323" s="18" t="str">
        <f>IF(R323="","",VLOOKUP(R323,CUSTOMS!$E$3:$N$1470,10,FALSE))</f>
        <v>美国</v>
      </c>
      <c r="AB323" s="33">
        <f>IF(R323="","",VLOOKUP(G323,WMS!$E$3:$T$944,15,FALSE))</f>
        <v>3.3333333333333333E-2</v>
      </c>
      <c r="AC323" s="33">
        <f t="shared" si="67"/>
        <v>1.2</v>
      </c>
      <c r="AD323" s="33" t="str">
        <f>IF(S323="","",VLOOKUP(S323,海关监管条件!$A$1:$B$2000,2,FALSE))</f>
        <v xml:space="preserve">无 </v>
      </c>
    </row>
    <row r="324" spans="1:30">
      <c r="A324" s="2">
        <v>43494</v>
      </c>
      <c r="B324" s="2">
        <v>43495</v>
      </c>
      <c r="C324" s="2" t="s">
        <v>4197</v>
      </c>
      <c r="D324" s="19" t="s">
        <v>1151</v>
      </c>
      <c r="E324" s="19" t="s">
        <v>3379</v>
      </c>
      <c r="F324" s="19">
        <v>42716679</v>
      </c>
      <c r="G324" s="17" t="str">
        <f t="shared" si="61"/>
        <v>KG-ARI-1902-00108-02584/42716679</v>
      </c>
      <c r="H324" s="18">
        <f>IF(G324="","",VLOOKUP(G324,WMS!$E$3:$Q$944,7,FALSE))</f>
        <v>6</v>
      </c>
      <c r="I324" s="18">
        <f>IF(G324="","",VLOOKUP(G324,WMS!$E$3:$Q$944,8,FALSE))</f>
        <v>1.8</v>
      </c>
      <c r="J324" s="18">
        <f>IF(G324="","",VLOOKUP(G324,WMS!$E$3:$Q$944,13,FALSE))</f>
        <v>3.4000000000000002E-2</v>
      </c>
      <c r="K324" s="26" t="b">
        <f t="shared" si="62"/>
        <v>1</v>
      </c>
      <c r="L324" s="7">
        <v>3</v>
      </c>
      <c r="M324" s="27">
        <f>IF(G324="","",VLOOKUP(G324,WMS!$E$3:$U$944,7,0)*L324)</f>
        <v>18</v>
      </c>
      <c r="N324" s="28" t="str">
        <f>IF(G324="","",VLOOKUP(G324,WMS!$E$3:$U$944,17,0))</f>
        <v>A22-103</v>
      </c>
      <c r="O324" s="29">
        <f t="shared" si="63"/>
        <v>5.4</v>
      </c>
      <c r="P324" s="29">
        <f t="shared" si="64"/>
        <v>0.10200000000000001</v>
      </c>
      <c r="Q324" s="26" t="str">
        <f>IF(G324="","",VLOOKUP(G324,WMS!$E$3:$G$944,2,FALSE))</f>
        <v>KAS19012501</v>
      </c>
      <c r="R324" s="26" t="str">
        <f>IF(G324="","",VLOOKUP(G324,WMS!$E$3:$G$944,3,FALSE))</f>
        <v>KAS1901250101</v>
      </c>
      <c r="S324" s="17" t="str">
        <f>IF(R324="","",VLOOKUP(R324,CUSTOMS!$E$3:$N$1470,2,FALSE))</f>
        <v>9505900000</v>
      </c>
      <c r="T324" s="17" t="str">
        <f>IF(R324="","",VLOOKUP(R324,CUSTOMS!$E$3:$N$1470,3,FALSE))</f>
        <v>复活节装饰品</v>
      </c>
      <c r="U324" s="18">
        <f t="shared" si="65"/>
        <v>4.2</v>
      </c>
      <c r="V324" s="18" t="str">
        <f>IF(R324="","",VLOOKUP(R324,CUSTOMS!$E$3:$N$1470,5,FALSE))</f>
        <v>千克</v>
      </c>
      <c r="W324" s="33">
        <f>IF(R324="","",VLOOKUP(R324,CUSTOMS!$E$3:$N$1470,6,FALSE))</f>
        <v>5.5</v>
      </c>
      <c r="X324" s="33">
        <f t="shared" si="66"/>
        <v>23.1</v>
      </c>
      <c r="Y324" s="18" t="str">
        <f>IF(R324="","",VLOOKUP(R324,CUSTOMS!$E$3:$N$1470,8,FALSE))</f>
        <v>美元</v>
      </c>
      <c r="Z324" s="18" t="str">
        <f>IF(R324="","",VLOOKUP(R324,CUSTOMS!$E$3:$N$1470,9,FALSE))</f>
        <v>中国</v>
      </c>
      <c r="AA324" s="18" t="str">
        <f>IF(R324="","",VLOOKUP(R324,CUSTOMS!$E$3:$N$1470,10,FALSE))</f>
        <v>美国</v>
      </c>
      <c r="AB324" s="33">
        <f>IF(R324="","",VLOOKUP(G324,WMS!$E$3:$T$944,15,FALSE))</f>
        <v>0.23333333333333334</v>
      </c>
      <c r="AC324" s="33">
        <f t="shared" si="67"/>
        <v>4.2</v>
      </c>
      <c r="AD324" s="33" t="str">
        <f>IF(S324="","",VLOOKUP(S324,海关监管条件!$A$1:$B$2000,2,FALSE))</f>
        <v xml:space="preserve">无 </v>
      </c>
    </row>
    <row r="325" spans="1:30">
      <c r="A325" s="2">
        <v>43494</v>
      </c>
      <c r="B325" s="2">
        <v>43495</v>
      </c>
      <c r="C325" s="2" t="s">
        <v>4197</v>
      </c>
      <c r="D325" s="19" t="s">
        <v>1151</v>
      </c>
      <c r="E325" s="19" t="s">
        <v>3379</v>
      </c>
      <c r="F325" s="19">
        <v>42716686</v>
      </c>
      <c r="G325" s="17" t="str">
        <f t="shared" si="61"/>
        <v>KG-ARI-1902-00108-02584/42716686</v>
      </c>
      <c r="H325" s="18">
        <f>IF(G325="","",VLOOKUP(G325,WMS!$E$3:$Q$944,7,FALSE))</f>
        <v>6</v>
      </c>
      <c r="I325" s="18">
        <f>IF(G325="","",VLOOKUP(G325,WMS!$E$3:$Q$944,8,FALSE))</f>
        <v>2.2000000000000002</v>
      </c>
      <c r="J325" s="18">
        <f>IF(G325="","",VLOOKUP(G325,WMS!$E$3:$Q$944,13,FALSE))</f>
        <v>5.3999999999999999E-2</v>
      </c>
      <c r="K325" s="26" t="b">
        <f t="shared" si="62"/>
        <v>1</v>
      </c>
      <c r="L325" s="7">
        <v>3</v>
      </c>
      <c r="M325" s="27">
        <f>IF(G325="","",VLOOKUP(G325,WMS!$E$3:$U$944,7,0)*L325)</f>
        <v>18</v>
      </c>
      <c r="N325" s="28" t="str">
        <f>IF(G325="","",VLOOKUP(G325,WMS!$E$3:$U$944,17,0))</f>
        <v>A22-102</v>
      </c>
      <c r="O325" s="29">
        <f t="shared" si="63"/>
        <v>6.6000000000000005</v>
      </c>
      <c r="P325" s="29">
        <f t="shared" si="64"/>
        <v>0.16200000000000001</v>
      </c>
      <c r="Q325" s="26" t="str">
        <f>IF(G325="","",VLOOKUP(G325,WMS!$E$3:$G$944,2,FALSE))</f>
        <v>KAS19012501</v>
      </c>
      <c r="R325" s="26" t="str">
        <f>IF(G325="","",VLOOKUP(G325,WMS!$E$3:$G$944,3,FALSE))</f>
        <v>KAS1901250101</v>
      </c>
      <c r="S325" s="17" t="str">
        <f>IF(R325="","",VLOOKUP(R325,CUSTOMS!$E$3:$N$1470,2,FALSE))</f>
        <v>9505900000</v>
      </c>
      <c r="T325" s="17" t="str">
        <f>IF(R325="","",VLOOKUP(R325,CUSTOMS!$E$3:$N$1470,3,FALSE))</f>
        <v>复活节装饰品</v>
      </c>
      <c r="U325" s="18">
        <f t="shared" si="65"/>
        <v>4.2</v>
      </c>
      <c r="V325" s="18" t="str">
        <f>IF(R325="","",VLOOKUP(R325,CUSTOMS!$E$3:$N$1470,5,FALSE))</f>
        <v>千克</v>
      </c>
      <c r="W325" s="33">
        <f>IF(R325="","",VLOOKUP(R325,CUSTOMS!$E$3:$N$1470,6,FALSE))</f>
        <v>5.5</v>
      </c>
      <c r="X325" s="33">
        <f t="shared" si="66"/>
        <v>23.1</v>
      </c>
      <c r="Y325" s="18" t="str">
        <f>IF(R325="","",VLOOKUP(R325,CUSTOMS!$E$3:$N$1470,8,FALSE))</f>
        <v>美元</v>
      </c>
      <c r="Z325" s="18" t="str">
        <f>IF(R325="","",VLOOKUP(R325,CUSTOMS!$E$3:$N$1470,9,FALSE))</f>
        <v>中国</v>
      </c>
      <c r="AA325" s="18" t="str">
        <f>IF(R325="","",VLOOKUP(R325,CUSTOMS!$E$3:$N$1470,10,FALSE))</f>
        <v>美国</v>
      </c>
      <c r="AB325" s="33">
        <f>IF(R325="","",VLOOKUP(G325,WMS!$E$3:$T$944,15,FALSE))</f>
        <v>0.23333333333333334</v>
      </c>
      <c r="AC325" s="33">
        <f t="shared" si="67"/>
        <v>4.2</v>
      </c>
      <c r="AD325" s="33" t="str">
        <f>IF(S325="","",VLOOKUP(S325,海关监管条件!$A$1:$B$2000,2,FALSE))</f>
        <v xml:space="preserve">无 </v>
      </c>
    </row>
    <row r="326" spans="1:30">
      <c r="A326" s="2">
        <v>43494</v>
      </c>
      <c r="B326" s="2">
        <v>43495</v>
      </c>
      <c r="C326" s="2" t="s">
        <v>4197</v>
      </c>
      <c r="D326" s="19" t="s">
        <v>1151</v>
      </c>
      <c r="E326" s="19" t="s">
        <v>3379</v>
      </c>
      <c r="F326" s="19">
        <v>42716693</v>
      </c>
      <c r="G326" s="17" t="str">
        <f t="shared" si="61"/>
        <v>KG-ARI-1902-00108-02584/42716693</v>
      </c>
      <c r="H326" s="18">
        <f>IF(G326="","",VLOOKUP(G326,WMS!$E$3:$Q$944,7,FALSE))</f>
        <v>12</v>
      </c>
      <c r="I326" s="18">
        <f>IF(G326="","",VLOOKUP(G326,WMS!$E$3:$Q$944,8,FALSE))</f>
        <v>1.3</v>
      </c>
      <c r="J326" s="18">
        <f>IF(G326="","",VLOOKUP(G326,WMS!$E$3:$Q$944,13,FALSE))</f>
        <v>4.9000000000000002E-2</v>
      </c>
      <c r="K326" s="26" t="b">
        <f t="shared" si="62"/>
        <v>1</v>
      </c>
      <c r="L326" s="7">
        <v>3</v>
      </c>
      <c r="M326" s="27">
        <f>IF(G326="","",VLOOKUP(G326,WMS!$E$3:$U$944,7,0)*L326)</f>
        <v>36</v>
      </c>
      <c r="N326" s="28" t="str">
        <f>IF(G326="","",VLOOKUP(G326,WMS!$E$3:$U$944,17,0))</f>
        <v>A22-102</v>
      </c>
      <c r="O326" s="29">
        <f t="shared" si="63"/>
        <v>3.9000000000000004</v>
      </c>
      <c r="P326" s="29">
        <f t="shared" si="64"/>
        <v>0.14700000000000002</v>
      </c>
      <c r="Q326" s="26" t="str">
        <f>IF(G326="","",VLOOKUP(G326,WMS!$E$3:$G$944,2,FALSE))</f>
        <v>KAS19012501</v>
      </c>
      <c r="R326" s="26" t="str">
        <f>IF(G326="","",VLOOKUP(G326,WMS!$E$3:$G$944,3,FALSE))</f>
        <v>KAS1901250101</v>
      </c>
      <c r="S326" s="17" t="str">
        <f>IF(R326="","",VLOOKUP(R326,CUSTOMS!$E$3:$N$1470,2,FALSE))</f>
        <v>9505900000</v>
      </c>
      <c r="T326" s="17" t="str">
        <f>IF(R326="","",VLOOKUP(R326,CUSTOMS!$E$3:$N$1470,3,FALSE))</f>
        <v>复活节装饰品</v>
      </c>
      <c r="U326" s="18">
        <f t="shared" si="65"/>
        <v>1.8</v>
      </c>
      <c r="V326" s="18" t="str">
        <f>IF(R326="","",VLOOKUP(R326,CUSTOMS!$E$3:$N$1470,5,FALSE))</f>
        <v>千克</v>
      </c>
      <c r="W326" s="33">
        <f>IF(R326="","",VLOOKUP(R326,CUSTOMS!$E$3:$N$1470,6,FALSE))</f>
        <v>5.5</v>
      </c>
      <c r="X326" s="33">
        <f t="shared" si="66"/>
        <v>9.9</v>
      </c>
      <c r="Y326" s="18" t="str">
        <f>IF(R326="","",VLOOKUP(R326,CUSTOMS!$E$3:$N$1470,8,FALSE))</f>
        <v>美元</v>
      </c>
      <c r="Z326" s="18" t="str">
        <f>IF(R326="","",VLOOKUP(R326,CUSTOMS!$E$3:$N$1470,9,FALSE))</f>
        <v>中国</v>
      </c>
      <c r="AA326" s="18" t="str">
        <f>IF(R326="","",VLOOKUP(R326,CUSTOMS!$E$3:$N$1470,10,FALSE))</f>
        <v>美国</v>
      </c>
      <c r="AB326" s="33">
        <f>IF(R326="","",VLOOKUP(G326,WMS!$E$3:$T$944,15,FALSE))</f>
        <v>0.05</v>
      </c>
      <c r="AC326" s="33">
        <f t="shared" si="67"/>
        <v>1.8</v>
      </c>
      <c r="AD326" s="33" t="str">
        <f>IF(S326="","",VLOOKUP(S326,海关监管条件!$A$1:$B$2000,2,FALSE))</f>
        <v xml:space="preserve">无 </v>
      </c>
    </row>
    <row r="327" spans="1:30">
      <c r="A327" s="2">
        <v>43494</v>
      </c>
      <c r="B327" s="2">
        <v>43495</v>
      </c>
      <c r="C327" s="2" t="s">
        <v>4197</v>
      </c>
      <c r="D327" s="19" t="s">
        <v>1151</v>
      </c>
      <c r="E327" s="19" t="s">
        <v>3379</v>
      </c>
      <c r="F327" s="19">
        <v>42716716</v>
      </c>
      <c r="G327" s="17" t="str">
        <f t="shared" si="61"/>
        <v>KG-ARI-1902-00108-02584/42716716</v>
      </c>
      <c r="H327" s="18">
        <f>IF(G327="","",VLOOKUP(G327,WMS!$E$3:$Q$944,7,FALSE))</f>
        <v>4</v>
      </c>
      <c r="I327" s="18">
        <f>IF(G327="","",VLOOKUP(G327,WMS!$E$3:$Q$944,8,FALSE))</f>
        <v>0.8</v>
      </c>
      <c r="J327" s="18">
        <f>IF(G327="","",VLOOKUP(G327,WMS!$E$3:$Q$944,13,FALSE))</f>
        <v>1.4E-2</v>
      </c>
      <c r="K327" s="26" t="b">
        <f t="shared" si="62"/>
        <v>1</v>
      </c>
      <c r="L327" s="7">
        <v>3</v>
      </c>
      <c r="M327" s="27">
        <f>IF(G327="","",VLOOKUP(G327,WMS!$E$3:$U$944,7,0)*L327)</f>
        <v>12</v>
      </c>
      <c r="N327" s="28" t="str">
        <f>IF(G327="","",VLOOKUP(G327,WMS!$E$3:$U$944,17,0))</f>
        <v>A22-103</v>
      </c>
      <c r="O327" s="29">
        <f t="shared" si="63"/>
        <v>2.4000000000000004</v>
      </c>
      <c r="P327" s="29">
        <f t="shared" si="64"/>
        <v>4.2000000000000003E-2</v>
      </c>
      <c r="Q327" s="26" t="str">
        <f>IF(G327="","",VLOOKUP(G327,WMS!$E$3:$G$944,2,FALSE))</f>
        <v>KAS19012501</v>
      </c>
      <c r="R327" s="26" t="str">
        <f>IF(G327="","",VLOOKUP(G327,WMS!$E$3:$G$944,3,FALSE))</f>
        <v>KAS1901250101</v>
      </c>
      <c r="S327" s="17" t="str">
        <f>IF(R327="","",VLOOKUP(R327,CUSTOMS!$E$3:$N$1470,2,FALSE))</f>
        <v>9505900000</v>
      </c>
      <c r="T327" s="17" t="str">
        <f>IF(R327="","",VLOOKUP(R327,CUSTOMS!$E$3:$N$1470,3,FALSE))</f>
        <v>复活节装饰品</v>
      </c>
      <c r="U327" s="18">
        <f t="shared" si="65"/>
        <v>1.2000000000000002</v>
      </c>
      <c r="V327" s="18" t="str">
        <f>IF(R327="","",VLOOKUP(R327,CUSTOMS!$E$3:$N$1470,5,FALSE))</f>
        <v>千克</v>
      </c>
      <c r="W327" s="33">
        <f>IF(R327="","",VLOOKUP(R327,CUSTOMS!$E$3:$N$1470,6,FALSE))</f>
        <v>5.5</v>
      </c>
      <c r="X327" s="33">
        <f t="shared" si="66"/>
        <v>6.6000000000000014</v>
      </c>
      <c r="Y327" s="18" t="str">
        <f>IF(R327="","",VLOOKUP(R327,CUSTOMS!$E$3:$N$1470,8,FALSE))</f>
        <v>美元</v>
      </c>
      <c r="Z327" s="18" t="str">
        <f>IF(R327="","",VLOOKUP(R327,CUSTOMS!$E$3:$N$1470,9,FALSE))</f>
        <v>中国</v>
      </c>
      <c r="AA327" s="18" t="str">
        <f>IF(R327="","",VLOOKUP(R327,CUSTOMS!$E$3:$N$1470,10,FALSE))</f>
        <v>美国</v>
      </c>
      <c r="AB327" s="33">
        <f>IF(R327="","",VLOOKUP(G327,WMS!$E$3:$T$944,15,FALSE))</f>
        <v>0.1</v>
      </c>
      <c r="AC327" s="33">
        <f t="shared" si="67"/>
        <v>1.2000000000000002</v>
      </c>
      <c r="AD327" s="33" t="str">
        <f>IF(S327="","",VLOOKUP(S327,海关监管条件!$A$1:$B$2000,2,FALSE))</f>
        <v xml:space="preserve">无 </v>
      </c>
    </row>
    <row r="328" spans="1:30">
      <c r="A328" s="2">
        <v>43494</v>
      </c>
      <c r="B328" s="2">
        <v>43495</v>
      </c>
      <c r="C328" s="2" t="s">
        <v>4197</v>
      </c>
      <c r="D328" s="19" t="s">
        <v>1151</v>
      </c>
      <c r="E328" s="19" t="s">
        <v>3379</v>
      </c>
      <c r="F328" s="19">
        <v>42716754</v>
      </c>
      <c r="G328" s="17" t="str">
        <f t="shared" si="61"/>
        <v>KG-ARI-1902-00108-02584/42716754</v>
      </c>
      <c r="H328" s="18">
        <f>IF(G328="","",VLOOKUP(G328,WMS!$E$3:$Q$944,7,FALSE))</f>
        <v>6</v>
      </c>
      <c r="I328" s="18">
        <f>IF(G328="","",VLOOKUP(G328,WMS!$E$3:$Q$944,8,FALSE))</f>
        <v>0.95</v>
      </c>
      <c r="J328" s="18">
        <f>IF(G328="","",VLOOKUP(G328,WMS!$E$3:$Q$944,13,FALSE))</f>
        <v>2.5999999999999999E-2</v>
      </c>
      <c r="K328" s="26" t="b">
        <f t="shared" si="62"/>
        <v>1</v>
      </c>
      <c r="L328" s="7">
        <v>3</v>
      </c>
      <c r="M328" s="27">
        <f>IF(G328="","",VLOOKUP(G328,WMS!$E$3:$U$944,7,0)*L328)</f>
        <v>18</v>
      </c>
      <c r="N328" s="28" t="str">
        <f>IF(G328="","",VLOOKUP(G328,WMS!$E$3:$U$944,17,0))</f>
        <v>A22-103</v>
      </c>
      <c r="O328" s="29">
        <f t="shared" si="63"/>
        <v>2.8499999999999996</v>
      </c>
      <c r="P328" s="29">
        <f t="shared" si="64"/>
        <v>7.8E-2</v>
      </c>
      <c r="Q328" s="26" t="str">
        <f>IF(G328="","",VLOOKUP(G328,WMS!$E$3:$G$944,2,FALSE))</f>
        <v>KAS19012501</v>
      </c>
      <c r="R328" s="26" t="str">
        <f>IF(G328="","",VLOOKUP(G328,WMS!$E$3:$G$944,3,FALSE))</f>
        <v>KAS1901250101</v>
      </c>
      <c r="S328" s="17" t="str">
        <f>IF(R328="","",VLOOKUP(R328,CUSTOMS!$E$3:$N$1470,2,FALSE))</f>
        <v>9505900000</v>
      </c>
      <c r="T328" s="17" t="str">
        <f>IF(R328="","",VLOOKUP(R328,CUSTOMS!$E$3:$N$1470,3,FALSE))</f>
        <v>复活节装饰品</v>
      </c>
      <c r="U328" s="18">
        <f t="shared" si="65"/>
        <v>1.2</v>
      </c>
      <c r="V328" s="18" t="str">
        <f>IF(R328="","",VLOOKUP(R328,CUSTOMS!$E$3:$N$1470,5,FALSE))</f>
        <v>千克</v>
      </c>
      <c r="W328" s="33">
        <f>IF(R328="","",VLOOKUP(R328,CUSTOMS!$E$3:$N$1470,6,FALSE))</f>
        <v>5.5</v>
      </c>
      <c r="X328" s="33">
        <f t="shared" si="66"/>
        <v>6.6</v>
      </c>
      <c r="Y328" s="18" t="str">
        <f>IF(R328="","",VLOOKUP(R328,CUSTOMS!$E$3:$N$1470,8,FALSE))</f>
        <v>美元</v>
      </c>
      <c r="Z328" s="18" t="str">
        <f>IF(R328="","",VLOOKUP(R328,CUSTOMS!$E$3:$N$1470,9,FALSE))</f>
        <v>中国</v>
      </c>
      <c r="AA328" s="18" t="str">
        <f>IF(R328="","",VLOOKUP(R328,CUSTOMS!$E$3:$N$1470,10,FALSE))</f>
        <v>美国</v>
      </c>
      <c r="AB328" s="33">
        <f>IF(R328="","",VLOOKUP(G328,WMS!$E$3:$T$944,15,FALSE))</f>
        <v>6.6666666666666666E-2</v>
      </c>
      <c r="AC328" s="33">
        <f t="shared" si="67"/>
        <v>1.2</v>
      </c>
      <c r="AD328" s="33" t="str">
        <f>IF(S328="","",VLOOKUP(S328,海关监管条件!$A$1:$B$2000,2,FALSE))</f>
        <v xml:space="preserve">无 </v>
      </c>
    </row>
    <row r="329" spans="1:30">
      <c r="A329" s="2">
        <v>43494</v>
      </c>
      <c r="B329" s="2">
        <v>43495</v>
      </c>
      <c r="C329" s="2" t="s">
        <v>4197</v>
      </c>
      <c r="D329" s="19" t="s">
        <v>1151</v>
      </c>
      <c r="E329" s="19" t="s">
        <v>3379</v>
      </c>
      <c r="F329" s="19">
        <v>42719663</v>
      </c>
      <c r="G329" s="17" t="str">
        <f t="shared" si="61"/>
        <v>KG-ARI-1902-00108-02584/42719663</v>
      </c>
      <c r="H329" s="18">
        <f>IF(G329="","",VLOOKUP(G329,WMS!$E$3:$Q$944,7,FALSE))</f>
        <v>20</v>
      </c>
      <c r="I329" s="18">
        <f>IF(G329="","",VLOOKUP(G329,WMS!$E$3:$Q$944,8,FALSE))</f>
        <v>1.6</v>
      </c>
      <c r="J329" s="18">
        <f>IF(G329="","",VLOOKUP(G329,WMS!$E$3:$Q$944,13,FALSE))</f>
        <v>3.6999999999999998E-2</v>
      </c>
      <c r="K329" s="26" t="b">
        <f t="shared" si="62"/>
        <v>1</v>
      </c>
      <c r="L329" s="7">
        <v>3</v>
      </c>
      <c r="M329" s="27">
        <f>IF(G329="","",VLOOKUP(G329,WMS!$E$3:$U$944,7,0)*L329)</f>
        <v>60</v>
      </c>
      <c r="N329" s="28" t="str">
        <f>IF(G329="","",VLOOKUP(G329,WMS!$E$3:$U$944,17,0))</f>
        <v>A22-102</v>
      </c>
      <c r="O329" s="29">
        <f t="shared" si="63"/>
        <v>4.8000000000000007</v>
      </c>
      <c r="P329" s="29">
        <f t="shared" si="64"/>
        <v>0.11099999999999999</v>
      </c>
      <c r="Q329" s="26" t="str">
        <f>IF(G329="","",VLOOKUP(G329,WMS!$E$3:$G$944,2,FALSE))</f>
        <v>KAS19012501</v>
      </c>
      <c r="R329" s="26" t="str">
        <f>IF(G329="","",VLOOKUP(G329,WMS!$E$3:$G$944,3,FALSE))</f>
        <v>KAS1901250101</v>
      </c>
      <c r="S329" s="17" t="str">
        <f>IF(R329="","",VLOOKUP(R329,CUSTOMS!$E$3:$N$1470,2,FALSE))</f>
        <v>9505900000</v>
      </c>
      <c r="T329" s="17" t="str">
        <f>IF(R329="","",VLOOKUP(R329,CUSTOMS!$E$3:$N$1470,3,FALSE))</f>
        <v>复活节装饰品</v>
      </c>
      <c r="U329" s="18">
        <f t="shared" si="65"/>
        <v>3</v>
      </c>
      <c r="V329" s="18" t="str">
        <f>IF(R329="","",VLOOKUP(R329,CUSTOMS!$E$3:$N$1470,5,FALSE))</f>
        <v>千克</v>
      </c>
      <c r="W329" s="33">
        <f>IF(R329="","",VLOOKUP(R329,CUSTOMS!$E$3:$N$1470,6,FALSE))</f>
        <v>5.5</v>
      </c>
      <c r="X329" s="33">
        <f t="shared" si="66"/>
        <v>16.5</v>
      </c>
      <c r="Y329" s="18" t="str">
        <f>IF(R329="","",VLOOKUP(R329,CUSTOMS!$E$3:$N$1470,8,FALSE))</f>
        <v>美元</v>
      </c>
      <c r="Z329" s="18" t="str">
        <f>IF(R329="","",VLOOKUP(R329,CUSTOMS!$E$3:$N$1470,9,FALSE))</f>
        <v>中国</v>
      </c>
      <c r="AA329" s="18" t="str">
        <f>IF(R329="","",VLOOKUP(R329,CUSTOMS!$E$3:$N$1470,10,FALSE))</f>
        <v>美国</v>
      </c>
      <c r="AB329" s="33">
        <f>IF(R329="","",VLOOKUP(G329,WMS!$E$3:$T$944,15,FALSE))</f>
        <v>0.05</v>
      </c>
      <c r="AC329" s="33">
        <f t="shared" si="67"/>
        <v>3</v>
      </c>
      <c r="AD329" s="33" t="str">
        <f>IF(S329="","",VLOOKUP(S329,海关监管条件!$A$1:$B$2000,2,FALSE))</f>
        <v xml:space="preserve">无 </v>
      </c>
    </row>
    <row r="330" spans="1:30">
      <c r="A330" s="2">
        <v>43494</v>
      </c>
      <c r="B330" s="2">
        <v>43495</v>
      </c>
      <c r="C330" s="2" t="s">
        <v>4197</v>
      </c>
      <c r="D330" s="3" t="s">
        <v>3276</v>
      </c>
      <c r="E330" s="3" t="s">
        <v>3286</v>
      </c>
      <c r="F330" s="3" t="s">
        <v>3287</v>
      </c>
      <c r="G330" s="17" t="str">
        <f t="shared" si="61"/>
        <v>KG-ARI-1903-00107-02415/42284406A</v>
      </c>
      <c r="H330" s="18">
        <f>IF(G330="","",VLOOKUP(G330,WMS!$E$3:$Q$944,7,FALSE))</f>
        <v>6</v>
      </c>
      <c r="I330" s="18">
        <f>IF(G330="","",VLOOKUP(G330,WMS!$E$3:$Q$944,8,FALSE))</f>
        <v>12</v>
      </c>
      <c r="J330" s="18">
        <f>IF(G330="","",VLOOKUP(G330,WMS!$E$3:$Q$944,13,FALSE))</f>
        <v>4.4999999999999998E-2</v>
      </c>
      <c r="K330" s="26" t="b">
        <f t="shared" si="62"/>
        <v>1</v>
      </c>
      <c r="L330" s="7">
        <v>1</v>
      </c>
      <c r="M330" s="27">
        <f>IF(G330="","",VLOOKUP(G330,WMS!$E$3:$U$944,7,0)*L330)</f>
        <v>6</v>
      </c>
      <c r="N330" s="28" t="str">
        <f>IF(G330="","",VLOOKUP(G330,WMS!$E$3:$U$944,17,0))</f>
        <v>A25-202</v>
      </c>
      <c r="O330" s="29">
        <f t="shared" si="63"/>
        <v>12</v>
      </c>
      <c r="P330" s="29">
        <f t="shared" si="64"/>
        <v>4.4999999999999998E-2</v>
      </c>
      <c r="Q330" s="26" t="str">
        <f>IF(G330="","",VLOOKUP(G330,WMS!$E$3:$G$944,2,FALSE))</f>
        <v>KAS19011506</v>
      </c>
      <c r="R330" s="26" t="str">
        <f>IF(G330="","",VLOOKUP(G330,WMS!$E$3:$G$944,3,FALSE))</f>
        <v>KASKAS1901150607</v>
      </c>
      <c r="S330" s="17" t="str">
        <f>IF(R330="","",VLOOKUP(R330,CUSTOMS!$E$3:$N$1470,2,FALSE))</f>
        <v>4419909090</v>
      </c>
      <c r="T330" s="17" t="str">
        <f>IF(R330="","",VLOOKUP(R330,CUSTOMS!$E$3:$N$1470,3,FALSE))</f>
        <v>木座</v>
      </c>
      <c r="U330" s="18">
        <f t="shared" si="65"/>
        <v>6</v>
      </c>
      <c r="V330" s="18" t="str">
        <f>IF(R330="","",VLOOKUP(R330,CUSTOMS!$E$3:$N$1470,5,FALSE))</f>
        <v>个</v>
      </c>
      <c r="W330" s="33">
        <f>IF(R330="","",VLOOKUP(R330,CUSTOMS!$E$3:$N$1470,6,FALSE))</f>
        <v>2.5</v>
      </c>
      <c r="X330" s="33">
        <f t="shared" si="66"/>
        <v>15</v>
      </c>
      <c r="Y330" s="18" t="str">
        <f>IF(R330="","",VLOOKUP(R330,CUSTOMS!$E$3:$N$1470,8,FALSE))</f>
        <v>美元</v>
      </c>
      <c r="Z330" s="18" t="str">
        <f>IF(R330="","",VLOOKUP(R330,CUSTOMS!$E$3:$N$1470,9,FALSE))</f>
        <v>中国</v>
      </c>
      <c r="AA330" s="18" t="str">
        <f>IF(R330="","",VLOOKUP(R330,CUSTOMS!$E$3:$N$1470,10,FALSE))</f>
        <v>美国</v>
      </c>
      <c r="AB330" s="33">
        <f>IF(R330="","",VLOOKUP(G330,WMS!$E$3:$T$944,15,FALSE))</f>
        <v>1.3</v>
      </c>
      <c r="AC330" s="33">
        <f t="shared" si="67"/>
        <v>7.8000000000000007</v>
      </c>
      <c r="AD330" s="33" t="str">
        <f>IF(S330="","",VLOOKUP(S330,海关监管条件!$A$1:$B$2000,2,FALSE))</f>
        <v>AB</v>
      </c>
    </row>
    <row r="331" spans="1:30">
      <c r="A331" s="2">
        <v>43494</v>
      </c>
      <c r="B331" s="2">
        <v>43495</v>
      </c>
      <c r="C331" s="2" t="s">
        <v>4197</v>
      </c>
      <c r="D331" s="3" t="s">
        <v>3276</v>
      </c>
      <c r="E331" s="3" t="s">
        <v>3286</v>
      </c>
      <c r="F331" s="3" t="s">
        <v>3288</v>
      </c>
      <c r="G331" s="17" t="str">
        <f t="shared" si="61"/>
        <v>KG-ARI-1903-00107-02415/42284406B</v>
      </c>
      <c r="H331" s="18">
        <v>6</v>
      </c>
      <c r="I331" s="18">
        <f>IF(G331="","",VLOOKUP(G331,WMS!$E$3:$Q$944,8,FALSE))</f>
        <v>12</v>
      </c>
      <c r="J331" s="18">
        <f>IF(G331="","",VLOOKUP(G331,WMS!$E$3:$Q$944,13,FALSE))</f>
        <v>4.4999999999999998E-2</v>
      </c>
      <c r="K331" s="26" t="e">
        <f t="shared" si="62"/>
        <v>#DIV/0!</v>
      </c>
      <c r="M331" s="27">
        <v>6</v>
      </c>
      <c r="N331" s="28" t="str">
        <f>IF(G331="","",VLOOKUP(G331,WMS!$E$3:$U$944,17,0))</f>
        <v>A25-202</v>
      </c>
      <c r="O331" s="29" t="str">
        <f t="shared" si="63"/>
        <v/>
      </c>
      <c r="P331" s="29" t="str">
        <f t="shared" si="64"/>
        <v/>
      </c>
      <c r="Q331" s="26" t="str">
        <f>IF(G331="","",VLOOKUP(G331,WMS!$E$3:$G$944,2,FALSE))</f>
        <v>KAS19011506</v>
      </c>
      <c r="R331" s="26" t="str">
        <f>IF(G331="","",VLOOKUP(G331,WMS!$E$3:$G$944,3,FALSE))</f>
        <v>KASKAS1901150608</v>
      </c>
      <c r="S331" s="17" t="str">
        <f>IF(R331="","",VLOOKUP(R331,CUSTOMS!$E$3:$N$1470,2,FALSE))</f>
        <v>8211100000</v>
      </c>
      <c r="T331" s="17" t="str">
        <f>IF(R331="","",VLOOKUP(R331,CUSTOMS!$E$3:$N$1470,3,FALSE))</f>
        <v>不锈钢套刀</v>
      </c>
      <c r="U331" s="18">
        <f t="shared" si="65"/>
        <v>6</v>
      </c>
      <c r="V331" s="18" t="str">
        <f>IF(R331="","",VLOOKUP(R331,CUSTOMS!$E$3:$N$1470,5,FALSE))</f>
        <v>套</v>
      </c>
      <c r="W331" s="33">
        <f>IF(R331="","",VLOOKUP(R331,CUSTOMS!$E$3:$N$1470,6,FALSE))</f>
        <v>5.5</v>
      </c>
      <c r="X331" s="33">
        <f t="shared" si="66"/>
        <v>33</v>
      </c>
      <c r="Y331" s="18" t="str">
        <f>IF(R331="","",VLOOKUP(R331,CUSTOMS!$E$3:$N$1470,8,FALSE))</f>
        <v>美元</v>
      </c>
      <c r="Z331" s="18" t="str">
        <f>IF(R331="","",VLOOKUP(R331,CUSTOMS!$E$3:$N$1470,9,FALSE))</f>
        <v>中国</v>
      </c>
      <c r="AA331" s="18" t="str">
        <f>IF(R331="","",VLOOKUP(R331,CUSTOMS!$E$3:$N$1470,10,FALSE))</f>
        <v>美国</v>
      </c>
      <c r="AB331" s="33">
        <f>IF(R331="","",VLOOKUP(G331,WMS!$E$3:$T$944,15,FALSE))</f>
        <v>0.5</v>
      </c>
      <c r="AC331" s="33">
        <f t="shared" si="67"/>
        <v>3</v>
      </c>
      <c r="AD331" s="33" t="str">
        <f>IF(S331="","",VLOOKUP(S331,海关监管条件!$A$1:$B$2000,2,FALSE))</f>
        <v>无</v>
      </c>
    </row>
    <row r="332" spans="1:30">
      <c r="A332" s="2">
        <v>43494</v>
      </c>
      <c r="B332" s="2">
        <v>43495</v>
      </c>
      <c r="C332" s="2" t="s">
        <v>4197</v>
      </c>
      <c r="D332" s="3" t="s">
        <v>3276</v>
      </c>
      <c r="E332" s="3" t="s">
        <v>3286</v>
      </c>
      <c r="F332" s="3" t="s">
        <v>3287</v>
      </c>
      <c r="G332" s="17" t="str">
        <f t="shared" si="61"/>
        <v>KG-ARI-1903-00107-02415/42284406A</v>
      </c>
      <c r="H332" s="18">
        <f>IF(G332="","",VLOOKUP(G332,WMS!$E$3:$Q$944,7,FALSE))</f>
        <v>6</v>
      </c>
      <c r="I332" s="18">
        <f>IF(G332="","",VLOOKUP(G332,WMS!$E$3:$Q$944,8,FALSE))</f>
        <v>12</v>
      </c>
      <c r="J332" s="18">
        <f>IF(G332="","",VLOOKUP(G332,WMS!$E$3:$Q$944,13,FALSE))</f>
        <v>4.4999999999999998E-2</v>
      </c>
      <c r="K332" s="26" t="b">
        <f t="shared" si="62"/>
        <v>1</v>
      </c>
      <c r="L332" s="7">
        <v>1</v>
      </c>
      <c r="M332" s="27">
        <f>IF(G332="","",VLOOKUP(G332,WMS!$E$3:$U$944,7,0)*L332)</f>
        <v>6</v>
      </c>
      <c r="N332" s="28" t="str">
        <f>IF(G332="","",VLOOKUP(G332,WMS!$E$3:$U$944,17,0))</f>
        <v>A25-202</v>
      </c>
      <c r="O332" s="29">
        <f t="shared" si="63"/>
        <v>12</v>
      </c>
      <c r="P332" s="29">
        <f t="shared" si="64"/>
        <v>4.4999999999999998E-2</v>
      </c>
      <c r="Q332" s="26" t="str">
        <f>IF(G332="","",VLOOKUP(G332,WMS!$E$3:$G$944,2,FALSE))</f>
        <v>KAS19011506</v>
      </c>
      <c r="R332" s="26" t="str">
        <f>IF(G332="","",VLOOKUP(G332,WMS!$E$3:$G$944,3,FALSE))</f>
        <v>KASKAS1901150607</v>
      </c>
      <c r="S332" s="17" t="str">
        <f>IF(R332="","",VLOOKUP(R332,CUSTOMS!$E$3:$N$1470,2,FALSE))</f>
        <v>4419909090</v>
      </c>
      <c r="T332" s="17" t="str">
        <f>IF(R332="","",VLOOKUP(R332,CUSTOMS!$E$3:$N$1470,3,FALSE))</f>
        <v>木座</v>
      </c>
      <c r="U332" s="18">
        <f t="shared" si="65"/>
        <v>6</v>
      </c>
      <c r="V332" s="18" t="str">
        <f>IF(R332="","",VLOOKUP(R332,CUSTOMS!$E$3:$N$1470,5,FALSE))</f>
        <v>个</v>
      </c>
      <c r="W332" s="33">
        <f>IF(R332="","",VLOOKUP(R332,CUSTOMS!$E$3:$N$1470,6,FALSE))</f>
        <v>2.5</v>
      </c>
      <c r="X332" s="33">
        <f t="shared" si="66"/>
        <v>15</v>
      </c>
      <c r="Y332" s="18" t="str">
        <f>IF(R332="","",VLOOKUP(R332,CUSTOMS!$E$3:$N$1470,8,FALSE))</f>
        <v>美元</v>
      </c>
      <c r="Z332" s="18" t="str">
        <f>IF(R332="","",VLOOKUP(R332,CUSTOMS!$E$3:$N$1470,9,FALSE))</f>
        <v>中国</v>
      </c>
      <c r="AA332" s="18" t="str">
        <f>IF(R332="","",VLOOKUP(R332,CUSTOMS!$E$3:$N$1470,10,FALSE))</f>
        <v>美国</v>
      </c>
      <c r="AB332" s="33">
        <f>IF(R332="","",VLOOKUP(G332,WMS!$E$3:$T$944,15,FALSE))</f>
        <v>1.3</v>
      </c>
      <c r="AC332" s="33">
        <f t="shared" si="67"/>
        <v>7.8000000000000007</v>
      </c>
      <c r="AD332" s="33" t="str">
        <f>IF(S332="","",VLOOKUP(S332,海关监管条件!$A$1:$B$2000,2,FALSE))</f>
        <v>AB</v>
      </c>
    </row>
    <row r="333" spans="1:30">
      <c r="A333" s="2">
        <v>43494</v>
      </c>
      <c r="B333" s="2">
        <v>43495</v>
      </c>
      <c r="C333" s="2" t="s">
        <v>4197</v>
      </c>
      <c r="D333" s="3" t="s">
        <v>3276</v>
      </c>
      <c r="E333" s="3" t="s">
        <v>3286</v>
      </c>
      <c r="F333" s="3" t="s">
        <v>3288</v>
      </c>
      <c r="G333" s="17" t="str">
        <f t="shared" si="61"/>
        <v>KG-ARI-1903-00107-02415/42284406B</v>
      </c>
      <c r="H333" s="18">
        <v>6</v>
      </c>
      <c r="I333" s="18">
        <f>IF(G333="","",VLOOKUP(G333,WMS!$E$3:$Q$944,8,FALSE))</f>
        <v>12</v>
      </c>
      <c r="J333" s="18">
        <f>IF(G333="","",VLOOKUP(G333,WMS!$E$3:$Q$944,13,FALSE))</f>
        <v>4.4999999999999998E-2</v>
      </c>
      <c r="K333" s="26" t="e">
        <f t="shared" si="62"/>
        <v>#DIV/0!</v>
      </c>
      <c r="M333" s="27">
        <v>6</v>
      </c>
      <c r="N333" s="28" t="str">
        <f>IF(G333="","",VLOOKUP(G333,WMS!$E$3:$U$944,17,0))</f>
        <v>A25-202</v>
      </c>
      <c r="O333" s="29" t="str">
        <f t="shared" si="63"/>
        <v/>
      </c>
      <c r="P333" s="29" t="str">
        <f t="shared" si="64"/>
        <v/>
      </c>
      <c r="Q333" s="26" t="str">
        <f>IF(G333="","",VLOOKUP(G333,WMS!$E$3:$G$944,2,FALSE))</f>
        <v>KAS19011506</v>
      </c>
      <c r="R333" s="26" t="str">
        <f>IF(G333="","",VLOOKUP(G333,WMS!$E$3:$G$944,3,FALSE))</f>
        <v>KASKAS1901150608</v>
      </c>
      <c r="S333" s="17" t="str">
        <f>IF(R333="","",VLOOKUP(R333,CUSTOMS!$E$3:$N$1470,2,FALSE))</f>
        <v>8211100000</v>
      </c>
      <c r="T333" s="17" t="str">
        <f>IF(R333="","",VLOOKUP(R333,CUSTOMS!$E$3:$N$1470,3,FALSE))</f>
        <v>不锈钢套刀</v>
      </c>
      <c r="U333" s="18">
        <f t="shared" si="65"/>
        <v>6</v>
      </c>
      <c r="V333" s="18" t="str">
        <f>IF(R333="","",VLOOKUP(R333,CUSTOMS!$E$3:$N$1470,5,FALSE))</f>
        <v>套</v>
      </c>
      <c r="W333" s="33">
        <f>IF(R333="","",VLOOKUP(R333,CUSTOMS!$E$3:$N$1470,6,FALSE))</f>
        <v>5.5</v>
      </c>
      <c r="X333" s="33">
        <f t="shared" si="66"/>
        <v>33</v>
      </c>
      <c r="Y333" s="18" t="str">
        <f>IF(R333="","",VLOOKUP(R333,CUSTOMS!$E$3:$N$1470,8,FALSE))</f>
        <v>美元</v>
      </c>
      <c r="Z333" s="18" t="str">
        <f>IF(R333="","",VLOOKUP(R333,CUSTOMS!$E$3:$N$1470,9,FALSE))</f>
        <v>中国</v>
      </c>
      <c r="AA333" s="18" t="str">
        <f>IF(R333="","",VLOOKUP(R333,CUSTOMS!$E$3:$N$1470,10,FALSE))</f>
        <v>美国</v>
      </c>
      <c r="AB333" s="33">
        <f>IF(R333="","",VLOOKUP(G333,WMS!$E$3:$T$944,15,FALSE))</f>
        <v>0.5</v>
      </c>
      <c r="AC333" s="33">
        <f t="shared" si="67"/>
        <v>3</v>
      </c>
      <c r="AD333" s="33" t="str">
        <f>IF(S333="","",VLOOKUP(S333,海关监管条件!$A$1:$B$2000,2,FALSE))</f>
        <v>无</v>
      </c>
    </row>
    <row r="334" spans="1:30">
      <c r="A334" s="2">
        <v>43494</v>
      </c>
      <c r="B334" s="2">
        <v>43495</v>
      </c>
      <c r="C334" s="2" t="s">
        <v>4197</v>
      </c>
      <c r="D334" s="3" t="s">
        <v>321</v>
      </c>
      <c r="E334" s="3" t="s">
        <v>2772</v>
      </c>
      <c r="F334" s="3">
        <v>42564010</v>
      </c>
      <c r="G334" s="17" t="str">
        <f t="shared" si="61"/>
        <v>KG-KGT-1808-00016-00693/42564010</v>
      </c>
      <c r="H334" s="18">
        <f>IF(G334="","",VLOOKUP(G334,WMS!$E$3:$Q$944,7,FALSE))</f>
        <v>12</v>
      </c>
      <c r="I334" s="18">
        <f>IF(G334="","",VLOOKUP(G334,WMS!$E$3:$Q$944,8,FALSE))</f>
        <v>6</v>
      </c>
      <c r="J334" s="18">
        <f>IF(G334="","",VLOOKUP(G334,WMS!$E$3:$Q$944,13,FALSE))</f>
        <v>1.7000000000000001E-2</v>
      </c>
      <c r="K334" s="26" t="b">
        <f t="shared" si="62"/>
        <v>1</v>
      </c>
      <c r="L334" s="7">
        <v>1</v>
      </c>
      <c r="M334" s="27">
        <f>IF(G334="","",VLOOKUP(G334,WMS!$E$3:$U$944,7,0)*L334)</f>
        <v>12</v>
      </c>
      <c r="N334" s="28" t="str">
        <f>IF(G334="","",VLOOKUP(G334,WMS!$E$3:$U$944,17,0))</f>
        <v>A42-101</v>
      </c>
      <c r="O334" s="29">
        <f t="shared" si="63"/>
        <v>6</v>
      </c>
      <c r="P334" s="29">
        <f t="shared" si="64"/>
        <v>1.7000000000000001E-2</v>
      </c>
      <c r="Q334" s="26" t="str">
        <f>IF(G334="","",VLOOKUP(G334,WMS!$E$3:$G$944,2,FALSE))</f>
        <v>KAS18103101</v>
      </c>
      <c r="R334" s="26" t="str">
        <f>IF(G334="","",VLOOKUP(G334,WMS!$E$3:$G$944,3,FALSE))</f>
        <v>KAS1810310103</v>
      </c>
      <c r="S334" s="17" t="str">
        <f>IF(R334="","",VLOOKUP(R334,CUSTOMS!$E$3:$N$1470,2,FALSE))</f>
        <v>6914900000</v>
      </c>
      <c r="T334" s="17" t="str">
        <f>IF(R334="","",VLOOKUP(R334,CUSTOMS!$E$3:$N$1470,3,FALSE))</f>
        <v>陶花盆</v>
      </c>
      <c r="U334" s="18">
        <f t="shared" si="65"/>
        <v>5</v>
      </c>
      <c r="V334" s="18" t="str">
        <f>IF(R334="","",VLOOKUP(R334,CUSTOMS!$E$3:$N$1470,5,FALSE))</f>
        <v>千克</v>
      </c>
      <c r="W334" s="33">
        <f>IF(R334="","",VLOOKUP(R334,CUSTOMS!$E$3:$N$1470,6,FALSE))</f>
        <v>1</v>
      </c>
      <c r="X334" s="33">
        <f t="shared" si="66"/>
        <v>5</v>
      </c>
      <c r="Y334" s="18" t="str">
        <f>IF(R334="","",VLOOKUP(R334,CUSTOMS!$E$3:$N$1470,8,FALSE))</f>
        <v>美元</v>
      </c>
      <c r="Z334" s="18" t="str">
        <f>IF(R334="","",VLOOKUP(R334,CUSTOMS!$E$3:$N$1470,9,FALSE))</f>
        <v>中国</v>
      </c>
      <c r="AA334" s="18" t="str">
        <f>IF(R334="","",VLOOKUP(R334,CUSTOMS!$E$3:$N$1470,10,FALSE))</f>
        <v>印度尼西亚</v>
      </c>
      <c r="AB334" s="33">
        <f>IF(R334="","",VLOOKUP(G334,WMS!$E$3:$T$944,15,FALSE))</f>
        <v>0.41666666666666669</v>
      </c>
      <c r="AC334" s="33">
        <f t="shared" si="67"/>
        <v>5</v>
      </c>
      <c r="AD334" s="33" t="str">
        <f>IF(S334="","",VLOOKUP(S334,海关监管条件!$A$1:$B$2000,2,FALSE))</f>
        <v>无</v>
      </c>
    </row>
    <row r="335" spans="1:30">
      <c r="A335" s="2">
        <v>43494</v>
      </c>
      <c r="B335" s="2">
        <v>43495</v>
      </c>
      <c r="C335" s="2" t="s">
        <v>4198</v>
      </c>
      <c r="D335" s="3" t="s">
        <v>976</v>
      </c>
      <c r="E335" s="3" t="s">
        <v>3271</v>
      </c>
      <c r="F335" s="3">
        <v>42635598</v>
      </c>
      <c r="G335" s="17" t="str">
        <f t="shared" si="61"/>
        <v>KG-ARI-1812-00048-01031/42635598</v>
      </c>
      <c r="H335" s="18">
        <f>IF(G335="","",VLOOKUP(G335,WMS!$E$3:$Q$944,7,FALSE))</f>
        <v>8</v>
      </c>
      <c r="I335" s="18">
        <f>IF(G335="","",VLOOKUP(G335,WMS!$E$3:$Q$944,8,FALSE))</f>
        <v>1.6</v>
      </c>
      <c r="J335" s="18">
        <f>IF(G335="","",VLOOKUP(G335,WMS!$E$3:$Q$944,13,FALSE))</f>
        <v>4.7E-2</v>
      </c>
      <c r="K335" s="26" t="b">
        <f t="shared" si="62"/>
        <v>1</v>
      </c>
      <c r="L335" s="7">
        <v>2</v>
      </c>
      <c r="M335" s="27">
        <f>IF(G335="","",VLOOKUP(G335,WMS!$E$3:$U$944,7,0)*L335)</f>
        <v>16</v>
      </c>
      <c r="N335" s="28" t="str">
        <f>IF(G335="","",VLOOKUP(G335,WMS!$E$3:$U$944,17,0))</f>
        <v>A34-103</v>
      </c>
      <c r="O335" s="29">
        <f t="shared" si="63"/>
        <v>3.2</v>
      </c>
      <c r="P335" s="29">
        <f t="shared" si="64"/>
        <v>9.4E-2</v>
      </c>
      <c r="Q335" s="26" t="str">
        <f>IF(G335="","",VLOOKUP(G335,WMS!$E$3:$G$944,2,FALSE))</f>
        <v>KAS19011401</v>
      </c>
      <c r="R335" s="26" t="str">
        <f>IF(G335="","",VLOOKUP(G335,WMS!$E$3:$G$944,3,FALSE))</f>
        <v>KAS1901140104</v>
      </c>
      <c r="S335" s="17" t="str">
        <f>IF(R335="","",VLOOKUP(R335,CUSTOMS!$E$3:$N$1470,2,FALSE))</f>
        <v>9505900000</v>
      </c>
      <c r="T335" s="17" t="str">
        <f>IF(R335="","",VLOOKUP(R335,CUSTOMS!$E$3:$N$1470,3,FALSE))</f>
        <v>娱乐用品|面具</v>
      </c>
      <c r="U335" s="18">
        <f t="shared" si="65"/>
        <v>16</v>
      </c>
      <c r="V335" s="18" t="str">
        <f>IF(R335="","",VLOOKUP(R335,CUSTOMS!$E$3:$N$1470,5,FALSE))</f>
        <v>个</v>
      </c>
      <c r="W335" s="33">
        <f>IF(R335="","",VLOOKUP(R335,CUSTOMS!$E$3:$N$1470,6,FALSE))</f>
        <v>2.86</v>
      </c>
      <c r="X335" s="33">
        <f t="shared" si="66"/>
        <v>45.76</v>
      </c>
      <c r="Y335" s="18" t="str">
        <f>IF(R335="","",VLOOKUP(R335,CUSTOMS!$E$3:$N$1470,8,FALSE))</f>
        <v>美元</v>
      </c>
      <c r="Z335" s="18" t="str">
        <f>IF(R335="","",VLOOKUP(R335,CUSTOMS!$E$3:$N$1470,9,FALSE))</f>
        <v>中国</v>
      </c>
      <c r="AA335" s="18" t="str">
        <f>IF(R335="","",VLOOKUP(R335,CUSTOMS!$E$3:$N$1470,10,FALSE))</f>
        <v>美国</v>
      </c>
      <c r="AB335" s="33">
        <f>IF(R335="","",VLOOKUP(G335,WMS!$E$3:$T$944,15,FALSE))</f>
        <v>0.125</v>
      </c>
      <c r="AC335" s="33">
        <f t="shared" si="67"/>
        <v>2</v>
      </c>
      <c r="AD335" s="33" t="str">
        <f>IF(S335="","",VLOOKUP(S335,海关监管条件!$A$1:$B$2000,2,FALSE))</f>
        <v xml:space="preserve">无 </v>
      </c>
    </row>
    <row r="336" spans="1:30">
      <c r="A336" s="2">
        <v>43494</v>
      </c>
      <c r="B336" s="2">
        <v>43495</v>
      </c>
      <c r="C336" s="2" t="s">
        <v>4198</v>
      </c>
      <c r="D336" s="3" t="s">
        <v>938</v>
      </c>
      <c r="E336" s="3" t="s">
        <v>3241</v>
      </c>
      <c r="F336" s="3" t="s">
        <v>3244</v>
      </c>
      <c r="G336" s="17" t="str">
        <f t="shared" si="61"/>
        <v>KG-ARI-1812-00048-01039/42232605</v>
      </c>
      <c r="H336" s="18">
        <f>IF(G336="","",VLOOKUP(G336,WMS!$E$3:$Q$944,7,FALSE))</f>
        <v>4</v>
      </c>
      <c r="I336" s="18">
        <f>IF(G336="","",VLOOKUP(G336,WMS!$E$3:$Q$944,8,FALSE))</f>
        <v>3.75</v>
      </c>
      <c r="J336" s="18">
        <f>IF(G336="","",VLOOKUP(G336,WMS!$E$3:$Q$944,13,FALSE))</f>
        <v>3.5999999999999997E-2</v>
      </c>
      <c r="K336" s="26" t="b">
        <f t="shared" si="62"/>
        <v>1</v>
      </c>
      <c r="L336" s="7">
        <v>7</v>
      </c>
      <c r="M336" s="27">
        <f>IF(G336="","",VLOOKUP(G336,WMS!$E$3:$U$944,7,0)*L336)</f>
        <v>28</v>
      </c>
      <c r="N336" s="28" t="str">
        <f>IF(G336="","",VLOOKUP(G336,WMS!$E$3:$U$944,17,0))</f>
        <v>A12-303</v>
      </c>
      <c r="O336" s="29">
        <f t="shared" si="63"/>
        <v>26.25</v>
      </c>
      <c r="P336" s="29">
        <f t="shared" si="64"/>
        <v>0.252</v>
      </c>
      <c r="Q336" s="26" t="str">
        <f>IF(G336="","",VLOOKUP(G336,WMS!$E$3:$G$944,2,FALSE))</f>
        <v>KAS19011102</v>
      </c>
      <c r="R336" s="26" t="str">
        <f>IF(G336="","",VLOOKUP(G336,WMS!$E$3:$G$944,3,FALSE))</f>
        <v>KAS1901110204</v>
      </c>
      <c r="S336" s="17" t="str">
        <f>IF(R336="","",VLOOKUP(R336,CUSTOMS!$E$3:$N$1470,2,FALSE))</f>
        <v>9503006000</v>
      </c>
      <c r="T336" s="17" t="str">
        <f>IF(R336="","",VLOOKUP(R336,CUSTOMS!$E$3:$N$1470,3,FALSE))</f>
        <v>智力玩具：积木</v>
      </c>
      <c r="U336" s="18">
        <f t="shared" si="65"/>
        <v>28</v>
      </c>
      <c r="V336" s="18" t="str">
        <f>IF(R336="","",VLOOKUP(R336,CUSTOMS!$E$3:$N$1470,5,FALSE))</f>
        <v>套</v>
      </c>
      <c r="W336" s="33">
        <f>IF(R336="","",VLOOKUP(R336,CUSTOMS!$E$3:$N$1470,6,FALSE))</f>
        <v>2.5</v>
      </c>
      <c r="X336" s="33">
        <f t="shared" si="66"/>
        <v>70</v>
      </c>
      <c r="Y336" s="18" t="str">
        <f>IF(R336="","",VLOOKUP(R336,CUSTOMS!$E$3:$N$1470,8,FALSE))</f>
        <v>美元</v>
      </c>
      <c r="Z336" s="18" t="str">
        <f>IF(R336="","",VLOOKUP(R336,CUSTOMS!$E$3:$N$1470,9,FALSE))</f>
        <v>中国</v>
      </c>
      <c r="AA336" s="18" t="str">
        <f>IF(R336="","",VLOOKUP(R336,CUSTOMS!$E$3:$N$1470,10,FALSE))</f>
        <v>美国</v>
      </c>
      <c r="AB336" s="33">
        <f>IF(R336="","",VLOOKUP(G336,WMS!$E$3:$T$944,15,FALSE))</f>
        <v>0.8</v>
      </c>
      <c r="AC336" s="33">
        <f t="shared" si="67"/>
        <v>22.400000000000002</v>
      </c>
      <c r="AD336" s="33" t="str">
        <f>IF(S336="","",VLOOKUP(S336,海关监管条件!$A$1:$B$2000,2,FALSE))</f>
        <v xml:space="preserve">A </v>
      </c>
    </row>
    <row r="337" spans="1:30">
      <c r="A337" s="2">
        <v>43494</v>
      </c>
      <c r="B337" s="2">
        <v>43495</v>
      </c>
      <c r="C337" s="2" t="s">
        <v>4198</v>
      </c>
      <c r="D337" s="3" t="s">
        <v>1099</v>
      </c>
      <c r="E337" s="3" t="s">
        <v>3346</v>
      </c>
      <c r="F337" s="3" t="s">
        <v>3366</v>
      </c>
      <c r="G337" s="17" t="str">
        <f t="shared" si="61"/>
        <v>KG-ARI-1812-00048-01111/41847909</v>
      </c>
      <c r="H337" s="18">
        <f>IF(G337="","",VLOOKUP(G337,WMS!$E$3:$Q$944,7,FALSE))</f>
        <v>2</v>
      </c>
      <c r="I337" s="18">
        <f>IF(G337="","",VLOOKUP(G337,WMS!$E$3:$Q$944,8,FALSE))</f>
        <v>3.95</v>
      </c>
      <c r="J337" s="18">
        <f>IF(G337="","",VLOOKUP(G337,WMS!$E$3:$Q$944,13,FALSE))</f>
        <v>5.2999999999999999E-2</v>
      </c>
      <c r="K337" s="26" t="b">
        <f t="shared" si="62"/>
        <v>1</v>
      </c>
      <c r="L337" s="7">
        <v>26</v>
      </c>
      <c r="M337" s="27">
        <f>IF(G337="","",VLOOKUP(G337,WMS!$E$3:$U$944,7,0)*L337)</f>
        <v>52</v>
      </c>
      <c r="N337" s="28" t="str">
        <f>IF(G337="","",VLOOKUP(G337,WMS!$E$3:$U$944,17,0))</f>
        <v>A16-203</v>
      </c>
      <c r="O337" s="29">
        <f t="shared" si="63"/>
        <v>102.7</v>
      </c>
      <c r="P337" s="29">
        <f t="shared" si="64"/>
        <v>1.3779999999999999</v>
      </c>
      <c r="Q337" s="26" t="str">
        <f>IF(G337="","",VLOOKUP(G337,WMS!$E$3:$G$944,2,FALSE))</f>
        <v>KAS19012302</v>
      </c>
      <c r="R337" s="26" t="str">
        <f>IF(G337="","",VLOOKUP(G337,WMS!$E$3:$G$944,3,FALSE))</f>
        <v>KAS1901230215</v>
      </c>
      <c r="S337" s="17" t="str">
        <f>IF(R337="","",VLOOKUP(R337,CUSTOMS!$E$3:$N$1470,2,FALSE))</f>
        <v>9503008900</v>
      </c>
      <c r="T337" s="17" t="str">
        <f>IF(R337="","",VLOOKUP(R337,CUSTOMS!$E$3:$N$1470,3,FALSE))</f>
        <v>塑胶电子玩具</v>
      </c>
      <c r="U337" s="18">
        <f t="shared" si="65"/>
        <v>59.011333333333333</v>
      </c>
      <c r="V337" s="18" t="str">
        <f>IF(R337="","",VLOOKUP(R337,CUSTOMS!$E$3:$N$1470,5,FALSE))</f>
        <v>千克</v>
      </c>
      <c r="W337" s="33">
        <f>IF(R337="","",VLOOKUP(R337,CUSTOMS!$E$3:$N$1470,6,FALSE))</f>
        <v>6.24</v>
      </c>
      <c r="X337" s="33">
        <f t="shared" si="66"/>
        <v>368.23072000000002</v>
      </c>
      <c r="Y337" s="18" t="str">
        <f>IF(R337="","",VLOOKUP(R337,CUSTOMS!$E$3:$N$1470,8,FALSE))</f>
        <v>美元</v>
      </c>
      <c r="Z337" s="18" t="str">
        <f>IF(R337="","",VLOOKUP(R337,CUSTOMS!$E$3:$N$1470,9,FALSE))</f>
        <v>中国</v>
      </c>
      <c r="AA337" s="18" t="str">
        <f>IF(R337="","",VLOOKUP(R337,CUSTOMS!$E$3:$N$1470,10,FALSE))</f>
        <v>美国</v>
      </c>
      <c r="AB337" s="33">
        <f>IF(R337="","",VLOOKUP(G337,WMS!$E$3:$T$944,15,FALSE))</f>
        <v>1.1348333333333334</v>
      </c>
      <c r="AC337" s="33">
        <f t="shared" si="67"/>
        <v>59.011333333333333</v>
      </c>
      <c r="AD337" s="33" t="str">
        <f>IF(S337="","",VLOOKUP(S337,海关监管条件!$A$1:$B$2000,2,FALSE))</f>
        <v xml:space="preserve">A </v>
      </c>
    </row>
    <row r="338" spans="1:30">
      <c r="A338" s="2">
        <v>43494</v>
      </c>
      <c r="B338" s="2">
        <v>43495</v>
      </c>
      <c r="C338" s="2" t="s">
        <v>4198</v>
      </c>
      <c r="D338" s="3" t="s">
        <v>1099</v>
      </c>
      <c r="E338" s="3" t="s">
        <v>3346</v>
      </c>
      <c r="F338" s="3" t="s">
        <v>3352</v>
      </c>
      <c r="G338" s="17" t="str">
        <f t="shared" si="61"/>
        <v>KG-ARI-1812-00048-01111/42476153</v>
      </c>
      <c r="H338" s="18">
        <f>IF(G338="","",VLOOKUP(G338,WMS!$E$3:$Q$944,7,FALSE))</f>
        <v>4</v>
      </c>
      <c r="I338" s="18">
        <f>IF(G338="","",VLOOKUP(G338,WMS!$E$3:$Q$944,8,FALSE))</f>
        <v>3.8</v>
      </c>
      <c r="J338" s="18">
        <f>IF(G338="","",VLOOKUP(G338,WMS!$E$3:$Q$944,13,FALSE))</f>
        <v>3.7999999999999999E-2</v>
      </c>
      <c r="K338" s="26" t="b">
        <f t="shared" si="62"/>
        <v>1</v>
      </c>
      <c r="L338" s="7">
        <v>13</v>
      </c>
      <c r="M338" s="27">
        <f>IF(G338="","",VLOOKUP(G338,WMS!$E$3:$U$944,7,0)*L338)</f>
        <v>52</v>
      </c>
      <c r="N338" s="28" t="str">
        <f>IF(G338="","",VLOOKUP(G338,WMS!$E$3:$U$944,17,0))</f>
        <v>A35-301</v>
      </c>
      <c r="O338" s="29">
        <f t="shared" si="63"/>
        <v>49.4</v>
      </c>
      <c r="P338" s="29">
        <f t="shared" si="64"/>
        <v>0.49399999999999999</v>
      </c>
      <c r="Q338" s="26" t="str">
        <f>IF(G338="","",VLOOKUP(G338,WMS!$E$3:$G$944,2,FALSE))</f>
        <v>KAS19012302</v>
      </c>
      <c r="R338" s="26" t="str">
        <f>IF(G338="","",VLOOKUP(G338,WMS!$E$3:$G$944,3,FALSE))</f>
        <v>KAS1901230204</v>
      </c>
      <c r="S338" s="17" t="str">
        <f>IF(R338="","",VLOOKUP(R338,CUSTOMS!$E$3:$N$1470,2,FALSE))</f>
        <v>9503008900</v>
      </c>
      <c r="T338" s="17" t="str">
        <f>IF(R338="","",VLOOKUP(R338,CUSTOMS!$E$3:$N$1470,3,FALSE))</f>
        <v>塑胶电子玩具</v>
      </c>
      <c r="U338" s="18">
        <f t="shared" si="65"/>
        <v>35.576666666666661</v>
      </c>
      <c r="V338" s="18" t="str">
        <f>IF(R338="","",VLOOKUP(R338,CUSTOMS!$E$3:$N$1470,5,FALSE))</f>
        <v>千克</v>
      </c>
      <c r="W338" s="33">
        <f>IF(R338="","",VLOOKUP(R338,CUSTOMS!$E$3:$N$1470,6,FALSE))</f>
        <v>7.83</v>
      </c>
      <c r="X338" s="33">
        <f t="shared" si="66"/>
        <v>278.56529999999998</v>
      </c>
      <c r="Y338" s="18" t="str">
        <f>IF(R338="","",VLOOKUP(R338,CUSTOMS!$E$3:$N$1470,8,FALSE))</f>
        <v>美元</v>
      </c>
      <c r="Z338" s="18" t="str">
        <f>IF(R338="","",VLOOKUP(R338,CUSTOMS!$E$3:$N$1470,9,FALSE))</f>
        <v>中国</v>
      </c>
      <c r="AA338" s="18" t="str">
        <f>IF(R338="","",VLOOKUP(R338,CUSTOMS!$E$3:$N$1470,10,FALSE))</f>
        <v>美国</v>
      </c>
      <c r="AB338" s="33">
        <f>IF(R338="","",VLOOKUP(G338,WMS!$E$3:$T$944,15,FALSE))</f>
        <v>0.68416666666666659</v>
      </c>
      <c r="AC338" s="33">
        <f t="shared" si="67"/>
        <v>35.576666666666661</v>
      </c>
      <c r="AD338" s="33" t="str">
        <f>IF(S338="","",VLOOKUP(S338,海关监管条件!$A$1:$B$2000,2,FALSE))</f>
        <v xml:space="preserve">A </v>
      </c>
    </row>
    <row r="339" spans="1:30">
      <c r="A339" s="2">
        <v>43494</v>
      </c>
      <c r="B339" s="2">
        <v>43495</v>
      </c>
      <c r="C339" s="2" t="s">
        <v>4198</v>
      </c>
      <c r="D339" s="3" t="s">
        <v>1099</v>
      </c>
      <c r="E339" s="3" t="s">
        <v>3346</v>
      </c>
      <c r="F339" s="3" t="s">
        <v>3354</v>
      </c>
      <c r="G339" s="17" t="str">
        <f t="shared" si="61"/>
        <v>KG-ARI-1812-00048-01111/42515227</v>
      </c>
      <c r="H339" s="18">
        <f>IF(G339="","",VLOOKUP(G339,WMS!$E$3:$Q$944,7,FALSE))</f>
        <v>4</v>
      </c>
      <c r="I339" s="18">
        <f>IF(G339="","",VLOOKUP(G339,WMS!$E$3:$Q$944,8,FALSE))</f>
        <v>3.3</v>
      </c>
      <c r="J339" s="18">
        <f>IF(G339="","",VLOOKUP(G339,WMS!$E$3:$Q$944,13,FALSE))</f>
        <v>4.2999999999999997E-2</v>
      </c>
      <c r="K339" s="26" t="b">
        <f t="shared" si="62"/>
        <v>1</v>
      </c>
      <c r="L339" s="7">
        <v>4</v>
      </c>
      <c r="M339" s="27">
        <f>IF(G339="","",VLOOKUP(G339,WMS!$E$3:$U$944,7,0)*L339)</f>
        <v>16</v>
      </c>
      <c r="N339" s="28" t="str">
        <f>IF(G339="","",VLOOKUP(G339,WMS!$E$3:$U$944,17,0))</f>
        <v>A36-202</v>
      </c>
      <c r="O339" s="29">
        <f t="shared" si="63"/>
        <v>13.2</v>
      </c>
      <c r="P339" s="29">
        <f t="shared" si="64"/>
        <v>0.17199999999999999</v>
      </c>
      <c r="Q339" s="26" t="str">
        <f>IF(G339="","",VLOOKUP(G339,WMS!$E$3:$G$944,2,FALSE))</f>
        <v>KAS19012302</v>
      </c>
      <c r="R339" s="26" t="str">
        <f>IF(G339="","",VLOOKUP(G339,WMS!$E$3:$G$944,3,FALSE))</f>
        <v>KAS1901230206</v>
      </c>
      <c r="S339" s="17" t="str">
        <f>IF(R339="","",VLOOKUP(R339,CUSTOMS!$E$3:$N$1470,2,FALSE))</f>
        <v>9503008900</v>
      </c>
      <c r="T339" s="17" t="str">
        <f>IF(R339="","",VLOOKUP(R339,CUSTOMS!$E$3:$N$1470,3,FALSE))</f>
        <v>塑胶电子玩具</v>
      </c>
      <c r="U339" s="18">
        <f t="shared" si="65"/>
        <v>7.8266666666666671</v>
      </c>
      <c r="V339" s="18" t="str">
        <f>IF(R339="","",VLOOKUP(R339,CUSTOMS!$E$3:$N$1470,5,FALSE))</f>
        <v>千克</v>
      </c>
      <c r="W339" s="33">
        <f>IF(R339="","",VLOOKUP(R339,CUSTOMS!$E$3:$N$1470,6,FALSE))</f>
        <v>11.29</v>
      </c>
      <c r="X339" s="33">
        <f t="shared" si="66"/>
        <v>88.363066666666668</v>
      </c>
      <c r="Y339" s="18" t="str">
        <f>IF(R339="","",VLOOKUP(R339,CUSTOMS!$E$3:$N$1470,8,FALSE))</f>
        <v>美元</v>
      </c>
      <c r="Z339" s="18" t="str">
        <f>IF(R339="","",VLOOKUP(R339,CUSTOMS!$E$3:$N$1470,9,FALSE))</f>
        <v>中国</v>
      </c>
      <c r="AA339" s="18" t="str">
        <f>IF(R339="","",VLOOKUP(R339,CUSTOMS!$E$3:$N$1470,10,FALSE))</f>
        <v>美国</v>
      </c>
      <c r="AB339" s="33">
        <f>IF(R339="","",VLOOKUP(G339,WMS!$E$3:$T$944,15,FALSE))</f>
        <v>0.48916666666666669</v>
      </c>
      <c r="AC339" s="33">
        <f t="shared" si="67"/>
        <v>7.8266666666666671</v>
      </c>
      <c r="AD339" s="33" t="str">
        <f>IF(S339="","",VLOOKUP(S339,海关监管条件!$A$1:$B$2000,2,FALSE))</f>
        <v xml:space="preserve">A </v>
      </c>
    </row>
    <row r="340" spans="1:30">
      <c r="A340" s="2">
        <v>43494</v>
      </c>
      <c r="B340" s="2">
        <v>43495</v>
      </c>
      <c r="C340" s="2" t="s">
        <v>4198</v>
      </c>
      <c r="D340" s="3" t="s">
        <v>1099</v>
      </c>
      <c r="E340" s="3" t="s">
        <v>3346</v>
      </c>
      <c r="F340" s="3" t="s">
        <v>3361</v>
      </c>
      <c r="G340" s="17" t="str">
        <f t="shared" si="61"/>
        <v>KG-ARI-1812-00048-01111/42563419</v>
      </c>
      <c r="H340" s="18">
        <f>IF(G340="","",VLOOKUP(G340,WMS!$E$3:$Q$944,7,FALSE))</f>
        <v>6</v>
      </c>
      <c r="I340" s="18">
        <f>IF(G340="","",VLOOKUP(G340,WMS!$E$3:$Q$944,8,FALSE))</f>
        <v>3.2</v>
      </c>
      <c r="J340" s="18">
        <f>IF(G340="","",VLOOKUP(G340,WMS!$E$3:$Q$944,13,FALSE))</f>
        <v>0.02</v>
      </c>
      <c r="K340" s="26" t="b">
        <f t="shared" si="62"/>
        <v>1</v>
      </c>
      <c r="L340" s="7">
        <v>3</v>
      </c>
      <c r="M340" s="27">
        <f>IF(G340="","",VLOOKUP(G340,WMS!$E$3:$U$944,7,0)*L340)</f>
        <v>18</v>
      </c>
      <c r="N340" s="28" t="str">
        <f>IF(G340="","",VLOOKUP(G340,WMS!$E$3:$U$944,17,0))</f>
        <v>A35-201</v>
      </c>
      <c r="O340" s="29">
        <f t="shared" si="63"/>
        <v>9.6000000000000014</v>
      </c>
      <c r="P340" s="29">
        <f t="shared" si="64"/>
        <v>0.06</v>
      </c>
      <c r="Q340" s="26" t="str">
        <f>IF(G340="","",VLOOKUP(G340,WMS!$E$3:$G$944,2,FALSE))</f>
        <v>KAS19012302</v>
      </c>
      <c r="R340" s="26" t="str">
        <f>IF(G340="","",VLOOKUP(G340,WMS!$E$3:$G$944,3,FALSE))</f>
        <v>KAS1901230211</v>
      </c>
      <c r="S340" s="17" t="str">
        <f>IF(R340="","",VLOOKUP(R340,CUSTOMS!$E$3:$N$1470,2,FALSE))</f>
        <v>9503008900</v>
      </c>
      <c r="T340" s="17" t="str">
        <f>IF(R340="","",VLOOKUP(R340,CUSTOMS!$E$3:$N$1470,3,FALSE))</f>
        <v>塑胶电子玩具</v>
      </c>
      <c r="U340" s="18">
        <f t="shared" si="65"/>
        <v>5.8964999999999996</v>
      </c>
      <c r="V340" s="18" t="str">
        <f>IF(R340="","",VLOOKUP(R340,CUSTOMS!$E$3:$N$1470,5,FALSE))</f>
        <v>千克</v>
      </c>
      <c r="W340" s="33">
        <f>IF(R340="","",VLOOKUP(R340,CUSTOMS!$E$3:$N$1470,6,FALSE))</f>
        <v>19.02</v>
      </c>
      <c r="X340" s="33">
        <f t="shared" si="66"/>
        <v>112.15142999999999</v>
      </c>
      <c r="Y340" s="18" t="str">
        <f>IF(R340="","",VLOOKUP(R340,CUSTOMS!$E$3:$N$1470,8,FALSE))</f>
        <v>美元</v>
      </c>
      <c r="Z340" s="18" t="str">
        <f>IF(R340="","",VLOOKUP(R340,CUSTOMS!$E$3:$N$1470,9,FALSE))</f>
        <v>中国</v>
      </c>
      <c r="AA340" s="18" t="str">
        <f>IF(R340="","",VLOOKUP(R340,CUSTOMS!$E$3:$N$1470,10,FALSE))</f>
        <v>美国</v>
      </c>
      <c r="AB340" s="33">
        <f>IF(R340="","",VLOOKUP(G340,WMS!$E$3:$T$944,15,FALSE))</f>
        <v>0.32758333333333334</v>
      </c>
      <c r="AC340" s="33">
        <f t="shared" si="67"/>
        <v>5.8964999999999996</v>
      </c>
      <c r="AD340" s="33" t="str">
        <f>IF(S340="","",VLOOKUP(S340,海关监管条件!$A$1:$B$2000,2,FALSE))</f>
        <v xml:space="preserve">A </v>
      </c>
    </row>
    <row r="341" spans="1:30">
      <c r="A341" s="2">
        <v>43494</v>
      </c>
      <c r="B341" s="2">
        <v>43495</v>
      </c>
      <c r="C341" s="2" t="s">
        <v>4198</v>
      </c>
      <c r="D341" s="3" t="s">
        <v>1099</v>
      </c>
      <c r="E341" s="3" t="s">
        <v>3346</v>
      </c>
      <c r="F341" s="3" t="s">
        <v>3360</v>
      </c>
      <c r="G341" s="17" t="str">
        <f t="shared" si="61"/>
        <v>KG-ARI-1812-00048-01111/42628880</v>
      </c>
      <c r="H341" s="18">
        <f>IF(G341="","",VLOOKUP(G341,WMS!$E$3:$Q$944,7,FALSE))</f>
        <v>4</v>
      </c>
      <c r="I341" s="18">
        <f>IF(G341="","",VLOOKUP(G341,WMS!$E$3:$Q$944,8,FALSE))</f>
        <v>2</v>
      </c>
      <c r="J341" s="18">
        <f>IF(G341="","",VLOOKUP(G341,WMS!$E$3:$Q$944,13,FALSE))</f>
        <v>0.02</v>
      </c>
      <c r="K341" s="26" t="b">
        <f t="shared" si="62"/>
        <v>1</v>
      </c>
      <c r="L341" s="7">
        <v>8</v>
      </c>
      <c r="M341" s="27">
        <f>IF(G341="","",VLOOKUP(G341,WMS!$E$3:$U$944,7,0)*L341)</f>
        <v>32</v>
      </c>
      <c r="N341" s="28" t="str">
        <f>IF(G341="","",VLOOKUP(G341,WMS!$E$3:$U$944,17,0))</f>
        <v>A18-204</v>
      </c>
      <c r="O341" s="29">
        <f t="shared" si="63"/>
        <v>16</v>
      </c>
      <c r="P341" s="29">
        <f t="shared" si="64"/>
        <v>0.16</v>
      </c>
      <c r="Q341" s="26" t="str">
        <f>IF(G341="","",VLOOKUP(G341,WMS!$E$3:$G$944,2,FALSE))</f>
        <v>KAS19012302</v>
      </c>
      <c r="R341" s="26" t="str">
        <f>IF(G341="","",VLOOKUP(G341,WMS!$E$3:$G$944,3,FALSE))</f>
        <v>KAS1901230210</v>
      </c>
      <c r="S341" s="17" t="str">
        <f>IF(R341="","",VLOOKUP(R341,CUSTOMS!$E$3:$N$1470,2,FALSE))</f>
        <v>9503008900</v>
      </c>
      <c r="T341" s="17" t="str">
        <f>IF(R341="","",VLOOKUP(R341,CUSTOMS!$E$3:$N$1470,3,FALSE))</f>
        <v>塑胶电子玩具</v>
      </c>
      <c r="U341" s="18">
        <f t="shared" si="65"/>
        <v>9.3706666666666667</v>
      </c>
      <c r="V341" s="18" t="str">
        <f>IF(R341="","",VLOOKUP(R341,CUSTOMS!$E$3:$N$1470,5,FALSE))</f>
        <v>千克</v>
      </c>
      <c r="W341" s="33">
        <f>IF(R341="","",VLOOKUP(R341,CUSTOMS!$E$3:$N$1470,6,FALSE))</f>
        <v>12.81</v>
      </c>
      <c r="X341" s="33">
        <f t="shared" si="66"/>
        <v>120.03824</v>
      </c>
      <c r="Y341" s="18" t="str">
        <f>IF(R341="","",VLOOKUP(R341,CUSTOMS!$E$3:$N$1470,8,FALSE))</f>
        <v>美元</v>
      </c>
      <c r="Z341" s="18" t="str">
        <f>IF(R341="","",VLOOKUP(R341,CUSTOMS!$E$3:$N$1470,9,FALSE))</f>
        <v>中国</v>
      </c>
      <c r="AA341" s="18" t="str">
        <f>IF(R341="","",VLOOKUP(R341,CUSTOMS!$E$3:$N$1470,10,FALSE))</f>
        <v>美国</v>
      </c>
      <c r="AB341" s="33">
        <f>IF(R341="","",VLOOKUP(G341,WMS!$E$3:$T$944,15,FALSE))</f>
        <v>0.29283333333333333</v>
      </c>
      <c r="AC341" s="33">
        <f t="shared" si="67"/>
        <v>9.3706666666666667</v>
      </c>
      <c r="AD341" s="33" t="str">
        <f>IF(S341="","",VLOOKUP(S341,海关监管条件!$A$1:$B$2000,2,FALSE))</f>
        <v xml:space="preserve">A </v>
      </c>
    </row>
    <row r="342" spans="1:30">
      <c r="A342" s="2">
        <v>43494</v>
      </c>
      <c r="B342" s="2">
        <v>43495</v>
      </c>
      <c r="C342" s="2" t="s">
        <v>4198</v>
      </c>
      <c r="D342" s="3" t="s">
        <v>1099</v>
      </c>
      <c r="E342" s="3" t="s">
        <v>3346</v>
      </c>
      <c r="F342" s="3" t="s">
        <v>3356</v>
      </c>
      <c r="G342" s="17" t="str">
        <f t="shared" si="61"/>
        <v>KG-ARI-1812-00048-01111/42628903</v>
      </c>
      <c r="H342" s="18">
        <f>IF(G342="","",VLOOKUP(G342,WMS!$E$3:$Q$944,7,FALSE))</f>
        <v>4</v>
      </c>
      <c r="I342" s="18">
        <f>IF(G342="","",VLOOKUP(G342,WMS!$E$3:$Q$944,8,FALSE))</f>
        <v>3.4</v>
      </c>
      <c r="J342" s="18">
        <f>IF(G342="","",VLOOKUP(G342,WMS!$E$3:$Q$944,13,FALSE))</f>
        <v>4.1000000000000002E-2</v>
      </c>
      <c r="K342" s="26" t="b">
        <f t="shared" si="62"/>
        <v>1</v>
      </c>
      <c r="L342" s="7">
        <v>3</v>
      </c>
      <c r="M342" s="27">
        <f>IF(G342="","",VLOOKUP(G342,WMS!$E$3:$U$944,7,0)*L342)</f>
        <v>12</v>
      </c>
      <c r="N342" s="28" t="str">
        <f>IF(G342="","",VLOOKUP(G342,WMS!$E$3:$U$944,17,0))</f>
        <v>A36-202</v>
      </c>
      <c r="O342" s="29">
        <f t="shared" si="63"/>
        <v>10.199999999999999</v>
      </c>
      <c r="P342" s="29">
        <f t="shared" si="64"/>
        <v>0.123</v>
      </c>
      <c r="Q342" s="26" t="str">
        <f>IF(G342="","",VLOOKUP(G342,WMS!$E$3:$G$944,2,FALSE))</f>
        <v>KAS19012302</v>
      </c>
      <c r="R342" s="26" t="str">
        <f>IF(G342="","",VLOOKUP(G342,WMS!$E$3:$G$944,3,FALSE))</f>
        <v>KAS1901230207</v>
      </c>
      <c r="S342" s="17" t="str">
        <f>IF(R342="","",VLOOKUP(R342,CUSTOMS!$E$3:$N$1470,2,FALSE))</f>
        <v>9503008900</v>
      </c>
      <c r="T342" s="17" t="str">
        <f>IF(R342="","",VLOOKUP(R342,CUSTOMS!$E$3:$N$1470,3,FALSE))</f>
        <v>塑胶电子玩具</v>
      </c>
      <c r="U342" s="18">
        <f t="shared" si="65"/>
        <v>5.5540000000000003</v>
      </c>
      <c r="V342" s="18" t="str">
        <f>IF(R342="","",VLOOKUP(R342,CUSTOMS!$E$3:$N$1470,5,FALSE))</f>
        <v>千克</v>
      </c>
      <c r="W342" s="33">
        <f>IF(R342="","",VLOOKUP(R342,CUSTOMS!$E$3:$N$1470,6,FALSE))</f>
        <v>9.92</v>
      </c>
      <c r="X342" s="33">
        <f t="shared" si="66"/>
        <v>55.095680000000002</v>
      </c>
      <c r="Y342" s="18" t="str">
        <f>IF(R342="","",VLOOKUP(R342,CUSTOMS!$E$3:$N$1470,8,FALSE))</f>
        <v>美元</v>
      </c>
      <c r="Z342" s="18" t="str">
        <f>IF(R342="","",VLOOKUP(R342,CUSTOMS!$E$3:$N$1470,9,FALSE))</f>
        <v>中国</v>
      </c>
      <c r="AA342" s="18" t="str">
        <f>IF(R342="","",VLOOKUP(R342,CUSTOMS!$E$3:$N$1470,10,FALSE))</f>
        <v>美国</v>
      </c>
      <c r="AB342" s="33">
        <f>IF(R342="","",VLOOKUP(G342,WMS!$E$3:$T$944,15,FALSE))</f>
        <v>0.46283333333333332</v>
      </c>
      <c r="AC342" s="33">
        <f t="shared" si="67"/>
        <v>5.5540000000000003</v>
      </c>
      <c r="AD342" s="33" t="str">
        <f>IF(S342="","",VLOOKUP(S342,海关监管条件!$A$1:$B$2000,2,FALSE))</f>
        <v xml:space="preserve">A </v>
      </c>
    </row>
    <row r="343" spans="1:30">
      <c r="A343" s="2">
        <v>43494</v>
      </c>
      <c r="B343" s="2">
        <v>43495</v>
      </c>
      <c r="C343" s="2" t="s">
        <v>4198</v>
      </c>
      <c r="D343" s="3" t="s">
        <v>1099</v>
      </c>
      <c r="E343" s="3" t="s">
        <v>3346</v>
      </c>
      <c r="F343" s="3" t="s">
        <v>3358</v>
      </c>
      <c r="G343" s="17" t="str">
        <f t="shared" si="61"/>
        <v>KG-ARI-1812-00048-01111/42628934</v>
      </c>
      <c r="H343" s="18">
        <f>IF(G343="","",VLOOKUP(G343,WMS!$E$3:$Q$944,7,FALSE))</f>
        <v>4</v>
      </c>
      <c r="I343" s="18">
        <f>IF(G343="","",VLOOKUP(G343,WMS!$E$3:$Q$944,8,FALSE))</f>
        <v>3.9</v>
      </c>
      <c r="J343" s="18">
        <f>IF(G343="","",VLOOKUP(G343,WMS!$E$3:$Q$944,13,FALSE))</f>
        <v>4.8000000000000001E-2</v>
      </c>
      <c r="K343" s="26" t="b">
        <f t="shared" si="62"/>
        <v>1</v>
      </c>
      <c r="L343" s="7">
        <v>3</v>
      </c>
      <c r="M343" s="27">
        <f>IF(G343="","",VLOOKUP(G343,WMS!$E$3:$U$944,7,0)*L343)</f>
        <v>12</v>
      </c>
      <c r="N343" s="28" t="str">
        <f>IF(G343="","",VLOOKUP(G343,WMS!$E$3:$U$944,17,0))</f>
        <v>A09-203</v>
      </c>
      <c r="O343" s="29">
        <f t="shared" si="63"/>
        <v>11.7</v>
      </c>
      <c r="P343" s="29">
        <f t="shared" si="64"/>
        <v>0.14400000000000002</v>
      </c>
      <c r="Q343" s="26" t="str">
        <f>IF(G343="","",VLOOKUP(G343,WMS!$E$3:$G$944,2,FALSE))</f>
        <v>KAS19012302</v>
      </c>
      <c r="R343" s="26" t="str">
        <f>IF(G343="","",VLOOKUP(G343,WMS!$E$3:$G$944,3,FALSE))</f>
        <v>KAS1901230209</v>
      </c>
      <c r="S343" s="17" t="str">
        <f>IF(R343="","",VLOOKUP(R343,CUSTOMS!$E$3:$N$1470,2,FALSE))</f>
        <v>9503008900</v>
      </c>
      <c r="T343" s="17" t="str">
        <f>IF(R343="","",VLOOKUP(R343,CUSTOMS!$E$3:$N$1470,3,FALSE))</f>
        <v>塑胶电子玩具</v>
      </c>
      <c r="U343" s="18">
        <f t="shared" si="65"/>
        <v>6.2560000000000002</v>
      </c>
      <c r="V343" s="18" t="str">
        <f>IF(R343="","",VLOOKUP(R343,CUSTOMS!$E$3:$N$1470,5,FALSE))</f>
        <v>千克</v>
      </c>
      <c r="W343" s="33">
        <f>IF(R343="","",VLOOKUP(R343,CUSTOMS!$E$3:$N$1470,6,FALSE))</f>
        <v>13.69</v>
      </c>
      <c r="X343" s="33">
        <f t="shared" si="66"/>
        <v>85.644639999999995</v>
      </c>
      <c r="Y343" s="18" t="str">
        <f>IF(R343="","",VLOOKUP(R343,CUSTOMS!$E$3:$N$1470,8,FALSE))</f>
        <v>美元</v>
      </c>
      <c r="Z343" s="18" t="str">
        <f>IF(R343="","",VLOOKUP(R343,CUSTOMS!$E$3:$N$1470,9,FALSE))</f>
        <v>中国</v>
      </c>
      <c r="AA343" s="18" t="str">
        <f>IF(R343="","",VLOOKUP(R343,CUSTOMS!$E$3:$N$1470,10,FALSE))</f>
        <v>美国</v>
      </c>
      <c r="AB343" s="33">
        <f>IF(R343="","",VLOOKUP(G343,WMS!$E$3:$T$944,15,FALSE))</f>
        <v>0.52133333333333332</v>
      </c>
      <c r="AC343" s="33">
        <f t="shared" si="67"/>
        <v>6.2560000000000002</v>
      </c>
      <c r="AD343" s="33" t="str">
        <f>IF(S343="","",VLOOKUP(S343,海关监管条件!$A$1:$B$2000,2,FALSE))</f>
        <v xml:space="preserve">A </v>
      </c>
    </row>
    <row r="344" spans="1:30">
      <c r="A344" s="2">
        <v>43494</v>
      </c>
      <c r="B344" s="2">
        <v>43495</v>
      </c>
      <c r="C344" s="2" t="s">
        <v>4198</v>
      </c>
      <c r="D344" s="3" t="s">
        <v>1099</v>
      </c>
      <c r="E344" s="3" t="s">
        <v>3346</v>
      </c>
      <c r="F344" s="3" t="s">
        <v>3364</v>
      </c>
      <c r="G344" s="17" t="str">
        <f t="shared" si="61"/>
        <v>KG-ARI-1812-00048-01111/42711933</v>
      </c>
      <c r="H344" s="18">
        <f>IF(G344="","",VLOOKUP(G344,WMS!$E$3:$Q$944,7,FALSE))</f>
        <v>2</v>
      </c>
      <c r="I344" s="18">
        <f>IF(G344="","",VLOOKUP(G344,WMS!$E$3:$Q$944,8,FALSE))</f>
        <v>2.7</v>
      </c>
      <c r="J344" s="18">
        <f>IF(G344="","",VLOOKUP(G344,WMS!$E$3:$Q$944,13,FALSE))</f>
        <v>0.03</v>
      </c>
      <c r="K344" s="26" t="b">
        <f t="shared" si="62"/>
        <v>1</v>
      </c>
      <c r="L344" s="7">
        <v>4</v>
      </c>
      <c r="M344" s="27">
        <f>IF(G344="","",VLOOKUP(G344,WMS!$E$3:$U$944,7,0)*L344)</f>
        <v>8</v>
      </c>
      <c r="N344" s="28" t="str">
        <f>IF(G344="","",VLOOKUP(G344,WMS!$E$3:$U$944,17,0))</f>
        <v>A35-201</v>
      </c>
      <c r="O344" s="29">
        <f t="shared" si="63"/>
        <v>10.8</v>
      </c>
      <c r="P344" s="29">
        <f t="shared" si="64"/>
        <v>0.12</v>
      </c>
      <c r="Q344" s="26" t="str">
        <f>IF(G344="","",VLOOKUP(G344,WMS!$E$3:$G$944,2,FALSE))</f>
        <v>KAS19012302</v>
      </c>
      <c r="R344" s="26" t="str">
        <f>IF(G344="","",VLOOKUP(G344,WMS!$E$3:$G$944,3,FALSE))</f>
        <v>KAS1901230213</v>
      </c>
      <c r="S344" s="17" t="str">
        <f>IF(R344="","",VLOOKUP(R344,CUSTOMS!$E$3:$N$1470,2,FALSE))</f>
        <v>9503008900</v>
      </c>
      <c r="T344" s="17" t="str">
        <f>IF(R344="","",VLOOKUP(R344,CUSTOMS!$E$3:$N$1470,3,FALSE))</f>
        <v>塑胶电子玩具</v>
      </c>
      <c r="U344" s="18">
        <f t="shared" si="65"/>
        <v>6.9666666666666668</v>
      </c>
      <c r="V344" s="18" t="str">
        <f>IF(R344="","",VLOOKUP(R344,CUSTOMS!$E$3:$N$1470,5,FALSE))</f>
        <v>千克</v>
      </c>
      <c r="W344" s="33">
        <f>IF(R344="","",VLOOKUP(R344,CUSTOMS!$E$3:$N$1470,6,FALSE))</f>
        <v>7.62</v>
      </c>
      <c r="X344" s="33">
        <f t="shared" si="66"/>
        <v>53.085999999999999</v>
      </c>
      <c r="Y344" s="18" t="str">
        <f>IF(R344="","",VLOOKUP(R344,CUSTOMS!$E$3:$N$1470,8,FALSE))</f>
        <v>美元</v>
      </c>
      <c r="Z344" s="18" t="str">
        <f>IF(R344="","",VLOOKUP(R344,CUSTOMS!$E$3:$N$1470,9,FALSE))</f>
        <v>中国</v>
      </c>
      <c r="AA344" s="18" t="str">
        <f>IF(R344="","",VLOOKUP(R344,CUSTOMS!$E$3:$N$1470,10,FALSE))</f>
        <v>美国</v>
      </c>
      <c r="AB344" s="33">
        <f>IF(R344="","",VLOOKUP(G344,WMS!$E$3:$T$944,15,FALSE))</f>
        <v>0.87083333333333335</v>
      </c>
      <c r="AC344" s="33">
        <f t="shared" si="67"/>
        <v>6.9666666666666668</v>
      </c>
      <c r="AD344" s="33" t="str">
        <f>IF(S344="","",VLOOKUP(S344,海关监管条件!$A$1:$B$2000,2,FALSE))</f>
        <v xml:space="preserve">A </v>
      </c>
    </row>
    <row r="345" spans="1:30">
      <c r="A345" s="2">
        <v>43494</v>
      </c>
      <c r="B345" s="2">
        <v>43495</v>
      </c>
      <c r="C345" s="2" t="s">
        <v>4198</v>
      </c>
      <c r="D345" s="3" t="s">
        <v>1023</v>
      </c>
      <c r="E345" s="3" t="s">
        <v>3304</v>
      </c>
      <c r="F345" s="3">
        <v>42326366</v>
      </c>
      <c r="G345" s="17" t="str">
        <f t="shared" si="61"/>
        <v>KG-ARI-1812-00048-01883/42326366</v>
      </c>
      <c r="H345" s="18">
        <f>IF(G345="","",VLOOKUP(G345,WMS!$E$3:$Q$944,7,FALSE))</f>
        <v>6</v>
      </c>
      <c r="I345" s="18">
        <f>IF(G345="","",VLOOKUP(G345,WMS!$E$3:$Q$944,8,FALSE))</f>
        <v>2.1</v>
      </c>
      <c r="J345" s="18">
        <f>IF(G345="","",VLOOKUP(G345,WMS!$E$3:$Q$944,13,FALSE))</f>
        <v>0.05</v>
      </c>
      <c r="K345" s="26" t="b">
        <f t="shared" si="62"/>
        <v>1</v>
      </c>
      <c r="L345" s="7">
        <v>10</v>
      </c>
      <c r="M345" s="27">
        <f>IF(G345="","",VLOOKUP(G345,WMS!$E$3:$U$944,7,0)*L345)</f>
        <v>60</v>
      </c>
      <c r="N345" s="28" t="str">
        <f>IF(G345="","",VLOOKUP(G345,WMS!$E$3:$U$944,17,0))</f>
        <v>A08-102</v>
      </c>
      <c r="O345" s="29">
        <f t="shared" si="63"/>
        <v>21</v>
      </c>
      <c r="P345" s="29">
        <f t="shared" si="64"/>
        <v>0.5</v>
      </c>
      <c r="Q345" s="26" t="str">
        <f>IF(G345="","",VLOOKUP(G345,WMS!$E$3:$G$944,2,FALSE))</f>
        <v>KAS19011704</v>
      </c>
      <c r="R345" s="26" t="str">
        <f>IF(G345="","",VLOOKUP(G345,WMS!$E$3:$G$944,3,FALSE))</f>
        <v>KAS1901170402</v>
      </c>
      <c r="S345" s="17" t="str">
        <f>IF(R345="","",VLOOKUP(R345,CUSTOMS!$E$3:$N$1470,2,FALSE))</f>
        <v>4602191000</v>
      </c>
      <c r="T345" s="17" t="str">
        <f>IF(R345="","",VLOOKUP(R345,CUSTOMS!$E$3:$N$1470,3,FALSE))</f>
        <v>海草编织篮</v>
      </c>
      <c r="U345" s="18">
        <f t="shared" si="65"/>
        <v>60</v>
      </c>
      <c r="V345" s="18" t="str">
        <f>IF(R345="","",VLOOKUP(R345,CUSTOMS!$E$3:$N$1470,5,FALSE))</f>
        <v>只</v>
      </c>
      <c r="W345" s="33">
        <f>IF(R345="","",VLOOKUP(R345,CUSTOMS!$E$3:$N$1470,6,FALSE))</f>
        <v>1</v>
      </c>
      <c r="X345" s="33">
        <f t="shared" si="66"/>
        <v>60</v>
      </c>
      <c r="Y345" s="18" t="str">
        <f>IF(R345="","",VLOOKUP(R345,CUSTOMS!$E$3:$N$1470,8,FALSE))</f>
        <v>港币</v>
      </c>
      <c r="Z345" s="18" t="str">
        <f>IF(R345="","",VLOOKUP(R345,CUSTOMS!$E$3:$N$1470,9,FALSE))</f>
        <v>中国</v>
      </c>
      <c r="AA345" s="18" t="str">
        <f>IF(R345="","",VLOOKUP(R345,CUSTOMS!$E$3:$N$1470,10,FALSE))</f>
        <v>美国</v>
      </c>
      <c r="AB345" s="33">
        <f>IF(R345="","",VLOOKUP(G345,WMS!$E$3:$T$944,15,FALSE))</f>
        <v>0.21666666666666667</v>
      </c>
      <c r="AC345" s="33">
        <f t="shared" si="67"/>
        <v>13</v>
      </c>
      <c r="AD345" s="33" t="str">
        <f>IF(S345="","",VLOOKUP(S345,海关监管条件!$A$1:$B$2000,2,FALSE))</f>
        <v>AB</v>
      </c>
    </row>
    <row r="346" spans="1:30">
      <c r="A346" s="2">
        <v>43494</v>
      </c>
      <c r="B346" s="2">
        <v>43495</v>
      </c>
      <c r="C346" s="2" t="s">
        <v>4198</v>
      </c>
      <c r="D346" s="3" t="s">
        <v>1023</v>
      </c>
      <c r="E346" s="3" t="s">
        <v>3304</v>
      </c>
      <c r="F346" s="3">
        <v>42466543</v>
      </c>
      <c r="G346" s="17" t="str">
        <f t="shared" si="61"/>
        <v>KG-ARI-1812-00048-01883/42466543</v>
      </c>
      <c r="H346" s="18">
        <f>IF(G346="","",VLOOKUP(G346,WMS!$E$3:$Q$944,7,FALSE))</f>
        <v>6</v>
      </c>
      <c r="I346" s="18">
        <f>IF(G346="","",VLOOKUP(G346,WMS!$E$3:$Q$944,8,FALSE))</f>
        <v>2</v>
      </c>
      <c r="J346" s="18">
        <f>IF(G346="","",VLOOKUP(G346,WMS!$E$3:$Q$944,13,FALSE))</f>
        <v>0.05</v>
      </c>
      <c r="K346" s="26" t="b">
        <f t="shared" si="62"/>
        <v>1</v>
      </c>
      <c r="L346" s="7">
        <v>8</v>
      </c>
      <c r="M346" s="27">
        <f>IF(G346="","",VLOOKUP(G346,WMS!$E$3:$U$944,7,0)*L346)</f>
        <v>48</v>
      </c>
      <c r="N346" s="28" t="str">
        <f>IF(G346="","",VLOOKUP(G346,WMS!$E$3:$U$944,17,0))</f>
        <v>A15-202</v>
      </c>
      <c r="O346" s="29">
        <f t="shared" si="63"/>
        <v>16</v>
      </c>
      <c r="P346" s="29">
        <f t="shared" si="64"/>
        <v>0.4</v>
      </c>
      <c r="Q346" s="26" t="str">
        <f>IF(G346="","",VLOOKUP(G346,WMS!$E$3:$G$944,2,FALSE))</f>
        <v>KAS19011704</v>
      </c>
      <c r="R346" s="26" t="str">
        <f>IF(G346="","",VLOOKUP(G346,WMS!$E$3:$G$944,3,FALSE))</f>
        <v>KAS1901170402</v>
      </c>
      <c r="S346" s="17" t="str">
        <f>IF(R346="","",VLOOKUP(R346,CUSTOMS!$E$3:$N$1470,2,FALSE))</f>
        <v>4602191000</v>
      </c>
      <c r="T346" s="17" t="str">
        <f>IF(R346="","",VLOOKUP(R346,CUSTOMS!$E$3:$N$1470,3,FALSE))</f>
        <v>海草编织篮</v>
      </c>
      <c r="U346" s="18">
        <f t="shared" si="65"/>
        <v>48</v>
      </c>
      <c r="V346" s="18" t="str">
        <f>IF(R346="","",VLOOKUP(R346,CUSTOMS!$E$3:$N$1470,5,FALSE))</f>
        <v>只</v>
      </c>
      <c r="W346" s="33">
        <f>IF(R346="","",VLOOKUP(R346,CUSTOMS!$E$3:$N$1470,6,FALSE))</f>
        <v>1</v>
      </c>
      <c r="X346" s="33">
        <f t="shared" si="66"/>
        <v>48</v>
      </c>
      <c r="Y346" s="18" t="str">
        <f>IF(R346="","",VLOOKUP(R346,CUSTOMS!$E$3:$N$1470,8,FALSE))</f>
        <v>港币</v>
      </c>
      <c r="Z346" s="18" t="str">
        <f>IF(R346="","",VLOOKUP(R346,CUSTOMS!$E$3:$N$1470,9,FALSE))</f>
        <v>中国</v>
      </c>
      <c r="AA346" s="18" t="str">
        <f>IF(R346="","",VLOOKUP(R346,CUSTOMS!$E$3:$N$1470,10,FALSE))</f>
        <v>美国</v>
      </c>
      <c r="AB346" s="33">
        <f>IF(R346="","",VLOOKUP(G346,WMS!$E$3:$T$944,15,FALSE))</f>
        <v>0.21666666666666667</v>
      </c>
      <c r="AC346" s="33">
        <f t="shared" si="67"/>
        <v>10.4</v>
      </c>
      <c r="AD346" s="33" t="str">
        <f>IF(S346="","",VLOOKUP(S346,海关监管条件!$A$1:$B$2000,2,FALSE))</f>
        <v>AB</v>
      </c>
    </row>
    <row r="347" spans="1:30">
      <c r="A347" s="2">
        <v>43494</v>
      </c>
      <c r="B347" s="2">
        <v>43495</v>
      </c>
      <c r="C347" s="2" t="s">
        <v>4198</v>
      </c>
      <c r="D347" s="3" t="s">
        <v>1023</v>
      </c>
      <c r="E347" s="3" t="s">
        <v>3304</v>
      </c>
      <c r="F347" s="3">
        <v>42496144</v>
      </c>
      <c r="G347" s="17" t="str">
        <f t="shared" si="61"/>
        <v>KG-ARI-1812-00048-01883/42496144</v>
      </c>
      <c r="H347" s="18">
        <f>IF(G347="","",VLOOKUP(G347,WMS!$E$3:$Q$944,7,FALSE))</f>
        <v>6</v>
      </c>
      <c r="I347" s="18">
        <f>IF(G347="","",VLOOKUP(G347,WMS!$E$3:$Q$944,8,FALSE))</f>
        <v>3.7</v>
      </c>
      <c r="J347" s="18">
        <f>IF(G347="","",VLOOKUP(G347,WMS!$E$3:$Q$944,13,FALSE))</f>
        <v>1.2E-2</v>
      </c>
      <c r="K347" s="26" t="b">
        <f t="shared" si="62"/>
        <v>1</v>
      </c>
      <c r="L347" s="7">
        <v>6</v>
      </c>
      <c r="M347" s="27">
        <f>IF(G347="","",VLOOKUP(G347,WMS!$E$3:$U$944,7,0)*L347)</f>
        <v>36</v>
      </c>
      <c r="N347" s="28" t="str">
        <f>IF(G347="","",VLOOKUP(G347,WMS!$E$3:$U$944,17,0))</f>
        <v>A42-302</v>
      </c>
      <c r="O347" s="29">
        <f t="shared" si="63"/>
        <v>22.200000000000003</v>
      </c>
      <c r="P347" s="29">
        <f t="shared" si="64"/>
        <v>7.2000000000000008E-2</v>
      </c>
      <c r="Q347" s="26" t="str">
        <f>IF(G347="","",VLOOKUP(G347,WMS!$E$3:$G$944,2,FALSE))</f>
        <v>KAS19011704</v>
      </c>
      <c r="R347" s="26" t="str">
        <f>IF(G347="","",VLOOKUP(G347,WMS!$E$3:$G$944,3,FALSE))</f>
        <v>KAS1901170413</v>
      </c>
      <c r="S347" s="17" t="str">
        <f>IF(R347="","",VLOOKUP(R347,CUSTOMS!$E$3:$N$1470,2,FALSE))</f>
        <v>6914900000</v>
      </c>
      <c r="T347" s="17" t="str">
        <f>IF(R347="","",VLOOKUP(R347,CUSTOMS!$E$3:$N$1470,3,FALSE))</f>
        <v>陶花盆</v>
      </c>
      <c r="U347" s="18">
        <f t="shared" si="65"/>
        <v>36</v>
      </c>
      <c r="V347" s="18" t="str">
        <f>IF(R347="","",VLOOKUP(R347,CUSTOMS!$E$3:$N$1470,5,FALSE))</f>
        <v>只</v>
      </c>
      <c r="W347" s="33">
        <f>IF(R347="","",VLOOKUP(R347,CUSTOMS!$E$3:$N$1470,6,FALSE))</f>
        <v>1</v>
      </c>
      <c r="X347" s="33">
        <f t="shared" si="66"/>
        <v>36</v>
      </c>
      <c r="Y347" s="18" t="str">
        <f>IF(R347="","",VLOOKUP(R347,CUSTOMS!$E$3:$N$1470,8,FALSE))</f>
        <v>港币</v>
      </c>
      <c r="Z347" s="18" t="str">
        <f>IF(R347="","",VLOOKUP(R347,CUSTOMS!$E$3:$N$1470,9,FALSE))</f>
        <v>中国</v>
      </c>
      <c r="AA347" s="18" t="str">
        <f>IF(R347="","",VLOOKUP(R347,CUSTOMS!$E$3:$N$1470,10,FALSE))</f>
        <v>美国</v>
      </c>
      <c r="AB347" s="33">
        <f>IF(R347="","",VLOOKUP(G347,WMS!$E$3:$T$944,15,FALSE))</f>
        <v>0.56666666666666676</v>
      </c>
      <c r="AC347" s="33">
        <f t="shared" si="67"/>
        <v>20.400000000000002</v>
      </c>
      <c r="AD347" s="33" t="str">
        <f>IF(S347="","",VLOOKUP(S347,海关监管条件!$A$1:$B$2000,2,FALSE))</f>
        <v>无</v>
      </c>
    </row>
    <row r="348" spans="1:30">
      <c r="A348" s="2">
        <v>43494</v>
      </c>
      <c r="B348" s="2">
        <v>43495</v>
      </c>
      <c r="C348" s="2" t="s">
        <v>4198</v>
      </c>
      <c r="D348" s="3" t="s">
        <v>1023</v>
      </c>
      <c r="E348" s="3" t="s">
        <v>3304</v>
      </c>
      <c r="F348" s="3">
        <v>42498957</v>
      </c>
      <c r="G348" s="17" t="str">
        <f t="shared" si="61"/>
        <v>KG-ARI-1812-00048-01883/42498957</v>
      </c>
      <c r="H348" s="18">
        <f>IF(G348="","",VLOOKUP(G348,WMS!$E$3:$Q$944,7,FALSE))</f>
        <v>2</v>
      </c>
      <c r="I348" s="18">
        <f>IF(G348="","",VLOOKUP(G348,WMS!$E$3:$Q$944,8,FALSE))</f>
        <v>4.6500000000000004</v>
      </c>
      <c r="J348" s="18">
        <f>IF(G348="","",VLOOKUP(G348,WMS!$E$3:$Q$944,13,FALSE))</f>
        <v>2.9000000000000001E-2</v>
      </c>
      <c r="K348" s="26" t="b">
        <f t="shared" si="62"/>
        <v>1</v>
      </c>
      <c r="L348" s="7">
        <v>27</v>
      </c>
      <c r="M348" s="27">
        <f>IF(G348="","",VLOOKUP(G348,WMS!$E$3:$U$944,7,0)*L348)</f>
        <v>54</v>
      </c>
      <c r="N348" s="28" t="str">
        <f>IF(G348="","",VLOOKUP(G348,WMS!$E$3:$U$944,17,0))</f>
        <v>A42-302</v>
      </c>
      <c r="O348" s="29">
        <f t="shared" si="63"/>
        <v>125.55000000000001</v>
      </c>
      <c r="P348" s="29">
        <f t="shared" si="64"/>
        <v>0.78300000000000003</v>
      </c>
      <c r="Q348" s="26" t="str">
        <f>IF(G348="","",VLOOKUP(G348,WMS!$E$3:$G$944,2,FALSE))</f>
        <v>KAS19011704</v>
      </c>
      <c r="R348" s="26" t="str">
        <f>IF(G348="","",VLOOKUP(G348,WMS!$E$3:$G$944,3,FALSE))</f>
        <v>KAS1901170413</v>
      </c>
      <c r="S348" s="17" t="str">
        <f>IF(R348="","",VLOOKUP(R348,CUSTOMS!$E$3:$N$1470,2,FALSE))</f>
        <v>6914900000</v>
      </c>
      <c r="T348" s="17" t="str">
        <f>IF(R348="","",VLOOKUP(R348,CUSTOMS!$E$3:$N$1470,3,FALSE))</f>
        <v>陶花盆</v>
      </c>
      <c r="U348" s="18">
        <f t="shared" si="65"/>
        <v>54</v>
      </c>
      <c r="V348" s="18" t="str">
        <f>IF(R348="","",VLOOKUP(R348,CUSTOMS!$E$3:$N$1470,5,FALSE))</f>
        <v>只</v>
      </c>
      <c r="W348" s="33">
        <f>IF(R348="","",VLOOKUP(R348,CUSTOMS!$E$3:$N$1470,6,FALSE))</f>
        <v>1</v>
      </c>
      <c r="X348" s="33">
        <f t="shared" si="66"/>
        <v>54</v>
      </c>
      <c r="Y348" s="18" t="str">
        <f>IF(R348="","",VLOOKUP(R348,CUSTOMS!$E$3:$N$1470,8,FALSE))</f>
        <v>港币</v>
      </c>
      <c r="Z348" s="18" t="str">
        <f>IF(R348="","",VLOOKUP(R348,CUSTOMS!$E$3:$N$1470,9,FALSE))</f>
        <v>中国</v>
      </c>
      <c r="AA348" s="18" t="str">
        <f>IF(R348="","",VLOOKUP(R348,CUSTOMS!$E$3:$N$1470,10,FALSE))</f>
        <v>美国</v>
      </c>
      <c r="AB348" s="33">
        <f>IF(R348="","",VLOOKUP(G348,WMS!$E$3:$T$944,15,FALSE))</f>
        <v>2</v>
      </c>
      <c r="AC348" s="33">
        <f t="shared" si="67"/>
        <v>108</v>
      </c>
      <c r="AD348" s="33" t="str">
        <f>IF(S348="","",VLOOKUP(S348,海关监管条件!$A$1:$B$2000,2,FALSE))</f>
        <v>无</v>
      </c>
    </row>
    <row r="349" spans="1:30">
      <c r="A349" s="2">
        <v>43494</v>
      </c>
      <c r="B349" s="2">
        <v>43495</v>
      </c>
      <c r="C349" s="2" t="s">
        <v>4198</v>
      </c>
      <c r="D349" s="3" t="s">
        <v>1023</v>
      </c>
      <c r="E349" s="3" t="s">
        <v>3304</v>
      </c>
      <c r="F349" s="3">
        <v>42499947</v>
      </c>
      <c r="G349" s="17" t="str">
        <f t="shared" si="61"/>
        <v>KG-ARI-1812-00048-01883/42499947</v>
      </c>
      <c r="H349" s="18">
        <f>IF(G349="","",VLOOKUP(G349,WMS!$E$3:$Q$944,7,FALSE))</f>
        <v>8</v>
      </c>
      <c r="I349" s="18">
        <f>IF(G349="","",VLOOKUP(G349,WMS!$E$3:$Q$944,8,FALSE))</f>
        <v>3.5</v>
      </c>
      <c r="J349" s="18">
        <f>IF(G349="","",VLOOKUP(G349,WMS!$E$3:$Q$944,13,FALSE))</f>
        <v>1.4E-2</v>
      </c>
      <c r="K349" s="26" t="b">
        <f t="shared" si="62"/>
        <v>1</v>
      </c>
      <c r="L349" s="7">
        <v>3</v>
      </c>
      <c r="M349" s="27">
        <f>IF(G349="","",VLOOKUP(G349,WMS!$E$3:$U$944,7,0)*L349)</f>
        <v>24</v>
      </c>
      <c r="N349" s="28" t="str">
        <f>IF(G349="","",VLOOKUP(G349,WMS!$E$3:$U$944,17,0))</f>
        <v>A42-302</v>
      </c>
      <c r="O349" s="29">
        <f t="shared" si="63"/>
        <v>10.5</v>
      </c>
      <c r="P349" s="29">
        <f t="shared" si="64"/>
        <v>4.2000000000000003E-2</v>
      </c>
      <c r="Q349" s="26" t="str">
        <f>IF(G349="","",VLOOKUP(G349,WMS!$E$3:$G$944,2,FALSE))</f>
        <v>KAS19011704</v>
      </c>
      <c r="R349" s="26" t="str">
        <f>IF(G349="","",VLOOKUP(G349,WMS!$E$3:$G$944,3,FALSE))</f>
        <v>KAS1901170413</v>
      </c>
      <c r="S349" s="17" t="str">
        <f>IF(R349="","",VLOOKUP(R349,CUSTOMS!$E$3:$N$1470,2,FALSE))</f>
        <v>6914900000</v>
      </c>
      <c r="T349" s="17" t="str">
        <f>IF(R349="","",VLOOKUP(R349,CUSTOMS!$E$3:$N$1470,3,FALSE))</f>
        <v>陶花盆</v>
      </c>
      <c r="U349" s="18">
        <f t="shared" si="65"/>
        <v>24</v>
      </c>
      <c r="V349" s="18" t="str">
        <f>IF(R349="","",VLOOKUP(R349,CUSTOMS!$E$3:$N$1470,5,FALSE))</f>
        <v>只</v>
      </c>
      <c r="W349" s="33">
        <f>IF(R349="","",VLOOKUP(R349,CUSTOMS!$E$3:$N$1470,6,FALSE))</f>
        <v>1</v>
      </c>
      <c r="X349" s="33">
        <f t="shared" si="66"/>
        <v>24</v>
      </c>
      <c r="Y349" s="18" t="str">
        <f>IF(R349="","",VLOOKUP(R349,CUSTOMS!$E$3:$N$1470,8,FALSE))</f>
        <v>港币</v>
      </c>
      <c r="Z349" s="18" t="str">
        <f>IF(R349="","",VLOOKUP(R349,CUSTOMS!$E$3:$N$1470,9,FALSE))</f>
        <v>中国</v>
      </c>
      <c r="AA349" s="18" t="str">
        <f>IF(R349="","",VLOOKUP(R349,CUSTOMS!$E$3:$N$1470,10,FALSE))</f>
        <v>美国</v>
      </c>
      <c r="AB349" s="33">
        <f>IF(R349="","",VLOOKUP(G349,WMS!$E$3:$T$944,15,FALSE))</f>
        <v>0.375</v>
      </c>
      <c r="AC349" s="33">
        <f t="shared" si="67"/>
        <v>9</v>
      </c>
      <c r="AD349" s="33" t="str">
        <f>IF(S349="","",VLOOKUP(S349,海关监管条件!$A$1:$B$2000,2,FALSE))</f>
        <v>无</v>
      </c>
    </row>
    <row r="350" spans="1:30">
      <c r="A350" s="2">
        <v>43494</v>
      </c>
      <c r="B350" s="2">
        <v>43495</v>
      </c>
      <c r="C350" s="2" t="s">
        <v>4198</v>
      </c>
      <c r="D350" s="3" t="s">
        <v>1023</v>
      </c>
      <c r="E350" s="3" t="s">
        <v>3304</v>
      </c>
      <c r="F350" s="3">
        <v>42534921</v>
      </c>
      <c r="G350" s="17" t="str">
        <f t="shared" si="61"/>
        <v>KG-ARI-1812-00048-01883/42534921</v>
      </c>
      <c r="H350" s="18">
        <f>IF(G350="","",VLOOKUP(G350,WMS!$E$3:$Q$944,7,FALSE))</f>
        <v>6</v>
      </c>
      <c r="I350" s="18">
        <f>IF(G350="","",VLOOKUP(G350,WMS!$E$3:$Q$944,8,FALSE))</f>
        <v>7.6</v>
      </c>
      <c r="J350" s="18">
        <f>IF(G350="","",VLOOKUP(G350,WMS!$E$3:$Q$944,13,FALSE))</f>
        <v>1.9E-2</v>
      </c>
      <c r="K350" s="26" t="b">
        <f t="shared" si="62"/>
        <v>1</v>
      </c>
      <c r="L350" s="7">
        <v>2</v>
      </c>
      <c r="M350" s="27">
        <f>IF(G350="","",VLOOKUP(G350,WMS!$E$3:$U$944,7,0)*L350)</f>
        <v>12</v>
      </c>
      <c r="N350" s="28" t="str">
        <f>IF(G350="","",VLOOKUP(G350,WMS!$E$3:$U$944,17,0))</f>
        <v>A42-202</v>
      </c>
      <c r="O350" s="29">
        <f t="shared" si="63"/>
        <v>15.2</v>
      </c>
      <c r="P350" s="29">
        <f t="shared" si="64"/>
        <v>3.7999999999999999E-2</v>
      </c>
      <c r="Q350" s="26" t="str">
        <f>IF(G350="","",VLOOKUP(G350,WMS!$E$3:$G$944,2,FALSE))</f>
        <v>KAS19011704</v>
      </c>
      <c r="R350" s="26" t="str">
        <f>IF(G350="","",VLOOKUP(G350,WMS!$E$3:$G$944,3,FALSE))</f>
        <v>KAS1901170405</v>
      </c>
      <c r="S350" s="17" t="str">
        <f>IF(R350="","",VLOOKUP(R350,CUSTOMS!$E$3:$N$1470,2,FALSE))</f>
        <v>6911101900</v>
      </c>
      <c r="T350" s="17" t="str">
        <f>IF(R350="","",VLOOKUP(R350,CUSTOMS!$E$3:$N$1470,3,FALSE))</f>
        <v>日用瓷:罐</v>
      </c>
      <c r="U350" s="18">
        <f t="shared" si="65"/>
        <v>12</v>
      </c>
      <c r="V350" s="18" t="str">
        <f>IF(R350="","",VLOOKUP(R350,CUSTOMS!$E$3:$N$1470,5,FALSE))</f>
        <v>只</v>
      </c>
      <c r="W350" s="33">
        <f>IF(R350="","",VLOOKUP(R350,CUSTOMS!$E$3:$N$1470,6,FALSE))</f>
        <v>1</v>
      </c>
      <c r="X350" s="33">
        <f t="shared" si="66"/>
        <v>12</v>
      </c>
      <c r="Y350" s="18" t="str">
        <f>IF(R350="","",VLOOKUP(R350,CUSTOMS!$E$3:$N$1470,8,FALSE))</f>
        <v>港币</v>
      </c>
      <c r="Z350" s="18" t="str">
        <f>IF(R350="","",VLOOKUP(R350,CUSTOMS!$E$3:$N$1470,9,FALSE))</f>
        <v>中国</v>
      </c>
      <c r="AA350" s="18" t="str">
        <f>IF(R350="","",VLOOKUP(R350,CUSTOMS!$E$3:$N$1470,10,FALSE))</f>
        <v>美国</v>
      </c>
      <c r="AB350" s="33">
        <f>IF(R350="","",VLOOKUP(G350,WMS!$E$3:$T$944,15,FALSE))</f>
        <v>1.1166666666666667</v>
      </c>
      <c r="AC350" s="33">
        <f t="shared" si="67"/>
        <v>13.4</v>
      </c>
      <c r="AD350" s="33" t="str">
        <f>IF(S350="","",VLOOKUP(S350,海关监管条件!$A$1:$B$2000,2,FALSE))</f>
        <v>A</v>
      </c>
    </row>
    <row r="351" spans="1:30">
      <c r="A351" s="2">
        <v>43494</v>
      </c>
      <c r="B351" s="2">
        <v>43495</v>
      </c>
      <c r="C351" s="2" t="s">
        <v>4198</v>
      </c>
      <c r="D351" s="36" t="s">
        <v>1023</v>
      </c>
      <c r="E351" s="36" t="s">
        <v>3304</v>
      </c>
      <c r="F351" s="36" t="s">
        <v>3308</v>
      </c>
      <c r="G351" s="17" t="str">
        <f t="shared" si="61"/>
        <v>KG-ARI-1812-00048-01883/42576600A</v>
      </c>
      <c r="H351" s="18">
        <f>IF(G351="","",VLOOKUP(G351,WMS!$E$3:$Q$944,7,FALSE))</f>
        <v>8</v>
      </c>
      <c r="I351" s="18">
        <f>IF(G351="","",VLOOKUP(G351,WMS!$E$3:$Q$944,8,FALSE))</f>
        <v>7.6</v>
      </c>
      <c r="J351" s="18">
        <f>IF(G351="","",VLOOKUP(G351,WMS!$E$3:$Q$944,13,FALSE))</f>
        <v>2.4E-2</v>
      </c>
      <c r="K351" s="26" t="b">
        <f t="shared" si="62"/>
        <v>1</v>
      </c>
      <c r="L351" s="7">
        <v>5</v>
      </c>
      <c r="M351" s="27">
        <f>IF(G351="","",VLOOKUP(G351,WMS!$E$3:$U$944,7,0)*L351)</f>
        <v>40</v>
      </c>
      <c r="N351" s="28" t="str">
        <f>IF(G351="","",VLOOKUP(G351,WMS!$E$3:$U$944,17,0))</f>
        <v>A11-301</v>
      </c>
      <c r="O351" s="29">
        <f t="shared" si="63"/>
        <v>38</v>
      </c>
      <c r="P351" s="29">
        <f t="shared" si="64"/>
        <v>0.12</v>
      </c>
      <c r="Q351" s="26" t="str">
        <f>IF(G351="","",VLOOKUP(G351,WMS!$E$3:$G$944,2,FALSE))</f>
        <v>KAS19011704</v>
      </c>
      <c r="R351" s="26" t="str">
        <f>IF(G351="","",VLOOKUP(G351,WMS!$E$3:$G$944,3,FALSE))</f>
        <v>KAS1901170405</v>
      </c>
      <c r="S351" s="17" t="str">
        <f>IF(R351="","",VLOOKUP(R351,CUSTOMS!$E$3:$N$1470,2,FALSE))</f>
        <v>6911101900</v>
      </c>
      <c r="T351" s="17" t="str">
        <f>IF(R351="","",VLOOKUP(R351,CUSTOMS!$E$3:$N$1470,3,FALSE))</f>
        <v>日用瓷:罐</v>
      </c>
      <c r="U351" s="18">
        <f t="shared" si="65"/>
        <v>40</v>
      </c>
      <c r="V351" s="18" t="str">
        <f>IF(R351="","",VLOOKUP(R351,CUSTOMS!$E$3:$N$1470,5,FALSE))</f>
        <v>只</v>
      </c>
      <c r="W351" s="33">
        <f>IF(R351="","",VLOOKUP(R351,CUSTOMS!$E$3:$N$1470,6,FALSE))</f>
        <v>1</v>
      </c>
      <c r="X351" s="33">
        <f t="shared" si="66"/>
        <v>40</v>
      </c>
      <c r="Y351" s="18" t="str">
        <f>IF(R351="","",VLOOKUP(R351,CUSTOMS!$E$3:$N$1470,8,FALSE))</f>
        <v>港币</v>
      </c>
      <c r="Z351" s="18" t="str">
        <f>IF(R351="","",VLOOKUP(R351,CUSTOMS!$E$3:$N$1470,9,FALSE))</f>
        <v>中国</v>
      </c>
      <c r="AA351" s="18" t="str">
        <f>IF(R351="","",VLOOKUP(R351,CUSTOMS!$E$3:$N$1470,10,FALSE))</f>
        <v>美国</v>
      </c>
      <c r="AB351" s="33">
        <f>IF(R351="","",VLOOKUP(G351,WMS!$E$3:$T$944,15,FALSE))</f>
        <v>0.82499999999999996</v>
      </c>
      <c r="AC351" s="33">
        <f t="shared" si="67"/>
        <v>33</v>
      </c>
      <c r="AD351" s="33" t="str">
        <f>IF(S351="","",VLOOKUP(S351,海关监管条件!$A$1:$B$2000,2,FALSE))</f>
        <v>A</v>
      </c>
    </row>
    <row r="352" spans="1:30">
      <c r="A352" s="2">
        <v>43494</v>
      </c>
      <c r="B352" s="2">
        <v>43495</v>
      </c>
      <c r="C352" s="2" t="s">
        <v>4198</v>
      </c>
      <c r="D352" s="36" t="s">
        <v>1023</v>
      </c>
      <c r="E352" s="36" t="s">
        <v>3304</v>
      </c>
      <c r="F352" s="36" t="s">
        <v>3309</v>
      </c>
      <c r="G352" s="17" t="str">
        <f t="shared" si="61"/>
        <v>KG-ARI-1812-00048-01883/42576600B</v>
      </c>
      <c r="H352" s="18">
        <v>8</v>
      </c>
      <c r="I352" s="18">
        <f>IF(G352="","",VLOOKUP(G352,WMS!$E$3:$Q$944,8,FALSE))</f>
        <v>7.6</v>
      </c>
      <c r="J352" s="18">
        <f>IF(G352="","",VLOOKUP(G352,WMS!$E$3:$Q$944,13,FALSE))</f>
        <v>2.4E-2</v>
      </c>
      <c r="K352" s="26" t="e">
        <f t="shared" si="62"/>
        <v>#DIV/0!</v>
      </c>
      <c r="M352" s="27">
        <v>40</v>
      </c>
      <c r="N352" s="28" t="str">
        <f>IF(G352="","",VLOOKUP(G352,WMS!$E$3:$U$944,17,0))</f>
        <v>A11-301</v>
      </c>
      <c r="O352" s="29" t="str">
        <f t="shared" si="63"/>
        <v/>
      </c>
      <c r="P352" s="29" t="str">
        <f t="shared" si="64"/>
        <v/>
      </c>
      <c r="Q352" s="26" t="str">
        <f>IF(G352="","",VLOOKUP(G352,WMS!$E$3:$G$944,2,FALSE))</f>
        <v>KAS19011704</v>
      </c>
      <c r="R352" s="26" t="str">
        <f>IF(G352="","",VLOOKUP(G352,WMS!$E$3:$G$944,3,FALSE))</f>
        <v>KAS1901170401</v>
      </c>
      <c r="S352" s="17" t="str">
        <f>IF(R352="","",VLOOKUP(R352,CUSTOMS!$E$3:$N$1470,2,FALSE))</f>
        <v>4421999090</v>
      </c>
      <c r="T352" s="17" t="str">
        <f>IF(R352="","",VLOOKUP(R352,CUSTOMS!$E$3:$N$1470,3,FALSE))</f>
        <v>木盖</v>
      </c>
      <c r="U352" s="18">
        <f t="shared" si="65"/>
        <v>40</v>
      </c>
      <c r="V352" s="18" t="str">
        <f>IF(R352="","",VLOOKUP(R352,CUSTOMS!$E$3:$N$1470,5,FALSE))</f>
        <v>只</v>
      </c>
      <c r="W352" s="33">
        <f>IF(R352="","",VLOOKUP(R352,CUSTOMS!$E$3:$N$1470,6,FALSE))</f>
        <v>1</v>
      </c>
      <c r="X352" s="33">
        <f t="shared" si="66"/>
        <v>40</v>
      </c>
      <c r="Y352" s="18" t="str">
        <f>IF(R352="","",VLOOKUP(R352,CUSTOMS!$E$3:$N$1470,8,FALSE))</f>
        <v>港币</v>
      </c>
      <c r="Z352" s="18" t="str">
        <f>IF(R352="","",VLOOKUP(R352,CUSTOMS!$E$3:$N$1470,9,FALSE))</f>
        <v>中国</v>
      </c>
      <c r="AA352" s="18" t="str">
        <f>IF(R352="","",VLOOKUP(R352,CUSTOMS!$E$3:$N$1470,10,FALSE))</f>
        <v>美国</v>
      </c>
      <c r="AB352" s="33">
        <f>IF(R352="","",VLOOKUP(G352,WMS!$E$3:$T$944,15,FALSE))</f>
        <v>0.11249999999999999</v>
      </c>
      <c r="AC352" s="33">
        <f t="shared" si="67"/>
        <v>4.5</v>
      </c>
      <c r="AD352" s="33" t="str">
        <f>IF(S352="","",VLOOKUP(S352,海关监管条件!$A$1:$B$2000,2,FALSE))</f>
        <v>AB</v>
      </c>
    </row>
    <row r="353" spans="1:30">
      <c r="A353" s="2">
        <v>43494</v>
      </c>
      <c r="B353" s="2">
        <v>43495</v>
      </c>
      <c r="C353" s="2" t="s">
        <v>4198</v>
      </c>
      <c r="D353" s="3" t="s">
        <v>1023</v>
      </c>
      <c r="E353" s="3" t="s">
        <v>3304</v>
      </c>
      <c r="F353" s="3">
        <v>42619321</v>
      </c>
      <c r="G353" s="17" t="str">
        <f t="shared" si="61"/>
        <v>KG-ARI-1812-00048-01883/42619321</v>
      </c>
      <c r="H353" s="18">
        <f>IF(G353="","",VLOOKUP(G353,WMS!$E$3:$Q$944,7,FALSE))</f>
        <v>4</v>
      </c>
      <c r="I353" s="18">
        <f>IF(G353="","",VLOOKUP(G353,WMS!$E$3:$Q$944,8,FALSE))</f>
        <v>8.4</v>
      </c>
      <c r="J353" s="18">
        <f>IF(G353="","",VLOOKUP(G353,WMS!$E$3:$Q$944,13,FALSE))</f>
        <v>3.7999999999999999E-2</v>
      </c>
      <c r="K353" s="26" t="b">
        <f t="shared" si="62"/>
        <v>1</v>
      </c>
      <c r="L353" s="7">
        <v>7</v>
      </c>
      <c r="M353" s="27">
        <f>IF(G353="","",VLOOKUP(G353,WMS!$E$3:$U$944,7,0)*L353)</f>
        <v>28</v>
      </c>
      <c r="N353" s="28" t="str">
        <f>IF(G353="","",VLOOKUP(G353,WMS!$E$3:$U$944,17,0))</f>
        <v>A11-102</v>
      </c>
      <c r="O353" s="29">
        <f t="shared" si="63"/>
        <v>58.800000000000004</v>
      </c>
      <c r="P353" s="29">
        <f t="shared" si="64"/>
        <v>0.26600000000000001</v>
      </c>
      <c r="Q353" s="26" t="str">
        <f>IF(G353="","",VLOOKUP(G353,WMS!$E$3:$G$944,2,FALSE))</f>
        <v>KAS19011704</v>
      </c>
      <c r="R353" s="26" t="str">
        <f>IF(G353="","",VLOOKUP(G353,WMS!$E$3:$G$944,3,FALSE))</f>
        <v>KAS1901170413</v>
      </c>
      <c r="S353" s="17" t="str">
        <f>IF(R353="","",VLOOKUP(R353,CUSTOMS!$E$3:$N$1470,2,FALSE))</f>
        <v>6914900000</v>
      </c>
      <c r="T353" s="17" t="str">
        <f>IF(R353="","",VLOOKUP(R353,CUSTOMS!$E$3:$N$1470,3,FALSE))</f>
        <v>陶花盆</v>
      </c>
      <c r="U353" s="18">
        <f t="shared" si="65"/>
        <v>28</v>
      </c>
      <c r="V353" s="18" t="str">
        <f>IF(R353="","",VLOOKUP(R353,CUSTOMS!$E$3:$N$1470,5,FALSE))</f>
        <v>只</v>
      </c>
      <c r="W353" s="33">
        <f>IF(R353="","",VLOOKUP(R353,CUSTOMS!$E$3:$N$1470,6,FALSE))</f>
        <v>1</v>
      </c>
      <c r="X353" s="33">
        <f t="shared" si="66"/>
        <v>28</v>
      </c>
      <c r="Y353" s="18" t="str">
        <f>IF(R353="","",VLOOKUP(R353,CUSTOMS!$E$3:$N$1470,8,FALSE))</f>
        <v>港币</v>
      </c>
      <c r="Z353" s="18" t="str">
        <f>IF(R353="","",VLOOKUP(R353,CUSTOMS!$E$3:$N$1470,9,FALSE))</f>
        <v>中国</v>
      </c>
      <c r="AA353" s="18" t="str">
        <f>IF(R353="","",VLOOKUP(R353,CUSTOMS!$E$3:$N$1470,10,FALSE))</f>
        <v>美国</v>
      </c>
      <c r="AB353" s="33">
        <f>IF(R353="","",VLOOKUP(G353,WMS!$E$3:$T$944,15,FALSE))</f>
        <v>1.9</v>
      </c>
      <c r="AC353" s="33">
        <f t="shared" si="67"/>
        <v>53.199999999999996</v>
      </c>
      <c r="AD353" s="33" t="str">
        <f>IF(S353="","",VLOOKUP(S353,海关监管条件!$A$1:$B$2000,2,FALSE))</f>
        <v>无</v>
      </c>
    </row>
    <row r="354" spans="1:30">
      <c r="A354" s="2">
        <v>43494</v>
      </c>
      <c r="B354" s="2">
        <v>43495</v>
      </c>
      <c r="C354" s="2" t="s">
        <v>4198</v>
      </c>
      <c r="D354" s="3" t="s">
        <v>1023</v>
      </c>
      <c r="E354" s="3" t="s">
        <v>3304</v>
      </c>
      <c r="F354" s="3">
        <v>42628118</v>
      </c>
      <c r="G354" s="17" t="str">
        <f t="shared" si="61"/>
        <v>KG-ARI-1812-00048-01883/42628118</v>
      </c>
      <c r="H354" s="18">
        <f>IF(G354="","",VLOOKUP(G354,WMS!$E$3:$Q$944,7,FALSE))</f>
        <v>6</v>
      </c>
      <c r="I354" s="18">
        <f>IF(G354="","",VLOOKUP(G354,WMS!$E$3:$Q$944,8,FALSE))</f>
        <v>3.45</v>
      </c>
      <c r="J354" s="18">
        <f>IF(G354="","",VLOOKUP(G354,WMS!$E$3:$Q$944,13,FALSE))</f>
        <v>5.0999999999999997E-2</v>
      </c>
      <c r="K354" s="26" t="b">
        <f t="shared" si="62"/>
        <v>1</v>
      </c>
      <c r="L354" s="7">
        <v>10</v>
      </c>
      <c r="M354" s="27">
        <f>IF(G354="","",VLOOKUP(G354,WMS!$E$3:$U$944,7,0)*L354)</f>
        <v>60</v>
      </c>
      <c r="N354" s="28" t="str">
        <f>IF(G354="","",VLOOKUP(G354,WMS!$E$3:$U$944,17,0))</f>
        <v>A08-102</v>
      </c>
      <c r="O354" s="29">
        <f t="shared" si="63"/>
        <v>34.5</v>
      </c>
      <c r="P354" s="29">
        <f t="shared" si="64"/>
        <v>0.51</v>
      </c>
      <c r="Q354" s="26" t="str">
        <f>IF(G354="","",VLOOKUP(G354,WMS!$E$3:$G$944,2,FALSE))</f>
        <v>KAS19011704</v>
      </c>
      <c r="R354" s="26" t="str">
        <f>IF(G354="","",VLOOKUP(G354,WMS!$E$3:$G$944,3,FALSE))</f>
        <v>KAS1901170402</v>
      </c>
      <c r="S354" s="17" t="str">
        <f>IF(R354="","",VLOOKUP(R354,CUSTOMS!$E$3:$N$1470,2,FALSE))</f>
        <v>4602191000</v>
      </c>
      <c r="T354" s="17" t="str">
        <f>IF(R354="","",VLOOKUP(R354,CUSTOMS!$E$3:$N$1470,3,FALSE))</f>
        <v>海草编织篮</v>
      </c>
      <c r="U354" s="18">
        <f t="shared" si="65"/>
        <v>60</v>
      </c>
      <c r="V354" s="18" t="str">
        <f>IF(R354="","",VLOOKUP(R354,CUSTOMS!$E$3:$N$1470,5,FALSE))</f>
        <v>只</v>
      </c>
      <c r="W354" s="33">
        <f>IF(R354="","",VLOOKUP(R354,CUSTOMS!$E$3:$N$1470,6,FALSE))</f>
        <v>1</v>
      </c>
      <c r="X354" s="33">
        <f t="shared" si="66"/>
        <v>60</v>
      </c>
      <c r="Y354" s="18" t="str">
        <f>IF(R354="","",VLOOKUP(R354,CUSTOMS!$E$3:$N$1470,8,FALSE))</f>
        <v>港币</v>
      </c>
      <c r="Z354" s="18" t="str">
        <f>IF(R354="","",VLOOKUP(R354,CUSTOMS!$E$3:$N$1470,9,FALSE))</f>
        <v>中国</v>
      </c>
      <c r="AA354" s="18" t="str">
        <f>IF(R354="","",VLOOKUP(R354,CUSTOMS!$E$3:$N$1470,10,FALSE))</f>
        <v>美国</v>
      </c>
      <c r="AB354" s="33">
        <f>IF(R354="","",VLOOKUP(G354,WMS!$E$3:$T$944,15,FALSE))</f>
        <v>0.48333333333333334</v>
      </c>
      <c r="AC354" s="33">
        <f t="shared" si="67"/>
        <v>29</v>
      </c>
      <c r="AD354" s="33" t="str">
        <f>IF(S354="","",VLOOKUP(S354,海关监管条件!$A$1:$B$2000,2,FALSE))</f>
        <v>AB</v>
      </c>
    </row>
    <row r="355" spans="1:30">
      <c r="A355" s="2">
        <v>43494</v>
      </c>
      <c r="B355" s="2">
        <v>43495</v>
      </c>
      <c r="C355" s="2" t="s">
        <v>4198</v>
      </c>
      <c r="D355" s="3" t="s">
        <v>1023</v>
      </c>
      <c r="E355" s="3" t="s">
        <v>3304</v>
      </c>
      <c r="F355" s="3">
        <v>42628125</v>
      </c>
      <c r="G355" s="17" t="str">
        <f t="shared" si="61"/>
        <v>KG-ARI-1812-00048-01883/42628125</v>
      </c>
      <c r="H355" s="18">
        <f>IF(G355="","",VLOOKUP(G355,WMS!$E$3:$Q$944,7,FALSE))</f>
        <v>6</v>
      </c>
      <c r="I355" s="18">
        <f>IF(G355="","",VLOOKUP(G355,WMS!$E$3:$Q$944,8,FALSE))</f>
        <v>3</v>
      </c>
      <c r="J355" s="18">
        <f>IF(G355="","",VLOOKUP(G355,WMS!$E$3:$Q$944,13,FALSE))</f>
        <v>0.113</v>
      </c>
      <c r="K355" s="26" t="b">
        <f t="shared" si="62"/>
        <v>1</v>
      </c>
      <c r="L355" s="7">
        <v>6</v>
      </c>
      <c r="M355" s="27">
        <f>IF(G355="","",VLOOKUP(G355,WMS!$E$3:$U$944,7,0)*L355)</f>
        <v>36</v>
      </c>
      <c r="N355" s="28" t="str">
        <f>IF(G355="","",VLOOKUP(G355,WMS!$E$3:$U$944,17,0))</f>
        <v>A15-202</v>
      </c>
      <c r="O355" s="29">
        <f t="shared" si="63"/>
        <v>18</v>
      </c>
      <c r="P355" s="29">
        <f t="shared" si="64"/>
        <v>0.67800000000000005</v>
      </c>
      <c r="Q355" s="26" t="str">
        <f>IF(G355="","",VLOOKUP(G355,WMS!$E$3:$G$944,2,FALSE))</f>
        <v>KAS19011704</v>
      </c>
      <c r="R355" s="26" t="str">
        <f>IF(G355="","",VLOOKUP(G355,WMS!$E$3:$G$944,3,FALSE))</f>
        <v>KAS1901170402</v>
      </c>
      <c r="S355" s="17" t="str">
        <f>IF(R355="","",VLOOKUP(R355,CUSTOMS!$E$3:$N$1470,2,FALSE))</f>
        <v>4602191000</v>
      </c>
      <c r="T355" s="17" t="str">
        <f>IF(R355="","",VLOOKUP(R355,CUSTOMS!$E$3:$N$1470,3,FALSE))</f>
        <v>海草编织篮</v>
      </c>
      <c r="U355" s="18">
        <f t="shared" si="65"/>
        <v>36</v>
      </c>
      <c r="V355" s="18" t="str">
        <f>IF(R355="","",VLOOKUP(R355,CUSTOMS!$E$3:$N$1470,5,FALSE))</f>
        <v>只</v>
      </c>
      <c r="W355" s="33">
        <f>IF(R355="","",VLOOKUP(R355,CUSTOMS!$E$3:$N$1470,6,FALSE))</f>
        <v>1</v>
      </c>
      <c r="X355" s="33">
        <f t="shared" si="66"/>
        <v>36</v>
      </c>
      <c r="Y355" s="18" t="str">
        <f>IF(R355="","",VLOOKUP(R355,CUSTOMS!$E$3:$N$1470,8,FALSE))</f>
        <v>港币</v>
      </c>
      <c r="Z355" s="18" t="str">
        <f>IF(R355="","",VLOOKUP(R355,CUSTOMS!$E$3:$N$1470,9,FALSE))</f>
        <v>中国</v>
      </c>
      <c r="AA355" s="18" t="str">
        <f>IF(R355="","",VLOOKUP(R355,CUSTOMS!$E$3:$N$1470,10,FALSE))</f>
        <v>美国</v>
      </c>
      <c r="AB355" s="33">
        <f>IF(R355="","",VLOOKUP(G355,WMS!$E$3:$T$944,15,FALSE))</f>
        <v>0.36666666666666664</v>
      </c>
      <c r="AC355" s="33">
        <f t="shared" si="67"/>
        <v>13.2</v>
      </c>
      <c r="AD355" s="33" t="str">
        <f>IF(S355="","",VLOOKUP(S355,海关监管条件!$A$1:$B$2000,2,FALSE))</f>
        <v>AB</v>
      </c>
    </row>
    <row r="356" spans="1:30">
      <c r="A356" s="2">
        <v>43494</v>
      </c>
      <c r="B356" s="2">
        <v>43495</v>
      </c>
      <c r="C356" s="2" t="s">
        <v>4198</v>
      </c>
      <c r="D356" s="3" t="s">
        <v>1023</v>
      </c>
      <c r="E356" s="3" t="s">
        <v>3304</v>
      </c>
      <c r="F356" s="3" t="s">
        <v>3312</v>
      </c>
      <c r="G356" s="17" t="str">
        <f t="shared" si="61"/>
        <v>KG-ARI-1812-00048-01883/42628989A</v>
      </c>
      <c r="H356" s="18">
        <f>IF(G356="","",VLOOKUP(G356,WMS!$E$3:$Q$944,7,FALSE))</f>
        <v>4</v>
      </c>
      <c r="I356" s="18">
        <f>IF(G356="","",VLOOKUP(G356,WMS!$E$3:$Q$944,8,FALSE))</f>
        <v>6.65</v>
      </c>
      <c r="J356" s="18">
        <f>IF(G356="","",VLOOKUP(G356,WMS!$E$3:$Q$944,13,FALSE))</f>
        <v>0.02</v>
      </c>
      <c r="K356" s="26" t="b">
        <f t="shared" si="62"/>
        <v>1</v>
      </c>
      <c r="L356" s="7">
        <v>14</v>
      </c>
      <c r="M356" s="27">
        <f>IF(G356="","",VLOOKUP(G356,WMS!$E$3:$U$944,7,0)*L356)</f>
        <v>56</v>
      </c>
      <c r="N356" s="28" t="str">
        <f>IF(G356="","",VLOOKUP(G356,WMS!$E$3:$U$944,17,0))</f>
        <v>A11-301</v>
      </c>
      <c r="O356" s="29">
        <f t="shared" si="63"/>
        <v>93.100000000000009</v>
      </c>
      <c r="P356" s="29">
        <f t="shared" si="64"/>
        <v>0.28000000000000003</v>
      </c>
      <c r="Q356" s="26" t="str">
        <f>IF(G356="","",VLOOKUP(G356,WMS!$E$3:$G$944,2,FALSE))</f>
        <v>KAS19011704</v>
      </c>
      <c r="R356" s="26" t="str">
        <f>IF(G356="","",VLOOKUP(G356,WMS!$E$3:$G$944,3,FALSE))</f>
        <v>KAS1901170405</v>
      </c>
      <c r="S356" s="17" t="str">
        <f>IF(R356="","",VLOOKUP(R356,CUSTOMS!$E$3:$N$1470,2,FALSE))</f>
        <v>6911101900</v>
      </c>
      <c r="T356" s="17" t="str">
        <f>IF(R356="","",VLOOKUP(R356,CUSTOMS!$E$3:$N$1470,3,FALSE))</f>
        <v>日用瓷:罐</v>
      </c>
      <c r="U356" s="18">
        <f t="shared" si="65"/>
        <v>56</v>
      </c>
      <c r="V356" s="18" t="str">
        <f>IF(R356="","",VLOOKUP(R356,CUSTOMS!$E$3:$N$1470,5,FALSE))</f>
        <v>只</v>
      </c>
      <c r="W356" s="33">
        <f>IF(R356="","",VLOOKUP(R356,CUSTOMS!$E$3:$N$1470,6,FALSE))</f>
        <v>1</v>
      </c>
      <c r="X356" s="33">
        <f t="shared" si="66"/>
        <v>56</v>
      </c>
      <c r="Y356" s="18" t="str">
        <f>IF(R356="","",VLOOKUP(R356,CUSTOMS!$E$3:$N$1470,8,FALSE))</f>
        <v>港币</v>
      </c>
      <c r="Z356" s="18" t="str">
        <f>IF(R356="","",VLOOKUP(R356,CUSTOMS!$E$3:$N$1470,9,FALSE))</f>
        <v>中国</v>
      </c>
      <c r="AA356" s="18" t="str">
        <f>IF(R356="","",VLOOKUP(R356,CUSTOMS!$E$3:$N$1470,10,FALSE))</f>
        <v>美国</v>
      </c>
      <c r="AB356" s="33">
        <f>IF(R356="","",VLOOKUP(G356,WMS!$E$3:$T$944,15,FALSE))</f>
        <v>1.5</v>
      </c>
      <c r="AC356" s="33">
        <f t="shared" si="67"/>
        <v>84</v>
      </c>
      <c r="AD356" s="33" t="str">
        <f>IF(S356="","",VLOOKUP(S356,海关监管条件!$A$1:$B$2000,2,FALSE))</f>
        <v>A</v>
      </c>
    </row>
    <row r="357" spans="1:30">
      <c r="A357" s="2">
        <v>43494</v>
      </c>
      <c r="B357" s="2">
        <v>43495</v>
      </c>
      <c r="C357" s="2" t="s">
        <v>4198</v>
      </c>
      <c r="D357" s="3" t="s">
        <v>1023</v>
      </c>
      <c r="E357" s="3" t="s">
        <v>3304</v>
      </c>
      <c r="F357" s="3" t="s">
        <v>3313</v>
      </c>
      <c r="G357" s="17" t="str">
        <f t="shared" si="61"/>
        <v>KG-ARI-1812-00048-01883/42628989B</v>
      </c>
      <c r="H357" s="18">
        <v>4</v>
      </c>
      <c r="I357" s="18">
        <f>IF(G357="","",VLOOKUP(G357,WMS!$E$3:$Q$944,8,FALSE))</f>
        <v>6.65</v>
      </c>
      <c r="J357" s="18">
        <f>IF(G357="","",VLOOKUP(G357,WMS!$E$3:$Q$944,13,FALSE))</f>
        <v>0.02</v>
      </c>
      <c r="K357" s="26" t="e">
        <f t="shared" si="62"/>
        <v>#DIV/0!</v>
      </c>
      <c r="M357" s="27">
        <v>56</v>
      </c>
      <c r="N357" s="28" t="str">
        <f>IF(G357="","",VLOOKUP(G357,WMS!$E$3:$U$944,17,0))</f>
        <v>A11-301</v>
      </c>
      <c r="O357" s="29" t="str">
        <f t="shared" si="63"/>
        <v/>
      </c>
      <c r="P357" s="29" t="str">
        <f t="shared" si="64"/>
        <v/>
      </c>
      <c r="Q357" s="26" t="str">
        <f>IF(G357="","",VLOOKUP(G357,WMS!$E$3:$G$944,2,FALSE))</f>
        <v>KAS19011704</v>
      </c>
      <c r="R357" s="26" t="str">
        <f>IF(G357="","",VLOOKUP(G357,WMS!$E$3:$G$944,3,FALSE))</f>
        <v>KAS1901170401</v>
      </c>
      <c r="S357" s="17" t="str">
        <f>IF(R357="","",VLOOKUP(R357,CUSTOMS!$E$3:$N$1470,2,FALSE))</f>
        <v>4421999090</v>
      </c>
      <c r="T357" s="17" t="str">
        <f>IF(R357="","",VLOOKUP(R357,CUSTOMS!$E$3:$N$1470,3,FALSE))</f>
        <v>木盖</v>
      </c>
      <c r="U357" s="18">
        <f t="shared" si="65"/>
        <v>56</v>
      </c>
      <c r="V357" s="18" t="str">
        <f>IF(R357="","",VLOOKUP(R357,CUSTOMS!$E$3:$N$1470,5,FALSE))</f>
        <v>只</v>
      </c>
      <c r="W357" s="33">
        <f>IF(R357="","",VLOOKUP(R357,CUSTOMS!$E$3:$N$1470,6,FALSE))</f>
        <v>1</v>
      </c>
      <c r="X357" s="33">
        <f t="shared" si="66"/>
        <v>56</v>
      </c>
      <c r="Y357" s="18" t="str">
        <f>IF(R357="","",VLOOKUP(R357,CUSTOMS!$E$3:$N$1470,8,FALSE))</f>
        <v>港币</v>
      </c>
      <c r="Z357" s="18" t="str">
        <f>IF(R357="","",VLOOKUP(R357,CUSTOMS!$E$3:$N$1470,9,FALSE))</f>
        <v>中国</v>
      </c>
      <c r="AA357" s="18" t="str">
        <f>IF(R357="","",VLOOKUP(R357,CUSTOMS!$E$3:$N$1470,10,FALSE))</f>
        <v>美国</v>
      </c>
      <c r="AB357" s="33">
        <f>IF(R357="","",VLOOKUP(G357,WMS!$E$3:$T$944,15,FALSE))</f>
        <v>0.33749999999999997</v>
      </c>
      <c r="AC357" s="33">
        <f t="shared" si="67"/>
        <v>18.899999999999999</v>
      </c>
      <c r="AD357" s="33" t="str">
        <f>IF(S357="","",VLOOKUP(S357,海关监管条件!$A$1:$B$2000,2,FALSE))</f>
        <v>AB</v>
      </c>
    </row>
    <row r="358" spans="1:30">
      <c r="A358" s="2">
        <v>43494</v>
      </c>
      <c r="B358" s="2">
        <v>43495</v>
      </c>
      <c r="C358" s="2" t="s">
        <v>4198</v>
      </c>
      <c r="D358" s="3" t="s">
        <v>1023</v>
      </c>
      <c r="E358" s="3" t="s">
        <v>3304</v>
      </c>
      <c r="F358" s="3">
        <v>42641162</v>
      </c>
      <c r="G358" s="17" t="str">
        <f t="shared" si="61"/>
        <v>KG-ARI-1812-00048-01883/42641162</v>
      </c>
      <c r="H358" s="18">
        <f>IF(G358="","",VLOOKUP(G358,WMS!$E$3:$Q$944,7,FALSE))</f>
        <v>4</v>
      </c>
      <c r="I358" s="18">
        <f>IF(G358="","",VLOOKUP(G358,WMS!$E$3:$Q$944,8,FALSE))</f>
        <v>9.3000000000000007</v>
      </c>
      <c r="J358" s="18">
        <f>IF(G358="","",VLOOKUP(G358,WMS!$E$3:$Q$944,13,FALSE))</f>
        <v>3.5000000000000003E-2</v>
      </c>
      <c r="K358" s="26" t="b">
        <f t="shared" si="62"/>
        <v>1</v>
      </c>
      <c r="L358" s="7">
        <v>5</v>
      </c>
      <c r="M358" s="27">
        <f>IF(G358="","",VLOOKUP(G358,WMS!$E$3:$U$944,7,0)*L358)</f>
        <v>20</v>
      </c>
      <c r="N358" s="28" t="str">
        <f>IF(G358="","",VLOOKUP(G358,WMS!$E$3:$U$944,17,0))</f>
        <v>A11-301</v>
      </c>
      <c r="O358" s="29">
        <f t="shared" si="63"/>
        <v>46.5</v>
      </c>
      <c r="P358" s="29">
        <f t="shared" si="64"/>
        <v>0.17500000000000002</v>
      </c>
      <c r="Q358" s="26" t="str">
        <f>IF(G358="","",VLOOKUP(G358,WMS!$E$3:$G$944,2,FALSE))</f>
        <v>KAS19011704</v>
      </c>
      <c r="R358" s="26" t="str">
        <f>IF(G358="","",VLOOKUP(G358,WMS!$E$3:$G$944,3,FALSE))</f>
        <v>KAS1901170414</v>
      </c>
      <c r="S358" s="17" t="str">
        <f>IF(R358="","",VLOOKUP(R358,CUSTOMS!$E$3:$N$1470,2,FALSE))</f>
        <v>6911101900</v>
      </c>
      <c r="T358" s="17" t="str">
        <f>IF(R358="","",VLOOKUP(R358,CUSTOMS!$E$3:$N$1470,3,FALSE))</f>
        <v>日用瓷:盘.罐.锅.碗.碟.壶</v>
      </c>
      <c r="U358" s="18">
        <f t="shared" si="65"/>
        <v>20</v>
      </c>
      <c r="V358" s="18" t="str">
        <f>IF(R358="","",VLOOKUP(R358,CUSTOMS!$E$3:$N$1470,5,FALSE))</f>
        <v>只</v>
      </c>
      <c r="W358" s="33">
        <f>IF(R358="","",VLOOKUP(R358,CUSTOMS!$E$3:$N$1470,6,FALSE))</f>
        <v>1</v>
      </c>
      <c r="X358" s="33">
        <f t="shared" si="66"/>
        <v>20</v>
      </c>
      <c r="Y358" s="18" t="str">
        <f>IF(R358="","",VLOOKUP(R358,CUSTOMS!$E$3:$N$1470,8,FALSE))</f>
        <v>港币</v>
      </c>
      <c r="Z358" s="18" t="str">
        <f>IF(R358="","",VLOOKUP(R358,CUSTOMS!$E$3:$N$1470,9,FALSE))</f>
        <v>中国</v>
      </c>
      <c r="AA358" s="18" t="str">
        <f>IF(R358="","",VLOOKUP(R358,CUSTOMS!$E$3:$N$1470,10,FALSE))</f>
        <v>美国</v>
      </c>
      <c r="AB358" s="33">
        <f>IF(R358="","",VLOOKUP(G358,WMS!$E$3:$T$944,15,FALSE))</f>
        <v>1.95</v>
      </c>
      <c r="AC358" s="33">
        <f t="shared" si="67"/>
        <v>39</v>
      </c>
      <c r="AD358" s="33" t="str">
        <f>IF(S358="","",VLOOKUP(S358,海关监管条件!$A$1:$B$2000,2,FALSE))</f>
        <v>A</v>
      </c>
    </row>
    <row r="359" spans="1:30">
      <c r="A359" s="2">
        <v>43494</v>
      </c>
      <c r="B359" s="2">
        <v>43495</v>
      </c>
      <c r="C359" s="2" t="s">
        <v>4198</v>
      </c>
      <c r="D359" s="19" t="s">
        <v>1085</v>
      </c>
      <c r="E359" s="19" t="s">
        <v>3339</v>
      </c>
      <c r="F359" s="19">
        <v>41904404</v>
      </c>
      <c r="G359" s="17" t="str">
        <f t="shared" si="61"/>
        <v>KG-ARI-1901-00066-01575/41904404</v>
      </c>
      <c r="H359" s="18">
        <f>IF(G359="","",VLOOKUP(G359,WMS!$E$3:$Q$944,7,FALSE))</f>
        <v>72</v>
      </c>
      <c r="I359" s="18">
        <f>IF(G359="","",VLOOKUP(G359,WMS!$E$3:$Q$944,8,FALSE))</f>
        <v>5</v>
      </c>
      <c r="J359" s="18">
        <f>IF(G359="","",VLOOKUP(G359,WMS!$E$3:$Q$944,13,FALSE))</f>
        <v>4.0000000000000001E-3</v>
      </c>
      <c r="K359" s="26" t="b">
        <f t="shared" si="62"/>
        <v>1</v>
      </c>
      <c r="L359" s="7">
        <v>5</v>
      </c>
      <c r="M359" s="27">
        <f>IF(G359="","",VLOOKUP(G359,WMS!$E$3:$U$944,7,0)*L359)</f>
        <v>360</v>
      </c>
      <c r="N359" s="28" t="str">
        <f>IF(G359="","",VLOOKUP(G359,WMS!$E$3:$U$944,17,0))</f>
        <v>A25-102</v>
      </c>
      <c r="O359" s="29">
        <f t="shared" si="63"/>
        <v>25</v>
      </c>
      <c r="P359" s="29">
        <f t="shared" si="64"/>
        <v>0.02</v>
      </c>
      <c r="Q359" s="26" t="str">
        <f>IF(G359="","",VLOOKUP(G359,WMS!$E$3:$G$944,2,FALSE))</f>
        <v>KAS19011806</v>
      </c>
      <c r="R359" s="26" t="str">
        <f>IF(G359="","",VLOOKUP(G359,WMS!$E$3:$G$944,3,FALSE))</f>
        <v>KAS1901180604</v>
      </c>
      <c r="S359" s="17" t="str">
        <f>IF(R359="","",VLOOKUP(R359,CUSTOMS!$E$3:$N$1470,2,FALSE))</f>
        <v>8215990000</v>
      </c>
      <c r="T359" s="17" t="str">
        <f>IF(R359="","",VLOOKUP(R359,CUSTOMS!$E$3:$N$1470,3,FALSE))</f>
        <v>餐厨用具</v>
      </c>
      <c r="U359" s="18">
        <f t="shared" si="65"/>
        <v>360</v>
      </c>
      <c r="V359" s="18" t="str">
        <f>IF(R359="","",VLOOKUP(R359,CUSTOMS!$E$3:$N$1470,5,FALSE))</f>
        <v>把</v>
      </c>
      <c r="W359" s="33">
        <f>IF(R359="","",VLOOKUP(R359,CUSTOMS!$E$3:$N$1470,6,FALSE))</f>
        <v>0.26</v>
      </c>
      <c r="X359" s="33">
        <f t="shared" si="66"/>
        <v>93.600000000000009</v>
      </c>
      <c r="Y359" s="18" t="str">
        <f>IF(R359="","",VLOOKUP(R359,CUSTOMS!$E$3:$N$1470,8,FALSE))</f>
        <v>美元</v>
      </c>
      <c r="Z359" s="18" t="str">
        <f>IF(R359="","",VLOOKUP(R359,CUSTOMS!$E$3:$N$1470,9,FALSE))</f>
        <v>中国</v>
      </c>
      <c r="AA359" s="18" t="str">
        <f>IF(R359="","",VLOOKUP(R359,CUSTOMS!$E$3:$N$1470,10,FALSE))</f>
        <v>美国</v>
      </c>
      <c r="AB359" s="33">
        <f>IF(R359="","",VLOOKUP(G359,WMS!$E$3:$T$944,15,FALSE))</f>
        <v>6.1111111111111109E-2</v>
      </c>
      <c r="AC359" s="33">
        <f t="shared" si="67"/>
        <v>22</v>
      </c>
      <c r="AD359" s="33" t="str">
        <f>IF(S359="","",VLOOKUP(S359,海关监管条件!$A$1:$B$2000,2,FALSE))</f>
        <v>A</v>
      </c>
    </row>
    <row r="360" spans="1:30">
      <c r="A360" s="2">
        <v>43494</v>
      </c>
      <c r="B360" s="2">
        <v>43495</v>
      </c>
      <c r="C360" s="2" t="s">
        <v>4198</v>
      </c>
      <c r="D360" s="19" t="s">
        <v>1085</v>
      </c>
      <c r="E360" s="19" t="s">
        <v>3339</v>
      </c>
      <c r="F360" s="19">
        <v>41904435</v>
      </c>
      <c r="G360" s="17" t="str">
        <f t="shared" si="61"/>
        <v>KG-ARI-1901-00066-01575/41904435</v>
      </c>
      <c r="H360" s="18">
        <f>IF(G360="","",VLOOKUP(G360,WMS!$E$3:$Q$944,7,FALSE))</f>
        <v>48</v>
      </c>
      <c r="I360" s="18">
        <f>IF(G360="","",VLOOKUP(G360,WMS!$E$3:$Q$944,8,FALSE))</f>
        <v>5</v>
      </c>
      <c r="J360" s="18">
        <f>IF(G360="","",VLOOKUP(G360,WMS!$E$3:$Q$944,13,FALSE))</f>
        <v>4.0000000000000001E-3</v>
      </c>
      <c r="K360" s="26" t="b">
        <f t="shared" si="62"/>
        <v>1</v>
      </c>
      <c r="L360" s="7">
        <v>5</v>
      </c>
      <c r="M360" s="27">
        <f>IF(G360="","",VLOOKUP(G360,WMS!$E$3:$U$944,7,0)*L360)</f>
        <v>240</v>
      </c>
      <c r="N360" s="28" t="str">
        <f>IF(G360="","",VLOOKUP(G360,WMS!$E$3:$U$944,17,0))</f>
        <v>A25-102</v>
      </c>
      <c r="O360" s="29">
        <f t="shared" si="63"/>
        <v>25</v>
      </c>
      <c r="P360" s="29">
        <f t="shared" si="64"/>
        <v>0.02</v>
      </c>
      <c r="Q360" s="26" t="str">
        <f>IF(G360="","",VLOOKUP(G360,WMS!$E$3:$G$944,2,FALSE))</f>
        <v>KAS19011806</v>
      </c>
      <c r="R360" s="26" t="str">
        <f>IF(G360="","",VLOOKUP(G360,WMS!$E$3:$G$944,3,FALSE))</f>
        <v>KAS1901180606</v>
      </c>
      <c r="S360" s="17" t="str">
        <f>IF(R360="","",VLOOKUP(R360,CUSTOMS!$E$3:$N$1470,2,FALSE))</f>
        <v>8215990000</v>
      </c>
      <c r="T360" s="17" t="str">
        <f>IF(R360="","",VLOOKUP(R360,CUSTOMS!$E$3:$N$1470,3,FALSE))</f>
        <v>餐厨用具</v>
      </c>
      <c r="U360" s="18">
        <f t="shared" si="65"/>
        <v>240</v>
      </c>
      <c r="V360" s="18" t="str">
        <f>IF(R360="","",VLOOKUP(R360,CUSTOMS!$E$3:$N$1470,5,FALSE))</f>
        <v>把</v>
      </c>
      <c r="W360" s="33">
        <f>IF(R360="","",VLOOKUP(R360,CUSTOMS!$E$3:$N$1470,6,FALSE))</f>
        <v>0.27</v>
      </c>
      <c r="X360" s="33">
        <f t="shared" si="66"/>
        <v>64.800000000000011</v>
      </c>
      <c r="Y360" s="18" t="str">
        <f>IF(R360="","",VLOOKUP(R360,CUSTOMS!$E$3:$N$1470,8,FALSE))</f>
        <v>美元</v>
      </c>
      <c r="Z360" s="18" t="str">
        <f>IF(R360="","",VLOOKUP(R360,CUSTOMS!$E$3:$N$1470,9,FALSE))</f>
        <v>中国</v>
      </c>
      <c r="AA360" s="18" t="str">
        <f>IF(R360="","",VLOOKUP(R360,CUSTOMS!$E$3:$N$1470,10,FALSE))</f>
        <v>美国</v>
      </c>
      <c r="AB360" s="33">
        <f>IF(R360="","",VLOOKUP(G360,WMS!$E$3:$T$944,15,FALSE))</f>
        <v>9.375E-2</v>
      </c>
      <c r="AC360" s="33">
        <f t="shared" si="67"/>
        <v>22.5</v>
      </c>
      <c r="AD360" s="33" t="str">
        <f>IF(S360="","",VLOOKUP(S360,海关监管条件!$A$1:$B$2000,2,FALSE))</f>
        <v>A</v>
      </c>
    </row>
    <row r="361" spans="1:30">
      <c r="A361" s="2">
        <v>43494</v>
      </c>
      <c r="B361" s="2">
        <v>43495</v>
      </c>
      <c r="C361" s="2" t="s">
        <v>4198</v>
      </c>
      <c r="D361" s="19" t="s">
        <v>1085</v>
      </c>
      <c r="E361" s="19" t="s">
        <v>3339</v>
      </c>
      <c r="F361" s="19">
        <v>42107149</v>
      </c>
      <c r="G361" s="17" t="str">
        <f t="shared" si="61"/>
        <v>KG-ARI-1901-00066-01575/42107149</v>
      </c>
      <c r="H361" s="18">
        <f>IF(G361="","",VLOOKUP(G361,WMS!$E$3:$Q$944,7,FALSE))</f>
        <v>80</v>
      </c>
      <c r="I361" s="18">
        <f>IF(G361="","",VLOOKUP(G361,WMS!$E$3:$Q$944,8,FALSE))</f>
        <v>3</v>
      </c>
      <c r="J361" s="18">
        <f>IF(G361="","",VLOOKUP(G361,WMS!$E$3:$Q$944,13,FALSE))</f>
        <v>2E-3</v>
      </c>
      <c r="K361" s="26" t="b">
        <f t="shared" si="62"/>
        <v>1</v>
      </c>
      <c r="L361" s="7">
        <v>2</v>
      </c>
      <c r="M361" s="27">
        <f>IF(G361="","",VLOOKUP(G361,WMS!$E$3:$U$944,7,0)*L361)</f>
        <v>160</v>
      </c>
      <c r="N361" s="28" t="str">
        <f>IF(G361="","",VLOOKUP(G361,WMS!$E$3:$U$944,17,0))</f>
        <v>A25-102</v>
      </c>
      <c r="O361" s="29">
        <f t="shared" si="63"/>
        <v>6</v>
      </c>
      <c r="P361" s="29">
        <f t="shared" si="64"/>
        <v>4.0000000000000001E-3</v>
      </c>
      <c r="Q361" s="26" t="str">
        <f>IF(G361="","",VLOOKUP(G361,WMS!$E$3:$G$944,2,FALSE))</f>
        <v>KAS19011806</v>
      </c>
      <c r="R361" s="26" t="str">
        <f>IF(G361="","",VLOOKUP(G361,WMS!$E$3:$G$944,3,FALSE))</f>
        <v>KAS1901180603</v>
      </c>
      <c r="S361" s="17" t="str">
        <f>IF(R361="","",VLOOKUP(R361,CUSTOMS!$E$3:$N$1470,2,FALSE))</f>
        <v>8215990000</v>
      </c>
      <c r="T361" s="17" t="str">
        <f>IF(R361="","",VLOOKUP(R361,CUSTOMS!$E$3:$N$1470,3,FALSE))</f>
        <v>餐厨用具</v>
      </c>
      <c r="U361" s="18">
        <f t="shared" si="65"/>
        <v>160</v>
      </c>
      <c r="V361" s="18" t="str">
        <f>IF(R361="","",VLOOKUP(R361,CUSTOMS!$E$3:$N$1470,5,FALSE))</f>
        <v>把</v>
      </c>
      <c r="W361" s="33">
        <f>IF(R361="","",VLOOKUP(R361,CUSTOMS!$E$3:$N$1470,6,FALSE))</f>
        <v>0.26</v>
      </c>
      <c r="X361" s="33">
        <f t="shared" si="66"/>
        <v>41.6</v>
      </c>
      <c r="Y361" s="18" t="str">
        <f>IF(R361="","",VLOOKUP(R361,CUSTOMS!$E$3:$N$1470,8,FALSE))</f>
        <v>美元</v>
      </c>
      <c r="Z361" s="18" t="str">
        <f>IF(R361="","",VLOOKUP(R361,CUSTOMS!$E$3:$N$1470,9,FALSE))</f>
        <v>中国</v>
      </c>
      <c r="AA361" s="18" t="str">
        <f>IF(R361="","",VLOOKUP(R361,CUSTOMS!$E$3:$N$1470,10,FALSE))</f>
        <v>美国</v>
      </c>
      <c r="AB361" s="33">
        <f>IF(R361="","",VLOOKUP(G361,WMS!$E$3:$T$944,15,FALSE))</f>
        <v>2.6250000000000002E-2</v>
      </c>
      <c r="AC361" s="33">
        <f t="shared" si="67"/>
        <v>4.2</v>
      </c>
      <c r="AD361" s="33" t="str">
        <f>IF(S361="","",VLOOKUP(S361,海关监管条件!$A$1:$B$2000,2,FALSE))</f>
        <v>A</v>
      </c>
    </row>
    <row r="362" spans="1:30">
      <c r="A362" s="2">
        <v>43494</v>
      </c>
      <c r="B362" s="2">
        <v>43495</v>
      </c>
      <c r="C362" s="2" t="s">
        <v>4198</v>
      </c>
      <c r="D362" s="19" t="s">
        <v>1094</v>
      </c>
      <c r="E362" s="19" t="s">
        <v>3343</v>
      </c>
      <c r="F362" s="19">
        <v>41601204</v>
      </c>
      <c r="G362" s="17" t="str">
        <f t="shared" si="61"/>
        <v>KG-ARI-1901-00066-01592/41601204</v>
      </c>
      <c r="H362" s="18">
        <f>IF(G362="","",VLOOKUP(G362,WMS!$E$3:$Q$944,7,FALSE))</f>
        <v>15</v>
      </c>
      <c r="I362" s="18">
        <f>IF(G362="","",VLOOKUP(G362,WMS!$E$3:$Q$944,8,FALSE))</f>
        <v>7.8</v>
      </c>
      <c r="J362" s="18">
        <f>IF(G362="","",VLOOKUP(G362,WMS!$E$3:$Q$944,13,FALSE))</f>
        <v>5.5E-2</v>
      </c>
      <c r="K362" s="26" t="b">
        <f t="shared" si="62"/>
        <v>1</v>
      </c>
      <c r="L362" s="7">
        <v>2</v>
      </c>
      <c r="M362" s="27">
        <f>IF(G362="","",VLOOKUP(G362,WMS!$E$3:$U$944,7,0)*L362)</f>
        <v>30</v>
      </c>
      <c r="N362" s="28" t="str">
        <f>IF(G362="","",VLOOKUP(G362,WMS!$E$3:$U$944,17,0))</f>
        <v>A01-102</v>
      </c>
      <c r="O362" s="29">
        <f t="shared" si="63"/>
        <v>15.6</v>
      </c>
      <c r="P362" s="29">
        <f t="shared" si="64"/>
        <v>0.11</v>
      </c>
      <c r="Q362" s="26" t="str">
        <f>IF(G362="","",VLOOKUP(G362,WMS!$E$3:$G$944,2,FALSE))</f>
        <v>KAS19012202</v>
      </c>
      <c r="R362" s="26" t="str">
        <f>IF(G362="","",VLOOKUP(G362,WMS!$E$3:$G$944,3,FALSE))</f>
        <v>KAS1901220203</v>
      </c>
      <c r="S362" s="17" t="str">
        <f>IF(R362="","",VLOOKUP(R362,CUSTOMS!$E$3:$N$1470,2,FALSE))</f>
        <v>3926100000</v>
      </c>
      <c r="T362" s="17" t="str">
        <f>IF(R362="","",VLOOKUP(R362,CUSTOMS!$E$3:$N$1470,3,FALSE))</f>
        <v>文件夹</v>
      </c>
      <c r="U362" s="18">
        <f t="shared" si="65"/>
        <v>30</v>
      </c>
      <c r="V362" s="18" t="str">
        <f>IF(R362="","",VLOOKUP(R362,CUSTOMS!$E$3:$N$1470,5,FALSE))</f>
        <v>个</v>
      </c>
      <c r="W362" s="33">
        <f>IF(R362="","",VLOOKUP(R362,CUSTOMS!$E$3:$N$1470,6,FALSE))</f>
        <v>2.57</v>
      </c>
      <c r="X362" s="33">
        <f t="shared" si="66"/>
        <v>77.099999999999994</v>
      </c>
      <c r="Y362" s="18" t="str">
        <f>IF(R362="","",VLOOKUP(R362,CUSTOMS!$E$3:$N$1470,8,FALSE))</f>
        <v>美元</v>
      </c>
      <c r="Z362" s="18" t="str">
        <f>IF(R362="","",VLOOKUP(R362,CUSTOMS!$E$3:$N$1470,9,FALSE))</f>
        <v>中国</v>
      </c>
      <c r="AA362" s="18" t="str">
        <f>IF(R362="","",VLOOKUP(R362,CUSTOMS!$E$3:$N$1470,10,FALSE))</f>
        <v>美国</v>
      </c>
      <c r="AB362" s="33">
        <f>IF(R362="","",VLOOKUP(G362,WMS!$E$3:$T$944,15,FALSE))</f>
        <v>0.46666666666666667</v>
      </c>
      <c r="AC362" s="33">
        <f t="shared" si="67"/>
        <v>14</v>
      </c>
      <c r="AD362" s="33" t="str">
        <f>IF(S362="","",VLOOKUP(S362,海关监管条件!$A$1:$B$2000,2,FALSE))</f>
        <v>无</v>
      </c>
    </row>
    <row r="363" spans="1:30">
      <c r="A363" s="2">
        <v>43494</v>
      </c>
      <c r="B363" s="2">
        <v>43495</v>
      </c>
      <c r="C363" s="2" t="s">
        <v>4198</v>
      </c>
      <c r="D363" s="19" t="s">
        <v>1023</v>
      </c>
      <c r="E363" s="19" t="s">
        <v>3302</v>
      </c>
      <c r="F363" s="19">
        <v>42727576</v>
      </c>
      <c r="G363" s="17" t="str">
        <f t="shared" si="61"/>
        <v>KG-ARI-1901-00066-01599/42727576</v>
      </c>
      <c r="H363" s="18">
        <f>IF(G363="","",VLOOKUP(G363,WMS!$E$3:$Q$944,7,FALSE))</f>
        <v>12</v>
      </c>
      <c r="I363" s="18">
        <f>IF(G363="","",VLOOKUP(G363,WMS!$E$3:$Q$944,8,FALSE))</f>
        <v>9.1999999999999993</v>
      </c>
      <c r="J363" s="18">
        <f>IF(G363="","",VLOOKUP(G363,WMS!$E$3:$Q$944,13,FALSE))</f>
        <v>2.7E-2</v>
      </c>
      <c r="K363" s="26" t="b">
        <f t="shared" si="62"/>
        <v>1</v>
      </c>
      <c r="L363" s="7">
        <v>11</v>
      </c>
      <c r="M363" s="27">
        <f>IF(G363="","",VLOOKUP(G363,WMS!$E$3:$U$944,7,0)*L363)</f>
        <v>132</v>
      </c>
      <c r="N363" s="28" t="str">
        <f>IF(G363="","",VLOOKUP(G363,WMS!$E$3:$U$944,17,0))</f>
        <v>A11-302</v>
      </c>
      <c r="O363" s="29">
        <f t="shared" si="63"/>
        <v>101.19999999999999</v>
      </c>
      <c r="P363" s="29">
        <f t="shared" si="64"/>
        <v>0.29699999999999999</v>
      </c>
      <c r="Q363" s="26" t="str">
        <f>IF(G363="","",VLOOKUP(G363,WMS!$E$3:$G$944,2,FALSE))</f>
        <v>KAS19011704</v>
      </c>
      <c r="R363" s="26" t="str">
        <f>IF(G363="","",VLOOKUP(G363,WMS!$E$3:$G$944,3,FALSE))</f>
        <v>KAS1901170414</v>
      </c>
      <c r="S363" s="17" t="str">
        <f>IF(R363="","",VLOOKUP(R363,CUSTOMS!$E$3:$N$1470,2,FALSE))</f>
        <v>6911101900</v>
      </c>
      <c r="T363" s="17" t="str">
        <f>IF(R363="","",VLOOKUP(R363,CUSTOMS!$E$3:$N$1470,3,FALSE))</f>
        <v>日用瓷:盘.罐.锅.碗.碟.壶</v>
      </c>
      <c r="U363" s="18">
        <f t="shared" si="65"/>
        <v>132</v>
      </c>
      <c r="V363" s="18" t="str">
        <f>IF(R363="","",VLOOKUP(R363,CUSTOMS!$E$3:$N$1470,5,FALSE))</f>
        <v>只</v>
      </c>
      <c r="W363" s="33">
        <f>IF(R363="","",VLOOKUP(R363,CUSTOMS!$E$3:$N$1470,6,FALSE))</f>
        <v>1</v>
      </c>
      <c r="X363" s="33">
        <f t="shared" si="66"/>
        <v>132</v>
      </c>
      <c r="Y363" s="18" t="str">
        <f>IF(R363="","",VLOOKUP(R363,CUSTOMS!$E$3:$N$1470,8,FALSE))</f>
        <v>港币</v>
      </c>
      <c r="Z363" s="18" t="str">
        <f>IF(R363="","",VLOOKUP(R363,CUSTOMS!$E$3:$N$1470,9,FALSE))</f>
        <v>中国</v>
      </c>
      <c r="AA363" s="18" t="str">
        <f>IF(R363="","",VLOOKUP(R363,CUSTOMS!$E$3:$N$1470,10,FALSE))</f>
        <v>美国</v>
      </c>
      <c r="AB363" s="33">
        <f>IF(R363="","",VLOOKUP(G363,WMS!$E$3:$T$944,15,FALSE))</f>
        <v>0.7</v>
      </c>
      <c r="AC363" s="33">
        <f t="shared" si="67"/>
        <v>92.399999999999991</v>
      </c>
      <c r="AD363" s="33" t="str">
        <f>IF(S363="","",VLOOKUP(S363,海关监管条件!$A$1:$B$2000,2,FALSE))</f>
        <v>A</v>
      </c>
    </row>
    <row r="364" spans="1:30">
      <c r="A364" s="2">
        <v>43494</v>
      </c>
      <c r="B364" s="2">
        <v>43495</v>
      </c>
      <c r="C364" s="2" t="s">
        <v>4198</v>
      </c>
      <c r="D364" s="19" t="s">
        <v>3276</v>
      </c>
      <c r="E364" s="19" t="s">
        <v>3277</v>
      </c>
      <c r="F364" s="19" t="s">
        <v>3285</v>
      </c>
      <c r="G364" s="17" t="str">
        <f t="shared" si="61"/>
        <v>KG-ARI-1901-00066-01606/42685005</v>
      </c>
      <c r="H364" s="18">
        <f>IF(G364="","",VLOOKUP(G364,WMS!$E$3:$Q$944,7,FALSE))</f>
        <v>24</v>
      </c>
      <c r="I364" s="18">
        <f>IF(G364="","",VLOOKUP(G364,WMS!$E$3:$Q$944,8,FALSE))</f>
        <v>1.7</v>
      </c>
      <c r="J364" s="18">
        <f>IF(G364="","",VLOOKUP(G364,WMS!$E$3:$Q$944,13,FALSE))</f>
        <v>7.0000000000000001E-3</v>
      </c>
      <c r="K364" s="26" t="b">
        <f t="shared" si="62"/>
        <v>1</v>
      </c>
      <c r="L364" s="7">
        <v>4</v>
      </c>
      <c r="M364" s="27">
        <f>IF(G364="","",VLOOKUP(G364,WMS!$E$3:$U$944,7,0)*L364)</f>
        <v>96</v>
      </c>
      <c r="N364" s="28" t="str">
        <f>IF(G364="","",VLOOKUP(G364,WMS!$E$3:$U$944,17,0))</f>
        <v>A25-202</v>
      </c>
      <c r="O364" s="29">
        <f t="shared" si="63"/>
        <v>6.8</v>
      </c>
      <c r="P364" s="29">
        <f t="shared" si="64"/>
        <v>2.8000000000000001E-2</v>
      </c>
      <c r="Q364" s="26" t="str">
        <f>IF(G364="","",VLOOKUP(G364,WMS!$E$3:$G$944,2,FALSE))</f>
        <v>KAS19011506</v>
      </c>
      <c r="R364" s="26" t="str">
        <f>IF(G364="","",VLOOKUP(G364,WMS!$E$3:$G$944,3,FALSE))</f>
        <v>KASKAS1901150604</v>
      </c>
      <c r="S364" s="17" t="str">
        <f>IF(R364="","",VLOOKUP(R364,CUSTOMS!$E$3:$N$1470,2,FALSE))</f>
        <v>4419909090</v>
      </c>
      <c r="T364" s="17" t="str">
        <f>IF(R364="","",VLOOKUP(R364,CUSTOMS!$E$3:$N$1470,3,FALSE))</f>
        <v>木铲</v>
      </c>
      <c r="U364" s="18">
        <f t="shared" si="65"/>
        <v>96</v>
      </c>
      <c r="V364" s="18" t="str">
        <f>IF(R364="","",VLOOKUP(R364,CUSTOMS!$E$3:$N$1470,5,FALSE))</f>
        <v>只</v>
      </c>
      <c r="W364" s="33">
        <f>IF(R364="","",VLOOKUP(R364,CUSTOMS!$E$3:$N$1470,6,FALSE))</f>
        <v>0.74</v>
      </c>
      <c r="X364" s="33">
        <f t="shared" si="66"/>
        <v>71.039999999999992</v>
      </c>
      <c r="Y364" s="18" t="str">
        <f>IF(R364="","",VLOOKUP(R364,CUSTOMS!$E$3:$N$1470,8,FALSE))</f>
        <v>美元</v>
      </c>
      <c r="Z364" s="18" t="str">
        <f>IF(R364="","",VLOOKUP(R364,CUSTOMS!$E$3:$N$1470,9,FALSE))</f>
        <v>中国</v>
      </c>
      <c r="AA364" s="18" t="str">
        <f>IF(R364="","",VLOOKUP(R364,CUSTOMS!$E$3:$N$1470,10,FALSE))</f>
        <v>美国</v>
      </c>
      <c r="AB364" s="33">
        <f>IF(R364="","",VLOOKUP(G364,WMS!$E$3:$T$944,15,FALSE))</f>
        <v>8.3333333333333329E-2</v>
      </c>
      <c r="AC364" s="33">
        <f t="shared" si="67"/>
        <v>8</v>
      </c>
      <c r="AD364" s="33" t="str">
        <f>IF(S364="","",VLOOKUP(S364,海关监管条件!$A$1:$B$2000,2,FALSE))</f>
        <v>AB</v>
      </c>
    </row>
    <row r="365" spans="1:30">
      <c r="A365" s="2">
        <v>43494</v>
      </c>
      <c r="B365" s="2">
        <v>43495</v>
      </c>
      <c r="C365" s="2" t="s">
        <v>4198</v>
      </c>
      <c r="D365" s="19" t="s">
        <v>3276</v>
      </c>
      <c r="E365" s="19" t="s">
        <v>3277</v>
      </c>
      <c r="F365" s="19" t="s">
        <v>3284</v>
      </c>
      <c r="G365" s="17" t="str">
        <f t="shared" si="61"/>
        <v>KG-ARI-1901-00066-01606/42685012</v>
      </c>
      <c r="H365" s="18">
        <f>IF(G365="","",VLOOKUP(G365,WMS!$E$3:$Q$944,7,FALSE))</f>
        <v>24</v>
      </c>
      <c r="I365" s="18">
        <f>IF(G365="","",VLOOKUP(G365,WMS!$E$3:$Q$944,8,FALSE))</f>
        <v>1.6</v>
      </c>
      <c r="J365" s="18">
        <f>IF(G365="","",VLOOKUP(G365,WMS!$E$3:$Q$944,13,FALSE))</f>
        <v>7.0000000000000001E-3</v>
      </c>
      <c r="K365" s="26" t="b">
        <f t="shared" si="62"/>
        <v>1</v>
      </c>
      <c r="L365" s="7">
        <v>6</v>
      </c>
      <c r="M365" s="27">
        <f>IF(G365="","",VLOOKUP(G365,WMS!$E$3:$U$944,7,0)*L365)</f>
        <v>144</v>
      </c>
      <c r="N365" s="28" t="str">
        <f>IF(G365="","",VLOOKUP(G365,WMS!$E$3:$U$944,17,0))</f>
        <v>A25-202</v>
      </c>
      <c r="O365" s="29">
        <f t="shared" si="63"/>
        <v>9.6000000000000014</v>
      </c>
      <c r="P365" s="29">
        <f t="shared" si="64"/>
        <v>4.2000000000000003E-2</v>
      </c>
      <c r="Q365" s="26" t="str">
        <f>IF(G365="","",VLOOKUP(G365,WMS!$E$3:$G$944,2,FALSE))</f>
        <v>KAS19011506</v>
      </c>
      <c r="R365" s="26" t="str">
        <f>IF(G365="","",VLOOKUP(G365,WMS!$E$3:$G$944,3,FALSE))</f>
        <v>KASKAS1901150603</v>
      </c>
      <c r="S365" s="17" t="str">
        <f>IF(R365="","",VLOOKUP(R365,CUSTOMS!$E$3:$N$1470,2,FALSE))</f>
        <v>4419909090</v>
      </c>
      <c r="T365" s="17" t="str">
        <f>IF(R365="","",VLOOKUP(R365,CUSTOMS!$E$3:$N$1470,3,FALSE))</f>
        <v>木勺</v>
      </c>
      <c r="U365" s="18">
        <f t="shared" si="65"/>
        <v>144</v>
      </c>
      <c r="V365" s="18" t="str">
        <f>IF(R365="","",VLOOKUP(R365,CUSTOMS!$E$3:$N$1470,5,FALSE))</f>
        <v>只</v>
      </c>
      <c r="W365" s="33">
        <f>IF(R365="","",VLOOKUP(R365,CUSTOMS!$E$3:$N$1470,6,FALSE))</f>
        <v>0.74</v>
      </c>
      <c r="X365" s="33">
        <f t="shared" si="66"/>
        <v>106.56</v>
      </c>
      <c r="Y365" s="18" t="str">
        <f>IF(R365="","",VLOOKUP(R365,CUSTOMS!$E$3:$N$1470,8,FALSE))</f>
        <v>美元</v>
      </c>
      <c r="Z365" s="18" t="str">
        <f>IF(R365="","",VLOOKUP(R365,CUSTOMS!$E$3:$N$1470,9,FALSE))</f>
        <v>中国</v>
      </c>
      <c r="AA365" s="18" t="str">
        <f>IF(R365="","",VLOOKUP(R365,CUSTOMS!$E$3:$N$1470,10,FALSE))</f>
        <v>美国</v>
      </c>
      <c r="AB365" s="33">
        <f>IF(R365="","",VLOOKUP(G365,WMS!$E$3:$T$944,15,FALSE))</f>
        <v>8.3333333333333329E-2</v>
      </c>
      <c r="AC365" s="33">
        <f t="shared" si="67"/>
        <v>12</v>
      </c>
      <c r="AD365" s="33" t="str">
        <f>IF(S365="","",VLOOKUP(S365,海关监管条件!$A$1:$B$2000,2,FALSE))</f>
        <v>AB</v>
      </c>
    </row>
    <row r="366" spans="1:30">
      <c r="A366" s="2">
        <v>43510</v>
      </c>
      <c r="B366" s="2">
        <v>43511</v>
      </c>
      <c r="C366" s="2" t="s">
        <v>4199</v>
      </c>
      <c r="D366" s="19" t="s">
        <v>321</v>
      </c>
      <c r="E366" s="19" t="s">
        <v>2772</v>
      </c>
      <c r="F366" s="19">
        <v>42564010</v>
      </c>
      <c r="G366" s="17" t="str">
        <f t="shared" si="61"/>
        <v>KG-KGT-1808-00016-00693/42564010</v>
      </c>
      <c r="H366" s="18">
        <f>IF(G366="","",VLOOKUP(G366,WMS!$E$3:$Q$944,7,FALSE))</f>
        <v>12</v>
      </c>
      <c r="I366" s="18">
        <f>IF(G366="","",VLOOKUP(G366,WMS!$E$3:$Q$944,8,FALSE))</f>
        <v>6</v>
      </c>
      <c r="J366" s="18">
        <f>IF(G366="","",VLOOKUP(G366,WMS!$E$3:$Q$944,13,FALSE))</f>
        <v>1.7000000000000001E-2</v>
      </c>
      <c r="K366" s="26" t="b">
        <f t="shared" si="62"/>
        <v>1</v>
      </c>
      <c r="L366" s="7">
        <v>183</v>
      </c>
      <c r="M366" s="27">
        <f>IF(G366="","",VLOOKUP(G366,WMS!$E$3:$U$944,7,0)*L366)</f>
        <v>2196</v>
      </c>
      <c r="N366" s="28" t="str">
        <f>IF(G366="","",VLOOKUP(G366,WMS!$E$3:$U$944,17,0))</f>
        <v>A42-101</v>
      </c>
      <c r="O366" s="29">
        <f t="shared" si="63"/>
        <v>1098</v>
      </c>
      <c r="P366" s="29">
        <f t="shared" si="64"/>
        <v>3.1110000000000002</v>
      </c>
      <c r="Q366" s="26" t="str">
        <f>IF(G366="","",VLOOKUP(G366,WMS!$E$3:$G$944,2,FALSE))</f>
        <v>KAS18103101</v>
      </c>
      <c r="R366" s="26" t="str">
        <f>IF(G366="","",VLOOKUP(G366,WMS!$E$3:$G$944,3,FALSE))</f>
        <v>KAS1810310103</v>
      </c>
      <c r="S366" s="17" t="str">
        <f>IF(R366="","",VLOOKUP(R366,CUSTOMS!$E$3:$N$1470,2,FALSE))</f>
        <v>6914900000</v>
      </c>
      <c r="T366" s="17" t="str">
        <f>IF(R366="","",VLOOKUP(R366,CUSTOMS!$E$3:$N$1470,3,FALSE))</f>
        <v>陶花盆</v>
      </c>
      <c r="U366" s="18">
        <f t="shared" si="65"/>
        <v>915</v>
      </c>
      <c r="V366" s="18" t="str">
        <f>IF(R366="","",VLOOKUP(R366,CUSTOMS!$E$3:$N$1470,5,FALSE))</f>
        <v>千克</v>
      </c>
      <c r="W366" s="33">
        <f>IF(R366="","",VLOOKUP(R366,CUSTOMS!$E$3:$N$1470,6,FALSE))</f>
        <v>1</v>
      </c>
      <c r="X366" s="33">
        <f t="shared" si="66"/>
        <v>915</v>
      </c>
      <c r="Y366" s="18" t="str">
        <f>IF(R366="","",VLOOKUP(R366,CUSTOMS!$E$3:$N$1470,8,FALSE))</f>
        <v>美元</v>
      </c>
      <c r="Z366" s="18" t="str">
        <f>IF(R366="","",VLOOKUP(R366,CUSTOMS!$E$3:$N$1470,9,FALSE))</f>
        <v>中国</v>
      </c>
      <c r="AA366" s="18" t="str">
        <f>IF(R366="","",VLOOKUP(R366,CUSTOMS!$E$3:$N$1470,10,FALSE))</f>
        <v>印度尼西亚</v>
      </c>
      <c r="AB366" s="33">
        <f>IF(R366="","",VLOOKUP(G366,WMS!$E$3:$T$944,15,FALSE))</f>
        <v>0.41666666666666669</v>
      </c>
      <c r="AC366" s="33">
        <f t="shared" si="67"/>
        <v>915</v>
      </c>
      <c r="AD366" s="33" t="str">
        <f>IF(S366="","",VLOOKUP(S366,海关监管条件!$A$1:$B$2000,2,FALSE))</f>
        <v>无</v>
      </c>
    </row>
    <row r="367" spans="1:30">
      <c r="A367" s="2">
        <v>43511</v>
      </c>
      <c r="B367" s="2">
        <v>43515</v>
      </c>
      <c r="C367" s="2" t="s">
        <v>4200</v>
      </c>
      <c r="D367" s="19" t="s">
        <v>395</v>
      </c>
      <c r="E367" s="19" t="s">
        <v>2830</v>
      </c>
      <c r="F367" s="19" t="s">
        <v>2831</v>
      </c>
      <c r="G367" s="17" t="str">
        <f t="shared" si="61"/>
        <v>KG-ARI-1808-00019-00196/42160076Q</v>
      </c>
      <c r="H367" s="18">
        <f>IF(G367="","",VLOOKUP(G367,WMS!$E$3:$Q$944,7,FALSE))</f>
        <v>4</v>
      </c>
      <c r="I367" s="18">
        <f>IF(G367="","",VLOOKUP(G367,WMS!$E$3:$Q$944,8,FALSE))</f>
        <v>3.1</v>
      </c>
      <c r="J367" s="18">
        <f>IF(G367="","",VLOOKUP(G367,WMS!$E$3:$Q$944,13,FALSE))</f>
        <v>4.1000000000000002E-2</v>
      </c>
      <c r="K367" s="26" t="b">
        <f t="shared" si="62"/>
        <v>1</v>
      </c>
      <c r="L367" s="7">
        <v>3</v>
      </c>
      <c r="M367" s="27">
        <f>IF(G367="","",VLOOKUP(G367,WMS!$E$3:$U$944,7,0)*L367)</f>
        <v>12</v>
      </c>
      <c r="N367" s="28" t="str">
        <f>IF(G367="","",VLOOKUP(G367,WMS!$E$3:$U$944,17,0))</f>
        <v>A12-201</v>
      </c>
      <c r="O367" s="29">
        <f t="shared" si="63"/>
        <v>9.3000000000000007</v>
      </c>
      <c r="P367" s="29">
        <f t="shared" si="64"/>
        <v>0.123</v>
      </c>
      <c r="Q367" s="26" t="str">
        <f>IF(G367="","",VLOOKUP(G367,WMS!$E$3:$G$944,2,FALSE))</f>
        <v>KAS18112901</v>
      </c>
      <c r="R367" s="26" t="str">
        <f>IF(G367="","",VLOOKUP(G367,WMS!$E$3:$G$944,3,FALSE))</f>
        <v>KAS18112901141</v>
      </c>
      <c r="S367" s="17" t="str">
        <f>IF(R367="","",VLOOKUP(R367,CUSTOMS!$E$3:$N$1470,2,FALSE))</f>
        <v>9503008390</v>
      </c>
      <c r="T367" s="17" t="str">
        <f>IF(R367="","",VLOOKUP(R367,CUSTOMS!$E$3:$N$1470,3,FALSE))</f>
        <v>塑胶电动玩具：电锯</v>
      </c>
      <c r="U367" s="18">
        <f t="shared" si="65"/>
        <v>4.3615384615384611</v>
      </c>
      <c r="V367" s="18" t="str">
        <f>IF(R367="","",VLOOKUP(R367,CUSTOMS!$E$3:$N$1470,5,FALSE))</f>
        <v>千克</v>
      </c>
      <c r="W367" s="33">
        <f>IF(R367="","",VLOOKUP(R367,CUSTOMS!$E$3:$N$1470,6,FALSE))</f>
        <v>1.9231</v>
      </c>
      <c r="X367" s="33">
        <f t="shared" si="66"/>
        <v>8.3876746153846149</v>
      </c>
      <c r="Y367" s="18" t="str">
        <f>IF(R367="","",VLOOKUP(R367,CUSTOMS!$E$3:$N$1470,8,FALSE))</f>
        <v>美元</v>
      </c>
      <c r="Z367" s="18" t="str">
        <f>IF(R367="","",VLOOKUP(R367,CUSTOMS!$E$3:$N$1470,9,FALSE))</f>
        <v>中国</v>
      </c>
      <c r="AA367" s="18" t="str">
        <f>IF(R367="","",VLOOKUP(R367,CUSTOMS!$E$3:$N$1470,10,FALSE))</f>
        <v>中国</v>
      </c>
      <c r="AB367" s="33">
        <f>IF(R367="","",VLOOKUP(G367,WMS!$E$3:$T$944,15,FALSE))</f>
        <v>0.36346153846153845</v>
      </c>
      <c r="AC367" s="33">
        <f t="shared" si="67"/>
        <v>4.3615384615384611</v>
      </c>
      <c r="AD367" s="33" t="str">
        <f>IF(S367="","",VLOOKUP(S367,海关监管条件!$A$1:$B$2000,2,FALSE))</f>
        <v xml:space="preserve">A </v>
      </c>
    </row>
    <row r="368" spans="1:30">
      <c r="A368" s="2">
        <v>43511</v>
      </c>
      <c r="B368" s="2">
        <v>43515</v>
      </c>
      <c r="C368" s="2" t="s">
        <v>4200</v>
      </c>
      <c r="D368" s="19" t="s">
        <v>395</v>
      </c>
      <c r="E368" s="19" t="s">
        <v>2833</v>
      </c>
      <c r="F368" s="19" t="s">
        <v>2838</v>
      </c>
      <c r="G368" s="17" t="str">
        <f t="shared" si="61"/>
        <v>KG-ARI-1808-00019-00200/42552277Q</v>
      </c>
      <c r="H368" s="18">
        <f>IF(G368="","",VLOOKUP(G368,WMS!$E$3:$Q$944,7,FALSE))</f>
        <v>2</v>
      </c>
      <c r="I368" s="18">
        <f>IF(G368="","",VLOOKUP(G368,WMS!$E$3:$Q$944,8,FALSE))</f>
        <v>2.1</v>
      </c>
      <c r="J368" s="18">
        <f>IF(G368="","",VLOOKUP(G368,WMS!$E$3:$Q$944,13,FALSE))</f>
        <v>2.5999999999999999E-2</v>
      </c>
      <c r="K368" s="26" t="b">
        <f t="shared" si="62"/>
        <v>1</v>
      </c>
      <c r="L368" s="7">
        <v>2</v>
      </c>
      <c r="M368" s="27">
        <f>IF(G368="","",VLOOKUP(G368,WMS!$E$3:$U$944,7,0)*L368)</f>
        <v>4</v>
      </c>
      <c r="N368" s="28" t="str">
        <f>IF(G368="","",VLOOKUP(G368,WMS!$E$3:$U$944,17,0))</f>
        <v>A38-201</v>
      </c>
      <c r="O368" s="29">
        <f t="shared" si="63"/>
        <v>4.2</v>
      </c>
      <c r="P368" s="29">
        <f t="shared" si="64"/>
        <v>5.1999999999999998E-2</v>
      </c>
      <c r="Q368" s="26" t="str">
        <f>IF(G368="","",VLOOKUP(G368,WMS!$E$3:$G$944,2,FALSE))</f>
        <v>KAS18112901</v>
      </c>
      <c r="R368" s="26" t="str">
        <f>IF(G368="","",VLOOKUP(G368,WMS!$E$3:$G$944,3,FALSE))</f>
        <v>KAS18112901151</v>
      </c>
      <c r="S368" s="17" t="str">
        <f>IF(R368="","",VLOOKUP(R368,CUSTOMS!$E$3:$N$1470,2,FALSE))</f>
        <v>9503008900</v>
      </c>
      <c r="T368" s="17" t="str">
        <f>IF(R368="","",VLOOKUP(R368,CUSTOMS!$E$3:$N$1470,3,FALSE))</f>
        <v>塑胶合金套装玩具</v>
      </c>
      <c r="U368" s="18">
        <f t="shared" si="65"/>
        <v>2.9730434782608692</v>
      </c>
      <c r="V368" s="18" t="str">
        <f>IF(R368="","",VLOOKUP(R368,CUSTOMS!$E$3:$N$1470,5,FALSE))</f>
        <v>千克</v>
      </c>
      <c r="W368" s="33">
        <f>IF(R368="","",VLOOKUP(R368,CUSTOMS!$E$3:$N$1470,6,FALSE))</f>
        <v>4.2</v>
      </c>
      <c r="X368" s="33">
        <f t="shared" si="66"/>
        <v>12.486782608695652</v>
      </c>
      <c r="Y368" s="18" t="str">
        <f>IF(R368="","",VLOOKUP(R368,CUSTOMS!$E$3:$N$1470,8,FALSE))</f>
        <v>美元</v>
      </c>
      <c r="Z368" s="18" t="str">
        <f>IF(R368="","",VLOOKUP(R368,CUSTOMS!$E$3:$N$1470,9,FALSE))</f>
        <v>中国</v>
      </c>
      <c r="AA368" s="18" t="str">
        <f>IF(R368="","",VLOOKUP(R368,CUSTOMS!$E$3:$N$1470,10,FALSE))</f>
        <v>中国</v>
      </c>
      <c r="AB368" s="33">
        <f>IF(R368="","",VLOOKUP(G368,WMS!$E$3:$T$944,15,FALSE))</f>
        <v>0.74326086956521731</v>
      </c>
      <c r="AC368" s="33">
        <f t="shared" si="67"/>
        <v>2.9730434782608692</v>
      </c>
      <c r="AD368" s="33" t="str">
        <f>IF(S368="","",VLOOKUP(S368,海关监管条件!$A$1:$B$2000,2,FALSE))</f>
        <v xml:space="preserve">A </v>
      </c>
    </row>
    <row r="369" spans="1:30">
      <c r="A369" s="2">
        <v>43511</v>
      </c>
      <c r="B369" s="2">
        <v>43515</v>
      </c>
      <c r="C369" s="2" t="s">
        <v>4200</v>
      </c>
      <c r="D369" s="19" t="s">
        <v>395</v>
      </c>
      <c r="E369" s="19" t="s">
        <v>2828</v>
      </c>
      <c r="F369" s="19" t="s">
        <v>2882</v>
      </c>
      <c r="G369" s="17" t="str">
        <f t="shared" ref="G369:G413" si="68">IF(F369="","",E369&amp;"/"&amp;F369)</f>
        <v>KG-ARI-1808-00019-00317/41834190Q</v>
      </c>
      <c r="H369" s="18">
        <f>IF(G369="","",VLOOKUP(G369,WMS!$E$3:$Q$944,7,FALSE))</f>
        <v>6</v>
      </c>
      <c r="I369" s="18">
        <f>IF(G369="","",VLOOKUP(G369,WMS!$E$3:$Q$944,8,FALSE))</f>
        <v>5.45</v>
      </c>
      <c r="J369" s="18">
        <f>IF(G369="","",VLOOKUP(G369,WMS!$E$3:$Q$944,13,FALSE))</f>
        <v>6.5000000000000002E-2</v>
      </c>
      <c r="K369" s="26" t="b">
        <f t="shared" ref="K369:K413" si="69">IF(M369="","",EXACT(H369,M369/L369))</f>
        <v>1</v>
      </c>
      <c r="L369" s="7">
        <v>1</v>
      </c>
      <c r="M369" s="27">
        <f>IF(G369="","",VLOOKUP(G369,WMS!$E$3:$U$944,7,0)*L369)</f>
        <v>6</v>
      </c>
      <c r="N369" s="28" t="str">
        <f>IF(G369="","",VLOOKUP(G369,WMS!$E$3:$U$944,17,0))</f>
        <v>A45-203</v>
      </c>
      <c r="O369" s="29">
        <f t="shared" ref="O369:O413" si="70">IF(L369="","",I369*L369)</f>
        <v>5.45</v>
      </c>
      <c r="P369" s="29">
        <f t="shared" si="64"/>
        <v>6.5000000000000002E-2</v>
      </c>
      <c r="Q369" s="26" t="str">
        <f>IF(G369="","",VLOOKUP(G369,WMS!$E$3:$G$944,2,FALSE))</f>
        <v>KAS18112901</v>
      </c>
      <c r="R369" s="26" t="str">
        <f>IF(G369="","",VLOOKUP(G369,WMS!$E$3:$G$944,3,FALSE))</f>
        <v>KAS18112901271</v>
      </c>
      <c r="S369" s="17" t="str">
        <f>IF(R369="","",VLOOKUP(R369,CUSTOMS!$E$3:$N$1470,2,FALSE))</f>
        <v>9503002900</v>
      </c>
      <c r="T369" s="17" t="str">
        <f>IF(R369="","",VLOOKUP(R369,CUSTOMS!$E$3:$N$1470,3,FALSE))</f>
        <v>塑料填充公仔</v>
      </c>
      <c r="U369" s="18">
        <f t="shared" si="65"/>
        <v>5.05</v>
      </c>
      <c r="V369" s="18" t="str">
        <f>IF(R369="","",VLOOKUP(R369,CUSTOMS!$E$3:$N$1470,5,FALSE))</f>
        <v>千克</v>
      </c>
      <c r="W369" s="33">
        <f>IF(R369="","",VLOOKUP(R369,CUSTOMS!$E$3:$N$1470,6,FALSE))</f>
        <v>1.92991806008927</v>
      </c>
      <c r="X369" s="33">
        <f t="shared" si="66"/>
        <v>9.7460862034508136</v>
      </c>
      <c r="Y369" s="18" t="str">
        <f>IF(R369="","",VLOOKUP(R369,CUSTOMS!$E$3:$N$1470,8,FALSE))</f>
        <v>美元</v>
      </c>
      <c r="Z369" s="18" t="str">
        <f>IF(R369="","",VLOOKUP(R369,CUSTOMS!$E$3:$N$1470,9,FALSE))</f>
        <v>中国</v>
      </c>
      <c r="AA369" s="18" t="str">
        <f>IF(R369="","",VLOOKUP(R369,CUSTOMS!$E$3:$N$1470,10,FALSE))</f>
        <v>中国</v>
      </c>
      <c r="AB369" s="33">
        <f>IF(R369="","",VLOOKUP(G369,WMS!$E$3:$T$944,15,FALSE))</f>
        <v>0.84166666666666667</v>
      </c>
      <c r="AC369" s="33">
        <f t="shared" si="67"/>
        <v>5.05</v>
      </c>
      <c r="AD369" s="33" t="str">
        <f>IF(S369="","",VLOOKUP(S369,海关监管条件!$A$1:$B$2000,2,FALSE))</f>
        <v xml:space="preserve">A </v>
      </c>
    </row>
    <row r="370" spans="1:30">
      <c r="A370" s="2">
        <v>43511</v>
      </c>
      <c r="B370" s="2">
        <v>43515</v>
      </c>
      <c r="C370" s="2" t="s">
        <v>4200</v>
      </c>
      <c r="D370" s="19" t="s">
        <v>395</v>
      </c>
      <c r="E370" s="19" t="s">
        <v>2828</v>
      </c>
      <c r="F370" s="19" t="s">
        <v>2891</v>
      </c>
      <c r="G370" s="17" t="str">
        <f t="shared" si="68"/>
        <v>KG-ARI-1808-00019-00317/42556138Q</v>
      </c>
      <c r="H370" s="18">
        <f>IF(G370="","",VLOOKUP(G370,WMS!$E$3:$Q$944,7,FALSE))</f>
        <v>2</v>
      </c>
      <c r="I370" s="18">
        <f>IF(G370="","",VLOOKUP(G370,WMS!$E$3:$Q$944,8,FALSE))</f>
        <v>5.0999999999999996</v>
      </c>
      <c r="J370" s="18">
        <f>IF(G370="","",VLOOKUP(G370,WMS!$E$3:$Q$944,13,FALSE))</f>
        <v>0.1</v>
      </c>
      <c r="K370" s="26" t="b">
        <f t="shared" si="69"/>
        <v>1</v>
      </c>
      <c r="L370" s="7">
        <v>1</v>
      </c>
      <c r="M370" s="27">
        <f>IF(G370="","",VLOOKUP(G370,WMS!$E$3:$U$944,7,0)*L370)</f>
        <v>2</v>
      </c>
      <c r="N370" s="28" t="str">
        <f>IF(G370="","",VLOOKUP(G370,WMS!$E$3:$U$944,17,0))</f>
        <v>A412</v>
      </c>
      <c r="O370" s="29">
        <f t="shared" si="70"/>
        <v>5.0999999999999996</v>
      </c>
      <c r="P370" s="29">
        <f t="shared" si="64"/>
        <v>0.1</v>
      </c>
      <c r="Q370" s="26" t="str">
        <f>IF(G370="","",VLOOKUP(G370,WMS!$E$3:$G$944,2,FALSE))</f>
        <v>KAS18112901</v>
      </c>
      <c r="R370" s="26" t="str">
        <f>IF(G370="","",VLOOKUP(G370,WMS!$E$3:$G$944,3,FALSE))</f>
        <v>KAS18112901291</v>
      </c>
      <c r="S370" s="17" t="str">
        <f>IF(R370="","",VLOOKUP(R370,CUSTOMS!$E$3:$N$1470,2,FALSE))</f>
        <v>9503008900</v>
      </c>
      <c r="T370" s="17" t="str">
        <f>IF(R370="","",VLOOKUP(R370,CUSTOMS!$E$3:$N$1470,3,FALSE))</f>
        <v>塑料玩具（成套）</v>
      </c>
      <c r="U370" s="18">
        <f t="shared" si="65"/>
        <v>1.3271794871794871</v>
      </c>
      <c r="V370" s="18" t="str">
        <f>IF(R370="","",VLOOKUP(R370,CUSTOMS!$E$3:$N$1470,5,FALSE))</f>
        <v>千克</v>
      </c>
      <c r="W370" s="33">
        <f>IF(R370="","",VLOOKUP(R370,CUSTOMS!$E$3:$N$1470,6,FALSE))</f>
        <v>1.8599816849816899</v>
      </c>
      <c r="X370" s="33">
        <f t="shared" si="66"/>
        <v>2.4685295388372377</v>
      </c>
      <c r="Y370" s="18" t="str">
        <f>IF(R370="","",VLOOKUP(R370,CUSTOMS!$E$3:$N$1470,8,FALSE))</f>
        <v>美元</v>
      </c>
      <c r="Z370" s="18" t="str">
        <f>IF(R370="","",VLOOKUP(R370,CUSTOMS!$E$3:$N$1470,9,FALSE))</f>
        <v>中国</v>
      </c>
      <c r="AA370" s="18" t="str">
        <f>IF(R370="","",VLOOKUP(R370,CUSTOMS!$E$3:$N$1470,10,FALSE))</f>
        <v>中国</v>
      </c>
      <c r="AB370" s="33">
        <f>IF(R370="","",VLOOKUP(G370,WMS!$E$3:$T$944,15,FALSE))</f>
        <v>0.66358974358974354</v>
      </c>
      <c r="AC370" s="33">
        <f t="shared" si="67"/>
        <v>1.3271794871794871</v>
      </c>
      <c r="AD370" s="33" t="str">
        <f>IF(S370="","",VLOOKUP(S370,海关监管条件!$A$1:$B$2000,2,FALSE))</f>
        <v xml:space="preserve">A </v>
      </c>
    </row>
    <row r="371" spans="1:30">
      <c r="A371" s="2">
        <v>43511</v>
      </c>
      <c r="B371" s="2">
        <v>43515</v>
      </c>
      <c r="C371" s="2" t="s">
        <v>4200</v>
      </c>
      <c r="D371" s="19" t="s">
        <v>395</v>
      </c>
      <c r="E371" s="19" t="s">
        <v>2641</v>
      </c>
      <c r="F371" s="19" t="s">
        <v>2912</v>
      </c>
      <c r="G371" s="17" t="str">
        <f t="shared" si="68"/>
        <v>KG-ARI-1808-00019-00577/42478928Q</v>
      </c>
      <c r="H371" s="18">
        <f>IF(G371="","",VLOOKUP(G371,WMS!$E$3:$Q$944,7,FALSE))</f>
        <v>6</v>
      </c>
      <c r="I371" s="18">
        <f>IF(G371="","",VLOOKUP(G371,WMS!$E$3:$Q$944,8,FALSE))</f>
        <v>4.3</v>
      </c>
      <c r="J371" s="18">
        <f>IF(G371="","",VLOOKUP(G371,WMS!$E$3:$Q$944,13,FALSE))</f>
        <v>3.5999999999999997E-2</v>
      </c>
      <c r="K371" s="26" t="b">
        <f t="shared" si="69"/>
        <v>1</v>
      </c>
      <c r="L371" s="7">
        <v>2</v>
      </c>
      <c r="M371" s="27">
        <f>IF(G371="","",VLOOKUP(G371,WMS!$E$3:$U$944,7,0)*L371)</f>
        <v>12</v>
      </c>
      <c r="N371" s="28" t="str">
        <f>IF(G371="","",VLOOKUP(G371,WMS!$E$3:$U$944,17,0))</f>
        <v>A43-101</v>
      </c>
      <c r="O371" s="29">
        <f t="shared" si="70"/>
        <v>8.6</v>
      </c>
      <c r="P371" s="29">
        <f t="shared" si="64"/>
        <v>7.1999999999999995E-2</v>
      </c>
      <c r="Q371" s="26" t="str">
        <f>IF(G371="","",VLOOKUP(G371,WMS!$E$3:$G$944,2,FALSE))</f>
        <v>KAS18112901</v>
      </c>
      <c r="R371" s="26" t="str">
        <f>IF(G371="","",VLOOKUP(G371,WMS!$E$3:$G$944,3,FALSE))</f>
        <v>KAS18112901371</v>
      </c>
      <c r="S371" s="17" t="str">
        <f>IF(R371="","",VLOOKUP(R371,CUSTOMS!$E$3:$N$1470,2,FALSE))</f>
        <v>9503008900</v>
      </c>
      <c r="T371" s="17" t="str">
        <f>IF(R371="","",VLOOKUP(R371,CUSTOMS!$E$3:$N$1470,3,FALSE))</f>
        <v>泥膏玩具</v>
      </c>
      <c r="U371" s="18">
        <f t="shared" si="65"/>
        <v>3.5039999999999996</v>
      </c>
      <c r="V371" s="18" t="str">
        <f>IF(R371="","",VLOOKUP(R371,CUSTOMS!$E$3:$N$1470,5,FALSE))</f>
        <v>千克</v>
      </c>
      <c r="W371" s="33">
        <f>IF(R371="","",VLOOKUP(R371,CUSTOMS!$E$3:$N$1470,6,FALSE))</f>
        <v>4.7758620689655196</v>
      </c>
      <c r="X371" s="33">
        <f t="shared" si="66"/>
        <v>16.734620689655177</v>
      </c>
      <c r="Y371" s="18" t="str">
        <f>IF(R371="","",VLOOKUP(R371,CUSTOMS!$E$3:$N$1470,8,FALSE))</f>
        <v>美元</v>
      </c>
      <c r="Z371" s="18" t="str">
        <f>IF(R371="","",VLOOKUP(R371,CUSTOMS!$E$3:$N$1470,9,FALSE))</f>
        <v>中国</v>
      </c>
      <c r="AA371" s="18" t="str">
        <f>IF(R371="","",VLOOKUP(R371,CUSTOMS!$E$3:$N$1470,10,FALSE))</f>
        <v>中国</v>
      </c>
      <c r="AB371" s="33">
        <f>IF(R371="","",VLOOKUP(G371,WMS!$E$3:$T$944,15,FALSE))</f>
        <v>0.29199999999999998</v>
      </c>
      <c r="AC371" s="33">
        <f t="shared" si="67"/>
        <v>3.5039999999999996</v>
      </c>
      <c r="AD371" s="33" t="str">
        <f>IF(S371="","",VLOOKUP(S371,海关监管条件!$A$1:$B$2000,2,FALSE))</f>
        <v xml:space="preserve">A </v>
      </c>
    </row>
    <row r="372" spans="1:30">
      <c r="A372" s="2">
        <v>43511</v>
      </c>
      <c r="B372" s="2">
        <v>43515</v>
      </c>
      <c r="C372" s="2" t="s">
        <v>4200</v>
      </c>
      <c r="D372" s="19" t="s">
        <v>1122</v>
      </c>
      <c r="E372" s="19" t="s">
        <v>3369</v>
      </c>
      <c r="F372" s="19">
        <v>40961200</v>
      </c>
      <c r="G372" s="17" t="str">
        <f t="shared" si="68"/>
        <v>KG-ARI-1812-00048-00927/40961200</v>
      </c>
      <c r="H372" s="18">
        <f>IF(G372="","",VLOOKUP(G372,WMS!$E$3:$Q$944,7,FALSE))</f>
        <v>4</v>
      </c>
      <c r="I372" s="18">
        <f>IF(G372="","",VLOOKUP(G372,WMS!$E$3:$Q$944,8,FALSE))</f>
        <v>2.9</v>
      </c>
      <c r="J372" s="18">
        <f>IF(G372="","",VLOOKUP(G372,WMS!$E$3:$Q$944,13,FALSE))</f>
        <v>0.03</v>
      </c>
      <c r="K372" s="26" t="b">
        <f t="shared" si="69"/>
        <v>1</v>
      </c>
      <c r="L372" s="7">
        <v>24</v>
      </c>
      <c r="M372" s="27">
        <f>IF(G372="","",VLOOKUP(G372,WMS!$E$3:$U$944,7,0)*L372)</f>
        <v>96</v>
      </c>
      <c r="N372" s="28" t="str">
        <f>IF(G372="","",VLOOKUP(G372,WMS!$E$3:$U$944,17,0))</f>
        <v>A34-202</v>
      </c>
      <c r="O372" s="29">
        <f t="shared" si="70"/>
        <v>69.599999999999994</v>
      </c>
      <c r="P372" s="29">
        <f t="shared" si="64"/>
        <v>0.72</v>
      </c>
      <c r="Q372" s="26" t="str">
        <f>IF(G372="","",VLOOKUP(G372,WMS!$E$3:$G$944,2,FALSE))</f>
        <v>KAS19012403</v>
      </c>
      <c r="R372" s="26" t="str">
        <f>IF(G372="","",VLOOKUP(G372,WMS!$E$3:$G$944,3,FALSE))</f>
        <v>KAS1901240308</v>
      </c>
      <c r="S372" s="17" t="str">
        <f>IF(R372="","",VLOOKUP(R372,CUSTOMS!$E$3:$N$1470,2,FALSE))</f>
        <v>7324900000</v>
      </c>
      <c r="T372" s="17" t="str">
        <f>IF(R372="","",VLOOKUP(R372,CUSTOMS!$E$3:$N$1470,3,FALSE))</f>
        <v>铁制浴室架</v>
      </c>
      <c r="U372" s="18">
        <f t="shared" si="65"/>
        <v>96</v>
      </c>
      <c r="V372" s="18" t="str">
        <f>IF(R372="","",VLOOKUP(R372,CUSTOMS!$E$3:$N$1470,5,FALSE))</f>
        <v>只</v>
      </c>
      <c r="W372" s="33">
        <f>IF(R372="","",VLOOKUP(R372,CUSTOMS!$E$3:$N$1470,6,FALSE))</f>
        <v>1.49</v>
      </c>
      <c r="X372" s="33">
        <f t="shared" si="66"/>
        <v>143.04</v>
      </c>
      <c r="Y372" s="18" t="str">
        <f>IF(R372="","",VLOOKUP(R372,CUSTOMS!$E$3:$N$1470,8,FALSE))</f>
        <v>美元</v>
      </c>
      <c r="Z372" s="18" t="str">
        <f>IF(R372="","",VLOOKUP(R372,CUSTOMS!$E$3:$N$1470,9,FALSE))</f>
        <v>中国</v>
      </c>
      <c r="AA372" s="18" t="str">
        <f>IF(R372="","",VLOOKUP(R372,CUSTOMS!$E$3:$N$1470,10,FALSE))</f>
        <v>美国</v>
      </c>
      <c r="AB372" s="33">
        <f>IF(R372="","",VLOOKUP(G372,WMS!$E$3:$T$944,15,FALSE))</f>
        <v>0.52500000000000002</v>
      </c>
      <c r="AC372" s="33">
        <f t="shared" si="67"/>
        <v>50.400000000000006</v>
      </c>
      <c r="AD372" s="33" t="str">
        <f>IF(S372="","",VLOOKUP(S372,海关监管条件!$A$1:$B$2000,2,FALSE))</f>
        <v xml:space="preserve">无 </v>
      </c>
    </row>
    <row r="373" spans="1:30">
      <c r="A373" s="2">
        <v>43511</v>
      </c>
      <c r="B373" s="2">
        <v>43515</v>
      </c>
      <c r="C373" s="2" t="s">
        <v>4200</v>
      </c>
      <c r="D373" s="19" t="s">
        <v>1156</v>
      </c>
      <c r="E373" s="19" t="s">
        <v>3383</v>
      </c>
      <c r="F373" s="19">
        <v>42389545</v>
      </c>
      <c r="G373" s="17" t="str">
        <f t="shared" si="68"/>
        <v>KG-ARI-1812-00048-01201/42389545</v>
      </c>
      <c r="H373" s="18">
        <f>IF(G373="","",VLOOKUP(G373,WMS!$E$3:$Q$944,7,FALSE))</f>
        <v>6</v>
      </c>
      <c r="I373" s="18">
        <f>IF(G373="","",VLOOKUP(G373,WMS!$E$3:$Q$944,8,FALSE))</f>
        <v>2.2000000000000002</v>
      </c>
      <c r="J373" s="18">
        <f>IF(G373="","",VLOOKUP(G373,WMS!$E$3:$Q$944,13,FALSE))</f>
        <v>2.9000000000000001E-2</v>
      </c>
      <c r="K373" s="26" t="b">
        <f t="shared" si="69"/>
        <v>1</v>
      </c>
      <c r="L373" s="7">
        <v>9</v>
      </c>
      <c r="M373" s="27">
        <f>IF(G373="","",VLOOKUP(G373,WMS!$E$3:$U$944,7,0)*L373)</f>
        <v>54</v>
      </c>
      <c r="N373" s="28" t="str">
        <f>IF(G373="","",VLOOKUP(G373,WMS!$E$3:$U$944,17,0))</f>
        <v>A42-301</v>
      </c>
      <c r="O373" s="29">
        <f t="shared" si="70"/>
        <v>19.8</v>
      </c>
      <c r="P373" s="29">
        <f t="shared" si="64"/>
        <v>0.26100000000000001</v>
      </c>
      <c r="Q373" s="26" t="str">
        <f>IF(G373="","",VLOOKUP(G373,WMS!$E$3:$G$944,2,FALSE))</f>
        <v>KAS19012603</v>
      </c>
      <c r="R373" s="26" t="str">
        <f>IF(G373="","",VLOOKUP(G373,WMS!$E$3:$G$944,3,FALSE))</f>
        <v>KAS1901260303</v>
      </c>
      <c r="S373" s="17" t="str">
        <f>IF(R373="","",VLOOKUP(R373,CUSTOMS!$E$3:$N$1470,2,FALSE))</f>
        <v>8517629400</v>
      </c>
      <c r="T373" s="17" t="str">
        <f>IF(R373="","",VLOOKUP(R373,CUSTOMS!$E$3:$N$1470,3,FALSE))</f>
        <v>无线耳机</v>
      </c>
      <c r="U373" s="18">
        <f t="shared" si="65"/>
        <v>54</v>
      </c>
      <c r="V373" s="18" t="str">
        <f>IF(R373="","",VLOOKUP(R373,CUSTOMS!$E$3:$N$1470,5,FALSE))</f>
        <v>个</v>
      </c>
      <c r="W373" s="33">
        <f>IF(R373="","",VLOOKUP(R373,CUSTOMS!$E$3:$N$1470,6,FALSE))</f>
        <v>6.9192307692307704</v>
      </c>
      <c r="X373" s="33">
        <f t="shared" si="66"/>
        <v>373.63846153846163</v>
      </c>
      <c r="Y373" s="18" t="str">
        <f>IF(R373="","",VLOOKUP(R373,CUSTOMS!$E$3:$N$1470,8,FALSE))</f>
        <v>美元</v>
      </c>
      <c r="Z373" s="18" t="str">
        <f>IF(R373="","",VLOOKUP(R373,CUSTOMS!$E$3:$N$1470,9,FALSE))</f>
        <v>中国</v>
      </c>
      <c r="AA373" s="18" t="str">
        <f>IF(R373="","",VLOOKUP(R373,CUSTOMS!$E$3:$N$1470,10,FALSE))</f>
        <v>美国</v>
      </c>
      <c r="AB373" s="33">
        <f>IF(R373="","",VLOOKUP(G373,WMS!$E$3:$T$944,15,FALSE))</f>
        <v>1.5000000000000001E-2</v>
      </c>
      <c r="AC373" s="33">
        <f t="shared" si="67"/>
        <v>0.81</v>
      </c>
      <c r="AD373" s="33" t="str">
        <f>IF(S373="","",VLOOKUP(S373,海关监管条件!$A$1:$B$2000,2,FALSE))</f>
        <v>无</v>
      </c>
    </row>
    <row r="374" spans="1:30">
      <c r="A374" s="2">
        <v>43511</v>
      </c>
      <c r="B374" s="2">
        <v>43515</v>
      </c>
      <c r="C374" s="2" t="s">
        <v>4200</v>
      </c>
      <c r="D374" s="19" t="s">
        <v>1156</v>
      </c>
      <c r="E374" s="19" t="s">
        <v>3383</v>
      </c>
      <c r="F374" s="19">
        <v>42568568</v>
      </c>
      <c r="G374" s="17" t="str">
        <f t="shared" si="68"/>
        <v>KG-ARI-1812-00048-01201/42568568</v>
      </c>
      <c r="H374" s="18">
        <f>IF(G374="","",VLOOKUP(G374,WMS!$E$3:$Q$944,7,FALSE))</f>
        <v>6</v>
      </c>
      <c r="I374" s="18">
        <f>IF(G374="","",VLOOKUP(G374,WMS!$E$3:$Q$944,8,FALSE))</f>
        <v>2</v>
      </c>
      <c r="J374" s="18">
        <f>IF(G374="","",VLOOKUP(G374,WMS!$E$3:$Q$944,13,FALSE))</f>
        <v>2.9000000000000001E-2</v>
      </c>
      <c r="K374" s="26" t="b">
        <f t="shared" si="69"/>
        <v>1</v>
      </c>
      <c r="L374" s="7">
        <v>1</v>
      </c>
      <c r="M374" s="27">
        <f>IF(G374="","",VLOOKUP(G374,WMS!$E$3:$U$944,7,0)*L374)</f>
        <v>6</v>
      </c>
      <c r="N374" s="28" t="str">
        <f>IF(G374="","",VLOOKUP(G374,WMS!$E$3:$U$944,17,0))</f>
        <v>A42-201</v>
      </c>
      <c r="O374" s="29">
        <f t="shared" si="70"/>
        <v>2</v>
      </c>
      <c r="P374" s="29">
        <f t="shared" si="64"/>
        <v>2.9000000000000001E-2</v>
      </c>
      <c r="Q374" s="26" t="str">
        <f>IF(G374="","",VLOOKUP(G374,WMS!$E$3:$G$944,2,FALSE))</f>
        <v>KAS19012603</v>
      </c>
      <c r="R374" s="26" t="str">
        <f>IF(G374="","",VLOOKUP(G374,WMS!$E$3:$G$944,3,FALSE))</f>
        <v>KAS1901260303</v>
      </c>
      <c r="S374" s="17" t="str">
        <f>IF(R374="","",VLOOKUP(R374,CUSTOMS!$E$3:$N$1470,2,FALSE))</f>
        <v>8517629400</v>
      </c>
      <c r="T374" s="17" t="str">
        <f>IF(R374="","",VLOOKUP(R374,CUSTOMS!$E$3:$N$1470,3,FALSE))</f>
        <v>无线耳机</v>
      </c>
      <c r="U374" s="18">
        <f t="shared" si="65"/>
        <v>6</v>
      </c>
      <c r="V374" s="18" t="str">
        <f>IF(R374="","",VLOOKUP(R374,CUSTOMS!$E$3:$N$1470,5,FALSE))</f>
        <v>个</v>
      </c>
      <c r="W374" s="33">
        <f>IF(R374="","",VLOOKUP(R374,CUSTOMS!$E$3:$N$1470,6,FALSE))</f>
        <v>6.9192307692307704</v>
      </c>
      <c r="X374" s="33">
        <f t="shared" si="66"/>
        <v>41.515384615384619</v>
      </c>
      <c r="Y374" s="18" t="str">
        <f>IF(R374="","",VLOOKUP(R374,CUSTOMS!$E$3:$N$1470,8,FALSE))</f>
        <v>美元</v>
      </c>
      <c r="Z374" s="18" t="str">
        <f>IF(R374="","",VLOOKUP(R374,CUSTOMS!$E$3:$N$1470,9,FALSE))</f>
        <v>中国</v>
      </c>
      <c r="AA374" s="18" t="str">
        <f>IF(R374="","",VLOOKUP(R374,CUSTOMS!$E$3:$N$1470,10,FALSE))</f>
        <v>美国</v>
      </c>
      <c r="AB374" s="33">
        <f>IF(R374="","",VLOOKUP(G374,WMS!$E$3:$T$944,15,FALSE))</f>
        <v>0.22833333333333336</v>
      </c>
      <c r="AC374" s="33">
        <f t="shared" si="67"/>
        <v>1.37</v>
      </c>
      <c r="AD374" s="33" t="str">
        <f>IF(S374="","",VLOOKUP(S374,海关监管条件!$A$1:$B$2000,2,FALSE))</f>
        <v>无</v>
      </c>
    </row>
    <row r="375" spans="1:30">
      <c r="A375" s="2">
        <v>43511</v>
      </c>
      <c r="B375" s="2">
        <v>43515</v>
      </c>
      <c r="C375" s="2" t="s">
        <v>4200</v>
      </c>
      <c r="D375" s="19" t="s">
        <v>1156</v>
      </c>
      <c r="E375" s="19" t="s">
        <v>3383</v>
      </c>
      <c r="F375" s="19">
        <v>42614845</v>
      </c>
      <c r="G375" s="17" t="str">
        <f t="shared" si="68"/>
        <v>KG-ARI-1812-00048-01201/42614845</v>
      </c>
      <c r="H375" s="18">
        <f>IF(G375="","",VLOOKUP(G375,WMS!$E$3:$Q$944,7,FALSE))</f>
        <v>12</v>
      </c>
      <c r="I375" s="18">
        <f>IF(G375="","",VLOOKUP(G375,WMS!$E$3:$Q$944,8,FALSE))</f>
        <v>0.8</v>
      </c>
      <c r="J375" s="18">
        <f>IF(G375="","",VLOOKUP(G375,WMS!$E$3:$Q$944,13,FALSE))</f>
        <v>8.0000000000000002E-3</v>
      </c>
      <c r="K375" s="26" t="b">
        <f t="shared" si="69"/>
        <v>1</v>
      </c>
      <c r="L375" s="7">
        <v>5</v>
      </c>
      <c r="M375" s="27">
        <f>IF(G375="","",VLOOKUP(G375,WMS!$E$3:$U$944,7,0)*L375)</f>
        <v>60</v>
      </c>
      <c r="N375" s="28" t="str">
        <f>IF(G375="","",VLOOKUP(G375,WMS!$E$3:$U$944,17,0))</f>
        <v>A42-201</v>
      </c>
      <c r="O375" s="29">
        <f t="shared" si="70"/>
        <v>4</v>
      </c>
      <c r="P375" s="29">
        <f t="shared" si="64"/>
        <v>0.04</v>
      </c>
      <c r="Q375" s="26" t="str">
        <f>IF(G375="","",VLOOKUP(G375,WMS!$E$3:$G$944,2,FALSE))</f>
        <v>KAS19012603</v>
      </c>
      <c r="R375" s="26" t="str">
        <f>IF(G375="","",VLOOKUP(G375,WMS!$E$3:$G$944,3,FALSE))</f>
        <v>KAS1901260301</v>
      </c>
      <c r="S375" s="17" t="str">
        <f>IF(R375="","",VLOOKUP(R375,CUSTOMS!$E$3:$N$1470,2,FALSE))</f>
        <v>8518300000</v>
      </c>
      <c r="T375" s="17" t="str">
        <f>IF(R375="","",VLOOKUP(R375,CUSTOMS!$E$3:$N$1470,3,FALSE))</f>
        <v>耳塞</v>
      </c>
      <c r="U375" s="18">
        <f t="shared" si="65"/>
        <v>60</v>
      </c>
      <c r="V375" s="18" t="str">
        <f>IF(R375="","",VLOOKUP(R375,CUSTOMS!$E$3:$N$1470,5,FALSE))</f>
        <v>个</v>
      </c>
      <c r="W375" s="33">
        <f>IF(R375="","",VLOOKUP(R375,CUSTOMS!$E$3:$N$1470,6,FALSE))</f>
        <v>1.19</v>
      </c>
      <c r="X375" s="33">
        <f t="shared" si="66"/>
        <v>71.399999999999991</v>
      </c>
      <c r="Y375" s="18" t="str">
        <f>IF(R375="","",VLOOKUP(R375,CUSTOMS!$E$3:$N$1470,8,FALSE))</f>
        <v>美元</v>
      </c>
      <c r="Z375" s="18" t="str">
        <f>IF(R375="","",VLOOKUP(R375,CUSTOMS!$E$3:$N$1470,9,FALSE))</f>
        <v>中国</v>
      </c>
      <c r="AA375" s="18" t="str">
        <f>IF(R375="","",VLOOKUP(R375,CUSTOMS!$E$3:$N$1470,10,FALSE))</f>
        <v>美国</v>
      </c>
      <c r="AB375" s="33">
        <f>IF(R375="","",VLOOKUP(G375,WMS!$E$3:$T$944,15,FALSE))</f>
        <v>4.0952380952380948E-2</v>
      </c>
      <c r="AC375" s="33">
        <f t="shared" si="67"/>
        <v>2.4571428571428569</v>
      </c>
      <c r="AD375" s="33" t="str">
        <f>IF(S375="","",VLOOKUP(S375,海关监管条件!$A$1:$B$2000,2,FALSE))</f>
        <v xml:space="preserve">无 </v>
      </c>
    </row>
    <row r="376" spans="1:30">
      <c r="A376" s="2">
        <v>43511</v>
      </c>
      <c r="B376" s="2">
        <v>43515</v>
      </c>
      <c r="C376" s="2" t="s">
        <v>4200</v>
      </c>
      <c r="D376" s="19" t="s">
        <v>796</v>
      </c>
      <c r="E376" s="19" t="s">
        <v>3190</v>
      </c>
      <c r="F376" s="19">
        <v>42581000</v>
      </c>
      <c r="G376" s="17" t="str">
        <f t="shared" si="68"/>
        <v>KG-ARI-1812-00048-01313/42581000</v>
      </c>
      <c r="H376" s="18">
        <f>IF(G376="","",VLOOKUP(G376,WMS!$E$3:$Q$944,7,FALSE))</f>
        <v>6</v>
      </c>
      <c r="I376" s="18">
        <f>IF(G376="","",VLOOKUP(G376,WMS!$E$3:$Q$944,8,FALSE))</f>
        <v>1.9</v>
      </c>
      <c r="J376" s="18">
        <f>IF(G376="","",VLOOKUP(G376,WMS!$E$3:$Q$944,13,FALSE))</f>
        <v>8.0000000000000002E-3</v>
      </c>
      <c r="K376" s="26" t="b">
        <f t="shared" si="69"/>
        <v>1</v>
      </c>
      <c r="L376" s="7">
        <v>10</v>
      </c>
      <c r="M376" s="27">
        <f>IF(G376="","",VLOOKUP(G376,WMS!$E$3:$U$944,7,0)*L376)</f>
        <v>60</v>
      </c>
      <c r="N376" s="28" t="str">
        <f>IF(G376="","",VLOOKUP(G376,WMS!$E$3:$U$944,17,0))</f>
        <v>A33-202</v>
      </c>
      <c r="O376" s="29">
        <f t="shared" si="70"/>
        <v>19</v>
      </c>
      <c r="P376" s="29">
        <f t="shared" si="64"/>
        <v>0.08</v>
      </c>
      <c r="Q376" s="26" t="str">
        <f>IF(G376="","",VLOOKUP(G376,WMS!$E$3:$G$944,2,FALSE))</f>
        <v>KAS19010301</v>
      </c>
      <c r="R376" s="26" t="str">
        <f>IF(G376="","",VLOOKUP(G376,WMS!$E$3:$G$944,3,FALSE))</f>
        <v>KAS1901030102</v>
      </c>
      <c r="S376" s="17" t="str">
        <f>IF(R376="","",VLOOKUP(R376,CUSTOMS!$E$3:$N$1470,2,FALSE))</f>
        <v>3926909090</v>
      </c>
      <c r="T376" s="17" t="str">
        <f>IF(R376="","",VLOOKUP(R376,CUSTOMS!$E$3:$N$1470,3,FALSE))</f>
        <v>宠物碗</v>
      </c>
      <c r="U376" s="18">
        <f t="shared" si="65"/>
        <v>60</v>
      </c>
      <c r="V376" s="18" t="str">
        <f>IF(R376="","",VLOOKUP(R376,CUSTOMS!$E$3:$N$1470,5,FALSE))</f>
        <v>套</v>
      </c>
      <c r="W376" s="33">
        <f>IF(R376="","",VLOOKUP(R376,CUSTOMS!$E$3:$N$1470,6,FALSE))</f>
        <v>2.58</v>
      </c>
      <c r="X376" s="33">
        <f t="shared" si="66"/>
        <v>154.80000000000001</v>
      </c>
      <c r="Y376" s="18" t="str">
        <f>IF(R376="","",VLOOKUP(R376,CUSTOMS!$E$3:$N$1470,8,FALSE))</f>
        <v>美元</v>
      </c>
      <c r="Z376" s="18" t="str">
        <f>IF(R376="","",VLOOKUP(R376,CUSTOMS!$E$3:$N$1470,9,FALSE))</f>
        <v>中国</v>
      </c>
      <c r="AA376" s="18" t="str">
        <f>IF(R376="","",VLOOKUP(R376,CUSTOMS!$E$3:$N$1470,10,FALSE))</f>
        <v>美国</v>
      </c>
      <c r="AB376" s="33">
        <f>IF(R376="","",VLOOKUP(G376,WMS!$E$3:$T$944,15,FALSE))</f>
        <v>0.25</v>
      </c>
      <c r="AC376" s="33">
        <f t="shared" si="67"/>
        <v>15</v>
      </c>
      <c r="AD376" s="33" t="str">
        <f>IF(S376="","",VLOOKUP(S376,海关监管条件!$A$1:$B$2000,2,FALSE))</f>
        <v>无</v>
      </c>
    </row>
    <row r="377" spans="1:30">
      <c r="A377" s="2">
        <v>43511</v>
      </c>
      <c r="B377" s="2">
        <v>43515</v>
      </c>
      <c r="C377" s="2" t="s">
        <v>4200</v>
      </c>
      <c r="D377" s="36" t="s">
        <v>1023</v>
      </c>
      <c r="E377" s="36" t="s">
        <v>3304</v>
      </c>
      <c r="F377" s="36" t="s">
        <v>3310</v>
      </c>
      <c r="G377" s="17" t="str">
        <f t="shared" si="68"/>
        <v>KG-ARI-1812-00048-01883/42576624A</v>
      </c>
      <c r="H377" s="18">
        <f>IF(G377="","",VLOOKUP(G377,WMS!$E$3:$Q$944,7,FALSE))</f>
        <v>12</v>
      </c>
      <c r="I377" s="18">
        <f>IF(G377="","",VLOOKUP(G377,WMS!$E$3:$Q$944,8,FALSE))</f>
        <v>6.45</v>
      </c>
      <c r="J377" s="18">
        <f>IF(G377="","",VLOOKUP(G377,WMS!$E$3:$Q$944,13,FALSE))</f>
        <v>2.1000000000000001E-2</v>
      </c>
      <c r="K377" s="26" t="b">
        <f t="shared" si="69"/>
        <v>1</v>
      </c>
      <c r="L377" s="7">
        <v>9</v>
      </c>
      <c r="M377" s="27">
        <f>IF(G377="","",VLOOKUP(G377,WMS!$E$3:$U$944,7,0)*L377)</f>
        <v>108</v>
      </c>
      <c r="N377" s="28" t="str">
        <f>IF(G377="","",VLOOKUP(G377,WMS!$E$3:$U$944,17,0))</f>
        <v>A11-301</v>
      </c>
      <c r="O377" s="29">
        <f t="shared" si="70"/>
        <v>58.050000000000004</v>
      </c>
      <c r="P377" s="29">
        <f t="shared" si="64"/>
        <v>0.189</v>
      </c>
      <c r="Q377" s="26" t="str">
        <f>IF(G377="","",VLOOKUP(G377,WMS!$E$3:$G$944,2,FALSE))</f>
        <v>KAS19011704</v>
      </c>
      <c r="R377" s="26" t="str">
        <f>IF(G377="","",VLOOKUP(G377,WMS!$E$3:$G$944,3,FALSE))</f>
        <v>KAS1901170405</v>
      </c>
      <c r="S377" s="17" t="str">
        <f>IF(R377="","",VLOOKUP(R377,CUSTOMS!$E$3:$N$1470,2,FALSE))</f>
        <v>6911101900</v>
      </c>
      <c r="T377" s="17" t="str">
        <f>IF(R377="","",VLOOKUP(R377,CUSTOMS!$E$3:$N$1470,3,FALSE))</f>
        <v>日用瓷:罐</v>
      </c>
      <c r="U377" s="18">
        <f t="shared" si="65"/>
        <v>108</v>
      </c>
      <c r="V377" s="18" t="str">
        <f>IF(R377="","",VLOOKUP(R377,CUSTOMS!$E$3:$N$1470,5,FALSE))</f>
        <v>只</v>
      </c>
      <c r="W377" s="33">
        <f>IF(R377="","",VLOOKUP(R377,CUSTOMS!$E$3:$N$1470,6,FALSE))</f>
        <v>1</v>
      </c>
      <c r="X377" s="33">
        <f t="shared" si="66"/>
        <v>108</v>
      </c>
      <c r="Y377" s="18" t="str">
        <f>IF(R377="","",VLOOKUP(R377,CUSTOMS!$E$3:$N$1470,8,FALSE))</f>
        <v>港币</v>
      </c>
      <c r="Z377" s="18" t="str">
        <f>IF(R377="","",VLOOKUP(R377,CUSTOMS!$E$3:$N$1470,9,FALSE))</f>
        <v>中国</v>
      </c>
      <c r="AA377" s="18" t="str">
        <f>IF(R377="","",VLOOKUP(R377,CUSTOMS!$E$3:$N$1470,10,FALSE))</f>
        <v>美国</v>
      </c>
      <c r="AB377" s="33">
        <f>IF(R377="","",VLOOKUP(G377,WMS!$E$3:$T$944,15,FALSE))</f>
        <v>0.45833333333333331</v>
      </c>
      <c r="AC377" s="33">
        <f t="shared" si="67"/>
        <v>49.5</v>
      </c>
      <c r="AD377" s="33" t="str">
        <f>IF(S377="","",VLOOKUP(S377,海关监管条件!$A$1:$B$2000,2,FALSE))</f>
        <v>A</v>
      </c>
    </row>
    <row r="378" spans="1:30">
      <c r="A378" s="2">
        <v>43511</v>
      </c>
      <c r="B378" s="2">
        <v>43515</v>
      </c>
      <c r="C378" s="2" t="s">
        <v>4200</v>
      </c>
      <c r="D378" s="36" t="s">
        <v>1023</v>
      </c>
      <c r="E378" s="36" t="s">
        <v>3304</v>
      </c>
      <c r="F378" s="36" t="s">
        <v>3311</v>
      </c>
      <c r="G378" s="17" t="str">
        <f t="shared" si="68"/>
        <v>KG-ARI-1812-00048-01883/42576624B</v>
      </c>
      <c r="H378" s="18">
        <v>12</v>
      </c>
      <c r="I378" s="18">
        <f>IF(G378="","",VLOOKUP(G378,WMS!$E$3:$Q$944,8,FALSE))</f>
        <v>6.45</v>
      </c>
      <c r="J378" s="18">
        <f>IF(G378="","",VLOOKUP(G378,WMS!$E$3:$Q$944,13,FALSE))</f>
        <v>2.1000000000000001E-2</v>
      </c>
      <c r="K378" s="26" t="e">
        <f t="shared" si="69"/>
        <v>#DIV/0!</v>
      </c>
      <c r="M378" s="27">
        <v>108</v>
      </c>
      <c r="N378" s="28" t="str">
        <f>IF(G378="","",VLOOKUP(G378,WMS!$E$3:$U$944,17,0))</f>
        <v>A11-301</v>
      </c>
      <c r="O378" s="29" t="str">
        <f t="shared" si="70"/>
        <v/>
      </c>
      <c r="P378" s="29" t="str">
        <f t="shared" ref="P378:P413" si="71">IF(L378="","",J378*L378)</f>
        <v/>
      </c>
      <c r="Q378" s="26" t="str">
        <f>IF(G378="","",VLOOKUP(G378,WMS!$E$3:$G$944,2,FALSE))</f>
        <v>KAS19011704</v>
      </c>
      <c r="R378" s="26" t="str">
        <f>IF(G378="","",VLOOKUP(G378,WMS!$E$3:$G$944,3,FALSE))</f>
        <v>KAS1901170401</v>
      </c>
      <c r="S378" s="17" t="str">
        <f>IF(R378="","",VLOOKUP(R378,CUSTOMS!$E$3:$N$1470,2,FALSE))</f>
        <v>4421999090</v>
      </c>
      <c r="T378" s="17" t="str">
        <f>IF(R378="","",VLOOKUP(R378,CUSTOMS!$E$3:$N$1470,3,FALSE))</f>
        <v>木盖</v>
      </c>
      <c r="U378" s="18">
        <f t="shared" ref="U378:U413" si="72">IF(V378="","",IF(V378="千克",M378*AB378,M378))</f>
        <v>108</v>
      </c>
      <c r="V378" s="18" t="str">
        <f>IF(R378="","",VLOOKUP(R378,CUSTOMS!$E$3:$N$1470,5,FALSE))</f>
        <v>只</v>
      </c>
      <c r="W378" s="33">
        <f>IF(R378="","",VLOOKUP(R378,CUSTOMS!$E$3:$N$1470,6,FALSE))</f>
        <v>1</v>
      </c>
      <c r="X378" s="33">
        <f t="shared" ref="X378:X413" si="73">IF(W378="","",U378*W378)</f>
        <v>108</v>
      </c>
      <c r="Y378" s="18" t="str">
        <f>IF(R378="","",VLOOKUP(R378,CUSTOMS!$E$3:$N$1470,8,FALSE))</f>
        <v>港币</v>
      </c>
      <c r="Z378" s="18" t="str">
        <f>IF(R378="","",VLOOKUP(R378,CUSTOMS!$E$3:$N$1470,9,FALSE))</f>
        <v>中国</v>
      </c>
      <c r="AA378" s="18" t="str">
        <f>IF(R378="","",VLOOKUP(R378,CUSTOMS!$E$3:$N$1470,10,FALSE))</f>
        <v>美国</v>
      </c>
      <c r="AB378" s="33">
        <f>IF(R378="","",VLOOKUP(G378,WMS!$E$3:$T$944,15,FALSE))</f>
        <v>0.11249999999999999</v>
      </c>
      <c r="AC378" s="33">
        <f t="shared" ref="AC378:AC413" si="74">IF(AB378="","",M378*AB378)</f>
        <v>12.149999999999999</v>
      </c>
      <c r="AD378" s="33" t="str">
        <f>IF(S378="","",VLOOKUP(S378,海关监管条件!$A$1:$B$2000,2,FALSE))</f>
        <v>AB</v>
      </c>
    </row>
    <row r="379" spans="1:30">
      <c r="A379" s="2">
        <v>43511</v>
      </c>
      <c r="B379" s="2">
        <v>43515</v>
      </c>
      <c r="C379" s="2" t="s">
        <v>4200</v>
      </c>
      <c r="D379" s="36" t="s">
        <v>1023</v>
      </c>
      <c r="E379" s="36" t="s">
        <v>3304</v>
      </c>
      <c r="F379" s="36" t="s">
        <v>3314</v>
      </c>
      <c r="G379" s="17" t="str">
        <f t="shared" si="68"/>
        <v>KG-ARI-1812-00048-01883/42615965A</v>
      </c>
      <c r="H379" s="18">
        <f>IF(G379="","",VLOOKUP(G379,WMS!$E$3:$Q$944,7,FALSE))</f>
        <v>12</v>
      </c>
      <c r="I379" s="18">
        <f>IF(G379="","",VLOOKUP(G379,WMS!$E$3:$Q$944,8,FALSE))</f>
        <v>6.25</v>
      </c>
      <c r="J379" s="18">
        <f>IF(G379="","",VLOOKUP(G379,WMS!$E$3:$Q$944,13,FALSE))</f>
        <v>1.9E-2</v>
      </c>
      <c r="K379" s="26" t="b">
        <f t="shared" si="69"/>
        <v>1</v>
      </c>
      <c r="L379" s="7">
        <v>7</v>
      </c>
      <c r="M379" s="27">
        <f>IF(G379="","",VLOOKUP(G379,WMS!$E$3:$U$944,7,0)*L379)</f>
        <v>84</v>
      </c>
      <c r="N379" s="28" t="str">
        <f>IF(G379="","",VLOOKUP(G379,WMS!$E$3:$U$944,17,0))</f>
        <v>A11-201</v>
      </c>
      <c r="O379" s="29">
        <f t="shared" si="70"/>
        <v>43.75</v>
      </c>
      <c r="P379" s="29">
        <f t="shared" si="71"/>
        <v>0.13300000000000001</v>
      </c>
      <c r="Q379" s="26" t="str">
        <f>IF(G379="","",VLOOKUP(G379,WMS!$E$3:$G$944,2,FALSE))</f>
        <v>KAS19011704</v>
      </c>
      <c r="R379" s="26" t="str">
        <f>IF(G379="","",VLOOKUP(G379,WMS!$E$3:$G$944,3,FALSE))</f>
        <v>KAS1901170405</v>
      </c>
      <c r="S379" s="17" t="str">
        <f>IF(R379="","",VLOOKUP(R379,CUSTOMS!$E$3:$N$1470,2,FALSE))</f>
        <v>6911101900</v>
      </c>
      <c r="T379" s="17" t="str">
        <f>IF(R379="","",VLOOKUP(R379,CUSTOMS!$E$3:$N$1470,3,FALSE))</f>
        <v>日用瓷:罐</v>
      </c>
      <c r="U379" s="18">
        <f t="shared" si="72"/>
        <v>84</v>
      </c>
      <c r="V379" s="18" t="str">
        <f>IF(R379="","",VLOOKUP(R379,CUSTOMS!$E$3:$N$1470,5,FALSE))</f>
        <v>只</v>
      </c>
      <c r="W379" s="33">
        <f>IF(R379="","",VLOOKUP(R379,CUSTOMS!$E$3:$N$1470,6,FALSE))</f>
        <v>1</v>
      </c>
      <c r="X379" s="33">
        <f t="shared" si="73"/>
        <v>84</v>
      </c>
      <c r="Y379" s="18" t="str">
        <f>IF(R379="","",VLOOKUP(R379,CUSTOMS!$E$3:$N$1470,8,FALSE))</f>
        <v>港币</v>
      </c>
      <c r="Z379" s="18" t="str">
        <f>IF(R379="","",VLOOKUP(R379,CUSTOMS!$E$3:$N$1470,9,FALSE))</f>
        <v>中国</v>
      </c>
      <c r="AA379" s="18" t="str">
        <f>IF(R379="","",VLOOKUP(R379,CUSTOMS!$E$3:$N$1470,10,FALSE))</f>
        <v>美国</v>
      </c>
      <c r="AB379" s="33">
        <f>IF(R379="","",VLOOKUP(G379,WMS!$E$3:$T$944,15,FALSE))</f>
        <v>0.45833333333333331</v>
      </c>
      <c r="AC379" s="33">
        <f t="shared" si="74"/>
        <v>38.5</v>
      </c>
      <c r="AD379" s="33" t="str">
        <f>IF(S379="","",VLOOKUP(S379,海关监管条件!$A$1:$B$2000,2,FALSE))</f>
        <v>A</v>
      </c>
    </row>
    <row r="380" spans="1:30">
      <c r="A380" s="2">
        <v>43511</v>
      </c>
      <c r="B380" s="2">
        <v>43515</v>
      </c>
      <c r="C380" s="2" t="s">
        <v>4200</v>
      </c>
      <c r="D380" s="36" t="s">
        <v>1023</v>
      </c>
      <c r="E380" s="36" t="s">
        <v>3304</v>
      </c>
      <c r="F380" s="36" t="s">
        <v>3315</v>
      </c>
      <c r="G380" s="17" t="str">
        <f t="shared" si="68"/>
        <v>KG-ARI-1812-00048-01883/42615965B</v>
      </c>
      <c r="H380" s="18">
        <v>12</v>
      </c>
      <c r="I380" s="18">
        <f>IF(G380="","",VLOOKUP(G380,WMS!$E$3:$Q$944,8,FALSE))</f>
        <v>6.25</v>
      </c>
      <c r="J380" s="18">
        <f>IF(G380="","",VLOOKUP(G380,WMS!$E$3:$Q$944,13,FALSE))</f>
        <v>1.9E-2</v>
      </c>
      <c r="K380" s="26" t="e">
        <f t="shared" si="69"/>
        <v>#DIV/0!</v>
      </c>
      <c r="M380" s="27">
        <v>84</v>
      </c>
      <c r="N380" s="28" t="str">
        <f>IF(G380="","",VLOOKUP(G380,WMS!$E$3:$U$944,17,0))</f>
        <v>A11-201</v>
      </c>
      <c r="O380" s="29" t="str">
        <f t="shared" si="70"/>
        <v/>
      </c>
      <c r="P380" s="29" t="str">
        <f t="shared" si="71"/>
        <v/>
      </c>
      <c r="Q380" s="26" t="str">
        <f>IF(G380="","",VLOOKUP(G380,WMS!$E$3:$G$944,2,FALSE))</f>
        <v>KAS19011704</v>
      </c>
      <c r="R380" s="26" t="str">
        <f>IF(G380="","",VLOOKUP(G380,WMS!$E$3:$G$944,3,FALSE))</f>
        <v>KAS1901170401</v>
      </c>
      <c r="S380" s="17" t="str">
        <f>IF(R380="","",VLOOKUP(R380,CUSTOMS!$E$3:$N$1470,2,FALSE))</f>
        <v>4421999090</v>
      </c>
      <c r="T380" s="17" t="str">
        <f>IF(R380="","",VLOOKUP(R380,CUSTOMS!$E$3:$N$1470,3,FALSE))</f>
        <v>木盖</v>
      </c>
      <c r="U380" s="18">
        <f t="shared" si="72"/>
        <v>84</v>
      </c>
      <c r="V380" s="18" t="str">
        <f>IF(R380="","",VLOOKUP(R380,CUSTOMS!$E$3:$N$1470,5,FALSE))</f>
        <v>只</v>
      </c>
      <c r="W380" s="33">
        <f>IF(R380="","",VLOOKUP(R380,CUSTOMS!$E$3:$N$1470,6,FALSE))</f>
        <v>1</v>
      </c>
      <c r="X380" s="33">
        <f t="shared" si="73"/>
        <v>84</v>
      </c>
      <c r="Y380" s="18" t="str">
        <f>IF(R380="","",VLOOKUP(R380,CUSTOMS!$E$3:$N$1470,8,FALSE))</f>
        <v>港币</v>
      </c>
      <c r="Z380" s="18" t="str">
        <f>IF(R380="","",VLOOKUP(R380,CUSTOMS!$E$3:$N$1470,9,FALSE))</f>
        <v>中国</v>
      </c>
      <c r="AA380" s="18" t="str">
        <f>IF(R380="","",VLOOKUP(R380,CUSTOMS!$E$3:$N$1470,10,FALSE))</f>
        <v>美国</v>
      </c>
      <c r="AB380" s="33">
        <f>IF(R380="","",VLOOKUP(G380,WMS!$E$3:$T$944,15,FALSE))</f>
        <v>0.11249999999999999</v>
      </c>
      <c r="AC380" s="33">
        <f t="shared" si="74"/>
        <v>9.4499999999999993</v>
      </c>
      <c r="AD380" s="33" t="str">
        <f>IF(S380="","",VLOOKUP(S380,海关监管条件!$A$1:$B$2000,2,FALSE))</f>
        <v>AB</v>
      </c>
    </row>
    <row r="381" spans="1:30">
      <c r="A381" s="2">
        <v>43511</v>
      </c>
      <c r="B381" s="2">
        <v>43515</v>
      </c>
      <c r="C381" s="2" t="s">
        <v>4200</v>
      </c>
      <c r="D381" s="19" t="s">
        <v>1172</v>
      </c>
      <c r="E381" s="19" t="s">
        <v>3391</v>
      </c>
      <c r="F381" s="19" t="s">
        <v>3392</v>
      </c>
      <c r="G381" s="17" t="str">
        <f t="shared" si="68"/>
        <v>KG-ARI-1901-00066-01610/42711902</v>
      </c>
      <c r="H381" s="18">
        <f>IF(G381="","",VLOOKUP(G381,WMS!$E$3:$Q$944,7,FALSE))</f>
        <v>8</v>
      </c>
      <c r="I381" s="18">
        <f>IF(G381="","",VLOOKUP(G381,WMS!$E$3:$Q$944,8,FALSE))</f>
        <v>1.2</v>
      </c>
      <c r="J381" s="18">
        <f>IF(G381="","",VLOOKUP(G381,WMS!$E$3:$Q$944,13,FALSE))</f>
        <v>4.0000000000000001E-3</v>
      </c>
      <c r="K381" s="26" t="b">
        <f t="shared" si="69"/>
        <v>1</v>
      </c>
      <c r="L381" s="7">
        <v>4</v>
      </c>
      <c r="M381" s="27">
        <f>IF(G381="","",VLOOKUP(G381,WMS!$E$3:$U$944,7,0)*L381)</f>
        <v>32</v>
      </c>
      <c r="N381" s="28" t="str">
        <f>IF(G381="","",VLOOKUP(G381,WMS!$E$3:$U$944,17,0))</f>
        <v>A21-301</v>
      </c>
      <c r="O381" s="29">
        <f t="shared" si="70"/>
        <v>4.8</v>
      </c>
      <c r="P381" s="29">
        <f t="shared" si="71"/>
        <v>1.6E-2</v>
      </c>
      <c r="Q381" s="26" t="str">
        <f>IF(G381="","",VLOOKUP(G381,WMS!$E$3:$G$944,2,FALSE))</f>
        <v>KAS19012805</v>
      </c>
      <c r="R381" s="26" t="str">
        <f>IF(G381="","",VLOOKUP(G381,WMS!$E$3:$G$944,3,FALSE))</f>
        <v>KAS1901280512</v>
      </c>
      <c r="S381" s="17" t="str">
        <f>IF(R381="","",VLOOKUP(R381,CUSTOMS!$E$3:$N$1470,2,FALSE))</f>
        <v>8205510000</v>
      </c>
      <c r="T381" s="17" t="str">
        <f>IF(R381="","",VLOOKUP(R381,CUSTOMS!$E$3:$N$1470,3,FALSE))</f>
        <v>介饼器</v>
      </c>
      <c r="U381" s="18">
        <f t="shared" si="72"/>
        <v>32</v>
      </c>
      <c r="V381" s="18" t="str">
        <f>IF(R381="","",VLOOKUP(R381,CUSTOMS!$E$3:$N$1470,5,FALSE))</f>
        <v>个</v>
      </c>
      <c r="W381" s="33">
        <f>IF(R381="","",VLOOKUP(R381,CUSTOMS!$E$3:$N$1470,6,FALSE))</f>
        <v>0.621</v>
      </c>
      <c r="X381" s="33">
        <f t="shared" si="73"/>
        <v>19.872</v>
      </c>
      <c r="Y381" s="18" t="str">
        <f>IF(R381="","",VLOOKUP(R381,CUSTOMS!$E$3:$N$1470,8,FALSE))</f>
        <v>美元</v>
      </c>
      <c r="Z381" s="18" t="str">
        <f>IF(R381="","",VLOOKUP(R381,CUSTOMS!$E$3:$N$1470,9,FALSE))</f>
        <v>中国</v>
      </c>
      <c r="AA381" s="18" t="str">
        <f>IF(R381="","",VLOOKUP(R381,CUSTOMS!$E$3:$N$1470,10,FALSE))</f>
        <v>美国</v>
      </c>
      <c r="AB381" s="33">
        <f>IF(R381="","",VLOOKUP(G381,WMS!$E$3:$T$944,15,FALSE))</f>
        <v>0.1275</v>
      </c>
      <c r="AC381" s="33">
        <f t="shared" si="74"/>
        <v>4.08</v>
      </c>
      <c r="AD381" s="33" t="str">
        <f>IF(S381="","",VLOOKUP(S381,海关监管条件!$A$1:$B$2000,2,FALSE))</f>
        <v xml:space="preserve">无 </v>
      </c>
    </row>
    <row r="382" spans="1:30">
      <c r="A382" s="2">
        <v>43511</v>
      </c>
      <c r="B382" s="2">
        <v>43515</v>
      </c>
      <c r="C382" s="2" t="s">
        <v>4200</v>
      </c>
      <c r="D382" s="19" t="s">
        <v>1172</v>
      </c>
      <c r="E382" s="19" t="s">
        <v>3391</v>
      </c>
      <c r="F382" s="19" t="s">
        <v>3394</v>
      </c>
      <c r="G382" s="17" t="str">
        <f t="shared" si="68"/>
        <v>KG-ARI-1901-00066-01610/42712213</v>
      </c>
      <c r="H382" s="18">
        <f>IF(G382="","",VLOOKUP(G382,WMS!$E$3:$Q$944,7,FALSE))</f>
        <v>8</v>
      </c>
      <c r="I382" s="18">
        <f>IF(G382="","",VLOOKUP(G382,WMS!$E$3:$Q$944,8,FALSE))</f>
        <v>2.1</v>
      </c>
      <c r="J382" s="18">
        <f>IF(G382="","",VLOOKUP(G382,WMS!$E$3:$Q$944,13,FALSE))</f>
        <v>6.0000000000000001E-3</v>
      </c>
      <c r="K382" s="26" t="b">
        <f t="shared" si="69"/>
        <v>1</v>
      </c>
      <c r="L382" s="7">
        <v>8</v>
      </c>
      <c r="M382" s="27">
        <f>IF(G382="","",VLOOKUP(G382,WMS!$E$3:$U$944,7,0)*L382)</f>
        <v>64</v>
      </c>
      <c r="N382" s="28" t="str">
        <f>IF(G382="","",VLOOKUP(G382,WMS!$E$3:$U$944,17,0))</f>
        <v>A21-301</v>
      </c>
      <c r="O382" s="29">
        <f t="shared" si="70"/>
        <v>16.8</v>
      </c>
      <c r="P382" s="29">
        <f t="shared" si="71"/>
        <v>4.8000000000000001E-2</v>
      </c>
      <c r="Q382" s="26" t="str">
        <f>IF(G382="","",VLOOKUP(G382,WMS!$E$3:$G$944,2,FALSE))</f>
        <v>KAS19012805</v>
      </c>
      <c r="R382" s="26" t="str">
        <f>IF(G382="","",VLOOKUP(G382,WMS!$E$3:$G$944,3,FALSE))</f>
        <v>KAS1901280519</v>
      </c>
      <c r="S382" s="17" t="str">
        <f>IF(R382="","",VLOOKUP(R382,CUSTOMS!$E$3:$N$1470,2,FALSE))</f>
        <v>8205510000</v>
      </c>
      <c r="T382" s="17" t="str">
        <f>IF(R382="","",VLOOKUP(R382,CUSTOMS!$E$3:$N$1470,3,FALSE))</f>
        <v>开瓶器</v>
      </c>
      <c r="U382" s="18">
        <f t="shared" si="72"/>
        <v>64</v>
      </c>
      <c r="V382" s="18" t="str">
        <f>IF(R382="","",VLOOKUP(R382,CUSTOMS!$E$3:$N$1470,5,FALSE))</f>
        <v>个</v>
      </c>
      <c r="W382" s="33">
        <f>IF(R382="","",VLOOKUP(R382,CUSTOMS!$E$3:$N$1470,6,FALSE))</f>
        <v>1.4430000000000001</v>
      </c>
      <c r="X382" s="33">
        <f t="shared" si="73"/>
        <v>92.352000000000004</v>
      </c>
      <c r="Y382" s="18" t="str">
        <f>IF(R382="","",VLOOKUP(R382,CUSTOMS!$E$3:$N$1470,8,FALSE))</f>
        <v>美元</v>
      </c>
      <c r="Z382" s="18" t="str">
        <f>IF(R382="","",VLOOKUP(R382,CUSTOMS!$E$3:$N$1470,9,FALSE))</f>
        <v>中国</v>
      </c>
      <c r="AA382" s="18" t="str">
        <f>IF(R382="","",VLOOKUP(R382,CUSTOMS!$E$3:$N$1470,10,FALSE))</f>
        <v>美国</v>
      </c>
      <c r="AB382" s="33">
        <f>IF(R382="","",VLOOKUP(G382,WMS!$E$3:$T$944,15,FALSE))</f>
        <v>0.23499999999999999</v>
      </c>
      <c r="AC382" s="33">
        <f t="shared" si="74"/>
        <v>15.04</v>
      </c>
      <c r="AD382" s="33" t="str">
        <f>IF(S382="","",VLOOKUP(S382,海关监管条件!$A$1:$B$2000,2,FALSE))</f>
        <v xml:space="preserve">无 </v>
      </c>
    </row>
    <row r="383" spans="1:30">
      <c r="A383" s="2">
        <v>43511</v>
      </c>
      <c r="B383" s="2">
        <v>43515</v>
      </c>
      <c r="C383" s="2" t="s">
        <v>4200</v>
      </c>
      <c r="D383" s="19" t="s">
        <v>1172</v>
      </c>
      <c r="E383" s="19" t="s">
        <v>3391</v>
      </c>
      <c r="F383" s="19" t="s">
        <v>3393</v>
      </c>
      <c r="G383" s="17" t="str">
        <f t="shared" si="68"/>
        <v>KG-ARI-1901-00066-01610/42712244</v>
      </c>
      <c r="H383" s="18">
        <f>IF(G383="","",VLOOKUP(G383,WMS!$E$3:$Q$944,7,FALSE))</f>
        <v>8</v>
      </c>
      <c r="I383" s="18">
        <f>IF(G383="","",VLOOKUP(G383,WMS!$E$3:$Q$944,8,FALSE))</f>
        <v>1.6</v>
      </c>
      <c r="J383" s="18">
        <f>IF(G383="","",VLOOKUP(G383,WMS!$E$3:$Q$944,13,FALSE))</f>
        <v>7.0000000000000001E-3</v>
      </c>
      <c r="K383" s="26" t="b">
        <f t="shared" si="69"/>
        <v>1</v>
      </c>
      <c r="L383" s="7">
        <v>4</v>
      </c>
      <c r="M383" s="27">
        <f>IF(G383="","",VLOOKUP(G383,WMS!$E$3:$U$944,7,0)*L383)</f>
        <v>32</v>
      </c>
      <c r="N383" s="28" t="str">
        <f>IF(G383="","",VLOOKUP(G383,WMS!$E$3:$U$944,17,0))</f>
        <v>A21-301</v>
      </c>
      <c r="O383" s="29">
        <f t="shared" si="70"/>
        <v>6.4</v>
      </c>
      <c r="P383" s="29">
        <f t="shared" si="71"/>
        <v>2.8000000000000001E-2</v>
      </c>
      <c r="Q383" s="26" t="str">
        <f>IF(G383="","",VLOOKUP(G383,WMS!$E$3:$G$944,2,FALSE))</f>
        <v>KAS19012805</v>
      </c>
      <c r="R383" s="26" t="str">
        <f>IF(G383="","",VLOOKUP(G383,WMS!$E$3:$G$944,3,FALSE))</f>
        <v>KAS1901280513</v>
      </c>
      <c r="S383" s="17" t="str">
        <f>IF(R383="","",VLOOKUP(R383,CUSTOMS!$E$3:$N$1470,2,FALSE))</f>
        <v>8205510000</v>
      </c>
      <c r="T383" s="17" t="str">
        <f>IF(R383="","",VLOOKUP(R383,CUSTOMS!$E$3:$N$1470,3,FALSE))</f>
        <v>柠檬压</v>
      </c>
      <c r="U383" s="18">
        <f t="shared" si="72"/>
        <v>32</v>
      </c>
      <c r="V383" s="18" t="str">
        <f>IF(R383="","",VLOOKUP(R383,CUSTOMS!$E$3:$N$1470,5,FALSE))</f>
        <v>个</v>
      </c>
      <c r="W383" s="33">
        <f>IF(R383="","",VLOOKUP(R383,CUSTOMS!$E$3:$N$1470,6,FALSE))</f>
        <v>1.143</v>
      </c>
      <c r="X383" s="33">
        <f t="shared" si="73"/>
        <v>36.576000000000001</v>
      </c>
      <c r="Y383" s="18" t="str">
        <f>IF(R383="","",VLOOKUP(R383,CUSTOMS!$E$3:$N$1470,8,FALSE))</f>
        <v>美元</v>
      </c>
      <c r="Z383" s="18" t="str">
        <f>IF(R383="","",VLOOKUP(R383,CUSTOMS!$E$3:$N$1470,9,FALSE))</f>
        <v>中国</v>
      </c>
      <c r="AA383" s="18" t="str">
        <f>IF(R383="","",VLOOKUP(R383,CUSTOMS!$E$3:$N$1470,10,FALSE))</f>
        <v>美国</v>
      </c>
      <c r="AB383" s="33">
        <f>IF(R383="","",VLOOKUP(G383,WMS!$E$3:$T$944,15,FALSE))</f>
        <v>0.17500000000000002</v>
      </c>
      <c r="AC383" s="33">
        <f t="shared" si="74"/>
        <v>5.6000000000000005</v>
      </c>
      <c r="AD383" s="33" t="str">
        <f>IF(S383="","",VLOOKUP(S383,海关监管条件!$A$1:$B$2000,2,FALSE))</f>
        <v xml:space="preserve">无 </v>
      </c>
    </row>
    <row r="384" spans="1:30">
      <c r="A384" s="2">
        <v>43517</v>
      </c>
      <c r="B384" s="2">
        <v>43518</v>
      </c>
      <c r="C384" s="2" t="s">
        <v>4201</v>
      </c>
      <c r="D384" s="19" t="s">
        <v>283</v>
      </c>
      <c r="E384" s="19" t="s">
        <v>2724</v>
      </c>
      <c r="F384" s="19">
        <v>42283195</v>
      </c>
      <c r="G384" s="17" t="str">
        <f t="shared" si="68"/>
        <v>KG-KGT-1808-00016-00614/42283195</v>
      </c>
      <c r="H384" s="18">
        <f>IF(G384="","",VLOOKUP(G384,WMS!$E$3:$Q$944,7,FALSE))</f>
        <v>180</v>
      </c>
      <c r="I384" s="18">
        <f>IF(G384="","",VLOOKUP(G384,WMS!$E$3:$Q$944,8,FALSE))</f>
        <v>158</v>
      </c>
      <c r="J384" s="18">
        <f>IF(G384="","",VLOOKUP(G384,WMS!$E$3:$Q$944,13,FALSE))</f>
        <v>0.78700000000000003</v>
      </c>
      <c r="K384" s="26" t="b">
        <f t="shared" si="69"/>
        <v>1</v>
      </c>
      <c r="L384" s="7">
        <v>13</v>
      </c>
      <c r="M384" s="27">
        <f>IF(G384="","",VLOOKUP(G384,WMS!$E$3:$U$944,7,0)*L384)</f>
        <v>2340</v>
      </c>
      <c r="N384" s="28" t="str">
        <f>IF(G384="","",VLOOKUP(G384,WMS!$E$3:$U$944,17,0))</f>
        <v>A410</v>
      </c>
      <c r="O384" s="29">
        <f t="shared" si="70"/>
        <v>2054</v>
      </c>
      <c r="P384" s="29">
        <f t="shared" si="71"/>
        <v>10.231</v>
      </c>
      <c r="Q384" s="26" t="str">
        <f>IF(G384="","",VLOOKUP(G384,WMS!$E$3:$G$944,2,FALSE))</f>
        <v>KAS18091501</v>
      </c>
      <c r="R384" s="26" t="str">
        <f>IF(G384="","",VLOOKUP(G384,WMS!$E$3:$G$944,3,FALSE))</f>
        <v>KAS1809150101</v>
      </c>
      <c r="S384" s="17" t="str">
        <f>IF(R384="","",VLOOKUP(R384,CUSTOMS!$E$3:$N$1470,2,FALSE))</f>
        <v>3924900000</v>
      </c>
      <c r="T384" s="17" t="str">
        <f>IF(R384="","",VLOOKUP(R384,CUSTOMS!$E$3:$N$1470,3,FALSE))</f>
        <v>塑胶胶篮</v>
      </c>
      <c r="U384" s="18">
        <f t="shared" si="72"/>
        <v>2002</v>
      </c>
      <c r="V384" s="18" t="str">
        <f>IF(R384="","",VLOOKUP(R384,CUSTOMS!$E$3:$N$1470,5,FALSE))</f>
        <v>千克</v>
      </c>
      <c r="W384" s="33">
        <f>IF(R384="","",VLOOKUP(R384,CUSTOMS!$E$3:$N$1470,6,FALSE))</f>
        <v>2</v>
      </c>
      <c r="X384" s="33">
        <f t="shared" si="73"/>
        <v>4004</v>
      </c>
      <c r="Y384" s="18" t="str">
        <f>IF(R384="","",VLOOKUP(R384,CUSTOMS!$E$3:$N$1470,8,FALSE))</f>
        <v>美元</v>
      </c>
      <c r="Z384" s="18" t="str">
        <f>IF(R384="","",VLOOKUP(R384,CUSTOMS!$E$3:$N$1470,9,FALSE))</f>
        <v>中国</v>
      </c>
      <c r="AA384" s="18" t="str">
        <f>IF(R384="","",VLOOKUP(R384,CUSTOMS!$E$3:$N$1470,10,FALSE))</f>
        <v>印度尼西亚</v>
      </c>
      <c r="AB384" s="33">
        <f>IF(R384="","",VLOOKUP(G384,WMS!$E$3:$T$944,15,FALSE))</f>
        <v>0.85555555555555551</v>
      </c>
      <c r="AC384" s="33">
        <f t="shared" si="74"/>
        <v>2002</v>
      </c>
      <c r="AD384" s="33" t="str">
        <f>IF(S384="","",VLOOKUP(S384,海关监管条件!$A$1:$B$2000,2,FALSE))</f>
        <v xml:space="preserve">A </v>
      </c>
    </row>
    <row r="385" spans="1:30">
      <c r="A385" s="2">
        <v>43518</v>
      </c>
      <c r="B385" s="2">
        <v>43519</v>
      </c>
      <c r="C385" s="2" t="s">
        <v>4202</v>
      </c>
      <c r="D385" s="3" t="s">
        <v>980</v>
      </c>
      <c r="E385" s="3" t="s">
        <v>3272</v>
      </c>
      <c r="F385" s="3">
        <v>41526750</v>
      </c>
      <c r="G385" s="17" t="str">
        <f t="shared" si="68"/>
        <v>KG-ROB-1901-00064-01522/41526750</v>
      </c>
      <c r="H385" s="18">
        <f>IF(G385="","",VLOOKUP(G385,WMS!$E$3:$Q$944,7,FALSE))</f>
        <v>12</v>
      </c>
      <c r="I385" s="18">
        <f>IF(G385="","",VLOOKUP(G385,WMS!$E$3:$Q$944,8,FALSE))</f>
        <v>4.5999999999999996</v>
      </c>
      <c r="J385" s="18">
        <f>IF(G385="","",VLOOKUP(G385,WMS!$E$3:$Q$944,13,FALSE))</f>
        <v>7.0000000000000001E-3</v>
      </c>
      <c r="K385" s="26" t="b">
        <f t="shared" si="69"/>
        <v>1</v>
      </c>
      <c r="L385" s="7">
        <v>42</v>
      </c>
      <c r="M385" s="27">
        <f>IF(G385="","",VLOOKUP(G385,WMS!$E$3:$U$944,7,0)*L385)</f>
        <v>504</v>
      </c>
      <c r="N385" s="28" t="str">
        <f>IF(G385="","",VLOOKUP(G385,WMS!$E$3:$U$944,17,0))</f>
        <v>A02-103</v>
      </c>
      <c r="O385" s="29">
        <f t="shared" si="70"/>
        <v>193.2</v>
      </c>
      <c r="P385" s="29">
        <f t="shared" si="71"/>
        <v>0.29399999999999998</v>
      </c>
      <c r="Q385" s="26" t="str">
        <f>IF(G385="","",VLOOKUP(G385,WMS!$E$3:$G$944,2,FALSE))</f>
        <v>KAS19011504</v>
      </c>
      <c r="R385" s="26" t="str">
        <f>IF(G385="","",VLOOKUP(G385,WMS!$E$3:$G$944,3,FALSE))</f>
        <v>KAS1901150402</v>
      </c>
      <c r="S385" s="17" t="str">
        <f>IF(R385="","",VLOOKUP(R385,CUSTOMS!$E$3:$N$1470,2,FALSE))</f>
        <v>8214900010</v>
      </c>
      <c r="T385" s="17" t="str">
        <f>IF(R385="","",VLOOKUP(R385,CUSTOMS!$E$3:$N$1470,3,FALSE))</f>
        <v>切肉刀</v>
      </c>
      <c r="U385" s="18">
        <f t="shared" si="72"/>
        <v>504</v>
      </c>
      <c r="V385" s="18" t="str">
        <f>IF(R385="","",VLOOKUP(R385,CUSTOMS!$E$3:$N$1470,5,FALSE))</f>
        <v>把</v>
      </c>
      <c r="W385" s="33">
        <f>IF(R385="","",VLOOKUP(R385,CUSTOMS!$E$3:$N$1470,6,FALSE))</f>
        <v>1.4</v>
      </c>
      <c r="X385" s="33">
        <f t="shared" si="73"/>
        <v>705.59999999999991</v>
      </c>
      <c r="Y385" s="18" t="str">
        <f>IF(R385="","",VLOOKUP(R385,CUSTOMS!$E$3:$N$1470,8,FALSE))</f>
        <v>美元</v>
      </c>
      <c r="Z385" s="18" t="str">
        <f>IF(R385="","",VLOOKUP(R385,CUSTOMS!$E$3:$N$1470,9,FALSE))</f>
        <v>中国</v>
      </c>
      <c r="AA385" s="18" t="str">
        <f>IF(R385="","",VLOOKUP(R385,CUSTOMS!$E$3:$N$1470,10,FALSE))</f>
        <v>泰国</v>
      </c>
      <c r="AB385" s="33">
        <f>IF(R385="","",VLOOKUP(G385,WMS!$E$3:$T$944,15,FALSE))</f>
        <v>0.34166666666666662</v>
      </c>
      <c r="AC385" s="33">
        <f t="shared" si="74"/>
        <v>172.2</v>
      </c>
      <c r="AD385" s="33" t="str">
        <f>IF(S385="","",VLOOKUP(S385,海关监管条件!$A$1:$B$2000,2,FALSE))</f>
        <v>A</v>
      </c>
    </row>
    <row r="386" spans="1:30">
      <c r="A386" s="2">
        <v>43518</v>
      </c>
      <c r="B386" s="2">
        <v>43519</v>
      </c>
      <c r="C386" s="2" t="s">
        <v>4202</v>
      </c>
      <c r="D386" s="19" t="s">
        <v>990</v>
      </c>
      <c r="E386" s="19" t="s">
        <v>3293</v>
      </c>
      <c r="F386" s="19">
        <v>39424907</v>
      </c>
      <c r="G386" s="17" t="str">
        <f t="shared" si="68"/>
        <v>KG-ROB-1901-00064-01533/39424907</v>
      </c>
      <c r="H386" s="18">
        <f>IF(G386="","",VLOOKUP(G386,WMS!$E$3:$Q$944,7,FALSE))</f>
        <v>12</v>
      </c>
      <c r="I386" s="18">
        <f>IF(G386="","",VLOOKUP(G386,WMS!$E$3:$Q$944,8,FALSE))</f>
        <v>2.5</v>
      </c>
      <c r="J386" s="18">
        <f>IF(G386="","",VLOOKUP(G386,WMS!$E$3:$Q$944,13,FALSE))</f>
        <v>5.0000000000000001E-3</v>
      </c>
      <c r="K386" s="26" t="b">
        <f t="shared" si="69"/>
        <v>1</v>
      </c>
      <c r="L386" s="7">
        <v>84</v>
      </c>
      <c r="M386" s="27">
        <f>IF(G386="","",VLOOKUP(G386,WMS!$E$3:$U$944,7,0)*L386)</f>
        <v>1008</v>
      </c>
      <c r="N386" s="28" t="str">
        <f>IF(G386="","",VLOOKUP(G386,WMS!$E$3:$U$944,17,0))</f>
        <v>A07-201</v>
      </c>
      <c r="O386" s="29">
        <f t="shared" si="70"/>
        <v>210</v>
      </c>
      <c r="P386" s="29">
        <f t="shared" si="71"/>
        <v>0.42</v>
      </c>
      <c r="Q386" s="26" t="str">
        <f>IF(G386="","",VLOOKUP(G386,WMS!$E$3:$G$944,2,FALSE))</f>
        <v>KAS19011507</v>
      </c>
      <c r="R386" s="26" t="str">
        <f>IF(G386="","",VLOOKUP(G386,WMS!$E$3:$G$944,3,FALSE))</f>
        <v>KAS1901150703</v>
      </c>
      <c r="S386" s="17" t="str">
        <f>IF(R386="","",VLOOKUP(R386,CUSTOMS!$E$3:$N$1470,2,FALSE))</f>
        <v>8205510000</v>
      </c>
      <c r="T386" s="17" t="str">
        <f>IF(R386="","",VLOOKUP(R386,CUSTOMS!$E$3:$N$1470,3,FALSE))</f>
        <v>手工工具</v>
      </c>
      <c r="U386" s="18">
        <f t="shared" si="72"/>
        <v>1008</v>
      </c>
      <c r="V386" s="18" t="str">
        <f>IF(R386="","",VLOOKUP(R386,CUSTOMS!$E$3:$N$1470,5,FALSE))</f>
        <v>只</v>
      </c>
      <c r="W386" s="33">
        <f>IF(R386="","",VLOOKUP(R386,CUSTOMS!$E$3:$N$1470,6,FALSE))</f>
        <v>1.01</v>
      </c>
      <c r="X386" s="33">
        <f t="shared" si="73"/>
        <v>1018.08</v>
      </c>
      <c r="Y386" s="18" t="str">
        <f>IF(R386="","",VLOOKUP(R386,CUSTOMS!$E$3:$N$1470,8,FALSE))</f>
        <v>美元</v>
      </c>
      <c r="Z386" s="18" t="str">
        <f>IF(R386="","",VLOOKUP(R386,CUSTOMS!$E$3:$N$1470,9,FALSE))</f>
        <v>中国</v>
      </c>
      <c r="AA386" s="18" t="str">
        <f>IF(R386="","",VLOOKUP(R386,CUSTOMS!$E$3:$N$1470,10,FALSE))</f>
        <v>泰国</v>
      </c>
      <c r="AB386" s="33">
        <f>IF(R386="","",VLOOKUP(G386,WMS!$E$3:$T$944,15,FALSE))</f>
        <v>0.19166666666666668</v>
      </c>
      <c r="AC386" s="33">
        <f t="shared" si="74"/>
        <v>193.20000000000002</v>
      </c>
      <c r="AD386" s="33" t="str">
        <f>IF(S386="","",VLOOKUP(S386,海关监管条件!$A$1:$B$2000,2,FALSE))</f>
        <v xml:space="preserve">无 </v>
      </c>
    </row>
    <row r="387" spans="1:30">
      <c r="A387" s="2">
        <v>43518</v>
      </c>
      <c r="B387" s="2">
        <v>43519</v>
      </c>
      <c r="C387" s="2" t="s">
        <v>4202</v>
      </c>
      <c r="D387" s="19" t="s">
        <v>990</v>
      </c>
      <c r="E387" s="19" t="s">
        <v>3293</v>
      </c>
      <c r="F387" s="19">
        <v>42175100</v>
      </c>
      <c r="G387" s="17" t="str">
        <f t="shared" si="68"/>
        <v>KG-ROB-1901-00064-01533/42175100</v>
      </c>
      <c r="H387" s="18">
        <f>IF(G387="","",VLOOKUP(G387,WMS!$E$3:$Q$944,7,FALSE))</f>
        <v>6</v>
      </c>
      <c r="I387" s="18">
        <f>IF(G387="","",VLOOKUP(G387,WMS!$E$3:$Q$944,8,FALSE))</f>
        <v>3.4</v>
      </c>
      <c r="J387" s="18">
        <f>IF(G387="","",VLOOKUP(G387,WMS!$E$3:$Q$944,13,FALSE))</f>
        <v>0.01</v>
      </c>
      <c r="K387" s="26" t="b">
        <f t="shared" si="69"/>
        <v>1</v>
      </c>
      <c r="L387" s="7">
        <v>84</v>
      </c>
      <c r="M387" s="27">
        <f>IF(G387="","",VLOOKUP(G387,WMS!$E$3:$U$944,7,0)*L387)</f>
        <v>504</v>
      </c>
      <c r="N387" s="28" t="str">
        <f>IF(G387="","",VLOOKUP(G387,WMS!$E$3:$U$944,17,0))</f>
        <v>A14-201</v>
      </c>
      <c r="O387" s="29">
        <f t="shared" si="70"/>
        <v>285.59999999999997</v>
      </c>
      <c r="P387" s="29">
        <f t="shared" si="71"/>
        <v>0.84</v>
      </c>
      <c r="Q387" s="26" t="str">
        <f>IF(G387="","",VLOOKUP(G387,WMS!$E$3:$G$944,2,FALSE))</f>
        <v>KAS19011507</v>
      </c>
      <c r="R387" s="26" t="str">
        <f>IF(G387="","",VLOOKUP(G387,WMS!$E$3:$G$944,3,FALSE))</f>
        <v>KAS1901150704</v>
      </c>
      <c r="S387" s="17" t="str">
        <f>IF(R387="","",VLOOKUP(R387,CUSTOMS!$E$3:$N$1470,2,FALSE))</f>
        <v>8213000000</v>
      </c>
      <c r="T387" s="17" t="str">
        <f>IF(R387="","",VLOOKUP(R387,CUSTOMS!$E$3:$N$1470,3,FALSE))</f>
        <v>3件套剪刀</v>
      </c>
      <c r="U387" s="18">
        <f t="shared" si="72"/>
        <v>504</v>
      </c>
      <c r="V387" s="18" t="str">
        <f>IF(R387="","",VLOOKUP(R387,CUSTOMS!$E$3:$N$1470,5,FALSE))</f>
        <v>套</v>
      </c>
      <c r="W387" s="33">
        <f>IF(R387="","",VLOOKUP(R387,CUSTOMS!$E$3:$N$1470,6,FALSE))</f>
        <v>3.02</v>
      </c>
      <c r="X387" s="33">
        <f t="shared" si="73"/>
        <v>1522.08</v>
      </c>
      <c r="Y387" s="18" t="str">
        <f>IF(R387="","",VLOOKUP(R387,CUSTOMS!$E$3:$N$1470,8,FALSE))</f>
        <v>美元</v>
      </c>
      <c r="Z387" s="18" t="str">
        <f>IF(R387="","",VLOOKUP(R387,CUSTOMS!$E$3:$N$1470,9,FALSE))</f>
        <v>中国</v>
      </c>
      <c r="AA387" s="18" t="str">
        <f>IF(R387="","",VLOOKUP(R387,CUSTOMS!$E$3:$N$1470,10,FALSE))</f>
        <v>泰国</v>
      </c>
      <c r="AB387" s="33">
        <f>IF(R387="","",VLOOKUP(G387,WMS!$E$3:$T$944,15,FALSE))</f>
        <v>0.5083333333333333</v>
      </c>
      <c r="AC387" s="33">
        <f t="shared" si="74"/>
        <v>256.2</v>
      </c>
      <c r="AD387" s="33" t="str">
        <f>IF(S387="","",VLOOKUP(S387,海关监管条件!$A$1:$B$2000,2,FALSE))</f>
        <v>无</v>
      </c>
    </row>
    <row r="388" spans="1:30">
      <c r="A388" s="2">
        <v>43518</v>
      </c>
      <c r="B388" s="2">
        <v>43519</v>
      </c>
      <c r="C388" s="2" t="s">
        <v>4202</v>
      </c>
      <c r="D388" s="19" t="s">
        <v>990</v>
      </c>
      <c r="E388" s="19" t="s">
        <v>3293</v>
      </c>
      <c r="F388" s="19">
        <v>42487432</v>
      </c>
      <c r="G388" s="17" t="str">
        <f t="shared" si="68"/>
        <v>KG-ROB-1901-00064-01533/42487432</v>
      </c>
      <c r="H388" s="18">
        <f>IF(G388="","",VLOOKUP(G388,WMS!$E$3:$Q$944,7,FALSE))</f>
        <v>24</v>
      </c>
      <c r="I388" s="18">
        <f>IF(G388="","",VLOOKUP(G388,WMS!$E$3:$Q$944,8,FALSE))</f>
        <v>3.1</v>
      </c>
      <c r="J388" s="18">
        <f>IF(G388="","",VLOOKUP(G388,WMS!$E$3:$Q$944,13,FALSE))</f>
        <v>4.4999999999999998E-2</v>
      </c>
      <c r="K388" s="26" t="b">
        <f t="shared" si="69"/>
        <v>1</v>
      </c>
      <c r="L388" s="7">
        <v>49</v>
      </c>
      <c r="M388" s="27">
        <f>IF(G388="","",VLOOKUP(G388,WMS!$E$3:$U$944,7,0)*L388)</f>
        <v>1176</v>
      </c>
      <c r="N388" s="28" t="str">
        <f>IF(G388="","",VLOOKUP(G388,WMS!$E$3:$U$944,17,0))</f>
        <v>A34-103</v>
      </c>
      <c r="O388" s="29">
        <f t="shared" si="70"/>
        <v>151.9</v>
      </c>
      <c r="P388" s="29">
        <f t="shared" si="71"/>
        <v>2.2050000000000001</v>
      </c>
      <c r="Q388" s="26" t="str">
        <f>IF(G388="","",VLOOKUP(G388,WMS!$E$3:$G$944,2,FALSE))</f>
        <v>KAS19011507</v>
      </c>
      <c r="R388" s="26" t="str">
        <f>IF(G388="","",VLOOKUP(G388,WMS!$E$3:$G$944,3,FALSE))</f>
        <v>KAS1901150703</v>
      </c>
      <c r="S388" s="17" t="str">
        <f>IF(R388="","",VLOOKUP(R388,CUSTOMS!$E$3:$N$1470,2,FALSE))</f>
        <v>8205510000</v>
      </c>
      <c r="T388" s="17" t="str">
        <f>IF(R388="","",VLOOKUP(R388,CUSTOMS!$E$3:$N$1470,3,FALSE))</f>
        <v>手工工具</v>
      </c>
      <c r="U388" s="18">
        <f t="shared" si="72"/>
        <v>1176</v>
      </c>
      <c r="V388" s="18" t="str">
        <f>IF(R388="","",VLOOKUP(R388,CUSTOMS!$E$3:$N$1470,5,FALSE))</f>
        <v>只</v>
      </c>
      <c r="W388" s="33">
        <f>IF(R388="","",VLOOKUP(R388,CUSTOMS!$E$3:$N$1470,6,FALSE))</f>
        <v>1.01</v>
      </c>
      <c r="X388" s="33">
        <f t="shared" si="73"/>
        <v>1187.76</v>
      </c>
      <c r="Y388" s="18" t="str">
        <f>IF(R388="","",VLOOKUP(R388,CUSTOMS!$E$3:$N$1470,8,FALSE))</f>
        <v>美元</v>
      </c>
      <c r="Z388" s="18" t="str">
        <f>IF(R388="","",VLOOKUP(R388,CUSTOMS!$E$3:$N$1470,9,FALSE))</f>
        <v>中国</v>
      </c>
      <c r="AA388" s="18" t="str">
        <f>IF(R388="","",VLOOKUP(R388,CUSTOMS!$E$3:$N$1470,10,FALSE))</f>
        <v>泰国</v>
      </c>
      <c r="AB388" s="33">
        <f>IF(R388="","",VLOOKUP(G388,WMS!$E$3:$T$944,15,FALSE))</f>
        <v>0.10583333333333333</v>
      </c>
      <c r="AC388" s="33">
        <f t="shared" si="74"/>
        <v>124.46000000000001</v>
      </c>
      <c r="AD388" s="33" t="str">
        <f>IF(S388="","",VLOOKUP(S388,海关监管条件!$A$1:$B$2000,2,FALSE))</f>
        <v xml:space="preserve">无 </v>
      </c>
    </row>
    <row r="389" spans="1:30">
      <c r="A389" s="2">
        <v>43518</v>
      </c>
      <c r="B389" s="2">
        <v>43519</v>
      </c>
      <c r="C389" s="2" t="s">
        <v>4202</v>
      </c>
      <c r="D389" s="19" t="s">
        <v>1079</v>
      </c>
      <c r="E389" s="19" t="s">
        <v>3338</v>
      </c>
      <c r="F389" s="19">
        <v>42022879</v>
      </c>
      <c r="G389" s="17" t="str">
        <f t="shared" si="68"/>
        <v>KG-ROB-1901-00064-01535/42022879</v>
      </c>
      <c r="H389" s="18">
        <f>IF(G389="","",VLOOKUP(G389,WMS!$E$3:$Q$944,7,FALSE))</f>
        <v>72</v>
      </c>
      <c r="I389" s="18">
        <f>IF(G389="","",VLOOKUP(G389,WMS!$E$3:$Q$944,8,FALSE))</f>
        <v>4.6500000000000004</v>
      </c>
      <c r="J389" s="18">
        <f>IF(G389="","",VLOOKUP(G389,WMS!$E$3:$Q$944,13,FALSE))</f>
        <v>4.0000000000000001E-3</v>
      </c>
      <c r="K389" s="26" t="b">
        <f t="shared" si="69"/>
        <v>1</v>
      </c>
      <c r="L389" s="7">
        <v>29</v>
      </c>
      <c r="M389" s="27">
        <f>IF(G389="","",VLOOKUP(G389,WMS!$E$3:$U$944,7,0)*L389)</f>
        <v>2088</v>
      </c>
      <c r="N389" s="28" t="str">
        <f>IF(G389="","",VLOOKUP(G389,WMS!$E$3:$U$944,17,0))</f>
        <v>A14-102</v>
      </c>
      <c r="O389" s="29">
        <f t="shared" si="70"/>
        <v>134.85000000000002</v>
      </c>
      <c r="P389" s="29">
        <f t="shared" si="71"/>
        <v>0.11600000000000001</v>
      </c>
      <c r="Q389" s="26" t="str">
        <f>IF(G389="","",VLOOKUP(G389,WMS!$E$3:$G$944,2,FALSE))</f>
        <v>KAS19011805</v>
      </c>
      <c r="R389" s="26" t="str">
        <f>IF(G389="","",VLOOKUP(G389,WMS!$E$3:$G$944,3,FALSE))</f>
        <v>KAS1901180502</v>
      </c>
      <c r="S389" s="17" t="str">
        <f>IF(R389="","",VLOOKUP(R389,CUSTOMS!$E$3:$N$1470,2,FALSE))</f>
        <v>8215990000</v>
      </c>
      <c r="T389" s="17" t="str">
        <f>IF(R389="","",VLOOKUP(R389,CUSTOMS!$E$3:$N$1470,3,FALSE))</f>
        <v>餐厨用具</v>
      </c>
      <c r="U389" s="18">
        <f t="shared" si="72"/>
        <v>2088</v>
      </c>
      <c r="V389" s="18" t="str">
        <f>IF(R389="","",VLOOKUP(R389,CUSTOMS!$E$3:$N$1470,5,FALSE))</f>
        <v>把</v>
      </c>
      <c r="W389" s="33">
        <f>IF(R389="","",VLOOKUP(R389,CUSTOMS!$E$3:$N$1470,6,FALSE))</f>
        <v>0.25</v>
      </c>
      <c r="X389" s="33">
        <f t="shared" si="73"/>
        <v>522</v>
      </c>
      <c r="Y389" s="18" t="str">
        <f>IF(R389="","",VLOOKUP(R389,CUSTOMS!$E$3:$N$1470,8,FALSE))</f>
        <v>美元</v>
      </c>
      <c r="Z389" s="18" t="str">
        <f>IF(R389="","",VLOOKUP(R389,CUSTOMS!$E$3:$N$1470,9,FALSE))</f>
        <v>中国</v>
      </c>
      <c r="AA389" s="18" t="str">
        <f>IF(R389="","",VLOOKUP(R389,CUSTOMS!$E$3:$N$1470,10,FALSE))</f>
        <v>泰国</v>
      </c>
      <c r="AB389" s="33">
        <f>IF(R389="","",VLOOKUP(G389,WMS!$E$3:$T$944,15,FALSE))</f>
        <v>5.6944444444444443E-2</v>
      </c>
      <c r="AC389" s="33">
        <f t="shared" si="74"/>
        <v>118.89999999999999</v>
      </c>
      <c r="AD389" s="33" t="str">
        <f>IF(S389="","",VLOOKUP(S389,海关监管条件!$A$1:$B$2000,2,FALSE))</f>
        <v>A</v>
      </c>
    </row>
    <row r="390" spans="1:30">
      <c r="A390" s="2">
        <v>43518</v>
      </c>
      <c r="B390" s="2">
        <v>43519</v>
      </c>
      <c r="C390" s="2" t="s">
        <v>4202</v>
      </c>
      <c r="D390" s="19" t="s">
        <v>1079</v>
      </c>
      <c r="E390" s="19" t="s">
        <v>3338</v>
      </c>
      <c r="F390" s="19">
        <v>42107132</v>
      </c>
      <c r="G390" s="17" t="str">
        <f t="shared" si="68"/>
        <v>KG-ROB-1901-00064-01535/42107132</v>
      </c>
      <c r="H390" s="18">
        <f>IF(G390="","",VLOOKUP(G390,WMS!$E$3:$Q$944,7,FALSE))</f>
        <v>40</v>
      </c>
      <c r="I390" s="18">
        <f>IF(G390="","",VLOOKUP(G390,WMS!$E$3:$Q$944,8,FALSE))</f>
        <v>4.05</v>
      </c>
      <c r="J390" s="18">
        <f>IF(G390="","",VLOOKUP(G390,WMS!$E$3:$Q$944,13,FALSE))</f>
        <v>3.0000000000000001E-3</v>
      </c>
      <c r="K390" s="26" t="b">
        <f t="shared" si="69"/>
        <v>1</v>
      </c>
      <c r="L390" s="7">
        <v>60</v>
      </c>
      <c r="M390" s="27">
        <f>IF(G390="","",VLOOKUP(G390,WMS!$E$3:$U$944,7,0)*L390)</f>
        <v>2400</v>
      </c>
      <c r="N390" s="28" t="str">
        <f>IF(G390="","",VLOOKUP(G390,WMS!$E$3:$U$944,17,0))</f>
        <v>A14-102</v>
      </c>
      <c r="O390" s="29">
        <f t="shared" si="70"/>
        <v>243</v>
      </c>
      <c r="P390" s="29">
        <f t="shared" si="71"/>
        <v>0.18</v>
      </c>
      <c r="Q390" s="26" t="str">
        <f>IF(G390="","",VLOOKUP(G390,WMS!$E$3:$G$944,2,FALSE))</f>
        <v>KAS19011805</v>
      </c>
      <c r="R390" s="26" t="str">
        <f>IF(G390="","",VLOOKUP(G390,WMS!$E$3:$G$944,3,FALSE))</f>
        <v>KAS1901180504</v>
      </c>
      <c r="S390" s="17" t="str">
        <f>IF(R390="","",VLOOKUP(R390,CUSTOMS!$E$3:$N$1470,2,FALSE))</f>
        <v>8215990000</v>
      </c>
      <c r="T390" s="17" t="str">
        <f>IF(R390="","",VLOOKUP(R390,CUSTOMS!$E$3:$N$1470,3,FALSE))</f>
        <v>餐厨用具</v>
      </c>
      <c r="U390" s="18">
        <f t="shared" si="72"/>
        <v>2400</v>
      </c>
      <c r="V390" s="18" t="str">
        <f>IF(R390="","",VLOOKUP(R390,CUSTOMS!$E$3:$N$1470,5,FALSE))</f>
        <v>把</v>
      </c>
      <c r="W390" s="33">
        <f>IF(R390="","",VLOOKUP(R390,CUSTOMS!$E$3:$N$1470,6,FALSE))</f>
        <v>0.26</v>
      </c>
      <c r="X390" s="33">
        <f t="shared" si="73"/>
        <v>624</v>
      </c>
      <c r="Y390" s="18" t="str">
        <f>IF(R390="","",VLOOKUP(R390,CUSTOMS!$E$3:$N$1470,8,FALSE))</f>
        <v>美元</v>
      </c>
      <c r="Z390" s="18" t="str">
        <f>IF(R390="","",VLOOKUP(R390,CUSTOMS!$E$3:$N$1470,9,FALSE))</f>
        <v>中国</v>
      </c>
      <c r="AA390" s="18" t="str">
        <f>IF(R390="","",VLOOKUP(R390,CUSTOMS!$E$3:$N$1470,10,FALSE))</f>
        <v>泰国</v>
      </c>
      <c r="AB390" s="33">
        <f>IF(R390="","",VLOOKUP(G390,WMS!$E$3:$T$944,15,FALSE))</f>
        <v>8.950000000000001E-2</v>
      </c>
      <c r="AC390" s="33">
        <f t="shared" si="74"/>
        <v>214.8</v>
      </c>
      <c r="AD390" s="33" t="str">
        <f>IF(S390="","",VLOOKUP(S390,海关监管条件!$A$1:$B$2000,2,FALSE))</f>
        <v>A</v>
      </c>
    </row>
    <row r="391" spans="1:30">
      <c r="A391" s="2">
        <v>43518</v>
      </c>
      <c r="B391" s="2">
        <v>43519</v>
      </c>
      <c r="C391" s="2" t="s">
        <v>4202</v>
      </c>
      <c r="D391" s="19" t="s">
        <v>1163</v>
      </c>
      <c r="E391" s="19" t="s">
        <v>3386</v>
      </c>
      <c r="F391" s="19" t="s">
        <v>3387</v>
      </c>
      <c r="G391" s="17" t="str">
        <f t="shared" si="68"/>
        <v>KG-ROB-1901-00064-01731/42565475</v>
      </c>
      <c r="H391" s="18">
        <f>IF(G391="","",VLOOKUP(G391,WMS!$E$3:$Q$944,7,FALSE))</f>
        <v>36</v>
      </c>
      <c r="I391" s="18">
        <f>IF(G391="","",VLOOKUP(G391,WMS!$E$3:$Q$944,8,FALSE))</f>
        <v>1.25</v>
      </c>
      <c r="J391" s="18">
        <f>IF(G391="","",VLOOKUP(G391,WMS!$E$3:$Q$944,13,FALSE))</f>
        <v>1.0999999999999999E-2</v>
      </c>
      <c r="K391" s="26" t="b">
        <f t="shared" si="69"/>
        <v>1</v>
      </c>
      <c r="L391" s="7">
        <v>33</v>
      </c>
      <c r="M391" s="27">
        <f>IF(G391="","",VLOOKUP(G391,WMS!$E$3:$U$944,7,0)*L391)</f>
        <v>1188</v>
      </c>
      <c r="N391" s="28" t="str">
        <f>IF(G391="","",VLOOKUP(G391,WMS!$E$3:$U$944,17,0))</f>
        <v>A07-303</v>
      </c>
      <c r="O391" s="29">
        <f t="shared" si="70"/>
        <v>41.25</v>
      </c>
      <c r="P391" s="29">
        <f t="shared" si="71"/>
        <v>0.36299999999999999</v>
      </c>
      <c r="Q391" s="26" t="str">
        <f>IF(G391="","",VLOOKUP(G391,WMS!$E$3:$G$944,2,FALSE))</f>
        <v>KAS19012802</v>
      </c>
      <c r="R391" s="26" t="str">
        <f>IF(G391="","",VLOOKUP(G391,WMS!$E$3:$G$944,3,FALSE))</f>
        <v>KAS1901280201</v>
      </c>
      <c r="S391" s="17" t="str">
        <f>IF(R391="","",VLOOKUP(R391,CUSTOMS!$E$3:$N$1470,2,FALSE))</f>
        <v>8205510000</v>
      </c>
      <c r="T391" s="17" t="str">
        <f>IF(R391="","",VLOOKUP(R391,CUSTOMS!$E$3:$N$1470,3,FALSE))</f>
        <v>不锈钢刨</v>
      </c>
      <c r="U391" s="18">
        <f t="shared" si="72"/>
        <v>1188</v>
      </c>
      <c r="V391" s="18" t="str">
        <f>IF(R391="","",VLOOKUP(R391,CUSTOMS!$E$3:$N$1470,5,FALSE))</f>
        <v>个</v>
      </c>
      <c r="W391" s="33">
        <f>IF(R391="","",VLOOKUP(R391,CUSTOMS!$E$3:$N$1470,6,FALSE))</f>
        <v>0.193</v>
      </c>
      <c r="X391" s="33">
        <f t="shared" si="73"/>
        <v>229.28399999999999</v>
      </c>
      <c r="Y391" s="18" t="str">
        <f>IF(R391="","",VLOOKUP(R391,CUSTOMS!$E$3:$N$1470,8,FALSE))</f>
        <v>美元</v>
      </c>
      <c r="Z391" s="18" t="str">
        <f>IF(R391="","",VLOOKUP(R391,CUSTOMS!$E$3:$N$1470,9,FALSE))</f>
        <v>中国</v>
      </c>
      <c r="AA391" s="18" t="str">
        <f>IF(R391="","",VLOOKUP(R391,CUSTOMS!$E$3:$N$1470,10,FALSE))</f>
        <v>泰国</v>
      </c>
      <c r="AB391" s="33">
        <f>IF(R391="","",VLOOKUP(G391,WMS!$E$3:$T$944,15,FALSE))</f>
        <v>2.2222222222222223E-2</v>
      </c>
      <c r="AC391" s="33">
        <f t="shared" si="74"/>
        <v>26.400000000000002</v>
      </c>
      <c r="AD391" s="33" t="str">
        <f>IF(S391="","",VLOOKUP(S391,海关监管条件!$A$1:$B$2000,2,FALSE))</f>
        <v xml:space="preserve">无 </v>
      </c>
    </row>
    <row r="392" spans="1:30">
      <c r="A392" s="2">
        <v>43518</v>
      </c>
      <c r="B392" s="2">
        <v>43519</v>
      </c>
      <c r="C392" s="2" t="s">
        <v>4202</v>
      </c>
      <c r="D392" s="19" t="s">
        <v>857</v>
      </c>
      <c r="E392" s="19" t="s">
        <v>3213</v>
      </c>
      <c r="F392" s="19">
        <v>42567196</v>
      </c>
      <c r="G392" s="17" t="str">
        <f t="shared" si="68"/>
        <v>KG-ROB-1901-00064-01735/42567196</v>
      </c>
      <c r="H392" s="18">
        <f>IF(G392="","",VLOOKUP(G392,WMS!$E$3:$Q$944,7,FALSE))</f>
        <v>21</v>
      </c>
      <c r="I392" s="18">
        <f>IF(G392="","",VLOOKUP(G392,WMS!$E$3:$Q$944,8,FALSE))</f>
        <v>3.6</v>
      </c>
      <c r="J392" s="18">
        <f>IF(G392="","",VLOOKUP(G392,WMS!$E$3:$Q$944,13,FALSE))</f>
        <v>3.6999999999999998E-2</v>
      </c>
      <c r="K392" s="26" t="b">
        <f t="shared" si="69"/>
        <v>1</v>
      </c>
      <c r="L392" s="7">
        <v>72</v>
      </c>
      <c r="M392" s="27">
        <f>IF(G392="","",VLOOKUP(G392,WMS!$E$3:$U$944,7,0)*L392)</f>
        <v>1512</v>
      </c>
      <c r="N392" s="28" t="str">
        <f>IF(G392="","",VLOOKUP(G392,WMS!$E$3:$U$944,17,0))</f>
        <v>A07-303</v>
      </c>
      <c r="O392" s="29">
        <f t="shared" si="70"/>
        <v>259.2</v>
      </c>
      <c r="P392" s="29">
        <f t="shared" si="71"/>
        <v>2.6639999999999997</v>
      </c>
      <c r="Q392" s="26" t="str">
        <f>IF(G392="","",VLOOKUP(G392,WMS!$E$3:$G$944,2,FALSE))</f>
        <v>KAS19010701</v>
      </c>
      <c r="R392" s="26" t="str">
        <f>IF(G392="","",VLOOKUP(G392,WMS!$E$3:$G$944,3,FALSE))</f>
        <v>KAS1901070102</v>
      </c>
      <c r="S392" s="17" t="str">
        <f>IF(R392="","",VLOOKUP(R392,CUSTOMS!$E$3:$N$1470,2,FALSE))</f>
        <v>3924100000</v>
      </c>
      <c r="T392" s="17" t="str">
        <f>IF(R392="","",VLOOKUP(R392,CUSTOMS!$E$3:$N$1470,3,FALSE))</f>
        <v>塑胶冰格</v>
      </c>
      <c r="U392" s="18">
        <f t="shared" si="72"/>
        <v>230.19718309859152</v>
      </c>
      <c r="V392" s="18" t="str">
        <f>IF(R392="","",VLOOKUP(R392,CUSTOMS!$E$3:$N$1470,5,FALSE))</f>
        <v>千克</v>
      </c>
      <c r="W392" s="33">
        <f>IF(R392="","",VLOOKUP(R392,CUSTOMS!$E$3:$N$1470,6,FALSE))</f>
        <v>2</v>
      </c>
      <c r="X392" s="33">
        <f t="shared" si="73"/>
        <v>460.39436619718305</v>
      </c>
      <c r="Y392" s="18" t="str">
        <f>IF(R392="","",VLOOKUP(R392,CUSTOMS!$E$3:$N$1470,8,FALSE))</f>
        <v>美元</v>
      </c>
      <c r="Z392" s="18" t="str">
        <f>IF(R392="","",VLOOKUP(R392,CUSTOMS!$E$3:$N$1470,9,FALSE))</f>
        <v>中国</v>
      </c>
      <c r="AA392" s="18" t="str">
        <f>IF(R392="","",VLOOKUP(R392,CUSTOMS!$E$3:$N$1470,10,FALSE))</f>
        <v>泰国</v>
      </c>
      <c r="AB392" s="33">
        <f>IF(R392="","",VLOOKUP(G392,WMS!$E$3:$T$944,15,FALSE))</f>
        <v>0.15224681421864519</v>
      </c>
      <c r="AC392" s="33">
        <f t="shared" si="74"/>
        <v>230.19718309859152</v>
      </c>
      <c r="AD392" s="33" t="str">
        <f>IF(S392="","",VLOOKUP(S392,海关监管条件!$A$1:$B$2000,2,FALSE))</f>
        <v xml:space="preserve">A </v>
      </c>
    </row>
    <row r="393" spans="1:30">
      <c r="A393" s="2">
        <v>43518</v>
      </c>
      <c r="B393" s="2">
        <v>43519</v>
      </c>
      <c r="C393" s="2" t="s">
        <v>4202</v>
      </c>
      <c r="D393" s="19" t="s">
        <v>971</v>
      </c>
      <c r="E393" s="19" t="s">
        <v>3269</v>
      </c>
      <c r="F393" s="19">
        <v>42205418</v>
      </c>
      <c r="G393" s="17" t="str">
        <f t="shared" si="68"/>
        <v>KG-ROB-1901-00064-01756/42205418</v>
      </c>
      <c r="H393" s="18">
        <f>IF(G393="","",VLOOKUP(G393,WMS!$E$3:$Q$944,7,FALSE))</f>
        <v>10</v>
      </c>
      <c r="I393" s="18">
        <f>IF(G393="","",VLOOKUP(G393,WMS!$E$3:$Q$944,8,FALSE))</f>
        <v>1.3</v>
      </c>
      <c r="J393" s="18">
        <f>IF(G393="","",VLOOKUP(G393,WMS!$E$3:$Q$944,13,FALSE))</f>
        <v>4.0000000000000001E-3</v>
      </c>
      <c r="K393" s="26" t="b">
        <f t="shared" si="69"/>
        <v>1</v>
      </c>
      <c r="L393" s="7">
        <v>120</v>
      </c>
      <c r="M393" s="27">
        <f>IF(G393="","",VLOOKUP(G393,WMS!$E$3:$U$944,7,0)*L393)</f>
        <v>1200</v>
      </c>
      <c r="N393" s="28" t="str">
        <f>IF(G393="","",VLOOKUP(G393,WMS!$E$3:$U$944,17,0))</f>
        <v>A15-203</v>
      </c>
      <c r="O393" s="29">
        <f t="shared" si="70"/>
        <v>156</v>
      </c>
      <c r="P393" s="29">
        <f t="shared" si="71"/>
        <v>0.48</v>
      </c>
      <c r="Q393" s="26" t="str">
        <f>IF(G393="","",VLOOKUP(G393,WMS!$E$3:$G$944,2,FALSE))</f>
        <v>KAS19011104</v>
      </c>
      <c r="R393" s="26" t="str">
        <f>IF(G393="","",VLOOKUP(G393,WMS!$E$3:$G$944,3,FALSE))</f>
        <v>KAS1901110402</v>
      </c>
      <c r="S393" s="17" t="str">
        <f>IF(R393="","",VLOOKUP(R393,CUSTOMS!$E$3:$N$1470,2,FALSE))</f>
        <v>8215990000</v>
      </c>
      <c r="T393" s="17" t="str">
        <f>IF(R393="","",VLOOKUP(R393,CUSTOMS!$E$3:$N$1470,3,FALSE))</f>
        <v>食物夹</v>
      </c>
      <c r="U393" s="18">
        <f t="shared" si="72"/>
        <v>1200</v>
      </c>
      <c r="V393" s="18" t="str">
        <f>IF(R393="","",VLOOKUP(R393,CUSTOMS!$E$3:$N$1470,5,FALSE))</f>
        <v>只</v>
      </c>
      <c r="W393" s="33">
        <f>IF(R393="","",VLOOKUP(R393,CUSTOMS!$E$3:$N$1470,6,FALSE))</f>
        <v>0.61</v>
      </c>
      <c r="X393" s="33">
        <f t="shared" si="73"/>
        <v>732</v>
      </c>
      <c r="Y393" s="18" t="str">
        <f>IF(R393="","",VLOOKUP(R393,CUSTOMS!$E$3:$N$1470,8,FALSE))</f>
        <v>美元</v>
      </c>
      <c r="Z393" s="18" t="str">
        <f>IF(R393="","",VLOOKUP(R393,CUSTOMS!$E$3:$N$1470,9,FALSE))</f>
        <v>中国</v>
      </c>
      <c r="AA393" s="18" t="str">
        <f>IF(R393="","",VLOOKUP(R393,CUSTOMS!$E$3:$N$1470,10,FALSE))</f>
        <v>泰国</v>
      </c>
      <c r="AB393" s="33">
        <f>IF(R393="","",VLOOKUP(G393,WMS!$E$3:$T$944,15,FALSE))</f>
        <v>0.12</v>
      </c>
      <c r="AC393" s="33">
        <f t="shared" si="74"/>
        <v>144</v>
      </c>
      <c r="AD393" s="33" t="str">
        <f>IF(S393="","",VLOOKUP(S393,海关监管条件!$A$1:$B$2000,2,FALSE))</f>
        <v>A</v>
      </c>
    </row>
    <row r="394" spans="1:30">
      <c r="A394" s="2">
        <v>43518</v>
      </c>
      <c r="B394" s="2">
        <v>43519</v>
      </c>
      <c r="C394" s="2" t="s">
        <v>4202</v>
      </c>
      <c r="D394" s="19" t="s">
        <v>1019</v>
      </c>
      <c r="E394" s="19" t="s">
        <v>3300</v>
      </c>
      <c r="F394" s="19">
        <v>42626244</v>
      </c>
      <c r="G394" s="17" t="str">
        <f t="shared" si="68"/>
        <v>KG-ROB-1902-00084-01904/42626244</v>
      </c>
      <c r="H394" s="18">
        <f>IF(G394="","",VLOOKUP(G394,WMS!$E$3:$Q$944,7,FALSE))</f>
        <v>4</v>
      </c>
      <c r="I394" s="18">
        <f>IF(G394="","",VLOOKUP(G394,WMS!$E$3:$Q$944,8,FALSE))</f>
        <v>4.5999999999999996</v>
      </c>
      <c r="J394" s="18">
        <f>IF(G394="","",VLOOKUP(G394,WMS!$E$3:$Q$944,13,FALSE))</f>
        <v>0.01</v>
      </c>
      <c r="K394" s="26" t="b">
        <f t="shared" si="69"/>
        <v>1</v>
      </c>
      <c r="L394" s="7">
        <v>170</v>
      </c>
      <c r="M394" s="27">
        <f>IF(G394="","",VLOOKUP(G394,WMS!$E$3:$U$944,7,0)*L394)</f>
        <v>680</v>
      </c>
      <c r="N394" s="28" t="str">
        <f>IF(G394="","",VLOOKUP(G394,WMS!$E$3:$U$944,17,0))</f>
        <v>A07-102</v>
      </c>
      <c r="O394" s="29">
        <f t="shared" si="70"/>
        <v>781.99999999999989</v>
      </c>
      <c r="P394" s="29">
        <f t="shared" si="71"/>
        <v>1.7</v>
      </c>
      <c r="Q394" s="26" t="str">
        <f>IF(G394="","",VLOOKUP(G394,WMS!$E$3:$G$944,2,FALSE))</f>
        <v>KAS19011703</v>
      </c>
      <c r="R394" s="26" t="str">
        <f>IF(G394="","",VLOOKUP(G394,WMS!$E$3:$G$944,3,FALSE))</f>
        <v>KAS1901170301</v>
      </c>
      <c r="S394" s="17" t="str">
        <f>IF(R394="","",VLOOKUP(R394,CUSTOMS!$E$3:$N$1470,2,FALSE))</f>
        <v>3406000090</v>
      </c>
      <c r="T394" s="17" t="str">
        <f>IF(R394="","",VLOOKUP(R394,CUSTOMS!$E$3:$N$1470,3,FALSE))</f>
        <v>工艺蜡烛</v>
      </c>
      <c r="U394" s="18">
        <f t="shared" si="72"/>
        <v>680</v>
      </c>
      <c r="V394" s="18" t="str">
        <f>IF(R394="","",VLOOKUP(R394,CUSTOMS!$E$3:$N$1470,5,FALSE))</f>
        <v>只</v>
      </c>
      <c r="W394" s="33">
        <f>IF(R394="","",VLOOKUP(R394,CUSTOMS!$E$3:$N$1470,6,FALSE))</f>
        <v>0.5</v>
      </c>
      <c r="X394" s="33">
        <f t="shared" si="73"/>
        <v>340</v>
      </c>
      <c r="Y394" s="18" t="str">
        <f>IF(R394="","",VLOOKUP(R394,CUSTOMS!$E$3:$N$1470,8,FALSE))</f>
        <v>美元</v>
      </c>
      <c r="Z394" s="18" t="str">
        <f>IF(R394="","",VLOOKUP(R394,CUSTOMS!$E$3:$N$1470,9,FALSE))</f>
        <v>中国</v>
      </c>
      <c r="AA394" s="18" t="str">
        <f>IF(R394="","",VLOOKUP(R394,CUSTOMS!$E$3:$N$1470,10,FALSE))</f>
        <v>泰国</v>
      </c>
      <c r="AB394" s="33">
        <f>IF(R394="","",VLOOKUP(G394,WMS!$E$3:$T$944,15,FALSE))</f>
        <v>0.8</v>
      </c>
      <c r="AC394" s="33">
        <f t="shared" si="74"/>
        <v>544</v>
      </c>
      <c r="AD394" s="33" t="str">
        <f>IF(S394="","",VLOOKUP(S394,海关监管条件!$A$1:$B$2000,2,FALSE))</f>
        <v xml:space="preserve">无 </v>
      </c>
    </row>
    <row r="395" spans="1:30">
      <c r="A395" s="2">
        <v>43525</v>
      </c>
      <c r="B395" s="2">
        <v>43528</v>
      </c>
      <c r="C395" s="2" t="s">
        <v>4203</v>
      </c>
      <c r="D395" s="3" t="s">
        <v>1181</v>
      </c>
      <c r="E395" s="3" t="s">
        <v>3398</v>
      </c>
      <c r="F395" s="3" t="s">
        <v>3399</v>
      </c>
      <c r="G395" s="17" t="str">
        <f t="shared" si="68"/>
        <v>KG-ROB-1901-00064-01818/42115427A</v>
      </c>
      <c r="H395" s="18">
        <f>IF(G395="","",VLOOKUP(G395,WMS!$E$3:$Q$944,7,FALSE))</f>
        <v>4</v>
      </c>
      <c r="I395" s="18">
        <f>IF(G395="","",VLOOKUP(G395,WMS!$E$3:$Q$944,8,FALSE))</f>
        <v>10.85</v>
      </c>
      <c r="J395" s="18">
        <f>IF(G395="","",VLOOKUP(G395,WMS!$E$3:$Q$944,13,FALSE))</f>
        <v>0.14099999999999999</v>
      </c>
      <c r="K395" s="26" t="b">
        <f t="shared" si="69"/>
        <v>1</v>
      </c>
      <c r="L395" s="7">
        <v>182</v>
      </c>
      <c r="M395" s="27">
        <f>IF(G395="","",VLOOKUP(G395,WMS!$E$3:$U$944,7,0)*L395)</f>
        <v>728</v>
      </c>
      <c r="N395" s="28" t="str">
        <f>IF(G395="","",VLOOKUP(G395,WMS!$E$3:$U$944,17,0))</f>
        <v>A403</v>
      </c>
      <c r="O395" s="29">
        <f t="shared" si="70"/>
        <v>1974.7</v>
      </c>
      <c r="P395" s="29">
        <f t="shared" si="71"/>
        <v>25.661999999999999</v>
      </c>
      <c r="Q395" s="26" t="str">
        <f>IF(G395="","",VLOOKUP(G395,WMS!$E$3:$G$944,2,FALSE))</f>
        <v>KAS19012904</v>
      </c>
      <c r="R395" s="26" t="str">
        <f>IF(G395="","",VLOOKUP(G395,WMS!$E$3:$G$944,3,FALSE))</f>
        <v>KAS1901290401</v>
      </c>
      <c r="S395" s="17" t="str">
        <f>IF(R395="","",VLOOKUP(R395,CUSTOMS!$E$3:$N$1470,2,FALSE))</f>
        <v>7323990000</v>
      </c>
      <c r="T395" s="17" t="str">
        <f>IF(R395="","",VLOOKUP(R395,CUSTOMS!$E$3:$N$1470,3,FALSE))</f>
        <v>铁制厨房架</v>
      </c>
      <c r="U395" s="18">
        <f t="shared" si="72"/>
        <v>728</v>
      </c>
      <c r="V395" s="18" t="str">
        <f>IF(R395="","",VLOOKUP(R395,CUSTOMS!$E$3:$N$1470,5,FALSE))</f>
        <v>只</v>
      </c>
      <c r="W395" s="33">
        <f>IF(R395="","",VLOOKUP(R395,CUSTOMS!$E$3:$N$1470,6,FALSE))</f>
        <v>2.10824111591588</v>
      </c>
      <c r="X395" s="33">
        <f t="shared" si="73"/>
        <v>1534.7995323867606</v>
      </c>
      <c r="Y395" s="18" t="str">
        <f>IF(R395="","",VLOOKUP(R395,CUSTOMS!$E$3:$N$1470,8,FALSE))</f>
        <v>美元</v>
      </c>
      <c r="Z395" s="18" t="str">
        <f>IF(R395="","",VLOOKUP(R395,CUSTOMS!$E$3:$N$1470,9,FALSE))</f>
        <v>中国</v>
      </c>
      <c r="AA395" s="18" t="str">
        <f>IF(R395="","",VLOOKUP(R395,CUSTOMS!$E$3:$N$1470,10,FALSE))</f>
        <v>泰国</v>
      </c>
      <c r="AB395" s="33">
        <f>IF(R395="","",VLOOKUP(G395,WMS!$E$3:$T$944,15,FALSE))</f>
        <v>1.4274999999999998</v>
      </c>
      <c r="AC395" s="33">
        <f t="shared" si="74"/>
        <v>1039.2199999999998</v>
      </c>
      <c r="AD395" s="33" t="str">
        <f>IF(S395="","",VLOOKUP(S395,海关监管条件!$A$1:$B$2000,2,FALSE))</f>
        <v>A</v>
      </c>
    </row>
    <row r="396" spans="1:30">
      <c r="A396" s="2">
        <v>43525</v>
      </c>
      <c r="B396" s="2">
        <v>43528</v>
      </c>
      <c r="C396" s="2" t="s">
        <v>4203</v>
      </c>
      <c r="D396" s="3" t="s">
        <v>1181</v>
      </c>
      <c r="E396" s="3" t="s">
        <v>3398</v>
      </c>
      <c r="F396" s="3" t="s">
        <v>3400</v>
      </c>
      <c r="G396" s="17" t="str">
        <f t="shared" si="68"/>
        <v>KG-ROB-1901-00064-01818/42115427B</v>
      </c>
      <c r="H396" s="18">
        <v>4</v>
      </c>
      <c r="I396" s="18">
        <f>IF(G396="","",VLOOKUP(G396,WMS!$E$3:$Q$944,8,FALSE))</f>
        <v>10.85</v>
      </c>
      <c r="J396" s="18">
        <f>IF(G396="","",VLOOKUP(G396,WMS!$E$3:$Q$944,13,FALSE))</f>
        <v>0.14099999999999999</v>
      </c>
      <c r="K396" s="26" t="e">
        <f t="shared" si="69"/>
        <v>#DIV/0!</v>
      </c>
      <c r="M396" s="27">
        <v>728</v>
      </c>
      <c r="N396" s="28" t="str">
        <f>IF(G396="","",VLOOKUP(G396,WMS!$E$3:$U$944,17,0))</f>
        <v>A403</v>
      </c>
      <c r="O396" s="29" t="str">
        <f t="shared" si="70"/>
        <v/>
      </c>
      <c r="P396" s="29" t="str">
        <f t="shared" si="71"/>
        <v/>
      </c>
      <c r="Q396" s="26" t="str">
        <f>IF(G396="","",VLOOKUP(G396,WMS!$E$3:$G$944,2,FALSE))</f>
        <v>KAS19012904</v>
      </c>
      <c r="R396" s="26" t="str">
        <f>IF(G396="","",VLOOKUP(G396,WMS!$E$3:$G$944,3,FALSE))</f>
        <v>KAS1901290402</v>
      </c>
      <c r="S396" s="17" t="str">
        <f>IF(R396="","",VLOOKUP(R396,CUSTOMS!$E$3:$N$1470,2,FALSE))</f>
        <v>3924100000</v>
      </c>
      <c r="T396" s="17" t="str">
        <f>IF(R396="","",VLOOKUP(R396,CUSTOMS!$E$3:$N$1470,3,FALSE))</f>
        <v>塑料接水盘连刀叉盒</v>
      </c>
      <c r="U396" s="18">
        <f t="shared" si="72"/>
        <v>728</v>
      </c>
      <c r="V396" s="18" t="str">
        <f>IF(R396="","",VLOOKUP(R396,CUSTOMS!$E$3:$N$1470,5,FALSE))</f>
        <v>套</v>
      </c>
      <c r="W396" s="33">
        <f>IF(R396="","",VLOOKUP(R396,CUSTOMS!$E$3:$N$1470,6,FALSE))</f>
        <v>1.7484195353377101</v>
      </c>
      <c r="X396" s="33">
        <f t="shared" si="73"/>
        <v>1272.8494217258531</v>
      </c>
      <c r="Y396" s="18" t="str">
        <f>IF(R396="","",VLOOKUP(R396,CUSTOMS!$E$3:$N$1470,8,FALSE))</f>
        <v>美元</v>
      </c>
      <c r="Z396" s="18" t="str">
        <f>IF(R396="","",VLOOKUP(R396,CUSTOMS!$E$3:$N$1470,9,FALSE))</f>
        <v>中国</v>
      </c>
      <c r="AA396" s="18" t="str">
        <f>IF(R396="","",VLOOKUP(R396,CUSTOMS!$E$3:$N$1470,10,FALSE))</f>
        <v>泰国</v>
      </c>
      <c r="AB396" s="33">
        <f>IF(R396="","",VLOOKUP(G396,WMS!$E$3:$T$944,15,FALSE))</f>
        <v>0.83500000000000008</v>
      </c>
      <c r="AC396" s="33">
        <f t="shared" si="74"/>
        <v>607.88000000000011</v>
      </c>
      <c r="AD396" s="33" t="str">
        <f>IF(S396="","",VLOOKUP(S396,海关监管条件!$A$1:$B$2000,2,FALSE))</f>
        <v xml:space="preserve">A </v>
      </c>
    </row>
    <row r="397" spans="1:30">
      <c r="A397" s="2">
        <v>43525</v>
      </c>
      <c r="B397" s="2">
        <v>43528</v>
      </c>
      <c r="C397" s="2" t="s">
        <v>4204</v>
      </c>
      <c r="D397" s="19" t="s">
        <v>1118</v>
      </c>
      <c r="E397" s="19" t="s">
        <v>3367</v>
      </c>
      <c r="F397" s="19">
        <v>42433071</v>
      </c>
      <c r="G397" s="17" t="str">
        <f t="shared" si="68"/>
        <v>KG-ROB-1901-00064-01822/42433071</v>
      </c>
      <c r="H397" s="18">
        <f>IF(G397="","",VLOOKUP(G397,WMS!$E$3:$Q$944,7,FALSE))</f>
        <v>2</v>
      </c>
      <c r="I397" s="18">
        <f>IF(G397="","",VLOOKUP(G397,WMS!$E$3:$Q$944,8,FALSE))</f>
        <v>6.35</v>
      </c>
      <c r="J397" s="18">
        <f>IF(G397="","",VLOOKUP(G397,WMS!$E$3:$Q$944,13,FALSE))</f>
        <v>8.8999999999999996E-2</v>
      </c>
      <c r="K397" s="26" t="b">
        <f t="shared" si="69"/>
        <v>1</v>
      </c>
      <c r="L397" s="7">
        <v>243</v>
      </c>
      <c r="M397" s="27">
        <f>IF(G397="","",VLOOKUP(G397,WMS!$E$3:$U$944,7,0)*L397)</f>
        <v>486</v>
      </c>
      <c r="N397" s="28" t="str">
        <f>IF(G397="","",VLOOKUP(G397,WMS!$E$3:$U$944,17,0))</f>
        <v>A423</v>
      </c>
      <c r="O397" s="29">
        <f t="shared" si="70"/>
        <v>1543.05</v>
      </c>
      <c r="P397" s="29">
        <f t="shared" si="71"/>
        <v>21.626999999999999</v>
      </c>
      <c r="Q397" s="26" t="str">
        <f>IF(G397="","",VLOOKUP(G397,WMS!$E$3:$G$944,2,FALSE))</f>
        <v>KAS19012402</v>
      </c>
      <c r="R397" s="26" t="str">
        <f>IF(G397="","",VLOOKUP(G397,WMS!$E$3:$G$944,3,FALSE))</f>
        <v>KAS1901240201</v>
      </c>
      <c r="S397" s="17" t="str">
        <f>IF(R397="","",VLOOKUP(R397,CUSTOMS!$E$3:$N$1470,2,FALSE))</f>
        <v>7323930000</v>
      </c>
      <c r="T397" s="17" t="str">
        <f>IF(R397="","",VLOOKUP(R397,CUSTOMS!$E$3:$N$1470,3,FALSE))</f>
        <v>不锈钢垃圾桶</v>
      </c>
      <c r="U397" s="18">
        <f t="shared" si="72"/>
        <v>486</v>
      </c>
      <c r="V397" s="18" t="str">
        <f>IF(R397="","",VLOOKUP(R397,CUSTOMS!$E$3:$N$1470,5,FALSE))</f>
        <v>只</v>
      </c>
      <c r="W397" s="33">
        <f>IF(R397="","",VLOOKUP(R397,CUSTOMS!$E$3:$N$1470,6,FALSE))</f>
        <v>5.78</v>
      </c>
      <c r="X397" s="33">
        <f t="shared" si="73"/>
        <v>2809.08</v>
      </c>
      <c r="Y397" s="18" t="str">
        <f>IF(R397="","",VLOOKUP(R397,CUSTOMS!$E$3:$N$1470,8,FALSE))</f>
        <v>美元</v>
      </c>
      <c r="Z397" s="18" t="str">
        <f>IF(R397="","",VLOOKUP(R397,CUSTOMS!$E$3:$N$1470,9,FALSE))</f>
        <v>中国</v>
      </c>
      <c r="AA397" s="18" t="str">
        <f>IF(R397="","",VLOOKUP(R397,CUSTOMS!$E$3:$N$1470,10,FALSE))</f>
        <v>泰国</v>
      </c>
      <c r="AB397" s="33">
        <f>IF(R397="","",VLOOKUP(G397,WMS!$E$3:$T$944,15,FALSE))</f>
        <v>2</v>
      </c>
      <c r="AC397" s="33">
        <f t="shared" si="74"/>
        <v>972</v>
      </c>
      <c r="AD397" s="33" t="str">
        <f>IF(S397="","",VLOOKUP(S397,海关监管条件!$A$1:$B$2000,2,FALSE))</f>
        <v xml:space="preserve">A </v>
      </c>
    </row>
    <row r="398" spans="1:30">
      <c r="A398" s="2">
        <v>43525</v>
      </c>
      <c r="B398" s="2">
        <v>43528</v>
      </c>
      <c r="C398" s="2" t="s">
        <v>4204</v>
      </c>
      <c r="D398" s="19" t="s">
        <v>1181</v>
      </c>
      <c r="E398" s="19" t="s">
        <v>3395</v>
      </c>
      <c r="F398" s="19" t="s">
        <v>3397</v>
      </c>
      <c r="G398" s="17" t="str">
        <f t="shared" si="68"/>
        <v>KG-ROB-1902-00084-01899/42627081B</v>
      </c>
      <c r="H398" s="18">
        <f>IF(G398="","",VLOOKUP(G398,WMS!$E$3:$Q$944,7,FALSE))</f>
        <v>4</v>
      </c>
      <c r="I398" s="18">
        <f>IF(G398="","",VLOOKUP(G398,WMS!$E$3:$Q$944,8,FALSE))</f>
        <v>8.25</v>
      </c>
      <c r="J398" s="18">
        <f>IF(G398="","",VLOOKUP(G398,WMS!$E$3:$Q$944,13,FALSE))</f>
        <v>0.13700000000000001</v>
      </c>
      <c r="K398" s="26" t="b">
        <f t="shared" si="69"/>
        <v>1</v>
      </c>
      <c r="L398" s="7">
        <v>169</v>
      </c>
      <c r="M398" s="27">
        <f>IF(G398="","",VLOOKUP(G398,WMS!$E$3:$U$944,7,0)*L398)</f>
        <v>676</v>
      </c>
      <c r="N398" s="28" t="str">
        <f>IF(G398="","",VLOOKUP(G398,WMS!$E$3:$U$944,17,0))</f>
        <v>A423</v>
      </c>
      <c r="O398" s="29">
        <f t="shared" si="70"/>
        <v>1394.25</v>
      </c>
      <c r="P398" s="29">
        <f t="shared" si="71"/>
        <v>23.153000000000002</v>
      </c>
      <c r="Q398" s="26" t="str">
        <f>IF(G398="","",VLOOKUP(G398,WMS!$E$3:$G$944,2,FALSE))</f>
        <v>KAS19012902</v>
      </c>
      <c r="R398" s="26" t="str">
        <f>IF(G398="","",VLOOKUP(G398,WMS!$E$3:$G$944,3,FALSE))</f>
        <v>KAS1901290202</v>
      </c>
      <c r="S398" s="17" t="str">
        <f>IF(R398="","",VLOOKUP(R398,CUSTOMS!$E$3:$N$1470,2,FALSE))</f>
        <v>7323990000</v>
      </c>
      <c r="T398" s="17" t="str">
        <f>IF(R398="","",VLOOKUP(R398,CUSTOMS!$E$3:$N$1470,3,FALSE))</f>
        <v>铁制洗衣篮</v>
      </c>
      <c r="U398" s="18">
        <f t="shared" si="72"/>
        <v>676</v>
      </c>
      <c r="V398" s="18" t="str">
        <f>IF(R398="","",VLOOKUP(R398,CUSTOMS!$E$3:$N$1470,5,FALSE))</f>
        <v>只</v>
      </c>
      <c r="W398" s="33">
        <f>IF(R398="","",VLOOKUP(R398,CUSTOMS!$E$3:$N$1470,6,FALSE))</f>
        <v>3.89707968719852</v>
      </c>
      <c r="X398" s="33">
        <f t="shared" si="73"/>
        <v>2634.4258685461996</v>
      </c>
      <c r="Y398" s="18" t="str">
        <f>IF(R398="","",VLOOKUP(R398,CUSTOMS!$E$3:$N$1470,8,FALSE))</f>
        <v>美元</v>
      </c>
      <c r="Z398" s="18" t="str">
        <f>IF(R398="","",VLOOKUP(R398,CUSTOMS!$E$3:$N$1470,9,FALSE))</f>
        <v>中国</v>
      </c>
      <c r="AA398" s="18" t="str">
        <f>IF(R398="","",VLOOKUP(R398,CUSTOMS!$E$3:$N$1470,10,FALSE))</f>
        <v>泰国</v>
      </c>
      <c r="AB398" s="33">
        <f>IF(R398="","",VLOOKUP(G398,WMS!$E$3:$T$944,15,FALSE))</f>
        <v>1.8</v>
      </c>
      <c r="AC398" s="33">
        <f t="shared" si="74"/>
        <v>1216.8</v>
      </c>
      <c r="AD398" s="33" t="str">
        <f>IF(S398="","",VLOOKUP(S398,海关监管条件!$A$1:$B$2000,2,FALSE))</f>
        <v>A</v>
      </c>
    </row>
    <row r="399" spans="1:30">
      <c r="A399" s="2">
        <v>43531</v>
      </c>
      <c r="B399" s="2">
        <v>43535</v>
      </c>
      <c r="C399" s="2" t="s">
        <v>4205</v>
      </c>
      <c r="D399" s="37" t="s">
        <v>1151</v>
      </c>
      <c r="E399" s="21" t="s">
        <v>3379</v>
      </c>
      <c r="F399" s="21">
        <v>42716655</v>
      </c>
      <c r="G399" s="17" t="str">
        <f t="shared" si="68"/>
        <v>KG-ARI-1902-00108-02584/42716655</v>
      </c>
      <c r="H399" s="18">
        <f>IF(G399="","",VLOOKUP(G399,WMS!$E$3:$Q$944,7,FALSE))</f>
        <v>12</v>
      </c>
      <c r="I399" s="18">
        <f>IF(G399="","",VLOOKUP(G399,WMS!$E$3:$Q$944,8,FALSE))</f>
        <v>1.1000000000000001</v>
      </c>
      <c r="J399" s="18">
        <f>IF(G399="","",VLOOKUP(G399,WMS!$E$3:$Q$944,13,FALSE))</f>
        <v>0.02</v>
      </c>
      <c r="K399" s="26" t="b">
        <f t="shared" si="69"/>
        <v>1</v>
      </c>
      <c r="L399" s="7">
        <v>2</v>
      </c>
      <c r="M399" s="27">
        <f>IF(G399="","",VLOOKUP(G399,WMS!$E$3:$U$944,7,0)*L399)</f>
        <v>24</v>
      </c>
      <c r="N399" s="28" t="str">
        <f>IF(G399="","",VLOOKUP(G399,WMS!$E$3:$U$944,17,0))</f>
        <v>A22-102</v>
      </c>
      <c r="O399" s="29">
        <f t="shared" si="70"/>
        <v>2.2000000000000002</v>
      </c>
      <c r="P399" s="29">
        <f t="shared" si="71"/>
        <v>0.04</v>
      </c>
      <c r="Q399" s="26" t="str">
        <f>IF(G399="","",VLOOKUP(G399,WMS!$E$3:$G$944,2,FALSE))</f>
        <v>KAS19012501</v>
      </c>
      <c r="R399" s="26" t="str">
        <f>IF(G399="","",VLOOKUP(G399,WMS!$E$3:$G$944,3,FALSE))</f>
        <v>KAS1901250101</v>
      </c>
      <c r="S399" s="17" t="str">
        <f>IF(R399="","",VLOOKUP(R399,CUSTOMS!$E$3:$N$1470,2,FALSE))</f>
        <v>9505900000</v>
      </c>
      <c r="T399" s="17" t="str">
        <f>IF(R399="","",VLOOKUP(R399,CUSTOMS!$E$3:$N$1470,3,FALSE))</f>
        <v>复活节装饰品</v>
      </c>
      <c r="U399" s="18">
        <f t="shared" si="72"/>
        <v>1.1428571428571428</v>
      </c>
      <c r="V399" s="18" t="str">
        <f>IF(R399="","",VLOOKUP(R399,CUSTOMS!$E$3:$N$1470,5,FALSE))</f>
        <v>千克</v>
      </c>
      <c r="W399" s="33">
        <f>IF(R399="","",VLOOKUP(R399,CUSTOMS!$E$3:$N$1470,6,FALSE))</f>
        <v>5.5</v>
      </c>
      <c r="X399" s="33">
        <f t="shared" si="73"/>
        <v>6.2857142857142856</v>
      </c>
      <c r="Y399" s="18" t="str">
        <f>IF(R399="","",VLOOKUP(R399,CUSTOMS!$E$3:$N$1470,8,FALSE))</f>
        <v>美元</v>
      </c>
      <c r="Z399" s="18" t="str">
        <f>IF(R399="","",VLOOKUP(R399,CUSTOMS!$E$3:$N$1470,9,FALSE))</f>
        <v>中国</v>
      </c>
      <c r="AA399" s="18" t="str">
        <f>IF(R399="","",VLOOKUP(R399,CUSTOMS!$E$3:$N$1470,10,FALSE))</f>
        <v>美国</v>
      </c>
      <c r="AB399" s="33">
        <f>IF(R399="","",VLOOKUP(G399,WMS!$E$3:$T$944,15,FALSE))</f>
        <v>4.7619047619047616E-2</v>
      </c>
      <c r="AC399" s="33">
        <f t="shared" si="74"/>
        <v>1.1428571428571428</v>
      </c>
      <c r="AD399" s="33" t="str">
        <f>IF(S399="","",VLOOKUP(S399,海关监管条件!$A$1:$B$2000,2,FALSE))</f>
        <v xml:space="preserve">无 </v>
      </c>
    </row>
    <row r="400" spans="1:30">
      <c r="A400" s="2">
        <v>43531</v>
      </c>
      <c r="B400" s="2">
        <v>43535</v>
      </c>
      <c r="C400" s="2" t="s">
        <v>4205</v>
      </c>
      <c r="D400" s="19" t="s">
        <v>1146</v>
      </c>
      <c r="E400" s="19" t="s">
        <v>3378</v>
      </c>
      <c r="F400" s="19">
        <v>42719403</v>
      </c>
      <c r="G400" s="17" t="str">
        <f t="shared" si="68"/>
        <v>KG-ARI-1902-00108-02588/42719403</v>
      </c>
      <c r="H400" s="18">
        <f>IF(G400="","",VLOOKUP(G400,WMS!$E$3:$Q$944,7,FALSE))</f>
        <v>8</v>
      </c>
      <c r="I400" s="18">
        <f>IF(G400="","",VLOOKUP(G400,WMS!$E$3:$Q$944,8,FALSE))</f>
        <v>9.6999999999999993</v>
      </c>
      <c r="J400" s="18">
        <f>IF(G400="","",VLOOKUP(G400,WMS!$E$3:$Q$944,13,FALSE))</f>
        <v>2.3E-2</v>
      </c>
      <c r="K400" s="26" t="b">
        <f t="shared" si="69"/>
        <v>1</v>
      </c>
      <c r="L400" s="7">
        <v>2</v>
      </c>
      <c r="M400" s="27">
        <f>IF(G400="","",VLOOKUP(G400,WMS!$E$3:$U$944,7,0)*L400)</f>
        <v>16</v>
      </c>
      <c r="N400" s="28" t="str">
        <f>IF(G400="","",VLOOKUP(G400,WMS!$E$3:$U$944,17,0))</f>
        <v>A15-103</v>
      </c>
      <c r="O400" s="29">
        <f t="shared" si="70"/>
        <v>19.399999999999999</v>
      </c>
      <c r="P400" s="29">
        <f t="shared" si="71"/>
        <v>4.5999999999999999E-2</v>
      </c>
      <c r="Q400" s="26" t="str">
        <f>IF(G400="","",VLOOKUP(G400,WMS!$E$3:$G$944,2,FALSE))</f>
        <v>KAS19012410</v>
      </c>
      <c r="R400" s="26" t="str">
        <f>IF(G400="","",VLOOKUP(G400,WMS!$E$3:$G$944,3,FALSE))</f>
        <v>KAS1901241001</v>
      </c>
      <c r="S400" s="17" t="str">
        <f>IF(R400="","",VLOOKUP(R400,CUSTOMS!$E$3:$N$1470,2,FALSE))</f>
        <v>6911101900</v>
      </c>
      <c r="T400" s="17" t="str">
        <f>IF(R400="","",VLOOKUP(R400,CUSTOMS!$E$3:$N$1470,3,FALSE))</f>
        <v>日用瓷:20CM盘</v>
      </c>
      <c r="U400" s="18">
        <f t="shared" si="72"/>
        <v>18.600000000000001</v>
      </c>
      <c r="V400" s="18" t="str">
        <f>IF(R400="","",VLOOKUP(R400,CUSTOMS!$E$3:$N$1470,5,FALSE))</f>
        <v>千克</v>
      </c>
      <c r="W400" s="33">
        <f>IF(R400="","",VLOOKUP(R400,CUSTOMS!$E$3:$N$1470,6,FALSE))</f>
        <v>0.8</v>
      </c>
      <c r="X400" s="33">
        <f t="shared" si="73"/>
        <v>14.880000000000003</v>
      </c>
      <c r="Y400" s="18" t="str">
        <f>IF(R400="","",VLOOKUP(R400,CUSTOMS!$E$3:$N$1470,8,FALSE))</f>
        <v>美元</v>
      </c>
      <c r="Z400" s="18" t="str">
        <f>IF(R400="","",VLOOKUP(R400,CUSTOMS!$E$3:$N$1470,9,FALSE))</f>
        <v>中国</v>
      </c>
      <c r="AA400" s="18" t="str">
        <f>IF(R400="","",VLOOKUP(R400,CUSTOMS!$E$3:$N$1470,10,FALSE))</f>
        <v>美国</v>
      </c>
      <c r="AB400" s="33">
        <f>IF(R400="","",VLOOKUP(G400,WMS!$E$3:$T$944,15,FALSE))</f>
        <v>1.1625000000000001</v>
      </c>
      <c r="AC400" s="33">
        <f t="shared" si="74"/>
        <v>18.600000000000001</v>
      </c>
      <c r="AD400" s="33" t="str">
        <f>IF(S400="","",VLOOKUP(S400,海关监管条件!$A$1:$B$2000,2,FALSE))</f>
        <v>A</v>
      </c>
    </row>
    <row r="401" spans="1:30">
      <c r="A401" s="2">
        <v>43531</v>
      </c>
      <c r="B401" s="2">
        <v>43535</v>
      </c>
      <c r="C401" s="2" t="s">
        <v>4205</v>
      </c>
      <c r="D401" s="19" t="s">
        <v>1197</v>
      </c>
      <c r="E401" s="19" t="s">
        <v>3403</v>
      </c>
      <c r="F401" s="19" t="s">
        <v>3404</v>
      </c>
      <c r="G401" s="17" t="str">
        <f t="shared" si="68"/>
        <v>KG-ARI-1903-00107-02437/42272090</v>
      </c>
      <c r="H401" s="18">
        <f>IF(G401="","",VLOOKUP(G401,WMS!$E$3:$Q$944,7,FALSE))</f>
        <v>4</v>
      </c>
      <c r="I401" s="18">
        <f>IF(G401="","",VLOOKUP(G401,WMS!$E$3:$Q$944,8,FALSE))</f>
        <v>1.9</v>
      </c>
      <c r="J401" s="18">
        <f>IF(G401="","",VLOOKUP(G401,WMS!$E$3:$Q$944,13,FALSE))</f>
        <v>2.5999999999999999E-2</v>
      </c>
      <c r="K401" s="26" t="b">
        <f t="shared" si="69"/>
        <v>1</v>
      </c>
      <c r="L401" s="7">
        <v>2</v>
      </c>
      <c r="M401" s="27">
        <f>IF(G401="","",VLOOKUP(G401,WMS!$E$3:$U$944,7,0)*L401)</f>
        <v>8</v>
      </c>
      <c r="N401" s="28" t="str">
        <f>IF(G401="","",VLOOKUP(G401,WMS!$E$3:$U$944,17,0))</f>
        <v>A02-103</v>
      </c>
      <c r="O401" s="29">
        <f t="shared" si="70"/>
        <v>3.8</v>
      </c>
      <c r="P401" s="29">
        <f t="shared" si="71"/>
        <v>5.1999999999999998E-2</v>
      </c>
      <c r="Q401" s="26" t="str">
        <f>IF(G401="","",VLOOKUP(G401,WMS!$E$3:$G$944,2,FALSE))</f>
        <v>KAS19022601</v>
      </c>
      <c r="R401" s="26" t="str">
        <f>IF(G401="","",VLOOKUP(G401,WMS!$E$3:$G$944,3,FALSE))</f>
        <v>KAS1902260101</v>
      </c>
      <c r="S401" s="17" t="str">
        <f>IF(R401="","",VLOOKUP(R401,CUSTOMS!$E$3:$N$1470,2,FALSE))</f>
        <v>9503008900</v>
      </c>
      <c r="T401" s="17" t="str">
        <f>IF(R401="","",VLOOKUP(R401,CUSTOMS!$E$3:$N$1470,3,FALSE))</f>
        <v>塑胶玩具/立体眼镜</v>
      </c>
      <c r="U401" s="18">
        <f t="shared" si="72"/>
        <v>8</v>
      </c>
      <c r="V401" s="18" t="str">
        <f>IF(R401="","",VLOOKUP(R401,CUSTOMS!$E$3:$N$1470,5,FALSE))</f>
        <v>个</v>
      </c>
      <c r="W401" s="33">
        <f>IF(R401="","",VLOOKUP(R401,CUSTOMS!$E$3:$N$1470,6,FALSE))</f>
        <v>25.8</v>
      </c>
      <c r="X401" s="33">
        <f t="shared" si="73"/>
        <v>206.4</v>
      </c>
      <c r="Y401" s="18" t="str">
        <f>IF(R401="","",VLOOKUP(R401,CUSTOMS!$E$3:$N$1470,8,FALSE))</f>
        <v>人民币</v>
      </c>
      <c r="Z401" s="18" t="str">
        <f>IF(R401="","",VLOOKUP(R401,CUSTOMS!$E$3:$N$1470,9,FALSE))</f>
        <v>中国</v>
      </c>
      <c r="AA401" s="18" t="str">
        <f>IF(R401="","",VLOOKUP(R401,CUSTOMS!$E$3:$N$1470,10,FALSE))</f>
        <v>美国</v>
      </c>
      <c r="AB401" s="33">
        <f>IF(R401="","",VLOOKUP(G401,WMS!$E$3:$T$944,15,FALSE))</f>
        <v>0.15</v>
      </c>
      <c r="AC401" s="33">
        <f t="shared" si="74"/>
        <v>1.2</v>
      </c>
      <c r="AD401" s="33" t="str">
        <f>IF(S401="","",VLOOKUP(S401,海关监管条件!$A$1:$B$2000,2,FALSE))</f>
        <v xml:space="preserve">A </v>
      </c>
    </row>
    <row r="402" spans="1:30">
      <c r="A402" s="2">
        <v>43535</v>
      </c>
      <c r="B402" s="2">
        <v>43535</v>
      </c>
      <c r="C402" s="2" t="s">
        <v>4206</v>
      </c>
      <c r="D402" s="19" t="s">
        <v>395</v>
      </c>
      <c r="E402" s="19" t="s">
        <v>2830</v>
      </c>
      <c r="F402" s="19" t="s">
        <v>2831</v>
      </c>
      <c r="G402" s="17" t="str">
        <f t="shared" si="68"/>
        <v>KG-ARI-1808-00019-00196/42160076Q</v>
      </c>
      <c r="H402" s="18">
        <f>IF(G402="","",VLOOKUP(G402,WMS!$E$3:$Q$944,7,FALSE))</f>
        <v>4</v>
      </c>
      <c r="I402" s="18">
        <f>IF(G402="","",VLOOKUP(G402,WMS!$E$3:$Q$944,8,FALSE))</f>
        <v>3.1</v>
      </c>
      <c r="J402" s="18">
        <f>IF(G402="","",VLOOKUP(G402,WMS!$E$3:$Q$944,13,FALSE))</f>
        <v>4.1000000000000002E-2</v>
      </c>
      <c r="K402" s="26" t="b">
        <f t="shared" si="69"/>
        <v>1</v>
      </c>
      <c r="L402" s="7">
        <v>2</v>
      </c>
      <c r="M402" s="27">
        <f>IF(G402="","",VLOOKUP(G402,WMS!$E$3:$U$944,7,0)*L402)</f>
        <v>8</v>
      </c>
      <c r="N402" s="28" t="str">
        <f>IF(G402="","",VLOOKUP(G402,WMS!$E$3:$U$944,17,0))</f>
        <v>A12-201</v>
      </c>
      <c r="O402" s="29">
        <f t="shared" si="70"/>
        <v>6.2</v>
      </c>
      <c r="P402" s="29">
        <f t="shared" si="71"/>
        <v>8.2000000000000003E-2</v>
      </c>
      <c r="Q402" s="26" t="str">
        <f>IF(G402="","",VLOOKUP(G402,WMS!$E$3:$G$944,2,FALSE))</f>
        <v>KAS18112901</v>
      </c>
      <c r="R402" s="26" t="str">
        <f>IF(G402="","",VLOOKUP(G402,WMS!$E$3:$G$944,3,FALSE))</f>
        <v>KAS18112901141</v>
      </c>
      <c r="S402" s="17" t="str">
        <f>IF(R402="","",VLOOKUP(R402,CUSTOMS!$E$3:$N$1470,2,FALSE))</f>
        <v>9503008390</v>
      </c>
      <c r="T402" s="17" t="str">
        <f>IF(R402="","",VLOOKUP(R402,CUSTOMS!$E$3:$N$1470,3,FALSE))</f>
        <v>塑胶电动玩具：电锯</v>
      </c>
      <c r="U402" s="18">
        <f t="shared" si="72"/>
        <v>2.9076923076923076</v>
      </c>
      <c r="V402" s="18" t="str">
        <f>IF(R402="","",VLOOKUP(R402,CUSTOMS!$E$3:$N$1470,5,FALSE))</f>
        <v>千克</v>
      </c>
      <c r="W402" s="33">
        <f>IF(R402="","",VLOOKUP(R402,CUSTOMS!$E$3:$N$1470,6,FALSE))</f>
        <v>1.9231</v>
      </c>
      <c r="X402" s="33">
        <f t="shared" si="73"/>
        <v>5.5917830769230772</v>
      </c>
      <c r="Y402" s="18" t="str">
        <f>IF(R402="","",VLOOKUP(R402,CUSTOMS!$E$3:$N$1470,8,FALSE))</f>
        <v>美元</v>
      </c>
      <c r="Z402" s="18" t="str">
        <f>IF(R402="","",VLOOKUP(R402,CUSTOMS!$E$3:$N$1470,9,FALSE))</f>
        <v>中国</v>
      </c>
      <c r="AA402" s="18" t="str">
        <f>IF(R402="","",VLOOKUP(R402,CUSTOMS!$E$3:$N$1470,10,FALSE))</f>
        <v>中国</v>
      </c>
      <c r="AB402" s="33">
        <f>IF(R402="","",VLOOKUP(G402,WMS!$E$3:$T$944,15,FALSE))</f>
        <v>0.36346153846153845</v>
      </c>
      <c r="AC402" s="33">
        <f t="shared" si="74"/>
        <v>2.9076923076923076</v>
      </c>
      <c r="AD402" s="33" t="str">
        <f>IF(S402="","",VLOOKUP(S402,海关监管条件!$A$1:$B$2000,2,FALSE))</f>
        <v xml:space="preserve">A </v>
      </c>
    </row>
    <row r="403" spans="1:30">
      <c r="A403" s="2">
        <v>43535</v>
      </c>
      <c r="B403" s="2">
        <v>43535</v>
      </c>
      <c r="C403" s="2" t="s">
        <v>4206</v>
      </c>
      <c r="D403" s="19" t="s">
        <v>395</v>
      </c>
      <c r="E403" s="19" t="s">
        <v>2833</v>
      </c>
      <c r="F403" s="19" t="s">
        <v>2834</v>
      </c>
      <c r="G403" s="17" t="str">
        <f t="shared" si="68"/>
        <v>KG-ARI-1808-00019-00200/42267744Q</v>
      </c>
      <c r="H403" s="18">
        <f>IF(G403="","",VLOOKUP(G403,WMS!$E$3:$Q$944,7,FALSE))</f>
        <v>2</v>
      </c>
      <c r="I403" s="18">
        <f>IF(G403="","",VLOOKUP(G403,WMS!$E$3:$Q$944,8,FALSE))</f>
        <v>3.85</v>
      </c>
      <c r="J403" s="18">
        <f>IF(G403="","",VLOOKUP(G403,WMS!$E$3:$Q$944,13,FALSE))</f>
        <v>4.5999999999999999E-2</v>
      </c>
      <c r="K403" s="26" t="b">
        <f t="shared" si="69"/>
        <v>1</v>
      </c>
      <c r="L403" s="7">
        <v>14</v>
      </c>
      <c r="M403" s="27">
        <f>IF(G403="","",VLOOKUP(G403,WMS!$E$3:$U$944,7,0)*L403)</f>
        <v>28</v>
      </c>
      <c r="N403" s="28" t="str">
        <f>IF(G403="","",VLOOKUP(G403,WMS!$E$3:$U$944,17,0))</f>
        <v>A24-102</v>
      </c>
      <c r="O403" s="29">
        <f t="shared" si="70"/>
        <v>53.9</v>
      </c>
      <c r="P403" s="29">
        <f t="shared" si="71"/>
        <v>0.64400000000000002</v>
      </c>
      <c r="Q403" s="26" t="str">
        <f>IF(G403="","",VLOOKUP(G403,WMS!$E$3:$G$944,2,FALSE))</f>
        <v>KAS18112901</v>
      </c>
      <c r="R403" s="26" t="str">
        <f>IF(G403="","",VLOOKUP(G403,WMS!$E$3:$G$944,3,FALSE))</f>
        <v>KAS18112901151</v>
      </c>
      <c r="S403" s="17" t="str">
        <f>IF(R403="","",VLOOKUP(R403,CUSTOMS!$E$3:$N$1470,2,FALSE))</f>
        <v>9503008900</v>
      </c>
      <c r="T403" s="17" t="str">
        <f>IF(R403="","",VLOOKUP(R403,CUSTOMS!$E$3:$N$1470,3,FALSE))</f>
        <v>塑胶合金套装玩具</v>
      </c>
      <c r="U403" s="18">
        <f t="shared" si="72"/>
        <v>3.2072727272727275</v>
      </c>
      <c r="V403" s="18" t="str">
        <f>IF(R403="","",VLOOKUP(R403,CUSTOMS!$E$3:$N$1470,5,FALSE))</f>
        <v>千克</v>
      </c>
      <c r="W403" s="33">
        <f>IF(R403="","",VLOOKUP(R403,CUSTOMS!$E$3:$N$1470,6,FALSE))</f>
        <v>4.2</v>
      </c>
      <c r="X403" s="33">
        <f t="shared" si="73"/>
        <v>13.470545454545457</v>
      </c>
      <c r="Y403" s="18" t="str">
        <f>IF(R403="","",VLOOKUP(R403,CUSTOMS!$E$3:$N$1470,8,FALSE))</f>
        <v>美元</v>
      </c>
      <c r="Z403" s="18" t="str">
        <f>IF(R403="","",VLOOKUP(R403,CUSTOMS!$E$3:$N$1470,9,FALSE))</f>
        <v>中国</v>
      </c>
      <c r="AA403" s="18" t="str">
        <f>IF(R403="","",VLOOKUP(R403,CUSTOMS!$E$3:$N$1470,10,FALSE))</f>
        <v>中国</v>
      </c>
      <c r="AB403" s="33">
        <f>IF(R403="","",VLOOKUP(G403,WMS!$E$3:$T$944,15,FALSE))</f>
        <v>0.11454545454545455</v>
      </c>
      <c r="AC403" s="33">
        <f t="shared" si="74"/>
        <v>3.2072727272727275</v>
      </c>
      <c r="AD403" s="33" t="str">
        <f>IF(S403="","",VLOOKUP(S403,海关监管条件!$A$1:$B$2000,2,FALSE))</f>
        <v xml:space="preserve">A </v>
      </c>
    </row>
    <row r="404" spans="1:30">
      <c r="A404" s="2">
        <v>43535</v>
      </c>
      <c r="B404" s="2">
        <v>43535</v>
      </c>
      <c r="C404" s="2" t="s">
        <v>4206</v>
      </c>
      <c r="D404" s="19" t="s">
        <v>395</v>
      </c>
      <c r="E404" s="19" t="s">
        <v>2833</v>
      </c>
      <c r="F404" s="19" t="s">
        <v>2836</v>
      </c>
      <c r="G404" s="17" t="str">
        <f t="shared" si="68"/>
        <v>KG-ARI-1808-00019-00200/42272502Q</v>
      </c>
      <c r="H404" s="18">
        <f>IF(G404="","",VLOOKUP(G404,WMS!$E$3:$Q$944,7,FALSE))</f>
        <v>4</v>
      </c>
      <c r="I404" s="18">
        <f>IF(G404="","",VLOOKUP(G404,WMS!$E$3:$Q$944,8,FALSE))</f>
        <v>2.2999999999999998</v>
      </c>
      <c r="J404" s="18">
        <f>IF(G404="","",VLOOKUP(G404,WMS!$E$3:$Q$944,13,FALSE))</f>
        <v>2.3E-2</v>
      </c>
      <c r="K404" s="26" t="b">
        <f t="shared" si="69"/>
        <v>1</v>
      </c>
      <c r="L404" s="7">
        <v>2</v>
      </c>
      <c r="M404" s="27">
        <f>IF(G404="","",VLOOKUP(G404,WMS!$E$3:$U$944,7,0)*L404)</f>
        <v>8</v>
      </c>
      <c r="N404" s="28" t="str">
        <f>IF(G404="","",VLOOKUP(G404,WMS!$E$3:$U$944,17,0))</f>
        <v>A12-301</v>
      </c>
      <c r="O404" s="29">
        <f t="shared" si="70"/>
        <v>4.5999999999999996</v>
      </c>
      <c r="P404" s="29">
        <f t="shared" si="71"/>
        <v>4.5999999999999999E-2</v>
      </c>
      <c r="Q404" s="26" t="str">
        <f>IF(G404="","",VLOOKUP(G404,WMS!$E$3:$G$944,2,FALSE))</f>
        <v>KAS18112901</v>
      </c>
      <c r="R404" s="26" t="str">
        <f>IF(G404="","",VLOOKUP(G404,WMS!$E$3:$G$944,3,FALSE))</f>
        <v>KAS18112901151</v>
      </c>
      <c r="S404" s="17" t="str">
        <f>IF(R404="","",VLOOKUP(R404,CUSTOMS!$E$3:$N$1470,2,FALSE))</f>
        <v>9503008900</v>
      </c>
      <c r="T404" s="17" t="str">
        <f>IF(R404="","",VLOOKUP(R404,CUSTOMS!$E$3:$N$1470,3,FALSE))</f>
        <v>塑胶合金套装玩具</v>
      </c>
      <c r="U404" s="18">
        <f t="shared" si="72"/>
        <v>5.6303999999999998</v>
      </c>
      <c r="V404" s="18" t="str">
        <f>IF(R404="","",VLOOKUP(R404,CUSTOMS!$E$3:$N$1470,5,FALSE))</f>
        <v>千克</v>
      </c>
      <c r="W404" s="33">
        <f>IF(R404="","",VLOOKUP(R404,CUSTOMS!$E$3:$N$1470,6,FALSE))</f>
        <v>4.2</v>
      </c>
      <c r="X404" s="33">
        <f t="shared" si="73"/>
        <v>23.647680000000001</v>
      </c>
      <c r="Y404" s="18" t="str">
        <f>IF(R404="","",VLOOKUP(R404,CUSTOMS!$E$3:$N$1470,8,FALSE))</f>
        <v>美元</v>
      </c>
      <c r="Z404" s="18" t="str">
        <f>IF(R404="","",VLOOKUP(R404,CUSTOMS!$E$3:$N$1470,9,FALSE))</f>
        <v>中国</v>
      </c>
      <c r="AA404" s="18" t="str">
        <f>IF(R404="","",VLOOKUP(R404,CUSTOMS!$E$3:$N$1470,10,FALSE))</f>
        <v>中国</v>
      </c>
      <c r="AB404" s="33">
        <f>IF(R404="","",VLOOKUP(G404,WMS!$E$3:$T$944,15,FALSE))</f>
        <v>0.70379999999999998</v>
      </c>
      <c r="AC404" s="33">
        <f t="shared" si="74"/>
        <v>5.6303999999999998</v>
      </c>
      <c r="AD404" s="33" t="str">
        <f>IF(S404="","",VLOOKUP(S404,海关监管条件!$A$1:$B$2000,2,FALSE))</f>
        <v xml:space="preserve">A </v>
      </c>
    </row>
    <row r="405" spans="1:30">
      <c r="A405" s="2">
        <v>43535</v>
      </c>
      <c r="B405" s="2">
        <v>43535</v>
      </c>
      <c r="C405" s="2" t="s">
        <v>4206</v>
      </c>
      <c r="D405" s="19" t="s">
        <v>146</v>
      </c>
      <c r="E405" s="19" t="s">
        <v>2624</v>
      </c>
      <c r="F405" s="19">
        <v>42432821</v>
      </c>
      <c r="G405" s="17" t="str">
        <f t="shared" si="68"/>
        <v>KG-ARI-1808-00019-00212/42432821</v>
      </c>
      <c r="H405" s="18">
        <f>IF(G405="","",VLOOKUP(G405,WMS!$E$3:$Q$944,7,FALSE))</f>
        <v>6</v>
      </c>
      <c r="I405" s="18">
        <f>IF(G405="","",VLOOKUP(G405,WMS!$E$3:$Q$944,8,FALSE))</f>
        <v>3.5</v>
      </c>
      <c r="J405" s="18">
        <f>IF(G405="","",VLOOKUP(G405,WMS!$E$3:$Q$944,13,FALSE))</f>
        <v>3.6999999999999998E-2</v>
      </c>
      <c r="K405" s="26" t="b">
        <f t="shared" si="69"/>
        <v>1</v>
      </c>
      <c r="L405" s="7">
        <v>2</v>
      </c>
      <c r="M405" s="27">
        <f>IF(G405="","",VLOOKUP(G405,WMS!$E$3:$U$944,7,0)*L405)</f>
        <v>12</v>
      </c>
      <c r="N405" s="28" t="str">
        <f>IF(G405="","",VLOOKUP(G405,WMS!$E$3:$U$944,17,0))</f>
        <v>A02-101</v>
      </c>
      <c r="O405" s="29">
        <f t="shared" si="70"/>
        <v>7</v>
      </c>
      <c r="P405" s="29">
        <f t="shared" si="71"/>
        <v>7.3999999999999996E-2</v>
      </c>
      <c r="Q405" s="26" t="str">
        <f>IF(G405="","",VLOOKUP(G405,WMS!$E$3:$G$944,2,FALSE))</f>
        <v>KAS18071201</v>
      </c>
      <c r="R405" s="26" t="str">
        <f>IF(G405="","",VLOOKUP(G405,WMS!$E$3:$G$944,3,FALSE))</f>
        <v>KAS1807120106</v>
      </c>
      <c r="S405" s="17" t="str">
        <f>IF(R405="","",VLOOKUP(R405,CUSTOMS!$E$3:$N$1470,2,FALSE))</f>
        <v>9503008390</v>
      </c>
      <c r="T405" s="17" t="str">
        <f>IF(R405="","",VLOOKUP(R405,CUSTOMS!$E$3:$N$1470,3,FALSE))</f>
        <v>电动塑胶吹泡玩具</v>
      </c>
      <c r="U405" s="18">
        <f t="shared" si="72"/>
        <v>12</v>
      </c>
      <c r="V405" s="18" t="str">
        <f>IF(R405="","",VLOOKUP(R405,CUSTOMS!$E$3:$N$1470,5,FALSE))</f>
        <v>套</v>
      </c>
      <c r="W405" s="33">
        <f>IF(R405="","",VLOOKUP(R405,CUSTOMS!$E$3:$N$1470,6,FALSE))</f>
        <v>13.06</v>
      </c>
      <c r="X405" s="33">
        <f t="shared" si="73"/>
        <v>156.72</v>
      </c>
      <c r="Y405" s="18" t="str">
        <f>IF(R405="","",VLOOKUP(R405,CUSTOMS!$E$3:$N$1470,8,FALSE))</f>
        <v>港币</v>
      </c>
      <c r="Z405" s="18" t="str">
        <f>IF(R405="","",VLOOKUP(R405,CUSTOMS!$E$3:$N$1470,9,FALSE))</f>
        <v>中国</v>
      </c>
      <c r="AA405" s="18" t="str">
        <f>IF(R405="","",VLOOKUP(R405,CUSTOMS!$E$3:$N$1470,10,FALSE))</f>
        <v>美国</v>
      </c>
      <c r="AB405" s="33">
        <f>IF(R405="","",VLOOKUP(G405,WMS!$E$3:$T$944,15,FALSE))</f>
        <v>0.51300000000000001</v>
      </c>
      <c r="AC405" s="33">
        <f t="shared" si="74"/>
        <v>6.1560000000000006</v>
      </c>
      <c r="AD405" s="33" t="str">
        <f>IF(S405="","",VLOOKUP(S405,海关监管条件!$A$1:$B$2000,2,FALSE))</f>
        <v xml:space="preserve">A </v>
      </c>
    </row>
    <row r="406" spans="1:30">
      <c r="A406" s="2">
        <v>43535</v>
      </c>
      <c r="B406" s="2">
        <v>43535</v>
      </c>
      <c r="C406" s="2" t="s">
        <v>4206</v>
      </c>
      <c r="D406" s="19" t="s">
        <v>395</v>
      </c>
      <c r="E406" s="19" t="s">
        <v>2920</v>
      </c>
      <c r="F406" s="19" t="s">
        <v>2926</v>
      </c>
      <c r="G406" s="17" t="str">
        <f t="shared" si="68"/>
        <v>KG-ARI-1808-00019-00276/42635598Q</v>
      </c>
      <c r="H406" s="18">
        <f>IF(G406="","",VLOOKUP(G406,WMS!$E$3:$Q$944,7,FALSE))</f>
        <v>8</v>
      </c>
      <c r="I406" s="18">
        <f>IF(G406="","",VLOOKUP(G406,WMS!$E$3:$Q$944,8,FALSE))</f>
        <v>1.65</v>
      </c>
      <c r="J406" s="18">
        <f>IF(G406="","",VLOOKUP(G406,WMS!$E$3:$Q$944,13,FALSE))</f>
        <v>4.7E-2</v>
      </c>
      <c r="K406" s="26" t="b">
        <f t="shared" si="69"/>
        <v>1</v>
      </c>
      <c r="L406" s="7">
        <v>1</v>
      </c>
      <c r="M406" s="27">
        <f>IF(G406="","",VLOOKUP(G406,WMS!$E$3:$U$944,7,0)*L406)</f>
        <v>8</v>
      </c>
      <c r="N406" s="28" t="str">
        <f>IF(G406="","",VLOOKUP(G406,WMS!$E$3:$U$944,17,0))</f>
        <v>A43-202</v>
      </c>
      <c r="O406" s="29">
        <f t="shared" si="70"/>
        <v>1.65</v>
      </c>
      <c r="P406" s="29">
        <f t="shared" si="71"/>
        <v>4.7E-2</v>
      </c>
      <c r="Q406" s="26" t="str">
        <f>IF(G406="","",VLOOKUP(G406,WMS!$E$3:$G$944,2,FALSE))</f>
        <v>KAS18112901</v>
      </c>
      <c r="R406" s="26" t="str">
        <f>IF(G406="","",VLOOKUP(G406,WMS!$E$3:$G$944,3,FALSE))</f>
        <v>KAS18112901461</v>
      </c>
      <c r="S406" s="17" t="str">
        <f>IF(R406="","",VLOOKUP(R406,CUSTOMS!$E$3:$N$1470,2,FALSE))</f>
        <v>9505900000</v>
      </c>
      <c r="T406" s="17" t="str">
        <f>IF(R406="","",VLOOKUP(R406,CUSTOMS!$E$3:$N$1470,3,FALSE))</f>
        <v>娱乐用品|面具</v>
      </c>
      <c r="U406" s="18">
        <f t="shared" si="72"/>
        <v>8</v>
      </c>
      <c r="V406" s="18" t="str">
        <f>IF(R406="","",VLOOKUP(R406,CUSTOMS!$E$3:$N$1470,5,FALSE))</f>
        <v>个</v>
      </c>
      <c r="W406" s="33">
        <f>IF(R406="","",VLOOKUP(R406,CUSTOMS!$E$3:$N$1470,6,FALSE))</f>
        <v>3.0312676056338002</v>
      </c>
      <c r="X406" s="33">
        <f t="shared" si="73"/>
        <v>24.250140845070401</v>
      </c>
      <c r="Y406" s="18" t="str">
        <f>IF(R406="","",VLOOKUP(R406,CUSTOMS!$E$3:$N$1470,8,FALSE))</f>
        <v>美元</v>
      </c>
      <c r="Z406" s="18" t="str">
        <f>IF(R406="","",VLOOKUP(R406,CUSTOMS!$E$3:$N$1470,9,FALSE))</f>
        <v>中国</v>
      </c>
      <c r="AA406" s="18" t="str">
        <f>IF(R406="","",VLOOKUP(R406,CUSTOMS!$E$3:$N$1470,10,FALSE))</f>
        <v>中国</v>
      </c>
      <c r="AB406" s="33">
        <f>IF(R406="","",VLOOKUP(G406,WMS!$E$3:$T$944,15,FALSE))</f>
        <v>0.11600000000000001</v>
      </c>
      <c r="AC406" s="33">
        <f t="shared" si="74"/>
        <v>0.92800000000000005</v>
      </c>
      <c r="AD406" s="33" t="str">
        <f>IF(S406="","",VLOOKUP(S406,海关监管条件!$A$1:$B$2000,2,FALSE))</f>
        <v xml:space="preserve">无 </v>
      </c>
    </row>
    <row r="407" spans="1:30">
      <c r="A407" s="2">
        <v>43535</v>
      </c>
      <c r="B407" s="2">
        <v>43535</v>
      </c>
      <c r="C407" s="2" t="s">
        <v>4206</v>
      </c>
      <c r="D407" s="19" t="s">
        <v>2629</v>
      </c>
      <c r="E407" s="19" t="s">
        <v>2630</v>
      </c>
      <c r="F407" s="19">
        <v>42415831</v>
      </c>
      <c r="G407" s="17" t="str">
        <f t="shared" si="68"/>
        <v>KG-ARI-1808-00019-00280/42415831</v>
      </c>
      <c r="H407" s="18">
        <f>IF(G407="","",VLOOKUP(G407,WMS!$E$3:$Q$944,7,FALSE))</f>
        <v>6</v>
      </c>
      <c r="I407" s="18">
        <f>IF(G407="","",VLOOKUP(G407,WMS!$E$3:$Q$944,8,FALSE))</f>
        <v>4.95</v>
      </c>
      <c r="J407" s="18">
        <f>IF(G407="","",VLOOKUP(G407,WMS!$E$3:$Q$944,13,FALSE))</f>
        <v>8.4000000000000005E-2</v>
      </c>
      <c r="K407" s="26" t="b">
        <f t="shared" si="69"/>
        <v>1</v>
      </c>
      <c r="L407" s="7">
        <v>2</v>
      </c>
      <c r="M407" s="27">
        <f>IF(G407="","",VLOOKUP(G407,WMS!$E$3:$U$944,7,0)*L407)</f>
        <v>12</v>
      </c>
      <c r="N407" s="28" t="str">
        <f>IF(G407="","",VLOOKUP(G407,WMS!$E$3:$U$944,17,0))</f>
        <v>A02-303</v>
      </c>
      <c r="O407" s="29">
        <f t="shared" si="70"/>
        <v>9.9</v>
      </c>
      <c r="P407" s="29">
        <f t="shared" si="71"/>
        <v>0.16800000000000001</v>
      </c>
      <c r="Q407" s="26" t="str">
        <f>IF(G407="","",VLOOKUP(G407,WMS!$E$3:$G$944,2,FALSE))</f>
        <v>KAS18071202</v>
      </c>
      <c r="R407" s="26" t="str">
        <f>IF(G407="","",VLOOKUP(G407,WMS!$E$3:$G$944,3,FALSE))</f>
        <v>KAS1807120201</v>
      </c>
      <c r="S407" s="17" t="str">
        <f>IF(R407="","",VLOOKUP(R407,CUSTOMS!$E$3:$N$1470,2,FALSE))</f>
        <v>9503008900</v>
      </c>
      <c r="T407" s="17" t="str">
        <f>IF(R407="","",VLOOKUP(R407,CUSTOMS!$E$3:$N$1470,3,FALSE))</f>
        <v>儿童玩具：车等</v>
      </c>
      <c r="U407" s="18">
        <f t="shared" si="72"/>
        <v>12</v>
      </c>
      <c r="V407" s="18" t="str">
        <f>IF(R407="","",VLOOKUP(R407,CUSTOMS!$E$3:$N$1470,5,FALSE))</f>
        <v>个</v>
      </c>
      <c r="W407" s="33">
        <f>IF(R407="","",VLOOKUP(R407,CUSTOMS!$E$3:$N$1470,6,FALSE))</f>
        <v>1</v>
      </c>
      <c r="X407" s="33">
        <f t="shared" si="73"/>
        <v>12</v>
      </c>
      <c r="Y407" s="18" t="str">
        <f>IF(R407="","",VLOOKUP(R407,CUSTOMS!$E$3:$N$1470,8,FALSE))</f>
        <v>美元</v>
      </c>
      <c r="Z407" s="18" t="str">
        <f>IF(R407="","",VLOOKUP(R407,CUSTOMS!$E$3:$N$1470,9,FALSE))</f>
        <v>中国</v>
      </c>
      <c r="AA407" s="18" t="str">
        <f>IF(R407="","",VLOOKUP(R407,CUSTOMS!$E$3:$N$1470,10,FALSE))</f>
        <v>美国</v>
      </c>
      <c r="AB407" s="33">
        <f>IF(R407="","",VLOOKUP(G407,WMS!$E$3:$T$944,15,FALSE))</f>
        <v>0.75</v>
      </c>
      <c r="AC407" s="33">
        <f t="shared" si="74"/>
        <v>9</v>
      </c>
      <c r="AD407" s="33" t="str">
        <f>IF(S407="","",VLOOKUP(S407,海关监管条件!$A$1:$B$2000,2,FALSE))</f>
        <v xml:space="preserve">A </v>
      </c>
    </row>
    <row r="408" spans="1:30">
      <c r="A408" s="2">
        <v>43535</v>
      </c>
      <c r="B408" s="2">
        <v>43535</v>
      </c>
      <c r="C408" s="2" t="s">
        <v>4206</v>
      </c>
      <c r="D408" s="19" t="s">
        <v>395</v>
      </c>
      <c r="E408" s="19" t="s">
        <v>2861</v>
      </c>
      <c r="F408" s="19" t="s">
        <v>2862</v>
      </c>
      <c r="G408" s="17" t="str">
        <f t="shared" si="68"/>
        <v>KG-ARI-1808-00019-00282/42334095Q</v>
      </c>
      <c r="H408" s="18">
        <f>IF(G408="","",VLOOKUP(G408,WMS!$E$3:$Q$944,7,FALSE))</f>
        <v>4</v>
      </c>
      <c r="I408" s="18">
        <f>IF(G408="","",VLOOKUP(G408,WMS!$E$3:$Q$944,8,FALSE))</f>
        <v>1.8</v>
      </c>
      <c r="J408" s="18">
        <f>IF(G408="","",VLOOKUP(G408,WMS!$E$3:$Q$944,13,FALSE))</f>
        <v>1.4E-2</v>
      </c>
      <c r="K408" s="26" t="b">
        <f t="shared" si="69"/>
        <v>1</v>
      </c>
      <c r="L408" s="7">
        <v>2</v>
      </c>
      <c r="M408" s="27">
        <f>IF(G408="","",VLOOKUP(G408,WMS!$E$3:$U$944,7,0)*L408)</f>
        <v>8</v>
      </c>
      <c r="N408" s="28" t="str">
        <f>IF(G408="","",VLOOKUP(G408,WMS!$E$3:$U$944,17,0))</f>
        <v>A11-101</v>
      </c>
      <c r="O408" s="29">
        <f t="shared" si="70"/>
        <v>3.6</v>
      </c>
      <c r="P408" s="29">
        <f t="shared" si="71"/>
        <v>2.8000000000000001E-2</v>
      </c>
      <c r="Q408" s="26" t="str">
        <f>IF(G408="","",VLOOKUP(G408,WMS!$E$3:$G$944,2,FALSE))</f>
        <v>KAS18112901</v>
      </c>
      <c r="R408" s="26" t="str">
        <f>IF(G408="","",VLOOKUP(G408,WMS!$E$3:$G$944,3,FALSE))</f>
        <v>KAS18112901191</v>
      </c>
      <c r="S408" s="17" t="str">
        <f>IF(R408="","",VLOOKUP(R408,CUSTOMS!$E$3:$N$1470,2,FALSE))</f>
        <v>9503006000</v>
      </c>
      <c r="T408" s="17" t="str">
        <f>IF(R408="","",VLOOKUP(R408,CUSTOMS!$E$3:$N$1470,3,FALSE))</f>
        <v>智力玩具：积木等</v>
      </c>
      <c r="U408" s="18">
        <f t="shared" si="72"/>
        <v>8</v>
      </c>
      <c r="V408" s="18" t="str">
        <f>IF(R408="","",VLOOKUP(R408,CUSTOMS!$E$3:$N$1470,5,FALSE))</f>
        <v>套</v>
      </c>
      <c r="W408" s="33">
        <f>IF(R408="","",VLOOKUP(R408,CUSTOMS!$E$3:$N$1470,6,FALSE))</f>
        <v>1</v>
      </c>
      <c r="X408" s="33">
        <f t="shared" si="73"/>
        <v>8</v>
      </c>
      <c r="Y408" s="18" t="str">
        <f>IF(R408="","",VLOOKUP(R408,CUSTOMS!$E$3:$N$1470,8,FALSE))</f>
        <v>美元</v>
      </c>
      <c r="Z408" s="18" t="str">
        <f>IF(R408="","",VLOOKUP(R408,CUSTOMS!$E$3:$N$1470,9,FALSE))</f>
        <v>中国</v>
      </c>
      <c r="AA408" s="18" t="str">
        <f>IF(R408="","",VLOOKUP(R408,CUSTOMS!$E$3:$N$1470,10,FALSE))</f>
        <v>中国</v>
      </c>
      <c r="AB408" s="33">
        <f>IF(R408="","",VLOOKUP(G408,WMS!$E$3:$T$944,15,FALSE))</f>
        <v>0.32634782608695651</v>
      </c>
      <c r="AC408" s="33">
        <f t="shared" si="74"/>
        <v>2.610782608695652</v>
      </c>
      <c r="AD408" s="33" t="str">
        <f>IF(S408="","",VLOOKUP(S408,海关监管条件!$A$1:$B$2000,2,FALSE))</f>
        <v xml:space="preserve">A </v>
      </c>
    </row>
    <row r="409" spans="1:30">
      <c r="A409" s="2">
        <v>43535</v>
      </c>
      <c r="B409" s="2">
        <v>43535</v>
      </c>
      <c r="C409" s="2" t="s">
        <v>4206</v>
      </c>
      <c r="D409" s="19" t="s">
        <v>395</v>
      </c>
      <c r="E409" s="19" t="s">
        <v>2871</v>
      </c>
      <c r="F409" s="19" t="s">
        <v>2875</v>
      </c>
      <c r="G409" s="17" t="str">
        <f t="shared" si="68"/>
        <v>KG-ARI-1808-00019-00283/42457381Q</v>
      </c>
      <c r="H409" s="18">
        <f>IF(G409="","",VLOOKUP(G409,WMS!$E$3:$Q$944,7,FALSE))</f>
        <v>4</v>
      </c>
      <c r="I409" s="18">
        <f>IF(G409="","",VLOOKUP(G409,WMS!$E$3:$Q$944,8,FALSE))</f>
        <v>3.3</v>
      </c>
      <c r="J409" s="18">
        <f>IF(G409="","",VLOOKUP(G409,WMS!$E$3:$Q$944,13,FALSE))</f>
        <v>6.4000000000000001E-2</v>
      </c>
      <c r="K409" s="26" t="b">
        <f t="shared" si="69"/>
        <v>1</v>
      </c>
      <c r="L409" s="7">
        <v>2</v>
      </c>
      <c r="M409" s="27">
        <f>IF(G409="","",VLOOKUP(G409,WMS!$E$3:$U$944,7,0)*L409)</f>
        <v>8</v>
      </c>
      <c r="N409" s="28" t="str">
        <f>IF(G409="","",VLOOKUP(G409,WMS!$E$3:$U$944,17,0))</f>
        <v>A08-101</v>
      </c>
      <c r="O409" s="29">
        <f t="shared" si="70"/>
        <v>6.6</v>
      </c>
      <c r="P409" s="29">
        <f t="shared" si="71"/>
        <v>0.128</v>
      </c>
      <c r="Q409" s="26" t="str">
        <f>IF(G409="","",VLOOKUP(G409,WMS!$E$3:$G$944,2,FALSE))</f>
        <v>KAS18112901</v>
      </c>
      <c r="R409" s="26" t="str">
        <f>IF(G409="","",VLOOKUP(G409,WMS!$E$3:$G$944,3,FALSE))</f>
        <v>KAS18112901221</v>
      </c>
      <c r="S409" s="17" t="str">
        <f>IF(R409="","",VLOOKUP(R409,CUSTOMS!$E$3:$N$1470,2,FALSE))</f>
        <v>9503008900</v>
      </c>
      <c r="T409" s="17" t="str">
        <f>IF(R409="","",VLOOKUP(R409,CUSTOMS!$E$3:$N$1470,3,FALSE))</f>
        <v>儿童玩具：飞机</v>
      </c>
      <c r="U409" s="18">
        <f t="shared" si="72"/>
        <v>8</v>
      </c>
      <c r="V409" s="18" t="str">
        <f>IF(R409="","",VLOOKUP(R409,CUSTOMS!$E$3:$N$1470,5,FALSE))</f>
        <v>个</v>
      </c>
      <c r="W409" s="33">
        <f>IF(R409="","",VLOOKUP(R409,CUSTOMS!$E$3:$N$1470,6,FALSE))</f>
        <v>2</v>
      </c>
      <c r="X409" s="33">
        <f t="shared" si="73"/>
        <v>16</v>
      </c>
      <c r="Y409" s="18" t="str">
        <f>IF(R409="","",VLOOKUP(R409,CUSTOMS!$E$3:$N$1470,8,FALSE))</f>
        <v>美元</v>
      </c>
      <c r="Z409" s="18" t="str">
        <f>IF(R409="","",VLOOKUP(R409,CUSTOMS!$E$3:$N$1470,9,FALSE))</f>
        <v>中国</v>
      </c>
      <c r="AA409" s="18" t="str">
        <f>IF(R409="","",VLOOKUP(R409,CUSTOMS!$E$3:$N$1470,10,FALSE))</f>
        <v>中国</v>
      </c>
      <c r="AB409" s="33">
        <f>IF(R409="","",VLOOKUP(G409,WMS!$E$3:$T$944,15,FALSE))</f>
        <v>0.30681818181818182</v>
      </c>
      <c r="AC409" s="33">
        <f t="shared" si="74"/>
        <v>2.4545454545454546</v>
      </c>
      <c r="AD409" s="33" t="str">
        <f>IF(S409="","",VLOOKUP(S409,海关监管条件!$A$1:$B$2000,2,FALSE))</f>
        <v xml:space="preserve">A </v>
      </c>
    </row>
    <row r="410" spans="1:30">
      <c r="A410" s="2">
        <v>43535</v>
      </c>
      <c r="B410" s="2">
        <v>43535</v>
      </c>
      <c r="C410" s="2" t="s">
        <v>4206</v>
      </c>
      <c r="D410" s="19" t="s">
        <v>395</v>
      </c>
      <c r="E410" s="19" t="s">
        <v>2871</v>
      </c>
      <c r="F410" s="19" t="s">
        <v>2876</v>
      </c>
      <c r="G410" s="17" t="str">
        <f t="shared" si="68"/>
        <v>KG-ARI-1808-00019-00283/42476443Q</v>
      </c>
      <c r="H410" s="18">
        <f>IF(G410="","",VLOOKUP(G410,WMS!$E$3:$Q$944,7,FALSE))</f>
        <v>4</v>
      </c>
      <c r="I410" s="18">
        <f>IF(G410="","",VLOOKUP(G410,WMS!$E$3:$Q$944,8,FALSE))</f>
        <v>2.8</v>
      </c>
      <c r="J410" s="18">
        <f>IF(G410="","",VLOOKUP(G410,WMS!$E$3:$Q$944,13,FALSE))</f>
        <v>5.0999999999999997E-2</v>
      </c>
      <c r="K410" s="26" t="b">
        <f t="shared" si="69"/>
        <v>1</v>
      </c>
      <c r="L410" s="7">
        <v>2</v>
      </c>
      <c r="M410" s="27">
        <f>IF(G410="","",VLOOKUP(G410,WMS!$E$3:$U$944,7,0)*L410)</f>
        <v>8</v>
      </c>
      <c r="N410" s="28" t="str">
        <f>IF(G410="","",VLOOKUP(G410,WMS!$E$3:$U$944,17,0))</f>
        <v>A43-103</v>
      </c>
      <c r="O410" s="29">
        <f t="shared" si="70"/>
        <v>5.6</v>
      </c>
      <c r="P410" s="29">
        <f t="shared" si="71"/>
        <v>0.10199999999999999</v>
      </c>
      <c r="Q410" s="26" t="str">
        <f>IF(G410="","",VLOOKUP(G410,WMS!$E$3:$G$944,2,FALSE))</f>
        <v>KAS18112901</v>
      </c>
      <c r="R410" s="26" t="str">
        <f>IF(G410="","",VLOOKUP(G410,WMS!$E$3:$G$944,3,FALSE))</f>
        <v>KAS18112901231</v>
      </c>
      <c r="S410" s="17" t="str">
        <f>IF(R410="","",VLOOKUP(R410,CUSTOMS!$E$3:$N$1470,2,FALSE))</f>
        <v>9503008390</v>
      </c>
      <c r="T410" s="17" t="str">
        <f>IF(R410="","",VLOOKUP(R410,CUSTOMS!$E$3:$N$1470,3,FALSE))</f>
        <v>电动玩具：吹风机</v>
      </c>
      <c r="U410" s="18">
        <f t="shared" si="72"/>
        <v>8</v>
      </c>
      <c r="V410" s="18" t="str">
        <f>IF(R410="","",VLOOKUP(R410,CUSTOMS!$E$3:$N$1470,5,FALSE))</f>
        <v>套</v>
      </c>
      <c r="W410" s="33">
        <f>IF(R410="","",VLOOKUP(R410,CUSTOMS!$E$3:$N$1470,6,FALSE))</f>
        <v>2</v>
      </c>
      <c r="X410" s="33">
        <f t="shared" si="73"/>
        <v>16</v>
      </c>
      <c r="Y410" s="18" t="str">
        <f>IF(R410="","",VLOOKUP(R410,CUSTOMS!$E$3:$N$1470,8,FALSE))</f>
        <v>美元</v>
      </c>
      <c r="Z410" s="18" t="str">
        <f>IF(R410="","",VLOOKUP(R410,CUSTOMS!$E$3:$N$1470,9,FALSE))</f>
        <v>中国</v>
      </c>
      <c r="AA410" s="18" t="str">
        <f>IF(R410="","",VLOOKUP(R410,CUSTOMS!$E$3:$N$1470,10,FALSE))</f>
        <v>中国</v>
      </c>
      <c r="AB410" s="33">
        <f>IF(R410="","",VLOOKUP(G410,WMS!$E$3:$T$944,15,FALSE))</f>
        <v>0.67499999999999993</v>
      </c>
      <c r="AC410" s="33">
        <f t="shared" si="74"/>
        <v>5.3999999999999995</v>
      </c>
      <c r="AD410" s="33" t="str">
        <f>IF(S410="","",VLOOKUP(S410,海关监管条件!$A$1:$B$2000,2,FALSE))</f>
        <v xml:space="preserve">A </v>
      </c>
    </row>
    <row r="411" spans="1:30">
      <c r="A411" s="2">
        <v>43535</v>
      </c>
      <c r="B411" s="2">
        <v>43535</v>
      </c>
      <c r="C411" s="2" t="s">
        <v>4206</v>
      </c>
      <c r="D411" s="19" t="s">
        <v>395</v>
      </c>
      <c r="E411" s="19" t="s">
        <v>2877</v>
      </c>
      <c r="F411" s="19" t="s">
        <v>2879</v>
      </c>
      <c r="G411" s="17" t="str">
        <f t="shared" si="68"/>
        <v>KG-ARI-1808-00019-00284/42555810Q</v>
      </c>
      <c r="H411" s="18">
        <f>IF(G411="","",VLOOKUP(G411,WMS!$E$3:$Q$944,7,FALSE))</f>
        <v>4</v>
      </c>
      <c r="I411" s="18">
        <f>IF(G411="","",VLOOKUP(G411,WMS!$E$3:$Q$944,8,FALSE))</f>
        <v>4.3</v>
      </c>
      <c r="J411" s="18">
        <f>IF(G411="","",VLOOKUP(G411,WMS!$E$3:$Q$944,13,FALSE))</f>
        <v>5.3999999999999999E-2</v>
      </c>
      <c r="K411" s="26" t="b">
        <f t="shared" si="69"/>
        <v>1</v>
      </c>
      <c r="L411" s="7">
        <v>2</v>
      </c>
      <c r="M411" s="27">
        <f>IF(G411="","",VLOOKUP(G411,WMS!$E$3:$U$944,7,0)*L411)</f>
        <v>8</v>
      </c>
      <c r="N411" s="28" t="str">
        <f>IF(G411="","",VLOOKUP(G411,WMS!$E$3:$U$944,17,0))</f>
        <v>A12-201</v>
      </c>
      <c r="O411" s="29">
        <f t="shared" si="70"/>
        <v>8.6</v>
      </c>
      <c r="P411" s="29">
        <f t="shared" si="71"/>
        <v>0.108</v>
      </c>
      <c r="Q411" s="26" t="str">
        <f>IF(G411="","",VLOOKUP(G411,WMS!$E$3:$G$944,2,FALSE))</f>
        <v>KAS18112901</v>
      </c>
      <c r="R411" s="26" t="str">
        <f>IF(G411="","",VLOOKUP(G411,WMS!$E$3:$G$944,3,FALSE))</f>
        <v>KAS18112901251</v>
      </c>
      <c r="S411" s="17" t="str">
        <f>IF(R411="","",VLOOKUP(R411,CUSTOMS!$E$3:$N$1470,2,FALSE))</f>
        <v>9503008390</v>
      </c>
      <c r="T411" s="17" t="str">
        <f>IF(R411="","",VLOOKUP(R411,CUSTOMS!$E$3:$N$1470,3,FALSE))</f>
        <v>电动玩具;恐龙车</v>
      </c>
      <c r="U411" s="18">
        <f t="shared" si="72"/>
        <v>8</v>
      </c>
      <c r="V411" s="18" t="str">
        <f>IF(R411="","",VLOOKUP(R411,CUSTOMS!$E$3:$N$1470,5,FALSE))</f>
        <v>套</v>
      </c>
      <c r="W411" s="33">
        <f>IF(R411="","",VLOOKUP(R411,CUSTOMS!$E$3:$N$1470,6,FALSE))</f>
        <v>2</v>
      </c>
      <c r="X411" s="33">
        <f t="shared" si="73"/>
        <v>16</v>
      </c>
      <c r="Y411" s="18" t="str">
        <f>IF(R411="","",VLOOKUP(R411,CUSTOMS!$E$3:$N$1470,8,FALSE))</f>
        <v>美元</v>
      </c>
      <c r="Z411" s="18" t="str">
        <f>IF(R411="","",VLOOKUP(R411,CUSTOMS!$E$3:$N$1470,9,FALSE))</f>
        <v>中国</v>
      </c>
      <c r="AA411" s="18" t="str">
        <f>IF(R411="","",VLOOKUP(R411,CUSTOMS!$E$3:$N$1470,10,FALSE))</f>
        <v>中国</v>
      </c>
      <c r="AB411" s="33">
        <f>IF(R411="","",VLOOKUP(G411,WMS!$E$3:$T$944,15,FALSE))</f>
        <v>1.0607142857142857</v>
      </c>
      <c r="AC411" s="33">
        <f t="shared" si="74"/>
        <v>8.4857142857142858</v>
      </c>
      <c r="AD411" s="33" t="str">
        <f>IF(S411="","",VLOOKUP(S411,海关监管条件!$A$1:$B$2000,2,FALSE))</f>
        <v xml:space="preserve">A </v>
      </c>
    </row>
    <row r="412" spans="1:30">
      <c r="A412" s="2">
        <v>43535</v>
      </c>
      <c r="B412" s="2">
        <v>43535</v>
      </c>
      <c r="C412" s="2" t="s">
        <v>4206</v>
      </c>
      <c r="D412" s="19" t="s">
        <v>395</v>
      </c>
      <c r="E412" s="19" t="s">
        <v>2828</v>
      </c>
      <c r="F412" s="19" t="s">
        <v>2887</v>
      </c>
      <c r="G412" s="17" t="str">
        <f t="shared" si="68"/>
        <v>KG-ARI-1808-00019-00317/42110224Q</v>
      </c>
      <c r="H412" s="18">
        <f>IF(G412="","",VLOOKUP(G412,WMS!$E$3:$Q$944,7,FALSE))</f>
        <v>4</v>
      </c>
      <c r="I412" s="18">
        <f>IF(G412="","",VLOOKUP(G412,WMS!$E$3:$Q$944,8,FALSE))</f>
        <v>3.4</v>
      </c>
      <c r="J412" s="18">
        <f>IF(G412="","",VLOOKUP(G412,WMS!$E$3:$Q$944,13,FALSE))</f>
        <v>7.0000000000000007E-2</v>
      </c>
      <c r="K412" s="26" t="b">
        <f t="shared" si="69"/>
        <v>1</v>
      </c>
      <c r="L412" s="7">
        <v>5</v>
      </c>
      <c r="M412" s="27">
        <f>IF(G412="","",VLOOKUP(G412,WMS!$E$3:$U$944,7,0)*L412)</f>
        <v>20</v>
      </c>
      <c r="N412" s="28" t="str">
        <f>IF(G412="","",VLOOKUP(G412,WMS!$E$3:$U$944,17,0))</f>
        <v>A14-201</v>
      </c>
      <c r="O412" s="29">
        <f t="shared" si="70"/>
        <v>17</v>
      </c>
      <c r="P412" s="29">
        <f t="shared" si="71"/>
        <v>0.35000000000000003</v>
      </c>
      <c r="Q412" s="26" t="str">
        <f>IF(G412="","",VLOOKUP(G412,WMS!$E$3:$G$944,2,FALSE))</f>
        <v>KAS18112901</v>
      </c>
      <c r="R412" s="26" t="str">
        <f>IF(G412="","",VLOOKUP(G412,WMS!$E$3:$G$944,3,FALSE))</f>
        <v>KAS18112901271</v>
      </c>
      <c r="S412" s="17" t="str">
        <f>IF(R412="","",VLOOKUP(R412,CUSTOMS!$E$3:$N$1470,2,FALSE))</f>
        <v>9503002900</v>
      </c>
      <c r="T412" s="17" t="str">
        <f>IF(R412="","",VLOOKUP(R412,CUSTOMS!$E$3:$N$1470,3,FALSE))</f>
        <v>塑料填充公仔</v>
      </c>
      <c r="U412" s="18">
        <f t="shared" si="72"/>
        <v>3.2350000000000003</v>
      </c>
      <c r="V412" s="18" t="str">
        <f>IF(R412="","",VLOOKUP(R412,CUSTOMS!$E$3:$N$1470,5,FALSE))</f>
        <v>千克</v>
      </c>
      <c r="W412" s="33">
        <f>IF(R412="","",VLOOKUP(R412,CUSTOMS!$E$3:$N$1470,6,FALSE))</f>
        <v>1.92991806008927</v>
      </c>
      <c r="X412" s="33">
        <f t="shared" si="73"/>
        <v>6.2432849243887896</v>
      </c>
      <c r="Y412" s="18" t="str">
        <f>IF(R412="","",VLOOKUP(R412,CUSTOMS!$E$3:$N$1470,8,FALSE))</f>
        <v>美元</v>
      </c>
      <c r="Z412" s="18" t="str">
        <f>IF(R412="","",VLOOKUP(R412,CUSTOMS!$E$3:$N$1470,9,FALSE))</f>
        <v>中国</v>
      </c>
      <c r="AA412" s="18" t="str">
        <f>IF(R412="","",VLOOKUP(R412,CUSTOMS!$E$3:$N$1470,10,FALSE))</f>
        <v>中国</v>
      </c>
      <c r="AB412" s="33">
        <f>IF(R412="","",VLOOKUP(G412,WMS!$E$3:$T$944,15,FALSE))</f>
        <v>0.16175</v>
      </c>
      <c r="AC412" s="33">
        <f t="shared" si="74"/>
        <v>3.2350000000000003</v>
      </c>
      <c r="AD412" s="33" t="str">
        <f>IF(S412="","",VLOOKUP(S412,海关监管条件!$A$1:$B$2000,2,FALSE))</f>
        <v xml:space="preserve">A </v>
      </c>
    </row>
    <row r="413" spans="1:30">
      <c r="A413" s="2">
        <v>43535</v>
      </c>
      <c r="B413" s="2">
        <v>43535</v>
      </c>
      <c r="C413" s="2" t="s">
        <v>4206</v>
      </c>
      <c r="D413" s="19" t="s">
        <v>395</v>
      </c>
      <c r="E413" s="19" t="s">
        <v>2828</v>
      </c>
      <c r="F413" s="19" t="s">
        <v>2889</v>
      </c>
      <c r="G413" s="17" t="str">
        <f t="shared" si="68"/>
        <v>KG-ARI-1808-00019-00317/42382805Q</v>
      </c>
      <c r="H413" s="18">
        <f>IF(G413="","",VLOOKUP(G413,WMS!$E$3:$Q$944,7,FALSE))</f>
        <v>4</v>
      </c>
      <c r="I413" s="18">
        <f>IF(G413="","",VLOOKUP(G413,WMS!$E$3:$Q$944,8,FALSE))</f>
        <v>3.45</v>
      </c>
      <c r="J413" s="18">
        <f>IF(G413="","",VLOOKUP(G413,WMS!$E$3:$Q$944,13,FALSE))</f>
        <v>7.0000000000000007E-2</v>
      </c>
      <c r="K413" s="26" t="b">
        <f t="shared" si="69"/>
        <v>1</v>
      </c>
      <c r="L413" s="7">
        <v>5</v>
      </c>
      <c r="M413" s="27">
        <f>IF(G413="","",VLOOKUP(G413,WMS!$E$3:$U$944,7,0)*L413)</f>
        <v>20</v>
      </c>
      <c r="N413" s="28" t="str">
        <f>IF(G413="","",VLOOKUP(G413,WMS!$E$3:$U$944,17,0))</f>
        <v>A12-301</v>
      </c>
      <c r="O413" s="29">
        <f t="shared" si="70"/>
        <v>17.25</v>
      </c>
      <c r="P413" s="29">
        <f t="shared" si="71"/>
        <v>0.35000000000000003</v>
      </c>
      <c r="Q413" s="26" t="str">
        <f>IF(G413="","",VLOOKUP(G413,WMS!$E$3:$G$944,2,FALSE))</f>
        <v>KAS18112901</v>
      </c>
      <c r="R413" s="26" t="str">
        <f>IF(G413="","",VLOOKUP(G413,WMS!$E$3:$G$944,3,FALSE))</f>
        <v>KAS18112901271</v>
      </c>
      <c r="S413" s="17" t="str">
        <f>IF(R413="","",VLOOKUP(R413,CUSTOMS!$E$3:$N$1470,2,FALSE))</f>
        <v>9503002900</v>
      </c>
      <c r="T413" s="17" t="str">
        <f>IF(R413="","",VLOOKUP(R413,CUSTOMS!$E$3:$N$1470,3,FALSE))</f>
        <v>塑料填充公仔</v>
      </c>
      <c r="U413" s="18">
        <f t="shared" si="72"/>
        <v>15</v>
      </c>
      <c r="V413" s="18" t="str">
        <f>IF(R413="","",VLOOKUP(R413,CUSTOMS!$E$3:$N$1470,5,FALSE))</f>
        <v>千克</v>
      </c>
      <c r="W413" s="33">
        <f>IF(R413="","",VLOOKUP(R413,CUSTOMS!$E$3:$N$1470,6,FALSE))</f>
        <v>1.92991806008927</v>
      </c>
      <c r="X413" s="33">
        <f t="shared" si="73"/>
        <v>28.948770901339049</v>
      </c>
      <c r="Y413" s="18" t="str">
        <f>IF(R413="","",VLOOKUP(R413,CUSTOMS!$E$3:$N$1470,8,FALSE))</f>
        <v>美元</v>
      </c>
      <c r="Z413" s="18" t="str">
        <f>IF(R413="","",VLOOKUP(R413,CUSTOMS!$E$3:$N$1470,9,FALSE))</f>
        <v>中国</v>
      </c>
      <c r="AA413" s="18" t="str">
        <f>IF(R413="","",VLOOKUP(R413,CUSTOMS!$E$3:$N$1470,10,FALSE))</f>
        <v>中国</v>
      </c>
      <c r="AB413" s="33">
        <f>IF(R413="","",VLOOKUP(G413,WMS!$E$3:$T$944,15,FALSE))</f>
        <v>0.75</v>
      </c>
      <c r="AC413" s="33">
        <f t="shared" si="74"/>
        <v>15</v>
      </c>
      <c r="AD413" s="33" t="str">
        <f>IF(S413="","",VLOOKUP(S413,海关监管条件!$A$1:$B$2000,2,FALSE))</f>
        <v xml:space="preserve">A </v>
      </c>
    </row>
    <row r="414" spans="1:30">
      <c r="A414" s="2">
        <v>43535</v>
      </c>
      <c r="B414" s="2">
        <v>43535</v>
      </c>
      <c r="C414" s="2" t="s">
        <v>4206</v>
      </c>
      <c r="D414" s="19" t="s">
        <v>395</v>
      </c>
      <c r="E414" s="19" t="s">
        <v>2898</v>
      </c>
      <c r="F414" s="19" t="s">
        <v>2899</v>
      </c>
      <c r="G414" s="17" t="str">
        <f t="shared" ref="G414:G477" si="75">IF(F414="","",E414&amp;"/"&amp;F414)</f>
        <v>KG-ARI-1808-00019-00475/42047469Q</v>
      </c>
      <c r="H414" s="18">
        <f>IF(G414="","",VLOOKUP(G414,WMS!$E$3:$Q$944,7,FALSE))</f>
        <v>6</v>
      </c>
      <c r="I414" s="18">
        <f>IF(G414="","",VLOOKUP(G414,WMS!$E$3:$Q$944,8,FALSE))</f>
        <v>2.4</v>
      </c>
      <c r="J414" s="18">
        <f>IF(G414="","",VLOOKUP(G414,WMS!$E$3:$Q$944,13,FALSE))</f>
        <v>3.2000000000000001E-2</v>
      </c>
      <c r="K414" s="26" t="b">
        <f t="shared" ref="K414:K477" si="76">IF(M414="","",EXACT(H414,M414/L414))</f>
        <v>1</v>
      </c>
      <c r="L414" s="7">
        <v>2</v>
      </c>
      <c r="M414" s="27">
        <f>IF(G414="","",VLOOKUP(G414,WMS!$E$3:$U$944,7,0)*L414)</f>
        <v>12</v>
      </c>
      <c r="N414" s="28" t="str">
        <f>IF(G414="","",VLOOKUP(G414,WMS!$E$3:$U$944,17,0))</f>
        <v>A12-201</v>
      </c>
      <c r="O414" s="29">
        <f t="shared" ref="O414:O477" si="77">IF(L414="","",I414*L414)</f>
        <v>4.8</v>
      </c>
      <c r="P414" s="29">
        <f t="shared" ref="P414:P477" si="78">IF(L414="","",J414*L414)</f>
        <v>6.4000000000000001E-2</v>
      </c>
      <c r="Q414" s="26" t="str">
        <f>IF(G414="","",VLOOKUP(G414,WMS!$E$3:$G$944,2,FALSE))</f>
        <v>KAS18112901</v>
      </c>
      <c r="R414" s="26" t="str">
        <f>IF(G414="","",VLOOKUP(G414,WMS!$E$3:$G$944,3,FALSE))</f>
        <v>KAS18112901321</v>
      </c>
      <c r="S414" s="17" t="str">
        <f>IF(R414="","",VLOOKUP(R414,CUSTOMS!$E$3:$N$1470,2,FALSE))</f>
        <v>9503008900</v>
      </c>
      <c r="T414" s="17" t="str">
        <f>IF(R414="","",VLOOKUP(R414,CUSTOMS!$E$3:$N$1470,3,FALSE))</f>
        <v>儿童玩具：餐具等</v>
      </c>
      <c r="U414" s="18">
        <f t="shared" ref="U414:U477" si="79">IF(V414="","",IF(V414="千克",M414*AB414,M414))</f>
        <v>12</v>
      </c>
      <c r="V414" s="18" t="str">
        <f>IF(R414="","",VLOOKUP(R414,CUSTOMS!$E$3:$N$1470,5,FALSE))</f>
        <v>个</v>
      </c>
      <c r="W414" s="33">
        <f>IF(R414="","",VLOOKUP(R414,CUSTOMS!$E$3:$N$1470,6,FALSE))</f>
        <v>0.5</v>
      </c>
      <c r="X414" s="33">
        <f t="shared" ref="X414:X477" si="80">IF(W414="","",U414*W414)</f>
        <v>6</v>
      </c>
      <c r="Y414" s="18" t="str">
        <f>IF(R414="","",VLOOKUP(R414,CUSTOMS!$E$3:$N$1470,8,FALSE))</f>
        <v>美元</v>
      </c>
      <c r="Z414" s="18" t="str">
        <f>IF(R414="","",VLOOKUP(R414,CUSTOMS!$E$3:$N$1470,9,FALSE))</f>
        <v>中国</v>
      </c>
      <c r="AA414" s="18" t="str">
        <f>IF(R414="","",VLOOKUP(R414,CUSTOMS!$E$3:$N$1470,10,FALSE))</f>
        <v>中国</v>
      </c>
      <c r="AB414" s="33">
        <f>IF(R414="","",VLOOKUP(G414,WMS!$E$3:$T$944,15,FALSE))</f>
        <v>1.3</v>
      </c>
      <c r="AC414" s="33">
        <f t="shared" ref="AC414:AC477" si="81">IF(AB414="","",M414*AB414)</f>
        <v>15.600000000000001</v>
      </c>
      <c r="AD414" s="33" t="str">
        <f>IF(S414="","",VLOOKUP(S414,海关监管条件!$A$1:$B$2000,2,FALSE))</f>
        <v xml:space="preserve">A </v>
      </c>
    </row>
    <row r="415" spans="1:30">
      <c r="A415" s="2">
        <v>43535</v>
      </c>
      <c r="B415" s="2">
        <v>43535</v>
      </c>
      <c r="C415" s="2" t="s">
        <v>4206</v>
      </c>
      <c r="D415" s="19" t="s">
        <v>395</v>
      </c>
      <c r="E415" s="19" t="s">
        <v>2898</v>
      </c>
      <c r="F415" s="19" t="s">
        <v>2903</v>
      </c>
      <c r="G415" s="17" t="str">
        <f t="shared" si="75"/>
        <v>KG-ARI-1808-00019-00475/42629009Q</v>
      </c>
      <c r="H415" s="18">
        <f>IF(G415="","",VLOOKUP(G415,WMS!$E$3:$Q$944,7,FALSE))</f>
        <v>4</v>
      </c>
      <c r="I415" s="18">
        <f>IF(G415="","",VLOOKUP(G415,WMS!$E$3:$Q$944,8,FALSE))</f>
        <v>2.4</v>
      </c>
      <c r="J415" s="18">
        <f>IF(G415="","",VLOOKUP(G415,WMS!$E$3:$Q$944,13,FALSE))</f>
        <v>0.02</v>
      </c>
      <c r="K415" s="26" t="b">
        <f t="shared" si="76"/>
        <v>1</v>
      </c>
      <c r="L415" s="7">
        <v>2</v>
      </c>
      <c r="M415" s="27">
        <f>IF(G415="","",VLOOKUP(G415,WMS!$E$3:$U$944,7,0)*L415)</f>
        <v>8</v>
      </c>
      <c r="N415" s="28" t="str">
        <f>IF(G415="","",VLOOKUP(G415,WMS!$E$3:$U$944,17,0))</f>
        <v>A38-101</v>
      </c>
      <c r="O415" s="29">
        <f t="shared" si="77"/>
        <v>4.8</v>
      </c>
      <c r="P415" s="29">
        <f t="shared" si="78"/>
        <v>0.04</v>
      </c>
      <c r="Q415" s="26" t="str">
        <f>IF(G415="","",VLOOKUP(G415,WMS!$E$3:$G$944,2,FALSE))</f>
        <v>KAS18112901</v>
      </c>
      <c r="R415" s="26" t="str">
        <f>IF(G415="","",VLOOKUP(G415,WMS!$E$3:$G$944,3,FALSE))</f>
        <v>KAS18112901331</v>
      </c>
      <c r="S415" s="17" t="str">
        <f>IF(R415="","",VLOOKUP(R415,CUSTOMS!$E$3:$N$1470,2,FALSE))</f>
        <v>9503006000</v>
      </c>
      <c r="T415" s="17" t="str">
        <f>IF(R415="","",VLOOKUP(R415,CUSTOMS!$E$3:$N$1470,3,FALSE))</f>
        <v>智力玩具：猜人物等</v>
      </c>
      <c r="U415" s="18">
        <f t="shared" si="79"/>
        <v>8</v>
      </c>
      <c r="V415" s="18" t="str">
        <f>IF(R415="","",VLOOKUP(R415,CUSTOMS!$E$3:$N$1470,5,FALSE))</f>
        <v>套</v>
      </c>
      <c r="W415" s="33">
        <f>IF(R415="","",VLOOKUP(R415,CUSTOMS!$E$3:$N$1470,6,FALSE))</f>
        <v>0.5</v>
      </c>
      <c r="X415" s="33">
        <f t="shared" si="80"/>
        <v>4</v>
      </c>
      <c r="Y415" s="18" t="str">
        <f>IF(R415="","",VLOOKUP(R415,CUSTOMS!$E$3:$N$1470,8,FALSE))</f>
        <v>美元</v>
      </c>
      <c r="Z415" s="18" t="str">
        <f>IF(R415="","",VLOOKUP(R415,CUSTOMS!$E$3:$N$1470,9,FALSE))</f>
        <v>中国</v>
      </c>
      <c r="AA415" s="18" t="str">
        <f>IF(R415="","",VLOOKUP(R415,CUSTOMS!$E$3:$N$1470,10,FALSE))</f>
        <v>中国</v>
      </c>
      <c r="AB415" s="33">
        <f>IF(R415="","",VLOOKUP(G415,WMS!$E$3:$T$944,15,FALSE))</f>
        <v>0.53059999999999996</v>
      </c>
      <c r="AC415" s="33">
        <f t="shared" si="81"/>
        <v>4.2447999999999997</v>
      </c>
      <c r="AD415" s="33" t="str">
        <f>IF(S415="","",VLOOKUP(S415,海关监管条件!$A$1:$B$2000,2,FALSE))</f>
        <v xml:space="preserve">A </v>
      </c>
    </row>
    <row r="416" spans="1:30">
      <c r="A416" s="2">
        <v>43535</v>
      </c>
      <c r="B416" s="2">
        <v>43535</v>
      </c>
      <c r="C416" s="2" t="s">
        <v>4206</v>
      </c>
      <c r="D416" s="19" t="s">
        <v>395</v>
      </c>
      <c r="E416" s="19" t="s">
        <v>2898</v>
      </c>
      <c r="F416" s="19" t="s">
        <v>2905</v>
      </c>
      <c r="G416" s="17" t="str">
        <f t="shared" si="75"/>
        <v>KG-ARI-1808-00019-00475/42629016Q</v>
      </c>
      <c r="H416" s="18">
        <f>IF(G416="","",VLOOKUP(G416,WMS!$E$3:$Q$944,7,FALSE))</f>
        <v>4</v>
      </c>
      <c r="I416" s="18">
        <f>IF(G416="","",VLOOKUP(G416,WMS!$E$3:$Q$944,8,FALSE))</f>
        <v>3.7</v>
      </c>
      <c r="J416" s="18">
        <f>IF(G416="","",VLOOKUP(G416,WMS!$E$3:$Q$944,13,FALSE))</f>
        <v>3.3000000000000002E-2</v>
      </c>
      <c r="K416" s="26" t="b">
        <f t="shared" si="76"/>
        <v>1</v>
      </c>
      <c r="L416" s="7">
        <v>2</v>
      </c>
      <c r="M416" s="27">
        <f>IF(G416="","",VLOOKUP(G416,WMS!$E$3:$U$944,7,0)*L416)</f>
        <v>8</v>
      </c>
      <c r="N416" s="28" t="str">
        <f>IF(G416="","",VLOOKUP(G416,WMS!$E$3:$U$944,17,0))</f>
        <v>A43-303</v>
      </c>
      <c r="O416" s="29">
        <f t="shared" si="77"/>
        <v>7.4</v>
      </c>
      <c r="P416" s="29">
        <f t="shared" si="78"/>
        <v>6.6000000000000003E-2</v>
      </c>
      <c r="Q416" s="26" t="str">
        <f>IF(G416="","",VLOOKUP(G416,WMS!$E$3:$G$944,2,FALSE))</f>
        <v>KAS18112901</v>
      </c>
      <c r="R416" s="26" t="str">
        <f>IF(G416="","",VLOOKUP(G416,WMS!$E$3:$G$944,3,FALSE))</f>
        <v>KAS18112901331</v>
      </c>
      <c r="S416" s="17" t="str">
        <f>IF(R416="","",VLOOKUP(R416,CUSTOMS!$E$3:$N$1470,2,FALSE))</f>
        <v>9503006000</v>
      </c>
      <c r="T416" s="17" t="str">
        <f>IF(R416="","",VLOOKUP(R416,CUSTOMS!$E$3:$N$1470,3,FALSE))</f>
        <v>智力玩具：猜人物等</v>
      </c>
      <c r="U416" s="18">
        <f t="shared" si="79"/>
        <v>8</v>
      </c>
      <c r="V416" s="18" t="str">
        <f>IF(R416="","",VLOOKUP(R416,CUSTOMS!$E$3:$N$1470,5,FALSE))</f>
        <v>套</v>
      </c>
      <c r="W416" s="33">
        <f>IF(R416="","",VLOOKUP(R416,CUSTOMS!$E$3:$N$1470,6,FALSE))</f>
        <v>0.5</v>
      </c>
      <c r="X416" s="33">
        <f t="shared" si="80"/>
        <v>4</v>
      </c>
      <c r="Y416" s="18" t="str">
        <f>IF(R416="","",VLOOKUP(R416,CUSTOMS!$E$3:$N$1470,8,FALSE))</f>
        <v>美元</v>
      </c>
      <c r="Z416" s="18" t="str">
        <f>IF(R416="","",VLOOKUP(R416,CUSTOMS!$E$3:$N$1470,9,FALSE))</f>
        <v>中国</v>
      </c>
      <c r="AA416" s="18" t="str">
        <f>IF(R416="","",VLOOKUP(R416,CUSTOMS!$E$3:$N$1470,10,FALSE))</f>
        <v>中国</v>
      </c>
      <c r="AB416" s="33">
        <f>IF(R416="","",VLOOKUP(G416,WMS!$E$3:$T$944,15,FALSE))</f>
        <v>0.31009090909090908</v>
      </c>
      <c r="AC416" s="33">
        <f t="shared" si="81"/>
        <v>2.4807272727272727</v>
      </c>
      <c r="AD416" s="33" t="str">
        <f>IF(S416="","",VLOOKUP(S416,海关监管条件!$A$1:$B$2000,2,FALSE))</f>
        <v xml:space="preserve">A </v>
      </c>
    </row>
    <row r="417" spans="1:30">
      <c r="A417" s="2">
        <v>43535</v>
      </c>
      <c r="B417" s="2">
        <v>43535</v>
      </c>
      <c r="C417" s="2" t="s">
        <v>4206</v>
      </c>
      <c r="D417" s="19" t="s">
        <v>395</v>
      </c>
      <c r="E417" s="19" t="s">
        <v>2907</v>
      </c>
      <c r="F417" s="19" t="s">
        <v>2909</v>
      </c>
      <c r="G417" s="17" t="str">
        <f t="shared" si="75"/>
        <v>KG-ARI-1808-00019-00476/42555827Q</v>
      </c>
      <c r="H417" s="18">
        <f>IF(G417="","",VLOOKUP(G417,WMS!$E$3:$Q$944,7,FALSE))</f>
        <v>4</v>
      </c>
      <c r="I417" s="18">
        <f>IF(G417="","",VLOOKUP(G417,WMS!$E$3:$Q$944,8,FALSE))</f>
        <v>4.45</v>
      </c>
      <c r="J417" s="18">
        <f>IF(G417="","",VLOOKUP(G417,WMS!$E$3:$Q$944,13,FALSE))</f>
        <v>7.1999999999999995E-2</v>
      </c>
      <c r="K417" s="26" t="b">
        <f t="shared" si="76"/>
        <v>1</v>
      </c>
      <c r="L417" s="7">
        <v>2</v>
      </c>
      <c r="M417" s="27">
        <f>IF(G417="","",VLOOKUP(G417,WMS!$E$3:$U$944,7,0)*L417)</f>
        <v>8</v>
      </c>
      <c r="N417" s="28" t="str">
        <f>IF(G417="","",VLOOKUP(G417,WMS!$E$3:$U$944,17,0))</f>
        <v>A43-302</v>
      </c>
      <c r="O417" s="29">
        <f t="shared" si="77"/>
        <v>8.9</v>
      </c>
      <c r="P417" s="29">
        <f t="shared" si="78"/>
        <v>0.14399999999999999</v>
      </c>
      <c r="Q417" s="26" t="str">
        <f>IF(G417="","",VLOOKUP(G417,WMS!$E$3:$G$944,2,FALSE))</f>
        <v>KAS18112901</v>
      </c>
      <c r="R417" s="26" t="str">
        <f>IF(G417="","",VLOOKUP(G417,WMS!$E$3:$G$944,3,FALSE))</f>
        <v>KAS18112901351</v>
      </c>
      <c r="S417" s="17" t="str">
        <f>IF(R417="","",VLOOKUP(R417,CUSTOMS!$E$3:$N$1470,2,FALSE))</f>
        <v>9503008900</v>
      </c>
      <c r="T417" s="17" t="str">
        <f>IF(R417="","",VLOOKUP(R417,CUSTOMS!$E$3:$N$1470,3,FALSE))</f>
        <v>儿童玩具：恐龙</v>
      </c>
      <c r="U417" s="18">
        <f t="shared" si="79"/>
        <v>8</v>
      </c>
      <c r="V417" s="18" t="str">
        <f>IF(R417="","",VLOOKUP(R417,CUSTOMS!$E$3:$N$1470,5,FALSE))</f>
        <v>个</v>
      </c>
      <c r="W417" s="33">
        <f>IF(R417="","",VLOOKUP(R417,CUSTOMS!$E$3:$N$1470,6,FALSE))</f>
        <v>1</v>
      </c>
      <c r="X417" s="33">
        <f t="shared" si="80"/>
        <v>8</v>
      </c>
      <c r="Y417" s="18" t="str">
        <f>IF(R417="","",VLOOKUP(R417,CUSTOMS!$E$3:$N$1470,8,FALSE))</f>
        <v>美元</v>
      </c>
      <c r="Z417" s="18" t="str">
        <f>IF(R417="","",VLOOKUP(R417,CUSTOMS!$E$3:$N$1470,9,FALSE))</f>
        <v>中国</v>
      </c>
      <c r="AA417" s="18" t="str">
        <f>IF(R417="","",VLOOKUP(R417,CUSTOMS!$E$3:$N$1470,10,FALSE))</f>
        <v>中国</v>
      </c>
      <c r="AB417" s="33">
        <f>IF(R417="","",VLOOKUP(G417,WMS!$E$3:$T$944,15,FALSE))</f>
        <v>0.3619</v>
      </c>
      <c r="AC417" s="33">
        <f t="shared" si="81"/>
        <v>2.8952</v>
      </c>
      <c r="AD417" s="33" t="str">
        <f>IF(S417="","",VLOOKUP(S417,海关监管条件!$A$1:$B$2000,2,FALSE))</f>
        <v xml:space="preserve">A </v>
      </c>
    </row>
    <row r="418" spans="1:30">
      <c r="A418" s="2">
        <v>43535</v>
      </c>
      <c r="B418" s="2">
        <v>43535</v>
      </c>
      <c r="C418" s="2" t="s">
        <v>4206</v>
      </c>
      <c r="D418" s="19" t="s">
        <v>173</v>
      </c>
      <c r="E418" s="19" t="s">
        <v>2641</v>
      </c>
      <c r="F418" s="19">
        <v>42369578</v>
      </c>
      <c r="G418" s="17" t="str">
        <f t="shared" si="75"/>
        <v>KG-ARI-1808-00019-00577/42369578</v>
      </c>
      <c r="H418" s="18">
        <f>IF(G418="","",VLOOKUP(G418,WMS!$E$3:$Q$944,7,FALSE))</f>
        <v>8</v>
      </c>
      <c r="I418" s="18">
        <f>IF(G418="","",VLOOKUP(G418,WMS!$E$3:$Q$944,8,FALSE))</f>
        <v>10.1</v>
      </c>
      <c r="J418" s="18">
        <f>IF(G418="","",VLOOKUP(G418,WMS!$E$3:$Q$944,13,FALSE))</f>
        <v>2.1000000000000001E-2</v>
      </c>
      <c r="K418" s="26" t="b">
        <f t="shared" si="76"/>
        <v>1</v>
      </c>
      <c r="L418" s="7">
        <v>1</v>
      </c>
      <c r="M418" s="27">
        <f>IF(G418="","",VLOOKUP(G418,WMS!$E$3:$U$944,7,0)*L418)</f>
        <v>8</v>
      </c>
      <c r="N418" s="28" t="str">
        <f>IF(G418="","",VLOOKUP(G418,WMS!$E$3:$U$944,17,0))</f>
        <v>A02-103</v>
      </c>
      <c r="O418" s="29">
        <f t="shared" si="77"/>
        <v>10.1</v>
      </c>
      <c r="P418" s="29">
        <f t="shared" si="78"/>
        <v>2.1000000000000001E-2</v>
      </c>
      <c r="Q418" s="26" t="str">
        <f>IF(G418="","",VLOOKUP(G418,WMS!$E$3:$G$944,2,FALSE))</f>
        <v>KAS18071901</v>
      </c>
      <c r="R418" s="26" t="str">
        <f>IF(G418="","",VLOOKUP(G418,WMS!$E$3:$G$944,3,FALSE))</f>
        <v>KAS1807190109</v>
      </c>
      <c r="S418" s="17" t="str">
        <f>IF(R418="","",VLOOKUP(R418,CUSTOMS!$E$3:$N$1470,2,FALSE))</f>
        <v>3407009000</v>
      </c>
      <c r="T418" s="17" t="str">
        <f>IF(R418="","",VLOOKUP(R418,CUSTOMS!$E$3:$N$1470,3,FALSE))</f>
        <v>泥膏</v>
      </c>
      <c r="U418" s="18">
        <f t="shared" si="79"/>
        <v>9.6080000000000005</v>
      </c>
      <c r="V418" s="18" t="str">
        <f>IF(R418="","",VLOOKUP(R418,CUSTOMS!$E$3:$N$1470,5,FALSE))</f>
        <v>千克</v>
      </c>
      <c r="W418" s="33">
        <f>IF(R418="","",VLOOKUP(R418,CUSTOMS!$E$3:$N$1470,6,FALSE))</f>
        <v>1.3987000000000001</v>
      </c>
      <c r="X418" s="33">
        <f t="shared" si="80"/>
        <v>13.438709600000001</v>
      </c>
      <c r="Y418" s="18" t="str">
        <f>IF(R418="","",VLOOKUP(R418,CUSTOMS!$E$3:$N$1470,8,FALSE))</f>
        <v>美元</v>
      </c>
      <c r="Z418" s="18" t="str">
        <f>IF(R418="","",VLOOKUP(R418,CUSTOMS!$E$3:$N$1470,9,FALSE))</f>
        <v>中国</v>
      </c>
      <c r="AA418" s="18" t="str">
        <f>IF(R418="","",VLOOKUP(R418,CUSTOMS!$E$3:$N$1470,10,FALSE))</f>
        <v>美国</v>
      </c>
      <c r="AB418" s="33">
        <f>IF(R418="","",VLOOKUP(G418,WMS!$E$3:$T$944,15,FALSE))</f>
        <v>1.2010000000000001</v>
      </c>
      <c r="AC418" s="33">
        <f t="shared" si="81"/>
        <v>9.6080000000000005</v>
      </c>
      <c r="AD418" s="33" t="str">
        <f>IF(S418="","",VLOOKUP(S418,海关监管条件!$A$1:$B$2000,2,FALSE))</f>
        <v xml:space="preserve">无 </v>
      </c>
    </row>
    <row r="419" spans="1:30">
      <c r="A419" s="2">
        <v>43535</v>
      </c>
      <c r="B419" s="2">
        <v>43535</v>
      </c>
      <c r="C419" s="2" t="s">
        <v>4206</v>
      </c>
      <c r="D419" s="19" t="s">
        <v>173</v>
      </c>
      <c r="E419" s="19" t="s">
        <v>2641</v>
      </c>
      <c r="F419" s="19">
        <v>42478911</v>
      </c>
      <c r="G419" s="17" t="str">
        <f t="shared" si="75"/>
        <v>KG-ARI-1808-00019-00577/42478911</v>
      </c>
      <c r="H419" s="18">
        <f>IF(G419="","",VLOOKUP(G419,WMS!$E$3:$Q$944,7,FALSE))</f>
        <v>6</v>
      </c>
      <c r="I419" s="18">
        <f>IF(G419="","",VLOOKUP(G419,WMS!$E$3:$Q$944,8,FALSE))</f>
        <v>9.6999999999999993</v>
      </c>
      <c r="J419" s="18">
        <f>IF(G419="","",VLOOKUP(G419,WMS!$E$3:$Q$944,13,FALSE))</f>
        <v>3.2000000000000001E-2</v>
      </c>
      <c r="K419" s="26" t="b">
        <f t="shared" si="76"/>
        <v>1</v>
      </c>
      <c r="L419" s="7">
        <v>2</v>
      </c>
      <c r="M419" s="27">
        <f>IF(G419="","",VLOOKUP(G419,WMS!$E$3:$U$944,7,0)*L419)</f>
        <v>12</v>
      </c>
      <c r="N419" s="28" t="str">
        <f>IF(G419="","",VLOOKUP(G419,WMS!$E$3:$U$944,17,0))</f>
        <v>A02-101</v>
      </c>
      <c r="O419" s="29">
        <f t="shared" si="77"/>
        <v>19.399999999999999</v>
      </c>
      <c r="P419" s="29">
        <f t="shared" si="78"/>
        <v>6.4000000000000001E-2</v>
      </c>
      <c r="Q419" s="26" t="str">
        <f>IF(G419="","",VLOOKUP(G419,WMS!$E$3:$G$944,2,FALSE))</f>
        <v>KAS18071901</v>
      </c>
      <c r="R419" s="26" t="str">
        <f>IF(G419="","",VLOOKUP(G419,WMS!$E$3:$G$944,3,FALSE))</f>
        <v>KAS1807190111</v>
      </c>
      <c r="S419" s="17" t="str">
        <f>IF(R419="","",VLOOKUP(R419,CUSTOMS!$E$3:$N$1470,2,FALSE))</f>
        <v>9503008900</v>
      </c>
      <c r="T419" s="17" t="str">
        <f>IF(R419="","",VLOOKUP(R419,CUSTOMS!$E$3:$N$1470,3,FALSE))</f>
        <v>泥膏玩具</v>
      </c>
      <c r="U419" s="18">
        <f t="shared" si="79"/>
        <v>15.336</v>
      </c>
      <c r="V419" s="18" t="str">
        <f>IF(R419="","",VLOOKUP(R419,CUSTOMS!$E$3:$N$1470,5,FALSE))</f>
        <v>千克</v>
      </c>
      <c r="W419" s="33">
        <f>IF(R419="","",VLOOKUP(R419,CUSTOMS!$E$3:$N$1470,6,FALSE))</f>
        <v>1.8351999999999999</v>
      </c>
      <c r="X419" s="33">
        <f t="shared" si="80"/>
        <v>28.144627199999999</v>
      </c>
      <c r="Y419" s="18" t="str">
        <f>IF(R419="","",VLOOKUP(R419,CUSTOMS!$E$3:$N$1470,8,FALSE))</f>
        <v>美元</v>
      </c>
      <c r="Z419" s="18" t="str">
        <f>IF(R419="","",VLOOKUP(R419,CUSTOMS!$E$3:$N$1470,9,FALSE))</f>
        <v>中国</v>
      </c>
      <c r="AA419" s="18" t="str">
        <f>IF(R419="","",VLOOKUP(R419,CUSTOMS!$E$3:$N$1470,10,FALSE))</f>
        <v>美国</v>
      </c>
      <c r="AB419" s="33">
        <f>IF(R419="","",VLOOKUP(G419,WMS!$E$3:$T$944,15,FALSE))</f>
        <v>1.278</v>
      </c>
      <c r="AC419" s="33">
        <f t="shared" si="81"/>
        <v>15.336</v>
      </c>
      <c r="AD419" s="33" t="str">
        <f>IF(S419="","",VLOOKUP(S419,海关监管条件!$A$1:$B$2000,2,FALSE))</f>
        <v xml:space="preserve">A </v>
      </c>
    </row>
    <row r="420" spans="1:30">
      <c r="A420" s="2">
        <v>43535</v>
      </c>
      <c r="B420" s="2">
        <v>43535</v>
      </c>
      <c r="C420" s="2" t="s">
        <v>4206</v>
      </c>
      <c r="D420" s="19" t="s">
        <v>395</v>
      </c>
      <c r="E420" s="19" t="s">
        <v>2641</v>
      </c>
      <c r="F420" s="19" t="s">
        <v>2912</v>
      </c>
      <c r="G420" s="17" t="str">
        <f t="shared" si="75"/>
        <v>KG-ARI-1808-00019-00577/42478928Q</v>
      </c>
      <c r="H420" s="18">
        <f>IF(G420="","",VLOOKUP(G420,WMS!$E$3:$Q$944,7,FALSE))</f>
        <v>6</v>
      </c>
      <c r="I420" s="18">
        <f>IF(G420="","",VLOOKUP(G420,WMS!$E$3:$Q$944,8,FALSE))</f>
        <v>4.3</v>
      </c>
      <c r="J420" s="18">
        <f>IF(G420="","",VLOOKUP(G420,WMS!$E$3:$Q$944,13,FALSE))</f>
        <v>3.5999999999999997E-2</v>
      </c>
      <c r="K420" s="26" t="b">
        <f t="shared" si="76"/>
        <v>1</v>
      </c>
      <c r="L420" s="7">
        <v>2</v>
      </c>
      <c r="M420" s="27">
        <f>IF(G420="","",VLOOKUP(G420,WMS!$E$3:$U$944,7,0)*L420)</f>
        <v>12</v>
      </c>
      <c r="N420" s="28" t="str">
        <f>IF(G420="","",VLOOKUP(G420,WMS!$E$3:$U$944,17,0))</f>
        <v>A43-101</v>
      </c>
      <c r="O420" s="29">
        <f t="shared" si="77"/>
        <v>8.6</v>
      </c>
      <c r="P420" s="29">
        <f t="shared" si="78"/>
        <v>7.1999999999999995E-2</v>
      </c>
      <c r="Q420" s="26" t="str">
        <f>IF(G420="","",VLOOKUP(G420,WMS!$E$3:$G$944,2,FALSE))</f>
        <v>KAS18112901</v>
      </c>
      <c r="R420" s="26" t="str">
        <f>IF(G420="","",VLOOKUP(G420,WMS!$E$3:$G$944,3,FALSE))</f>
        <v>KAS18112901371</v>
      </c>
      <c r="S420" s="17" t="str">
        <f>IF(R420="","",VLOOKUP(R420,CUSTOMS!$E$3:$N$1470,2,FALSE))</f>
        <v>9503008900</v>
      </c>
      <c r="T420" s="17" t="str">
        <f>IF(R420="","",VLOOKUP(R420,CUSTOMS!$E$3:$N$1470,3,FALSE))</f>
        <v>泥膏玩具</v>
      </c>
      <c r="U420" s="18">
        <f t="shared" si="79"/>
        <v>3.5039999999999996</v>
      </c>
      <c r="V420" s="18" t="str">
        <f>IF(R420="","",VLOOKUP(R420,CUSTOMS!$E$3:$N$1470,5,FALSE))</f>
        <v>千克</v>
      </c>
      <c r="W420" s="33">
        <f>IF(R420="","",VLOOKUP(R420,CUSTOMS!$E$3:$N$1470,6,FALSE))</f>
        <v>4.7758620689655196</v>
      </c>
      <c r="X420" s="33">
        <f t="shared" si="80"/>
        <v>16.734620689655177</v>
      </c>
      <c r="Y420" s="18" t="str">
        <f>IF(R420="","",VLOOKUP(R420,CUSTOMS!$E$3:$N$1470,8,FALSE))</f>
        <v>美元</v>
      </c>
      <c r="Z420" s="18" t="str">
        <f>IF(R420="","",VLOOKUP(R420,CUSTOMS!$E$3:$N$1470,9,FALSE))</f>
        <v>中国</v>
      </c>
      <c r="AA420" s="18" t="str">
        <f>IF(R420="","",VLOOKUP(R420,CUSTOMS!$E$3:$N$1470,10,FALSE))</f>
        <v>中国</v>
      </c>
      <c r="AB420" s="33">
        <f>IF(R420="","",VLOOKUP(G420,WMS!$E$3:$T$944,15,FALSE))</f>
        <v>0.29199999999999998</v>
      </c>
      <c r="AC420" s="33">
        <f t="shared" si="81"/>
        <v>3.5039999999999996</v>
      </c>
      <c r="AD420" s="33" t="str">
        <f>IF(S420="","",VLOOKUP(S420,海关监管条件!$A$1:$B$2000,2,FALSE))</f>
        <v xml:space="preserve">A </v>
      </c>
    </row>
    <row r="421" spans="1:30">
      <c r="A421" s="2">
        <v>43535</v>
      </c>
      <c r="B421" s="2">
        <v>43535</v>
      </c>
      <c r="C421" s="2" t="s">
        <v>4206</v>
      </c>
      <c r="D421" s="19" t="s">
        <v>1122</v>
      </c>
      <c r="E421" s="19" t="s">
        <v>3369</v>
      </c>
      <c r="F421" s="19">
        <v>40961200</v>
      </c>
      <c r="G421" s="17" t="str">
        <f t="shared" si="75"/>
        <v>KG-ARI-1812-00048-00927/40961200</v>
      </c>
      <c r="H421" s="18">
        <f>IF(G421="","",VLOOKUP(G421,WMS!$E$3:$Q$944,7,FALSE))</f>
        <v>4</v>
      </c>
      <c r="I421" s="18">
        <f>IF(G421="","",VLOOKUP(G421,WMS!$E$3:$Q$944,8,FALSE))</f>
        <v>2.9</v>
      </c>
      <c r="J421" s="18">
        <f>IF(G421="","",VLOOKUP(G421,WMS!$E$3:$Q$944,13,FALSE))</f>
        <v>0.03</v>
      </c>
      <c r="K421" s="26" t="b">
        <f t="shared" si="76"/>
        <v>1</v>
      </c>
      <c r="L421" s="7">
        <v>3</v>
      </c>
      <c r="M421" s="27">
        <f>IF(G421="","",VLOOKUP(G421,WMS!$E$3:$U$944,7,0)*L421)</f>
        <v>12</v>
      </c>
      <c r="N421" s="28" t="str">
        <f>IF(G421="","",VLOOKUP(G421,WMS!$E$3:$U$944,17,0))</f>
        <v>A34-202</v>
      </c>
      <c r="O421" s="29">
        <f t="shared" si="77"/>
        <v>8.6999999999999993</v>
      </c>
      <c r="P421" s="29">
        <f t="shared" si="78"/>
        <v>0.09</v>
      </c>
      <c r="Q421" s="26" t="str">
        <f>IF(G421="","",VLOOKUP(G421,WMS!$E$3:$G$944,2,FALSE))</f>
        <v>KAS19012403</v>
      </c>
      <c r="R421" s="26" t="str">
        <f>IF(G421="","",VLOOKUP(G421,WMS!$E$3:$G$944,3,FALSE))</f>
        <v>KAS1901240308</v>
      </c>
      <c r="S421" s="17" t="str">
        <f>IF(R421="","",VLOOKUP(R421,CUSTOMS!$E$3:$N$1470,2,FALSE))</f>
        <v>7324900000</v>
      </c>
      <c r="T421" s="17" t="str">
        <f>IF(R421="","",VLOOKUP(R421,CUSTOMS!$E$3:$N$1470,3,FALSE))</f>
        <v>铁制浴室架</v>
      </c>
      <c r="U421" s="18">
        <f t="shared" si="79"/>
        <v>12</v>
      </c>
      <c r="V421" s="18" t="str">
        <f>IF(R421="","",VLOOKUP(R421,CUSTOMS!$E$3:$N$1470,5,FALSE))</f>
        <v>只</v>
      </c>
      <c r="W421" s="33">
        <f>IF(R421="","",VLOOKUP(R421,CUSTOMS!$E$3:$N$1470,6,FALSE))</f>
        <v>1.49</v>
      </c>
      <c r="X421" s="33">
        <f t="shared" si="80"/>
        <v>17.88</v>
      </c>
      <c r="Y421" s="18" t="str">
        <f>IF(R421="","",VLOOKUP(R421,CUSTOMS!$E$3:$N$1470,8,FALSE))</f>
        <v>美元</v>
      </c>
      <c r="Z421" s="18" t="str">
        <f>IF(R421="","",VLOOKUP(R421,CUSTOMS!$E$3:$N$1470,9,FALSE))</f>
        <v>中国</v>
      </c>
      <c r="AA421" s="18" t="str">
        <f>IF(R421="","",VLOOKUP(R421,CUSTOMS!$E$3:$N$1470,10,FALSE))</f>
        <v>美国</v>
      </c>
      <c r="AB421" s="33">
        <f>IF(R421="","",VLOOKUP(G421,WMS!$E$3:$T$944,15,FALSE))</f>
        <v>0.52500000000000002</v>
      </c>
      <c r="AC421" s="33">
        <f t="shared" si="81"/>
        <v>6.3000000000000007</v>
      </c>
      <c r="AD421" s="33" t="str">
        <f>IF(S421="","",VLOOKUP(S421,海关监管条件!$A$1:$B$2000,2,FALSE))</f>
        <v xml:space="preserve">无 </v>
      </c>
    </row>
    <row r="422" spans="1:30">
      <c r="A422" s="2">
        <v>43535</v>
      </c>
      <c r="B422" s="2">
        <v>43535</v>
      </c>
      <c r="C422" s="2" t="s">
        <v>4206</v>
      </c>
      <c r="D422" s="19" t="s">
        <v>1122</v>
      </c>
      <c r="E422" s="19" t="s">
        <v>3369</v>
      </c>
      <c r="F422" s="19">
        <v>42494294</v>
      </c>
      <c r="G422" s="17" t="str">
        <f t="shared" si="75"/>
        <v>KG-ARI-1812-00048-00927/42494294</v>
      </c>
      <c r="H422" s="18">
        <f>IF(G422="","",VLOOKUP(G422,WMS!$E$3:$Q$944,7,FALSE))</f>
        <v>6</v>
      </c>
      <c r="I422" s="18">
        <f>IF(G422="","",VLOOKUP(G422,WMS!$E$3:$Q$944,8,FALSE))</f>
        <v>3.4</v>
      </c>
      <c r="J422" s="18">
        <f>IF(G422="","",VLOOKUP(G422,WMS!$E$3:$Q$944,13,FALSE))</f>
        <v>3.6999999999999998E-2</v>
      </c>
      <c r="K422" s="26" t="b">
        <f t="shared" si="76"/>
        <v>1</v>
      </c>
      <c r="L422" s="7">
        <v>1</v>
      </c>
      <c r="M422" s="27">
        <f>IF(G422="","",VLOOKUP(G422,WMS!$E$3:$U$944,7,0)*L422)</f>
        <v>6</v>
      </c>
      <c r="N422" s="28" t="str">
        <f>IF(G422="","",VLOOKUP(G422,WMS!$E$3:$U$944,17,0))</f>
        <v>A34-101</v>
      </c>
      <c r="O422" s="29">
        <f t="shared" si="77"/>
        <v>3.4</v>
      </c>
      <c r="P422" s="29">
        <f t="shared" si="78"/>
        <v>3.6999999999999998E-2</v>
      </c>
      <c r="Q422" s="26" t="str">
        <f>IF(G422="","",VLOOKUP(G422,WMS!$E$3:$G$944,2,FALSE))</f>
        <v>KAS19012404</v>
      </c>
      <c r="R422" s="26" t="str">
        <f>IF(G422="","",VLOOKUP(G422,WMS!$E$3:$G$944,3,FALSE))</f>
        <v>KAS1901240403</v>
      </c>
      <c r="S422" s="17" t="str">
        <f>IF(R422="","",VLOOKUP(R422,CUSTOMS!$E$3:$N$1470,2,FALSE))</f>
        <v>7323990000</v>
      </c>
      <c r="T422" s="17" t="str">
        <f>IF(R422="","",VLOOKUP(R422,CUSTOMS!$E$3:$N$1470,3,FALSE))</f>
        <v>铁制衣夹桶</v>
      </c>
      <c r="U422" s="18">
        <f t="shared" si="79"/>
        <v>6</v>
      </c>
      <c r="V422" s="18" t="str">
        <f>IF(R422="","",VLOOKUP(R422,CUSTOMS!$E$3:$N$1470,5,FALSE))</f>
        <v>只</v>
      </c>
      <c r="W422" s="33">
        <f>IF(R422="","",VLOOKUP(R422,CUSTOMS!$E$3:$N$1470,6,FALSE))</f>
        <v>1.86</v>
      </c>
      <c r="X422" s="33">
        <f t="shared" si="80"/>
        <v>11.16</v>
      </c>
      <c r="Y422" s="18" t="str">
        <f>IF(R422="","",VLOOKUP(R422,CUSTOMS!$E$3:$N$1470,8,FALSE))</f>
        <v>美元</v>
      </c>
      <c r="Z422" s="18" t="str">
        <f>IF(R422="","",VLOOKUP(R422,CUSTOMS!$E$3:$N$1470,9,FALSE))</f>
        <v>中国</v>
      </c>
      <c r="AA422" s="18" t="str">
        <f>IF(R422="","",VLOOKUP(R422,CUSTOMS!$E$3:$N$1470,10,FALSE))</f>
        <v>美国</v>
      </c>
      <c r="AB422" s="33">
        <f>IF(R422="","",VLOOKUP(G422,WMS!$E$3:$T$944,15,FALSE))</f>
        <v>0.45</v>
      </c>
      <c r="AC422" s="33">
        <f t="shared" si="81"/>
        <v>2.7</v>
      </c>
      <c r="AD422" s="33" t="str">
        <f>IF(S422="","",VLOOKUP(S422,海关监管条件!$A$1:$B$2000,2,FALSE))</f>
        <v>A</v>
      </c>
    </row>
    <row r="423" spans="1:30">
      <c r="A423" s="2">
        <v>43535</v>
      </c>
      <c r="B423" s="2">
        <v>43535</v>
      </c>
      <c r="C423" s="2" t="s">
        <v>4206</v>
      </c>
      <c r="D423" s="19" t="s">
        <v>1122</v>
      </c>
      <c r="E423" s="19" t="s">
        <v>3369</v>
      </c>
      <c r="F423" s="19">
        <v>42620068</v>
      </c>
      <c r="G423" s="17" t="str">
        <f t="shared" si="75"/>
        <v>KG-ARI-1812-00048-00927/42620068</v>
      </c>
      <c r="H423" s="18">
        <f>IF(G423="","",VLOOKUP(G423,WMS!$E$3:$Q$944,7,FALSE))</f>
        <v>4</v>
      </c>
      <c r="I423" s="18">
        <f>IF(G423="","",VLOOKUP(G423,WMS!$E$3:$Q$944,8,FALSE))</f>
        <v>3.9</v>
      </c>
      <c r="J423" s="18">
        <f>IF(G423="","",VLOOKUP(G423,WMS!$E$3:$Q$944,13,FALSE))</f>
        <v>3.1E-2</v>
      </c>
      <c r="K423" s="26" t="b">
        <f t="shared" si="76"/>
        <v>1</v>
      </c>
      <c r="L423" s="7">
        <v>1</v>
      </c>
      <c r="M423" s="27">
        <f>IF(G423="","",VLOOKUP(G423,WMS!$E$3:$U$944,7,0)*L423)</f>
        <v>4</v>
      </c>
      <c r="N423" s="28" t="str">
        <f>IF(G423="","",VLOOKUP(G423,WMS!$E$3:$U$944,17,0))</f>
        <v>A34-202</v>
      </c>
      <c r="O423" s="29">
        <f t="shared" si="77"/>
        <v>3.9</v>
      </c>
      <c r="P423" s="29">
        <f t="shared" si="78"/>
        <v>3.1E-2</v>
      </c>
      <c r="Q423" s="26" t="str">
        <f>IF(G423="","",VLOOKUP(G423,WMS!$E$3:$G$944,2,FALSE))</f>
        <v>KAS19012403</v>
      </c>
      <c r="R423" s="26" t="str">
        <f>IF(G423="","",VLOOKUP(G423,WMS!$E$3:$G$944,3,FALSE))</f>
        <v>KAS1901240320</v>
      </c>
      <c r="S423" s="17" t="str">
        <f>IF(R423="","",VLOOKUP(R423,CUSTOMS!$E$3:$N$1470,2,FALSE))</f>
        <v>7323990000</v>
      </c>
      <c r="T423" s="17" t="str">
        <f>IF(R423="","",VLOOKUP(R423,CUSTOMS!$E$3:$N$1470,3,FALSE))</f>
        <v>铁制托盘</v>
      </c>
      <c r="U423" s="18">
        <f t="shared" si="79"/>
        <v>4</v>
      </c>
      <c r="V423" s="18" t="str">
        <f>IF(R423="","",VLOOKUP(R423,CUSTOMS!$E$3:$N$1470,5,FALSE))</f>
        <v>只</v>
      </c>
      <c r="W423" s="33">
        <f>IF(R423="","",VLOOKUP(R423,CUSTOMS!$E$3:$N$1470,6,FALSE))</f>
        <v>3.35</v>
      </c>
      <c r="X423" s="33">
        <f t="shared" si="80"/>
        <v>13.4</v>
      </c>
      <c r="Y423" s="18" t="str">
        <f>IF(R423="","",VLOOKUP(R423,CUSTOMS!$E$3:$N$1470,8,FALSE))</f>
        <v>美元</v>
      </c>
      <c r="Z423" s="18" t="str">
        <f>IF(R423="","",VLOOKUP(R423,CUSTOMS!$E$3:$N$1470,9,FALSE))</f>
        <v>中国</v>
      </c>
      <c r="AA423" s="18" t="str">
        <f>IF(R423="","",VLOOKUP(R423,CUSTOMS!$E$3:$N$1470,10,FALSE))</f>
        <v>美国</v>
      </c>
      <c r="AB423" s="33">
        <f>IF(R423="","",VLOOKUP(G423,WMS!$E$3:$T$944,15,FALSE))</f>
        <v>0.73</v>
      </c>
      <c r="AC423" s="33">
        <f t="shared" si="81"/>
        <v>2.92</v>
      </c>
      <c r="AD423" s="33" t="str">
        <f>IF(S423="","",VLOOKUP(S423,海关监管条件!$A$1:$B$2000,2,FALSE))</f>
        <v>A</v>
      </c>
    </row>
    <row r="424" spans="1:30">
      <c r="A424" s="2">
        <v>43535</v>
      </c>
      <c r="B424" s="2">
        <v>43535</v>
      </c>
      <c r="C424" s="2" t="s">
        <v>4206</v>
      </c>
      <c r="D424" s="19" t="s">
        <v>938</v>
      </c>
      <c r="E424" s="19" t="s">
        <v>3241</v>
      </c>
      <c r="F424" s="19" t="s">
        <v>3259</v>
      </c>
      <c r="G424" s="17" t="str">
        <f t="shared" si="75"/>
        <v>KG-ARI-1812-00048-01039/42427957</v>
      </c>
      <c r="H424" s="18">
        <f>IF(G424="","",VLOOKUP(G424,WMS!$E$3:$Q$944,7,FALSE))</f>
        <v>4</v>
      </c>
      <c r="I424" s="18">
        <f>IF(G424="","",VLOOKUP(G424,WMS!$E$3:$Q$944,8,FALSE))</f>
        <v>3.05</v>
      </c>
      <c r="J424" s="18">
        <f>IF(G424="","",VLOOKUP(G424,WMS!$E$3:$Q$944,13,FALSE))</f>
        <v>3.5999999999999997E-2</v>
      </c>
      <c r="K424" s="26" t="b">
        <f t="shared" si="76"/>
        <v>1</v>
      </c>
      <c r="L424" s="7">
        <v>1</v>
      </c>
      <c r="M424" s="27">
        <f>IF(G424="","",VLOOKUP(G424,WMS!$E$3:$U$944,7,0)*L424)</f>
        <v>4</v>
      </c>
      <c r="N424" s="28" t="str">
        <f>IF(G424="","",VLOOKUP(G424,WMS!$E$3:$U$944,17,0))</f>
        <v>A45-203</v>
      </c>
      <c r="O424" s="29">
        <f t="shared" si="77"/>
        <v>3.05</v>
      </c>
      <c r="P424" s="29">
        <f t="shared" si="78"/>
        <v>3.5999999999999997E-2</v>
      </c>
      <c r="Q424" s="26" t="str">
        <f>IF(G424="","",VLOOKUP(G424,WMS!$E$3:$G$944,2,FALSE))</f>
        <v>KAS19011102</v>
      </c>
      <c r="R424" s="26" t="str">
        <f>IF(G424="","",VLOOKUP(G424,WMS!$E$3:$G$944,3,FALSE))</f>
        <v>KAS1901110215</v>
      </c>
      <c r="S424" s="17" t="str">
        <f>IF(R424="","",VLOOKUP(R424,CUSTOMS!$E$3:$N$1470,2,FALSE))</f>
        <v>9503008900</v>
      </c>
      <c r="T424" s="17" t="str">
        <f>IF(R424="","",VLOOKUP(R424,CUSTOMS!$E$3:$N$1470,3,FALSE))</f>
        <v>儿童玩具：玩具食物桶</v>
      </c>
      <c r="U424" s="18">
        <f t="shared" si="79"/>
        <v>4</v>
      </c>
      <c r="V424" s="18" t="str">
        <f>IF(R424="","",VLOOKUP(R424,CUSTOMS!$E$3:$N$1470,5,FALSE))</f>
        <v>个</v>
      </c>
      <c r="W424" s="33">
        <f>IF(R424="","",VLOOKUP(R424,CUSTOMS!$E$3:$N$1470,6,FALSE))</f>
        <v>0.7</v>
      </c>
      <c r="X424" s="33">
        <f t="shared" si="80"/>
        <v>2.8</v>
      </c>
      <c r="Y424" s="18" t="str">
        <f>IF(R424="","",VLOOKUP(R424,CUSTOMS!$E$3:$N$1470,8,FALSE))</f>
        <v>美元</v>
      </c>
      <c r="Z424" s="18" t="str">
        <f>IF(R424="","",VLOOKUP(R424,CUSTOMS!$E$3:$N$1470,9,FALSE))</f>
        <v>中国</v>
      </c>
      <c r="AA424" s="18" t="str">
        <f>IF(R424="","",VLOOKUP(R424,CUSTOMS!$E$3:$N$1470,10,FALSE))</f>
        <v>美国</v>
      </c>
      <c r="AB424" s="33">
        <f>IF(R424="","",VLOOKUP(G424,WMS!$E$3:$T$944,15,FALSE))</f>
        <v>0.625</v>
      </c>
      <c r="AC424" s="33">
        <f t="shared" si="81"/>
        <v>2.5</v>
      </c>
      <c r="AD424" s="33" t="str">
        <f>IF(S424="","",VLOOKUP(S424,海关监管条件!$A$1:$B$2000,2,FALSE))</f>
        <v xml:space="preserve">A </v>
      </c>
    </row>
    <row r="425" spans="1:30">
      <c r="A425" s="2">
        <v>43535</v>
      </c>
      <c r="B425" s="2">
        <v>43535</v>
      </c>
      <c r="C425" s="2" t="s">
        <v>4206</v>
      </c>
      <c r="D425" s="19" t="s">
        <v>832</v>
      </c>
      <c r="E425" s="19" t="s">
        <v>3203</v>
      </c>
      <c r="F425" s="19">
        <v>42447597</v>
      </c>
      <c r="G425" s="17" t="str">
        <f t="shared" si="75"/>
        <v>KG-ARI-1812-00048-01048/42447597</v>
      </c>
      <c r="H425" s="18">
        <f>IF(G425="","",VLOOKUP(G425,WMS!$E$3:$Q$944,7,FALSE))</f>
        <v>12</v>
      </c>
      <c r="I425" s="18">
        <f>IF(G425="","",VLOOKUP(G425,WMS!$E$3:$Q$944,8,FALSE))</f>
        <v>1.1000000000000001</v>
      </c>
      <c r="J425" s="18">
        <f>IF(G425="","",VLOOKUP(G425,WMS!$E$3:$Q$944,13,FALSE))</f>
        <v>1.2E-2</v>
      </c>
      <c r="K425" s="26" t="b">
        <f t="shared" si="76"/>
        <v>1</v>
      </c>
      <c r="L425" s="7">
        <v>1</v>
      </c>
      <c r="M425" s="27">
        <f>IF(G425="","",VLOOKUP(G425,WMS!$E$3:$U$944,7,0)*L425)</f>
        <v>12</v>
      </c>
      <c r="N425" s="28" t="str">
        <f>IF(G425="","",VLOOKUP(G425,WMS!$E$3:$U$944,17,0))</f>
        <v>A33-301</v>
      </c>
      <c r="O425" s="29">
        <f t="shared" si="77"/>
        <v>1.1000000000000001</v>
      </c>
      <c r="P425" s="29">
        <f t="shared" si="78"/>
        <v>1.2E-2</v>
      </c>
      <c r="Q425" s="26" t="str">
        <f>IF(G425="","",VLOOKUP(G425,WMS!$E$3:$G$944,2,FALSE))</f>
        <v>KAS19010401</v>
      </c>
      <c r="R425" s="26" t="str">
        <f>IF(G425="","",VLOOKUP(G425,WMS!$E$3:$G$944,3,FALSE))</f>
        <v>kas1901040104</v>
      </c>
      <c r="S425" s="17" t="str">
        <f>IF(R425="","",VLOOKUP(R425,CUSTOMS!$E$3:$N$1470,2,FALSE))</f>
        <v>9405409000</v>
      </c>
      <c r="T425" s="17" t="str">
        <f>IF(R425="","",VLOOKUP(R425,CUSTOMS!$E$3:$N$1470,3,FALSE))</f>
        <v>装饰灯</v>
      </c>
      <c r="U425" s="18">
        <f t="shared" si="79"/>
        <v>12</v>
      </c>
      <c r="V425" s="18" t="str">
        <f>IF(R425="","",VLOOKUP(R425,CUSTOMS!$E$3:$N$1470,5,FALSE))</f>
        <v>套</v>
      </c>
      <c r="W425" s="33">
        <f>IF(R425="","",VLOOKUP(R425,CUSTOMS!$E$3:$N$1470,6,FALSE))</f>
        <v>1.34</v>
      </c>
      <c r="X425" s="33">
        <f t="shared" si="80"/>
        <v>16.080000000000002</v>
      </c>
      <c r="Y425" s="18" t="str">
        <f>IF(R425="","",VLOOKUP(R425,CUSTOMS!$E$3:$N$1470,8,FALSE))</f>
        <v>美元</v>
      </c>
      <c r="Z425" s="18" t="str">
        <f>IF(R425="","",VLOOKUP(R425,CUSTOMS!$E$3:$N$1470,9,FALSE))</f>
        <v>中国</v>
      </c>
      <c r="AA425" s="18" t="str">
        <f>IF(R425="","",VLOOKUP(R425,CUSTOMS!$E$3:$N$1470,10,FALSE))</f>
        <v>美国</v>
      </c>
      <c r="AB425" s="33">
        <f>IF(R425="","",VLOOKUP(G425,WMS!$E$3:$T$944,15,FALSE))</f>
        <v>0.17333333333333334</v>
      </c>
      <c r="AC425" s="33">
        <f t="shared" si="81"/>
        <v>2.08</v>
      </c>
      <c r="AD425" s="33" t="str">
        <f>IF(S425="","",VLOOKUP(S425,海关监管条件!$A$1:$B$2000,2,FALSE))</f>
        <v xml:space="preserve">无 </v>
      </c>
    </row>
    <row r="426" spans="1:30">
      <c r="A426" s="2">
        <v>43535</v>
      </c>
      <c r="B426" s="2">
        <v>43535</v>
      </c>
      <c r="C426" s="2" t="s">
        <v>4206</v>
      </c>
      <c r="D426" s="19" t="s">
        <v>769</v>
      </c>
      <c r="E426" s="19" t="s">
        <v>3184</v>
      </c>
      <c r="F426" s="19">
        <v>41834190</v>
      </c>
      <c r="G426" s="17" t="str">
        <f t="shared" si="75"/>
        <v>KG-ARI-1812-00048-01087/41834190</v>
      </c>
      <c r="H426" s="18">
        <f>IF(G426="","",VLOOKUP(G426,WMS!$E$3:$Q$944,7,FALSE))</f>
        <v>6</v>
      </c>
      <c r="I426" s="18">
        <f>IF(G426="","",VLOOKUP(G426,WMS!$E$3:$Q$944,8,FALSE))</f>
        <v>5.5</v>
      </c>
      <c r="J426" s="18">
        <f>IF(G426="","",VLOOKUP(G426,WMS!$E$3:$Q$944,13,FALSE))</f>
        <v>7.2999999999999995E-2</v>
      </c>
      <c r="K426" s="26" t="b">
        <f t="shared" si="76"/>
        <v>1</v>
      </c>
      <c r="L426" s="7">
        <v>1</v>
      </c>
      <c r="M426" s="27">
        <f>IF(G426="","",VLOOKUP(G426,WMS!$E$3:$U$944,7,0)*L426)</f>
        <v>6</v>
      </c>
      <c r="N426" s="28" t="str">
        <f>IF(G426="","",VLOOKUP(G426,WMS!$E$3:$U$944,17,0))</f>
        <v>A45-203</v>
      </c>
      <c r="O426" s="29">
        <f t="shared" si="77"/>
        <v>5.5</v>
      </c>
      <c r="P426" s="29">
        <f t="shared" si="78"/>
        <v>7.2999999999999995E-2</v>
      </c>
      <c r="Q426" s="26" t="str">
        <f>IF(G426="","",VLOOKUP(G426,WMS!$E$3:$G$944,2,FALSE))</f>
        <v>KAS18122710</v>
      </c>
      <c r="R426" s="26" t="str">
        <f>IF(G426="","",VLOOKUP(G426,WMS!$E$3:$G$944,3,FALSE))</f>
        <v>KAS1812271001</v>
      </c>
      <c r="S426" s="17" t="str">
        <f>IF(R426="","",VLOOKUP(R426,CUSTOMS!$E$3:$N$1470,2,FALSE))</f>
        <v>9503002900</v>
      </c>
      <c r="T426" s="17" t="str">
        <f>IF(R426="","",VLOOKUP(R426,CUSTOMS!$E$3:$N$1470,3,FALSE))</f>
        <v>塑胶公仔</v>
      </c>
      <c r="U426" s="18">
        <f t="shared" si="79"/>
        <v>3.84</v>
      </c>
      <c r="V426" s="18" t="str">
        <f>IF(R426="","",VLOOKUP(R426,CUSTOMS!$E$3:$N$1470,5,FALSE))</f>
        <v>千克</v>
      </c>
      <c r="W426" s="33">
        <f>IF(R426="","",VLOOKUP(R426,CUSTOMS!$E$3:$N$1470,6,FALSE))</f>
        <v>1.82</v>
      </c>
      <c r="X426" s="33">
        <f t="shared" si="80"/>
        <v>6.9888000000000003</v>
      </c>
      <c r="Y426" s="18" t="str">
        <f>IF(R426="","",VLOOKUP(R426,CUSTOMS!$E$3:$N$1470,8,FALSE))</f>
        <v>美元</v>
      </c>
      <c r="Z426" s="18" t="str">
        <f>IF(R426="","",VLOOKUP(R426,CUSTOMS!$E$3:$N$1470,9,FALSE))</f>
        <v>中国</v>
      </c>
      <c r="AA426" s="18" t="str">
        <f>IF(R426="","",VLOOKUP(R426,CUSTOMS!$E$3:$N$1470,10,FALSE))</f>
        <v>美国</v>
      </c>
      <c r="AB426" s="33">
        <f>IF(R426="","",VLOOKUP(G426,WMS!$E$3:$T$944,15,FALSE))</f>
        <v>0.64</v>
      </c>
      <c r="AC426" s="33">
        <f t="shared" si="81"/>
        <v>3.84</v>
      </c>
      <c r="AD426" s="33" t="str">
        <f>IF(S426="","",VLOOKUP(S426,海关监管条件!$A$1:$B$2000,2,FALSE))</f>
        <v xml:space="preserve">A </v>
      </c>
    </row>
    <row r="427" spans="1:30">
      <c r="A427" s="2">
        <v>43535</v>
      </c>
      <c r="B427" s="2">
        <v>43535</v>
      </c>
      <c r="C427" s="2" t="s">
        <v>4206</v>
      </c>
      <c r="D427" s="19" t="s">
        <v>721</v>
      </c>
      <c r="E427" s="19" t="s">
        <v>3165</v>
      </c>
      <c r="F427" s="19">
        <v>42415978</v>
      </c>
      <c r="G427" s="17" t="str">
        <f t="shared" si="75"/>
        <v>KG-ARI-1812-00048-01142/42415978</v>
      </c>
      <c r="H427" s="18">
        <f>IF(G427="","",VLOOKUP(G427,WMS!$E$3:$Q$944,7,FALSE))</f>
        <v>4</v>
      </c>
      <c r="I427" s="18">
        <f>IF(G427="","",VLOOKUP(G427,WMS!$E$3:$Q$944,8,FALSE))</f>
        <v>2.0499999999999998</v>
      </c>
      <c r="J427" s="18">
        <f>IF(G427="","",VLOOKUP(G427,WMS!$E$3:$Q$944,13,FALSE))</f>
        <v>0.02</v>
      </c>
      <c r="K427" s="26" t="b">
        <f t="shared" si="76"/>
        <v>1</v>
      </c>
      <c r="L427" s="7">
        <v>2</v>
      </c>
      <c r="M427" s="27">
        <f>IF(G427="","",VLOOKUP(G427,WMS!$E$3:$U$944,7,0)*L427)</f>
        <v>8</v>
      </c>
      <c r="N427" s="28" t="str">
        <f>IF(G427="","",VLOOKUP(G427,WMS!$E$3:$U$944,17,0))</f>
        <v>A06-103</v>
      </c>
      <c r="O427" s="29">
        <f t="shared" si="77"/>
        <v>4.0999999999999996</v>
      </c>
      <c r="P427" s="29">
        <f t="shared" si="78"/>
        <v>0.04</v>
      </c>
      <c r="Q427" s="26" t="str">
        <f>IF(G427="","",VLOOKUP(G427,WMS!$E$3:$G$944,2,FALSE))</f>
        <v>KAS18122701</v>
      </c>
      <c r="R427" s="26" t="str">
        <f>IF(G427="","",VLOOKUP(G427,WMS!$E$3:$G$944,3,FALSE))</f>
        <v>KAS1812270104</v>
      </c>
      <c r="S427" s="17" t="str">
        <f>IF(R427="","",VLOOKUP(R427,CUSTOMS!$E$3:$N$1470,2,FALSE))</f>
        <v>9503008900</v>
      </c>
      <c r="T427" s="17" t="str">
        <f>IF(R427="","",VLOOKUP(R427,CUSTOMS!$E$3:$N$1470,3,FALSE))</f>
        <v>塑胶玩具/水晶石</v>
      </c>
      <c r="U427" s="18">
        <f t="shared" si="79"/>
        <v>8</v>
      </c>
      <c r="V427" s="18" t="str">
        <f>IF(R427="","",VLOOKUP(R427,CUSTOMS!$E$3:$N$1470,5,FALSE))</f>
        <v>个</v>
      </c>
      <c r="W427" s="33">
        <f>IF(R427="","",VLOOKUP(R427,CUSTOMS!$E$3:$N$1470,6,FALSE))</f>
        <v>15.2</v>
      </c>
      <c r="X427" s="33">
        <f t="shared" si="80"/>
        <v>121.6</v>
      </c>
      <c r="Y427" s="18" t="str">
        <f>IF(R427="","",VLOOKUP(R427,CUSTOMS!$E$3:$N$1470,8,FALSE))</f>
        <v>人民币</v>
      </c>
      <c r="Z427" s="18" t="str">
        <f>IF(R427="","",VLOOKUP(R427,CUSTOMS!$E$3:$N$1470,9,FALSE))</f>
        <v>中国</v>
      </c>
      <c r="AA427" s="18" t="str">
        <f>IF(R427="","",VLOOKUP(R427,CUSTOMS!$E$3:$N$1470,10,FALSE))</f>
        <v>美国</v>
      </c>
      <c r="AB427" s="33">
        <f>IF(R427="","",VLOOKUP(G427,WMS!$E$3:$T$944,15,FALSE))</f>
        <v>0.17857142857142858</v>
      </c>
      <c r="AC427" s="33">
        <f t="shared" si="81"/>
        <v>1.4285714285714286</v>
      </c>
      <c r="AD427" s="33" t="str">
        <f>IF(S427="","",VLOOKUP(S427,海关监管条件!$A$1:$B$2000,2,FALSE))</f>
        <v xml:space="preserve">A </v>
      </c>
    </row>
    <row r="428" spans="1:30">
      <c r="A428" s="2">
        <v>43535</v>
      </c>
      <c r="B428" s="2">
        <v>43535</v>
      </c>
      <c r="C428" s="2" t="s">
        <v>4206</v>
      </c>
      <c r="D428" s="19" t="s">
        <v>1156</v>
      </c>
      <c r="E428" s="19" t="s">
        <v>3383</v>
      </c>
      <c r="F428" s="19">
        <v>42389545</v>
      </c>
      <c r="G428" s="17" t="str">
        <f t="shared" si="75"/>
        <v>KG-ARI-1812-00048-01201/42389545</v>
      </c>
      <c r="H428" s="18">
        <f>IF(G428="","",VLOOKUP(G428,WMS!$E$3:$Q$944,7,FALSE))</f>
        <v>6</v>
      </c>
      <c r="I428" s="18">
        <f>IF(G428="","",VLOOKUP(G428,WMS!$E$3:$Q$944,8,FALSE))</f>
        <v>2.2000000000000002</v>
      </c>
      <c r="J428" s="18">
        <f>IF(G428="","",VLOOKUP(G428,WMS!$E$3:$Q$944,13,FALSE))</f>
        <v>2.9000000000000001E-2</v>
      </c>
      <c r="K428" s="26" t="b">
        <f t="shared" si="76"/>
        <v>1</v>
      </c>
      <c r="L428" s="7">
        <v>1</v>
      </c>
      <c r="M428" s="27">
        <f>IF(G428="","",VLOOKUP(G428,WMS!$E$3:$U$944,7,0)*L428)</f>
        <v>6</v>
      </c>
      <c r="N428" s="28" t="str">
        <f>IF(G428="","",VLOOKUP(G428,WMS!$E$3:$U$944,17,0))</f>
        <v>A42-301</v>
      </c>
      <c r="O428" s="29">
        <f t="shared" si="77"/>
        <v>2.2000000000000002</v>
      </c>
      <c r="P428" s="29">
        <f t="shared" si="78"/>
        <v>2.9000000000000001E-2</v>
      </c>
      <c r="Q428" s="26" t="str">
        <f>IF(G428="","",VLOOKUP(G428,WMS!$E$3:$G$944,2,FALSE))</f>
        <v>KAS19012603</v>
      </c>
      <c r="R428" s="26" t="str">
        <f>IF(G428="","",VLOOKUP(G428,WMS!$E$3:$G$944,3,FALSE))</f>
        <v>KAS1901260303</v>
      </c>
      <c r="S428" s="17" t="str">
        <f>IF(R428="","",VLOOKUP(R428,CUSTOMS!$E$3:$N$1470,2,FALSE))</f>
        <v>8517629400</v>
      </c>
      <c r="T428" s="17" t="str">
        <f>IF(R428="","",VLOOKUP(R428,CUSTOMS!$E$3:$N$1470,3,FALSE))</f>
        <v>无线耳机</v>
      </c>
      <c r="U428" s="18">
        <f t="shared" si="79"/>
        <v>6</v>
      </c>
      <c r="V428" s="18" t="str">
        <f>IF(R428="","",VLOOKUP(R428,CUSTOMS!$E$3:$N$1470,5,FALSE))</f>
        <v>个</v>
      </c>
      <c r="W428" s="33">
        <f>IF(R428="","",VLOOKUP(R428,CUSTOMS!$E$3:$N$1470,6,FALSE))</f>
        <v>6.9192307692307704</v>
      </c>
      <c r="X428" s="33">
        <f t="shared" si="80"/>
        <v>41.515384615384619</v>
      </c>
      <c r="Y428" s="18" t="str">
        <f>IF(R428="","",VLOOKUP(R428,CUSTOMS!$E$3:$N$1470,8,FALSE))</f>
        <v>美元</v>
      </c>
      <c r="Z428" s="18" t="str">
        <f>IF(R428="","",VLOOKUP(R428,CUSTOMS!$E$3:$N$1470,9,FALSE))</f>
        <v>中国</v>
      </c>
      <c r="AA428" s="18" t="str">
        <f>IF(R428="","",VLOOKUP(R428,CUSTOMS!$E$3:$N$1470,10,FALSE))</f>
        <v>美国</v>
      </c>
      <c r="AB428" s="33">
        <f>IF(R428="","",VLOOKUP(G428,WMS!$E$3:$T$944,15,FALSE))</f>
        <v>1.5000000000000001E-2</v>
      </c>
      <c r="AC428" s="33">
        <f t="shared" si="81"/>
        <v>9.0000000000000011E-2</v>
      </c>
      <c r="AD428" s="33" t="str">
        <f>IF(S428="","",VLOOKUP(S428,海关监管条件!$A$1:$B$2000,2,FALSE))</f>
        <v>无</v>
      </c>
    </row>
    <row r="429" spans="1:30">
      <c r="A429" s="2">
        <v>43535</v>
      </c>
      <c r="B429" s="2">
        <v>43535</v>
      </c>
      <c r="C429" s="2" t="s">
        <v>4206</v>
      </c>
      <c r="D429" s="19" t="s">
        <v>1156</v>
      </c>
      <c r="E429" s="19" t="s">
        <v>3383</v>
      </c>
      <c r="F429" s="19">
        <v>42568568</v>
      </c>
      <c r="G429" s="17" t="str">
        <f t="shared" si="75"/>
        <v>KG-ARI-1812-00048-01201/42568568</v>
      </c>
      <c r="H429" s="18">
        <f>IF(G429="","",VLOOKUP(G429,WMS!$E$3:$Q$944,7,FALSE))</f>
        <v>6</v>
      </c>
      <c r="I429" s="18">
        <f>IF(G429="","",VLOOKUP(G429,WMS!$E$3:$Q$944,8,FALSE))</f>
        <v>2</v>
      </c>
      <c r="J429" s="18">
        <f>IF(G429="","",VLOOKUP(G429,WMS!$E$3:$Q$944,13,FALSE))</f>
        <v>2.9000000000000001E-2</v>
      </c>
      <c r="K429" s="26" t="b">
        <f t="shared" si="76"/>
        <v>1</v>
      </c>
      <c r="L429" s="7">
        <v>1</v>
      </c>
      <c r="M429" s="27">
        <f>IF(G429="","",VLOOKUP(G429,WMS!$E$3:$U$944,7,0)*L429)</f>
        <v>6</v>
      </c>
      <c r="N429" s="28" t="str">
        <f>IF(G429="","",VLOOKUP(G429,WMS!$E$3:$U$944,17,0))</f>
        <v>A42-201</v>
      </c>
      <c r="O429" s="29">
        <f t="shared" si="77"/>
        <v>2</v>
      </c>
      <c r="P429" s="29">
        <f t="shared" si="78"/>
        <v>2.9000000000000001E-2</v>
      </c>
      <c r="Q429" s="26" t="str">
        <f>IF(G429="","",VLOOKUP(G429,WMS!$E$3:$G$944,2,FALSE))</f>
        <v>KAS19012603</v>
      </c>
      <c r="R429" s="26" t="str">
        <f>IF(G429="","",VLOOKUP(G429,WMS!$E$3:$G$944,3,FALSE))</f>
        <v>KAS1901260303</v>
      </c>
      <c r="S429" s="17" t="str">
        <f>IF(R429="","",VLOOKUP(R429,CUSTOMS!$E$3:$N$1470,2,FALSE))</f>
        <v>8517629400</v>
      </c>
      <c r="T429" s="17" t="str">
        <f>IF(R429="","",VLOOKUP(R429,CUSTOMS!$E$3:$N$1470,3,FALSE))</f>
        <v>无线耳机</v>
      </c>
      <c r="U429" s="18">
        <f t="shared" si="79"/>
        <v>6</v>
      </c>
      <c r="V429" s="18" t="str">
        <f>IF(R429="","",VLOOKUP(R429,CUSTOMS!$E$3:$N$1470,5,FALSE))</f>
        <v>个</v>
      </c>
      <c r="W429" s="33">
        <f>IF(R429="","",VLOOKUP(R429,CUSTOMS!$E$3:$N$1470,6,FALSE))</f>
        <v>6.9192307692307704</v>
      </c>
      <c r="X429" s="33">
        <f t="shared" si="80"/>
        <v>41.515384615384619</v>
      </c>
      <c r="Y429" s="18" t="str">
        <f>IF(R429="","",VLOOKUP(R429,CUSTOMS!$E$3:$N$1470,8,FALSE))</f>
        <v>美元</v>
      </c>
      <c r="Z429" s="18" t="str">
        <f>IF(R429="","",VLOOKUP(R429,CUSTOMS!$E$3:$N$1470,9,FALSE))</f>
        <v>中国</v>
      </c>
      <c r="AA429" s="18" t="str">
        <f>IF(R429="","",VLOOKUP(R429,CUSTOMS!$E$3:$N$1470,10,FALSE))</f>
        <v>美国</v>
      </c>
      <c r="AB429" s="33">
        <f>IF(R429="","",VLOOKUP(G429,WMS!$E$3:$T$944,15,FALSE))</f>
        <v>0.22833333333333336</v>
      </c>
      <c r="AC429" s="33">
        <f t="shared" si="81"/>
        <v>1.37</v>
      </c>
      <c r="AD429" s="33" t="str">
        <f>IF(S429="","",VLOOKUP(S429,海关监管条件!$A$1:$B$2000,2,FALSE))</f>
        <v>无</v>
      </c>
    </row>
    <row r="430" spans="1:30">
      <c r="A430" s="2">
        <v>43535</v>
      </c>
      <c r="B430" s="2">
        <v>43535</v>
      </c>
      <c r="C430" s="2" t="s">
        <v>4206</v>
      </c>
      <c r="D430" s="19" t="s">
        <v>1156</v>
      </c>
      <c r="E430" s="19" t="s">
        <v>3383</v>
      </c>
      <c r="F430" s="19">
        <v>42614845</v>
      </c>
      <c r="G430" s="17" t="str">
        <f t="shared" si="75"/>
        <v>KG-ARI-1812-00048-01201/42614845</v>
      </c>
      <c r="H430" s="18">
        <f>IF(G430="","",VLOOKUP(G430,WMS!$E$3:$Q$944,7,FALSE))</f>
        <v>12</v>
      </c>
      <c r="I430" s="18">
        <f>IF(G430="","",VLOOKUP(G430,WMS!$E$3:$Q$944,8,FALSE))</f>
        <v>0.8</v>
      </c>
      <c r="J430" s="18">
        <f>IF(G430="","",VLOOKUP(G430,WMS!$E$3:$Q$944,13,FALSE))</f>
        <v>8.0000000000000002E-3</v>
      </c>
      <c r="K430" s="26" t="b">
        <f t="shared" si="76"/>
        <v>1</v>
      </c>
      <c r="L430" s="7">
        <v>1</v>
      </c>
      <c r="M430" s="27">
        <f>IF(G430="","",VLOOKUP(G430,WMS!$E$3:$U$944,7,0)*L430)</f>
        <v>12</v>
      </c>
      <c r="N430" s="28" t="str">
        <f>IF(G430="","",VLOOKUP(G430,WMS!$E$3:$U$944,17,0))</f>
        <v>A42-201</v>
      </c>
      <c r="O430" s="29">
        <f t="shared" si="77"/>
        <v>0.8</v>
      </c>
      <c r="P430" s="29">
        <f t="shared" si="78"/>
        <v>8.0000000000000002E-3</v>
      </c>
      <c r="Q430" s="26" t="str">
        <f>IF(G430="","",VLOOKUP(G430,WMS!$E$3:$G$944,2,FALSE))</f>
        <v>KAS19012603</v>
      </c>
      <c r="R430" s="26" t="str">
        <f>IF(G430="","",VLOOKUP(G430,WMS!$E$3:$G$944,3,FALSE))</f>
        <v>KAS1901260301</v>
      </c>
      <c r="S430" s="17" t="str">
        <f>IF(R430="","",VLOOKUP(R430,CUSTOMS!$E$3:$N$1470,2,FALSE))</f>
        <v>8518300000</v>
      </c>
      <c r="T430" s="17" t="str">
        <f>IF(R430="","",VLOOKUP(R430,CUSTOMS!$E$3:$N$1470,3,FALSE))</f>
        <v>耳塞</v>
      </c>
      <c r="U430" s="18">
        <f t="shared" si="79"/>
        <v>12</v>
      </c>
      <c r="V430" s="18" t="str">
        <f>IF(R430="","",VLOOKUP(R430,CUSTOMS!$E$3:$N$1470,5,FALSE))</f>
        <v>个</v>
      </c>
      <c r="W430" s="33">
        <f>IF(R430="","",VLOOKUP(R430,CUSTOMS!$E$3:$N$1470,6,FALSE))</f>
        <v>1.19</v>
      </c>
      <c r="X430" s="33">
        <f t="shared" si="80"/>
        <v>14.28</v>
      </c>
      <c r="Y430" s="18" t="str">
        <f>IF(R430="","",VLOOKUP(R430,CUSTOMS!$E$3:$N$1470,8,FALSE))</f>
        <v>美元</v>
      </c>
      <c r="Z430" s="18" t="str">
        <f>IF(R430="","",VLOOKUP(R430,CUSTOMS!$E$3:$N$1470,9,FALSE))</f>
        <v>中国</v>
      </c>
      <c r="AA430" s="18" t="str">
        <f>IF(R430="","",VLOOKUP(R430,CUSTOMS!$E$3:$N$1470,10,FALSE))</f>
        <v>美国</v>
      </c>
      <c r="AB430" s="33">
        <f>IF(R430="","",VLOOKUP(G430,WMS!$E$3:$T$944,15,FALSE))</f>
        <v>4.0952380952380948E-2</v>
      </c>
      <c r="AC430" s="33">
        <f t="shared" si="81"/>
        <v>0.49142857142857138</v>
      </c>
      <c r="AD430" s="33" t="str">
        <f>IF(S430="","",VLOOKUP(S430,海关监管条件!$A$1:$B$2000,2,FALSE))</f>
        <v xml:space="preserve">无 </v>
      </c>
    </row>
    <row r="431" spans="1:30">
      <c r="A431" s="2">
        <v>43535</v>
      </c>
      <c r="B431" s="2">
        <v>43535</v>
      </c>
      <c r="C431" s="2" t="s">
        <v>4206</v>
      </c>
      <c r="D431" s="19" t="s">
        <v>3151</v>
      </c>
      <c r="E431" s="19" t="s">
        <v>3152</v>
      </c>
      <c r="F431" s="19">
        <v>42348726</v>
      </c>
      <c r="G431" s="17" t="str">
        <f t="shared" si="75"/>
        <v>KG-ARI-1812-00048-01221/42348726</v>
      </c>
      <c r="H431" s="18">
        <f>IF(G431="","",VLOOKUP(G431,WMS!$E$3:$Q$944,7,FALSE))</f>
        <v>4</v>
      </c>
      <c r="I431" s="18">
        <f>IF(G431="","",VLOOKUP(G431,WMS!$E$3:$Q$944,8,FALSE))</f>
        <v>7.6</v>
      </c>
      <c r="J431" s="18">
        <f>IF(G431="","",VLOOKUP(G431,WMS!$E$3:$Q$944,13,FALSE))</f>
        <v>5.3999999999999999E-2</v>
      </c>
      <c r="K431" s="26" t="b">
        <f t="shared" si="76"/>
        <v>1</v>
      </c>
      <c r="L431" s="7">
        <v>6</v>
      </c>
      <c r="M431" s="27">
        <f>IF(G431="","",VLOOKUP(G431,WMS!$E$3:$U$944,7,0)*L431)</f>
        <v>24</v>
      </c>
      <c r="N431" s="28" t="str">
        <f>IF(G431="","",VLOOKUP(G431,WMS!$E$3:$U$944,17,0))</f>
        <v>A11-202</v>
      </c>
      <c r="O431" s="29">
        <f t="shared" si="77"/>
        <v>45.599999999999994</v>
      </c>
      <c r="P431" s="29">
        <f t="shared" si="78"/>
        <v>0.32400000000000001</v>
      </c>
      <c r="Q431" s="26" t="str">
        <f>IF(G431="","",VLOOKUP(G431,WMS!$E$3:$G$944,2,FALSE))</f>
        <v>KAS18122401</v>
      </c>
      <c r="R431" s="26" t="str">
        <f>IF(G431="","",VLOOKUP(G431,WMS!$E$3:$G$944,3,FALSE))</f>
        <v>KAS1812240102</v>
      </c>
      <c r="S431" s="17" t="str">
        <f>IF(R431="","",VLOOKUP(R431,CUSTOMS!$E$3:$N$1470,2,FALSE))</f>
        <v>9403200000</v>
      </c>
      <c r="T431" s="17" t="str">
        <f>IF(R431="","",VLOOKUP(R431,CUSTOMS!$E$3:$N$1470,3,FALSE))</f>
        <v>熨衣板</v>
      </c>
      <c r="U431" s="18">
        <f t="shared" si="79"/>
        <v>24</v>
      </c>
      <c r="V431" s="18" t="str">
        <f>IF(R431="","",VLOOKUP(R431,CUSTOMS!$E$3:$N$1470,5,FALSE))</f>
        <v>个</v>
      </c>
      <c r="W431" s="33">
        <f>IF(R431="","",VLOOKUP(R431,CUSTOMS!$E$3:$N$1470,6,FALSE))</f>
        <v>4.03</v>
      </c>
      <c r="X431" s="33">
        <f t="shared" si="80"/>
        <v>96.72</v>
      </c>
      <c r="Y431" s="18" t="str">
        <f>IF(R431="","",VLOOKUP(R431,CUSTOMS!$E$3:$N$1470,8,FALSE))</f>
        <v>美元</v>
      </c>
      <c r="Z431" s="18" t="str">
        <f>IF(R431="","",VLOOKUP(R431,CUSTOMS!$E$3:$N$1470,9,FALSE))</f>
        <v>中国</v>
      </c>
      <c r="AA431" s="18" t="str">
        <f>IF(R431="","",VLOOKUP(R431,CUSTOMS!$E$3:$N$1470,10,FALSE))</f>
        <v>美国</v>
      </c>
      <c r="AB431" s="33">
        <f>IF(R431="","",VLOOKUP(G431,WMS!$E$3:$T$944,15,FALSE))</f>
        <v>1.575</v>
      </c>
      <c r="AC431" s="33">
        <f t="shared" si="81"/>
        <v>37.799999999999997</v>
      </c>
      <c r="AD431" s="33" t="str">
        <f>IF(S431="","",VLOOKUP(S431,海关监管条件!$A$1:$B$2000,2,FALSE))</f>
        <v xml:space="preserve">无 </v>
      </c>
    </row>
    <row r="432" spans="1:30">
      <c r="A432" s="2">
        <v>43535</v>
      </c>
      <c r="B432" s="2">
        <v>43535</v>
      </c>
      <c r="C432" s="2" t="s">
        <v>4206</v>
      </c>
      <c r="D432" s="19" t="s">
        <v>779</v>
      </c>
      <c r="E432" s="19" t="s">
        <v>3185</v>
      </c>
      <c r="F432" s="19">
        <v>42498506</v>
      </c>
      <c r="G432" s="17" t="str">
        <f t="shared" si="75"/>
        <v>KG-ARI-1812-00048-01261/42498506</v>
      </c>
      <c r="H432" s="18">
        <f>IF(G432="","",VLOOKUP(G432,WMS!$E$3:$Q$944,7,FALSE))</f>
        <v>12</v>
      </c>
      <c r="I432" s="18">
        <f>IF(G432="","",VLOOKUP(G432,WMS!$E$3:$Q$944,8,FALSE))</f>
        <v>5.35</v>
      </c>
      <c r="J432" s="18">
        <f>IF(G432="","",VLOOKUP(G432,WMS!$E$3:$Q$944,13,FALSE))</f>
        <v>3.2000000000000001E-2</v>
      </c>
      <c r="K432" s="26" t="b">
        <f t="shared" si="76"/>
        <v>1</v>
      </c>
      <c r="L432" s="7">
        <v>2</v>
      </c>
      <c r="M432" s="27">
        <f>IF(G432="","",VLOOKUP(G432,WMS!$E$3:$U$944,7,0)*L432)</f>
        <v>24</v>
      </c>
      <c r="N432" s="28" t="str">
        <f>IF(G432="","",VLOOKUP(G432,WMS!$E$3:$U$944,17,0))</f>
        <v>A34-103</v>
      </c>
      <c r="O432" s="29">
        <f t="shared" si="77"/>
        <v>10.7</v>
      </c>
      <c r="P432" s="29">
        <f t="shared" si="78"/>
        <v>6.4000000000000001E-2</v>
      </c>
      <c r="Q432" s="26" t="str">
        <f>IF(G432="","",VLOOKUP(G432,WMS!$E$3:$G$944,2,FALSE))</f>
        <v>KAS18122801</v>
      </c>
      <c r="R432" s="26" t="str">
        <f>IF(G432="","",VLOOKUP(G432,WMS!$E$3:$G$944,3,FALSE))</f>
        <v>KAS1812280103</v>
      </c>
      <c r="S432" s="17" t="str">
        <f>IF(R432="","",VLOOKUP(R432,CUSTOMS!$E$3:$N$1470,2,FALSE))</f>
        <v>3924900000</v>
      </c>
      <c r="T432" s="17" t="str">
        <f>IF(R432="","",VLOOKUP(R432,CUSTOMS!$E$3:$N$1470,3,FALSE))</f>
        <v>植绒塑料衣架</v>
      </c>
      <c r="U432" s="18">
        <f t="shared" si="79"/>
        <v>9.8000000000000007</v>
      </c>
      <c r="V432" s="18" t="str">
        <f>IF(R432="","",VLOOKUP(R432,CUSTOMS!$E$3:$N$1470,5,FALSE))</f>
        <v>千克</v>
      </c>
      <c r="W432" s="33">
        <f>IF(R432="","",VLOOKUP(R432,CUSTOMS!$E$3:$N$1470,6,FALSE))</f>
        <v>1</v>
      </c>
      <c r="X432" s="33">
        <f t="shared" si="80"/>
        <v>9.8000000000000007</v>
      </c>
      <c r="Y432" s="18" t="str">
        <f>IF(R432="","",VLOOKUP(R432,CUSTOMS!$E$3:$N$1470,8,FALSE))</f>
        <v>美元</v>
      </c>
      <c r="Z432" s="18" t="str">
        <f>IF(R432="","",VLOOKUP(R432,CUSTOMS!$E$3:$N$1470,9,FALSE))</f>
        <v>中国</v>
      </c>
      <c r="AA432" s="18" t="str">
        <f>IF(R432="","",VLOOKUP(R432,CUSTOMS!$E$3:$N$1470,10,FALSE))</f>
        <v>美国</v>
      </c>
      <c r="AB432" s="33">
        <f>IF(R432="","",VLOOKUP(G432,WMS!$E$3:$T$944,15,FALSE))</f>
        <v>0.40833333333333333</v>
      </c>
      <c r="AC432" s="33">
        <f t="shared" si="81"/>
        <v>9.8000000000000007</v>
      </c>
      <c r="AD432" s="33" t="str">
        <f>IF(S432="","",VLOOKUP(S432,海关监管条件!$A$1:$B$2000,2,FALSE))</f>
        <v xml:space="preserve">A </v>
      </c>
    </row>
    <row r="433" spans="1:30">
      <c r="A433" s="2">
        <v>43535</v>
      </c>
      <c r="B433" s="2">
        <v>43535</v>
      </c>
      <c r="C433" s="2" t="s">
        <v>4206</v>
      </c>
      <c r="D433" s="36" t="s">
        <v>1023</v>
      </c>
      <c r="E433" s="36" t="s">
        <v>3304</v>
      </c>
      <c r="F433" s="36" t="s">
        <v>3310</v>
      </c>
      <c r="G433" s="17" t="str">
        <f t="shared" si="75"/>
        <v>KG-ARI-1812-00048-01883/42576624A</v>
      </c>
      <c r="H433" s="18">
        <f>IF(G433="","",VLOOKUP(G433,WMS!$E$3:$Q$944,7,FALSE))</f>
        <v>12</v>
      </c>
      <c r="I433" s="18">
        <f>IF(G433="","",VLOOKUP(G433,WMS!$E$3:$Q$944,8,FALSE))</f>
        <v>6.45</v>
      </c>
      <c r="J433" s="18">
        <f>IF(G433="","",VLOOKUP(G433,WMS!$E$3:$Q$944,13,FALSE))</f>
        <v>2.1000000000000001E-2</v>
      </c>
      <c r="K433" s="26" t="b">
        <f t="shared" si="76"/>
        <v>1</v>
      </c>
      <c r="L433" s="7">
        <v>1</v>
      </c>
      <c r="M433" s="27">
        <f>IF(G433="","",VLOOKUP(G433,WMS!$E$3:$U$944,7,0)*L433)</f>
        <v>12</v>
      </c>
      <c r="N433" s="28" t="str">
        <f>IF(G433="","",VLOOKUP(G433,WMS!$E$3:$U$944,17,0))</f>
        <v>A11-301</v>
      </c>
      <c r="O433" s="29">
        <f t="shared" si="77"/>
        <v>6.45</v>
      </c>
      <c r="P433" s="29">
        <f t="shared" si="78"/>
        <v>2.1000000000000001E-2</v>
      </c>
      <c r="Q433" s="26" t="str">
        <f>IF(G433="","",VLOOKUP(G433,WMS!$E$3:$G$944,2,FALSE))</f>
        <v>KAS19011704</v>
      </c>
      <c r="R433" s="26" t="str">
        <f>IF(G433="","",VLOOKUP(G433,WMS!$E$3:$G$944,3,FALSE))</f>
        <v>KAS1901170405</v>
      </c>
      <c r="S433" s="17" t="str">
        <f>IF(R433="","",VLOOKUP(R433,CUSTOMS!$E$3:$N$1470,2,FALSE))</f>
        <v>6911101900</v>
      </c>
      <c r="T433" s="17" t="str">
        <f>IF(R433="","",VLOOKUP(R433,CUSTOMS!$E$3:$N$1470,3,FALSE))</f>
        <v>日用瓷:罐</v>
      </c>
      <c r="U433" s="18">
        <f t="shared" si="79"/>
        <v>12</v>
      </c>
      <c r="V433" s="18" t="str">
        <f>IF(R433="","",VLOOKUP(R433,CUSTOMS!$E$3:$N$1470,5,FALSE))</f>
        <v>只</v>
      </c>
      <c r="W433" s="33">
        <f>IF(R433="","",VLOOKUP(R433,CUSTOMS!$E$3:$N$1470,6,FALSE))</f>
        <v>1</v>
      </c>
      <c r="X433" s="33">
        <f t="shared" si="80"/>
        <v>12</v>
      </c>
      <c r="Y433" s="18" t="str">
        <f>IF(R433="","",VLOOKUP(R433,CUSTOMS!$E$3:$N$1470,8,FALSE))</f>
        <v>港币</v>
      </c>
      <c r="Z433" s="18" t="str">
        <f>IF(R433="","",VLOOKUP(R433,CUSTOMS!$E$3:$N$1470,9,FALSE))</f>
        <v>中国</v>
      </c>
      <c r="AA433" s="18" t="str">
        <f>IF(R433="","",VLOOKUP(R433,CUSTOMS!$E$3:$N$1470,10,FALSE))</f>
        <v>美国</v>
      </c>
      <c r="AB433" s="33">
        <f>IF(R433="","",VLOOKUP(G433,WMS!$E$3:$T$944,15,FALSE))</f>
        <v>0.45833333333333331</v>
      </c>
      <c r="AC433" s="33">
        <f t="shared" si="81"/>
        <v>5.5</v>
      </c>
      <c r="AD433" s="33" t="str">
        <f>IF(S433="","",VLOOKUP(S433,海关监管条件!$A$1:$B$2000,2,FALSE))</f>
        <v>A</v>
      </c>
    </row>
    <row r="434" spans="1:30">
      <c r="A434" s="2">
        <v>43535</v>
      </c>
      <c r="B434" s="2">
        <v>43535</v>
      </c>
      <c r="C434" s="2" t="s">
        <v>4206</v>
      </c>
      <c r="D434" s="36" t="s">
        <v>1023</v>
      </c>
      <c r="E434" s="36" t="s">
        <v>3304</v>
      </c>
      <c r="F434" s="36" t="s">
        <v>3311</v>
      </c>
      <c r="G434" s="17" t="str">
        <f t="shared" si="75"/>
        <v>KG-ARI-1812-00048-01883/42576624B</v>
      </c>
      <c r="H434" s="18">
        <v>12</v>
      </c>
      <c r="I434" s="18">
        <f>IF(G434="","",VLOOKUP(G434,WMS!$E$3:$Q$944,8,FALSE))</f>
        <v>6.45</v>
      </c>
      <c r="J434" s="18">
        <f>IF(G434="","",VLOOKUP(G434,WMS!$E$3:$Q$944,13,FALSE))</f>
        <v>2.1000000000000001E-2</v>
      </c>
      <c r="K434" s="26" t="e">
        <f t="shared" si="76"/>
        <v>#DIV/0!</v>
      </c>
      <c r="M434" s="27">
        <v>12</v>
      </c>
      <c r="N434" s="28" t="str">
        <f>IF(G434="","",VLOOKUP(G434,WMS!$E$3:$U$944,17,0))</f>
        <v>A11-301</v>
      </c>
      <c r="O434" s="29" t="str">
        <f t="shared" si="77"/>
        <v/>
      </c>
      <c r="P434" s="29" t="str">
        <f t="shared" si="78"/>
        <v/>
      </c>
      <c r="Q434" s="26" t="str">
        <f>IF(G434="","",VLOOKUP(G434,WMS!$E$3:$G$944,2,FALSE))</f>
        <v>KAS19011704</v>
      </c>
      <c r="R434" s="26" t="str">
        <f>IF(G434="","",VLOOKUP(G434,WMS!$E$3:$G$944,3,FALSE))</f>
        <v>KAS1901170401</v>
      </c>
      <c r="S434" s="17" t="str">
        <f>IF(R434="","",VLOOKUP(R434,CUSTOMS!$E$3:$N$1470,2,FALSE))</f>
        <v>4421999090</v>
      </c>
      <c r="T434" s="17" t="str">
        <f>IF(R434="","",VLOOKUP(R434,CUSTOMS!$E$3:$N$1470,3,FALSE))</f>
        <v>木盖</v>
      </c>
      <c r="U434" s="18">
        <f t="shared" si="79"/>
        <v>12</v>
      </c>
      <c r="V434" s="18" t="str">
        <f>IF(R434="","",VLOOKUP(R434,CUSTOMS!$E$3:$N$1470,5,FALSE))</f>
        <v>只</v>
      </c>
      <c r="W434" s="33">
        <f>IF(R434="","",VLOOKUP(R434,CUSTOMS!$E$3:$N$1470,6,FALSE))</f>
        <v>1</v>
      </c>
      <c r="X434" s="33">
        <f t="shared" si="80"/>
        <v>12</v>
      </c>
      <c r="Y434" s="18" t="str">
        <f>IF(R434="","",VLOOKUP(R434,CUSTOMS!$E$3:$N$1470,8,FALSE))</f>
        <v>港币</v>
      </c>
      <c r="Z434" s="18" t="str">
        <f>IF(R434="","",VLOOKUP(R434,CUSTOMS!$E$3:$N$1470,9,FALSE))</f>
        <v>中国</v>
      </c>
      <c r="AA434" s="18" t="str">
        <f>IF(R434="","",VLOOKUP(R434,CUSTOMS!$E$3:$N$1470,10,FALSE))</f>
        <v>美国</v>
      </c>
      <c r="AB434" s="33">
        <f>IF(R434="","",VLOOKUP(G434,WMS!$E$3:$T$944,15,FALSE))</f>
        <v>0.11249999999999999</v>
      </c>
      <c r="AC434" s="33">
        <f t="shared" si="81"/>
        <v>1.3499999999999999</v>
      </c>
      <c r="AD434" s="33" t="str">
        <f>IF(S434="","",VLOOKUP(S434,海关监管条件!$A$1:$B$2000,2,FALSE))</f>
        <v>AB</v>
      </c>
    </row>
    <row r="435" spans="1:30">
      <c r="A435" s="2">
        <v>43535</v>
      </c>
      <c r="B435" s="2">
        <v>43535</v>
      </c>
      <c r="C435" s="2" t="s">
        <v>4206</v>
      </c>
      <c r="D435" s="36" t="s">
        <v>1023</v>
      </c>
      <c r="E435" s="36" t="s">
        <v>3304</v>
      </c>
      <c r="F435" s="36" t="s">
        <v>3314</v>
      </c>
      <c r="G435" s="17" t="str">
        <f t="shared" si="75"/>
        <v>KG-ARI-1812-00048-01883/42615965A</v>
      </c>
      <c r="H435" s="18">
        <f>IF(G435="","",VLOOKUP(G435,WMS!$E$3:$Q$944,7,FALSE))</f>
        <v>12</v>
      </c>
      <c r="I435" s="18">
        <f>IF(G435="","",VLOOKUP(G435,WMS!$E$3:$Q$944,8,FALSE))</f>
        <v>6.25</v>
      </c>
      <c r="J435" s="18">
        <f>IF(G435="","",VLOOKUP(G435,WMS!$E$3:$Q$944,13,FALSE))</f>
        <v>1.9E-2</v>
      </c>
      <c r="K435" s="26" t="b">
        <f t="shared" si="76"/>
        <v>1</v>
      </c>
      <c r="L435" s="7">
        <v>1</v>
      </c>
      <c r="M435" s="27">
        <f>IF(G435="","",VLOOKUP(G435,WMS!$E$3:$U$944,7,0)*L435)</f>
        <v>12</v>
      </c>
      <c r="N435" s="28" t="str">
        <f>IF(G435="","",VLOOKUP(G435,WMS!$E$3:$U$944,17,0))</f>
        <v>A11-201</v>
      </c>
      <c r="O435" s="29">
        <f t="shared" si="77"/>
        <v>6.25</v>
      </c>
      <c r="P435" s="29">
        <f t="shared" si="78"/>
        <v>1.9E-2</v>
      </c>
      <c r="Q435" s="26" t="str">
        <f>IF(G435="","",VLOOKUP(G435,WMS!$E$3:$G$944,2,FALSE))</f>
        <v>KAS19011704</v>
      </c>
      <c r="R435" s="26" t="str">
        <f>IF(G435="","",VLOOKUP(G435,WMS!$E$3:$G$944,3,FALSE))</f>
        <v>KAS1901170405</v>
      </c>
      <c r="S435" s="17" t="str">
        <f>IF(R435="","",VLOOKUP(R435,CUSTOMS!$E$3:$N$1470,2,FALSE))</f>
        <v>6911101900</v>
      </c>
      <c r="T435" s="17" t="str">
        <f>IF(R435="","",VLOOKUP(R435,CUSTOMS!$E$3:$N$1470,3,FALSE))</f>
        <v>日用瓷:罐</v>
      </c>
      <c r="U435" s="18">
        <f t="shared" si="79"/>
        <v>12</v>
      </c>
      <c r="V435" s="18" t="str">
        <f>IF(R435="","",VLOOKUP(R435,CUSTOMS!$E$3:$N$1470,5,FALSE))</f>
        <v>只</v>
      </c>
      <c r="W435" s="33">
        <f>IF(R435="","",VLOOKUP(R435,CUSTOMS!$E$3:$N$1470,6,FALSE))</f>
        <v>1</v>
      </c>
      <c r="X435" s="33">
        <f t="shared" si="80"/>
        <v>12</v>
      </c>
      <c r="Y435" s="18" t="str">
        <f>IF(R435="","",VLOOKUP(R435,CUSTOMS!$E$3:$N$1470,8,FALSE))</f>
        <v>港币</v>
      </c>
      <c r="Z435" s="18" t="str">
        <f>IF(R435="","",VLOOKUP(R435,CUSTOMS!$E$3:$N$1470,9,FALSE))</f>
        <v>中国</v>
      </c>
      <c r="AA435" s="18" t="str">
        <f>IF(R435="","",VLOOKUP(R435,CUSTOMS!$E$3:$N$1470,10,FALSE))</f>
        <v>美国</v>
      </c>
      <c r="AB435" s="33">
        <f>IF(R435="","",VLOOKUP(G435,WMS!$E$3:$T$944,15,FALSE))</f>
        <v>0.45833333333333331</v>
      </c>
      <c r="AC435" s="33">
        <f t="shared" si="81"/>
        <v>5.5</v>
      </c>
      <c r="AD435" s="33" t="str">
        <f>IF(S435="","",VLOOKUP(S435,海关监管条件!$A$1:$B$2000,2,FALSE))</f>
        <v>A</v>
      </c>
    </row>
    <row r="436" spans="1:30">
      <c r="A436" s="2">
        <v>43535</v>
      </c>
      <c r="B436" s="2">
        <v>43535</v>
      </c>
      <c r="C436" s="2" t="s">
        <v>4206</v>
      </c>
      <c r="D436" s="36" t="s">
        <v>1023</v>
      </c>
      <c r="E436" s="36" t="s">
        <v>3304</v>
      </c>
      <c r="F436" s="36" t="s">
        <v>3315</v>
      </c>
      <c r="G436" s="17" t="str">
        <f t="shared" si="75"/>
        <v>KG-ARI-1812-00048-01883/42615965B</v>
      </c>
      <c r="H436" s="18">
        <v>12</v>
      </c>
      <c r="I436" s="18">
        <f>IF(G436="","",VLOOKUP(G436,WMS!$E$3:$Q$944,8,FALSE))</f>
        <v>6.25</v>
      </c>
      <c r="J436" s="18">
        <f>IF(G436="","",VLOOKUP(G436,WMS!$E$3:$Q$944,13,FALSE))</f>
        <v>1.9E-2</v>
      </c>
      <c r="K436" s="26" t="e">
        <f t="shared" si="76"/>
        <v>#DIV/0!</v>
      </c>
      <c r="M436" s="27">
        <v>12</v>
      </c>
      <c r="N436" s="28" t="str">
        <f>IF(G436="","",VLOOKUP(G436,WMS!$E$3:$U$944,17,0))</f>
        <v>A11-201</v>
      </c>
      <c r="O436" s="29" t="str">
        <f t="shared" si="77"/>
        <v/>
      </c>
      <c r="P436" s="29" t="str">
        <f t="shared" si="78"/>
        <v/>
      </c>
      <c r="Q436" s="26" t="str">
        <f>IF(G436="","",VLOOKUP(G436,WMS!$E$3:$G$944,2,FALSE))</f>
        <v>KAS19011704</v>
      </c>
      <c r="R436" s="26" t="str">
        <f>IF(G436="","",VLOOKUP(G436,WMS!$E$3:$G$944,3,FALSE))</f>
        <v>KAS1901170401</v>
      </c>
      <c r="S436" s="17" t="str">
        <f>IF(R436="","",VLOOKUP(R436,CUSTOMS!$E$3:$N$1470,2,FALSE))</f>
        <v>4421999090</v>
      </c>
      <c r="T436" s="17" t="str">
        <f>IF(R436="","",VLOOKUP(R436,CUSTOMS!$E$3:$N$1470,3,FALSE))</f>
        <v>木盖</v>
      </c>
      <c r="U436" s="18">
        <f t="shared" si="79"/>
        <v>12</v>
      </c>
      <c r="V436" s="18" t="str">
        <f>IF(R436="","",VLOOKUP(R436,CUSTOMS!$E$3:$N$1470,5,FALSE))</f>
        <v>只</v>
      </c>
      <c r="W436" s="33">
        <f>IF(R436="","",VLOOKUP(R436,CUSTOMS!$E$3:$N$1470,6,FALSE))</f>
        <v>1</v>
      </c>
      <c r="X436" s="33">
        <f t="shared" si="80"/>
        <v>12</v>
      </c>
      <c r="Y436" s="18" t="str">
        <f>IF(R436="","",VLOOKUP(R436,CUSTOMS!$E$3:$N$1470,8,FALSE))</f>
        <v>港币</v>
      </c>
      <c r="Z436" s="18" t="str">
        <f>IF(R436="","",VLOOKUP(R436,CUSTOMS!$E$3:$N$1470,9,FALSE))</f>
        <v>中国</v>
      </c>
      <c r="AA436" s="18" t="str">
        <f>IF(R436="","",VLOOKUP(R436,CUSTOMS!$E$3:$N$1470,10,FALSE))</f>
        <v>美国</v>
      </c>
      <c r="AB436" s="33">
        <f>IF(R436="","",VLOOKUP(G436,WMS!$E$3:$T$944,15,FALSE))</f>
        <v>0.11249999999999999</v>
      </c>
      <c r="AC436" s="33">
        <f t="shared" si="81"/>
        <v>1.3499999999999999</v>
      </c>
      <c r="AD436" s="33" t="str">
        <f>IF(S436="","",VLOOKUP(S436,海关监管条件!$A$1:$B$2000,2,FALSE))</f>
        <v>AB</v>
      </c>
    </row>
    <row r="437" spans="1:30">
      <c r="A437" s="2">
        <v>43535</v>
      </c>
      <c r="B437" s="2">
        <v>43535</v>
      </c>
      <c r="C437" s="2" t="s">
        <v>4206</v>
      </c>
      <c r="D437" s="19" t="s">
        <v>1172</v>
      </c>
      <c r="E437" s="19" t="s">
        <v>3391</v>
      </c>
      <c r="F437" s="19" t="s">
        <v>3392</v>
      </c>
      <c r="G437" s="17" t="str">
        <f t="shared" si="75"/>
        <v>KG-ARI-1901-00066-01610/42711902</v>
      </c>
      <c r="H437" s="18">
        <f>IF(G437="","",VLOOKUP(G437,WMS!$E$3:$Q$944,7,FALSE))</f>
        <v>8</v>
      </c>
      <c r="I437" s="18">
        <f>IF(G437="","",VLOOKUP(G437,WMS!$E$3:$Q$944,8,FALSE))</f>
        <v>1.2</v>
      </c>
      <c r="J437" s="18">
        <f>IF(G437="","",VLOOKUP(G437,WMS!$E$3:$Q$944,13,FALSE))</f>
        <v>4.0000000000000001E-3</v>
      </c>
      <c r="K437" s="26" t="b">
        <f t="shared" si="76"/>
        <v>1</v>
      </c>
      <c r="L437" s="7">
        <v>1</v>
      </c>
      <c r="M437" s="27">
        <f>IF(G437="","",VLOOKUP(G437,WMS!$E$3:$U$944,7,0)*L437)</f>
        <v>8</v>
      </c>
      <c r="N437" s="28" t="str">
        <f>IF(G437="","",VLOOKUP(G437,WMS!$E$3:$U$944,17,0))</f>
        <v>A21-301</v>
      </c>
      <c r="O437" s="29">
        <f t="shared" si="77"/>
        <v>1.2</v>
      </c>
      <c r="P437" s="29">
        <f t="shared" si="78"/>
        <v>4.0000000000000001E-3</v>
      </c>
      <c r="Q437" s="26" t="str">
        <f>IF(G437="","",VLOOKUP(G437,WMS!$E$3:$G$944,2,FALSE))</f>
        <v>KAS19012805</v>
      </c>
      <c r="R437" s="26" t="str">
        <f>IF(G437="","",VLOOKUP(G437,WMS!$E$3:$G$944,3,FALSE))</f>
        <v>KAS1901280512</v>
      </c>
      <c r="S437" s="17" t="str">
        <f>IF(R437="","",VLOOKUP(R437,CUSTOMS!$E$3:$N$1470,2,FALSE))</f>
        <v>8205510000</v>
      </c>
      <c r="T437" s="17" t="str">
        <f>IF(R437="","",VLOOKUP(R437,CUSTOMS!$E$3:$N$1470,3,FALSE))</f>
        <v>介饼器</v>
      </c>
      <c r="U437" s="18">
        <f t="shared" si="79"/>
        <v>8</v>
      </c>
      <c r="V437" s="18" t="str">
        <f>IF(R437="","",VLOOKUP(R437,CUSTOMS!$E$3:$N$1470,5,FALSE))</f>
        <v>个</v>
      </c>
      <c r="W437" s="33">
        <f>IF(R437="","",VLOOKUP(R437,CUSTOMS!$E$3:$N$1470,6,FALSE))</f>
        <v>0.621</v>
      </c>
      <c r="X437" s="33">
        <f t="shared" si="80"/>
        <v>4.968</v>
      </c>
      <c r="Y437" s="18" t="str">
        <f>IF(R437="","",VLOOKUP(R437,CUSTOMS!$E$3:$N$1470,8,FALSE))</f>
        <v>美元</v>
      </c>
      <c r="Z437" s="18" t="str">
        <f>IF(R437="","",VLOOKUP(R437,CUSTOMS!$E$3:$N$1470,9,FALSE))</f>
        <v>中国</v>
      </c>
      <c r="AA437" s="18" t="str">
        <f>IF(R437="","",VLOOKUP(R437,CUSTOMS!$E$3:$N$1470,10,FALSE))</f>
        <v>美国</v>
      </c>
      <c r="AB437" s="33">
        <f>IF(R437="","",VLOOKUP(G437,WMS!$E$3:$T$944,15,FALSE))</f>
        <v>0.1275</v>
      </c>
      <c r="AC437" s="33">
        <f t="shared" si="81"/>
        <v>1.02</v>
      </c>
      <c r="AD437" s="33" t="str">
        <f>IF(S437="","",VLOOKUP(S437,海关监管条件!$A$1:$B$2000,2,FALSE))</f>
        <v xml:space="preserve">无 </v>
      </c>
    </row>
    <row r="438" spans="1:30">
      <c r="A438" s="2">
        <v>43535</v>
      </c>
      <c r="B438" s="2">
        <v>43535</v>
      </c>
      <c r="C438" s="2" t="s">
        <v>4206</v>
      </c>
      <c r="D438" s="19" t="s">
        <v>1172</v>
      </c>
      <c r="E438" s="19" t="s">
        <v>3391</v>
      </c>
      <c r="F438" s="19" t="s">
        <v>3394</v>
      </c>
      <c r="G438" s="17" t="str">
        <f t="shared" si="75"/>
        <v>KG-ARI-1901-00066-01610/42712213</v>
      </c>
      <c r="H438" s="18">
        <f>IF(G438="","",VLOOKUP(G438,WMS!$E$3:$Q$944,7,FALSE))</f>
        <v>8</v>
      </c>
      <c r="I438" s="18">
        <f>IF(G438="","",VLOOKUP(G438,WMS!$E$3:$Q$944,8,FALSE))</f>
        <v>2.1</v>
      </c>
      <c r="J438" s="18">
        <f>IF(G438="","",VLOOKUP(G438,WMS!$E$3:$Q$944,13,FALSE))</f>
        <v>6.0000000000000001E-3</v>
      </c>
      <c r="K438" s="26" t="b">
        <f t="shared" si="76"/>
        <v>1</v>
      </c>
      <c r="L438" s="7">
        <v>1</v>
      </c>
      <c r="M438" s="27">
        <f>IF(G438="","",VLOOKUP(G438,WMS!$E$3:$U$944,7,0)*L438)</f>
        <v>8</v>
      </c>
      <c r="N438" s="28" t="str">
        <f>IF(G438="","",VLOOKUP(G438,WMS!$E$3:$U$944,17,0))</f>
        <v>A21-301</v>
      </c>
      <c r="O438" s="29">
        <f t="shared" si="77"/>
        <v>2.1</v>
      </c>
      <c r="P438" s="29">
        <f t="shared" si="78"/>
        <v>6.0000000000000001E-3</v>
      </c>
      <c r="Q438" s="26" t="str">
        <f>IF(G438="","",VLOOKUP(G438,WMS!$E$3:$G$944,2,FALSE))</f>
        <v>KAS19012805</v>
      </c>
      <c r="R438" s="26" t="str">
        <f>IF(G438="","",VLOOKUP(G438,WMS!$E$3:$G$944,3,FALSE))</f>
        <v>KAS1901280519</v>
      </c>
      <c r="S438" s="17" t="str">
        <f>IF(R438="","",VLOOKUP(R438,CUSTOMS!$E$3:$N$1470,2,FALSE))</f>
        <v>8205510000</v>
      </c>
      <c r="T438" s="17" t="str">
        <f>IF(R438="","",VLOOKUP(R438,CUSTOMS!$E$3:$N$1470,3,FALSE))</f>
        <v>开瓶器</v>
      </c>
      <c r="U438" s="18">
        <f t="shared" si="79"/>
        <v>8</v>
      </c>
      <c r="V438" s="18" t="str">
        <f>IF(R438="","",VLOOKUP(R438,CUSTOMS!$E$3:$N$1470,5,FALSE))</f>
        <v>个</v>
      </c>
      <c r="W438" s="33">
        <f>IF(R438="","",VLOOKUP(R438,CUSTOMS!$E$3:$N$1470,6,FALSE))</f>
        <v>1.4430000000000001</v>
      </c>
      <c r="X438" s="33">
        <f t="shared" si="80"/>
        <v>11.544</v>
      </c>
      <c r="Y438" s="18" t="str">
        <f>IF(R438="","",VLOOKUP(R438,CUSTOMS!$E$3:$N$1470,8,FALSE))</f>
        <v>美元</v>
      </c>
      <c r="Z438" s="18" t="str">
        <f>IF(R438="","",VLOOKUP(R438,CUSTOMS!$E$3:$N$1470,9,FALSE))</f>
        <v>中国</v>
      </c>
      <c r="AA438" s="18" t="str">
        <f>IF(R438="","",VLOOKUP(R438,CUSTOMS!$E$3:$N$1470,10,FALSE))</f>
        <v>美国</v>
      </c>
      <c r="AB438" s="33">
        <f>IF(R438="","",VLOOKUP(G438,WMS!$E$3:$T$944,15,FALSE))</f>
        <v>0.23499999999999999</v>
      </c>
      <c r="AC438" s="33">
        <f t="shared" si="81"/>
        <v>1.88</v>
      </c>
      <c r="AD438" s="33" t="str">
        <f>IF(S438="","",VLOOKUP(S438,海关监管条件!$A$1:$B$2000,2,FALSE))</f>
        <v xml:space="preserve">无 </v>
      </c>
    </row>
    <row r="439" spans="1:30">
      <c r="A439" s="2">
        <v>43535</v>
      </c>
      <c r="B439" s="2">
        <v>43535</v>
      </c>
      <c r="C439" s="2" t="s">
        <v>4206</v>
      </c>
      <c r="D439" s="19" t="s">
        <v>1172</v>
      </c>
      <c r="E439" s="19" t="s">
        <v>3391</v>
      </c>
      <c r="F439" s="19" t="s">
        <v>3393</v>
      </c>
      <c r="G439" s="17" t="str">
        <f t="shared" si="75"/>
        <v>KG-ARI-1901-00066-01610/42712244</v>
      </c>
      <c r="H439" s="18">
        <f>IF(G439="","",VLOOKUP(G439,WMS!$E$3:$Q$944,7,FALSE))</f>
        <v>8</v>
      </c>
      <c r="I439" s="18">
        <f>IF(G439="","",VLOOKUP(G439,WMS!$E$3:$Q$944,8,FALSE))</f>
        <v>1.6</v>
      </c>
      <c r="J439" s="18">
        <f>IF(G439="","",VLOOKUP(G439,WMS!$E$3:$Q$944,13,FALSE))</f>
        <v>7.0000000000000001E-3</v>
      </c>
      <c r="K439" s="26" t="b">
        <f t="shared" si="76"/>
        <v>1</v>
      </c>
      <c r="L439" s="7">
        <v>1</v>
      </c>
      <c r="M439" s="27">
        <f>IF(G439="","",VLOOKUP(G439,WMS!$E$3:$U$944,7,0)*L439)</f>
        <v>8</v>
      </c>
      <c r="N439" s="28" t="str">
        <f>IF(G439="","",VLOOKUP(G439,WMS!$E$3:$U$944,17,0))</f>
        <v>A21-301</v>
      </c>
      <c r="O439" s="29">
        <f t="shared" si="77"/>
        <v>1.6</v>
      </c>
      <c r="P439" s="29">
        <f t="shared" si="78"/>
        <v>7.0000000000000001E-3</v>
      </c>
      <c r="Q439" s="26" t="str">
        <f>IF(G439="","",VLOOKUP(G439,WMS!$E$3:$G$944,2,FALSE))</f>
        <v>KAS19012805</v>
      </c>
      <c r="R439" s="26" t="str">
        <f>IF(G439="","",VLOOKUP(G439,WMS!$E$3:$G$944,3,FALSE))</f>
        <v>KAS1901280513</v>
      </c>
      <c r="S439" s="17" t="str">
        <f>IF(R439="","",VLOOKUP(R439,CUSTOMS!$E$3:$N$1470,2,FALSE))</f>
        <v>8205510000</v>
      </c>
      <c r="T439" s="17" t="str">
        <f>IF(R439="","",VLOOKUP(R439,CUSTOMS!$E$3:$N$1470,3,FALSE))</f>
        <v>柠檬压</v>
      </c>
      <c r="U439" s="18">
        <f t="shared" si="79"/>
        <v>8</v>
      </c>
      <c r="V439" s="18" t="str">
        <f>IF(R439="","",VLOOKUP(R439,CUSTOMS!$E$3:$N$1470,5,FALSE))</f>
        <v>个</v>
      </c>
      <c r="W439" s="33">
        <f>IF(R439="","",VLOOKUP(R439,CUSTOMS!$E$3:$N$1470,6,FALSE))</f>
        <v>1.143</v>
      </c>
      <c r="X439" s="33">
        <f t="shared" si="80"/>
        <v>9.1440000000000001</v>
      </c>
      <c r="Y439" s="18" t="str">
        <f>IF(R439="","",VLOOKUP(R439,CUSTOMS!$E$3:$N$1470,8,FALSE))</f>
        <v>美元</v>
      </c>
      <c r="Z439" s="18" t="str">
        <f>IF(R439="","",VLOOKUP(R439,CUSTOMS!$E$3:$N$1470,9,FALSE))</f>
        <v>中国</v>
      </c>
      <c r="AA439" s="18" t="str">
        <f>IF(R439="","",VLOOKUP(R439,CUSTOMS!$E$3:$N$1470,10,FALSE))</f>
        <v>美国</v>
      </c>
      <c r="AB439" s="33">
        <f>IF(R439="","",VLOOKUP(G439,WMS!$E$3:$T$944,15,FALSE))</f>
        <v>0.17500000000000002</v>
      </c>
      <c r="AC439" s="33">
        <f t="shared" si="81"/>
        <v>1.4000000000000001</v>
      </c>
      <c r="AD439" s="33" t="str">
        <f>IF(S439="","",VLOOKUP(S439,海关监管条件!$A$1:$B$2000,2,FALSE))</f>
        <v xml:space="preserve">无 </v>
      </c>
    </row>
    <row r="440" spans="1:30">
      <c r="A440" s="2">
        <v>43535</v>
      </c>
      <c r="B440" s="2">
        <v>43535</v>
      </c>
      <c r="C440" s="2" t="s">
        <v>4206</v>
      </c>
      <c r="D440" s="19" t="s">
        <v>1151</v>
      </c>
      <c r="E440" s="19" t="s">
        <v>3379</v>
      </c>
      <c r="F440" s="19">
        <v>42716655</v>
      </c>
      <c r="G440" s="17" t="str">
        <f t="shared" si="75"/>
        <v>KG-ARI-1902-00108-02584/42716655</v>
      </c>
      <c r="H440" s="18">
        <f>IF(G440="","",VLOOKUP(G440,WMS!$E$3:$Q$944,7,FALSE))</f>
        <v>12</v>
      </c>
      <c r="I440" s="18">
        <f>IF(G440="","",VLOOKUP(G440,WMS!$E$3:$Q$944,8,FALSE))</f>
        <v>1.1000000000000001</v>
      </c>
      <c r="J440" s="18">
        <f>IF(G440="","",VLOOKUP(G440,WMS!$E$3:$Q$944,13,FALSE))</f>
        <v>0.02</v>
      </c>
      <c r="K440" s="26" t="b">
        <f t="shared" si="76"/>
        <v>1</v>
      </c>
      <c r="L440" s="7">
        <v>1</v>
      </c>
      <c r="M440" s="27">
        <f>IF(G440="","",VLOOKUP(G440,WMS!$E$3:$U$944,7,0)*L440)</f>
        <v>12</v>
      </c>
      <c r="N440" s="28" t="str">
        <f>IF(G440="","",VLOOKUP(G440,WMS!$E$3:$U$944,17,0))</f>
        <v>A22-102</v>
      </c>
      <c r="O440" s="29">
        <f t="shared" si="77"/>
        <v>1.1000000000000001</v>
      </c>
      <c r="P440" s="29">
        <f t="shared" si="78"/>
        <v>0.02</v>
      </c>
      <c r="Q440" s="26" t="str">
        <f>IF(G440="","",VLOOKUP(G440,WMS!$E$3:$G$944,2,FALSE))</f>
        <v>KAS19012501</v>
      </c>
      <c r="R440" s="26" t="str">
        <f>IF(G440="","",VLOOKUP(G440,WMS!$E$3:$G$944,3,FALSE))</f>
        <v>KAS1901250101</v>
      </c>
      <c r="S440" s="17" t="str">
        <f>IF(R440="","",VLOOKUP(R440,CUSTOMS!$E$3:$N$1470,2,FALSE))</f>
        <v>9505900000</v>
      </c>
      <c r="T440" s="17" t="str">
        <f>IF(R440="","",VLOOKUP(R440,CUSTOMS!$E$3:$N$1470,3,FALSE))</f>
        <v>复活节装饰品</v>
      </c>
      <c r="U440" s="18">
        <f t="shared" si="79"/>
        <v>0.5714285714285714</v>
      </c>
      <c r="V440" s="18" t="str">
        <f>IF(R440="","",VLOOKUP(R440,CUSTOMS!$E$3:$N$1470,5,FALSE))</f>
        <v>千克</v>
      </c>
      <c r="W440" s="33">
        <f>IF(R440="","",VLOOKUP(R440,CUSTOMS!$E$3:$N$1470,6,FALSE))</f>
        <v>5.5</v>
      </c>
      <c r="X440" s="33">
        <f t="shared" si="80"/>
        <v>3.1428571428571428</v>
      </c>
      <c r="Y440" s="18" t="str">
        <f>IF(R440="","",VLOOKUP(R440,CUSTOMS!$E$3:$N$1470,8,FALSE))</f>
        <v>美元</v>
      </c>
      <c r="Z440" s="18" t="str">
        <f>IF(R440="","",VLOOKUP(R440,CUSTOMS!$E$3:$N$1470,9,FALSE))</f>
        <v>中国</v>
      </c>
      <c r="AA440" s="18" t="str">
        <f>IF(R440="","",VLOOKUP(R440,CUSTOMS!$E$3:$N$1470,10,FALSE))</f>
        <v>美国</v>
      </c>
      <c r="AB440" s="33">
        <f>IF(R440="","",VLOOKUP(G440,WMS!$E$3:$T$944,15,FALSE))</f>
        <v>4.7619047619047616E-2</v>
      </c>
      <c r="AC440" s="33">
        <f t="shared" si="81"/>
        <v>0.5714285714285714</v>
      </c>
      <c r="AD440" s="33" t="str">
        <f>IF(S440="","",VLOOKUP(S440,海关监管条件!$A$1:$B$2000,2,FALSE))</f>
        <v xml:space="preserve">无 </v>
      </c>
    </row>
    <row r="441" spans="1:30">
      <c r="A441" s="2">
        <v>43535</v>
      </c>
      <c r="B441" s="2">
        <v>43535</v>
      </c>
      <c r="C441" s="2" t="s">
        <v>4206</v>
      </c>
      <c r="D441" s="19" t="s">
        <v>1146</v>
      </c>
      <c r="E441" s="19" t="s">
        <v>3378</v>
      </c>
      <c r="F441" s="19">
        <v>42719403</v>
      </c>
      <c r="G441" s="17" t="str">
        <f t="shared" si="75"/>
        <v>KG-ARI-1902-00108-02588/42719403</v>
      </c>
      <c r="H441" s="18">
        <f>IF(G441="","",VLOOKUP(G441,WMS!$E$3:$Q$944,7,FALSE))</f>
        <v>8</v>
      </c>
      <c r="I441" s="18">
        <f>IF(G441="","",VLOOKUP(G441,WMS!$E$3:$Q$944,8,FALSE))</f>
        <v>9.6999999999999993</v>
      </c>
      <c r="J441" s="18">
        <f>IF(G441="","",VLOOKUP(G441,WMS!$E$3:$Q$944,13,FALSE))</f>
        <v>2.3E-2</v>
      </c>
      <c r="K441" s="26" t="b">
        <f t="shared" si="76"/>
        <v>1</v>
      </c>
      <c r="L441" s="7">
        <v>1</v>
      </c>
      <c r="M441" s="27">
        <f>IF(G441="","",VLOOKUP(G441,WMS!$E$3:$U$944,7,0)*L441)</f>
        <v>8</v>
      </c>
      <c r="N441" s="28" t="str">
        <f>IF(G441="","",VLOOKUP(G441,WMS!$E$3:$U$944,17,0))</f>
        <v>A15-103</v>
      </c>
      <c r="O441" s="29">
        <f t="shared" si="77"/>
        <v>9.6999999999999993</v>
      </c>
      <c r="P441" s="29">
        <f t="shared" si="78"/>
        <v>2.3E-2</v>
      </c>
      <c r="Q441" s="26" t="str">
        <f>IF(G441="","",VLOOKUP(G441,WMS!$E$3:$G$944,2,FALSE))</f>
        <v>KAS19012410</v>
      </c>
      <c r="R441" s="26" t="str">
        <f>IF(G441="","",VLOOKUP(G441,WMS!$E$3:$G$944,3,FALSE))</f>
        <v>KAS1901241001</v>
      </c>
      <c r="S441" s="17" t="str">
        <f>IF(R441="","",VLOOKUP(R441,CUSTOMS!$E$3:$N$1470,2,FALSE))</f>
        <v>6911101900</v>
      </c>
      <c r="T441" s="17" t="str">
        <f>IF(R441="","",VLOOKUP(R441,CUSTOMS!$E$3:$N$1470,3,FALSE))</f>
        <v>日用瓷:20CM盘</v>
      </c>
      <c r="U441" s="18">
        <f t="shared" si="79"/>
        <v>9.3000000000000007</v>
      </c>
      <c r="V441" s="18" t="str">
        <f>IF(R441="","",VLOOKUP(R441,CUSTOMS!$E$3:$N$1470,5,FALSE))</f>
        <v>千克</v>
      </c>
      <c r="W441" s="33">
        <f>IF(R441="","",VLOOKUP(R441,CUSTOMS!$E$3:$N$1470,6,FALSE))</f>
        <v>0.8</v>
      </c>
      <c r="X441" s="33">
        <f t="shared" si="80"/>
        <v>7.4400000000000013</v>
      </c>
      <c r="Y441" s="18" t="str">
        <f>IF(R441="","",VLOOKUP(R441,CUSTOMS!$E$3:$N$1470,8,FALSE))</f>
        <v>美元</v>
      </c>
      <c r="Z441" s="18" t="str">
        <f>IF(R441="","",VLOOKUP(R441,CUSTOMS!$E$3:$N$1470,9,FALSE))</f>
        <v>中国</v>
      </c>
      <c r="AA441" s="18" t="str">
        <f>IF(R441="","",VLOOKUP(R441,CUSTOMS!$E$3:$N$1470,10,FALSE))</f>
        <v>美国</v>
      </c>
      <c r="AB441" s="33">
        <f>IF(R441="","",VLOOKUP(G441,WMS!$E$3:$T$944,15,FALSE))</f>
        <v>1.1625000000000001</v>
      </c>
      <c r="AC441" s="33">
        <f t="shared" si="81"/>
        <v>9.3000000000000007</v>
      </c>
      <c r="AD441" s="33" t="str">
        <f>IF(S441="","",VLOOKUP(S441,海关监管条件!$A$1:$B$2000,2,FALSE))</f>
        <v>A</v>
      </c>
    </row>
    <row r="442" spans="1:30">
      <c r="A442" s="2">
        <v>43535</v>
      </c>
      <c r="B442" s="2">
        <v>43535</v>
      </c>
      <c r="C442" s="2" t="s">
        <v>4206</v>
      </c>
      <c r="D442" s="19" t="s">
        <v>1197</v>
      </c>
      <c r="E442" s="19" t="s">
        <v>3403</v>
      </c>
      <c r="F442" s="19" t="s">
        <v>3404</v>
      </c>
      <c r="G442" s="17" t="str">
        <f t="shared" si="75"/>
        <v>KG-ARI-1903-00107-02437/42272090</v>
      </c>
      <c r="H442" s="18">
        <f>IF(G442="","",VLOOKUP(G442,WMS!$E$3:$Q$944,7,FALSE))</f>
        <v>4</v>
      </c>
      <c r="I442" s="18">
        <f>IF(G442="","",VLOOKUP(G442,WMS!$E$3:$Q$944,8,FALSE))</f>
        <v>1.9</v>
      </c>
      <c r="J442" s="18">
        <f>IF(G442="","",VLOOKUP(G442,WMS!$E$3:$Q$944,13,FALSE))</f>
        <v>2.5999999999999999E-2</v>
      </c>
      <c r="K442" s="26" t="b">
        <f t="shared" si="76"/>
        <v>1</v>
      </c>
      <c r="L442" s="7">
        <v>2</v>
      </c>
      <c r="M442" s="27">
        <f>IF(G442="","",VLOOKUP(G442,WMS!$E$3:$U$944,7,0)*L442)</f>
        <v>8</v>
      </c>
      <c r="N442" s="28" t="str">
        <f>IF(G442="","",VLOOKUP(G442,WMS!$E$3:$U$944,17,0))</f>
        <v>A02-103</v>
      </c>
      <c r="O442" s="29">
        <f t="shared" si="77"/>
        <v>3.8</v>
      </c>
      <c r="P442" s="29">
        <f t="shared" si="78"/>
        <v>5.1999999999999998E-2</v>
      </c>
      <c r="Q442" s="26" t="str">
        <f>IF(G442="","",VLOOKUP(G442,WMS!$E$3:$G$944,2,FALSE))</f>
        <v>KAS19022601</v>
      </c>
      <c r="R442" s="26" t="str">
        <f>IF(G442="","",VLOOKUP(G442,WMS!$E$3:$G$944,3,FALSE))</f>
        <v>KAS1902260101</v>
      </c>
      <c r="S442" s="17" t="str">
        <f>IF(R442="","",VLOOKUP(R442,CUSTOMS!$E$3:$N$1470,2,FALSE))</f>
        <v>9503008900</v>
      </c>
      <c r="T442" s="17" t="str">
        <f>IF(R442="","",VLOOKUP(R442,CUSTOMS!$E$3:$N$1470,3,FALSE))</f>
        <v>塑胶玩具/立体眼镜</v>
      </c>
      <c r="U442" s="18">
        <f t="shared" si="79"/>
        <v>8</v>
      </c>
      <c r="V442" s="18" t="str">
        <f>IF(R442="","",VLOOKUP(R442,CUSTOMS!$E$3:$N$1470,5,FALSE))</f>
        <v>个</v>
      </c>
      <c r="W442" s="33">
        <f>IF(R442="","",VLOOKUP(R442,CUSTOMS!$E$3:$N$1470,6,FALSE))</f>
        <v>25.8</v>
      </c>
      <c r="X442" s="33">
        <f t="shared" si="80"/>
        <v>206.4</v>
      </c>
      <c r="Y442" s="18" t="str">
        <f>IF(R442="","",VLOOKUP(R442,CUSTOMS!$E$3:$N$1470,8,FALSE))</f>
        <v>人民币</v>
      </c>
      <c r="Z442" s="18" t="str">
        <f>IF(R442="","",VLOOKUP(R442,CUSTOMS!$E$3:$N$1470,9,FALSE))</f>
        <v>中国</v>
      </c>
      <c r="AA442" s="18" t="str">
        <f>IF(R442="","",VLOOKUP(R442,CUSTOMS!$E$3:$N$1470,10,FALSE))</f>
        <v>美国</v>
      </c>
      <c r="AB442" s="33">
        <f>IF(R442="","",VLOOKUP(G442,WMS!$E$3:$T$944,15,FALSE))</f>
        <v>0.15</v>
      </c>
      <c r="AC442" s="33">
        <f t="shared" si="81"/>
        <v>1.2</v>
      </c>
      <c r="AD442" s="33" t="str">
        <f>IF(S442="","",VLOOKUP(S442,海关监管条件!$A$1:$B$2000,2,FALSE))</f>
        <v xml:space="preserve">A </v>
      </c>
    </row>
    <row r="443" spans="1:30">
      <c r="A443" s="2">
        <v>43535</v>
      </c>
      <c r="B443" s="2">
        <v>43535</v>
      </c>
      <c r="C443" s="2" t="s">
        <v>4206</v>
      </c>
      <c r="D443" s="19" t="s">
        <v>1197</v>
      </c>
      <c r="E443" s="19" t="s">
        <v>3403</v>
      </c>
      <c r="F443" s="19" t="s">
        <v>3405</v>
      </c>
      <c r="G443" s="17" t="str">
        <f t="shared" si="75"/>
        <v>KG-ARI-1903-00107-02437/42602675</v>
      </c>
      <c r="H443" s="18">
        <f>IF(G443="","",VLOOKUP(G443,WMS!$E$3:$Q$944,7,FALSE))</f>
        <v>12</v>
      </c>
      <c r="I443" s="18">
        <f>IF(G443="","",VLOOKUP(G443,WMS!$E$3:$Q$944,8,FALSE))</f>
        <v>1.4</v>
      </c>
      <c r="J443" s="18">
        <f>IF(G443="","",VLOOKUP(G443,WMS!$E$3:$Q$944,13,FALSE))</f>
        <v>1.4E-2</v>
      </c>
      <c r="K443" s="26" t="b">
        <f t="shared" si="76"/>
        <v>1</v>
      </c>
      <c r="L443" s="7">
        <v>1</v>
      </c>
      <c r="M443" s="27">
        <f>IF(G443="","",VLOOKUP(G443,WMS!$E$3:$U$944,7,0)*L443)</f>
        <v>12</v>
      </c>
      <c r="N443" s="28" t="str">
        <f>IF(G443="","",VLOOKUP(G443,WMS!$E$3:$U$944,17,0))</f>
        <v>A02-103</v>
      </c>
      <c r="O443" s="29">
        <f t="shared" si="77"/>
        <v>1.4</v>
      </c>
      <c r="P443" s="29">
        <f t="shared" si="78"/>
        <v>1.4E-2</v>
      </c>
      <c r="Q443" s="26" t="str">
        <f>IF(G443="","",VLOOKUP(G443,WMS!$E$3:$G$944,2,FALSE))</f>
        <v>KAS19022601</v>
      </c>
      <c r="R443" s="26" t="str">
        <f>IF(G443="","",VLOOKUP(G443,WMS!$E$3:$G$944,3,FALSE))</f>
        <v>KAS1902260102</v>
      </c>
      <c r="S443" s="17" t="str">
        <f>IF(R443="","",VLOOKUP(R443,CUSTOMS!$E$3:$N$1470,2,FALSE))</f>
        <v>9503008900</v>
      </c>
      <c r="T443" s="17" t="str">
        <f>IF(R443="","",VLOOKUP(R443,CUSTOMS!$E$3:$N$1470,3,FALSE))</f>
        <v>塑胶玩具/隐形笔</v>
      </c>
      <c r="U443" s="18">
        <f t="shared" si="79"/>
        <v>12</v>
      </c>
      <c r="V443" s="18" t="str">
        <f>IF(R443="","",VLOOKUP(R443,CUSTOMS!$E$3:$N$1470,5,FALSE))</f>
        <v>个</v>
      </c>
      <c r="W443" s="33">
        <f>IF(R443="","",VLOOKUP(R443,CUSTOMS!$E$3:$N$1470,6,FALSE))</f>
        <v>12</v>
      </c>
      <c r="X443" s="33">
        <f t="shared" si="80"/>
        <v>144</v>
      </c>
      <c r="Y443" s="18" t="str">
        <f>IF(R443="","",VLOOKUP(R443,CUSTOMS!$E$3:$N$1470,8,FALSE))</f>
        <v>人民币</v>
      </c>
      <c r="Z443" s="18" t="str">
        <f>IF(R443="","",VLOOKUP(R443,CUSTOMS!$E$3:$N$1470,9,FALSE))</f>
        <v>中国</v>
      </c>
      <c r="AA443" s="18" t="str">
        <f>IF(R443="","",VLOOKUP(R443,CUSTOMS!$E$3:$N$1470,10,FALSE))</f>
        <v>美国</v>
      </c>
      <c r="AB443" s="33">
        <f>IF(R443="","",VLOOKUP(G443,WMS!$E$3:$T$944,15,FALSE))</f>
        <v>2.7777777777777776E-2</v>
      </c>
      <c r="AC443" s="33">
        <f t="shared" si="81"/>
        <v>0.33333333333333331</v>
      </c>
      <c r="AD443" s="33" t="str">
        <f>IF(S443="","",VLOOKUP(S443,海关监管条件!$A$1:$B$2000,2,FALSE))</f>
        <v xml:space="preserve">A </v>
      </c>
    </row>
    <row r="444" spans="1:30">
      <c r="A444" s="2">
        <v>43552</v>
      </c>
      <c r="B444" s="2">
        <v>43556</v>
      </c>
      <c r="C444" s="2" t="s">
        <v>4207</v>
      </c>
      <c r="D444" s="19" t="s">
        <v>395</v>
      </c>
      <c r="E444" s="19" t="s">
        <v>2833</v>
      </c>
      <c r="F444" s="19" t="s">
        <v>2836</v>
      </c>
      <c r="G444" s="17" t="str">
        <f t="shared" si="75"/>
        <v>KG-ARI-1808-00019-00200/42272502Q</v>
      </c>
      <c r="H444" s="18">
        <f>IF(G444="","",VLOOKUP(G444,WMS!$E$3:$Q$944,7,FALSE))</f>
        <v>4</v>
      </c>
      <c r="I444" s="18">
        <f>IF(G444="","",VLOOKUP(G444,WMS!$E$3:$Q$944,8,FALSE))</f>
        <v>2.2999999999999998</v>
      </c>
      <c r="J444" s="18">
        <f>IF(G444="","",VLOOKUP(G444,WMS!$E$3:$Q$944,13,FALSE))</f>
        <v>2.3E-2</v>
      </c>
      <c r="K444" s="26" t="b">
        <f t="shared" si="76"/>
        <v>1</v>
      </c>
      <c r="L444" s="7">
        <v>2</v>
      </c>
      <c r="M444" s="27">
        <f>IF(G444="","",VLOOKUP(G444,WMS!$E$3:$U$944,7,0)*L444)</f>
        <v>8</v>
      </c>
      <c r="N444" s="28" t="str">
        <f>IF(G444="","",VLOOKUP(G444,WMS!$E$3:$U$944,17,0))</f>
        <v>A12-301</v>
      </c>
      <c r="O444" s="29">
        <f t="shared" si="77"/>
        <v>4.5999999999999996</v>
      </c>
      <c r="P444" s="29">
        <f t="shared" si="78"/>
        <v>4.5999999999999999E-2</v>
      </c>
      <c r="Q444" s="26" t="str">
        <f>IF(G444="","",VLOOKUP(G444,WMS!$E$3:$G$944,2,FALSE))</f>
        <v>KAS18112901</v>
      </c>
      <c r="R444" s="26" t="str">
        <f>IF(G444="","",VLOOKUP(G444,WMS!$E$3:$G$944,3,FALSE))</f>
        <v>KAS18112901151</v>
      </c>
      <c r="S444" s="17" t="str">
        <f>IF(R444="","",VLOOKUP(R444,CUSTOMS!$E$3:$N$1470,2,FALSE))</f>
        <v>9503008900</v>
      </c>
      <c r="T444" s="17" t="str">
        <f>IF(R444="","",VLOOKUP(R444,CUSTOMS!$E$3:$N$1470,3,FALSE))</f>
        <v>塑胶合金套装玩具</v>
      </c>
      <c r="U444" s="18">
        <f t="shared" si="79"/>
        <v>5.6303999999999998</v>
      </c>
      <c r="V444" s="18" t="str">
        <f>IF(R444="","",VLOOKUP(R444,CUSTOMS!$E$3:$N$1470,5,FALSE))</f>
        <v>千克</v>
      </c>
      <c r="W444" s="33">
        <f>IF(R444="","",VLOOKUP(R444,CUSTOMS!$E$3:$N$1470,6,FALSE))</f>
        <v>4.2</v>
      </c>
      <c r="X444" s="33">
        <f t="shared" si="80"/>
        <v>23.647680000000001</v>
      </c>
      <c r="Y444" s="18" t="str">
        <f>IF(R444="","",VLOOKUP(R444,CUSTOMS!$E$3:$N$1470,8,FALSE))</f>
        <v>美元</v>
      </c>
      <c r="Z444" s="18" t="str">
        <f>IF(R444="","",VLOOKUP(R444,CUSTOMS!$E$3:$N$1470,9,FALSE))</f>
        <v>中国</v>
      </c>
      <c r="AA444" s="18" t="str">
        <f>IF(R444="","",VLOOKUP(R444,CUSTOMS!$E$3:$N$1470,10,FALSE))</f>
        <v>中国</v>
      </c>
      <c r="AB444" s="33">
        <f>IF(R444="","",VLOOKUP(G444,WMS!$E$3:$T$944,15,FALSE))</f>
        <v>0.70379999999999998</v>
      </c>
      <c r="AC444" s="33">
        <f t="shared" si="81"/>
        <v>5.6303999999999998</v>
      </c>
      <c r="AD444" s="33" t="str">
        <f>IF(S444="","",VLOOKUP(S444,海关监管条件!$A$1:$B$2000,2,FALSE))</f>
        <v xml:space="preserve">A </v>
      </c>
    </row>
    <row r="445" spans="1:30">
      <c r="A445" s="2">
        <v>43552</v>
      </c>
      <c r="B445" s="2">
        <v>43556</v>
      </c>
      <c r="C445" s="2" t="s">
        <v>4207</v>
      </c>
      <c r="D445" s="19" t="s">
        <v>395</v>
      </c>
      <c r="E445" s="19" t="s">
        <v>2828</v>
      </c>
      <c r="F445" s="19" t="s">
        <v>2887</v>
      </c>
      <c r="G445" s="17" t="str">
        <f t="shared" si="75"/>
        <v>KG-ARI-1808-00019-00317/42110224Q</v>
      </c>
      <c r="H445" s="18">
        <f>IF(G445="","",VLOOKUP(G445,WMS!$E$3:$Q$944,7,FALSE))</f>
        <v>4</v>
      </c>
      <c r="I445" s="18">
        <f>IF(G445="","",VLOOKUP(G445,WMS!$E$3:$Q$944,8,FALSE))</f>
        <v>3.4</v>
      </c>
      <c r="J445" s="18">
        <f>IF(G445="","",VLOOKUP(G445,WMS!$E$3:$Q$944,13,FALSE))</f>
        <v>7.0000000000000007E-2</v>
      </c>
      <c r="K445" s="26" t="b">
        <f t="shared" si="76"/>
        <v>1</v>
      </c>
      <c r="L445" s="7">
        <v>5</v>
      </c>
      <c r="M445" s="27">
        <f>IF(G445="","",VLOOKUP(G445,WMS!$E$3:$U$944,7,0)*L445)</f>
        <v>20</v>
      </c>
      <c r="N445" s="28" t="str">
        <f>IF(G445="","",VLOOKUP(G445,WMS!$E$3:$U$944,17,0))</f>
        <v>A14-201</v>
      </c>
      <c r="O445" s="29">
        <f t="shared" si="77"/>
        <v>17</v>
      </c>
      <c r="P445" s="29">
        <f t="shared" si="78"/>
        <v>0.35000000000000003</v>
      </c>
      <c r="Q445" s="26" t="str">
        <f>IF(G445="","",VLOOKUP(G445,WMS!$E$3:$G$944,2,FALSE))</f>
        <v>KAS18112901</v>
      </c>
      <c r="R445" s="26" t="str">
        <f>IF(G445="","",VLOOKUP(G445,WMS!$E$3:$G$944,3,FALSE))</f>
        <v>KAS18112901271</v>
      </c>
      <c r="S445" s="17" t="str">
        <f>IF(R445="","",VLOOKUP(R445,CUSTOMS!$E$3:$N$1470,2,FALSE))</f>
        <v>9503002900</v>
      </c>
      <c r="T445" s="17" t="str">
        <f>IF(R445="","",VLOOKUP(R445,CUSTOMS!$E$3:$N$1470,3,FALSE))</f>
        <v>塑料填充公仔</v>
      </c>
      <c r="U445" s="18">
        <f t="shared" si="79"/>
        <v>3.2350000000000003</v>
      </c>
      <c r="V445" s="18" t="str">
        <f>IF(R445="","",VLOOKUP(R445,CUSTOMS!$E$3:$N$1470,5,FALSE))</f>
        <v>千克</v>
      </c>
      <c r="W445" s="33">
        <f>IF(R445="","",VLOOKUP(R445,CUSTOMS!$E$3:$N$1470,6,FALSE))</f>
        <v>1.92991806008927</v>
      </c>
      <c r="X445" s="33">
        <f t="shared" si="80"/>
        <v>6.2432849243887896</v>
      </c>
      <c r="Y445" s="18" t="str">
        <f>IF(R445="","",VLOOKUP(R445,CUSTOMS!$E$3:$N$1470,8,FALSE))</f>
        <v>美元</v>
      </c>
      <c r="Z445" s="18" t="str">
        <f>IF(R445="","",VLOOKUP(R445,CUSTOMS!$E$3:$N$1470,9,FALSE))</f>
        <v>中国</v>
      </c>
      <c r="AA445" s="18" t="str">
        <f>IF(R445="","",VLOOKUP(R445,CUSTOMS!$E$3:$N$1470,10,FALSE))</f>
        <v>中国</v>
      </c>
      <c r="AB445" s="33">
        <f>IF(R445="","",VLOOKUP(G445,WMS!$E$3:$T$944,15,FALSE))</f>
        <v>0.16175</v>
      </c>
      <c r="AC445" s="33">
        <f t="shared" si="81"/>
        <v>3.2350000000000003</v>
      </c>
      <c r="AD445" s="33" t="str">
        <f>IF(S445="","",VLOOKUP(S445,海关监管条件!$A$1:$B$2000,2,FALSE))</f>
        <v xml:space="preserve">A </v>
      </c>
    </row>
    <row r="446" spans="1:30">
      <c r="A446" s="2">
        <v>43552</v>
      </c>
      <c r="B446" s="2">
        <v>43556</v>
      </c>
      <c r="C446" s="2" t="s">
        <v>4207</v>
      </c>
      <c r="D446" s="19" t="s">
        <v>395</v>
      </c>
      <c r="E446" s="19" t="s">
        <v>2828</v>
      </c>
      <c r="F446" s="19" t="s">
        <v>2889</v>
      </c>
      <c r="G446" s="17" t="str">
        <f t="shared" si="75"/>
        <v>KG-ARI-1808-00019-00317/42382805Q</v>
      </c>
      <c r="H446" s="18">
        <f>IF(G446="","",VLOOKUP(G446,WMS!$E$3:$Q$944,7,FALSE))</f>
        <v>4</v>
      </c>
      <c r="I446" s="18">
        <f>IF(G446="","",VLOOKUP(G446,WMS!$E$3:$Q$944,8,FALSE))</f>
        <v>3.45</v>
      </c>
      <c r="J446" s="18">
        <f>IF(G446="","",VLOOKUP(G446,WMS!$E$3:$Q$944,13,FALSE))</f>
        <v>7.0000000000000007E-2</v>
      </c>
      <c r="K446" s="26" t="b">
        <f t="shared" si="76"/>
        <v>1</v>
      </c>
      <c r="L446" s="7">
        <v>5</v>
      </c>
      <c r="M446" s="27">
        <f>IF(G446="","",VLOOKUP(G446,WMS!$E$3:$U$944,7,0)*L446)</f>
        <v>20</v>
      </c>
      <c r="N446" s="28" t="str">
        <f>IF(G446="","",VLOOKUP(G446,WMS!$E$3:$U$944,17,0))</f>
        <v>A12-301</v>
      </c>
      <c r="O446" s="29">
        <f t="shared" si="77"/>
        <v>17.25</v>
      </c>
      <c r="P446" s="29">
        <f t="shared" si="78"/>
        <v>0.35000000000000003</v>
      </c>
      <c r="Q446" s="26" t="str">
        <f>IF(G446="","",VLOOKUP(G446,WMS!$E$3:$G$944,2,FALSE))</f>
        <v>KAS18112901</v>
      </c>
      <c r="R446" s="26" t="str">
        <f>IF(G446="","",VLOOKUP(G446,WMS!$E$3:$G$944,3,FALSE))</f>
        <v>KAS18112901271</v>
      </c>
      <c r="S446" s="17" t="str">
        <f>IF(R446="","",VLOOKUP(R446,CUSTOMS!$E$3:$N$1470,2,FALSE))</f>
        <v>9503002900</v>
      </c>
      <c r="T446" s="17" t="str">
        <f>IF(R446="","",VLOOKUP(R446,CUSTOMS!$E$3:$N$1470,3,FALSE))</f>
        <v>塑料填充公仔</v>
      </c>
      <c r="U446" s="18">
        <f t="shared" si="79"/>
        <v>15</v>
      </c>
      <c r="V446" s="18" t="str">
        <f>IF(R446="","",VLOOKUP(R446,CUSTOMS!$E$3:$N$1470,5,FALSE))</f>
        <v>千克</v>
      </c>
      <c r="W446" s="33">
        <f>IF(R446="","",VLOOKUP(R446,CUSTOMS!$E$3:$N$1470,6,FALSE))</f>
        <v>1.92991806008927</v>
      </c>
      <c r="X446" s="33">
        <f t="shared" si="80"/>
        <v>28.948770901339049</v>
      </c>
      <c r="Y446" s="18" t="str">
        <f>IF(R446="","",VLOOKUP(R446,CUSTOMS!$E$3:$N$1470,8,FALSE))</f>
        <v>美元</v>
      </c>
      <c r="Z446" s="18" t="str">
        <f>IF(R446="","",VLOOKUP(R446,CUSTOMS!$E$3:$N$1470,9,FALSE))</f>
        <v>中国</v>
      </c>
      <c r="AA446" s="18" t="str">
        <f>IF(R446="","",VLOOKUP(R446,CUSTOMS!$E$3:$N$1470,10,FALSE))</f>
        <v>中国</v>
      </c>
      <c r="AB446" s="33">
        <f>IF(R446="","",VLOOKUP(G446,WMS!$E$3:$T$944,15,FALSE))</f>
        <v>0.75</v>
      </c>
      <c r="AC446" s="33">
        <f t="shared" si="81"/>
        <v>15</v>
      </c>
      <c r="AD446" s="33" t="str">
        <f>IF(S446="","",VLOOKUP(S446,海关监管条件!$A$1:$B$2000,2,FALSE))</f>
        <v xml:space="preserve">A </v>
      </c>
    </row>
    <row r="447" spans="1:30">
      <c r="A447" s="2">
        <v>43552</v>
      </c>
      <c r="B447" s="2">
        <v>43556</v>
      </c>
      <c r="C447" s="2" t="s">
        <v>4207</v>
      </c>
      <c r="D447" s="19" t="s">
        <v>395</v>
      </c>
      <c r="E447" s="19" t="s">
        <v>2828</v>
      </c>
      <c r="F447" s="19" t="s">
        <v>2890</v>
      </c>
      <c r="G447" s="17" t="str">
        <f t="shared" si="75"/>
        <v>KG-ARI-1808-00019-00317/42477303Q</v>
      </c>
      <c r="H447" s="18">
        <f>IF(G447="","",VLOOKUP(G447,WMS!$E$3:$Q$944,7,FALSE))</f>
        <v>6</v>
      </c>
      <c r="I447" s="18">
        <f>IF(G447="","",VLOOKUP(G447,WMS!$E$3:$Q$944,8,FALSE))</f>
        <v>4.7</v>
      </c>
      <c r="J447" s="18">
        <f>IF(G447="","",VLOOKUP(G447,WMS!$E$3:$Q$944,13,FALSE))</f>
        <v>9.6000000000000002E-2</v>
      </c>
      <c r="K447" s="26" t="b">
        <f t="shared" si="76"/>
        <v>1</v>
      </c>
      <c r="L447" s="7">
        <v>2</v>
      </c>
      <c r="M447" s="27">
        <f>IF(G447="","",VLOOKUP(G447,WMS!$E$3:$U$944,7,0)*L447)</f>
        <v>12</v>
      </c>
      <c r="N447" s="28" t="str">
        <f>IF(G447="","",VLOOKUP(G447,WMS!$E$3:$U$944,17,0))</f>
        <v>A18-102</v>
      </c>
      <c r="O447" s="29">
        <f t="shared" si="77"/>
        <v>9.4</v>
      </c>
      <c r="P447" s="29">
        <f t="shared" si="78"/>
        <v>0.192</v>
      </c>
      <c r="Q447" s="26" t="str">
        <f>IF(G447="","",VLOOKUP(G447,WMS!$E$3:$G$944,2,FALSE))</f>
        <v>KAS18112901</v>
      </c>
      <c r="R447" s="26" t="str">
        <f>IF(G447="","",VLOOKUP(G447,WMS!$E$3:$G$944,3,FALSE))</f>
        <v>KAS18112901271</v>
      </c>
      <c r="S447" s="17" t="str">
        <f>IF(R447="","",VLOOKUP(R447,CUSTOMS!$E$3:$N$1470,2,FALSE))</f>
        <v>9503002900</v>
      </c>
      <c r="T447" s="17" t="str">
        <f>IF(R447="","",VLOOKUP(R447,CUSTOMS!$E$3:$N$1470,3,FALSE))</f>
        <v>塑料填充公仔</v>
      </c>
      <c r="U447" s="18">
        <f t="shared" si="79"/>
        <v>16.563200000000002</v>
      </c>
      <c r="V447" s="18" t="str">
        <f>IF(R447="","",VLOOKUP(R447,CUSTOMS!$E$3:$N$1470,5,FALSE))</f>
        <v>千克</v>
      </c>
      <c r="W447" s="33">
        <f>IF(R447="","",VLOOKUP(R447,CUSTOMS!$E$3:$N$1470,6,FALSE))</f>
        <v>1.92991806008927</v>
      </c>
      <c r="X447" s="33">
        <f t="shared" si="80"/>
        <v>31.965618812870602</v>
      </c>
      <c r="Y447" s="18" t="str">
        <f>IF(R447="","",VLOOKUP(R447,CUSTOMS!$E$3:$N$1470,8,FALSE))</f>
        <v>美元</v>
      </c>
      <c r="Z447" s="18" t="str">
        <f>IF(R447="","",VLOOKUP(R447,CUSTOMS!$E$3:$N$1470,9,FALSE))</f>
        <v>中国</v>
      </c>
      <c r="AA447" s="18" t="str">
        <f>IF(R447="","",VLOOKUP(R447,CUSTOMS!$E$3:$N$1470,10,FALSE))</f>
        <v>中国</v>
      </c>
      <c r="AB447" s="33">
        <f>IF(R447="","",VLOOKUP(G447,WMS!$E$3:$T$944,15,FALSE))</f>
        <v>1.3802666666666668</v>
      </c>
      <c r="AC447" s="33">
        <f t="shared" si="81"/>
        <v>16.563200000000002</v>
      </c>
      <c r="AD447" s="33" t="str">
        <f>IF(S447="","",VLOOKUP(S447,海关监管条件!$A$1:$B$2000,2,FALSE))</f>
        <v xml:space="preserve">A </v>
      </c>
    </row>
    <row r="448" spans="1:30">
      <c r="A448" s="2">
        <v>43552</v>
      </c>
      <c r="B448" s="2">
        <v>43556</v>
      </c>
      <c r="C448" s="2" t="s">
        <v>4207</v>
      </c>
      <c r="D448" s="19" t="s">
        <v>395</v>
      </c>
      <c r="E448" s="19" t="s">
        <v>2893</v>
      </c>
      <c r="F448" s="19" t="s">
        <v>2894</v>
      </c>
      <c r="G448" s="17" t="str">
        <f t="shared" si="75"/>
        <v>KG-ARI-1808-00019-00381/41679777Q</v>
      </c>
      <c r="H448" s="18">
        <f>IF(G448="","",VLOOKUP(G448,WMS!$E$3:$Q$944,7,FALSE))</f>
        <v>4</v>
      </c>
      <c r="I448" s="18">
        <f>IF(G448="","",VLOOKUP(G448,WMS!$E$3:$Q$944,8,FALSE))</f>
        <v>8.25</v>
      </c>
      <c r="J448" s="18">
        <f>IF(G448="","",VLOOKUP(G448,WMS!$E$3:$Q$944,13,FALSE))</f>
        <v>0.112</v>
      </c>
      <c r="K448" s="26" t="b">
        <f t="shared" si="76"/>
        <v>1</v>
      </c>
      <c r="L448" s="7">
        <v>5</v>
      </c>
      <c r="M448" s="27">
        <f>IF(G448="","",VLOOKUP(G448,WMS!$E$3:$U$944,7,0)*L448)</f>
        <v>20</v>
      </c>
      <c r="N448" s="28" t="str">
        <f>IF(G448="","",VLOOKUP(G448,WMS!$E$3:$U$944,17,0))</f>
        <v>A43-201</v>
      </c>
      <c r="O448" s="29">
        <f t="shared" si="77"/>
        <v>41.25</v>
      </c>
      <c r="P448" s="29">
        <f t="shared" si="78"/>
        <v>0.56000000000000005</v>
      </c>
      <c r="Q448" s="26" t="str">
        <f>IF(G448="","",VLOOKUP(G448,WMS!$E$3:$G$944,2,FALSE))</f>
        <v>KAS18112901</v>
      </c>
      <c r="R448" s="26" t="str">
        <f>IF(G448="","",VLOOKUP(G448,WMS!$E$3:$G$944,3,FALSE))</f>
        <v>KAS18112901301</v>
      </c>
      <c r="S448" s="17" t="str">
        <f>IF(R448="","",VLOOKUP(R448,CUSTOMS!$E$3:$N$1470,2,FALSE))</f>
        <v>9503008900</v>
      </c>
      <c r="T448" s="17" t="str">
        <f>IF(R448="","",VLOOKUP(R448,CUSTOMS!$E$3:$N$1470,3,FALSE))</f>
        <v>五金塑胶玩具车仔</v>
      </c>
      <c r="U448" s="18">
        <f t="shared" si="79"/>
        <v>7.3942857142857141</v>
      </c>
      <c r="V448" s="18" t="str">
        <f>IF(R448="","",VLOOKUP(R448,CUSTOMS!$E$3:$N$1470,5,FALSE))</f>
        <v>千克</v>
      </c>
      <c r="W448" s="33">
        <f>IF(R448="","",VLOOKUP(R448,CUSTOMS!$E$3:$N$1470,6,FALSE))</f>
        <v>3.5</v>
      </c>
      <c r="X448" s="33">
        <f t="shared" si="80"/>
        <v>25.88</v>
      </c>
      <c r="Y448" s="18" t="str">
        <f>IF(R448="","",VLOOKUP(R448,CUSTOMS!$E$3:$N$1470,8,FALSE))</f>
        <v>美元</v>
      </c>
      <c r="Z448" s="18" t="str">
        <f>IF(R448="","",VLOOKUP(R448,CUSTOMS!$E$3:$N$1470,9,FALSE))</f>
        <v>中国</v>
      </c>
      <c r="AA448" s="18" t="str">
        <f>IF(R448="","",VLOOKUP(R448,CUSTOMS!$E$3:$N$1470,10,FALSE))</f>
        <v>中国</v>
      </c>
      <c r="AB448" s="33">
        <f>IF(R448="","",VLOOKUP(G448,WMS!$E$3:$T$944,15,FALSE))</f>
        <v>0.36971428571428572</v>
      </c>
      <c r="AC448" s="33">
        <f t="shared" si="81"/>
        <v>7.3942857142857141</v>
      </c>
      <c r="AD448" s="33" t="str">
        <f>IF(S448="","",VLOOKUP(S448,海关监管条件!$A$1:$B$2000,2,FALSE))</f>
        <v xml:space="preserve">A </v>
      </c>
    </row>
    <row r="449" spans="1:30">
      <c r="A449" s="2">
        <v>43552</v>
      </c>
      <c r="B449" s="2">
        <v>43556</v>
      </c>
      <c r="C449" s="2" t="s">
        <v>4207</v>
      </c>
      <c r="D449" s="19" t="s">
        <v>1122</v>
      </c>
      <c r="E449" s="19" t="s">
        <v>3369</v>
      </c>
      <c r="F449" s="19">
        <v>42494294</v>
      </c>
      <c r="G449" s="17" t="str">
        <f t="shared" si="75"/>
        <v>KG-ARI-1812-00048-00927/42494294</v>
      </c>
      <c r="H449" s="18">
        <f>IF(G449="","",VLOOKUP(G449,WMS!$E$3:$Q$944,7,FALSE))</f>
        <v>6</v>
      </c>
      <c r="I449" s="18">
        <f>IF(G449="","",VLOOKUP(G449,WMS!$E$3:$Q$944,8,FALSE))</f>
        <v>3.4</v>
      </c>
      <c r="J449" s="18">
        <f>IF(G449="","",VLOOKUP(G449,WMS!$E$3:$Q$944,13,FALSE))</f>
        <v>3.6999999999999998E-2</v>
      </c>
      <c r="K449" s="26" t="b">
        <f t="shared" si="76"/>
        <v>1</v>
      </c>
      <c r="L449" s="7">
        <v>1</v>
      </c>
      <c r="M449" s="27">
        <f>IF(G449="","",VLOOKUP(G449,WMS!$E$3:$U$944,7,0)*L449)</f>
        <v>6</v>
      </c>
      <c r="N449" s="28" t="str">
        <f>IF(G449="","",VLOOKUP(G449,WMS!$E$3:$U$944,17,0))</f>
        <v>A34-101</v>
      </c>
      <c r="O449" s="29">
        <f t="shared" si="77"/>
        <v>3.4</v>
      </c>
      <c r="P449" s="29">
        <f t="shared" si="78"/>
        <v>3.6999999999999998E-2</v>
      </c>
      <c r="Q449" s="26" t="str">
        <f>IF(G449="","",VLOOKUP(G449,WMS!$E$3:$G$944,2,FALSE))</f>
        <v>KAS19012404</v>
      </c>
      <c r="R449" s="26" t="str">
        <f>IF(G449="","",VLOOKUP(G449,WMS!$E$3:$G$944,3,FALSE))</f>
        <v>KAS1901240403</v>
      </c>
      <c r="S449" s="17" t="str">
        <f>IF(R449="","",VLOOKUP(R449,CUSTOMS!$E$3:$N$1470,2,FALSE))</f>
        <v>7323990000</v>
      </c>
      <c r="T449" s="17" t="str">
        <f>IF(R449="","",VLOOKUP(R449,CUSTOMS!$E$3:$N$1470,3,FALSE))</f>
        <v>铁制衣夹桶</v>
      </c>
      <c r="U449" s="18">
        <f t="shared" si="79"/>
        <v>6</v>
      </c>
      <c r="V449" s="18" t="str">
        <f>IF(R449="","",VLOOKUP(R449,CUSTOMS!$E$3:$N$1470,5,FALSE))</f>
        <v>只</v>
      </c>
      <c r="W449" s="33">
        <f>IF(R449="","",VLOOKUP(R449,CUSTOMS!$E$3:$N$1470,6,FALSE))</f>
        <v>1.86</v>
      </c>
      <c r="X449" s="33">
        <f t="shared" si="80"/>
        <v>11.16</v>
      </c>
      <c r="Y449" s="18" t="str">
        <f>IF(R449="","",VLOOKUP(R449,CUSTOMS!$E$3:$N$1470,8,FALSE))</f>
        <v>美元</v>
      </c>
      <c r="Z449" s="18" t="str">
        <f>IF(R449="","",VLOOKUP(R449,CUSTOMS!$E$3:$N$1470,9,FALSE))</f>
        <v>中国</v>
      </c>
      <c r="AA449" s="18" t="str">
        <f>IF(R449="","",VLOOKUP(R449,CUSTOMS!$E$3:$N$1470,10,FALSE))</f>
        <v>美国</v>
      </c>
      <c r="AB449" s="33">
        <f>IF(R449="","",VLOOKUP(G449,WMS!$E$3:$T$944,15,FALSE))</f>
        <v>0.45</v>
      </c>
      <c r="AC449" s="33">
        <f t="shared" si="81"/>
        <v>2.7</v>
      </c>
      <c r="AD449" s="33" t="str">
        <f>IF(S449="","",VLOOKUP(S449,海关监管条件!$A$1:$B$2000,2,FALSE))</f>
        <v>A</v>
      </c>
    </row>
    <row r="450" spans="1:30">
      <c r="A450" s="2">
        <v>43552</v>
      </c>
      <c r="B450" s="2">
        <v>43556</v>
      </c>
      <c r="C450" s="2" t="s">
        <v>4207</v>
      </c>
      <c r="D450" s="19" t="s">
        <v>938</v>
      </c>
      <c r="E450" s="19" t="s">
        <v>3241</v>
      </c>
      <c r="F450" s="19" t="s">
        <v>3259</v>
      </c>
      <c r="G450" s="17" t="str">
        <f t="shared" si="75"/>
        <v>KG-ARI-1812-00048-01039/42427957</v>
      </c>
      <c r="H450" s="18">
        <f>IF(G450="","",VLOOKUP(G450,WMS!$E$3:$Q$944,7,FALSE))</f>
        <v>4</v>
      </c>
      <c r="I450" s="18">
        <f>IF(G450="","",VLOOKUP(G450,WMS!$E$3:$Q$944,8,FALSE))</f>
        <v>3.05</v>
      </c>
      <c r="J450" s="18">
        <f>IF(G450="","",VLOOKUP(G450,WMS!$E$3:$Q$944,13,FALSE))</f>
        <v>3.5999999999999997E-2</v>
      </c>
      <c r="K450" s="26" t="b">
        <f t="shared" si="76"/>
        <v>1</v>
      </c>
      <c r="L450" s="7">
        <v>6</v>
      </c>
      <c r="M450" s="27">
        <f>IF(G450="","",VLOOKUP(G450,WMS!$E$3:$U$944,7,0)*L450)</f>
        <v>24</v>
      </c>
      <c r="N450" s="28" t="str">
        <f>IF(G450="","",VLOOKUP(G450,WMS!$E$3:$U$944,17,0))</f>
        <v>A45-203</v>
      </c>
      <c r="O450" s="29">
        <f t="shared" si="77"/>
        <v>18.299999999999997</v>
      </c>
      <c r="P450" s="29">
        <f t="shared" si="78"/>
        <v>0.21599999999999997</v>
      </c>
      <c r="Q450" s="26" t="str">
        <f>IF(G450="","",VLOOKUP(G450,WMS!$E$3:$G$944,2,FALSE))</f>
        <v>KAS19011102</v>
      </c>
      <c r="R450" s="26" t="str">
        <f>IF(G450="","",VLOOKUP(G450,WMS!$E$3:$G$944,3,FALSE))</f>
        <v>KAS1901110215</v>
      </c>
      <c r="S450" s="17" t="str">
        <f>IF(R450="","",VLOOKUP(R450,CUSTOMS!$E$3:$N$1470,2,FALSE))</f>
        <v>9503008900</v>
      </c>
      <c r="T450" s="17" t="str">
        <f>IF(R450="","",VLOOKUP(R450,CUSTOMS!$E$3:$N$1470,3,FALSE))</f>
        <v>儿童玩具：玩具食物桶</v>
      </c>
      <c r="U450" s="18">
        <f t="shared" si="79"/>
        <v>24</v>
      </c>
      <c r="V450" s="18" t="str">
        <f>IF(R450="","",VLOOKUP(R450,CUSTOMS!$E$3:$N$1470,5,FALSE))</f>
        <v>个</v>
      </c>
      <c r="W450" s="33">
        <f>IF(R450="","",VLOOKUP(R450,CUSTOMS!$E$3:$N$1470,6,FALSE))</f>
        <v>0.7</v>
      </c>
      <c r="X450" s="33">
        <f t="shared" si="80"/>
        <v>16.799999999999997</v>
      </c>
      <c r="Y450" s="18" t="str">
        <f>IF(R450="","",VLOOKUP(R450,CUSTOMS!$E$3:$N$1470,8,FALSE))</f>
        <v>美元</v>
      </c>
      <c r="Z450" s="18" t="str">
        <f>IF(R450="","",VLOOKUP(R450,CUSTOMS!$E$3:$N$1470,9,FALSE))</f>
        <v>中国</v>
      </c>
      <c r="AA450" s="18" t="str">
        <f>IF(R450="","",VLOOKUP(R450,CUSTOMS!$E$3:$N$1470,10,FALSE))</f>
        <v>美国</v>
      </c>
      <c r="AB450" s="33">
        <f>IF(R450="","",VLOOKUP(G450,WMS!$E$3:$T$944,15,FALSE))</f>
        <v>0.625</v>
      </c>
      <c r="AC450" s="33">
        <f t="shared" si="81"/>
        <v>15</v>
      </c>
      <c r="AD450" s="33" t="str">
        <f>IF(S450="","",VLOOKUP(S450,海关监管条件!$A$1:$B$2000,2,FALSE))</f>
        <v xml:space="preserve">A </v>
      </c>
    </row>
    <row r="451" spans="1:30">
      <c r="A451" s="2">
        <v>43552</v>
      </c>
      <c r="B451" s="2">
        <v>43556</v>
      </c>
      <c r="C451" s="2" t="s">
        <v>4207</v>
      </c>
      <c r="D451" s="19" t="s">
        <v>832</v>
      </c>
      <c r="E451" s="19" t="s">
        <v>3203</v>
      </c>
      <c r="F451" s="19">
        <v>42447597</v>
      </c>
      <c r="G451" s="17" t="str">
        <f t="shared" si="75"/>
        <v>KG-ARI-1812-00048-01048/42447597</v>
      </c>
      <c r="H451" s="18">
        <f>IF(G451="","",VLOOKUP(G451,WMS!$E$3:$Q$944,7,FALSE))</f>
        <v>12</v>
      </c>
      <c r="I451" s="18">
        <f>IF(G451="","",VLOOKUP(G451,WMS!$E$3:$Q$944,8,FALSE))</f>
        <v>1.1000000000000001</v>
      </c>
      <c r="J451" s="18">
        <f>IF(G451="","",VLOOKUP(G451,WMS!$E$3:$Q$944,13,FALSE))</f>
        <v>1.2E-2</v>
      </c>
      <c r="K451" s="26" t="b">
        <f t="shared" si="76"/>
        <v>1</v>
      </c>
      <c r="L451" s="7">
        <v>2</v>
      </c>
      <c r="M451" s="27">
        <f>IF(G451="","",VLOOKUP(G451,WMS!$E$3:$U$944,7,0)*L451)</f>
        <v>24</v>
      </c>
      <c r="N451" s="28" t="str">
        <f>IF(G451="","",VLOOKUP(G451,WMS!$E$3:$U$944,17,0))</f>
        <v>A33-301</v>
      </c>
      <c r="O451" s="29">
        <f t="shared" si="77"/>
        <v>2.2000000000000002</v>
      </c>
      <c r="P451" s="29">
        <f t="shared" si="78"/>
        <v>2.4E-2</v>
      </c>
      <c r="Q451" s="26" t="str">
        <f>IF(G451="","",VLOOKUP(G451,WMS!$E$3:$G$944,2,FALSE))</f>
        <v>KAS19010401</v>
      </c>
      <c r="R451" s="26" t="str">
        <f>IF(G451="","",VLOOKUP(G451,WMS!$E$3:$G$944,3,FALSE))</f>
        <v>kas1901040104</v>
      </c>
      <c r="S451" s="17" t="str">
        <f>IF(R451="","",VLOOKUP(R451,CUSTOMS!$E$3:$N$1470,2,FALSE))</f>
        <v>9405409000</v>
      </c>
      <c r="T451" s="17" t="str">
        <f>IF(R451="","",VLOOKUP(R451,CUSTOMS!$E$3:$N$1470,3,FALSE))</f>
        <v>装饰灯</v>
      </c>
      <c r="U451" s="18">
        <f t="shared" si="79"/>
        <v>24</v>
      </c>
      <c r="V451" s="18" t="str">
        <f>IF(R451="","",VLOOKUP(R451,CUSTOMS!$E$3:$N$1470,5,FALSE))</f>
        <v>套</v>
      </c>
      <c r="W451" s="33">
        <f>IF(R451="","",VLOOKUP(R451,CUSTOMS!$E$3:$N$1470,6,FALSE))</f>
        <v>1.34</v>
      </c>
      <c r="X451" s="33">
        <f t="shared" si="80"/>
        <v>32.160000000000004</v>
      </c>
      <c r="Y451" s="18" t="str">
        <f>IF(R451="","",VLOOKUP(R451,CUSTOMS!$E$3:$N$1470,8,FALSE))</f>
        <v>美元</v>
      </c>
      <c r="Z451" s="18" t="str">
        <f>IF(R451="","",VLOOKUP(R451,CUSTOMS!$E$3:$N$1470,9,FALSE))</f>
        <v>中国</v>
      </c>
      <c r="AA451" s="18" t="str">
        <f>IF(R451="","",VLOOKUP(R451,CUSTOMS!$E$3:$N$1470,10,FALSE))</f>
        <v>美国</v>
      </c>
      <c r="AB451" s="33">
        <f>IF(R451="","",VLOOKUP(G451,WMS!$E$3:$T$944,15,FALSE))</f>
        <v>0.17333333333333334</v>
      </c>
      <c r="AC451" s="33">
        <f t="shared" si="81"/>
        <v>4.16</v>
      </c>
      <c r="AD451" s="33" t="str">
        <f>IF(S451="","",VLOOKUP(S451,海关监管条件!$A$1:$B$2000,2,FALSE))</f>
        <v xml:space="preserve">无 </v>
      </c>
    </row>
    <row r="452" spans="1:30">
      <c r="A452" s="2">
        <v>43552</v>
      </c>
      <c r="B452" s="2">
        <v>43556</v>
      </c>
      <c r="C452" s="2" t="s">
        <v>4207</v>
      </c>
      <c r="D452" s="19" t="s">
        <v>721</v>
      </c>
      <c r="E452" s="19" t="s">
        <v>3165</v>
      </c>
      <c r="F452" s="19">
        <v>42415978</v>
      </c>
      <c r="G452" s="17" t="str">
        <f t="shared" si="75"/>
        <v>KG-ARI-1812-00048-01142/42415978</v>
      </c>
      <c r="H452" s="18">
        <f>IF(G452="","",VLOOKUP(G452,WMS!$E$3:$Q$944,7,FALSE))</f>
        <v>4</v>
      </c>
      <c r="I452" s="18">
        <f>IF(G452="","",VLOOKUP(G452,WMS!$E$3:$Q$944,8,FALSE))</f>
        <v>2.0499999999999998</v>
      </c>
      <c r="J452" s="18">
        <f>IF(G452="","",VLOOKUP(G452,WMS!$E$3:$Q$944,13,FALSE))</f>
        <v>0.02</v>
      </c>
      <c r="K452" s="26" t="b">
        <f t="shared" si="76"/>
        <v>1</v>
      </c>
      <c r="L452" s="7">
        <v>2</v>
      </c>
      <c r="M452" s="27">
        <f>IF(G452="","",VLOOKUP(G452,WMS!$E$3:$U$944,7,0)*L452)</f>
        <v>8</v>
      </c>
      <c r="N452" s="28" t="str">
        <f>IF(G452="","",VLOOKUP(G452,WMS!$E$3:$U$944,17,0))</f>
        <v>A06-103</v>
      </c>
      <c r="O452" s="29">
        <f t="shared" si="77"/>
        <v>4.0999999999999996</v>
      </c>
      <c r="P452" s="29">
        <f t="shared" si="78"/>
        <v>0.04</v>
      </c>
      <c r="Q452" s="26" t="str">
        <f>IF(G452="","",VLOOKUP(G452,WMS!$E$3:$G$944,2,FALSE))</f>
        <v>KAS18122701</v>
      </c>
      <c r="R452" s="26" t="str">
        <f>IF(G452="","",VLOOKUP(G452,WMS!$E$3:$G$944,3,FALSE))</f>
        <v>KAS1812270104</v>
      </c>
      <c r="S452" s="17" t="str">
        <f>IF(R452="","",VLOOKUP(R452,CUSTOMS!$E$3:$N$1470,2,FALSE))</f>
        <v>9503008900</v>
      </c>
      <c r="T452" s="17" t="str">
        <f>IF(R452="","",VLOOKUP(R452,CUSTOMS!$E$3:$N$1470,3,FALSE))</f>
        <v>塑胶玩具/水晶石</v>
      </c>
      <c r="U452" s="18">
        <f t="shared" si="79"/>
        <v>8</v>
      </c>
      <c r="V452" s="18" t="str">
        <f>IF(R452="","",VLOOKUP(R452,CUSTOMS!$E$3:$N$1470,5,FALSE))</f>
        <v>个</v>
      </c>
      <c r="W452" s="33">
        <f>IF(R452="","",VLOOKUP(R452,CUSTOMS!$E$3:$N$1470,6,FALSE))</f>
        <v>15.2</v>
      </c>
      <c r="X452" s="33">
        <f t="shared" si="80"/>
        <v>121.6</v>
      </c>
      <c r="Y452" s="18" t="str">
        <f>IF(R452="","",VLOOKUP(R452,CUSTOMS!$E$3:$N$1470,8,FALSE))</f>
        <v>人民币</v>
      </c>
      <c r="Z452" s="18" t="str">
        <f>IF(R452="","",VLOOKUP(R452,CUSTOMS!$E$3:$N$1470,9,FALSE))</f>
        <v>中国</v>
      </c>
      <c r="AA452" s="18" t="str">
        <f>IF(R452="","",VLOOKUP(R452,CUSTOMS!$E$3:$N$1470,10,FALSE))</f>
        <v>美国</v>
      </c>
      <c r="AB452" s="33">
        <f>IF(R452="","",VLOOKUP(G452,WMS!$E$3:$T$944,15,FALSE))</f>
        <v>0.17857142857142858</v>
      </c>
      <c r="AC452" s="33">
        <f t="shared" si="81"/>
        <v>1.4285714285714286</v>
      </c>
      <c r="AD452" s="33" t="str">
        <f>IF(S452="","",VLOOKUP(S452,海关监管条件!$A$1:$B$2000,2,FALSE))</f>
        <v xml:space="preserve">A </v>
      </c>
    </row>
    <row r="453" spans="1:30">
      <c r="A453" s="2">
        <v>43552</v>
      </c>
      <c r="B453" s="2">
        <v>43556</v>
      </c>
      <c r="C453" s="2" t="s">
        <v>4207</v>
      </c>
      <c r="D453" s="19" t="s">
        <v>814</v>
      </c>
      <c r="E453" s="19" t="s">
        <v>3197</v>
      </c>
      <c r="F453" s="19">
        <v>41953419</v>
      </c>
      <c r="G453" s="17" t="str">
        <f t="shared" si="75"/>
        <v>KG-ARI-1812-00048-01250/41953419</v>
      </c>
      <c r="H453" s="18">
        <f>IF(G453="","",VLOOKUP(G453,WMS!$E$3:$Q$944,7,FALSE))</f>
        <v>4</v>
      </c>
      <c r="I453" s="18">
        <f>IF(G453="","",VLOOKUP(G453,WMS!$E$3:$Q$944,8,FALSE))</f>
        <v>1.6</v>
      </c>
      <c r="J453" s="18">
        <f>IF(G453="","",VLOOKUP(G453,WMS!$E$3:$Q$944,13,FALSE))</f>
        <v>2.3E-2</v>
      </c>
      <c r="K453" s="26" t="b">
        <f t="shared" si="76"/>
        <v>1</v>
      </c>
      <c r="L453" s="7">
        <v>1</v>
      </c>
      <c r="M453" s="27">
        <f>IF(G453="","",VLOOKUP(G453,WMS!$E$3:$U$944,7,0)*L453)</f>
        <v>4</v>
      </c>
      <c r="N453" s="28" t="str">
        <f>IF(G453="","",VLOOKUP(G453,WMS!$E$3:$U$944,17,0))</f>
        <v>A27-204</v>
      </c>
      <c r="O453" s="29">
        <f t="shared" si="77"/>
        <v>1.6</v>
      </c>
      <c r="P453" s="29">
        <f t="shared" si="78"/>
        <v>2.3E-2</v>
      </c>
      <c r="Q453" s="26" t="str">
        <f>IF(G453="","",VLOOKUP(G453,WMS!$E$3:$G$944,2,FALSE))</f>
        <v>KAS19010304</v>
      </c>
      <c r="R453" s="26" t="str">
        <f>IF(G453="","",VLOOKUP(G453,WMS!$E$3:$G$944,3,FALSE))</f>
        <v>KAS1901030406</v>
      </c>
      <c r="S453" s="17" t="str">
        <f>IF(R453="","",VLOOKUP(R453,CUSTOMS!$E$3:$N$1470,2,FALSE))</f>
        <v>9503008900</v>
      </c>
      <c r="T453" s="17" t="str">
        <f>IF(R453="","",VLOOKUP(R453,CUSTOMS!$E$3:$N$1470,3,FALSE))</f>
        <v>塑胶玩具</v>
      </c>
      <c r="U453" s="18">
        <f t="shared" si="79"/>
        <v>1.2592592592592593</v>
      </c>
      <c r="V453" s="18" t="str">
        <f>IF(R453="","",VLOOKUP(R453,CUSTOMS!$E$3:$N$1470,5,FALSE))</f>
        <v>千克</v>
      </c>
      <c r="W453" s="33">
        <f>IF(R453="","",VLOOKUP(R453,CUSTOMS!$E$3:$N$1470,6,FALSE))</f>
        <v>5.2412000000000001</v>
      </c>
      <c r="X453" s="33">
        <f t="shared" si="80"/>
        <v>6.6000296296296304</v>
      </c>
      <c r="Y453" s="18" t="str">
        <f>IF(R453="","",VLOOKUP(R453,CUSTOMS!$E$3:$N$1470,8,FALSE))</f>
        <v>美元</v>
      </c>
      <c r="Z453" s="18" t="str">
        <f>IF(R453="","",VLOOKUP(R453,CUSTOMS!$E$3:$N$1470,9,FALSE))</f>
        <v>中国</v>
      </c>
      <c r="AA453" s="18" t="str">
        <f>IF(R453="","",VLOOKUP(R453,CUSTOMS!$E$3:$N$1470,10,FALSE))</f>
        <v>美国</v>
      </c>
      <c r="AB453" s="33">
        <f>IF(R453="","",VLOOKUP(G453,WMS!$E$3:$T$944,15,FALSE))</f>
        <v>0.31481481481481483</v>
      </c>
      <c r="AC453" s="33">
        <f t="shared" si="81"/>
        <v>1.2592592592592593</v>
      </c>
      <c r="AD453" s="33" t="str">
        <f>IF(S453="","",VLOOKUP(S453,海关监管条件!$A$1:$B$2000,2,FALSE))</f>
        <v xml:space="preserve">A </v>
      </c>
    </row>
    <row r="454" spans="1:30">
      <c r="A454" s="2">
        <v>43552</v>
      </c>
      <c r="B454" s="2">
        <v>43556</v>
      </c>
      <c r="C454" s="2" t="s">
        <v>4207</v>
      </c>
      <c r="D454" s="19" t="s">
        <v>814</v>
      </c>
      <c r="E454" s="19" t="s">
        <v>3197</v>
      </c>
      <c r="F454" s="19">
        <v>42624363</v>
      </c>
      <c r="G454" s="17" t="str">
        <f t="shared" si="75"/>
        <v>KG-ARI-1812-00048-01250/42624363</v>
      </c>
      <c r="H454" s="18">
        <f>IF(G454="","",VLOOKUP(G454,WMS!$E$3:$Q$944,7,FALSE))</f>
        <v>6</v>
      </c>
      <c r="I454" s="18">
        <f>IF(G454="","",VLOOKUP(G454,WMS!$E$3:$Q$944,8,FALSE))</f>
        <v>1.1000000000000001</v>
      </c>
      <c r="J454" s="18">
        <f>IF(G454="","",VLOOKUP(G454,WMS!$E$3:$Q$944,13,FALSE))</f>
        <v>2.3E-2</v>
      </c>
      <c r="K454" s="26" t="b">
        <f t="shared" si="76"/>
        <v>1</v>
      </c>
      <c r="L454" s="7">
        <v>2</v>
      </c>
      <c r="M454" s="27">
        <f>IF(G454="","",VLOOKUP(G454,WMS!$E$3:$U$944,7,0)*L454)</f>
        <v>12</v>
      </c>
      <c r="N454" s="28" t="str">
        <f>IF(G454="","",VLOOKUP(G454,WMS!$E$3:$U$944,17,0))</f>
        <v>A45-302</v>
      </c>
      <c r="O454" s="29">
        <f t="shared" si="77"/>
        <v>2.2000000000000002</v>
      </c>
      <c r="P454" s="29">
        <f t="shared" si="78"/>
        <v>4.5999999999999999E-2</v>
      </c>
      <c r="Q454" s="26" t="str">
        <f>IF(G454="","",VLOOKUP(G454,WMS!$E$3:$G$944,2,FALSE))</f>
        <v>KAS19010304</v>
      </c>
      <c r="R454" s="26" t="str">
        <f>IF(G454="","",VLOOKUP(G454,WMS!$E$3:$G$944,3,FALSE))</f>
        <v>KAS1901030413</v>
      </c>
      <c r="S454" s="17" t="str">
        <f>IF(R454="","",VLOOKUP(R454,CUSTOMS!$E$3:$N$1470,2,FALSE))</f>
        <v>9503008900</v>
      </c>
      <c r="T454" s="17" t="str">
        <f>IF(R454="","",VLOOKUP(R454,CUSTOMS!$E$3:$N$1470,3,FALSE))</f>
        <v>塑胶玩具</v>
      </c>
      <c r="U454" s="18">
        <f t="shared" si="79"/>
        <v>1.3846153846153846</v>
      </c>
      <c r="V454" s="18" t="str">
        <f>IF(R454="","",VLOOKUP(R454,CUSTOMS!$E$3:$N$1470,5,FALSE))</f>
        <v>千克</v>
      </c>
      <c r="W454" s="33">
        <f>IF(R454="","",VLOOKUP(R454,CUSTOMS!$E$3:$N$1470,6,FALSE))</f>
        <v>11.3756</v>
      </c>
      <c r="X454" s="33">
        <f t="shared" si="80"/>
        <v>15.750830769230769</v>
      </c>
      <c r="Y454" s="18" t="str">
        <f>IF(R454="","",VLOOKUP(R454,CUSTOMS!$E$3:$N$1470,8,FALSE))</f>
        <v>美元</v>
      </c>
      <c r="Z454" s="18" t="str">
        <f>IF(R454="","",VLOOKUP(R454,CUSTOMS!$E$3:$N$1470,9,FALSE))</f>
        <v>中国</v>
      </c>
      <c r="AA454" s="18" t="str">
        <f>IF(R454="","",VLOOKUP(R454,CUSTOMS!$E$3:$N$1470,10,FALSE))</f>
        <v>美国</v>
      </c>
      <c r="AB454" s="33">
        <f>IF(R454="","",VLOOKUP(G454,WMS!$E$3:$T$944,15,FALSE))</f>
        <v>0.11538461538461539</v>
      </c>
      <c r="AC454" s="33">
        <f t="shared" si="81"/>
        <v>1.3846153846153846</v>
      </c>
      <c r="AD454" s="33" t="str">
        <f>IF(S454="","",VLOOKUP(S454,海关监管条件!$A$1:$B$2000,2,FALSE))</f>
        <v xml:space="preserve">A </v>
      </c>
    </row>
    <row r="455" spans="1:30">
      <c r="A455" s="2">
        <v>43552</v>
      </c>
      <c r="B455" s="2">
        <v>43556</v>
      </c>
      <c r="C455" s="2" t="s">
        <v>4207</v>
      </c>
      <c r="D455" s="19" t="s">
        <v>1151</v>
      </c>
      <c r="E455" s="19" t="s">
        <v>3379</v>
      </c>
      <c r="F455" s="19">
        <v>42716655</v>
      </c>
      <c r="G455" s="17" t="str">
        <f t="shared" si="75"/>
        <v>KG-ARI-1902-00108-02584/42716655</v>
      </c>
      <c r="H455" s="18">
        <f>IF(G455="","",VLOOKUP(G455,WMS!$E$3:$Q$944,7,FALSE))</f>
        <v>12</v>
      </c>
      <c r="I455" s="18">
        <f>IF(G455="","",VLOOKUP(G455,WMS!$E$3:$Q$944,8,FALSE))</f>
        <v>1.1000000000000001</v>
      </c>
      <c r="J455" s="18">
        <f>IF(G455="","",VLOOKUP(G455,WMS!$E$3:$Q$944,13,FALSE))</f>
        <v>0.02</v>
      </c>
      <c r="K455" s="26" t="b">
        <f t="shared" si="76"/>
        <v>1</v>
      </c>
      <c r="L455" s="7">
        <v>1</v>
      </c>
      <c r="M455" s="27">
        <f>IF(G455="","",VLOOKUP(G455,WMS!$E$3:$U$944,7,0)*L455)</f>
        <v>12</v>
      </c>
      <c r="N455" s="28" t="str">
        <f>IF(G455="","",VLOOKUP(G455,WMS!$E$3:$U$944,17,0))</f>
        <v>A22-102</v>
      </c>
      <c r="O455" s="29">
        <f t="shared" si="77"/>
        <v>1.1000000000000001</v>
      </c>
      <c r="P455" s="29">
        <f t="shared" si="78"/>
        <v>0.02</v>
      </c>
      <c r="Q455" s="26" t="str">
        <f>IF(G455="","",VLOOKUP(G455,WMS!$E$3:$G$944,2,FALSE))</f>
        <v>KAS19012501</v>
      </c>
      <c r="R455" s="26" t="str">
        <f>IF(G455="","",VLOOKUP(G455,WMS!$E$3:$G$944,3,FALSE))</f>
        <v>KAS1901250101</v>
      </c>
      <c r="S455" s="17" t="str">
        <f>IF(R455="","",VLOOKUP(R455,CUSTOMS!$E$3:$N$1470,2,FALSE))</f>
        <v>9505900000</v>
      </c>
      <c r="T455" s="17" t="str">
        <f>IF(R455="","",VLOOKUP(R455,CUSTOMS!$E$3:$N$1470,3,FALSE))</f>
        <v>复活节装饰品</v>
      </c>
      <c r="U455" s="18">
        <f t="shared" si="79"/>
        <v>0.5714285714285714</v>
      </c>
      <c r="V455" s="18" t="str">
        <f>IF(R455="","",VLOOKUP(R455,CUSTOMS!$E$3:$N$1470,5,FALSE))</f>
        <v>千克</v>
      </c>
      <c r="W455" s="33">
        <f>IF(R455="","",VLOOKUP(R455,CUSTOMS!$E$3:$N$1470,6,FALSE))</f>
        <v>5.5</v>
      </c>
      <c r="X455" s="33">
        <f t="shared" si="80"/>
        <v>3.1428571428571428</v>
      </c>
      <c r="Y455" s="18" t="str">
        <f>IF(R455="","",VLOOKUP(R455,CUSTOMS!$E$3:$N$1470,8,FALSE))</f>
        <v>美元</v>
      </c>
      <c r="Z455" s="18" t="str">
        <f>IF(R455="","",VLOOKUP(R455,CUSTOMS!$E$3:$N$1470,9,FALSE))</f>
        <v>中国</v>
      </c>
      <c r="AA455" s="18" t="str">
        <f>IF(R455="","",VLOOKUP(R455,CUSTOMS!$E$3:$N$1470,10,FALSE))</f>
        <v>美国</v>
      </c>
      <c r="AB455" s="33">
        <f>IF(R455="","",VLOOKUP(G455,WMS!$E$3:$T$944,15,FALSE))</f>
        <v>4.7619047619047616E-2</v>
      </c>
      <c r="AC455" s="33">
        <f t="shared" si="81"/>
        <v>0.5714285714285714</v>
      </c>
      <c r="AD455" s="33" t="str">
        <f>IF(S455="","",VLOOKUP(S455,海关监管条件!$A$1:$B$2000,2,FALSE))</f>
        <v xml:space="preserve">无 </v>
      </c>
    </row>
    <row r="456" spans="1:30">
      <c r="A456" s="2">
        <v>43552</v>
      </c>
      <c r="B456" s="2">
        <v>43556</v>
      </c>
      <c r="C456" s="2" t="s">
        <v>4207</v>
      </c>
      <c r="D456" s="19" t="s">
        <v>1146</v>
      </c>
      <c r="E456" s="19" t="s">
        <v>3378</v>
      </c>
      <c r="F456" s="19">
        <v>42719403</v>
      </c>
      <c r="G456" s="17" t="str">
        <f t="shared" si="75"/>
        <v>KG-ARI-1902-00108-02588/42719403</v>
      </c>
      <c r="H456" s="18">
        <f>IF(G456="","",VLOOKUP(G456,WMS!$E$3:$Q$944,7,FALSE))</f>
        <v>8</v>
      </c>
      <c r="I456" s="18">
        <f>IF(G456="","",VLOOKUP(G456,WMS!$E$3:$Q$944,8,FALSE))</f>
        <v>9.6999999999999993</v>
      </c>
      <c r="J456" s="18">
        <f>IF(G456="","",VLOOKUP(G456,WMS!$E$3:$Q$944,13,FALSE))</f>
        <v>2.3E-2</v>
      </c>
      <c r="K456" s="26" t="b">
        <f t="shared" si="76"/>
        <v>1</v>
      </c>
      <c r="L456" s="7">
        <v>1</v>
      </c>
      <c r="M456" s="27">
        <f>IF(G456="","",VLOOKUP(G456,WMS!$E$3:$U$944,7,0)*L456)</f>
        <v>8</v>
      </c>
      <c r="N456" s="28" t="str">
        <f>IF(G456="","",VLOOKUP(G456,WMS!$E$3:$U$944,17,0))</f>
        <v>A15-103</v>
      </c>
      <c r="O456" s="29">
        <f t="shared" si="77"/>
        <v>9.6999999999999993</v>
      </c>
      <c r="P456" s="29">
        <f t="shared" si="78"/>
        <v>2.3E-2</v>
      </c>
      <c r="Q456" s="26" t="str">
        <f>IF(G456="","",VLOOKUP(G456,WMS!$E$3:$G$944,2,FALSE))</f>
        <v>KAS19012410</v>
      </c>
      <c r="R456" s="26" t="str">
        <f>IF(G456="","",VLOOKUP(G456,WMS!$E$3:$G$944,3,FALSE))</f>
        <v>KAS1901241001</v>
      </c>
      <c r="S456" s="17" t="str">
        <f>IF(R456="","",VLOOKUP(R456,CUSTOMS!$E$3:$N$1470,2,FALSE))</f>
        <v>6911101900</v>
      </c>
      <c r="T456" s="17" t="str">
        <f>IF(R456="","",VLOOKUP(R456,CUSTOMS!$E$3:$N$1470,3,FALSE))</f>
        <v>日用瓷:20CM盘</v>
      </c>
      <c r="U456" s="18">
        <f t="shared" si="79"/>
        <v>9.3000000000000007</v>
      </c>
      <c r="V456" s="18" t="str">
        <f>IF(R456="","",VLOOKUP(R456,CUSTOMS!$E$3:$N$1470,5,FALSE))</f>
        <v>千克</v>
      </c>
      <c r="W456" s="33">
        <f>IF(R456="","",VLOOKUP(R456,CUSTOMS!$E$3:$N$1470,6,FALSE))</f>
        <v>0.8</v>
      </c>
      <c r="X456" s="33">
        <f t="shared" si="80"/>
        <v>7.4400000000000013</v>
      </c>
      <c r="Y456" s="18" t="str">
        <f>IF(R456="","",VLOOKUP(R456,CUSTOMS!$E$3:$N$1470,8,FALSE))</f>
        <v>美元</v>
      </c>
      <c r="Z456" s="18" t="str">
        <f>IF(R456="","",VLOOKUP(R456,CUSTOMS!$E$3:$N$1470,9,FALSE))</f>
        <v>中国</v>
      </c>
      <c r="AA456" s="18" t="str">
        <f>IF(R456="","",VLOOKUP(R456,CUSTOMS!$E$3:$N$1470,10,FALSE))</f>
        <v>美国</v>
      </c>
      <c r="AB456" s="33">
        <f>IF(R456="","",VLOOKUP(G456,WMS!$E$3:$T$944,15,FALSE))</f>
        <v>1.1625000000000001</v>
      </c>
      <c r="AC456" s="33">
        <f t="shared" si="81"/>
        <v>9.3000000000000007</v>
      </c>
      <c r="AD456" s="33" t="str">
        <f>IF(S456="","",VLOOKUP(S456,海关监管条件!$A$1:$B$2000,2,FALSE))</f>
        <v>A</v>
      </c>
    </row>
    <row r="457" spans="1:30">
      <c r="A457" s="2">
        <v>43552</v>
      </c>
      <c r="B457" s="2">
        <v>43556</v>
      </c>
      <c r="C457" s="2" t="s">
        <v>4207</v>
      </c>
      <c r="D457" s="19" t="s">
        <v>1316</v>
      </c>
      <c r="E457" s="19" t="s">
        <v>3469</v>
      </c>
      <c r="F457" s="19" t="s">
        <v>3470</v>
      </c>
      <c r="G457" s="17" t="str">
        <f t="shared" si="75"/>
        <v>KG-ARI-1903-00107-02385/42575481</v>
      </c>
      <c r="H457" s="18">
        <f>IF(G457="","",VLOOKUP(G457,WMS!$E$3:$Q$944,7,FALSE))</f>
        <v>12</v>
      </c>
      <c r="I457" s="18">
        <f>IF(G457="","",VLOOKUP(G457,WMS!$E$3:$Q$944,8,FALSE))</f>
        <v>0.9</v>
      </c>
      <c r="J457" s="18">
        <f>IF(G457="","",VLOOKUP(G457,WMS!$E$3:$Q$944,13,FALSE))</f>
        <v>8.9999999999999993E-3</v>
      </c>
      <c r="K457" s="26" t="b">
        <f t="shared" si="76"/>
        <v>1</v>
      </c>
      <c r="L457" s="7">
        <v>3</v>
      </c>
      <c r="M457" s="27">
        <f>IF(G457="","",VLOOKUP(G457,WMS!$E$3:$U$944,7,0)*L457)</f>
        <v>36</v>
      </c>
      <c r="N457" s="28" t="str">
        <f>IF(G457="","",VLOOKUP(G457,WMS!$E$3:$U$944,17,0))</f>
        <v>A16-101</v>
      </c>
      <c r="O457" s="29">
        <f t="shared" si="77"/>
        <v>2.7</v>
      </c>
      <c r="P457" s="29">
        <f t="shared" si="78"/>
        <v>2.6999999999999996E-2</v>
      </c>
      <c r="Q457" s="26" t="str">
        <f>IF(G457="","",VLOOKUP(G457,WMS!$E$3:$G$944,2,FALSE))</f>
        <v>KAS19031304</v>
      </c>
      <c r="R457" s="26" t="str">
        <f>IF(G457="","",VLOOKUP(G457,WMS!$E$3:$G$944,3,FALSE))</f>
        <v>KAS1903130402</v>
      </c>
      <c r="S457" s="17" t="str">
        <f>IF(R457="","",VLOOKUP(R457,CUSTOMS!$E$3:$N$1470,2,FALSE))</f>
        <v>8518300000</v>
      </c>
      <c r="T457" s="17" t="str">
        <f>IF(R457="","",VLOOKUP(R457,CUSTOMS!$E$3:$N$1470,3,FALSE))</f>
        <v>耳塞机</v>
      </c>
      <c r="U457" s="18">
        <f t="shared" si="79"/>
        <v>36</v>
      </c>
      <c r="V457" s="18" t="str">
        <f>IF(R457="","",VLOOKUP(R457,CUSTOMS!$E$3:$N$1470,5,FALSE))</f>
        <v>个</v>
      </c>
      <c r="W457" s="33">
        <f>IF(R457="","",VLOOKUP(R457,CUSTOMS!$E$3:$N$1470,6,FALSE))</f>
        <v>4.8499999999999996</v>
      </c>
      <c r="X457" s="33">
        <f t="shared" si="80"/>
        <v>174.6</v>
      </c>
      <c r="Y457" s="18" t="str">
        <f>IF(R457="","",VLOOKUP(R457,CUSTOMS!$E$3:$N$1470,8,FALSE))</f>
        <v>美元</v>
      </c>
      <c r="Z457" s="18" t="str">
        <f>IF(R457="","",VLOOKUP(R457,CUSTOMS!$E$3:$N$1470,9,FALSE))</f>
        <v>中国</v>
      </c>
      <c r="AA457" s="18" t="str">
        <f>IF(R457="","",VLOOKUP(R457,CUSTOMS!$E$3:$N$1470,10,FALSE))</f>
        <v>美国</v>
      </c>
      <c r="AB457" s="33">
        <f>IF(R457="","",VLOOKUP(G457,WMS!$E$3:$T$944,15,FALSE))</f>
        <v>4.1666666666666664E-2</v>
      </c>
      <c r="AC457" s="33">
        <f t="shared" si="81"/>
        <v>1.5</v>
      </c>
      <c r="AD457" s="33" t="str">
        <f>IF(S457="","",VLOOKUP(S457,海关监管条件!$A$1:$B$2000,2,FALSE))</f>
        <v xml:space="preserve">无 </v>
      </c>
    </row>
    <row r="458" spans="1:30">
      <c r="A458" s="2">
        <v>43552</v>
      </c>
      <c r="B458" s="2">
        <v>43556</v>
      </c>
      <c r="C458" s="2" t="s">
        <v>4207</v>
      </c>
      <c r="D458" s="19" t="s">
        <v>1282</v>
      </c>
      <c r="E458" s="19" t="s">
        <v>3451</v>
      </c>
      <c r="F458" s="19" t="s">
        <v>3452</v>
      </c>
      <c r="G458" s="17" t="str">
        <f t="shared" si="75"/>
        <v>KG-ARI-1903-00107-02394/42691525</v>
      </c>
      <c r="H458" s="18">
        <f>IF(G458="","",VLOOKUP(G458,WMS!$E$3:$Q$944,7,FALSE))</f>
        <v>12</v>
      </c>
      <c r="I458" s="18">
        <f>IF(G458="","",VLOOKUP(G458,WMS!$E$3:$Q$944,8,FALSE))</f>
        <v>3.2</v>
      </c>
      <c r="J458" s="18">
        <f>IF(G458="","",VLOOKUP(G458,WMS!$E$3:$Q$944,13,FALSE))</f>
        <v>0.01</v>
      </c>
      <c r="K458" s="26" t="b">
        <f t="shared" si="76"/>
        <v>1</v>
      </c>
      <c r="L458" s="7">
        <v>3</v>
      </c>
      <c r="M458" s="27">
        <f>IF(G458="","",VLOOKUP(G458,WMS!$E$3:$U$944,7,0)*L458)</f>
        <v>36</v>
      </c>
      <c r="N458" s="28" t="str">
        <f>IF(G458="","",VLOOKUP(G458,WMS!$E$3:$U$944,17,0))</f>
        <v>A11-202</v>
      </c>
      <c r="O458" s="29">
        <f t="shared" si="77"/>
        <v>9.6000000000000014</v>
      </c>
      <c r="P458" s="29">
        <f t="shared" si="78"/>
        <v>0.03</v>
      </c>
      <c r="Q458" s="26" t="str">
        <f>IF(G458="","",VLOOKUP(G458,WMS!$E$3:$G$944,2,FALSE))</f>
        <v>KAS19030804</v>
      </c>
      <c r="R458" s="26" t="str">
        <f>IF(G458="","",VLOOKUP(G458,WMS!$E$3:$G$944,3,FALSE))</f>
        <v>KAS1903080401</v>
      </c>
      <c r="S458" s="17" t="str">
        <f>IF(R458="","",VLOOKUP(R458,CUSTOMS!$E$3:$N$1470,2,FALSE))</f>
        <v>6911101900</v>
      </c>
      <c r="T458" s="17" t="str">
        <f>IF(R458="","",VLOOKUP(R458,CUSTOMS!$E$3:$N$1470,3,FALSE))</f>
        <v>日用瓷:碗</v>
      </c>
      <c r="U458" s="18">
        <f t="shared" si="79"/>
        <v>36</v>
      </c>
      <c r="V458" s="18" t="str">
        <f>IF(R458="","",VLOOKUP(R458,CUSTOMS!$E$3:$N$1470,5,FALSE))</f>
        <v>件</v>
      </c>
      <c r="W458" s="33">
        <f>IF(R458="","",VLOOKUP(R458,CUSTOMS!$E$3:$N$1470,6,FALSE))</f>
        <v>0.67</v>
      </c>
      <c r="X458" s="33">
        <f t="shared" si="80"/>
        <v>24.12</v>
      </c>
      <c r="Y458" s="18" t="str">
        <f>IF(R458="","",VLOOKUP(R458,CUSTOMS!$E$3:$N$1470,8,FALSE))</f>
        <v>美元</v>
      </c>
      <c r="Z458" s="18" t="str">
        <f>IF(R458="","",VLOOKUP(R458,CUSTOMS!$E$3:$N$1470,9,FALSE))</f>
        <v>中国</v>
      </c>
      <c r="AA458" s="18" t="str">
        <f>IF(R458="","",VLOOKUP(R458,CUSTOMS!$E$3:$N$1470,10,FALSE))</f>
        <v>美国</v>
      </c>
      <c r="AB458" s="33">
        <f>IF(R458="","",VLOOKUP(G458,WMS!$E$3:$T$944,15,FALSE))</f>
        <v>0.21666666666666667</v>
      </c>
      <c r="AC458" s="33">
        <f t="shared" si="81"/>
        <v>7.8000000000000007</v>
      </c>
      <c r="AD458" s="33" t="str">
        <f>IF(S458="","",VLOOKUP(S458,海关监管条件!$A$1:$B$2000,2,FALSE))</f>
        <v>A</v>
      </c>
    </row>
    <row r="459" spans="1:30">
      <c r="A459" s="2">
        <v>43552</v>
      </c>
      <c r="B459" s="2">
        <v>43556</v>
      </c>
      <c r="C459" s="2" t="s">
        <v>4207</v>
      </c>
      <c r="D459" s="19" t="s">
        <v>1197</v>
      </c>
      <c r="E459" s="19" t="s">
        <v>3403</v>
      </c>
      <c r="F459" s="19" t="s">
        <v>3405</v>
      </c>
      <c r="G459" s="17" t="str">
        <f t="shared" si="75"/>
        <v>KG-ARI-1903-00107-02437/42602675</v>
      </c>
      <c r="H459" s="18">
        <f>IF(G459="","",VLOOKUP(G459,WMS!$E$3:$Q$944,7,FALSE))</f>
        <v>12</v>
      </c>
      <c r="I459" s="18">
        <f>IF(G459="","",VLOOKUP(G459,WMS!$E$3:$Q$944,8,FALSE))</f>
        <v>1.4</v>
      </c>
      <c r="J459" s="18">
        <f>IF(G459="","",VLOOKUP(G459,WMS!$E$3:$Q$944,13,FALSE))</f>
        <v>1.4E-2</v>
      </c>
      <c r="K459" s="26" t="b">
        <f t="shared" si="76"/>
        <v>1</v>
      </c>
      <c r="L459" s="7">
        <v>1</v>
      </c>
      <c r="M459" s="27">
        <f>IF(G459="","",VLOOKUP(G459,WMS!$E$3:$U$944,7,0)*L459)</f>
        <v>12</v>
      </c>
      <c r="N459" s="28" t="str">
        <f>IF(G459="","",VLOOKUP(G459,WMS!$E$3:$U$944,17,0))</f>
        <v>A02-103</v>
      </c>
      <c r="O459" s="29">
        <f t="shared" si="77"/>
        <v>1.4</v>
      </c>
      <c r="P459" s="29">
        <f t="shared" si="78"/>
        <v>1.4E-2</v>
      </c>
      <c r="Q459" s="26" t="str">
        <f>IF(G459="","",VLOOKUP(G459,WMS!$E$3:$G$944,2,FALSE))</f>
        <v>KAS19022601</v>
      </c>
      <c r="R459" s="26" t="str">
        <f>IF(G459="","",VLOOKUP(G459,WMS!$E$3:$G$944,3,FALSE))</f>
        <v>KAS1902260102</v>
      </c>
      <c r="S459" s="17" t="str">
        <f>IF(R459="","",VLOOKUP(R459,CUSTOMS!$E$3:$N$1470,2,FALSE))</f>
        <v>9503008900</v>
      </c>
      <c r="T459" s="17" t="str">
        <f>IF(R459="","",VLOOKUP(R459,CUSTOMS!$E$3:$N$1470,3,FALSE))</f>
        <v>塑胶玩具/隐形笔</v>
      </c>
      <c r="U459" s="18">
        <f t="shared" si="79"/>
        <v>12</v>
      </c>
      <c r="V459" s="18" t="str">
        <f>IF(R459="","",VLOOKUP(R459,CUSTOMS!$E$3:$N$1470,5,FALSE))</f>
        <v>个</v>
      </c>
      <c r="W459" s="33">
        <f>IF(R459="","",VLOOKUP(R459,CUSTOMS!$E$3:$N$1470,6,FALSE))</f>
        <v>12</v>
      </c>
      <c r="X459" s="33">
        <f t="shared" si="80"/>
        <v>144</v>
      </c>
      <c r="Y459" s="18" t="str">
        <f>IF(R459="","",VLOOKUP(R459,CUSTOMS!$E$3:$N$1470,8,FALSE))</f>
        <v>人民币</v>
      </c>
      <c r="Z459" s="18" t="str">
        <f>IF(R459="","",VLOOKUP(R459,CUSTOMS!$E$3:$N$1470,9,FALSE))</f>
        <v>中国</v>
      </c>
      <c r="AA459" s="18" t="str">
        <f>IF(R459="","",VLOOKUP(R459,CUSTOMS!$E$3:$N$1470,10,FALSE))</f>
        <v>美国</v>
      </c>
      <c r="AB459" s="33">
        <f>IF(R459="","",VLOOKUP(G459,WMS!$E$3:$T$944,15,FALSE))</f>
        <v>2.7777777777777776E-2</v>
      </c>
      <c r="AC459" s="33">
        <f t="shared" si="81"/>
        <v>0.33333333333333331</v>
      </c>
      <c r="AD459" s="33" t="str">
        <f>IF(S459="","",VLOOKUP(S459,海关监管条件!$A$1:$B$2000,2,FALSE))</f>
        <v xml:space="preserve">A </v>
      </c>
    </row>
    <row r="460" spans="1:30">
      <c r="A460" s="2">
        <v>43552</v>
      </c>
      <c r="B460" s="2">
        <v>43556</v>
      </c>
      <c r="C460" s="2" t="s">
        <v>4207</v>
      </c>
      <c r="D460" s="19" t="s">
        <v>1309</v>
      </c>
      <c r="E460" s="19" t="s">
        <v>3468</v>
      </c>
      <c r="F460" s="19">
        <v>42194521</v>
      </c>
      <c r="G460" s="17" t="str">
        <f t="shared" si="75"/>
        <v>KG-ARI-1903-00107-02455/42194521</v>
      </c>
      <c r="H460" s="18">
        <f>IF(G460="","",VLOOKUP(G460,WMS!$E$3:$Q$944,7,FALSE))</f>
        <v>12</v>
      </c>
      <c r="I460" s="18">
        <f>IF(G460="","",VLOOKUP(G460,WMS!$E$3:$Q$944,8,FALSE))</f>
        <v>3.2</v>
      </c>
      <c r="J460" s="18">
        <f>IF(G460="","",VLOOKUP(G460,WMS!$E$3:$Q$944,13,FALSE))</f>
        <v>1.4999999999999999E-2</v>
      </c>
      <c r="K460" s="26" t="b">
        <f t="shared" si="76"/>
        <v>1</v>
      </c>
      <c r="L460" s="7">
        <v>2</v>
      </c>
      <c r="M460" s="27">
        <f>IF(G460="","",VLOOKUP(G460,WMS!$E$3:$U$944,7,0)*L460)</f>
        <v>24</v>
      </c>
      <c r="N460" s="28" t="str">
        <f>IF(G460="","",VLOOKUP(G460,WMS!$E$3:$U$944,17,0))</f>
        <v>A25-202</v>
      </c>
      <c r="O460" s="29">
        <f t="shared" si="77"/>
        <v>6.4</v>
      </c>
      <c r="P460" s="29">
        <f t="shared" si="78"/>
        <v>0.03</v>
      </c>
      <c r="Q460" s="26" t="str">
        <f>IF(G460="","",VLOOKUP(G460,WMS!$E$3:$G$944,2,FALSE))</f>
        <v>KAS19031303</v>
      </c>
      <c r="R460" s="26" t="str">
        <f>IF(G460="","",VLOOKUP(G460,WMS!$E$3:$G$944,3,FALSE))</f>
        <v>KAS1903130304</v>
      </c>
      <c r="S460" s="17" t="str">
        <f>IF(R460="","",VLOOKUP(R460,CUSTOMS!$E$3:$N$1470,2,FALSE))</f>
        <v>7326909000</v>
      </c>
      <c r="T460" s="17" t="str">
        <f>IF(R460="","",VLOOKUP(R460,CUSTOMS!$E$3:$N$1470,3,FALSE))</f>
        <v>铁线衣架</v>
      </c>
      <c r="U460" s="18">
        <f t="shared" si="79"/>
        <v>5.8</v>
      </c>
      <c r="V460" s="18" t="str">
        <f>IF(R460="","",VLOOKUP(R460,CUSTOMS!$E$3:$N$1470,5,FALSE))</f>
        <v>千克</v>
      </c>
      <c r="W460" s="33">
        <f>IF(R460="","",VLOOKUP(R460,CUSTOMS!$E$3:$N$1470,6,FALSE))</f>
        <v>1</v>
      </c>
      <c r="X460" s="33">
        <f t="shared" si="80"/>
        <v>5.8</v>
      </c>
      <c r="Y460" s="18" t="str">
        <f>IF(R460="","",VLOOKUP(R460,CUSTOMS!$E$3:$N$1470,8,FALSE))</f>
        <v>美元</v>
      </c>
      <c r="Z460" s="18" t="str">
        <f>IF(R460="","",VLOOKUP(R460,CUSTOMS!$E$3:$N$1470,9,FALSE))</f>
        <v>中国</v>
      </c>
      <c r="AA460" s="18" t="str">
        <f>IF(R460="","",VLOOKUP(R460,CUSTOMS!$E$3:$N$1470,10,FALSE))</f>
        <v>美国</v>
      </c>
      <c r="AB460" s="33">
        <f>IF(R460="","",VLOOKUP(G460,WMS!$E$3:$T$944,15,FALSE))</f>
        <v>0.24166666666666667</v>
      </c>
      <c r="AC460" s="33">
        <f t="shared" si="81"/>
        <v>5.8</v>
      </c>
      <c r="AD460" s="33" t="str">
        <f>IF(S460="","",VLOOKUP(S460,海关监管条件!$A$1:$B$2000,2,FALSE))</f>
        <v>无</v>
      </c>
    </row>
    <row r="461" spans="1:30">
      <c r="A461" s="2">
        <v>43552</v>
      </c>
      <c r="B461" s="2">
        <v>43556</v>
      </c>
      <c r="C461" s="2" t="s">
        <v>4207</v>
      </c>
      <c r="D461" s="19" t="s">
        <v>1309</v>
      </c>
      <c r="E461" s="19" t="s">
        <v>3468</v>
      </c>
      <c r="F461" s="19">
        <v>42194613</v>
      </c>
      <c r="G461" s="17" t="str">
        <f t="shared" si="75"/>
        <v>KG-ARI-1903-00107-02455/42194613</v>
      </c>
      <c r="H461" s="18">
        <f>IF(G461="","",VLOOKUP(G461,WMS!$E$3:$Q$944,7,FALSE))</f>
        <v>12</v>
      </c>
      <c r="I461" s="18">
        <f>IF(G461="","",VLOOKUP(G461,WMS!$E$3:$Q$944,8,FALSE))</f>
        <v>3.55</v>
      </c>
      <c r="J461" s="18">
        <f>IF(G461="","",VLOOKUP(G461,WMS!$E$3:$Q$944,13,FALSE))</f>
        <v>1.4E-2</v>
      </c>
      <c r="K461" s="26" t="b">
        <f t="shared" si="76"/>
        <v>1</v>
      </c>
      <c r="L461" s="7">
        <v>3</v>
      </c>
      <c r="M461" s="27">
        <f>IF(G461="","",VLOOKUP(G461,WMS!$E$3:$U$944,7,0)*L461)</f>
        <v>36</v>
      </c>
      <c r="N461" s="28" t="str">
        <f>IF(G461="","",VLOOKUP(G461,WMS!$E$3:$U$944,17,0))</f>
        <v>A25-102</v>
      </c>
      <c r="O461" s="29">
        <f t="shared" si="77"/>
        <v>10.649999999999999</v>
      </c>
      <c r="P461" s="29">
        <f t="shared" si="78"/>
        <v>4.2000000000000003E-2</v>
      </c>
      <c r="Q461" s="26" t="str">
        <f>IF(G461="","",VLOOKUP(G461,WMS!$E$3:$G$944,2,FALSE))</f>
        <v>KAS19031303</v>
      </c>
      <c r="R461" s="26" t="str">
        <f>IF(G461="","",VLOOKUP(G461,WMS!$E$3:$G$944,3,FALSE))</f>
        <v>KAS1903130305</v>
      </c>
      <c r="S461" s="17" t="str">
        <f>IF(R461="","",VLOOKUP(R461,CUSTOMS!$E$3:$N$1470,2,FALSE))</f>
        <v>7326909000</v>
      </c>
      <c r="T461" s="17" t="str">
        <f>IF(R461="","",VLOOKUP(R461,CUSTOMS!$E$3:$N$1470,3,FALSE))</f>
        <v>包胶衣架</v>
      </c>
      <c r="U461" s="18">
        <f t="shared" si="79"/>
        <v>9.6</v>
      </c>
      <c r="V461" s="18" t="str">
        <f>IF(R461="","",VLOOKUP(R461,CUSTOMS!$E$3:$N$1470,5,FALSE))</f>
        <v>千克</v>
      </c>
      <c r="W461" s="33">
        <f>IF(R461="","",VLOOKUP(R461,CUSTOMS!$E$3:$N$1470,6,FALSE))</f>
        <v>1</v>
      </c>
      <c r="X461" s="33">
        <f t="shared" si="80"/>
        <v>9.6</v>
      </c>
      <c r="Y461" s="18" t="str">
        <f>IF(R461="","",VLOOKUP(R461,CUSTOMS!$E$3:$N$1470,8,FALSE))</f>
        <v>美元</v>
      </c>
      <c r="Z461" s="18" t="str">
        <f>IF(R461="","",VLOOKUP(R461,CUSTOMS!$E$3:$N$1470,9,FALSE))</f>
        <v>中国</v>
      </c>
      <c r="AA461" s="18" t="str">
        <f>IF(R461="","",VLOOKUP(R461,CUSTOMS!$E$3:$N$1470,10,FALSE))</f>
        <v>美国</v>
      </c>
      <c r="AB461" s="33">
        <f>IF(R461="","",VLOOKUP(G461,WMS!$E$3:$T$944,15,FALSE))</f>
        <v>0.26666666666666666</v>
      </c>
      <c r="AC461" s="33">
        <f t="shared" si="81"/>
        <v>9.6</v>
      </c>
      <c r="AD461" s="33" t="str">
        <f>IF(S461="","",VLOOKUP(S461,海关监管条件!$A$1:$B$2000,2,FALSE))</f>
        <v>无</v>
      </c>
    </row>
    <row r="462" spans="1:30">
      <c r="A462" s="2">
        <v>43552</v>
      </c>
      <c r="B462" s="2">
        <v>43556</v>
      </c>
      <c r="C462" s="2" t="s">
        <v>4207</v>
      </c>
      <c r="D462" s="19" t="s">
        <v>1288</v>
      </c>
      <c r="E462" s="19" t="s">
        <v>3455</v>
      </c>
      <c r="F462" s="19" t="s">
        <v>3458</v>
      </c>
      <c r="G462" s="17" t="str">
        <f t="shared" si="75"/>
        <v>KG-ARI-1903-00107-02476/17553933</v>
      </c>
      <c r="H462" s="18">
        <f>IF(G462="","",VLOOKUP(G462,WMS!$E$3:$Q$944,7,FALSE))</f>
        <v>4</v>
      </c>
      <c r="I462" s="18">
        <f>IF(G462="","",VLOOKUP(G462,WMS!$E$3:$Q$944,8,FALSE))</f>
        <v>13.5</v>
      </c>
      <c r="J462" s="18">
        <f>IF(G462="","",VLOOKUP(G462,WMS!$E$3:$Q$944,13,FALSE))</f>
        <v>0.11</v>
      </c>
      <c r="K462" s="26" t="b">
        <f t="shared" si="76"/>
        <v>1</v>
      </c>
      <c r="L462" s="7">
        <v>8</v>
      </c>
      <c r="M462" s="27">
        <f>IF(G462="","",VLOOKUP(G462,WMS!$E$3:$U$944,7,0)*L462)</f>
        <v>32</v>
      </c>
      <c r="N462" s="28" t="str">
        <f>IF(G462="","",VLOOKUP(G462,WMS!$E$3:$U$944,17,0))</f>
        <v>A34-102</v>
      </c>
      <c r="O462" s="29">
        <f t="shared" si="77"/>
        <v>108</v>
      </c>
      <c r="P462" s="29">
        <f t="shared" si="78"/>
        <v>0.88</v>
      </c>
      <c r="Q462" s="26" t="str">
        <f>IF(G462="","",VLOOKUP(G462,WMS!$E$3:$G$944,2,FALSE))</f>
        <v>KAS19031101</v>
      </c>
      <c r="R462" s="26" t="str">
        <f>IF(G462="","",VLOOKUP(G462,WMS!$E$3:$G$944,3,FALSE))</f>
        <v>KAS1903110102</v>
      </c>
      <c r="S462" s="17" t="str">
        <f>IF(R462="","",VLOOKUP(R462,CUSTOMS!$E$3:$N$1470,2,FALSE))</f>
        <v>9403200000</v>
      </c>
      <c r="T462" s="17" t="str">
        <f>IF(R462="","",VLOOKUP(R462,CUSTOMS!$E$3:$N$1470,3,FALSE))</f>
        <v>铁制家用落地晒架</v>
      </c>
      <c r="U462" s="18">
        <f t="shared" si="79"/>
        <v>32</v>
      </c>
      <c r="V462" s="18" t="str">
        <f>IF(R462="","",VLOOKUP(R462,CUSTOMS!$E$3:$N$1470,5,FALSE))</f>
        <v>件</v>
      </c>
      <c r="W462" s="33">
        <f>IF(R462="","",VLOOKUP(R462,CUSTOMS!$E$3:$N$1470,6,FALSE))</f>
        <v>4.26</v>
      </c>
      <c r="X462" s="33">
        <f t="shared" si="80"/>
        <v>136.32</v>
      </c>
      <c r="Y462" s="18" t="str">
        <f>IF(R462="","",VLOOKUP(R462,CUSTOMS!$E$3:$N$1470,8,FALSE))</f>
        <v>美元</v>
      </c>
      <c r="Z462" s="18" t="str">
        <f>IF(R462="","",VLOOKUP(R462,CUSTOMS!$E$3:$N$1470,9,FALSE))</f>
        <v>中国</v>
      </c>
      <c r="AA462" s="18" t="str">
        <f>IF(R462="","",VLOOKUP(R462,CUSTOMS!$E$3:$N$1470,10,FALSE))</f>
        <v>美国</v>
      </c>
      <c r="AB462" s="33">
        <f>IF(R462="","",VLOOKUP(G462,WMS!$E$3:$T$944,15,FALSE))</f>
        <v>3.0250000000000004</v>
      </c>
      <c r="AC462" s="33">
        <f t="shared" si="81"/>
        <v>96.800000000000011</v>
      </c>
      <c r="AD462" s="33" t="str">
        <f>IF(S462="","",VLOOKUP(S462,海关监管条件!$A$1:$B$2000,2,FALSE))</f>
        <v xml:space="preserve">无 </v>
      </c>
    </row>
    <row r="463" spans="1:30">
      <c r="A463" s="2">
        <v>43552</v>
      </c>
      <c r="B463" s="2">
        <v>43556</v>
      </c>
      <c r="C463" s="2" t="s">
        <v>4207</v>
      </c>
      <c r="D463" s="19" t="s">
        <v>1288</v>
      </c>
      <c r="E463" s="19" t="s">
        <v>3455</v>
      </c>
      <c r="F463" s="19" t="s">
        <v>3456</v>
      </c>
      <c r="G463" s="17" t="str">
        <f t="shared" si="75"/>
        <v>KG-ARI-1903-00107-02476/19207735</v>
      </c>
      <c r="H463" s="18">
        <f>IF(G463="","",VLOOKUP(G463,WMS!$E$3:$Q$944,7,FALSE))</f>
        <v>6</v>
      </c>
      <c r="I463" s="18">
        <f>IF(G463="","",VLOOKUP(G463,WMS!$E$3:$Q$944,8,FALSE))</f>
        <v>12.8</v>
      </c>
      <c r="J463" s="18">
        <f>IF(G463="","",VLOOKUP(G463,WMS!$E$3:$Q$944,13,FALSE))</f>
        <v>0.105</v>
      </c>
      <c r="K463" s="26" t="b">
        <f t="shared" si="76"/>
        <v>1</v>
      </c>
      <c r="L463" s="7">
        <v>3</v>
      </c>
      <c r="M463" s="27">
        <f>IF(G463="","",VLOOKUP(G463,WMS!$E$3:$U$944,7,0)*L463)</f>
        <v>18</v>
      </c>
      <c r="N463" s="28" t="str">
        <f>IF(G463="","",VLOOKUP(G463,WMS!$E$3:$U$944,17,0))</f>
        <v>A34-102</v>
      </c>
      <c r="O463" s="29">
        <f t="shared" si="77"/>
        <v>38.400000000000006</v>
      </c>
      <c r="P463" s="29">
        <f t="shared" si="78"/>
        <v>0.315</v>
      </c>
      <c r="Q463" s="26" t="str">
        <f>IF(G463="","",VLOOKUP(G463,WMS!$E$3:$G$944,2,FALSE))</f>
        <v>KAS19031101</v>
      </c>
      <c r="R463" s="26" t="str">
        <f>IF(G463="","",VLOOKUP(G463,WMS!$E$3:$G$944,3,FALSE))</f>
        <v>KAS1903110101</v>
      </c>
      <c r="S463" s="17" t="str">
        <f>IF(R463="","",VLOOKUP(R463,CUSTOMS!$E$3:$N$1470,2,FALSE))</f>
        <v>9403200000</v>
      </c>
      <c r="T463" s="17" t="str">
        <f>IF(R463="","",VLOOKUP(R463,CUSTOMS!$E$3:$N$1470,3,FALSE))</f>
        <v>铁制家用落地晒架</v>
      </c>
      <c r="U463" s="18">
        <f t="shared" si="79"/>
        <v>18</v>
      </c>
      <c r="V463" s="18" t="str">
        <f>IF(R463="","",VLOOKUP(R463,CUSTOMS!$E$3:$N$1470,5,FALSE))</f>
        <v>件</v>
      </c>
      <c r="W463" s="33">
        <f>IF(R463="","",VLOOKUP(R463,CUSTOMS!$E$3:$N$1470,6,FALSE))</f>
        <v>2.61</v>
      </c>
      <c r="X463" s="33">
        <f t="shared" si="80"/>
        <v>46.98</v>
      </c>
      <c r="Y463" s="18" t="str">
        <f>IF(R463="","",VLOOKUP(R463,CUSTOMS!$E$3:$N$1470,8,FALSE))</f>
        <v>美元</v>
      </c>
      <c r="Z463" s="18" t="str">
        <f>IF(R463="","",VLOOKUP(R463,CUSTOMS!$E$3:$N$1470,9,FALSE))</f>
        <v>中国</v>
      </c>
      <c r="AA463" s="18" t="str">
        <f>IF(R463="","",VLOOKUP(R463,CUSTOMS!$E$3:$N$1470,10,FALSE))</f>
        <v>美国</v>
      </c>
      <c r="AB463" s="33">
        <f>IF(R463="","",VLOOKUP(G463,WMS!$E$3:$T$944,15,FALSE))</f>
        <v>1.8499999999999999</v>
      </c>
      <c r="AC463" s="33">
        <f t="shared" si="81"/>
        <v>33.299999999999997</v>
      </c>
      <c r="AD463" s="33" t="str">
        <f>IF(S463="","",VLOOKUP(S463,海关监管条件!$A$1:$B$2000,2,FALSE))</f>
        <v xml:space="preserve">无 </v>
      </c>
    </row>
    <row r="464" spans="1:30">
      <c r="A464" s="2">
        <v>43552</v>
      </c>
      <c r="B464" s="2">
        <v>43556</v>
      </c>
      <c r="C464" s="2" t="s">
        <v>4207</v>
      </c>
      <c r="D464" s="19" t="s">
        <v>1288</v>
      </c>
      <c r="E464" s="19" t="s">
        <v>3455</v>
      </c>
      <c r="F464" s="19">
        <v>38973253</v>
      </c>
      <c r="G464" s="17" t="str">
        <f t="shared" si="75"/>
        <v>KG-ARI-1903-00107-02476/38973253</v>
      </c>
      <c r="H464" s="18">
        <f>IF(G464="","",VLOOKUP(G464,WMS!$E$3:$Q$944,7,FALSE))</f>
        <v>4</v>
      </c>
      <c r="I464" s="18">
        <f>IF(G464="","",VLOOKUP(G464,WMS!$E$3:$Q$944,8,FALSE))</f>
        <v>18</v>
      </c>
      <c r="J464" s="18">
        <f>IF(G464="","",VLOOKUP(G464,WMS!$E$3:$Q$944,13,FALSE))</f>
        <v>0.14000000000000001</v>
      </c>
      <c r="K464" s="26" t="b">
        <f t="shared" si="76"/>
        <v>1</v>
      </c>
      <c r="L464" s="7">
        <v>8</v>
      </c>
      <c r="M464" s="27">
        <f>IF(G464="","",VLOOKUP(G464,WMS!$E$3:$U$944,7,0)*L464)</f>
        <v>32</v>
      </c>
      <c r="N464" s="28" t="str">
        <f>IF(G464="","",VLOOKUP(G464,WMS!$E$3:$U$944,17,0))</f>
        <v>A35-302</v>
      </c>
      <c r="O464" s="29">
        <f t="shared" si="77"/>
        <v>144</v>
      </c>
      <c r="P464" s="29">
        <f t="shared" si="78"/>
        <v>1.1200000000000001</v>
      </c>
      <c r="Q464" s="26" t="str">
        <f>IF(G464="","",VLOOKUP(G464,WMS!$E$3:$G$944,2,FALSE))</f>
        <v>KAS19031103</v>
      </c>
      <c r="R464" s="26" t="str">
        <f>IF(G464="","",VLOOKUP(G464,WMS!$E$3:$G$944,3,FALSE))</f>
        <v>KAS1903110302</v>
      </c>
      <c r="S464" s="17" t="str">
        <f>IF(R464="","",VLOOKUP(R464,CUSTOMS!$E$3:$N$1470,2,FALSE))</f>
        <v>9403200000</v>
      </c>
      <c r="T464" s="17" t="str">
        <f>IF(R464="","",VLOOKUP(R464,CUSTOMS!$E$3:$N$1470,3,FALSE))</f>
        <v>铁制家用落地晒架</v>
      </c>
      <c r="U464" s="18">
        <f t="shared" si="79"/>
        <v>32</v>
      </c>
      <c r="V464" s="18" t="str">
        <f>IF(R464="","",VLOOKUP(R464,CUSTOMS!$E$3:$N$1470,5,FALSE))</f>
        <v>件</v>
      </c>
      <c r="W464" s="33">
        <f>IF(R464="","",VLOOKUP(R464,CUSTOMS!$E$3:$N$1470,6,FALSE))</f>
        <v>6.04</v>
      </c>
      <c r="X464" s="33">
        <f t="shared" si="80"/>
        <v>193.28</v>
      </c>
      <c r="Y464" s="18" t="str">
        <f>IF(R464="","",VLOOKUP(R464,CUSTOMS!$E$3:$N$1470,8,FALSE))</f>
        <v>美元</v>
      </c>
      <c r="Z464" s="18" t="str">
        <f>IF(R464="","",VLOOKUP(R464,CUSTOMS!$E$3:$N$1470,9,FALSE))</f>
        <v>中国</v>
      </c>
      <c r="AA464" s="18" t="str">
        <f>IF(R464="","",VLOOKUP(R464,CUSTOMS!$E$3:$N$1470,10,FALSE))</f>
        <v>美国</v>
      </c>
      <c r="AB464" s="33">
        <f>IF(R464="","",VLOOKUP(G464,WMS!$E$3:$T$944,15,FALSE))</f>
        <v>4.3</v>
      </c>
      <c r="AC464" s="33">
        <f t="shared" si="81"/>
        <v>137.6</v>
      </c>
      <c r="AD464" s="33" t="str">
        <f>IF(S464="","",VLOOKUP(S464,海关监管条件!$A$1:$B$2000,2,FALSE))</f>
        <v xml:space="preserve">无 </v>
      </c>
    </row>
    <row r="465" spans="1:30">
      <c r="A465" s="2">
        <v>43552</v>
      </c>
      <c r="B465" s="2">
        <v>43556</v>
      </c>
      <c r="C465" s="2" t="s">
        <v>4207</v>
      </c>
      <c r="D465" s="19" t="s">
        <v>1288</v>
      </c>
      <c r="E465" s="19" t="s">
        <v>3455</v>
      </c>
      <c r="F465" s="19">
        <v>42115397</v>
      </c>
      <c r="G465" s="17" t="str">
        <f t="shared" si="75"/>
        <v>KG-ARI-1903-00107-02476/42115397</v>
      </c>
      <c r="H465" s="18">
        <f>IF(G465="","",VLOOKUP(G465,WMS!$E$3:$Q$944,7,FALSE))</f>
        <v>2</v>
      </c>
      <c r="I465" s="18">
        <f>IF(G465="","",VLOOKUP(G465,WMS!$E$3:$Q$944,8,FALSE))</f>
        <v>9.8000000000000007</v>
      </c>
      <c r="J465" s="18">
        <f>IF(G465="","",VLOOKUP(G465,WMS!$E$3:$Q$944,13,FALSE))</f>
        <v>0.15</v>
      </c>
      <c r="K465" s="26" t="b">
        <f t="shared" si="76"/>
        <v>1</v>
      </c>
      <c r="L465" s="7">
        <v>15</v>
      </c>
      <c r="M465" s="27">
        <f>IF(G465="","",VLOOKUP(G465,WMS!$E$3:$U$944,7,0)*L465)</f>
        <v>30</v>
      </c>
      <c r="N465" s="28" t="str">
        <f>IF(G465="","",VLOOKUP(G465,WMS!$E$3:$U$944,17,0))</f>
        <v>A412</v>
      </c>
      <c r="O465" s="29">
        <f t="shared" si="77"/>
        <v>147</v>
      </c>
      <c r="P465" s="29">
        <f t="shared" si="78"/>
        <v>2.25</v>
      </c>
      <c r="Q465" s="26" t="str">
        <f>IF(G465="","",VLOOKUP(G465,WMS!$E$3:$G$944,2,FALSE))</f>
        <v>KAS19031103</v>
      </c>
      <c r="R465" s="26" t="str">
        <f>IF(G465="","",VLOOKUP(G465,WMS!$E$3:$G$944,3,FALSE))</f>
        <v>KAS1903110303</v>
      </c>
      <c r="S465" s="17" t="str">
        <f>IF(R465="","",VLOOKUP(R465,CUSTOMS!$E$3:$N$1470,2,FALSE))</f>
        <v>9403200000</v>
      </c>
      <c r="T465" s="17" t="str">
        <f>IF(R465="","",VLOOKUP(R465,CUSTOMS!$E$3:$N$1470,3,FALSE))</f>
        <v>铁制家用落地晒架</v>
      </c>
      <c r="U465" s="18">
        <f t="shared" si="79"/>
        <v>30</v>
      </c>
      <c r="V465" s="18" t="str">
        <f>IF(R465="","",VLOOKUP(R465,CUSTOMS!$E$3:$N$1470,5,FALSE))</f>
        <v>件</v>
      </c>
      <c r="W465" s="33">
        <f>IF(R465="","",VLOOKUP(R465,CUSTOMS!$E$3:$N$1470,6,FALSE))</f>
        <v>9.14</v>
      </c>
      <c r="X465" s="33">
        <f t="shared" si="80"/>
        <v>274.20000000000005</v>
      </c>
      <c r="Y465" s="18" t="str">
        <f>IF(R465="","",VLOOKUP(R465,CUSTOMS!$E$3:$N$1470,8,FALSE))</f>
        <v>美元</v>
      </c>
      <c r="Z465" s="18" t="str">
        <f>IF(R465="","",VLOOKUP(R465,CUSTOMS!$E$3:$N$1470,9,FALSE))</f>
        <v>中国</v>
      </c>
      <c r="AA465" s="18" t="str">
        <f>IF(R465="","",VLOOKUP(R465,CUSTOMS!$E$3:$N$1470,10,FALSE))</f>
        <v>美国</v>
      </c>
      <c r="AB465" s="33">
        <f>IF(R465="","",VLOOKUP(G465,WMS!$E$3:$T$944,15,FALSE))</f>
        <v>4.49</v>
      </c>
      <c r="AC465" s="33">
        <f t="shared" si="81"/>
        <v>134.70000000000002</v>
      </c>
      <c r="AD465" s="33" t="str">
        <f>IF(S465="","",VLOOKUP(S465,海关监管条件!$A$1:$B$2000,2,FALSE))</f>
        <v xml:space="preserve">无 </v>
      </c>
    </row>
    <row r="466" spans="1:30">
      <c r="A466" s="2">
        <v>43552</v>
      </c>
      <c r="B466" s="2">
        <v>43556</v>
      </c>
      <c r="C466" s="2" t="s">
        <v>4207</v>
      </c>
      <c r="D466" s="19" t="s">
        <v>1237</v>
      </c>
      <c r="E466" s="19" t="s">
        <v>3416</v>
      </c>
      <c r="F466" s="19">
        <v>41965801</v>
      </c>
      <c r="G466" s="17" t="str">
        <f t="shared" si="75"/>
        <v>KG-ARI-1903-00107-02486/41965801</v>
      </c>
      <c r="H466" s="18">
        <f>IF(G466="","",VLOOKUP(G466,WMS!$E$3:$Q$944,7,FALSE))</f>
        <v>7</v>
      </c>
      <c r="I466" s="18">
        <f>IF(G466="","",VLOOKUP(G466,WMS!$E$3:$Q$944,8,FALSE))</f>
        <v>1.7</v>
      </c>
      <c r="J466" s="18">
        <f>IF(G466="","",VLOOKUP(G466,WMS!$E$3:$Q$944,13,FALSE))</f>
        <v>2.1999999999999999E-2</v>
      </c>
      <c r="K466" s="26" t="b">
        <f t="shared" si="76"/>
        <v>1</v>
      </c>
      <c r="L466" s="7">
        <v>5</v>
      </c>
      <c r="M466" s="27">
        <f>IF(G466="","",VLOOKUP(G466,WMS!$E$3:$U$944,7,0)*L466)</f>
        <v>35</v>
      </c>
      <c r="N466" s="28" t="str">
        <f>IF(G466="","",VLOOKUP(G466,WMS!$E$3:$U$944,17,0))</f>
        <v>A20-304</v>
      </c>
      <c r="O466" s="29">
        <f t="shared" si="77"/>
        <v>8.5</v>
      </c>
      <c r="P466" s="29">
        <f t="shared" si="78"/>
        <v>0.10999999999999999</v>
      </c>
      <c r="Q466" s="26" t="str">
        <f>IF(G466="","",VLOOKUP(G466,WMS!$E$3:$G$944,2,FALSE))</f>
        <v>KAS19030702</v>
      </c>
      <c r="R466" s="26" t="str">
        <f>IF(G466="","",VLOOKUP(G466,WMS!$E$3:$G$944,3,FALSE))</f>
        <v>KAS1903070204</v>
      </c>
      <c r="S466" s="17" t="str">
        <f>IF(R466="","",VLOOKUP(R466,CUSTOMS!$E$3:$N$1470,2,FALSE))</f>
        <v>3926909090</v>
      </c>
      <c r="T466" s="17" t="str">
        <f>IF(R466="","",VLOOKUP(R466,CUSTOMS!$E$3:$N$1470,3,FALSE))</f>
        <v>塑料手机车支架</v>
      </c>
      <c r="U466" s="18">
        <f t="shared" si="79"/>
        <v>35</v>
      </c>
      <c r="V466" s="18" t="str">
        <f>IF(R466="","",VLOOKUP(R466,CUSTOMS!$E$3:$N$1470,5,FALSE))</f>
        <v>个</v>
      </c>
      <c r="W466" s="33">
        <f>IF(R466="","",VLOOKUP(R466,CUSTOMS!$E$3:$N$1470,6,FALSE))</f>
        <v>1.48</v>
      </c>
      <c r="X466" s="33">
        <f t="shared" si="80"/>
        <v>51.8</v>
      </c>
      <c r="Y466" s="18" t="str">
        <f>IF(R466="","",VLOOKUP(R466,CUSTOMS!$E$3:$N$1470,8,FALSE))</f>
        <v>美元</v>
      </c>
      <c r="Z466" s="18" t="str">
        <f>IF(R466="","",VLOOKUP(R466,CUSTOMS!$E$3:$N$1470,9,FALSE))</f>
        <v>中国</v>
      </c>
      <c r="AA466" s="18" t="str">
        <f>IF(R466="","",VLOOKUP(R466,CUSTOMS!$E$3:$N$1470,10,FALSE))</f>
        <v>美国</v>
      </c>
      <c r="AB466" s="33">
        <f>IF(R466="","",VLOOKUP(G466,WMS!$E$3:$T$944,15,FALSE))</f>
        <v>0.23015873015873015</v>
      </c>
      <c r="AC466" s="33">
        <f t="shared" si="81"/>
        <v>8.0555555555555554</v>
      </c>
      <c r="AD466" s="33" t="str">
        <f>IF(S466="","",VLOOKUP(S466,海关监管条件!$A$1:$B$2000,2,FALSE))</f>
        <v>无</v>
      </c>
    </row>
    <row r="467" spans="1:30">
      <c r="A467" s="2">
        <v>43552</v>
      </c>
      <c r="B467" s="2">
        <v>43556</v>
      </c>
      <c r="C467" s="2" t="s">
        <v>4207</v>
      </c>
      <c r="D467" s="19" t="s">
        <v>1237</v>
      </c>
      <c r="E467" s="19" t="s">
        <v>3416</v>
      </c>
      <c r="F467" s="19">
        <v>42706564</v>
      </c>
      <c r="G467" s="17" t="str">
        <f t="shared" si="75"/>
        <v>KG-ARI-1903-00107-02486/42706564</v>
      </c>
      <c r="H467" s="18">
        <f>IF(G467="","",VLOOKUP(G467,WMS!$E$3:$Q$944,7,FALSE))</f>
        <v>25</v>
      </c>
      <c r="I467" s="18">
        <f>IF(G467="","",VLOOKUP(G467,WMS!$E$3:$Q$944,8,FALSE))</f>
        <v>1.7</v>
      </c>
      <c r="J467" s="18">
        <f>IF(G467="","",VLOOKUP(G467,WMS!$E$3:$Q$944,13,FALSE))</f>
        <v>4.0000000000000001E-3</v>
      </c>
      <c r="K467" s="26" t="b">
        <f t="shared" si="76"/>
        <v>1</v>
      </c>
      <c r="L467" s="7">
        <v>2</v>
      </c>
      <c r="M467" s="27">
        <f>IF(G467="","",VLOOKUP(G467,WMS!$E$3:$U$944,7,0)*L467)</f>
        <v>50</v>
      </c>
      <c r="N467" s="28" t="str">
        <f>IF(G467="","",VLOOKUP(G467,WMS!$E$3:$U$944,17,0))</f>
        <v>A20-304</v>
      </c>
      <c r="O467" s="29">
        <f t="shared" si="77"/>
        <v>3.4</v>
      </c>
      <c r="P467" s="29">
        <f t="shared" si="78"/>
        <v>8.0000000000000002E-3</v>
      </c>
      <c r="Q467" s="26" t="str">
        <f>IF(G467="","",VLOOKUP(G467,WMS!$E$3:$G$944,2,FALSE))</f>
        <v>KAS19030702</v>
      </c>
      <c r="R467" s="26" t="str">
        <f>IF(G467="","",VLOOKUP(G467,WMS!$E$3:$G$944,3,FALSE))</f>
        <v>KAS1903070203</v>
      </c>
      <c r="S467" s="17" t="str">
        <f>IF(R467="","",VLOOKUP(R467,CUSTOMS!$E$3:$N$1470,2,FALSE))</f>
        <v>7006000090</v>
      </c>
      <c r="T467" s="17" t="str">
        <f>IF(R467="","",VLOOKUP(R467,CUSTOMS!$E$3:$N$1470,3,FALSE))</f>
        <v>钢化玻璃膜</v>
      </c>
      <c r="U467" s="18">
        <f t="shared" si="79"/>
        <v>50</v>
      </c>
      <c r="V467" s="18" t="str">
        <f>IF(R467="","",VLOOKUP(R467,CUSTOMS!$E$3:$N$1470,5,FALSE))</f>
        <v>个</v>
      </c>
      <c r="W467" s="33">
        <f>IF(R467="","",VLOOKUP(R467,CUSTOMS!$E$3:$N$1470,6,FALSE))</f>
        <v>0.5</v>
      </c>
      <c r="X467" s="33">
        <f t="shared" si="80"/>
        <v>25</v>
      </c>
      <c r="Y467" s="18" t="str">
        <f>IF(R467="","",VLOOKUP(R467,CUSTOMS!$E$3:$N$1470,8,FALSE))</f>
        <v>美元</v>
      </c>
      <c r="Z467" s="18" t="str">
        <f>IF(R467="","",VLOOKUP(R467,CUSTOMS!$E$3:$N$1470,9,FALSE))</f>
        <v>中国</v>
      </c>
      <c r="AA467" s="18" t="str">
        <f>IF(R467="","",VLOOKUP(R467,CUSTOMS!$E$3:$N$1470,10,FALSE))</f>
        <v>美国</v>
      </c>
      <c r="AB467" s="33">
        <f>IF(R467="","",VLOOKUP(G467,WMS!$E$3:$T$944,15,FALSE))</f>
        <v>6.6666666666666666E-2</v>
      </c>
      <c r="AC467" s="33">
        <f t="shared" si="81"/>
        <v>3.3333333333333335</v>
      </c>
      <c r="AD467" s="33" t="str">
        <f>IF(S467="","",VLOOKUP(S467,海关监管条件!$A$1:$B$2000,2,FALSE))</f>
        <v>无</v>
      </c>
    </row>
    <row r="468" spans="1:30">
      <c r="A468" s="2">
        <v>43552</v>
      </c>
      <c r="B468" s="2">
        <v>43556</v>
      </c>
      <c r="C468" s="2" t="s">
        <v>4207</v>
      </c>
      <c r="D468" s="19" t="s">
        <v>1251</v>
      </c>
      <c r="E468" s="19" t="s">
        <v>3419</v>
      </c>
      <c r="F468" s="19" t="s">
        <v>3436</v>
      </c>
      <c r="G468" s="17" t="str">
        <f t="shared" si="75"/>
        <v>KG-ARI-1903-00107-02492/42424468</v>
      </c>
      <c r="H468" s="18">
        <f>IF(G468="","",VLOOKUP(G468,WMS!$E$3:$Q$944,7,FALSE))</f>
        <v>6</v>
      </c>
      <c r="I468" s="18">
        <f>IF(G468="","",VLOOKUP(G468,WMS!$E$3:$Q$944,8,FALSE))</f>
        <v>2.1</v>
      </c>
      <c r="J468" s="18">
        <f>IF(G468="","",VLOOKUP(G468,WMS!$E$3:$Q$944,13,FALSE))</f>
        <v>2.3E-2</v>
      </c>
      <c r="K468" s="26" t="b">
        <f t="shared" si="76"/>
        <v>1</v>
      </c>
      <c r="L468" s="7">
        <v>5</v>
      </c>
      <c r="M468" s="27">
        <f>IF(G468="","",VLOOKUP(G468,WMS!$E$3:$U$944,7,0)*L468)</f>
        <v>30</v>
      </c>
      <c r="N468" s="28" t="str">
        <f>IF(G468="","",VLOOKUP(G468,WMS!$E$3:$U$944,17,0))</f>
        <v>A10-202</v>
      </c>
      <c r="O468" s="29">
        <f t="shared" si="77"/>
        <v>10.5</v>
      </c>
      <c r="P468" s="29">
        <f t="shared" si="78"/>
        <v>0.11499999999999999</v>
      </c>
      <c r="Q468" s="26" t="str">
        <f>IF(G468="","",VLOOKUP(G468,WMS!$E$3:$G$944,2,FALSE))</f>
        <v>KAS19030802</v>
      </c>
      <c r="R468" s="26" t="str">
        <f>IF(G468="","",VLOOKUP(G468,WMS!$E$3:$G$944,3,FALSE))</f>
        <v>KAS1903080206</v>
      </c>
      <c r="S468" s="17" t="str">
        <f>IF(R468="","",VLOOKUP(R468,CUSTOMS!$E$3:$N$1470,2,FALSE))</f>
        <v>9503008900</v>
      </c>
      <c r="T468" s="17" t="str">
        <f>IF(R468="","",VLOOKUP(R468,CUSTOMS!$E$3:$N$1470,3,FALSE))</f>
        <v>儿童玩具：玩具食物</v>
      </c>
      <c r="U468" s="18">
        <f t="shared" si="79"/>
        <v>30</v>
      </c>
      <c r="V468" s="18" t="str">
        <f>IF(R468="","",VLOOKUP(R468,CUSTOMS!$E$3:$N$1470,5,FALSE))</f>
        <v>个</v>
      </c>
      <c r="W468" s="33">
        <f>IF(R468="","",VLOOKUP(R468,CUSTOMS!$E$3:$N$1470,6,FALSE))</f>
        <v>0.3</v>
      </c>
      <c r="X468" s="33">
        <f t="shared" si="80"/>
        <v>9</v>
      </c>
      <c r="Y468" s="18" t="str">
        <f>IF(R468="","",VLOOKUP(R468,CUSTOMS!$E$3:$N$1470,8,FALSE))</f>
        <v>美元</v>
      </c>
      <c r="Z468" s="18" t="str">
        <f>IF(R468="","",VLOOKUP(R468,CUSTOMS!$E$3:$N$1470,9,FALSE))</f>
        <v>中国</v>
      </c>
      <c r="AA468" s="18" t="str">
        <f>IF(R468="","",VLOOKUP(R468,CUSTOMS!$E$3:$N$1470,10,FALSE))</f>
        <v>美国</v>
      </c>
      <c r="AB468" s="33">
        <f>IF(R468="","",VLOOKUP(G468,WMS!$E$3:$T$944,15,FALSE))</f>
        <v>0.25</v>
      </c>
      <c r="AC468" s="33">
        <f t="shared" si="81"/>
        <v>7.5</v>
      </c>
      <c r="AD468" s="33" t="str">
        <f>IF(S468="","",VLOOKUP(S468,海关监管条件!$A$1:$B$2000,2,FALSE))</f>
        <v xml:space="preserve">A </v>
      </c>
    </row>
    <row r="469" spans="1:30">
      <c r="A469" s="2">
        <v>43552</v>
      </c>
      <c r="B469" s="2">
        <v>43556</v>
      </c>
      <c r="C469" s="2" t="s">
        <v>4207</v>
      </c>
      <c r="D469" s="19" t="s">
        <v>1251</v>
      </c>
      <c r="E469" s="19" t="s">
        <v>3419</v>
      </c>
      <c r="F469" s="19" t="s">
        <v>3432</v>
      </c>
      <c r="G469" s="17" t="str">
        <f t="shared" si="75"/>
        <v>KG-ARI-1903-00107-02492/42424529</v>
      </c>
      <c r="H469" s="18">
        <f>IF(G469="","",VLOOKUP(G469,WMS!$E$3:$Q$944,7,FALSE))</f>
        <v>6</v>
      </c>
      <c r="I469" s="18">
        <f>IF(G469="","",VLOOKUP(G469,WMS!$E$3:$Q$944,8,FALSE))</f>
        <v>2.15</v>
      </c>
      <c r="J469" s="18">
        <f>IF(G469="","",VLOOKUP(G469,WMS!$E$3:$Q$944,13,FALSE))</f>
        <v>2.8000000000000001E-2</v>
      </c>
      <c r="K469" s="26" t="b">
        <f t="shared" si="76"/>
        <v>1</v>
      </c>
      <c r="L469" s="7">
        <v>5</v>
      </c>
      <c r="M469" s="27">
        <f>IF(G469="","",VLOOKUP(G469,WMS!$E$3:$U$944,7,0)*L469)</f>
        <v>30</v>
      </c>
      <c r="N469" s="28" t="str">
        <f>IF(G469="","",VLOOKUP(G469,WMS!$E$3:$U$944,17,0))</f>
        <v>A10-202</v>
      </c>
      <c r="O469" s="29">
        <f t="shared" si="77"/>
        <v>10.75</v>
      </c>
      <c r="P469" s="29">
        <f t="shared" si="78"/>
        <v>0.14000000000000001</v>
      </c>
      <c r="Q469" s="26" t="str">
        <f>IF(G469="","",VLOOKUP(G469,WMS!$E$3:$G$944,2,FALSE))</f>
        <v>KAS19030802</v>
      </c>
      <c r="R469" s="26" t="str">
        <f>IF(G469="","",VLOOKUP(G469,WMS!$E$3:$G$944,3,FALSE))</f>
        <v>KAS1903080206</v>
      </c>
      <c r="S469" s="17" t="str">
        <f>IF(R469="","",VLOOKUP(R469,CUSTOMS!$E$3:$N$1470,2,FALSE))</f>
        <v>9503008900</v>
      </c>
      <c r="T469" s="17" t="str">
        <f>IF(R469="","",VLOOKUP(R469,CUSTOMS!$E$3:$N$1470,3,FALSE))</f>
        <v>儿童玩具：玩具食物</v>
      </c>
      <c r="U469" s="18">
        <f t="shared" si="79"/>
        <v>30</v>
      </c>
      <c r="V469" s="18" t="str">
        <f>IF(R469="","",VLOOKUP(R469,CUSTOMS!$E$3:$N$1470,5,FALSE))</f>
        <v>个</v>
      </c>
      <c r="W469" s="33">
        <f>IF(R469="","",VLOOKUP(R469,CUSTOMS!$E$3:$N$1470,6,FALSE))</f>
        <v>0.3</v>
      </c>
      <c r="X469" s="33">
        <f t="shared" si="80"/>
        <v>9</v>
      </c>
      <c r="Y469" s="18" t="str">
        <f>IF(R469="","",VLOOKUP(R469,CUSTOMS!$E$3:$N$1470,8,FALSE))</f>
        <v>美元</v>
      </c>
      <c r="Z469" s="18" t="str">
        <f>IF(R469="","",VLOOKUP(R469,CUSTOMS!$E$3:$N$1470,9,FALSE))</f>
        <v>中国</v>
      </c>
      <c r="AA469" s="18" t="str">
        <f>IF(R469="","",VLOOKUP(R469,CUSTOMS!$E$3:$N$1470,10,FALSE))</f>
        <v>美国</v>
      </c>
      <c r="AB469" s="33">
        <f>IF(R469="","",VLOOKUP(G469,WMS!$E$3:$T$944,15,FALSE))</f>
        <v>0.33333333333333331</v>
      </c>
      <c r="AC469" s="33">
        <f t="shared" si="81"/>
        <v>10</v>
      </c>
      <c r="AD469" s="33" t="str">
        <f>IF(S469="","",VLOOKUP(S469,海关监管条件!$A$1:$B$2000,2,FALSE))</f>
        <v xml:space="preserve">A </v>
      </c>
    </row>
    <row r="470" spans="1:30">
      <c r="A470" s="2">
        <v>43552</v>
      </c>
      <c r="B470" s="2">
        <v>43556</v>
      </c>
      <c r="C470" s="2" t="s">
        <v>4207</v>
      </c>
      <c r="D470" s="19" t="s">
        <v>1251</v>
      </c>
      <c r="E470" s="19" t="s">
        <v>3419</v>
      </c>
      <c r="F470" s="19" t="s">
        <v>3448</v>
      </c>
      <c r="G470" s="17" t="str">
        <f t="shared" si="75"/>
        <v>KG-ARI-1903-00107-02492/42473817</v>
      </c>
      <c r="H470" s="18">
        <f>IF(G470="","",VLOOKUP(G470,WMS!$E$3:$Q$944,7,FALSE))</f>
        <v>6</v>
      </c>
      <c r="I470" s="18">
        <f>IF(G470="","",VLOOKUP(G470,WMS!$E$3:$Q$944,8,FALSE))</f>
        <v>2.0499999999999998</v>
      </c>
      <c r="J470" s="18">
        <f>IF(G470="","",VLOOKUP(G470,WMS!$E$3:$Q$944,13,FALSE))</f>
        <v>1.7000000000000001E-2</v>
      </c>
      <c r="K470" s="26" t="b">
        <f t="shared" si="76"/>
        <v>1</v>
      </c>
      <c r="L470" s="7">
        <v>5</v>
      </c>
      <c r="M470" s="27">
        <f>IF(G470="","",VLOOKUP(G470,WMS!$E$3:$U$944,7,0)*L470)</f>
        <v>30</v>
      </c>
      <c r="N470" s="28" t="str">
        <f>IF(G470="","",VLOOKUP(G470,WMS!$E$3:$U$944,17,0))</f>
        <v>A10-303</v>
      </c>
      <c r="O470" s="29">
        <f t="shared" si="77"/>
        <v>10.25</v>
      </c>
      <c r="P470" s="29">
        <f t="shared" si="78"/>
        <v>8.5000000000000006E-2</v>
      </c>
      <c r="Q470" s="26" t="str">
        <f>IF(G470="","",VLOOKUP(G470,WMS!$E$3:$G$944,2,FALSE))</f>
        <v>KAS19030802</v>
      </c>
      <c r="R470" s="26" t="str">
        <f>IF(G470="","",VLOOKUP(G470,WMS!$E$3:$G$944,3,FALSE))</f>
        <v>KAS1903080216</v>
      </c>
      <c r="S470" s="17" t="str">
        <f>IF(R470="","",VLOOKUP(R470,CUSTOMS!$E$3:$N$1470,2,FALSE))</f>
        <v>9503008900</v>
      </c>
      <c r="T470" s="17" t="str">
        <f>IF(R470="","",VLOOKUP(R470,CUSTOMS!$E$3:$N$1470,3,FALSE))</f>
        <v>儿童玩具：太空枪</v>
      </c>
      <c r="U470" s="18">
        <f t="shared" si="79"/>
        <v>30</v>
      </c>
      <c r="V470" s="18" t="str">
        <f>IF(R470="","",VLOOKUP(R470,CUSTOMS!$E$3:$N$1470,5,FALSE))</f>
        <v>个</v>
      </c>
      <c r="W470" s="33">
        <f>IF(R470="","",VLOOKUP(R470,CUSTOMS!$E$3:$N$1470,6,FALSE))</f>
        <v>0.25</v>
      </c>
      <c r="X470" s="33">
        <f t="shared" si="80"/>
        <v>7.5</v>
      </c>
      <c r="Y470" s="18" t="str">
        <f>IF(R470="","",VLOOKUP(R470,CUSTOMS!$E$3:$N$1470,8,FALSE))</f>
        <v>美元</v>
      </c>
      <c r="Z470" s="18" t="str">
        <f>IF(R470="","",VLOOKUP(R470,CUSTOMS!$E$3:$N$1470,9,FALSE))</f>
        <v>中国</v>
      </c>
      <c r="AA470" s="18" t="str">
        <f>IF(R470="","",VLOOKUP(R470,CUSTOMS!$E$3:$N$1470,10,FALSE))</f>
        <v>美国</v>
      </c>
      <c r="AB470" s="33">
        <f>IF(R470="","",VLOOKUP(G470,WMS!$E$3:$T$944,15,FALSE))</f>
        <v>0.25</v>
      </c>
      <c r="AC470" s="33">
        <f t="shared" si="81"/>
        <v>7.5</v>
      </c>
      <c r="AD470" s="33" t="str">
        <f>IF(S470="","",VLOOKUP(S470,海关监管条件!$A$1:$B$2000,2,FALSE))</f>
        <v xml:space="preserve">A </v>
      </c>
    </row>
    <row r="471" spans="1:30">
      <c r="A471" s="2">
        <v>43552</v>
      </c>
      <c r="B471" s="2">
        <v>43556</v>
      </c>
      <c r="C471" s="2" t="s">
        <v>4207</v>
      </c>
      <c r="D471" s="19" t="s">
        <v>1251</v>
      </c>
      <c r="E471" s="19" t="s">
        <v>3419</v>
      </c>
      <c r="F471" s="19" t="s">
        <v>3437</v>
      </c>
      <c r="G471" s="17" t="str">
        <f t="shared" si="75"/>
        <v>KG-ARI-1903-00107-02492/42609186</v>
      </c>
      <c r="H471" s="18">
        <f>IF(G471="","",VLOOKUP(G471,WMS!$E$3:$Q$944,7,FALSE))</f>
        <v>24</v>
      </c>
      <c r="I471" s="18">
        <f>IF(G471="","",VLOOKUP(G471,WMS!$E$3:$Q$944,8,FALSE))</f>
        <v>3.45</v>
      </c>
      <c r="J471" s="18">
        <f>IF(G471="","",VLOOKUP(G471,WMS!$E$3:$Q$944,13,FALSE))</f>
        <v>3.4000000000000002E-2</v>
      </c>
      <c r="K471" s="26" t="b">
        <f t="shared" si="76"/>
        <v>1</v>
      </c>
      <c r="L471" s="7">
        <v>2</v>
      </c>
      <c r="M471" s="27">
        <f>IF(G471="","",VLOOKUP(G471,WMS!$E$3:$U$944,7,0)*L471)</f>
        <v>48</v>
      </c>
      <c r="N471" s="28" t="str">
        <f>IF(G471="","",VLOOKUP(G471,WMS!$E$3:$U$944,17,0))</f>
        <v>A10-303</v>
      </c>
      <c r="O471" s="29">
        <f t="shared" si="77"/>
        <v>6.9</v>
      </c>
      <c r="P471" s="29">
        <f t="shared" si="78"/>
        <v>6.8000000000000005E-2</v>
      </c>
      <c r="Q471" s="26" t="str">
        <f>IF(G471="","",VLOOKUP(G471,WMS!$E$3:$G$944,2,FALSE))</f>
        <v>KAS19030802</v>
      </c>
      <c r="R471" s="26" t="str">
        <f>IF(G471="","",VLOOKUP(G471,WMS!$E$3:$G$944,3,FALSE))</f>
        <v>KAS1903080208</v>
      </c>
      <c r="S471" s="17" t="str">
        <f>IF(R471="","",VLOOKUP(R471,CUSTOMS!$E$3:$N$1470,2,FALSE))</f>
        <v>9503008900</v>
      </c>
      <c r="T471" s="17" t="str">
        <f>IF(R471="","",VLOOKUP(R471,CUSTOMS!$E$3:$N$1470,3,FALSE))</f>
        <v>儿童玩具：闪光剑</v>
      </c>
      <c r="U471" s="18">
        <f t="shared" si="79"/>
        <v>48</v>
      </c>
      <c r="V471" s="18" t="str">
        <f>IF(R471="","",VLOOKUP(R471,CUSTOMS!$E$3:$N$1470,5,FALSE))</f>
        <v>个</v>
      </c>
      <c r="W471" s="33">
        <f>IF(R471="","",VLOOKUP(R471,CUSTOMS!$E$3:$N$1470,6,FALSE))</f>
        <v>0.2</v>
      </c>
      <c r="X471" s="33">
        <f t="shared" si="80"/>
        <v>9.6000000000000014</v>
      </c>
      <c r="Y471" s="18" t="str">
        <f>IF(R471="","",VLOOKUP(R471,CUSTOMS!$E$3:$N$1470,8,FALSE))</f>
        <v>美元</v>
      </c>
      <c r="Z471" s="18" t="str">
        <f>IF(R471="","",VLOOKUP(R471,CUSTOMS!$E$3:$N$1470,9,FALSE))</f>
        <v>中国</v>
      </c>
      <c r="AA471" s="18" t="str">
        <f>IF(R471="","",VLOOKUP(R471,CUSTOMS!$E$3:$N$1470,10,FALSE))</f>
        <v>美国</v>
      </c>
      <c r="AB471" s="33">
        <f>IF(R471="","",VLOOKUP(G471,WMS!$E$3:$T$944,15,FALSE))</f>
        <v>0.13750000000000001</v>
      </c>
      <c r="AC471" s="33">
        <f t="shared" si="81"/>
        <v>6.6000000000000005</v>
      </c>
      <c r="AD471" s="33" t="str">
        <f>IF(S471="","",VLOOKUP(S471,海关监管条件!$A$1:$B$2000,2,FALSE))</f>
        <v xml:space="preserve">A </v>
      </c>
    </row>
    <row r="472" spans="1:30">
      <c r="A472" s="2">
        <v>43552</v>
      </c>
      <c r="B472" s="2">
        <v>43556</v>
      </c>
      <c r="C472" s="2" t="s">
        <v>4207</v>
      </c>
      <c r="D472" s="19" t="s">
        <v>1321</v>
      </c>
      <c r="E472" s="19" t="s">
        <v>3471</v>
      </c>
      <c r="F472" s="19">
        <v>42440062</v>
      </c>
      <c r="G472" s="17" t="str">
        <f t="shared" si="75"/>
        <v>KG-ARI-1903-00107-02495/42440062</v>
      </c>
      <c r="H472" s="18">
        <f>IF(G472="","",VLOOKUP(G472,WMS!$E$3:$Q$944,7,FALSE))</f>
        <v>2</v>
      </c>
      <c r="I472" s="18">
        <f>IF(G472="","",VLOOKUP(G472,WMS!$E$3:$Q$944,8,FALSE))</f>
        <v>12.5</v>
      </c>
      <c r="J472" s="18">
        <f>IF(G472="","",VLOOKUP(G472,WMS!$E$3:$Q$944,13,FALSE))</f>
        <v>0.16400000000000001</v>
      </c>
      <c r="K472" s="26" t="b">
        <f t="shared" si="76"/>
        <v>1</v>
      </c>
      <c r="L472" s="7">
        <v>15</v>
      </c>
      <c r="M472" s="27">
        <f>IF(G472="","",VLOOKUP(G472,WMS!$E$3:$U$944,7,0)*L472)</f>
        <v>30</v>
      </c>
      <c r="N472" s="28" t="str">
        <f>IF(G472="","",VLOOKUP(G472,WMS!$E$3:$U$944,17,0))</f>
        <v>A01-102</v>
      </c>
      <c r="O472" s="29">
        <f t="shared" si="77"/>
        <v>187.5</v>
      </c>
      <c r="P472" s="29">
        <f t="shared" si="78"/>
        <v>2.46</v>
      </c>
      <c r="Q472" s="26" t="str">
        <f>IF(G472="","",VLOOKUP(G472,WMS!$E$3:$G$944,2,FALSE))</f>
        <v>KAS19031302</v>
      </c>
      <c r="R472" s="26" t="str">
        <f>IF(G472="","",VLOOKUP(G472,WMS!$E$3:$G$944,3,FALSE))</f>
        <v>KAS1903130206</v>
      </c>
      <c r="S472" s="17" t="str">
        <f>IF(R472="","",VLOOKUP(R472,CUSTOMS!$E$3:$N$1470,2,FALSE))</f>
        <v>7323990000</v>
      </c>
      <c r="T472" s="17" t="str">
        <f>IF(R472="","",VLOOKUP(R472,CUSTOMS!$E$3:$N$1470,3,FALSE))</f>
        <v>铁制垃圾桶</v>
      </c>
      <c r="U472" s="18">
        <f t="shared" si="79"/>
        <v>30</v>
      </c>
      <c r="V472" s="18" t="str">
        <f>IF(R472="","",VLOOKUP(R472,CUSTOMS!$E$3:$N$1470,5,FALSE))</f>
        <v>只</v>
      </c>
      <c r="W472" s="33">
        <f>IF(R472="","",VLOOKUP(R472,CUSTOMS!$E$3:$N$1470,6,FALSE))</f>
        <v>12.04</v>
      </c>
      <c r="X472" s="33">
        <f t="shared" si="80"/>
        <v>361.2</v>
      </c>
      <c r="Y472" s="18" t="str">
        <f>IF(R472="","",VLOOKUP(R472,CUSTOMS!$E$3:$N$1470,8,FALSE))</f>
        <v>美元</v>
      </c>
      <c r="Z472" s="18" t="str">
        <f>IF(R472="","",VLOOKUP(R472,CUSTOMS!$E$3:$N$1470,9,FALSE))</f>
        <v>中国</v>
      </c>
      <c r="AA472" s="18" t="str">
        <f>IF(R472="","",VLOOKUP(R472,CUSTOMS!$E$3:$N$1470,10,FALSE))</f>
        <v>美国</v>
      </c>
      <c r="AB472" s="33">
        <f>IF(R472="","",VLOOKUP(G472,WMS!$E$3:$T$944,15,FALSE))</f>
        <v>4.8</v>
      </c>
      <c r="AC472" s="33">
        <f t="shared" si="81"/>
        <v>144</v>
      </c>
      <c r="AD472" s="33" t="str">
        <f>IF(S472="","",VLOOKUP(S472,海关监管条件!$A$1:$B$2000,2,FALSE))</f>
        <v>A</v>
      </c>
    </row>
    <row r="473" spans="1:30">
      <c r="A473" s="2">
        <v>43552</v>
      </c>
      <c r="B473" s="2">
        <v>43556</v>
      </c>
      <c r="C473" s="2" t="s">
        <v>4207</v>
      </c>
      <c r="D473" s="19" t="s">
        <v>1321</v>
      </c>
      <c r="E473" s="19" t="s">
        <v>3471</v>
      </c>
      <c r="F473" s="19">
        <v>42497035</v>
      </c>
      <c r="G473" s="17" t="str">
        <f t="shared" si="75"/>
        <v>KG-ARI-1903-00107-02495/42497035</v>
      </c>
      <c r="H473" s="18">
        <f>IF(G473="","",VLOOKUP(G473,WMS!$E$3:$Q$944,7,FALSE))</f>
        <v>12</v>
      </c>
      <c r="I473" s="18">
        <f>IF(G473="","",VLOOKUP(G473,WMS!$E$3:$Q$944,8,FALSE))</f>
        <v>6</v>
      </c>
      <c r="J473" s="18">
        <f>IF(G473="","",VLOOKUP(G473,WMS!$E$3:$Q$944,13,FALSE))</f>
        <v>3.6999999999999998E-2</v>
      </c>
      <c r="K473" s="26" t="b">
        <f t="shared" si="76"/>
        <v>1</v>
      </c>
      <c r="L473" s="7">
        <v>3</v>
      </c>
      <c r="M473" s="27">
        <f>IF(G473="","",VLOOKUP(G473,WMS!$E$3:$U$944,7,0)*L473)</f>
        <v>36</v>
      </c>
      <c r="N473" s="28" t="str">
        <f>IF(G473="","",VLOOKUP(G473,WMS!$E$3:$U$944,17,0))</f>
        <v>A25-102</v>
      </c>
      <c r="O473" s="29">
        <f t="shared" si="77"/>
        <v>18</v>
      </c>
      <c r="P473" s="29">
        <f t="shared" si="78"/>
        <v>0.11099999999999999</v>
      </c>
      <c r="Q473" s="26" t="str">
        <f>IF(G473="","",VLOOKUP(G473,WMS!$E$3:$G$944,2,FALSE))</f>
        <v>KAS19031302</v>
      </c>
      <c r="R473" s="26" t="str">
        <f>IF(G473="","",VLOOKUP(G473,WMS!$E$3:$G$944,3,FALSE))</f>
        <v>KAS1903130204</v>
      </c>
      <c r="S473" s="17" t="str">
        <f>IF(R473="","",VLOOKUP(R473,CUSTOMS!$E$3:$N$1470,2,FALSE))</f>
        <v>7323990000</v>
      </c>
      <c r="T473" s="17" t="str">
        <f>IF(R473="","",VLOOKUP(R473,CUSTOMS!$E$3:$N$1470,3,FALSE))</f>
        <v>铁制厨房架</v>
      </c>
      <c r="U473" s="18">
        <f t="shared" si="79"/>
        <v>36</v>
      </c>
      <c r="V473" s="18" t="str">
        <f>IF(R473="","",VLOOKUP(R473,CUSTOMS!$E$3:$N$1470,5,FALSE))</f>
        <v>只</v>
      </c>
      <c r="W473" s="33">
        <f>IF(R473="","",VLOOKUP(R473,CUSTOMS!$E$3:$N$1470,6,FALSE))</f>
        <v>0.8</v>
      </c>
      <c r="X473" s="33">
        <f t="shared" si="80"/>
        <v>28.8</v>
      </c>
      <c r="Y473" s="18" t="str">
        <f>IF(R473="","",VLOOKUP(R473,CUSTOMS!$E$3:$N$1470,8,FALSE))</f>
        <v>美元</v>
      </c>
      <c r="Z473" s="18" t="str">
        <f>IF(R473="","",VLOOKUP(R473,CUSTOMS!$E$3:$N$1470,9,FALSE))</f>
        <v>中国</v>
      </c>
      <c r="AA473" s="18" t="str">
        <f>IF(R473="","",VLOOKUP(R473,CUSTOMS!$E$3:$N$1470,10,FALSE))</f>
        <v>美国</v>
      </c>
      <c r="AB473" s="33">
        <f>IF(R473="","",VLOOKUP(G473,WMS!$E$3:$T$944,15,FALSE))</f>
        <v>0.47083333333333333</v>
      </c>
      <c r="AC473" s="33">
        <f t="shared" si="81"/>
        <v>16.95</v>
      </c>
      <c r="AD473" s="33" t="str">
        <f>IF(S473="","",VLOOKUP(S473,海关监管条件!$A$1:$B$2000,2,FALSE))</f>
        <v>A</v>
      </c>
    </row>
    <row r="474" spans="1:30">
      <c r="A474" s="2">
        <v>43552</v>
      </c>
      <c r="B474" s="2">
        <v>43556</v>
      </c>
      <c r="C474" s="2" t="s">
        <v>4207</v>
      </c>
      <c r="D474" s="19" t="s">
        <v>1321</v>
      </c>
      <c r="E474" s="19" t="s">
        <v>3471</v>
      </c>
      <c r="F474" s="19">
        <v>42616993</v>
      </c>
      <c r="G474" s="17" t="str">
        <f t="shared" si="75"/>
        <v>KG-ARI-1903-00107-02495/42616993</v>
      </c>
      <c r="H474" s="18">
        <f>IF(G474="","",VLOOKUP(G474,WMS!$E$3:$Q$944,7,FALSE))</f>
        <v>8</v>
      </c>
      <c r="I474" s="18">
        <f>IF(G474="","",VLOOKUP(G474,WMS!$E$3:$Q$944,8,FALSE))</f>
        <v>3.05</v>
      </c>
      <c r="J474" s="18">
        <f>IF(G474="","",VLOOKUP(G474,WMS!$E$3:$Q$944,13,FALSE))</f>
        <v>1.2999999999999999E-2</v>
      </c>
      <c r="K474" s="26" t="b">
        <f t="shared" si="76"/>
        <v>1</v>
      </c>
      <c r="L474" s="7">
        <v>4</v>
      </c>
      <c r="M474" s="27">
        <f>IF(G474="","",VLOOKUP(G474,WMS!$E$3:$U$944,7,0)*L474)</f>
        <v>32</v>
      </c>
      <c r="N474" s="28" t="str">
        <f>IF(G474="","",VLOOKUP(G474,WMS!$E$3:$U$944,17,0))</f>
        <v>A25-102</v>
      </c>
      <c r="O474" s="29">
        <f t="shared" si="77"/>
        <v>12.2</v>
      </c>
      <c r="P474" s="29">
        <f t="shared" si="78"/>
        <v>5.1999999999999998E-2</v>
      </c>
      <c r="Q474" s="26" t="str">
        <f>IF(G474="","",VLOOKUP(G474,WMS!$E$3:$G$944,2,FALSE))</f>
        <v>KAS19031302</v>
      </c>
      <c r="R474" s="26" t="str">
        <f>IF(G474="","",VLOOKUP(G474,WMS!$E$3:$G$944,3,FALSE))</f>
        <v>KAS1903130203</v>
      </c>
      <c r="S474" s="17" t="str">
        <f>IF(R474="","",VLOOKUP(R474,CUSTOMS!$E$3:$N$1470,2,FALSE))</f>
        <v>9403900099</v>
      </c>
      <c r="T474" s="17" t="str">
        <f>IF(R474="","",VLOOKUP(R474,CUSTOMS!$E$3:$N$1470,3,FALSE))</f>
        <v>储物架支柱</v>
      </c>
      <c r="U474" s="18">
        <f t="shared" si="79"/>
        <v>32</v>
      </c>
      <c r="V474" s="18" t="str">
        <f>IF(R474="","",VLOOKUP(R474,CUSTOMS!$E$3:$N$1470,5,FALSE))</f>
        <v>只</v>
      </c>
      <c r="W474" s="33">
        <f>IF(R474="","",VLOOKUP(R474,CUSTOMS!$E$3:$N$1470,6,FALSE))</f>
        <v>1.43</v>
      </c>
      <c r="X474" s="33">
        <f t="shared" si="80"/>
        <v>45.76</v>
      </c>
      <c r="Y474" s="18" t="str">
        <f>IF(R474="","",VLOOKUP(R474,CUSTOMS!$E$3:$N$1470,8,FALSE))</f>
        <v>美元</v>
      </c>
      <c r="Z474" s="18" t="str">
        <f>IF(R474="","",VLOOKUP(R474,CUSTOMS!$E$3:$N$1470,9,FALSE))</f>
        <v>中国</v>
      </c>
      <c r="AA474" s="18" t="str">
        <f>IF(R474="","",VLOOKUP(R474,CUSTOMS!$E$3:$N$1470,10,FALSE))</f>
        <v>美国</v>
      </c>
      <c r="AB474" s="33">
        <f>IF(R474="","",VLOOKUP(G474,WMS!$E$3:$T$944,15,FALSE))</f>
        <v>0.30624999999999997</v>
      </c>
      <c r="AC474" s="33">
        <f t="shared" si="81"/>
        <v>9.7999999999999989</v>
      </c>
      <c r="AD474" s="33" t="str">
        <f>IF(S474="","",VLOOKUP(S474,海关监管条件!$A$1:$B$2000,2,FALSE))</f>
        <v xml:space="preserve">无 </v>
      </c>
    </row>
    <row r="475" spans="1:30">
      <c r="A475" s="2">
        <v>43552</v>
      </c>
      <c r="B475" s="2">
        <v>43556</v>
      </c>
      <c r="C475" s="2" t="s">
        <v>4207</v>
      </c>
      <c r="D475" s="19" t="s">
        <v>1321</v>
      </c>
      <c r="E475" s="19" t="s">
        <v>3471</v>
      </c>
      <c r="F475" s="19">
        <v>42617044</v>
      </c>
      <c r="G475" s="17" t="str">
        <f t="shared" si="75"/>
        <v>KG-ARI-1903-00107-02495/42617044</v>
      </c>
      <c r="H475" s="18">
        <f>IF(G475="","",VLOOKUP(G475,WMS!$E$3:$Q$944,7,FALSE))</f>
        <v>8</v>
      </c>
      <c r="I475" s="18">
        <f>IF(G475="","",VLOOKUP(G475,WMS!$E$3:$Q$944,8,FALSE))</f>
        <v>8.3000000000000007</v>
      </c>
      <c r="J475" s="18">
        <f>IF(G475="","",VLOOKUP(G475,WMS!$E$3:$Q$944,13,FALSE))</f>
        <v>2.8000000000000001E-2</v>
      </c>
      <c r="K475" s="26" t="b">
        <f t="shared" si="76"/>
        <v>1</v>
      </c>
      <c r="L475" s="7">
        <v>4</v>
      </c>
      <c r="M475" s="27">
        <f>IF(G475="","",VLOOKUP(G475,WMS!$E$3:$U$944,7,0)*L475)</f>
        <v>32</v>
      </c>
      <c r="N475" s="28" t="str">
        <f>IF(G475="","",VLOOKUP(G475,WMS!$E$3:$U$944,17,0))</f>
        <v>A25-202</v>
      </c>
      <c r="O475" s="29">
        <f t="shared" si="77"/>
        <v>33.200000000000003</v>
      </c>
      <c r="P475" s="29">
        <f t="shared" si="78"/>
        <v>0.112</v>
      </c>
      <c r="Q475" s="26" t="str">
        <f>IF(G475="","",VLOOKUP(G475,WMS!$E$3:$G$944,2,FALSE))</f>
        <v>KAS19031302</v>
      </c>
      <c r="R475" s="26" t="str">
        <f>IF(G475="","",VLOOKUP(G475,WMS!$E$3:$G$944,3,FALSE))</f>
        <v>KAS1903130203</v>
      </c>
      <c r="S475" s="17" t="str">
        <f>IF(R475="","",VLOOKUP(R475,CUSTOMS!$E$3:$N$1470,2,FALSE))</f>
        <v>9403900099</v>
      </c>
      <c r="T475" s="17" t="str">
        <f>IF(R475="","",VLOOKUP(R475,CUSTOMS!$E$3:$N$1470,3,FALSE))</f>
        <v>储物架支柱</v>
      </c>
      <c r="U475" s="18">
        <f t="shared" si="79"/>
        <v>32</v>
      </c>
      <c r="V475" s="18" t="str">
        <f>IF(R475="","",VLOOKUP(R475,CUSTOMS!$E$3:$N$1470,5,FALSE))</f>
        <v>只</v>
      </c>
      <c r="W475" s="33">
        <f>IF(R475="","",VLOOKUP(R475,CUSTOMS!$E$3:$N$1470,6,FALSE))</f>
        <v>1.43</v>
      </c>
      <c r="X475" s="33">
        <f t="shared" si="80"/>
        <v>45.76</v>
      </c>
      <c r="Y475" s="18" t="str">
        <f>IF(R475="","",VLOOKUP(R475,CUSTOMS!$E$3:$N$1470,8,FALSE))</f>
        <v>美元</v>
      </c>
      <c r="Z475" s="18" t="str">
        <f>IF(R475="","",VLOOKUP(R475,CUSTOMS!$E$3:$N$1470,9,FALSE))</f>
        <v>中国</v>
      </c>
      <c r="AA475" s="18" t="str">
        <f>IF(R475="","",VLOOKUP(R475,CUSTOMS!$E$3:$N$1470,10,FALSE))</f>
        <v>美国</v>
      </c>
      <c r="AB475" s="33">
        <f>IF(R475="","",VLOOKUP(G475,WMS!$E$3:$T$944,15,FALSE))</f>
        <v>0.93249999999999988</v>
      </c>
      <c r="AC475" s="33">
        <f t="shared" si="81"/>
        <v>29.839999999999996</v>
      </c>
      <c r="AD475" s="33" t="str">
        <f>IF(S475="","",VLOOKUP(S475,海关监管条件!$A$1:$B$2000,2,FALSE))</f>
        <v xml:space="preserve">无 </v>
      </c>
    </row>
    <row r="476" spans="1:30">
      <c r="A476" s="2">
        <v>43552</v>
      </c>
      <c r="B476" s="2">
        <v>43556</v>
      </c>
      <c r="C476" s="2" t="s">
        <v>4207</v>
      </c>
      <c r="D476" s="19" t="s">
        <v>1321</v>
      </c>
      <c r="E476" s="19" t="s">
        <v>3471</v>
      </c>
      <c r="F476" s="19">
        <v>42617495</v>
      </c>
      <c r="G476" s="17" t="str">
        <f t="shared" si="75"/>
        <v>KG-ARI-1903-00107-02495/42617495</v>
      </c>
      <c r="H476" s="18">
        <f>IF(G476="","",VLOOKUP(G476,WMS!$E$3:$Q$944,7,FALSE))</f>
        <v>2</v>
      </c>
      <c r="I476" s="18">
        <f>IF(G476="","",VLOOKUP(G476,WMS!$E$3:$Q$944,8,FALSE))</f>
        <v>11</v>
      </c>
      <c r="J476" s="18">
        <f>IF(G476="","",VLOOKUP(G476,WMS!$E$3:$Q$944,13,FALSE))</f>
        <v>0.16</v>
      </c>
      <c r="K476" s="26" t="b">
        <f t="shared" si="76"/>
        <v>1</v>
      </c>
      <c r="L476" s="7">
        <v>15</v>
      </c>
      <c r="M476" s="27">
        <f>IF(G476="","",VLOOKUP(G476,WMS!$E$3:$U$944,7,0)*L476)</f>
        <v>30</v>
      </c>
      <c r="N476" s="28" t="str">
        <f>IF(G476="","",VLOOKUP(G476,WMS!$E$3:$U$944,17,0))</f>
        <v>A08-203</v>
      </c>
      <c r="O476" s="29">
        <f t="shared" si="77"/>
        <v>165</v>
      </c>
      <c r="P476" s="29">
        <f t="shared" si="78"/>
        <v>2.4</v>
      </c>
      <c r="Q476" s="26" t="str">
        <f>IF(G476="","",VLOOKUP(G476,WMS!$E$3:$G$944,2,FALSE))</f>
        <v>KAS19031302</v>
      </c>
      <c r="R476" s="26" t="str">
        <f>IF(G476="","",VLOOKUP(G476,WMS!$E$3:$G$944,3,FALSE))</f>
        <v>KAS1903130206</v>
      </c>
      <c r="S476" s="17" t="str">
        <f>IF(R476="","",VLOOKUP(R476,CUSTOMS!$E$3:$N$1470,2,FALSE))</f>
        <v>7323990000</v>
      </c>
      <c r="T476" s="17" t="str">
        <f>IF(R476="","",VLOOKUP(R476,CUSTOMS!$E$3:$N$1470,3,FALSE))</f>
        <v>铁制垃圾桶</v>
      </c>
      <c r="U476" s="18">
        <f t="shared" si="79"/>
        <v>30</v>
      </c>
      <c r="V476" s="18" t="str">
        <f>IF(R476="","",VLOOKUP(R476,CUSTOMS!$E$3:$N$1470,5,FALSE))</f>
        <v>只</v>
      </c>
      <c r="W476" s="33">
        <f>IF(R476="","",VLOOKUP(R476,CUSTOMS!$E$3:$N$1470,6,FALSE))</f>
        <v>12.04</v>
      </c>
      <c r="X476" s="33">
        <f t="shared" si="80"/>
        <v>361.2</v>
      </c>
      <c r="Y476" s="18" t="str">
        <f>IF(R476="","",VLOOKUP(R476,CUSTOMS!$E$3:$N$1470,8,FALSE))</f>
        <v>美元</v>
      </c>
      <c r="Z476" s="18" t="str">
        <f>IF(R476="","",VLOOKUP(R476,CUSTOMS!$E$3:$N$1470,9,FALSE))</f>
        <v>中国</v>
      </c>
      <c r="AA476" s="18" t="str">
        <f>IF(R476="","",VLOOKUP(R476,CUSTOMS!$E$3:$N$1470,10,FALSE))</f>
        <v>美国</v>
      </c>
      <c r="AB476" s="33">
        <f>IF(R476="","",VLOOKUP(G476,WMS!$E$3:$T$944,15,FALSE))</f>
        <v>4.1850000000000005</v>
      </c>
      <c r="AC476" s="33">
        <f t="shared" si="81"/>
        <v>125.55000000000001</v>
      </c>
      <c r="AD476" s="33" t="str">
        <f>IF(S476="","",VLOOKUP(S476,海关监管条件!$A$1:$B$2000,2,FALSE))</f>
        <v>A</v>
      </c>
    </row>
    <row r="477" spans="1:30">
      <c r="A477" s="2">
        <v>43552</v>
      </c>
      <c r="B477" s="2">
        <v>43556</v>
      </c>
      <c r="C477" s="2" t="s">
        <v>4207</v>
      </c>
      <c r="D477" s="19" t="s">
        <v>1321</v>
      </c>
      <c r="E477" s="19" t="s">
        <v>3471</v>
      </c>
      <c r="F477" s="19">
        <v>42717737</v>
      </c>
      <c r="G477" s="17" t="str">
        <f t="shared" si="75"/>
        <v>KG-ARI-1903-00107-02495/42717737</v>
      </c>
      <c r="H477" s="18">
        <f>IF(G477="","",VLOOKUP(G477,WMS!$E$3:$Q$944,7,FALSE))</f>
        <v>6</v>
      </c>
      <c r="I477" s="18">
        <f>IF(G477="","",VLOOKUP(G477,WMS!$E$3:$Q$944,8,FALSE))</f>
        <v>3</v>
      </c>
      <c r="J477" s="18">
        <f>IF(G477="","",VLOOKUP(G477,WMS!$E$3:$Q$944,13,FALSE))</f>
        <v>3.1E-2</v>
      </c>
      <c r="K477" s="26" t="b">
        <f t="shared" si="76"/>
        <v>1</v>
      </c>
      <c r="L477" s="7">
        <v>5</v>
      </c>
      <c r="M477" s="27">
        <f>IF(G477="","",VLOOKUP(G477,WMS!$E$3:$U$944,7,0)*L477)</f>
        <v>30</v>
      </c>
      <c r="N477" s="28" t="str">
        <f>IF(G477="","",VLOOKUP(G477,WMS!$E$3:$U$944,17,0))</f>
        <v>A25-202</v>
      </c>
      <c r="O477" s="29">
        <f t="shared" si="77"/>
        <v>15</v>
      </c>
      <c r="P477" s="29">
        <f t="shared" si="78"/>
        <v>0.155</v>
      </c>
      <c r="Q477" s="26" t="str">
        <f>IF(G477="","",VLOOKUP(G477,WMS!$E$3:$G$944,2,FALSE))</f>
        <v>KAS19031302</v>
      </c>
      <c r="R477" s="26" t="str">
        <f>IF(G477="","",VLOOKUP(G477,WMS!$E$3:$G$944,3,FALSE))</f>
        <v>KAS1903130209</v>
      </c>
      <c r="S477" s="17" t="str">
        <f>IF(R477="","",VLOOKUP(R477,CUSTOMS!$E$3:$N$1470,2,FALSE))</f>
        <v>6307900000</v>
      </c>
      <c r="T477" s="17" t="str">
        <f>IF(R477="","",VLOOKUP(R477,CUSTOMS!$E$3:$N$1470,3,FALSE))</f>
        <v>布制洗衣篮</v>
      </c>
      <c r="U477" s="18">
        <f t="shared" si="79"/>
        <v>30</v>
      </c>
      <c r="V477" s="18" t="str">
        <f>IF(R477="","",VLOOKUP(R477,CUSTOMS!$E$3:$N$1470,5,FALSE))</f>
        <v>只</v>
      </c>
      <c r="W477" s="33">
        <f>IF(R477="","",VLOOKUP(R477,CUSTOMS!$E$3:$N$1470,6,FALSE))</f>
        <v>1.36</v>
      </c>
      <c r="X477" s="33">
        <f t="shared" si="80"/>
        <v>40.800000000000004</v>
      </c>
      <c r="Y477" s="18" t="str">
        <f>IF(R477="","",VLOOKUP(R477,CUSTOMS!$E$3:$N$1470,8,FALSE))</f>
        <v>美元</v>
      </c>
      <c r="Z477" s="18" t="str">
        <f>IF(R477="","",VLOOKUP(R477,CUSTOMS!$E$3:$N$1470,9,FALSE))</f>
        <v>中国</v>
      </c>
      <c r="AA477" s="18" t="str">
        <f>IF(R477="","",VLOOKUP(R477,CUSTOMS!$E$3:$N$1470,10,FALSE))</f>
        <v>美国</v>
      </c>
      <c r="AB477" s="33">
        <f>IF(R477="","",VLOOKUP(G477,WMS!$E$3:$T$944,15,FALSE))</f>
        <v>0.42166666666666663</v>
      </c>
      <c r="AC477" s="33">
        <f t="shared" si="81"/>
        <v>12.649999999999999</v>
      </c>
      <c r="AD477" s="33" t="str">
        <f>IF(S477="","",VLOOKUP(S477,海关监管条件!$A$1:$B$2000,2,FALSE))</f>
        <v>无</v>
      </c>
    </row>
    <row r="478" spans="1:30">
      <c r="A478" s="2">
        <v>43552</v>
      </c>
      <c r="B478" s="2">
        <v>43556</v>
      </c>
      <c r="C478" s="2" t="s">
        <v>4207</v>
      </c>
      <c r="D478" s="19" t="s">
        <v>1230</v>
      </c>
      <c r="E478" s="19" t="s">
        <v>3413</v>
      </c>
      <c r="F478" s="19">
        <v>41667491</v>
      </c>
      <c r="G478" s="17" t="str">
        <f>IF(F478="","",E478&amp;"/"&amp;F478)</f>
        <v>KG-ARI-1903-00107-02502/41667491</v>
      </c>
      <c r="H478" s="18">
        <f>IF(G478="","",VLOOKUP(G478,WMS!$E$3:$Q$944,7,FALSE))</f>
        <v>12</v>
      </c>
      <c r="I478" s="18">
        <f>IF(G478="","",VLOOKUP(G478,WMS!$E$3:$Q$944,8,FALSE))</f>
        <v>1.9</v>
      </c>
      <c r="J478" s="18">
        <f>IF(G478="","",VLOOKUP(G478,WMS!$E$3:$Q$944,13,FALSE))</f>
        <v>1.2999999999999999E-2</v>
      </c>
      <c r="K478" s="26" t="b">
        <f>IF(M478="","",EXACT(H478,M478/L478))</f>
        <v>1</v>
      </c>
      <c r="L478" s="7">
        <v>3</v>
      </c>
      <c r="M478" s="27">
        <f>IF(G478="","",VLOOKUP(G478,WMS!$E$3:$U$944,7,0)*L478)</f>
        <v>36</v>
      </c>
      <c r="N478" s="28" t="str">
        <f>IF(G478="","",VLOOKUP(G478,WMS!$E$3:$U$944,17,0))</f>
        <v>A23-303</v>
      </c>
      <c r="O478" s="29">
        <f>IF(L478="","",I478*L478)</f>
        <v>5.6999999999999993</v>
      </c>
      <c r="P478" s="29">
        <f>IF(L478="","",J478*L478)</f>
        <v>3.9E-2</v>
      </c>
      <c r="Q478" s="26" t="str">
        <f>IF(G478="","",VLOOKUP(G478,WMS!$E$3:$G$944,2,FALSE))</f>
        <v>KAS19030701</v>
      </c>
      <c r="R478" s="26" t="str">
        <f>IF(G478="","",VLOOKUP(G478,WMS!$E$3:$G$944,3,FALSE))</f>
        <v>KAS1903070102</v>
      </c>
      <c r="S478" s="17" t="str">
        <f>IF(R478="","",VLOOKUP(R478,CUSTOMS!$E$3:$N$1470,2,FALSE))</f>
        <v>9503006000</v>
      </c>
      <c r="T478" s="17" t="str">
        <f>IF(R478="","",VLOOKUP(R478,CUSTOMS!$E$3:$N$1470,3,FALSE))</f>
        <v>智力玩具</v>
      </c>
      <c r="U478" s="18">
        <f>IF(V478="","",IF(V478="千克",M478*AB478,M478))</f>
        <v>5.3999999999999995</v>
      </c>
      <c r="V478" s="18" t="str">
        <f>IF(R478="","",VLOOKUP(R478,CUSTOMS!$E$3:$N$1470,5,FALSE))</f>
        <v>千克</v>
      </c>
      <c r="W478" s="33">
        <f>IF(R478="","",VLOOKUP(R478,CUSTOMS!$E$3:$N$1470,6,FALSE))</f>
        <v>14.26</v>
      </c>
      <c r="X478" s="33">
        <f>IF(W478="","",U478*W478)</f>
        <v>77.003999999999991</v>
      </c>
      <c r="Y478" s="18" t="str">
        <f>IF(R478="","",VLOOKUP(R478,CUSTOMS!$E$3:$N$1470,8,FALSE))</f>
        <v>港币</v>
      </c>
      <c r="Z478" s="18" t="str">
        <f>IF(R478="","",VLOOKUP(R478,CUSTOMS!$E$3:$N$1470,9,FALSE))</f>
        <v>中国</v>
      </c>
      <c r="AA478" s="18" t="str">
        <f>IF(R478="","",VLOOKUP(R478,CUSTOMS!$E$3:$N$1470,10,FALSE))</f>
        <v>美国</v>
      </c>
      <c r="AB478" s="33">
        <f>IF(R478="","",VLOOKUP(G478,WMS!$E$3:$T$944,15,FALSE))</f>
        <v>0.15</v>
      </c>
      <c r="AC478" s="33">
        <f>IF(AB478="","",M478*AB478)</f>
        <v>5.3999999999999995</v>
      </c>
      <c r="AD478" s="33" t="str">
        <f>IF(S478="","",VLOOKUP(S478,海关监管条件!$A$1:$B$2000,2,FALSE))</f>
        <v xml:space="preserve">A </v>
      </c>
    </row>
    <row r="479" spans="1:30">
      <c r="A479" s="2">
        <v>43552</v>
      </c>
      <c r="B479" s="2">
        <v>43556</v>
      </c>
      <c r="C479" s="2" t="s">
        <v>4207</v>
      </c>
      <c r="D479" s="19" t="s">
        <v>1230</v>
      </c>
      <c r="E479" s="19" t="s">
        <v>3413</v>
      </c>
      <c r="F479" s="19">
        <v>42008460</v>
      </c>
      <c r="G479" s="17" t="str">
        <f>IF(F479="","",E479&amp;"/"&amp;F479)</f>
        <v>KG-ARI-1903-00107-02502/42008460</v>
      </c>
      <c r="H479" s="18">
        <f>IF(G479="","",VLOOKUP(G479,WMS!$E$3:$Q$944,7,FALSE))</f>
        <v>6</v>
      </c>
      <c r="I479" s="18">
        <f>IF(G479="","",VLOOKUP(G479,WMS!$E$3:$Q$944,8,FALSE))</f>
        <v>3.5</v>
      </c>
      <c r="J479" s="18">
        <f>IF(G479="","",VLOOKUP(G479,WMS!$E$3:$Q$944,13,FALSE))</f>
        <v>3.0000000000000001E-3</v>
      </c>
      <c r="K479" s="26" t="b">
        <f>IF(M479="","",EXACT(H479,M479/L479))</f>
        <v>1</v>
      </c>
      <c r="L479" s="7">
        <v>5</v>
      </c>
      <c r="M479" s="27">
        <f>IF(G479="","",VLOOKUP(G479,WMS!$E$3:$U$944,7,0)*L479)</f>
        <v>30</v>
      </c>
      <c r="N479" s="28" t="str">
        <f>IF(G479="","",VLOOKUP(G479,WMS!$E$3:$U$944,17,0))</f>
        <v>A22-203</v>
      </c>
      <c r="O479" s="29">
        <f>IF(L479="","",I479*L479)</f>
        <v>17.5</v>
      </c>
      <c r="P479" s="29">
        <f>IF(L479="","",J479*L479)</f>
        <v>1.4999999999999999E-2</v>
      </c>
      <c r="Q479" s="26" t="str">
        <f>IF(G479="","",VLOOKUP(G479,WMS!$E$3:$G$944,2,FALSE))</f>
        <v>KAS19030701</v>
      </c>
      <c r="R479" s="26" t="str">
        <f>IF(G479="","",VLOOKUP(G479,WMS!$E$3:$G$944,3,FALSE))</f>
        <v>KAS1903070102</v>
      </c>
      <c r="S479" s="17" t="str">
        <f>IF(R479="","",VLOOKUP(R479,CUSTOMS!$E$3:$N$1470,2,FALSE))</f>
        <v>9503006000</v>
      </c>
      <c r="T479" s="17" t="str">
        <f>IF(R479="","",VLOOKUP(R479,CUSTOMS!$E$3:$N$1470,3,FALSE))</f>
        <v>智力玩具</v>
      </c>
      <c r="U479" s="18">
        <f>IF(V479="","",IF(V479="千克",M479*AB479,M479))</f>
        <v>15</v>
      </c>
      <c r="V479" s="18" t="str">
        <f>IF(R479="","",VLOOKUP(R479,CUSTOMS!$E$3:$N$1470,5,FALSE))</f>
        <v>千克</v>
      </c>
      <c r="W479" s="33">
        <f>IF(R479="","",VLOOKUP(R479,CUSTOMS!$E$3:$N$1470,6,FALSE))</f>
        <v>14.26</v>
      </c>
      <c r="X479" s="33">
        <f>IF(W479="","",U479*W479)</f>
        <v>213.9</v>
      </c>
      <c r="Y479" s="18" t="str">
        <f>IF(R479="","",VLOOKUP(R479,CUSTOMS!$E$3:$N$1470,8,FALSE))</f>
        <v>港币</v>
      </c>
      <c r="Z479" s="18" t="str">
        <f>IF(R479="","",VLOOKUP(R479,CUSTOMS!$E$3:$N$1470,9,FALSE))</f>
        <v>中国</v>
      </c>
      <c r="AA479" s="18" t="str">
        <f>IF(R479="","",VLOOKUP(R479,CUSTOMS!$E$3:$N$1470,10,FALSE))</f>
        <v>美国</v>
      </c>
      <c r="AB479" s="33">
        <f>IF(R479="","",VLOOKUP(G479,WMS!$E$3:$T$944,15,FALSE))</f>
        <v>0.5</v>
      </c>
      <c r="AC479" s="33">
        <f>IF(AB479="","",M479*AB479)</f>
        <v>15</v>
      </c>
      <c r="AD479" s="33" t="str">
        <f>IF(S479="","",VLOOKUP(S479,海关监管条件!$A$1:$B$2000,2,FALSE))</f>
        <v xml:space="preserve">A </v>
      </c>
    </row>
    <row r="480" spans="1:30">
      <c r="A480" s="2">
        <v>43552</v>
      </c>
      <c r="B480" s="2">
        <v>43556</v>
      </c>
      <c r="C480" s="2" t="s">
        <v>4207</v>
      </c>
      <c r="D480" s="19" t="s">
        <v>1230</v>
      </c>
      <c r="E480" s="19" t="s">
        <v>3413</v>
      </c>
      <c r="F480" s="19">
        <v>42008484</v>
      </c>
      <c r="G480" s="17" t="str">
        <f>IF(F480="","",E480&amp;"/"&amp;F480)</f>
        <v>KG-ARI-1903-00107-02502/42008484</v>
      </c>
      <c r="H480" s="18">
        <f>IF(G480="","",VLOOKUP(G480,WMS!$E$3:$Q$944,7,FALSE))</f>
        <v>6</v>
      </c>
      <c r="I480" s="18">
        <f>IF(G480="","",VLOOKUP(G480,WMS!$E$3:$Q$944,8,FALSE))</f>
        <v>3.5</v>
      </c>
      <c r="J480" s="18">
        <f>IF(G480="","",VLOOKUP(G480,WMS!$E$3:$Q$944,13,FALSE))</f>
        <v>3.0000000000000001E-3</v>
      </c>
      <c r="K480" s="26" t="b">
        <f>IF(M480="","",EXACT(H480,M480/L480))</f>
        <v>1</v>
      </c>
      <c r="L480" s="7">
        <v>5</v>
      </c>
      <c r="M480" s="27">
        <f>IF(G480="","",VLOOKUP(G480,WMS!$E$3:$U$944,7,0)*L480)</f>
        <v>30</v>
      </c>
      <c r="N480" s="28" t="str">
        <f>IF(G480="","",VLOOKUP(G480,WMS!$E$3:$U$944,17,0))</f>
        <v>A22-203</v>
      </c>
      <c r="O480" s="29">
        <f>IF(L480="","",I480*L480)</f>
        <v>17.5</v>
      </c>
      <c r="P480" s="29">
        <f>IF(L480="","",J480*L480)</f>
        <v>1.4999999999999999E-2</v>
      </c>
      <c r="Q480" s="26" t="str">
        <f>IF(G480="","",VLOOKUP(G480,WMS!$E$3:$G$944,2,FALSE))</f>
        <v>KAS19030701</v>
      </c>
      <c r="R480" s="26" t="str">
        <f>IF(G480="","",VLOOKUP(G480,WMS!$E$3:$G$944,3,FALSE))</f>
        <v>KAS1903070102</v>
      </c>
      <c r="S480" s="17" t="str">
        <f>IF(R480="","",VLOOKUP(R480,CUSTOMS!$E$3:$N$1470,2,FALSE))</f>
        <v>9503006000</v>
      </c>
      <c r="T480" s="17" t="str">
        <f>IF(R480="","",VLOOKUP(R480,CUSTOMS!$E$3:$N$1470,3,FALSE))</f>
        <v>智力玩具</v>
      </c>
      <c r="U480" s="18">
        <f>IF(V480="","",IF(V480="千克",M480*AB480,M480))</f>
        <v>15</v>
      </c>
      <c r="V480" s="18" t="str">
        <f>IF(R480="","",VLOOKUP(R480,CUSTOMS!$E$3:$N$1470,5,FALSE))</f>
        <v>千克</v>
      </c>
      <c r="W480" s="33">
        <f>IF(R480="","",VLOOKUP(R480,CUSTOMS!$E$3:$N$1470,6,FALSE))</f>
        <v>14.26</v>
      </c>
      <c r="X480" s="33">
        <f>IF(W480="","",U480*W480)</f>
        <v>213.9</v>
      </c>
      <c r="Y480" s="18" t="str">
        <f>IF(R480="","",VLOOKUP(R480,CUSTOMS!$E$3:$N$1470,8,FALSE))</f>
        <v>港币</v>
      </c>
      <c r="Z480" s="18" t="str">
        <f>IF(R480="","",VLOOKUP(R480,CUSTOMS!$E$3:$N$1470,9,FALSE))</f>
        <v>中国</v>
      </c>
      <c r="AA480" s="18" t="str">
        <f>IF(R480="","",VLOOKUP(R480,CUSTOMS!$E$3:$N$1470,10,FALSE))</f>
        <v>美国</v>
      </c>
      <c r="AB480" s="33">
        <f>IF(R480="","",VLOOKUP(G480,WMS!$E$3:$T$944,15,FALSE))</f>
        <v>0.5</v>
      </c>
      <c r="AC480" s="33">
        <f>IF(AB480="","",M480*AB480)</f>
        <v>15</v>
      </c>
      <c r="AD480" s="33" t="str">
        <f>IF(S480="","",VLOOKUP(S480,海关监管条件!$A$1:$B$2000,2,FALSE))</f>
        <v xml:space="preserve">A </v>
      </c>
    </row>
    <row r="481" spans="1:30">
      <c r="A481" s="2">
        <v>43552</v>
      </c>
      <c r="B481" s="2">
        <v>43556</v>
      </c>
      <c r="C481" s="2" t="s">
        <v>4207</v>
      </c>
      <c r="D481" s="19" t="s">
        <v>1230</v>
      </c>
      <c r="E481" s="19" t="s">
        <v>3413</v>
      </c>
      <c r="F481" s="19">
        <v>42201519</v>
      </c>
      <c r="G481" s="17" t="str">
        <f t="shared" ref="G481:G495" si="82">IF(F481="","",E481&amp;"/"&amp;F481)</f>
        <v>KG-ARI-1903-00107-02502/42201519</v>
      </c>
      <c r="H481" s="18">
        <f>IF(G481="","",VLOOKUP(G481,WMS!$E$3:$Q$944,7,FALSE))</f>
        <v>20</v>
      </c>
      <c r="I481" s="18">
        <f>IF(G481="","",VLOOKUP(G481,WMS!$E$3:$Q$944,8,FALSE))</f>
        <v>2.2000000000000002</v>
      </c>
      <c r="J481" s="18">
        <f>IF(G481="","",VLOOKUP(G481,WMS!$E$3:$Q$944,13,FALSE))</f>
        <v>2.8000000000000001E-2</v>
      </c>
      <c r="K481" s="26" t="b">
        <f t="shared" ref="K481:K495" si="83">IF(M481="","",EXACT(H481,M481/L481))</f>
        <v>1</v>
      </c>
      <c r="L481" s="7">
        <v>2</v>
      </c>
      <c r="M481" s="27">
        <f>IF(G481="","",VLOOKUP(G481,WMS!$E$3:$U$944,7,0)*L481)</f>
        <v>40</v>
      </c>
      <c r="N481" s="28" t="str">
        <f>IF(G481="","",VLOOKUP(G481,WMS!$E$3:$U$944,17,0))</f>
        <v>A22-203</v>
      </c>
      <c r="O481" s="29">
        <f t="shared" ref="O481:O495" si="84">IF(L481="","",I481*L481)</f>
        <v>4.4000000000000004</v>
      </c>
      <c r="P481" s="29">
        <f t="shared" ref="P481:P495" si="85">IF(L481="","",J481*L481)</f>
        <v>5.6000000000000001E-2</v>
      </c>
      <c r="Q481" s="26" t="str">
        <f>IF(G481="","",VLOOKUP(G481,WMS!$E$3:$G$944,2,FALSE))</f>
        <v>KAS19030701</v>
      </c>
      <c r="R481" s="26" t="str">
        <f>IF(G481="","",VLOOKUP(G481,WMS!$E$3:$G$944,3,FALSE))</f>
        <v>KAS1903070102</v>
      </c>
      <c r="S481" s="17" t="str">
        <f>IF(R481="","",VLOOKUP(R481,CUSTOMS!$E$3:$N$1470,2,FALSE))</f>
        <v>9503006000</v>
      </c>
      <c r="T481" s="17" t="str">
        <f>IF(R481="","",VLOOKUP(R481,CUSTOMS!$E$3:$N$1470,3,FALSE))</f>
        <v>智力玩具</v>
      </c>
      <c r="U481" s="18">
        <f t="shared" ref="U481:U495" si="86">IF(V481="","",IF(V481="千克",M481*AB481,M481))</f>
        <v>3.75</v>
      </c>
      <c r="V481" s="18" t="str">
        <f>IF(R481="","",VLOOKUP(R481,CUSTOMS!$E$3:$N$1470,5,FALSE))</f>
        <v>千克</v>
      </c>
      <c r="W481" s="33">
        <f>IF(R481="","",VLOOKUP(R481,CUSTOMS!$E$3:$N$1470,6,FALSE))</f>
        <v>14.26</v>
      </c>
      <c r="X481" s="33">
        <f t="shared" ref="X481:X495" si="87">IF(W481="","",U481*W481)</f>
        <v>53.475000000000001</v>
      </c>
      <c r="Y481" s="18" t="str">
        <f>IF(R481="","",VLOOKUP(R481,CUSTOMS!$E$3:$N$1470,8,FALSE))</f>
        <v>港币</v>
      </c>
      <c r="Z481" s="18" t="str">
        <f>IF(R481="","",VLOOKUP(R481,CUSTOMS!$E$3:$N$1470,9,FALSE))</f>
        <v>中国</v>
      </c>
      <c r="AA481" s="18" t="str">
        <f>IF(R481="","",VLOOKUP(R481,CUSTOMS!$E$3:$N$1470,10,FALSE))</f>
        <v>美国</v>
      </c>
      <c r="AB481" s="33">
        <f>IF(R481="","",VLOOKUP(G481,WMS!$E$3:$T$944,15,FALSE))</f>
        <v>9.375E-2</v>
      </c>
      <c r="AC481" s="33">
        <f t="shared" ref="AC481:AC495" si="88">IF(AB481="","",M481*AB481)</f>
        <v>3.75</v>
      </c>
      <c r="AD481" s="33" t="str">
        <f>IF(S481="","",VLOOKUP(S481,海关监管条件!$A$1:$B$2000,2,FALSE))</f>
        <v xml:space="preserve">A </v>
      </c>
    </row>
    <row r="482" spans="1:30">
      <c r="A482" s="2">
        <v>43552</v>
      </c>
      <c r="B482" s="2">
        <v>43556</v>
      </c>
      <c r="C482" s="2" t="s">
        <v>4207</v>
      </c>
      <c r="D482" s="19" t="s">
        <v>1230</v>
      </c>
      <c r="E482" s="19" t="s">
        <v>3413</v>
      </c>
      <c r="F482" s="19">
        <v>42486039</v>
      </c>
      <c r="G482" s="17" t="str">
        <f t="shared" si="82"/>
        <v>KG-ARI-1903-00107-02502/42486039</v>
      </c>
      <c r="H482" s="18">
        <f>IF(G482="","",VLOOKUP(G482,WMS!$E$3:$Q$944,7,FALSE))</f>
        <v>16</v>
      </c>
      <c r="I482" s="18">
        <f>IF(G482="","",VLOOKUP(G482,WMS!$E$3:$Q$944,8,FALSE))</f>
        <v>1.7</v>
      </c>
      <c r="J482" s="18">
        <f>IF(G482="","",VLOOKUP(G482,WMS!$E$3:$Q$944,13,FALSE))</f>
        <v>3.0000000000000001E-3</v>
      </c>
      <c r="K482" s="26" t="b">
        <f t="shared" si="83"/>
        <v>1</v>
      </c>
      <c r="L482" s="7">
        <v>2</v>
      </c>
      <c r="M482" s="27">
        <f>IF(G482="","",VLOOKUP(G482,WMS!$E$3:$U$944,7,0)*L482)</f>
        <v>32</v>
      </c>
      <c r="N482" s="28" t="str">
        <f>IF(G482="","",VLOOKUP(G482,WMS!$E$3:$U$944,17,0))</f>
        <v>A22-203</v>
      </c>
      <c r="O482" s="29">
        <f t="shared" si="84"/>
        <v>3.4</v>
      </c>
      <c r="P482" s="29">
        <f t="shared" si="85"/>
        <v>6.0000000000000001E-3</v>
      </c>
      <c r="Q482" s="26" t="str">
        <f>IF(G482="","",VLOOKUP(G482,WMS!$E$3:$G$944,2,FALSE))</f>
        <v>KAS19030701</v>
      </c>
      <c r="R482" s="26" t="str">
        <f>IF(G482="","",VLOOKUP(G482,WMS!$E$3:$G$944,3,FALSE))</f>
        <v>KAS1903070101</v>
      </c>
      <c r="S482" s="17" t="str">
        <f>IF(R482="","",VLOOKUP(R482,CUSTOMS!$E$3:$N$1470,2,FALSE))</f>
        <v>9504909000</v>
      </c>
      <c r="T482" s="17" t="str">
        <f>IF(R482="","",VLOOKUP(R482,CUSTOMS!$E$3:$N$1470,3,FALSE))</f>
        <v>彩咭A</v>
      </c>
      <c r="U482" s="18">
        <f t="shared" si="86"/>
        <v>3</v>
      </c>
      <c r="V482" s="18" t="str">
        <f>IF(R482="","",VLOOKUP(R482,CUSTOMS!$E$3:$N$1470,5,FALSE))</f>
        <v>千克</v>
      </c>
      <c r="W482" s="33">
        <f>IF(R482="","",VLOOKUP(R482,CUSTOMS!$E$3:$N$1470,6,FALSE))</f>
        <v>15.98</v>
      </c>
      <c r="X482" s="33">
        <f t="shared" si="87"/>
        <v>47.94</v>
      </c>
      <c r="Y482" s="18" t="str">
        <f>IF(R482="","",VLOOKUP(R482,CUSTOMS!$E$3:$N$1470,8,FALSE))</f>
        <v>港币</v>
      </c>
      <c r="Z482" s="18" t="str">
        <f>IF(R482="","",VLOOKUP(R482,CUSTOMS!$E$3:$N$1470,9,FALSE))</f>
        <v>中国</v>
      </c>
      <c r="AA482" s="18" t="str">
        <f>IF(R482="","",VLOOKUP(R482,CUSTOMS!$E$3:$N$1470,10,FALSE))</f>
        <v>美国</v>
      </c>
      <c r="AB482" s="33">
        <f>IF(R482="","",VLOOKUP(G482,WMS!$E$3:$T$944,15,FALSE))</f>
        <v>9.375E-2</v>
      </c>
      <c r="AC482" s="33">
        <f t="shared" si="88"/>
        <v>3</v>
      </c>
      <c r="AD482" s="33" t="str">
        <f>IF(S482="","",VLOOKUP(S482,海关监管条件!$A$1:$B$2000,2,FALSE))</f>
        <v>无</v>
      </c>
    </row>
    <row r="483" spans="1:30">
      <c r="A483" s="2">
        <v>43552</v>
      </c>
      <c r="B483" s="2">
        <v>43556</v>
      </c>
      <c r="C483" s="2" t="s">
        <v>4207</v>
      </c>
      <c r="D483" s="19" t="s">
        <v>1230</v>
      </c>
      <c r="E483" s="19" t="s">
        <v>3413</v>
      </c>
      <c r="F483" s="19">
        <v>42486046</v>
      </c>
      <c r="G483" s="17" t="str">
        <f t="shared" si="82"/>
        <v>KG-ARI-1903-00107-02502/42486046</v>
      </c>
      <c r="H483" s="18">
        <f>IF(G483="","",VLOOKUP(G483,WMS!$E$3:$Q$944,7,FALSE))</f>
        <v>16</v>
      </c>
      <c r="I483" s="18">
        <f>IF(G483="","",VLOOKUP(G483,WMS!$E$3:$Q$944,8,FALSE))</f>
        <v>1.9</v>
      </c>
      <c r="J483" s="18">
        <f>IF(G483="","",VLOOKUP(G483,WMS!$E$3:$Q$944,13,FALSE))</f>
        <v>3.0000000000000001E-3</v>
      </c>
      <c r="K483" s="26" t="b">
        <f t="shared" si="83"/>
        <v>1</v>
      </c>
      <c r="L483" s="7">
        <v>2</v>
      </c>
      <c r="M483" s="27">
        <f>IF(G483="","",VLOOKUP(G483,WMS!$E$3:$U$944,7,0)*L483)</f>
        <v>32</v>
      </c>
      <c r="N483" s="28" t="str">
        <f>IF(G483="","",VLOOKUP(G483,WMS!$E$3:$U$944,17,0))</f>
        <v>A37-202</v>
      </c>
      <c r="O483" s="29">
        <f t="shared" si="84"/>
        <v>3.8</v>
      </c>
      <c r="P483" s="29">
        <f t="shared" si="85"/>
        <v>6.0000000000000001E-3</v>
      </c>
      <c r="Q483" s="26" t="str">
        <f>IF(G483="","",VLOOKUP(G483,WMS!$E$3:$G$944,2,FALSE))</f>
        <v>KAS19030701</v>
      </c>
      <c r="R483" s="26" t="str">
        <f>IF(G483="","",VLOOKUP(G483,WMS!$E$3:$G$944,3,FALSE))</f>
        <v>KAS1903070101</v>
      </c>
      <c r="S483" s="17" t="str">
        <f>IF(R483="","",VLOOKUP(R483,CUSTOMS!$E$3:$N$1470,2,FALSE))</f>
        <v>9504909000</v>
      </c>
      <c r="T483" s="17" t="str">
        <f>IF(R483="","",VLOOKUP(R483,CUSTOMS!$E$3:$N$1470,3,FALSE))</f>
        <v>彩咭A</v>
      </c>
      <c r="U483" s="18">
        <f t="shared" si="86"/>
        <v>3.5</v>
      </c>
      <c r="V483" s="18" t="str">
        <f>IF(R483="","",VLOOKUP(R483,CUSTOMS!$E$3:$N$1470,5,FALSE))</f>
        <v>千克</v>
      </c>
      <c r="W483" s="33">
        <f>IF(R483="","",VLOOKUP(R483,CUSTOMS!$E$3:$N$1470,6,FALSE))</f>
        <v>15.98</v>
      </c>
      <c r="X483" s="33">
        <f t="shared" si="87"/>
        <v>55.93</v>
      </c>
      <c r="Y483" s="18" t="str">
        <f>IF(R483="","",VLOOKUP(R483,CUSTOMS!$E$3:$N$1470,8,FALSE))</f>
        <v>港币</v>
      </c>
      <c r="Z483" s="18" t="str">
        <f>IF(R483="","",VLOOKUP(R483,CUSTOMS!$E$3:$N$1470,9,FALSE))</f>
        <v>中国</v>
      </c>
      <c r="AA483" s="18" t="str">
        <f>IF(R483="","",VLOOKUP(R483,CUSTOMS!$E$3:$N$1470,10,FALSE))</f>
        <v>美国</v>
      </c>
      <c r="AB483" s="33">
        <f>IF(R483="","",VLOOKUP(G483,WMS!$E$3:$T$944,15,FALSE))</f>
        <v>0.109375</v>
      </c>
      <c r="AC483" s="33">
        <f t="shared" si="88"/>
        <v>3.5</v>
      </c>
      <c r="AD483" s="33" t="str">
        <f>IF(S483="","",VLOOKUP(S483,海关监管条件!$A$1:$B$2000,2,FALSE))</f>
        <v>无</v>
      </c>
    </row>
    <row r="484" spans="1:30">
      <c r="A484" s="2">
        <v>43552</v>
      </c>
      <c r="B484" s="2">
        <v>43556</v>
      </c>
      <c r="C484" s="2" t="s">
        <v>4207</v>
      </c>
      <c r="D484" s="19" t="s">
        <v>1230</v>
      </c>
      <c r="E484" s="19" t="s">
        <v>3413</v>
      </c>
      <c r="F484" s="19">
        <v>42601425</v>
      </c>
      <c r="G484" s="17" t="str">
        <f t="shared" si="82"/>
        <v>KG-ARI-1903-00107-02502/42601425</v>
      </c>
      <c r="H484" s="18">
        <f>IF(G484="","",VLOOKUP(G484,WMS!$E$3:$Q$944,7,FALSE))</f>
        <v>6</v>
      </c>
      <c r="I484" s="18">
        <f>IF(G484="","",VLOOKUP(G484,WMS!$E$3:$Q$944,8,FALSE))</f>
        <v>3</v>
      </c>
      <c r="J484" s="18">
        <f>IF(G484="","",VLOOKUP(G484,WMS!$E$3:$Q$944,13,FALSE))</f>
        <v>2.4E-2</v>
      </c>
      <c r="K484" s="26" t="b">
        <f t="shared" si="83"/>
        <v>1</v>
      </c>
      <c r="L484" s="7">
        <v>5</v>
      </c>
      <c r="M484" s="27">
        <f>IF(G484="","",VLOOKUP(G484,WMS!$E$3:$U$944,7,0)*L484)</f>
        <v>30</v>
      </c>
      <c r="N484" s="28" t="str">
        <f>IF(G484="","",VLOOKUP(G484,WMS!$E$3:$U$944,17,0))</f>
        <v>A22-203</v>
      </c>
      <c r="O484" s="29">
        <f t="shared" si="84"/>
        <v>15</v>
      </c>
      <c r="P484" s="29">
        <f t="shared" si="85"/>
        <v>0.12</v>
      </c>
      <c r="Q484" s="26" t="str">
        <f>IF(G484="","",VLOOKUP(G484,WMS!$E$3:$G$944,2,FALSE))</f>
        <v>KAS19030701</v>
      </c>
      <c r="R484" s="26" t="str">
        <f>IF(G484="","",VLOOKUP(G484,WMS!$E$3:$G$944,3,FALSE))</f>
        <v>KAS1903070102</v>
      </c>
      <c r="S484" s="17" t="str">
        <f>IF(R484="","",VLOOKUP(R484,CUSTOMS!$E$3:$N$1470,2,FALSE))</f>
        <v>9503006000</v>
      </c>
      <c r="T484" s="17" t="str">
        <f>IF(R484="","",VLOOKUP(R484,CUSTOMS!$E$3:$N$1470,3,FALSE))</f>
        <v>智力玩具</v>
      </c>
      <c r="U484" s="18">
        <f t="shared" si="86"/>
        <v>12.857142857142856</v>
      </c>
      <c r="V484" s="18" t="str">
        <f>IF(R484="","",VLOOKUP(R484,CUSTOMS!$E$3:$N$1470,5,FALSE))</f>
        <v>千克</v>
      </c>
      <c r="W484" s="33">
        <f>IF(R484="","",VLOOKUP(R484,CUSTOMS!$E$3:$N$1470,6,FALSE))</f>
        <v>14.26</v>
      </c>
      <c r="X484" s="33">
        <f t="shared" si="87"/>
        <v>183.34285714285713</v>
      </c>
      <c r="Y484" s="18" t="str">
        <f>IF(R484="","",VLOOKUP(R484,CUSTOMS!$E$3:$N$1470,8,FALSE))</f>
        <v>港币</v>
      </c>
      <c r="Z484" s="18" t="str">
        <f>IF(R484="","",VLOOKUP(R484,CUSTOMS!$E$3:$N$1470,9,FALSE))</f>
        <v>中国</v>
      </c>
      <c r="AA484" s="18" t="str">
        <f>IF(R484="","",VLOOKUP(R484,CUSTOMS!$E$3:$N$1470,10,FALSE))</f>
        <v>美国</v>
      </c>
      <c r="AB484" s="33">
        <f>IF(R484="","",VLOOKUP(G484,WMS!$E$3:$T$944,15,FALSE))</f>
        <v>0.42857142857142855</v>
      </c>
      <c r="AC484" s="33">
        <f t="shared" si="88"/>
        <v>12.857142857142856</v>
      </c>
      <c r="AD484" s="33" t="str">
        <f>IF(S484="","",VLOOKUP(S484,海关监管条件!$A$1:$B$2000,2,FALSE))</f>
        <v xml:space="preserve">A </v>
      </c>
    </row>
    <row r="485" spans="1:30">
      <c r="A485" s="2">
        <v>43552</v>
      </c>
      <c r="B485" s="2">
        <v>43556</v>
      </c>
      <c r="C485" s="2" t="s">
        <v>4207</v>
      </c>
      <c r="D485" s="19" t="s">
        <v>1230</v>
      </c>
      <c r="E485" s="19" t="s">
        <v>3413</v>
      </c>
      <c r="F485" s="19">
        <v>42601456</v>
      </c>
      <c r="G485" s="17" t="str">
        <f t="shared" si="82"/>
        <v>KG-ARI-1903-00107-02502/42601456</v>
      </c>
      <c r="H485" s="18">
        <f>IF(G485="","",VLOOKUP(G485,WMS!$E$3:$Q$944,7,FALSE))</f>
        <v>6</v>
      </c>
      <c r="I485" s="18">
        <f>IF(G485="","",VLOOKUP(G485,WMS!$E$3:$Q$944,8,FALSE))</f>
        <v>2.8</v>
      </c>
      <c r="J485" s="18">
        <f>IF(G485="","",VLOOKUP(G485,WMS!$E$3:$Q$944,13,FALSE))</f>
        <v>1.6E-2</v>
      </c>
      <c r="K485" s="26" t="b">
        <f t="shared" si="83"/>
        <v>1</v>
      </c>
      <c r="L485" s="7">
        <v>5</v>
      </c>
      <c r="M485" s="27">
        <f>IF(G485="","",VLOOKUP(G485,WMS!$E$3:$U$944,7,0)*L485)</f>
        <v>30</v>
      </c>
      <c r="N485" s="28" t="str">
        <f>IF(G485="","",VLOOKUP(G485,WMS!$E$3:$U$944,17,0))</f>
        <v>A22-203</v>
      </c>
      <c r="O485" s="29">
        <f t="shared" si="84"/>
        <v>14</v>
      </c>
      <c r="P485" s="29">
        <f t="shared" si="85"/>
        <v>0.08</v>
      </c>
      <c r="Q485" s="26" t="str">
        <f>IF(G485="","",VLOOKUP(G485,WMS!$E$3:$G$944,2,FALSE))</f>
        <v>KAS19030701</v>
      </c>
      <c r="R485" s="26" t="str">
        <f>IF(G485="","",VLOOKUP(G485,WMS!$E$3:$G$944,3,FALSE))</f>
        <v>KAS1903070102</v>
      </c>
      <c r="S485" s="17" t="str">
        <f>IF(R485="","",VLOOKUP(R485,CUSTOMS!$E$3:$N$1470,2,FALSE))</f>
        <v>9503006000</v>
      </c>
      <c r="T485" s="17" t="str">
        <f>IF(R485="","",VLOOKUP(R485,CUSTOMS!$E$3:$N$1470,3,FALSE))</f>
        <v>智力玩具</v>
      </c>
      <c r="U485" s="18">
        <f t="shared" si="86"/>
        <v>12.5</v>
      </c>
      <c r="V485" s="18" t="str">
        <f>IF(R485="","",VLOOKUP(R485,CUSTOMS!$E$3:$N$1470,5,FALSE))</f>
        <v>千克</v>
      </c>
      <c r="W485" s="33">
        <f>IF(R485="","",VLOOKUP(R485,CUSTOMS!$E$3:$N$1470,6,FALSE))</f>
        <v>14.26</v>
      </c>
      <c r="X485" s="33">
        <f t="shared" si="87"/>
        <v>178.25</v>
      </c>
      <c r="Y485" s="18" t="str">
        <f>IF(R485="","",VLOOKUP(R485,CUSTOMS!$E$3:$N$1470,8,FALSE))</f>
        <v>港币</v>
      </c>
      <c r="Z485" s="18" t="str">
        <f>IF(R485="","",VLOOKUP(R485,CUSTOMS!$E$3:$N$1470,9,FALSE))</f>
        <v>中国</v>
      </c>
      <c r="AA485" s="18" t="str">
        <f>IF(R485="","",VLOOKUP(R485,CUSTOMS!$E$3:$N$1470,10,FALSE))</f>
        <v>美国</v>
      </c>
      <c r="AB485" s="33">
        <f>IF(R485="","",VLOOKUP(G485,WMS!$E$3:$T$944,15,FALSE))</f>
        <v>0.41666666666666669</v>
      </c>
      <c r="AC485" s="33">
        <f t="shared" si="88"/>
        <v>12.5</v>
      </c>
      <c r="AD485" s="33" t="str">
        <f>IF(S485="","",VLOOKUP(S485,海关监管条件!$A$1:$B$2000,2,FALSE))</f>
        <v xml:space="preserve">A </v>
      </c>
    </row>
    <row r="486" spans="1:30">
      <c r="A486" s="2">
        <v>43552</v>
      </c>
      <c r="B486" s="2">
        <v>43556</v>
      </c>
      <c r="C486" s="2" t="s">
        <v>4207</v>
      </c>
      <c r="D486" s="19" t="s">
        <v>1230</v>
      </c>
      <c r="E486" s="19" t="s">
        <v>3413</v>
      </c>
      <c r="F486" s="19">
        <v>42601470</v>
      </c>
      <c r="G486" s="17" t="str">
        <f t="shared" si="82"/>
        <v>KG-ARI-1903-00107-02502/42601470</v>
      </c>
      <c r="H486" s="18">
        <f>IF(G486="","",VLOOKUP(G486,WMS!$E$3:$Q$944,7,FALSE))</f>
        <v>12</v>
      </c>
      <c r="I486" s="18">
        <f>IF(G486="","",VLOOKUP(G486,WMS!$E$3:$Q$944,8,FALSE))</f>
        <v>2.9</v>
      </c>
      <c r="J486" s="18">
        <f>IF(G486="","",VLOOKUP(G486,WMS!$E$3:$Q$944,13,FALSE))</f>
        <v>3.1E-2</v>
      </c>
      <c r="K486" s="26" t="b">
        <f t="shared" si="83"/>
        <v>1</v>
      </c>
      <c r="L486" s="7">
        <v>3</v>
      </c>
      <c r="M486" s="27">
        <f>IF(G486="","",VLOOKUP(G486,WMS!$E$3:$U$944,7,0)*L486)</f>
        <v>36</v>
      </c>
      <c r="N486" s="28" t="str">
        <f>IF(G486="","",VLOOKUP(G486,WMS!$E$3:$U$944,17,0))</f>
        <v>A22-203</v>
      </c>
      <c r="O486" s="29">
        <f t="shared" si="84"/>
        <v>8.6999999999999993</v>
      </c>
      <c r="P486" s="29">
        <f t="shared" si="85"/>
        <v>9.2999999999999999E-2</v>
      </c>
      <c r="Q486" s="26" t="str">
        <f>IF(G486="","",VLOOKUP(G486,WMS!$E$3:$G$944,2,FALSE))</f>
        <v>KAS19030701</v>
      </c>
      <c r="R486" s="26" t="str">
        <f>IF(G486="","",VLOOKUP(G486,WMS!$E$3:$G$944,3,FALSE))</f>
        <v>KAS1903070102</v>
      </c>
      <c r="S486" s="17" t="str">
        <f>IF(R486="","",VLOOKUP(R486,CUSTOMS!$E$3:$N$1470,2,FALSE))</f>
        <v>9503006000</v>
      </c>
      <c r="T486" s="17" t="str">
        <f>IF(R486="","",VLOOKUP(R486,CUSTOMS!$E$3:$N$1470,3,FALSE))</f>
        <v>智力玩具</v>
      </c>
      <c r="U486" s="18">
        <f t="shared" si="86"/>
        <v>6.75</v>
      </c>
      <c r="V486" s="18" t="str">
        <f>IF(R486="","",VLOOKUP(R486,CUSTOMS!$E$3:$N$1470,5,FALSE))</f>
        <v>千克</v>
      </c>
      <c r="W486" s="33">
        <f>IF(R486="","",VLOOKUP(R486,CUSTOMS!$E$3:$N$1470,6,FALSE))</f>
        <v>14.26</v>
      </c>
      <c r="X486" s="33">
        <f t="shared" si="87"/>
        <v>96.254999999999995</v>
      </c>
      <c r="Y486" s="18" t="str">
        <f>IF(R486="","",VLOOKUP(R486,CUSTOMS!$E$3:$N$1470,8,FALSE))</f>
        <v>港币</v>
      </c>
      <c r="Z486" s="18" t="str">
        <f>IF(R486="","",VLOOKUP(R486,CUSTOMS!$E$3:$N$1470,9,FALSE))</f>
        <v>中国</v>
      </c>
      <c r="AA486" s="18" t="str">
        <f>IF(R486="","",VLOOKUP(R486,CUSTOMS!$E$3:$N$1470,10,FALSE))</f>
        <v>美国</v>
      </c>
      <c r="AB486" s="33">
        <f>IF(R486="","",VLOOKUP(G486,WMS!$E$3:$T$944,15,FALSE))</f>
        <v>0.1875</v>
      </c>
      <c r="AC486" s="33">
        <f t="shared" si="88"/>
        <v>6.75</v>
      </c>
      <c r="AD486" s="33" t="str">
        <f>IF(S486="","",VLOOKUP(S486,海关监管条件!$A$1:$B$2000,2,FALSE))</f>
        <v xml:space="preserve">A </v>
      </c>
    </row>
    <row r="487" spans="1:30">
      <c r="A487" s="2">
        <v>43552</v>
      </c>
      <c r="B487" s="2">
        <v>43556</v>
      </c>
      <c r="C487" s="2" t="s">
        <v>4207</v>
      </c>
      <c r="D487" s="19" t="s">
        <v>1211</v>
      </c>
      <c r="E487" s="19" t="s">
        <v>3410</v>
      </c>
      <c r="F487" s="19">
        <v>42609919</v>
      </c>
      <c r="G487" s="17" t="str">
        <f t="shared" si="82"/>
        <v>KG-ARI-1903-00107-02510/42609919</v>
      </c>
      <c r="H487" s="18">
        <f>IF(G487="","",VLOOKUP(G487,WMS!$E$3:$Q$944,7,FALSE))</f>
        <v>6</v>
      </c>
      <c r="I487" s="18">
        <f>IF(G487="","",VLOOKUP(G487,WMS!$E$3:$Q$944,8,FALSE))</f>
        <v>0.5</v>
      </c>
      <c r="J487" s="18">
        <f>IF(G487="","",VLOOKUP(G487,WMS!$E$3:$Q$944,13,FALSE))</f>
        <v>6.0000000000000001E-3</v>
      </c>
      <c r="K487" s="26" t="b">
        <f t="shared" si="83"/>
        <v>1</v>
      </c>
      <c r="L487" s="7">
        <v>5</v>
      </c>
      <c r="M487" s="27">
        <f>IF(G487="","",VLOOKUP(G487,WMS!$E$3:$U$944,7,0)*L487)</f>
        <v>30</v>
      </c>
      <c r="N487" s="28" t="str">
        <f>IF(G487="","",VLOOKUP(G487,WMS!$E$3:$U$944,17,0))</f>
        <v>A07-302</v>
      </c>
      <c r="O487" s="29">
        <f t="shared" si="84"/>
        <v>2.5</v>
      </c>
      <c r="P487" s="29">
        <f t="shared" si="85"/>
        <v>0.03</v>
      </c>
      <c r="Q487" s="26" t="str">
        <f>IF(G487="","",VLOOKUP(G487,WMS!$E$3:$G$944,2,FALSE))</f>
        <v>KAS19030703</v>
      </c>
      <c r="R487" s="26" t="str">
        <f>IF(G487="","",VLOOKUP(G487,WMS!$E$3:$G$944,3,FALSE))</f>
        <v>KAS1903070301</v>
      </c>
      <c r="S487" s="17" t="str">
        <f>IF(R487="","",VLOOKUP(R487,CUSTOMS!$E$3:$N$1470,2,FALSE))</f>
        <v>9405409000</v>
      </c>
      <c r="T487" s="17" t="str">
        <f>IF(R487="","",VLOOKUP(R487,CUSTOMS!$E$3:$N$1470,3,FALSE))</f>
        <v>装饰灯</v>
      </c>
      <c r="U487" s="18">
        <f t="shared" si="86"/>
        <v>30</v>
      </c>
      <c r="V487" s="18" t="str">
        <f>IF(R487="","",VLOOKUP(R487,CUSTOMS!$E$3:$N$1470,5,FALSE))</f>
        <v>套</v>
      </c>
      <c r="W487" s="33">
        <f>IF(R487="","",VLOOKUP(R487,CUSTOMS!$E$3:$N$1470,6,FALSE))</f>
        <v>1.01</v>
      </c>
      <c r="X487" s="33">
        <f t="shared" si="87"/>
        <v>30.3</v>
      </c>
      <c r="Y487" s="18" t="str">
        <f>IF(R487="","",VLOOKUP(R487,CUSTOMS!$E$3:$N$1470,8,FALSE))</f>
        <v>美元</v>
      </c>
      <c r="Z487" s="18" t="str">
        <f>IF(R487="","",VLOOKUP(R487,CUSTOMS!$E$3:$N$1470,9,FALSE))</f>
        <v>中国</v>
      </c>
      <c r="AA487" s="18" t="str">
        <f>IF(R487="","",VLOOKUP(R487,CUSTOMS!$E$3:$N$1470,10,FALSE))</f>
        <v>美国</v>
      </c>
      <c r="AB487" s="33">
        <f>IF(R487="","",VLOOKUP(G487,WMS!$E$3:$T$944,15,FALSE))</f>
        <v>7.0000000000000007E-2</v>
      </c>
      <c r="AC487" s="33">
        <f t="shared" si="88"/>
        <v>2.1</v>
      </c>
      <c r="AD487" s="33" t="str">
        <f>IF(S487="","",VLOOKUP(S487,海关监管条件!$A$1:$B$2000,2,FALSE))</f>
        <v xml:space="preserve">无 </v>
      </c>
    </row>
    <row r="488" spans="1:30">
      <c r="A488" s="2">
        <v>43552</v>
      </c>
      <c r="B488" s="2">
        <v>43556</v>
      </c>
      <c r="C488" s="2" t="s">
        <v>4207</v>
      </c>
      <c r="D488" s="19" t="s">
        <v>1211</v>
      </c>
      <c r="E488" s="19" t="s">
        <v>3410</v>
      </c>
      <c r="F488" s="19">
        <v>42656821</v>
      </c>
      <c r="G488" s="17" t="str">
        <f t="shared" si="82"/>
        <v>KG-ARI-1903-00107-02510/42656821</v>
      </c>
      <c r="H488" s="18">
        <f>IF(G488="","",VLOOKUP(G488,WMS!$E$3:$Q$944,7,FALSE))</f>
        <v>6</v>
      </c>
      <c r="I488" s="18">
        <f>IF(G488="","",VLOOKUP(G488,WMS!$E$3:$Q$944,8,FALSE))</f>
        <v>1.3</v>
      </c>
      <c r="J488" s="18">
        <f>IF(G488="","",VLOOKUP(G488,WMS!$E$3:$Q$944,13,FALSE))</f>
        <v>1.7000000000000001E-2</v>
      </c>
      <c r="K488" s="26" t="b">
        <f t="shared" si="83"/>
        <v>1</v>
      </c>
      <c r="L488" s="7">
        <v>5</v>
      </c>
      <c r="M488" s="27">
        <f>IF(G488="","",VLOOKUP(G488,WMS!$E$3:$U$944,7,0)*L488)</f>
        <v>30</v>
      </c>
      <c r="N488" s="28" t="str">
        <f>IF(G488="","",VLOOKUP(G488,WMS!$E$3:$U$944,17,0))</f>
        <v>A07-302</v>
      </c>
      <c r="O488" s="29">
        <f t="shared" si="84"/>
        <v>6.5</v>
      </c>
      <c r="P488" s="29">
        <f t="shared" si="85"/>
        <v>8.5000000000000006E-2</v>
      </c>
      <c r="Q488" s="26" t="str">
        <f>IF(G488="","",VLOOKUP(G488,WMS!$E$3:$G$944,2,FALSE))</f>
        <v>KAS19030703</v>
      </c>
      <c r="R488" s="26" t="str">
        <f>IF(G488="","",VLOOKUP(G488,WMS!$E$3:$G$944,3,FALSE))</f>
        <v>KAS1903070303</v>
      </c>
      <c r="S488" s="17" t="str">
        <f>IF(R488="","",VLOOKUP(R488,CUSTOMS!$E$3:$N$1470,2,FALSE))</f>
        <v>9405409000</v>
      </c>
      <c r="T488" s="17" t="str">
        <f>IF(R488="","",VLOOKUP(R488,CUSTOMS!$E$3:$N$1470,3,FALSE))</f>
        <v>装饰灯</v>
      </c>
      <c r="U488" s="18">
        <f t="shared" si="86"/>
        <v>30</v>
      </c>
      <c r="V488" s="18" t="str">
        <f>IF(R488="","",VLOOKUP(R488,CUSTOMS!$E$3:$N$1470,5,FALSE))</f>
        <v>套</v>
      </c>
      <c r="W488" s="33">
        <f>IF(R488="","",VLOOKUP(R488,CUSTOMS!$E$3:$N$1470,6,FALSE))</f>
        <v>1.25</v>
      </c>
      <c r="X488" s="33">
        <f t="shared" si="87"/>
        <v>37.5</v>
      </c>
      <c r="Y488" s="18" t="str">
        <f>IF(R488="","",VLOOKUP(R488,CUSTOMS!$E$3:$N$1470,8,FALSE))</f>
        <v>美元</v>
      </c>
      <c r="Z488" s="18" t="str">
        <f>IF(R488="","",VLOOKUP(R488,CUSTOMS!$E$3:$N$1470,9,FALSE))</f>
        <v>中国</v>
      </c>
      <c r="AA488" s="18" t="str">
        <f>IF(R488="","",VLOOKUP(R488,CUSTOMS!$E$3:$N$1470,10,FALSE))</f>
        <v>美国</v>
      </c>
      <c r="AB488" s="33">
        <f>IF(R488="","",VLOOKUP(G488,WMS!$E$3:$T$944,15,FALSE))</f>
        <v>0.16666666666666666</v>
      </c>
      <c r="AC488" s="33">
        <f t="shared" si="88"/>
        <v>5</v>
      </c>
      <c r="AD488" s="33" t="str">
        <f>IF(S488="","",VLOOKUP(S488,海关监管条件!$A$1:$B$2000,2,FALSE))</f>
        <v xml:space="preserve">无 </v>
      </c>
    </row>
    <row r="489" spans="1:30">
      <c r="A489" s="2">
        <v>43552</v>
      </c>
      <c r="B489" s="2">
        <v>43556</v>
      </c>
      <c r="C489" s="2" t="s">
        <v>4207</v>
      </c>
      <c r="D489" s="19" t="s">
        <v>1211</v>
      </c>
      <c r="E489" s="19" t="s">
        <v>3410</v>
      </c>
      <c r="F489" s="19">
        <v>42656845</v>
      </c>
      <c r="G489" s="17" t="str">
        <f t="shared" si="82"/>
        <v>KG-ARI-1903-00107-02510/42656845</v>
      </c>
      <c r="H489" s="18">
        <f>IF(G489="","",VLOOKUP(G489,WMS!$E$3:$Q$944,7,FALSE))</f>
        <v>6</v>
      </c>
      <c r="I489" s="18">
        <f>IF(G489="","",VLOOKUP(G489,WMS!$E$3:$Q$944,8,FALSE))</f>
        <v>1.1000000000000001</v>
      </c>
      <c r="J489" s="18">
        <f>IF(G489="","",VLOOKUP(G489,WMS!$E$3:$Q$944,13,FALSE))</f>
        <v>1.2999999999999999E-2</v>
      </c>
      <c r="K489" s="26" t="b">
        <f t="shared" si="83"/>
        <v>1</v>
      </c>
      <c r="L489" s="7">
        <v>5</v>
      </c>
      <c r="M489" s="27">
        <f>IF(G489="","",VLOOKUP(G489,WMS!$E$3:$U$944,7,0)*L489)</f>
        <v>30</v>
      </c>
      <c r="N489" s="28" t="str">
        <f>IF(G489="","",VLOOKUP(G489,WMS!$E$3:$U$944,17,0))</f>
        <v>A07-302</v>
      </c>
      <c r="O489" s="29">
        <f t="shared" si="84"/>
        <v>5.5</v>
      </c>
      <c r="P489" s="29">
        <f t="shared" si="85"/>
        <v>6.5000000000000002E-2</v>
      </c>
      <c r="Q489" s="26" t="str">
        <f>IF(G489="","",VLOOKUP(G489,WMS!$E$3:$G$944,2,FALSE))</f>
        <v>KAS19030703</v>
      </c>
      <c r="R489" s="26" t="str">
        <f>IF(G489="","",VLOOKUP(G489,WMS!$E$3:$G$944,3,FALSE))</f>
        <v>KAS1903070304</v>
      </c>
      <c r="S489" s="17" t="str">
        <f>IF(R489="","",VLOOKUP(R489,CUSTOMS!$E$3:$N$1470,2,FALSE))</f>
        <v>9405409000</v>
      </c>
      <c r="T489" s="17" t="str">
        <f>IF(R489="","",VLOOKUP(R489,CUSTOMS!$E$3:$N$1470,3,FALSE))</f>
        <v>装饰灯</v>
      </c>
      <c r="U489" s="18">
        <f t="shared" si="86"/>
        <v>30</v>
      </c>
      <c r="V489" s="18" t="str">
        <f>IF(R489="","",VLOOKUP(R489,CUSTOMS!$E$3:$N$1470,5,FALSE))</f>
        <v>套</v>
      </c>
      <c r="W489" s="33">
        <f>IF(R489="","",VLOOKUP(R489,CUSTOMS!$E$3:$N$1470,6,FALSE))</f>
        <v>1.25</v>
      </c>
      <c r="X489" s="33">
        <f t="shared" si="87"/>
        <v>37.5</v>
      </c>
      <c r="Y489" s="18" t="str">
        <f>IF(R489="","",VLOOKUP(R489,CUSTOMS!$E$3:$N$1470,8,FALSE))</f>
        <v>美元</v>
      </c>
      <c r="Z489" s="18" t="str">
        <f>IF(R489="","",VLOOKUP(R489,CUSTOMS!$E$3:$N$1470,9,FALSE))</f>
        <v>中国</v>
      </c>
      <c r="AA489" s="18" t="str">
        <f>IF(R489="","",VLOOKUP(R489,CUSTOMS!$E$3:$N$1470,10,FALSE))</f>
        <v>美国</v>
      </c>
      <c r="AB489" s="33">
        <f>IF(R489="","",VLOOKUP(G489,WMS!$E$3:$T$944,15,FALSE))</f>
        <v>0.14166666666666666</v>
      </c>
      <c r="AC489" s="33">
        <f t="shared" si="88"/>
        <v>4.25</v>
      </c>
      <c r="AD489" s="33" t="str">
        <f>IF(S489="","",VLOOKUP(S489,海关监管条件!$A$1:$B$2000,2,FALSE))</f>
        <v xml:space="preserve">无 </v>
      </c>
    </row>
    <row r="490" spans="1:30">
      <c r="A490" s="2">
        <v>43552</v>
      </c>
      <c r="B490" s="2">
        <v>43556</v>
      </c>
      <c r="C490" s="2" t="s">
        <v>4207</v>
      </c>
      <c r="D490" s="19" t="s">
        <v>1332</v>
      </c>
      <c r="E490" s="19" t="s">
        <v>3473</v>
      </c>
      <c r="F490" s="19">
        <v>42549369</v>
      </c>
      <c r="G490" s="17" t="str">
        <f t="shared" si="82"/>
        <v>KG-ARI-1903-00107-02513/42549369</v>
      </c>
      <c r="H490" s="18">
        <f>IF(G490="","",VLOOKUP(G490,WMS!$E$3:$Q$944,7,FALSE))</f>
        <v>6</v>
      </c>
      <c r="I490" s="18">
        <f>IF(G490="","",VLOOKUP(G490,WMS!$E$3:$Q$944,8,FALSE))</f>
        <v>1</v>
      </c>
      <c r="J490" s="18">
        <f>IF(G490="","",VLOOKUP(G490,WMS!$E$3:$Q$944,13,FALSE))</f>
        <v>1.4E-2</v>
      </c>
      <c r="K490" s="26" t="b">
        <f t="shared" si="83"/>
        <v>1</v>
      </c>
      <c r="L490" s="7">
        <v>5</v>
      </c>
      <c r="M490" s="27">
        <f>IF(G490="","",VLOOKUP(G490,WMS!$E$3:$U$944,7,0)*L490)</f>
        <v>30</v>
      </c>
      <c r="N490" s="28" t="str">
        <f>IF(G490="","",VLOOKUP(G490,WMS!$E$3:$U$944,17,0))</f>
        <v>A18-203</v>
      </c>
      <c r="O490" s="29">
        <f t="shared" si="84"/>
        <v>5</v>
      </c>
      <c r="P490" s="29">
        <f t="shared" si="85"/>
        <v>7.0000000000000007E-2</v>
      </c>
      <c r="Q490" s="26" t="str">
        <f>IF(G490="","",VLOOKUP(G490,WMS!$E$3:$G$944,2,FALSE))</f>
        <v>KAS19031401</v>
      </c>
      <c r="R490" s="26" t="str">
        <f>IF(G490="","",VLOOKUP(G490,WMS!$E$3:$G$944,3,FALSE))</f>
        <v>KAS1903140106</v>
      </c>
      <c r="S490" s="17" t="str">
        <f>IF(R490="","",VLOOKUP(R490,CUSTOMS!$E$3:$N$1470,2,FALSE))</f>
        <v>9503008900</v>
      </c>
      <c r="T490" s="17" t="str">
        <f>IF(R490="","",VLOOKUP(R490,CUSTOMS!$E$3:$N$1470,3,FALSE))</f>
        <v>塑胶玩具</v>
      </c>
      <c r="U490" s="18">
        <f t="shared" si="86"/>
        <v>2.8571428571428568</v>
      </c>
      <c r="V490" s="18" t="str">
        <f>IF(R490="","",VLOOKUP(R490,CUSTOMS!$E$3:$N$1470,5,FALSE))</f>
        <v>千克</v>
      </c>
      <c r="W490" s="33">
        <f>IF(R490="","",VLOOKUP(R490,CUSTOMS!$E$3:$N$1470,6,FALSE))</f>
        <v>9.0562500000000004</v>
      </c>
      <c r="X490" s="33">
        <f t="shared" si="87"/>
        <v>25.874999999999996</v>
      </c>
      <c r="Y490" s="18" t="str">
        <f>IF(R490="","",VLOOKUP(R490,CUSTOMS!$E$3:$N$1470,8,FALSE))</f>
        <v>美元</v>
      </c>
      <c r="Z490" s="18" t="str">
        <f>IF(R490="","",VLOOKUP(R490,CUSTOMS!$E$3:$N$1470,9,FALSE))</f>
        <v>中国</v>
      </c>
      <c r="AA490" s="18" t="str">
        <f>IF(R490="","",VLOOKUP(R490,CUSTOMS!$E$3:$N$1470,10,FALSE))</f>
        <v>美国</v>
      </c>
      <c r="AB490" s="33">
        <f>IF(R490="","",VLOOKUP(G490,WMS!$E$3:$T$944,15,FALSE))</f>
        <v>9.5238095238095233E-2</v>
      </c>
      <c r="AC490" s="33">
        <f t="shared" si="88"/>
        <v>2.8571428571428568</v>
      </c>
      <c r="AD490" s="33" t="str">
        <f>IF(S490="","",VLOOKUP(S490,海关监管条件!$A$1:$B$2000,2,FALSE))</f>
        <v xml:space="preserve">A </v>
      </c>
    </row>
    <row r="491" spans="1:30">
      <c r="A491" s="2">
        <v>43558</v>
      </c>
      <c r="B491" s="2">
        <v>43559</v>
      </c>
      <c r="C491" s="2" t="s">
        <v>4208</v>
      </c>
      <c r="D491" s="19" t="s">
        <v>459</v>
      </c>
      <c r="E491" s="19" t="s">
        <v>2934</v>
      </c>
      <c r="F491" s="19">
        <v>42588740</v>
      </c>
      <c r="G491" s="17" t="str">
        <f t="shared" si="82"/>
        <v>KG-ARI-1812-00048-01339/42588740</v>
      </c>
      <c r="H491" s="18">
        <f>IF(G491="","",VLOOKUP(G491,WMS!$E$3:$Q$944,7,FALSE))</f>
        <v>6</v>
      </c>
      <c r="I491" s="18">
        <f>IF(G491="","",VLOOKUP(G491,WMS!$E$3:$Q$944,8,FALSE))</f>
        <v>8</v>
      </c>
      <c r="J491" s="18">
        <f>IF(G491="","",VLOOKUP(G491,WMS!$E$3:$Q$944,13,FALSE))</f>
        <v>3.2000000000000001E-2</v>
      </c>
      <c r="K491" s="26" t="b">
        <f t="shared" si="83"/>
        <v>1</v>
      </c>
      <c r="L491" s="7">
        <v>1</v>
      </c>
      <c r="M491" s="27">
        <f>IF(G491="","",VLOOKUP(G491,WMS!$E$3:$U$944,7,0)*L491)</f>
        <v>6</v>
      </c>
      <c r="N491" s="28" t="str">
        <f>IF(G491="","",VLOOKUP(G491,WMS!$E$3:$U$944,17,0))</f>
        <v>A40-303</v>
      </c>
      <c r="O491" s="29">
        <f t="shared" si="84"/>
        <v>8</v>
      </c>
      <c r="P491" s="29">
        <f t="shared" si="85"/>
        <v>3.2000000000000001E-2</v>
      </c>
      <c r="Q491" s="26" t="str">
        <f>IF(G491="","",VLOOKUP(G491,WMS!$E$3:$G$944,2,FALSE))</f>
        <v>KAS18121201</v>
      </c>
      <c r="R491" s="26" t="str">
        <f>IF(G491="","",VLOOKUP(G491,WMS!$E$3:$G$944,3,FALSE))</f>
        <v>KAS1812120106</v>
      </c>
      <c r="S491" s="17" t="str">
        <f>IF(R491="","",VLOOKUP(R491,CUSTOMS!$E$3:$N$1470,2,FALSE))</f>
        <v>6911101900</v>
      </c>
      <c r="T491" s="17" t="str">
        <f>IF(R491="","",VLOOKUP(R491,CUSTOMS!$E$3:$N$1470,3,FALSE))</f>
        <v>日用瓷：碗</v>
      </c>
      <c r="U491" s="18">
        <f t="shared" si="86"/>
        <v>6</v>
      </c>
      <c r="V491" s="18" t="str">
        <f>IF(R491="","",VLOOKUP(R491,CUSTOMS!$E$3:$N$1470,5,FALSE))</f>
        <v>件</v>
      </c>
      <c r="W491" s="33">
        <f>IF(R491="","",VLOOKUP(R491,CUSTOMS!$E$3:$N$1470,6,FALSE))</f>
        <v>2.6574</v>
      </c>
      <c r="X491" s="33">
        <f t="shared" si="87"/>
        <v>15.9444</v>
      </c>
      <c r="Y491" s="18" t="str">
        <f>IF(R491="","",VLOOKUP(R491,CUSTOMS!$E$3:$N$1470,8,FALSE))</f>
        <v>美元</v>
      </c>
      <c r="Z491" s="18" t="str">
        <f>IF(R491="","",VLOOKUP(R491,CUSTOMS!$E$3:$N$1470,9,FALSE))</f>
        <v>中国</v>
      </c>
      <c r="AA491" s="18" t="str">
        <f>IF(R491="","",VLOOKUP(R491,CUSTOMS!$E$3:$N$1470,10,FALSE))</f>
        <v>美国</v>
      </c>
      <c r="AB491" s="33">
        <f>IF(R491="","",VLOOKUP(G491,WMS!$E$3:$T$944,15,FALSE))</f>
        <v>1.0999999999999999</v>
      </c>
      <c r="AC491" s="33">
        <f t="shared" si="88"/>
        <v>6.6</v>
      </c>
      <c r="AD491" s="33" t="str">
        <f>IF(S491="","",VLOOKUP(S491,海关监管条件!$A$1:$B$2000,2,FALSE))</f>
        <v>A</v>
      </c>
    </row>
    <row r="492" spans="1:30">
      <c r="A492" s="2">
        <v>43558</v>
      </c>
      <c r="B492" s="2">
        <v>43559</v>
      </c>
      <c r="C492" s="2" t="s">
        <v>4208</v>
      </c>
      <c r="D492" s="19" t="s">
        <v>1244</v>
      </c>
      <c r="E492" s="19" t="s">
        <v>3417</v>
      </c>
      <c r="F492" s="19">
        <v>42433552</v>
      </c>
      <c r="G492" s="17" t="str">
        <f t="shared" si="82"/>
        <v>KG-ARI-1903-00107-02490/42433552</v>
      </c>
      <c r="H492" s="18">
        <f>IF(G492="","",VLOOKUP(G492,WMS!$E$3:$Q$944,7,FALSE))</f>
        <v>5</v>
      </c>
      <c r="I492" s="18">
        <f>IF(G492="","",VLOOKUP(G492,WMS!$E$3:$Q$944,8,FALSE))</f>
        <v>3.2</v>
      </c>
      <c r="J492" s="18">
        <f>IF(G492="","",VLOOKUP(G492,WMS!$E$3:$Q$944,13,FALSE))</f>
        <v>2.8000000000000001E-2</v>
      </c>
      <c r="K492" s="26" t="b">
        <f t="shared" si="83"/>
        <v>1</v>
      </c>
      <c r="L492" s="7">
        <v>3</v>
      </c>
      <c r="M492" s="27">
        <f>IF(G492="","",VLOOKUP(G492,WMS!$E$3:$U$944,7,0)*L492)</f>
        <v>15</v>
      </c>
      <c r="N492" s="28" t="str">
        <f>IF(G492="","",VLOOKUP(G492,WMS!$E$3:$U$944,17,0))</f>
        <v>A10-302</v>
      </c>
      <c r="O492" s="29">
        <f t="shared" si="84"/>
        <v>9.6000000000000014</v>
      </c>
      <c r="P492" s="29">
        <f t="shared" si="85"/>
        <v>8.4000000000000005E-2</v>
      </c>
      <c r="Q492" s="26" t="str">
        <f>IF(G492="","",VLOOKUP(G492,WMS!$E$3:$G$944,2,FALSE))</f>
        <v>KAS19030801</v>
      </c>
      <c r="R492" s="26" t="str">
        <f>IF(G492="","",VLOOKUP(G492,WMS!$E$3:$G$944,3,FALSE))</f>
        <v>KAS1903080101</v>
      </c>
      <c r="S492" s="17" t="str">
        <f>IF(R492="","",VLOOKUP(R492,CUSTOMS!$E$3:$N$1470,2,FALSE))</f>
        <v>4202920000</v>
      </c>
      <c r="T492" s="17" t="str">
        <f>IF(R492="","",VLOOKUP(R492,CUSTOMS!$E$3:$N$1470,3,FALSE))</f>
        <v>电脑包</v>
      </c>
      <c r="U492" s="18">
        <f t="shared" si="86"/>
        <v>15</v>
      </c>
      <c r="V492" s="18" t="str">
        <f>IF(R492="","",VLOOKUP(R492,CUSTOMS!$E$3:$N$1470,5,FALSE))</f>
        <v>个</v>
      </c>
      <c r="W492" s="33">
        <f>IF(R492="","",VLOOKUP(R492,CUSTOMS!$E$3:$N$1470,6,FALSE))</f>
        <v>4.0850999999999997</v>
      </c>
      <c r="X492" s="33">
        <f t="shared" si="87"/>
        <v>61.276499999999999</v>
      </c>
      <c r="Y492" s="18" t="str">
        <f>IF(R492="","",VLOOKUP(R492,CUSTOMS!$E$3:$N$1470,8,FALSE))</f>
        <v>美元</v>
      </c>
      <c r="Z492" s="18" t="str">
        <f>IF(R492="","",VLOOKUP(R492,CUSTOMS!$E$3:$N$1470,9,FALSE))</f>
        <v>中国</v>
      </c>
      <c r="AA492" s="18" t="str">
        <f>IF(R492="","",VLOOKUP(R492,CUSTOMS!$E$3:$N$1470,10,FALSE))</f>
        <v>美国</v>
      </c>
      <c r="AB492" s="33">
        <f>IF(R492="","",VLOOKUP(G492,WMS!$E$3:$T$944,15,FALSE))</f>
        <v>0.67500000000000004</v>
      </c>
      <c r="AC492" s="33">
        <f t="shared" si="88"/>
        <v>10.125</v>
      </c>
      <c r="AD492" s="33" t="str">
        <f>IF(S492="","",VLOOKUP(S492,海关监管条件!$A$1:$B$2000,2,FALSE))</f>
        <v xml:space="preserve">无 </v>
      </c>
    </row>
    <row r="493" spans="1:30">
      <c r="A493" s="2">
        <v>43558</v>
      </c>
      <c r="B493" s="2">
        <v>43559</v>
      </c>
      <c r="C493" s="2" t="s">
        <v>4208</v>
      </c>
      <c r="D493" s="19" t="s">
        <v>1459</v>
      </c>
      <c r="E493" s="19" t="s">
        <v>3522</v>
      </c>
      <c r="F493" s="19" t="s">
        <v>3524</v>
      </c>
      <c r="G493" s="17" t="str">
        <f t="shared" si="82"/>
        <v>KG-ARI-1903-00107-02505/42439851</v>
      </c>
      <c r="H493" s="18">
        <f>IF(G493="","",VLOOKUP(G493,WMS!$E$3:$Q$944,7,FALSE))</f>
        <v>12</v>
      </c>
      <c r="I493" s="18">
        <f>IF(G493="","",VLOOKUP(G493,WMS!$E$3:$Q$944,8,FALSE))</f>
        <v>1.6</v>
      </c>
      <c r="J493" s="18">
        <f>IF(G493="","",VLOOKUP(G493,WMS!$E$3:$Q$944,13,FALSE))</f>
        <v>1.2999999999999999E-2</v>
      </c>
      <c r="K493" s="26" t="b">
        <f t="shared" si="83"/>
        <v>1</v>
      </c>
      <c r="L493" s="7">
        <v>3</v>
      </c>
      <c r="M493" s="27">
        <f>IF(G493="","",VLOOKUP(G493,WMS!$E$3:$U$944,7,0)*L493)</f>
        <v>36</v>
      </c>
      <c r="N493" s="28" t="str">
        <f>IF(G493="","",VLOOKUP(G493,WMS!$E$3:$U$944,17,0))</f>
        <v>A38-203</v>
      </c>
      <c r="O493" s="29">
        <f t="shared" si="84"/>
        <v>4.8000000000000007</v>
      </c>
      <c r="P493" s="29">
        <f t="shared" si="85"/>
        <v>3.9E-2</v>
      </c>
      <c r="Q493" s="26" t="str">
        <f>IF(G493="","",VLOOKUP(G493,WMS!$E$3:$G$944,2,FALSE))</f>
        <v>KAS19032005</v>
      </c>
      <c r="R493" s="26" t="str">
        <f>IF(G493="","",VLOOKUP(G493,WMS!$E$3:$G$944,3,FALSE))</f>
        <v>KAS1903200502</v>
      </c>
      <c r="S493" s="17" t="str">
        <f>IF(R493="","",VLOOKUP(R493,CUSTOMS!$E$3:$N$1470,2,FALSE))</f>
        <v>3926909090</v>
      </c>
      <c r="T493" s="17" t="str">
        <f>IF(R493="","",VLOOKUP(R493,CUSTOMS!$E$3:$N$1470,3,FALSE))</f>
        <v>塑料宠物碗</v>
      </c>
      <c r="U493" s="18">
        <f t="shared" si="86"/>
        <v>36</v>
      </c>
      <c r="V493" s="18" t="str">
        <f>IF(R493="","",VLOOKUP(R493,CUSTOMS!$E$3:$N$1470,5,FALSE))</f>
        <v>个</v>
      </c>
      <c r="W493" s="33">
        <f>IF(R493="","",VLOOKUP(R493,CUSTOMS!$E$3:$N$1470,6,FALSE))</f>
        <v>0.75</v>
      </c>
      <c r="X493" s="33">
        <f t="shared" si="87"/>
        <v>27</v>
      </c>
      <c r="Y493" s="18" t="str">
        <f>IF(R493="","",VLOOKUP(R493,CUSTOMS!$E$3:$N$1470,8,FALSE))</f>
        <v>美元</v>
      </c>
      <c r="Z493" s="18" t="str">
        <f>IF(R493="","",VLOOKUP(R493,CUSTOMS!$E$3:$N$1470,9,FALSE))</f>
        <v>中国</v>
      </c>
      <c r="AA493" s="18" t="str">
        <f>IF(R493="","",VLOOKUP(R493,CUSTOMS!$E$3:$N$1470,10,FALSE))</f>
        <v>美国</v>
      </c>
      <c r="AB493" s="33">
        <f>IF(R493="","",VLOOKUP(G493,WMS!$E$3:$T$944,15,FALSE))</f>
        <v>0.10833333333333334</v>
      </c>
      <c r="AC493" s="33">
        <f t="shared" si="88"/>
        <v>3.9000000000000004</v>
      </c>
      <c r="AD493" s="33" t="str">
        <f>IF(S493="","",VLOOKUP(S493,海关监管条件!$A$1:$B$2000,2,FALSE))</f>
        <v>无</v>
      </c>
    </row>
    <row r="494" spans="1:30">
      <c r="A494" s="2">
        <v>43558</v>
      </c>
      <c r="B494" s="2">
        <v>43559</v>
      </c>
      <c r="C494" s="2" t="s">
        <v>4208</v>
      </c>
      <c r="D494" s="19" t="s">
        <v>1459</v>
      </c>
      <c r="E494" s="19" t="s">
        <v>3522</v>
      </c>
      <c r="F494" s="19" t="s">
        <v>3525</v>
      </c>
      <c r="G494" s="17" t="str">
        <f t="shared" si="82"/>
        <v>KG-ARI-1903-00107-02505/42440444</v>
      </c>
      <c r="H494" s="18">
        <f>IF(G494="","",VLOOKUP(G494,WMS!$E$3:$Q$944,7,FALSE))</f>
        <v>12</v>
      </c>
      <c r="I494" s="18">
        <f>IF(G494="","",VLOOKUP(G494,WMS!$E$3:$Q$944,8,FALSE))</f>
        <v>7.1</v>
      </c>
      <c r="J494" s="18">
        <f>IF(G494="","",VLOOKUP(G494,WMS!$E$3:$Q$944,13,FALSE))</f>
        <v>2.8000000000000001E-2</v>
      </c>
      <c r="K494" s="26" t="b">
        <f t="shared" si="83"/>
        <v>1</v>
      </c>
      <c r="L494" s="7">
        <v>1</v>
      </c>
      <c r="M494" s="27">
        <f>IF(G494="","",VLOOKUP(G494,WMS!$E$3:$U$944,7,0)*L494)</f>
        <v>12</v>
      </c>
      <c r="N494" s="28" t="str">
        <f>IF(G494="","",VLOOKUP(G494,WMS!$E$3:$U$944,17,0))</f>
        <v>A38-203</v>
      </c>
      <c r="O494" s="29">
        <f t="shared" si="84"/>
        <v>7.1</v>
      </c>
      <c r="P494" s="29">
        <f t="shared" si="85"/>
        <v>2.8000000000000001E-2</v>
      </c>
      <c r="Q494" s="26" t="str">
        <f>IF(G494="","",VLOOKUP(G494,WMS!$E$3:$G$944,2,FALSE))</f>
        <v>KAS19032005</v>
      </c>
      <c r="R494" s="26" t="str">
        <f>IF(G494="","",VLOOKUP(G494,WMS!$E$3:$G$944,3,FALSE))</f>
        <v>KAS1903200501</v>
      </c>
      <c r="S494" s="17" t="str">
        <f>IF(R494="","",VLOOKUP(R494,CUSTOMS!$E$3:$N$1470,2,FALSE))</f>
        <v>5609000000</v>
      </c>
      <c r="T494" s="17" t="str">
        <f>IF(R494="","",VLOOKUP(R494,CUSTOMS!$E$3:$N$1470,3,FALSE))</f>
        <v>棉绳狗咬物</v>
      </c>
      <c r="U494" s="18">
        <f t="shared" si="86"/>
        <v>12</v>
      </c>
      <c r="V494" s="18" t="str">
        <f>IF(R494="","",VLOOKUP(R494,CUSTOMS!$E$3:$N$1470,5,FALSE))</f>
        <v>个</v>
      </c>
      <c r="W494" s="33">
        <f>IF(R494="","",VLOOKUP(R494,CUSTOMS!$E$3:$N$1470,6,FALSE))</f>
        <v>2.9</v>
      </c>
      <c r="X494" s="33">
        <f t="shared" si="87"/>
        <v>34.799999999999997</v>
      </c>
      <c r="Y494" s="18" t="str">
        <f>IF(R494="","",VLOOKUP(R494,CUSTOMS!$E$3:$N$1470,8,FALSE))</f>
        <v>美元</v>
      </c>
      <c r="Z494" s="18" t="str">
        <f>IF(R494="","",VLOOKUP(R494,CUSTOMS!$E$3:$N$1470,9,FALSE))</f>
        <v>中国</v>
      </c>
      <c r="AA494" s="18" t="str">
        <f>IF(R494="","",VLOOKUP(R494,CUSTOMS!$E$3:$N$1470,10,FALSE))</f>
        <v>美国</v>
      </c>
      <c r="AB494" s="33">
        <f>IF(R494="","",VLOOKUP(G494,WMS!$E$3:$T$944,15,FALSE))</f>
        <v>0.55833333333333335</v>
      </c>
      <c r="AC494" s="33">
        <f t="shared" si="88"/>
        <v>6.7</v>
      </c>
      <c r="AD494" s="33" t="str">
        <f>IF(S494="","",VLOOKUP(S494,海关监管条件!$A$1:$B$2000,2,FALSE))</f>
        <v>无</v>
      </c>
    </row>
    <row r="495" spans="1:30">
      <c r="A495" s="2">
        <v>43558</v>
      </c>
      <c r="B495" s="2">
        <v>43559</v>
      </c>
      <c r="C495" s="2" t="s">
        <v>4208</v>
      </c>
      <c r="D495" s="19" t="s">
        <v>1459</v>
      </c>
      <c r="E495" s="19" t="s">
        <v>3522</v>
      </c>
      <c r="F495" s="19" t="s">
        <v>3523</v>
      </c>
      <c r="G495" s="17" t="str">
        <f t="shared" si="82"/>
        <v>KG-ARI-1903-00107-02505/42504696</v>
      </c>
      <c r="H495" s="18">
        <f>IF(G495="","",VLOOKUP(G495,WMS!$E$3:$Q$944,7,FALSE))</f>
        <v>6</v>
      </c>
      <c r="I495" s="18">
        <f>IF(G495="","",VLOOKUP(G495,WMS!$E$3:$Q$944,8,FALSE))</f>
        <v>2.2000000000000002</v>
      </c>
      <c r="J495" s="18">
        <f>IF(G495="","",VLOOKUP(G495,WMS!$E$3:$Q$944,13,FALSE))</f>
        <v>2.1999999999999999E-2</v>
      </c>
      <c r="K495" s="26" t="b">
        <f t="shared" si="83"/>
        <v>1</v>
      </c>
      <c r="L495" s="7">
        <v>5</v>
      </c>
      <c r="M495" s="27">
        <f>IF(G495="","",VLOOKUP(G495,WMS!$E$3:$U$944,7,0)*L495)</f>
        <v>30</v>
      </c>
      <c r="N495" s="28" t="str">
        <f>IF(G495="","",VLOOKUP(G495,WMS!$E$3:$U$944,17,0))</f>
        <v>A38-203</v>
      </c>
      <c r="O495" s="29">
        <f t="shared" si="84"/>
        <v>11</v>
      </c>
      <c r="P495" s="29">
        <f t="shared" si="85"/>
        <v>0.10999999999999999</v>
      </c>
      <c r="Q495" s="26" t="str">
        <f>IF(G495="","",VLOOKUP(G495,WMS!$E$3:$G$944,2,FALSE))</f>
        <v>KAS19032005</v>
      </c>
      <c r="R495" s="26" t="str">
        <f>IF(G495="","",VLOOKUP(G495,WMS!$E$3:$G$944,3,FALSE))</f>
        <v>KAS1903200506</v>
      </c>
      <c r="S495" s="17" t="str">
        <f>IF(R495="","",VLOOKUP(R495,CUSTOMS!$E$3:$N$1470,2,FALSE))</f>
        <v>3926909090</v>
      </c>
      <c r="T495" s="17" t="str">
        <f>IF(R495="","",VLOOKUP(R495,CUSTOMS!$E$3:$N$1470,3,FALSE))</f>
        <v>塑料猫砂盆</v>
      </c>
      <c r="U495" s="18">
        <f t="shared" si="86"/>
        <v>30</v>
      </c>
      <c r="V495" s="18" t="str">
        <f>IF(R495="","",VLOOKUP(R495,CUSTOMS!$E$3:$N$1470,5,FALSE))</f>
        <v>个</v>
      </c>
      <c r="W495" s="33">
        <f>IF(R495="","",VLOOKUP(R495,CUSTOMS!$E$3:$N$1470,6,FALSE))</f>
        <v>0.91</v>
      </c>
      <c r="X495" s="33">
        <f t="shared" si="87"/>
        <v>27.3</v>
      </c>
      <c r="Y495" s="18" t="str">
        <f>IF(R495="","",VLOOKUP(R495,CUSTOMS!$E$3:$N$1470,8,FALSE))</f>
        <v>美元</v>
      </c>
      <c r="Z495" s="18" t="str">
        <f>IF(R495="","",VLOOKUP(R495,CUSTOMS!$E$3:$N$1470,9,FALSE))</f>
        <v>中国</v>
      </c>
      <c r="AA495" s="18" t="str">
        <f>IF(R495="","",VLOOKUP(R495,CUSTOMS!$E$3:$N$1470,10,FALSE))</f>
        <v>美国</v>
      </c>
      <c r="AB495" s="33">
        <f>IF(R495="","",VLOOKUP(G495,WMS!$E$3:$T$944,15,FALSE))</f>
        <v>0.28333333333333333</v>
      </c>
      <c r="AC495" s="33">
        <f t="shared" si="88"/>
        <v>8.5</v>
      </c>
      <c r="AD495" s="33" t="str">
        <f>IF(S495="","",VLOOKUP(S495,海关监管条件!$A$1:$B$2000,2,FALSE))</f>
        <v>无</v>
      </c>
    </row>
    <row r="496" spans="1:30">
      <c r="A496" s="2">
        <v>43558</v>
      </c>
      <c r="B496" s="2">
        <v>43559</v>
      </c>
      <c r="C496" s="2" t="s">
        <v>4208</v>
      </c>
      <c r="D496" s="19" t="s">
        <v>1459</v>
      </c>
      <c r="E496" s="19" t="s">
        <v>3522</v>
      </c>
      <c r="F496" s="19" t="s">
        <v>3527</v>
      </c>
      <c r="G496" s="17" t="str">
        <f t="shared" ref="G496:G559" si="89">IF(F496="","",E496&amp;"/"&amp;F496)</f>
        <v>KG-ARI-1903-00107-02505/42581901</v>
      </c>
      <c r="H496" s="18">
        <f>IF(G496="","",VLOOKUP(G496,WMS!$E$3:$Q$944,7,FALSE))</f>
        <v>12</v>
      </c>
      <c r="I496" s="18">
        <f>IF(G496="","",VLOOKUP(G496,WMS!$E$3:$Q$944,8,FALSE))</f>
        <v>0.4</v>
      </c>
      <c r="J496" s="18">
        <f>IF(G496="","",VLOOKUP(G496,WMS!$E$3:$Q$944,13,FALSE))</f>
        <v>4.0000000000000001E-3</v>
      </c>
      <c r="K496" s="26" t="b">
        <f t="shared" ref="K496:K559" si="90">IF(M496="","",EXACT(H496,M496/L496))</f>
        <v>1</v>
      </c>
      <c r="L496" s="7">
        <v>2</v>
      </c>
      <c r="M496" s="27">
        <f>IF(G496="","",VLOOKUP(G496,WMS!$E$3:$U$944,7,0)*L496)</f>
        <v>24</v>
      </c>
      <c r="N496" s="28" t="str">
        <f>IF(G496="","",VLOOKUP(G496,WMS!$E$3:$U$944,17,0))</f>
        <v>A38-203</v>
      </c>
      <c r="O496" s="29">
        <f t="shared" ref="O496:O559" si="91">IF(L496="","",I496*L496)</f>
        <v>0.8</v>
      </c>
      <c r="P496" s="29">
        <f t="shared" ref="P496:P559" si="92">IF(L496="","",J496*L496)</f>
        <v>8.0000000000000002E-3</v>
      </c>
      <c r="Q496" s="26" t="str">
        <f>IF(G496="","",VLOOKUP(G496,WMS!$E$3:$G$944,2,FALSE))</f>
        <v>KAS19032005</v>
      </c>
      <c r="R496" s="26" t="str">
        <f>IF(G496="","",VLOOKUP(G496,WMS!$E$3:$G$944,3,FALSE))</f>
        <v>KAS1903200507</v>
      </c>
      <c r="S496" s="17" t="str">
        <f>IF(R496="","",VLOOKUP(R496,CUSTOMS!$E$3:$N$1470,2,FALSE))</f>
        <v>6307900000</v>
      </c>
      <c r="T496" s="17" t="str">
        <f>IF(R496="","",VLOOKUP(R496,CUSTOMS!$E$3:$N$1470,3,FALSE))</f>
        <v>宠物玩具</v>
      </c>
      <c r="U496" s="18">
        <f t="shared" ref="U496:U559" si="93">IF(V496="","",IF(V496="千克",M496*AB496,M496))</f>
        <v>24</v>
      </c>
      <c r="V496" s="18" t="str">
        <f>IF(R496="","",VLOOKUP(R496,CUSTOMS!$E$3:$N$1470,5,FALSE))</f>
        <v>个</v>
      </c>
      <c r="W496" s="33">
        <f>IF(R496="","",VLOOKUP(R496,CUSTOMS!$E$3:$N$1470,6,FALSE))</f>
        <v>0.65</v>
      </c>
      <c r="X496" s="33">
        <f t="shared" ref="X496:X559" si="94">IF(W496="","",U496*W496)</f>
        <v>15.600000000000001</v>
      </c>
      <c r="Y496" s="18" t="str">
        <f>IF(R496="","",VLOOKUP(R496,CUSTOMS!$E$3:$N$1470,8,FALSE))</f>
        <v>美元</v>
      </c>
      <c r="Z496" s="18" t="str">
        <f>IF(R496="","",VLOOKUP(R496,CUSTOMS!$E$3:$N$1470,9,FALSE))</f>
        <v>中国</v>
      </c>
      <c r="AA496" s="18" t="str">
        <f>IF(R496="","",VLOOKUP(R496,CUSTOMS!$E$3:$N$1470,10,FALSE))</f>
        <v>美国</v>
      </c>
      <c r="AB496" s="33">
        <f>IF(R496="","",VLOOKUP(G496,WMS!$E$3:$T$944,15,FALSE))</f>
        <v>2.0833333333333332E-2</v>
      </c>
      <c r="AC496" s="33">
        <f t="shared" ref="AC496:AC559" si="95">IF(AB496="","",M496*AB496)</f>
        <v>0.5</v>
      </c>
      <c r="AD496" s="33" t="str">
        <f>IF(S496="","",VLOOKUP(S496,海关监管条件!$A$1:$B$2000,2,FALSE))</f>
        <v>无</v>
      </c>
    </row>
    <row r="497" spans="1:30">
      <c r="A497" s="2">
        <v>43558</v>
      </c>
      <c r="B497" s="2">
        <v>43559</v>
      </c>
      <c r="C497" s="2" t="s">
        <v>4208</v>
      </c>
      <c r="D497" s="19" t="s">
        <v>1459</v>
      </c>
      <c r="E497" s="19" t="s">
        <v>3522</v>
      </c>
      <c r="F497" s="19" t="s">
        <v>3526</v>
      </c>
      <c r="G497" s="17" t="str">
        <f t="shared" si="89"/>
        <v>KG-ARI-1903-00107-02505/42581963</v>
      </c>
      <c r="H497" s="18">
        <f>IF(G497="","",VLOOKUP(G497,WMS!$E$3:$Q$944,7,FALSE))</f>
        <v>12</v>
      </c>
      <c r="I497" s="18">
        <f>IF(G497="","",VLOOKUP(G497,WMS!$E$3:$Q$944,8,FALSE))</f>
        <v>0.9</v>
      </c>
      <c r="J497" s="18">
        <f>IF(G497="","",VLOOKUP(G497,WMS!$E$3:$Q$944,13,FALSE))</f>
        <v>8.0000000000000002E-3</v>
      </c>
      <c r="K497" s="26" t="b">
        <f t="shared" si="90"/>
        <v>1</v>
      </c>
      <c r="L497" s="7">
        <v>3</v>
      </c>
      <c r="M497" s="27">
        <f>IF(G497="","",VLOOKUP(G497,WMS!$E$3:$U$944,7,0)*L497)</f>
        <v>36</v>
      </c>
      <c r="N497" s="28" t="str">
        <f>IF(G497="","",VLOOKUP(G497,WMS!$E$3:$U$944,17,0))</f>
        <v>A38-203</v>
      </c>
      <c r="O497" s="29">
        <f t="shared" si="91"/>
        <v>2.7</v>
      </c>
      <c r="P497" s="29">
        <f t="shared" si="92"/>
        <v>2.4E-2</v>
      </c>
      <c r="Q497" s="26" t="str">
        <f>IF(G497="","",VLOOKUP(G497,WMS!$E$3:$G$944,2,FALSE))</f>
        <v>KAS19032005</v>
      </c>
      <c r="R497" s="26" t="str">
        <f>IF(G497="","",VLOOKUP(G497,WMS!$E$3:$G$944,3,FALSE))</f>
        <v>KAS1903200507</v>
      </c>
      <c r="S497" s="17" t="str">
        <f>IF(R497="","",VLOOKUP(R497,CUSTOMS!$E$3:$N$1470,2,FALSE))</f>
        <v>6307900000</v>
      </c>
      <c r="T497" s="17" t="str">
        <f>IF(R497="","",VLOOKUP(R497,CUSTOMS!$E$3:$N$1470,3,FALSE))</f>
        <v>宠物玩具</v>
      </c>
      <c r="U497" s="18">
        <f t="shared" si="93"/>
        <v>36</v>
      </c>
      <c r="V497" s="18" t="str">
        <f>IF(R497="","",VLOOKUP(R497,CUSTOMS!$E$3:$N$1470,5,FALSE))</f>
        <v>个</v>
      </c>
      <c r="W497" s="33">
        <f>IF(R497="","",VLOOKUP(R497,CUSTOMS!$E$3:$N$1470,6,FALSE))</f>
        <v>0.65</v>
      </c>
      <c r="X497" s="33">
        <f t="shared" si="94"/>
        <v>23.400000000000002</v>
      </c>
      <c r="Y497" s="18" t="str">
        <f>IF(R497="","",VLOOKUP(R497,CUSTOMS!$E$3:$N$1470,8,FALSE))</f>
        <v>美元</v>
      </c>
      <c r="Z497" s="18" t="str">
        <f>IF(R497="","",VLOOKUP(R497,CUSTOMS!$E$3:$N$1470,9,FALSE))</f>
        <v>中国</v>
      </c>
      <c r="AA497" s="18" t="str">
        <f>IF(R497="","",VLOOKUP(R497,CUSTOMS!$E$3:$N$1470,10,FALSE))</f>
        <v>美国</v>
      </c>
      <c r="AB497" s="33">
        <f>IF(R497="","",VLOOKUP(G497,WMS!$E$3:$T$944,15,FALSE))</f>
        <v>5.4166666666666669E-2</v>
      </c>
      <c r="AC497" s="33">
        <f t="shared" si="95"/>
        <v>1.9500000000000002</v>
      </c>
      <c r="AD497" s="33" t="str">
        <f>IF(S497="","",VLOOKUP(S497,海关监管条件!$A$1:$B$2000,2,FALSE))</f>
        <v>无</v>
      </c>
    </row>
    <row r="498" spans="1:30">
      <c r="A498" s="2">
        <v>43558</v>
      </c>
      <c r="B498" s="2">
        <v>43559</v>
      </c>
      <c r="C498" s="2" t="s">
        <v>4208</v>
      </c>
      <c r="D498" s="19" t="s">
        <v>1455</v>
      </c>
      <c r="E498" s="19" t="s">
        <v>3514</v>
      </c>
      <c r="F498" s="19" t="s">
        <v>3515</v>
      </c>
      <c r="G498" s="17" t="str">
        <f t="shared" si="89"/>
        <v>KG-ARI-1903-00107-02519/42518204</v>
      </c>
      <c r="H498" s="18">
        <f>IF(G498="","",VLOOKUP(G498,WMS!$E$3:$Q$944,7,FALSE))</f>
        <v>12</v>
      </c>
      <c r="I498" s="18">
        <f>IF(G498="","",VLOOKUP(G498,WMS!$E$3:$Q$944,8,FALSE))</f>
        <v>0.35</v>
      </c>
      <c r="J498" s="18">
        <f>IF(G498="","",VLOOKUP(G498,WMS!$E$3:$Q$944,13,FALSE))</f>
        <v>2E-3</v>
      </c>
      <c r="K498" s="26" t="b">
        <f t="shared" si="90"/>
        <v>1</v>
      </c>
      <c r="L498" s="7">
        <v>3</v>
      </c>
      <c r="M498" s="27">
        <f>IF(G498="","",VLOOKUP(G498,WMS!$E$3:$U$944,7,0)*L498)</f>
        <v>36</v>
      </c>
      <c r="N498" s="28" t="str">
        <f>IF(G498="","",VLOOKUP(G498,WMS!$E$3:$U$944,17,0))</f>
        <v>A38-203</v>
      </c>
      <c r="O498" s="29">
        <f t="shared" si="91"/>
        <v>1.0499999999999998</v>
      </c>
      <c r="P498" s="29">
        <f t="shared" si="92"/>
        <v>6.0000000000000001E-3</v>
      </c>
      <c r="Q498" s="26" t="str">
        <f>IF(G498="","",VLOOKUP(G498,WMS!$E$3:$G$944,2,FALSE))</f>
        <v>KAS19032003</v>
      </c>
      <c r="R498" s="26" t="str">
        <f>IF(G498="","",VLOOKUP(G498,WMS!$E$3:$G$944,3,FALSE))</f>
        <v>KAS1903200301</v>
      </c>
      <c r="S498" s="17" t="str">
        <f>IF(R498="","",VLOOKUP(R498,CUSTOMS!$E$3:$N$1470,2,FALSE))</f>
        <v>3406000090</v>
      </c>
      <c r="T498" s="17" t="str">
        <f>IF(R498="","",VLOOKUP(R498,CUSTOMS!$E$3:$N$1470,3,FALSE))</f>
        <v>蜡烛</v>
      </c>
      <c r="U498" s="18">
        <f t="shared" si="93"/>
        <v>0.76500000000000001</v>
      </c>
      <c r="V498" s="18" t="str">
        <f>IF(R498="","",VLOOKUP(R498,CUSTOMS!$E$3:$N$1470,5,FALSE))</f>
        <v>千克</v>
      </c>
      <c r="W498" s="33">
        <f>IF(R498="","",VLOOKUP(R498,CUSTOMS!$E$3:$N$1470,6,FALSE))</f>
        <v>6.5</v>
      </c>
      <c r="X498" s="33">
        <f t="shared" si="94"/>
        <v>4.9725000000000001</v>
      </c>
      <c r="Y498" s="18" t="str">
        <f>IF(R498="","",VLOOKUP(R498,CUSTOMS!$E$3:$N$1470,8,FALSE))</f>
        <v>美元</v>
      </c>
      <c r="Z498" s="18" t="str">
        <f>IF(R498="","",VLOOKUP(R498,CUSTOMS!$E$3:$N$1470,9,FALSE))</f>
        <v>中国</v>
      </c>
      <c r="AA498" s="18" t="str">
        <f>IF(R498="","",VLOOKUP(R498,CUSTOMS!$E$3:$N$1470,10,FALSE))</f>
        <v>美国</v>
      </c>
      <c r="AB498" s="33">
        <f>IF(R498="","",VLOOKUP(G498,WMS!$E$3:$T$944,15,FALSE))</f>
        <v>2.1250000000000002E-2</v>
      </c>
      <c r="AC498" s="33">
        <f t="shared" si="95"/>
        <v>0.76500000000000001</v>
      </c>
      <c r="AD498" s="33" t="str">
        <f>IF(S498="","",VLOOKUP(S498,海关监管条件!$A$1:$B$2000,2,FALSE))</f>
        <v xml:space="preserve">无 </v>
      </c>
    </row>
    <row r="499" spans="1:30">
      <c r="A499" s="2">
        <v>43558</v>
      </c>
      <c r="B499" s="2">
        <v>43559</v>
      </c>
      <c r="C499" s="2" t="s">
        <v>4208</v>
      </c>
      <c r="D499" s="19" t="s">
        <v>1455</v>
      </c>
      <c r="E499" s="19" t="s">
        <v>3514</v>
      </c>
      <c r="F499" s="19" t="s">
        <v>3516</v>
      </c>
      <c r="G499" s="17" t="str">
        <f t="shared" si="89"/>
        <v>KG-ARI-1903-00107-02519/42518211</v>
      </c>
      <c r="H499" s="18">
        <f>IF(G499="","",VLOOKUP(G499,WMS!$E$3:$Q$944,7,FALSE))</f>
        <v>12</v>
      </c>
      <c r="I499" s="18">
        <f>IF(G499="","",VLOOKUP(G499,WMS!$E$3:$Q$944,8,FALSE))</f>
        <v>0.35</v>
      </c>
      <c r="J499" s="18">
        <f>IF(G499="","",VLOOKUP(G499,WMS!$E$3:$Q$944,13,FALSE))</f>
        <v>2E-3</v>
      </c>
      <c r="K499" s="26" t="b">
        <f t="shared" si="90"/>
        <v>1</v>
      </c>
      <c r="L499" s="7">
        <v>3</v>
      </c>
      <c r="M499" s="27">
        <f>IF(G499="","",VLOOKUP(G499,WMS!$E$3:$U$944,7,0)*L499)</f>
        <v>36</v>
      </c>
      <c r="N499" s="28" t="str">
        <f>IF(G499="","",VLOOKUP(G499,WMS!$E$3:$U$944,17,0))</f>
        <v>A38-203</v>
      </c>
      <c r="O499" s="29">
        <f t="shared" si="91"/>
        <v>1.0499999999999998</v>
      </c>
      <c r="P499" s="29">
        <f t="shared" si="92"/>
        <v>6.0000000000000001E-3</v>
      </c>
      <c r="Q499" s="26" t="str">
        <f>IF(G499="","",VLOOKUP(G499,WMS!$E$3:$G$944,2,FALSE))</f>
        <v>KAS19032003</v>
      </c>
      <c r="R499" s="26" t="str">
        <f>IF(G499="","",VLOOKUP(G499,WMS!$E$3:$G$944,3,FALSE))</f>
        <v>KAS1903200301</v>
      </c>
      <c r="S499" s="17" t="str">
        <f>IF(R499="","",VLOOKUP(R499,CUSTOMS!$E$3:$N$1470,2,FALSE))</f>
        <v>3406000090</v>
      </c>
      <c r="T499" s="17" t="str">
        <f>IF(R499="","",VLOOKUP(R499,CUSTOMS!$E$3:$N$1470,3,FALSE))</f>
        <v>蜡烛</v>
      </c>
      <c r="U499" s="18">
        <f t="shared" si="93"/>
        <v>0.69</v>
      </c>
      <c r="V499" s="18" t="str">
        <f>IF(R499="","",VLOOKUP(R499,CUSTOMS!$E$3:$N$1470,5,FALSE))</f>
        <v>千克</v>
      </c>
      <c r="W499" s="33">
        <f>IF(R499="","",VLOOKUP(R499,CUSTOMS!$E$3:$N$1470,6,FALSE))</f>
        <v>6.5</v>
      </c>
      <c r="X499" s="33">
        <f t="shared" si="94"/>
        <v>4.4849999999999994</v>
      </c>
      <c r="Y499" s="18" t="str">
        <f>IF(R499="","",VLOOKUP(R499,CUSTOMS!$E$3:$N$1470,8,FALSE))</f>
        <v>美元</v>
      </c>
      <c r="Z499" s="18" t="str">
        <f>IF(R499="","",VLOOKUP(R499,CUSTOMS!$E$3:$N$1470,9,FALSE))</f>
        <v>中国</v>
      </c>
      <c r="AA499" s="18" t="str">
        <f>IF(R499="","",VLOOKUP(R499,CUSTOMS!$E$3:$N$1470,10,FALSE))</f>
        <v>美国</v>
      </c>
      <c r="AB499" s="33">
        <f>IF(R499="","",VLOOKUP(G499,WMS!$E$3:$T$944,15,FALSE))</f>
        <v>1.9166666666666665E-2</v>
      </c>
      <c r="AC499" s="33">
        <f t="shared" si="95"/>
        <v>0.69</v>
      </c>
      <c r="AD499" s="33" t="str">
        <f>IF(S499="","",VLOOKUP(S499,海关监管条件!$A$1:$B$2000,2,FALSE))</f>
        <v xml:space="preserve">无 </v>
      </c>
    </row>
    <row r="500" spans="1:30">
      <c r="A500" s="2">
        <v>43558</v>
      </c>
      <c r="B500" s="2">
        <v>43559</v>
      </c>
      <c r="C500" s="2" t="s">
        <v>4208</v>
      </c>
      <c r="D500" s="19" t="s">
        <v>1455</v>
      </c>
      <c r="E500" s="19" t="s">
        <v>3514</v>
      </c>
      <c r="F500" s="19" t="s">
        <v>3517</v>
      </c>
      <c r="G500" s="17" t="str">
        <f t="shared" si="89"/>
        <v>KG-ARI-1903-00107-02519/42518228</v>
      </c>
      <c r="H500" s="18">
        <f>IF(G500="","",VLOOKUP(G500,WMS!$E$3:$Q$944,7,FALSE))</f>
        <v>12</v>
      </c>
      <c r="I500" s="18">
        <f>IF(G500="","",VLOOKUP(G500,WMS!$E$3:$Q$944,8,FALSE))</f>
        <v>0.35</v>
      </c>
      <c r="J500" s="18">
        <f>IF(G500="","",VLOOKUP(G500,WMS!$E$3:$Q$944,13,FALSE))</f>
        <v>2E-3</v>
      </c>
      <c r="K500" s="26" t="b">
        <f t="shared" si="90"/>
        <v>1</v>
      </c>
      <c r="L500" s="7">
        <v>3</v>
      </c>
      <c r="M500" s="27">
        <f>IF(G500="","",VLOOKUP(G500,WMS!$E$3:$U$944,7,0)*L500)</f>
        <v>36</v>
      </c>
      <c r="N500" s="28" t="str">
        <f>IF(G500="","",VLOOKUP(G500,WMS!$E$3:$U$944,17,0))</f>
        <v>A38-203</v>
      </c>
      <c r="O500" s="29">
        <f t="shared" si="91"/>
        <v>1.0499999999999998</v>
      </c>
      <c r="P500" s="29">
        <f t="shared" si="92"/>
        <v>6.0000000000000001E-3</v>
      </c>
      <c r="Q500" s="26" t="str">
        <f>IF(G500="","",VLOOKUP(G500,WMS!$E$3:$G$944,2,FALSE))</f>
        <v>KAS19032003</v>
      </c>
      <c r="R500" s="26" t="str">
        <f>IF(G500="","",VLOOKUP(G500,WMS!$E$3:$G$944,3,FALSE))</f>
        <v>KAS1903200301</v>
      </c>
      <c r="S500" s="17" t="str">
        <f>IF(R500="","",VLOOKUP(R500,CUSTOMS!$E$3:$N$1470,2,FALSE))</f>
        <v>3406000090</v>
      </c>
      <c r="T500" s="17" t="str">
        <f>IF(R500="","",VLOOKUP(R500,CUSTOMS!$E$3:$N$1470,3,FALSE))</f>
        <v>蜡烛</v>
      </c>
      <c r="U500" s="18">
        <f t="shared" si="93"/>
        <v>0.84000000000000008</v>
      </c>
      <c r="V500" s="18" t="str">
        <f>IF(R500="","",VLOOKUP(R500,CUSTOMS!$E$3:$N$1470,5,FALSE))</f>
        <v>千克</v>
      </c>
      <c r="W500" s="33">
        <f>IF(R500="","",VLOOKUP(R500,CUSTOMS!$E$3:$N$1470,6,FALSE))</f>
        <v>6.5</v>
      </c>
      <c r="X500" s="33">
        <f t="shared" si="94"/>
        <v>5.4600000000000009</v>
      </c>
      <c r="Y500" s="18" t="str">
        <f>IF(R500="","",VLOOKUP(R500,CUSTOMS!$E$3:$N$1470,8,FALSE))</f>
        <v>美元</v>
      </c>
      <c r="Z500" s="18" t="str">
        <f>IF(R500="","",VLOOKUP(R500,CUSTOMS!$E$3:$N$1470,9,FALSE))</f>
        <v>中国</v>
      </c>
      <c r="AA500" s="18" t="str">
        <f>IF(R500="","",VLOOKUP(R500,CUSTOMS!$E$3:$N$1470,10,FALSE))</f>
        <v>美国</v>
      </c>
      <c r="AB500" s="33">
        <f>IF(R500="","",VLOOKUP(G500,WMS!$E$3:$T$944,15,FALSE))</f>
        <v>2.3333333333333334E-2</v>
      </c>
      <c r="AC500" s="33">
        <f t="shared" si="95"/>
        <v>0.84000000000000008</v>
      </c>
      <c r="AD500" s="33" t="str">
        <f>IF(S500="","",VLOOKUP(S500,海关监管条件!$A$1:$B$2000,2,FALSE))</f>
        <v xml:space="preserve">无 </v>
      </c>
    </row>
    <row r="501" spans="1:30">
      <c r="A501" s="2">
        <v>43558</v>
      </c>
      <c r="B501" s="2">
        <v>43559</v>
      </c>
      <c r="C501" s="2" t="s">
        <v>4208</v>
      </c>
      <c r="D501" s="19" t="s">
        <v>1455</v>
      </c>
      <c r="E501" s="19" t="s">
        <v>3514</v>
      </c>
      <c r="F501" s="19" t="s">
        <v>3518</v>
      </c>
      <c r="G501" s="17" t="str">
        <f t="shared" si="89"/>
        <v>KG-ARI-1903-00107-02519/42518235</v>
      </c>
      <c r="H501" s="18">
        <f>IF(G501="","",VLOOKUP(G501,WMS!$E$3:$Q$944,7,FALSE))</f>
        <v>12</v>
      </c>
      <c r="I501" s="18">
        <f>IF(G501="","",VLOOKUP(G501,WMS!$E$3:$Q$944,8,FALSE))</f>
        <v>0.35</v>
      </c>
      <c r="J501" s="18">
        <f>IF(G501="","",VLOOKUP(G501,WMS!$E$3:$Q$944,13,FALSE))</f>
        <v>2E-3</v>
      </c>
      <c r="K501" s="26" t="b">
        <f t="shared" si="90"/>
        <v>1</v>
      </c>
      <c r="L501" s="7">
        <v>3</v>
      </c>
      <c r="M501" s="27">
        <f>IF(G501="","",VLOOKUP(G501,WMS!$E$3:$U$944,7,0)*L501)</f>
        <v>36</v>
      </c>
      <c r="N501" s="28" t="str">
        <f>IF(G501="","",VLOOKUP(G501,WMS!$E$3:$U$944,17,0))</f>
        <v>A38-203</v>
      </c>
      <c r="O501" s="29">
        <f t="shared" si="91"/>
        <v>1.0499999999999998</v>
      </c>
      <c r="P501" s="29">
        <f t="shared" si="92"/>
        <v>6.0000000000000001E-3</v>
      </c>
      <c r="Q501" s="26" t="str">
        <f>IF(G501="","",VLOOKUP(G501,WMS!$E$3:$G$944,2,FALSE))</f>
        <v>KAS19032003</v>
      </c>
      <c r="R501" s="26" t="str">
        <f>IF(G501="","",VLOOKUP(G501,WMS!$E$3:$G$944,3,FALSE))</f>
        <v>KAS1903200301</v>
      </c>
      <c r="S501" s="17" t="str">
        <f>IF(R501="","",VLOOKUP(R501,CUSTOMS!$E$3:$N$1470,2,FALSE))</f>
        <v>3406000090</v>
      </c>
      <c r="T501" s="17" t="str">
        <f>IF(R501="","",VLOOKUP(R501,CUSTOMS!$E$3:$N$1470,3,FALSE))</f>
        <v>蜡烛</v>
      </c>
      <c r="U501" s="18">
        <f t="shared" si="93"/>
        <v>0.84000000000000008</v>
      </c>
      <c r="V501" s="18" t="str">
        <f>IF(R501="","",VLOOKUP(R501,CUSTOMS!$E$3:$N$1470,5,FALSE))</f>
        <v>千克</v>
      </c>
      <c r="W501" s="33">
        <f>IF(R501="","",VLOOKUP(R501,CUSTOMS!$E$3:$N$1470,6,FALSE))</f>
        <v>6.5</v>
      </c>
      <c r="X501" s="33">
        <f t="shared" si="94"/>
        <v>5.4600000000000009</v>
      </c>
      <c r="Y501" s="18" t="str">
        <f>IF(R501="","",VLOOKUP(R501,CUSTOMS!$E$3:$N$1470,8,FALSE))</f>
        <v>美元</v>
      </c>
      <c r="Z501" s="18" t="str">
        <f>IF(R501="","",VLOOKUP(R501,CUSTOMS!$E$3:$N$1470,9,FALSE))</f>
        <v>中国</v>
      </c>
      <c r="AA501" s="18" t="str">
        <f>IF(R501="","",VLOOKUP(R501,CUSTOMS!$E$3:$N$1470,10,FALSE))</f>
        <v>美国</v>
      </c>
      <c r="AB501" s="33">
        <f>IF(R501="","",VLOOKUP(G501,WMS!$E$3:$T$944,15,FALSE))</f>
        <v>2.3333333333333334E-2</v>
      </c>
      <c r="AC501" s="33">
        <f t="shared" si="95"/>
        <v>0.84000000000000008</v>
      </c>
      <c r="AD501" s="33" t="str">
        <f>IF(S501="","",VLOOKUP(S501,海关监管条件!$A$1:$B$2000,2,FALSE))</f>
        <v xml:space="preserve">无 </v>
      </c>
    </row>
    <row r="502" spans="1:30">
      <c r="A502" s="2">
        <v>43590</v>
      </c>
      <c r="B502" s="2">
        <v>43591</v>
      </c>
      <c r="C502" s="2" t="s">
        <v>4209</v>
      </c>
      <c r="D502" s="19" t="s">
        <v>1142</v>
      </c>
      <c r="E502" s="19" t="s">
        <v>3377</v>
      </c>
      <c r="F502" s="19">
        <v>42110897</v>
      </c>
      <c r="G502" s="17" t="str">
        <f t="shared" si="89"/>
        <v>KG-ROB-1901-00064-01833/42110897</v>
      </c>
      <c r="H502" s="18">
        <f>IF(G502="","",VLOOKUP(G502,WMS!$E$3:$Q$2203,7,FALSE))</f>
        <v>12</v>
      </c>
      <c r="I502" s="18">
        <f>IF(G502="","",VLOOKUP(G502,WMS!$E$3:$Q$2203,8,FALSE))</f>
        <v>1.4</v>
      </c>
      <c r="J502" s="18">
        <f>IF(G502="","",VLOOKUP(G502,WMS!$E$3:$Q$2203,13,FALSE))</f>
        <v>4.2000000000000003E-2</v>
      </c>
      <c r="K502" s="26" t="b">
        <f t="shared" si="90"/>
        <v>1</v>
      </c>
      <c r="L502" s="38">
        <v>99</v>
      </c>
      <c r="M502" s="27">
        <f>IF(G502="","",VLOOKUP(G502,WMS!$E$3:$U$2203,7,0)*L502)</f>
        <v>1188</v>
      </c>
      <c r="N502" s="28" t="str">
        <f>IF(G502="","",VLOOKUP(G502,WMS!$E$3:$U$2203,17,0))</f>
        <v>A423</v>
      </c>
      <c r="O502" s="29">
        <f t="shared" si="91"/>
        <v>138.6</v>
      </c>
      <c r="P502" s="29">
        <f t="shared" si="92"/>
        <v>4.1580000000000004</v>
      </c>
      <c r="Q502" s="26" t="str">
        <f>IF(G502="","",VLOOKUP(G502,WMS!$E$3:$G$2203,2,FALSE))</f>
        <v>KAS19012409</v>
      </c>
      <c r="R502" s="26" t="str">
        <f>IF(G502="","",VLOOKUP(G502,WMS!$E$3:$G$2203,3,FALSE))</f>
        <v>KAS1901240901</v>
      </c>
      <c r="S502" s="17" t="str">
        <f>IF(R502="","",VLOOKUP(R502,CUSTOMS!$E$3:$N$2548,2,FALSE))</f>
        <v>6702903000</v>
      </c>
      <c r="T502" s="17" t="str">
        <f>IF(R502="","",VLOOKUP(R502,CUSTOMS!$E$3:$N$2548,3,FALSE))</f>
        <v>人造花枝</v>
      </c>
      <c r="U502" s="18">
        <f t="shared" si="93"/>
        <v>59.304347826086953</v>
      </c>
      <c r="V502" s="18" t="str">
        <f>IF(R502="","",VLOOKUP(R502,CUSTOMS!$E$3:$N$1470,5,FALSE))</f>
        <v>千克</v>
      </c>
      <c r="W502" s="33">
        <f>IF(R502="","",VLOOKUP(R502,CUSTOMS!$E$3:$N$2548,6,FALSE))</f>
        <v>50</v>
      </c>
      <c r="X502" s="33">
        <f t="shared" si="94"/>
        <v>2965.2173913043475</v>
      </c>
      <c r="Y502" s="18" t="str">
        <f>IF(R502="","",VLOOKUP(R502,CUSTOMS!$E$3:$N$2548,8,FALSE))</f>
        <v>港币</v>
      </c>
      <c r="Z502" s="18" t="str">
        <f>IF(R502="","",VLOOKUP(R502,CUSTOMS!$E$3:$N$2548,9,FALSE))</f>
        <v>中国</v>
      </c>
      <c r="AA502" s="18" t="str">
        <f>IF(R502="","",VLOOKUP(R502,CUSTOMS!$E$3:$N$2548,10,FALSE))</f>
        <v>泰国</v>
      </c>
      <c r="AB502" s="33">
        <f>IF(R502="","",VLOOKUP(G502,WMS!$E$3:$T$2203,15,FALSE))</f>
        <v>4.9919484702093397E-2</v>
      </c>
      <c r="AC502" s="33">
        <f t="shared" si="95"/>
        <v>59.304347826086953</v>
      </c>
      <c r="AD502" s="33" t="str">
        <f>IF(S502="","",VLOOKUP(S502,海关监管条件!$A$1:$B$3000,2,FALSE))</f>
        <v>无</v>
      </c>
    </row>
    <row r="503" spans="1:30">
      <c r="A503" s="2">
        <v>43592</v>
      </c>
      <c r="B503" s="2">
        <v>43593</v>
      </c>
      <c r="C503" s="2" t="s">
        <v>4210</v>
      </c>
      <c r="D503" s="19" t="s">
        <v>1500</v>
      </c>
      <c r="E503" s="19" t="s">
        <v>3551</v>
      </c>
      <c r="F503" s="19" t="s">
        <v>3456</v>
      </c>
      <c r="G503" s="17" t="str">
        <f t="shared" si="89"/>
        <v>KG-ROB-1903-00091-02927/19207735</v>
      </c>
      <c r="H503" s="18">
        <f>IF(G503="","",VLOOKUP(G503,WMS!$E$3:$Q$2203,7,FALSE))</f>
        <v>6</v>
      </c>
      <c r="I503" s="18">
        <f>IF(G503="","",VLOOKUP(G503,WMS!$E$3:$Q$2203,8,FALSE))</f>
        <v>12.65</v>
      </c>
      <c r="J503" s="18">
        <f>IF(G503="","",VLOOKUP(G503,WMS!$E$3:$Q$2203,13,FALSE))</f>
        <v>0.105</v>
      </c>
      <c r="K503" s="26" t="b">
        <f t="shared" si="90"/>
        <v>1</v>
      </c>
      <c r="L503" s="38">
        <v>100</v>
      </c>
      <c r="M503" s="27">
        <f>IF(G503="","",VLOOKUP(G503,WMS!$E$3:$U$2203,7,0)*L503)</f>
        <v>600</v>
      </c>
      <c r="N503" s="28" t="str">
        <f>IF(G503="","",VLOOKUP(G503,WMS!$E$3:$U$2203,17,0))</f>
        <v>A417</v>
      </c>
      <c r="O503" s="29">
        <f t="shared" si="91"/>
        <v>1265</v>
      </c>
      <c r="P503" s="29">
        <f t="shared" si="92"/>
        <v>10.5</v>
      </c>
      <c r="Q503" s="26" t="str">
        <f>IF(G503="","",VLOOKUP(G503,WMS!$E$3:$G$2203,2,FALSE))</f>
        <v>KAS19032202</v>
      </c>
      <c r="R503" s="26" t="str">
        <f>IF(G503="","",VLOOKUP(G503,WMS!$E$3:$G$2203,3,FALSE))</f>
        <v>KAS1903220201</v>
      </c>
      <c r="S503" s="17" t="str">
        <f>IF(R503="","",VLOOKUP(R503,CUSTOMS!$E$3:$N$2548,2,FALSE))</f>
        <v>9403200000</v>
      </c>
      <c r="T503" s="17" t="str">
        <f>IF(R503="","",VLOOKUP(R503,CUSTOMS!$E$3:$N$2548,3,FALSE))</f>
        <v>铁制家用落地晒架</v>
      </c>
      <c r="U503" s="18">
        <f t="shared" si="93"/>
        <v>600</v>
      </c>
      <c r="V503" s="18" t="str">
        <f>IF(R503="","",VLOOKUP(R503,CUSTOMS!$E$3:$N$1470,5,FALSE))</f>
        <v>件</v>
      </c>
      <c r="W503" s="33">
        <f>IF(R503="","",VLOOKUP(R503,CUSTOMS!$E$3:$N$2548,6,FALSE))</f>
        <v>2.61</v>
      </c>
      <c r="X503" s="33">
        <f t="shared" si="94"/>
        <v>1566</v>
      </c>
      <c r="Y503" s="18" t="str">
        <f>IF(R503="","",VLOOKUP(R503,CUSTOMS!$E$3:$N$2548,8,FALSE))</f>
        <v>美元</v>
      </c>
      <c r="Z503" s="18" t="str">
        <f>IF(R503="","",VLOOKUP(R503,CUSTOMS!$E$3:$N$2548,9,FALSE))</f>
        <v>中国</v>
      </c>
      <c r="AA503" s="18" t="str">
        <f>IF(R503="","",VLOOKUP(R503,CUSTOMS!$E$3:$N$2548,10,FALSE))</f>
        <v>泰国</v>
      </c>
      <c r="AB503" s="33">
        <f>IF(R503="","",VLOOKUP(G503,WMS!$E$3:$T$2203,15,FALSE))</f>
        <v>1.85</v>
      </c>
      <c r="AC503" s="33">
        <f t="shared" si="95"/>
        <v>1110</v>
      </c>
      <c r="AD503" s="33" t="str">
        <f>IF(S503="","",VLOOKUP(S503,海关监管条件!$A$1:$B$3000,2,FALSE))</f>
        <v xml:space="preserve">无 </v>
      </c>
    </row>
    <row r="504" spans="1:30">
      <c r="A504" s="2">
        <v>43592</v>
      </c>
      <c r="B504" s="2">
        <v>43593</v>
      </c>
      <c r="C504" s="2" t="s">
        <v>4210</v>
      </c>
      <c r="D504" s="19" t="s">
        <v>1500</v>
      </c>
      <c r="E504" s="19" t="s">
        <v>3551</v>
      </c>
      <c r="F504" s="19" t="s">
        <v>3552</v>
      </c>
      <c r="G504" s="17" t="str">
        <f t="shared" si="89"/>
        <v>KG-ROB-1903-00091-02927/38973253A</v>
      </c>
      <c r="H504" s="18">
        <f>IF(G504="","",VLOOKUP(G504,WMS!$E$3:$Q$2203,7,FALSE))</f>
        <v>4</v>
      </c>
      <c r="I504" s="18">
        <f>IF(G504="","",VLOOKUP(G504,WMS!$E$3:$Q$2203,8,FALSE))</f>
        <v>17.95</v>
      </c>
      <c r="J504" s="18">
        <f>IF(G504="","",VLOOKUP(G504,WMS!$E$3:$Q$2203,13,FALSE))</f>
        <v>0.13900000000000001</v>
      </c>
      <c r="K504" s="26" t="b">
        <f t="shared" si="90"/>
        <v>1</v>
      </c>
      <c r="L504" s="38">
        <v>150</v>
      </c>
      <c r="M504" s="27">
        <f>IF(G504="","",VLOOKUP(G504,WMS!$E$3:$U$2203,7,0)*L504)</f>
        <v>600</v>
      </c>
      <c r="N504" s="28" t="str">
        <f>IF(G504="","",VLOOKUP(G504,WMS!$E$3:$U$2203,17,0))</f>
        <v>A405</v>
      </c>
      <c r="O504" s="29">
        <f t="shared" si="91"/>
        <v>2692.5</v>
      </c>
      <c r="P504" s="29">
        <f t="shared" si="92"/>
        <v>20.85</v>
      </c>
      <c r="Q504" s="26" t="str">
        <f>IF(G504="","",VLOOKUP(G504,WMS!$E$3:$G$2203,2,FALSE))</f>
        <v>KAS19032203</v>
      </c>
      <c r="R504" s="26" t="str">
        <f>IF(G504="","",VLOOKUP(G504,WMS!$E$3:$G$2203,3,FALSE))</f>
        <v>KAS1903220301</v>
      </c>
      <c r="S504" s="17" t="str">
        <f>IF(R504="","",VLOOKUP(R504,CUSTOMS!$E$3:$N$2548,2,FALSE))</f>
        <v>9403200000</v>
      </c>
      <c r="T504" s="17" t="str">
        <f>IF(R504="","",VLOOKUP(R504,CUSTOMS!$E$3:$N$2548,3,FALSE))</f>
        <v>铁制家用落地晒架</v>
      </c>
      <c r="U504" s="18">
        <f t="shared" si="93"/>
        <v>600</v>
      </c>
      <c r="V504" s="18" t="str">
        <f>IF(R504="","",VLOOKUP(R504,CUSTOMS!$E$3:$N$1470,5,FALSE))</f>
        <v>件</v>
      </c>
      <c r="W504" s="33">
        <f>IF(R504="","",VLOOKUP(R504,CUSTOMS!$E$3:$N$2548,6,FALSE))</f>
        <v>6.04</v>
      </c>
      <c r="X504" s="33">
        <f t="shared" si="94"/>
        <v>3624</v>
      </c>
      <c r="Y504" s="18" t="str">
        <f>IF(R504="","",VLOOKUP(R504,CUSTOMS!$E$3:$N$2548,8,FALSE))</f>
        <v>美元</v>
      </c>
      <c r="Z504" s="18" t="str">
        <f>IF(R504="","",VLOOKUP(R504,CUSTOMS!$E$3:$N$2548,9,FALSE))</f>
        <v>中国</v>
      </c>
      <c r="AA504" s="18" t="str">
        <f>IF(R504="","",VLOOKUP(R504,CUSTOMS!$E$3:$N$2548,10,FALSE))</f>
        <v>泰国</v>
      </c>
      <c r="AB504" s="33">
        <f>IF(R504="","",VLOOKUP(G504,WMS!$E$3:$T$2203,15,FALSE))</f>
        <v>4.3</v>
      </c>
      <c r="AC504" s="33">
        <f t="shared" si="95"/>
        <v>2580</v>
      </c>
      <c r="AD504" s="33" t="str">
        <f>IF(S504="","",VLOOKUP(S504,海关监管条件!$A$1:$B$3000,2,FALSE))</f>
        <v xml:space="preserve">无 </v>
      </c>
    </row>
    <row r="505" spans="1:30">
      <c r="A505" s="2">
        <v>43592</v>
      </c>
      <c r="B505" s="2">
        <v>43593</v>
      </c>
      <c r="C505" s="2" t="s">
        <v>4210</v>
      </c>
      <c r="D505" s="19" t="s">
        <v>1500</v>
      </c>
      <c r="E505" s="19" t="s">
        <v>3551</v>
      </c>
      <c r="F505" s="19">
        <v>42269076</v>
      </c>
      <c r="G505" s="17" t="str">
        <f t="shared" si="89"/>
        <v>KG-ROB-1903-00091-02927/42269076</v>
      </c>
      <c r="H505" s="18">
        <f>IF(G505="","",VLOOKUP(G505,WMS!$E$3:$Q$2203,7,FALSE))</f>
        <v>4</v>
      </c>
      <c r="I505" s="18">
        <f>IF(G505="","",VLOOKUP(G505,WMS!$E$3:$Q$2203,8,FALSE))</f>
        <v>11.4</v>
      </c>
      <c r="J505" s="18">
        <f>IF(G505="","",VLOOKUP(G505,WMS!$E$3:$Q$2203,13,FALSE))</f>
        <v>0.124</v>
      </c>
      <c r="K505" s="26" t="b">
        <f t="shared" si="90"/>
        <v>1</v>
      </c>
      <c r="L505" s="38">
        <v>150</v>
      </c>
      <c r="M505" s="27">
        <f>IF(G505="","",VLOOKUP(G505,WMS!$E$3:$U$2203,7,0)*L505)</f>
        <v>600</v>
      </c>
      <c r="N505" s="28" t="str">
        <f>IF(G505="","",VLOOKUP(G505,WMS!$E$3:$U$2203,17,0))</f>
        <v>A405</v>
      </c>
      <c r="O505" s="29">
        <f t="shared" si="91"/>
        <v>1710</v>
      </c>
      <c r="P505" s="29">
        <f t="shared" si="92"/>
        <v>18.600000000000001</v>
      </c>
      <c r="Q505" s="26" t="str">
        <f>IF(G505="","",VLOOKUP(G505,WMS!$E$3:$G$2203,2,FALSE))</f>
        <v>KAS19032203</v>
      </c>
      <c r="R505" s="26" t="str">
        <f>IF(G505="","",VLOOKUP(G505,WMS!$E$3:$G$2203,3,FALSE))</f>
        <v>KAS1903220303</v>
      </c>
      <c r="S505" s="17" t="str">
        <f>IF(R505="","",VLOOKUP(R505,CUSTOMS!$E$3:$N$2548,2,FALSE))</f>
        <v>9403200000</v>
      </c>
      <c r="T505" s="17" t="str">
        <f>IF(R505="","",VLOOKUP(R505,CUSTOMS!$E$3:$N$2548,3,FALSE))</f>
        <v>铁制家用落地晒架</v>
      </c>
      <c r="U505" s="18">
        <f t="shared" si="93"/>
        <v>600</v>
      </c>
      <c r="V505" s="18" t="str">
        <f>IF(R505="","",VLOOKUP(R505,CUSTOMS!$E$3:$N$1470,5,FALSE))</f>
        <v>件</v>
      </c>
      <c r="W505" s="33">
        <f>IF(R505="","",VLOOKUP(R505,CUSTOMS!$E$3:$N$2548,6,FALSE))</f>
        <v>4.57</v>
      </c>
      <c r="X505" s="33">
        <f t="shared" si="94"/>
        <v>2742</v>
      </c>
      <c r="Y505" s="18" t="str">
        <f>IF(R505="","",VLOOKUP(R505,CUSTOMS!$E$3:$N$2548,8,FALSE))</f>
        <v>美元</v>
      </c>
      <c r="Z505" s="18" t="str">
        <f>IF(R505="","",VLOOKUP(R505,CUSTOMS!$E$3:$N$2548,9,FALSE))</f>
        <v>中国</v>
      </c>
      <c r="AA505" s="18" t="str">
        <f>IF(R505="","",VLOOKUP(R505,CUSTOMS!$E$3:$N$2548,10,FALSE))</f>
        <v>泰国</v>
      </c>
      <c r="AB505" s="33">
        <f>IF(R505="","",VLOOKUP(G505,WMS!$E$3:$T$2203,15,FALSE))</f>
        <v>2.5125000000000002</v>
      </c>
      <c r="AC505" s="33">
        <f t="shared" si="95"/>
        <v>1507.5</v>
      </c>
      <c r="AD505" s="33" t="str">
        <f>IF(S505="","",VLOOKUP(S505,海关监管条件!$A$1:$B$3000,2,FALSE))</f>
        <v xml:space="preserve">无 </v>
      </c>
    </row>
    <row r="506" spans="1:30">
      <c r="A506" s="2">
        <v>43592</v>
      </c>
      <c r="B506" s="2">
        <v>43593</v>
      </c>
      <c r="C506" s="2" t="s">
        <v>4211</v>
      </c>
      <c r="D506" s="19" t="s">
        <v>1380</v>
      </c>
      <c r="E506" s="19" t="s">
        <v>3494</v>
      </c>
      <c r="F506" s="19">
        <v>42450467</v>
      </c>
      <c r="G506" s="17" t="str">
        <f t="shared" si="89"/>
        <v>KG-ROB-1903-00091-02919/42450467</v>
      </c>
      <c r="H506" s="18">
        <f>IF(G506="","",VLOOKUP(G506,WMS!$E$3:$Q$2203,7,FALSE))</f>
        <v>10</v>
      </c>
      <c r="I506" s="18">
        <f>IF(G506="","",VLOOKUP(G506,WMS!$E$3:$Q$2203,8,FALSE))</f>
        <v>4.1500000000000004</v>
      </c>
      <c r="J506" s="18">
        <f>IF(G506="","",VLOOKUP(G506,WMS!$E$3:$Q$2203,13,FALSE))</f>
        <v>3.5999999999999997E-2</v>
      </c>
      <c r="K506" s="26" t="b">
        <f t="shared" si="90"/>
        <v>1</v>
      </c>
      <c r="L506" s="38">
        <v>60</v>
      </c>
      <c r="M506" s="27">
        <f>IF(G506="","",VLOOKUP(G506,WMS!$E$3:$U$2203,7,0)*L506)</f>
        <v>600</v>
      </c>
      <c r="N506" s="28" t="str">
        <f>IF(G506="","",VLOOKUP(G506,WMS!$E$3:$U$2203,17,0))</f>
        <v>A28-301</v>
      </c>
      <c r="O506" s="29">
        <f t="shared" si="91"/>
        <v>249.00000000000003</v>
      </c>
      <c r="P506" s="29">
        <f t="shared" si="92"/>
        <v>2.1599999999999997</v>
      </c>
      <c r="Q506" s="26" t="str">
        <f>IF(G506="","",VLOOKUP(G506,WMS!$E$3:$G$2203,2,FALSE))</f>
        <v>KAS19031504</v>
      </c>
      <c r="R506" s="26" t="str">
        <f>IF(G506="","",VLOOKUP(G506,WMS!$E$3:$G$2203,3,FALSE))</f>
        <v>KAS1903150402</v>
      </c>
      <c r="S506" s="17" t="str">
        <f>IF(R506="","",VLOOKUP(R506,CUSTOMS!$E$3:$N$2548,2,FALSE))</f>
        <v>7323990000</v>
      </c>
      <c r="T506" s="17" t="str">
        <f>IF(R506="","",VLOOKUP(R506,CUSTOMS!$E$3:$N$2548,3,FALSE))</f>
        <v xml:space="preserve">篮 </v>
      </c>
      <c r="U506" s="18">
        <f t="shared" si="93"/>
        <v>600</v>
      </c>
      <c r="V506" s="18" t="str">
        <f>IF(R506="","",VLOOKUP(R506,CUSTOMS!$E$3:$N$1470,5,FALSE))</f>
        <v>个</v>
      </c>
      <c r="W506" s="33">
        <f>IF(R506="","",VLOOKUP(R506,CUSTOMS!$E$3:$N$2548,6,FALSE))</f>
        <v>1.57</v>
      </c>
      <c r="X506" s="33">
        <f t="shared" si="94"/>
        <v>942</v>
      </c>
      <c r="Y506" s="18" t="str">
        <f>IF(R506="","",VLOOKUP(R506,CUSTOMS!$E$3:$N$2548,8,FALSE))</f>
        <v>美元</v>
      </c>
      <c r="Z506" s="18" t="str">
        <f>IF(R506="","",VLOOKUP(R506,CUSTOMS!$E$3:$N$2548,9,FALSE))</f>
        <v>中国</v>
      </c>
      <c r="AA506" s="18" t="str">
        <f>IF(R506="","",VLOOKUP(R506,CUSTOMS!$E$3:$N$2548,10,FALSE))</f>
        <v>泰国</v>
      </c>
      <c r="AB506" s="33">
        <f>IF(R506="","",VLOOKUP(G506,WMS!$E$3:$T$2203,15,FALSE))</f>
        <v>0.36699999999999999</v>
      </c>
      <c r="AC506" s="33">
        <f t="shared" si="95"/>
        <v>220.2</v>
      </c>
      <c r="AD506" s="33" t="str">
        <f>IF(S506="","",VLOOKUP(S506,海关监管条件!$A$1:$B$3000,2,FALSE))</f>
        <v>A</v>
      </c>
    </row>
    <row r="507" spans="1:30">
      <c r="A507" s="2">
        <v>43592</v>
      </c>
      <c r="B507" s="2">
        <v>43593</v>
      </c>
      <c r="C507" s="2" t="s">
        <v>4211</v>
      </c>
      <c r="D507" s="19" t="s">
        <v>1500</v>
      </c>
      <c r="E507" s="19" t="s">
        <v>3551</v>
      </c>
      <c r="F507" s="19">
        <v>42718628</v>
      </c>
      <c r="G507" s="17" t="str">
        <f t="shared" si="89"/>
        <v>KG-ROB-1903-00091-02927/42718628</v>
      </c>
      <c r="H507" s="18">
        <f>IF(G507="","",VLOOKUP(G507,WMS!$E$3:$Q$2203,7,FALSE))</f>
        <v>2</v>
      </c>
      <c r="I507" s="18">
        <f>IF(G507="","",VLOOKUP(G507,WMS!$E$3:$Q$2203,8,FALSE))</f>
        <v>8.9</v>
      </c>
      <c r="J507" s="18">
        <f>IF(G507="","",VLOOKUP(G507,WMS!$E$3:$Q$2203,13,FALSE))</f>
        <v>3.2000000000000001E-2</v>
      </c>
      <c r="K507" s="26" t="b">
        <f t="shared" si="90"/>
        <v>1</v>
      </c>
      <c r="L507" s="38">
        <v>300</v>
      </c>
      <c r="M507" s="27">
        <f>IF(G507="","",VLOOKUP(G507,WMS!$E$3:$U$2203,7,0)*L507)</f>
        <v>600</v>
      </c>
      <c r="N507" s="28" t="str">
        <f>IF(G507="","",VLOOKUP(G507,WMS!$E$3:$U$2203,17,0))</f>
        <v>A405</v>
      </c>
      <c r="O507" s="29">
        <f t="shared" si="91"/>
        <v>2670</v>
      </c>
      <c r="P507" s="29">
        <f t="shared" si="92"/>
        <v>9.6</v>
      </c>
      <c r="Q507" s="26" t="str">
        <f>IF(G507="","",VLOOKUP(G507,WMS!$E$3:$G$2203,2,FALSE))</f>
        <v>KAS19032203</v>
      </c>
      <c r="R507" s="26" t="str">
        <f>IF(G507="","",VLOOKUP(G507,WMS!$E$3:$G$2203,3,FALSE))</f>
        <v>KAS1903220302</v>
      </c>
      <c r="S507" s="17" t="str">
        <f>IF(R507="","",VLOOKUP(R507,CUSTOMS!$E$3:$N$2548,2,FALSE))</f>
        <v>9403200000</v>
      </c>
      <c r="T507" s="17" t="str">
        <f>IF(R507="","",VLOOKUP(R507,CUSTOMS!$E$3:$N$2548,3,FALSE))</f>
        <v xml:space="preserve"> 铁制鞋架</v>
      </c>
      <c r="U507" s="18">
        <f t="shared" si="93"/>
        <v>600</v>
      </c>
      <c r="V507" s="18" t="str">
        <f>IF(R507="","",VLOOKUP(R507,CUSTOMS!$E$3:$N$1470,5,FALSE))</f>
        <v>件</v>
      </c>
      <c r="W507" s="33">
        <f>IF(R507="","",VLOOKUP(R507,CUSTOMS!$E$3:$N$2548,6,FALSE))</f>
        <v>9.14</v>
      </c>
      <c r="X507" s="33">
        <f t="shared" si="94"/>
        <v>5484</v>
      </c>
      <c r="Y507" s="18" t="str">
        <f>IF(R507="","",VLOOKUP(R507,CUSTOMS!$E$3:$N$2548,8,FALSE))</f>
        <v>美元</v>
      </c>
      <c r="Z507" s="18" t="str">
        <f>IF(R507="","",VLOOKUP(R507,CUSTOMS!$E$3:$N$2548,9,FALSE))</f>
        <v>中国</v>
      </c>
      <c r="AA507" s="18" t="str">
        <f>IF(R507="","",VLOOKUP(R507,CUSTOMS!$E$3:$N$2548,10,FALSE))</f>
        <v>泰国</v>
      </c>
      <c r="AB507" s="33">
        <f>IF(R507="","",VLOOKUP(G507,WMS!$E$3:$T$2203,15,FALSE))</f>
        <v>3.9</v>
      </c>
      <c r="AC507" s="33">
        <f t="shared" si="95"/>
        <v>2340</v>
      </c>
      <c r="AD507" s="33" t="str">
        <f>IF(S507="","",VLOOKUP(S507,海关监管条件!$A$1:$B$3000,2,FALSE))</f>
        <v xml:space="preserve">无 </v>
      </c>
    </row>
    <row r="508" spans="1:30">
      <c r="A508" s="2">
        <v>43592</v>
      </c>
      <c r="B508" s="2">
        <v>43593</v>
      </c>
      <c r="C508" s="2" t="s">
        <v>4211</v>
      </c>
      <c r="D508" s="19" t="s">
        <v>1447</v>
      </c>
      <c r="E508" s="19" t="s">
        <v>3508</v>
      </c>
      <c r="F508" s="19">
        <v>42620167</v>
      </c>
      <c r="G508" s="17" t="str">
        <f t="shared" si="89"/>
        <v>KG-ROB-1903-00091-02970/42620167</v>
      </c>
      <c r="H508" s="18">
        <f>IF(G508="","",VLOOKUP(G508,WMS!$E$3:$Q$2203,7,FALSE))</f>
        <v>6</v>
      </c>
      <c r="I508" s="18">
        <f>IF(G508="","",VLOOKUP(G508,WMS!$E$3:$Q$2203,8,FALSE))</f>
        <v>7.35</v>
      </c>
      <c r="J508" s="18">
        <f>IF(G508="","",VLOOKUP(G508,WMS!$E$3:$Q$2203,13,FALSE))</f>
        <v>8.8999999999999996E-2</v>
      </c>
      <c r="K508" s="26" t="b">
        <f t="shared" si="90"/>
        <v>1</v>
      </c>
      <c r="L508" s="38">
        <v>117</v>
      </c>
      <c r="M508" s="27">
        <f>IF(G508="","",VLOOKUP(G508,WMS!$E$3:$U$2203,7,0)*L508)</f>
        <v>702</v>
      </c>
      <c r="N508" s="28" t="str">
        <f>IF(G508="","",VLOOKUP(G508,WMS!$E$3:$U$2203,17,0))</f>
        <v>A06通道</v>
      </c>
      <c r="O508" s="29">
        <f t="shared" si="91"/>
        <v>859.94999999999993</v>
      </c>
      <c r="P508" s="29">
        <f t="shared" si="92"/>
        <v>10.413</v>
      </c>
      <c r="Q508" s="26" t="str">
        <f>IF(G508="","",VLOOKUP(G508,WMS!$E$3:$G$2203,2,FALSE))</f>
        <v>KAS19031801</v>
      </c>
      <c r="R508" s="26" t="str">
        <f>IF(G508="","",VLOOKUP(G508,WMS!$E$3:$G$2203,3,FALSE))</f>
        <v>KAS1903180101</v>
      </c>
      <c r="S508" s="17" t="str">
        <f>IF(R508="","",VLOOKUP(R508,CUSTOMS!$E$3:$N$2548,2,FALSE))</f>
        <v>3924900000</v>
      </c>
      <c r="T508" s="17" t="str">
        <f>IF(R508="","",VLOOKUP(R508,CUSTOMS!$E$3:$N$2548,3,FALSE))</f>
        <v>塑胶垃圾桶</v>
      </c>
      <c r="U508" s="18">
        <f t="shared" si="93"/>
        <v>819</v>
      </c>
      <c r="V508" s="18" t="str">
        <f>IF(R508="","",VLOOKUP(R508,CUSTOMS!$E$3:$N$1470,5,FALSE))</f>
        <v>千克</v>
      </c>
      <c r="W508" s="33">
        <f>IF(R508="","",VLOOKUP(R508,CUSTOMS!$E$3:$N$2548,6,FALSE))</f>
        <v>2</v>
      </c>
      <c r="X508" s="33">
        <f t="shared" si="94"/>
        <v>1638</v>
      </c>
      <c r="Y508" s="18" t="str">
        <f>IF(R508="","",VLOOKUP(R508,CUSTOMS!$E$3:$N$2548,8,FALSE))</f>
        <v>美元</v>
      </c>
      <c r="Z508" s="18" t="str">
        <f>IF(R508="","",VLOOKUP(R508,CUSTOMS!$E$3:$N$2548,9,FALSE))</f>
        <v>中国</v>
      </c>
      <c r="AA508" s="18" t="str">
        <f>IF(R508="","",VLOOKUP(R508,CUSTOMS!$E$3:$N$2548,10,FALSE))</f>
        <v>泰国</v>
      </c>
      <c r="AB508" s="33">
        <f>IF(R508="","",VLOOKUP(G508,WMS!$E$3:$T$2203,15,FALSE))</f>
        <v>1.1666666666666667</v>
      </c>
      <c r="AC508" s="33">
        <f t="shared" si="95"/>
        <v>819</v>
      </c>
      <c r="AD508" s="33" t="str">
        <f>IF(S508="","",VLOOKUP(S508,海关监管条件!$A$1:$B$3000,2,FALSE))</f>
        <v xml:space="preserve">A </v>
      </c>
    </row>
    <row r="509" spans="1:30">
      <c r="A509" s="2">
        <v>43595</v>
      </c>
      <c r="B509" s="2">
        <v>43598</v>
      </c>
      <c r="C509" s="2" t="s">
        <v>4212</v>
      </c>
      <c r="D509" s="19" t="s">
        <v>980</v>
      </c>
      <c r="E509" s="19" t="s">
        <v>3272</v>
      </c>
      <c r="F509" s="19">
        <v>41526750</v>
      </c>
      <c r="G509" s="17" t="str">
        <f t="shared" si="89"/>
        <v>KG-ROB-1901-00064-01522/41526750</v>
      </c>
      <c r="H509" s="18">
        <f>IF(G509="","",VLOOKUP(G509,WMS!$E$3:$Q$2203,7,FALSE))</f>
        <v>12</v>
      </c>
      <c r="I509" s="18">
        <f>IF(G509="","",VLOOKUP(G509,WMS!$E$3:$Q$2203,8,FALSE))</f>
        <v>4.5999999999999996</v>
      </c>
      <c r="J509" s="18">
        <f>IF(G509="","",VLOOKUP(G509,WMS!$E$3:$Q$2203,13,FALSE))</f>
        <v>7.0000000000000001E-3</v>
      </c>
      <c r="K509" s="26" t="b">
        <f t="shared" si="90"/>
        <v>1</v>
      </c>
      <c r="L509" s="38">
        <v>21</v>
      </c>
      <c r="M509" s="27">
        <f>IF(G509="","",VLOOKUP(G509,WMS!$E$3:$U$2203,7,0)*L509)</f>
        <v>252</v>
      </c>
      <c r="N509" s="28" t="str">
        <f>IF(G509="","",VLOOKUP(G509,WMS!$E$3:$U$2203,17,0))</f>
        <v>A02-103</v>
      </c>
      <c r="O509" s="29">
        <f t="shared" si="91"/>
        <v>96.6</v>
      </c>
      <c r="P509" s="29">
        <f t="shared" si="92"/>
        <v>0.14699999999999999</v>
      </c>
      <c r="Q509" s="26" t="str">
        <f>IF(G509="","",VLOOKUP(G509,WMS!$E$3:$G$2203,2,FALSE))</f>
        <v>KAS19011504</v>
      </c>
      <c r="R509" s="26" t="str">
        <f>IF(G509="","",VLOOKUP(G509,WMS!$E$3:$G$2203,3,FALSE))</f>
        <v>KAS1901150402</v>
      </c>
      <c r="S509" s="17" t="str">
        <f>IF(R509="","",VLOOKUP(R509,CUSTOMS!$E$3:$N$2548,2,FALSE))</f>
        <v>8214900010</v>
      </c>
      <c r="T509" s="17" t="str">
        <f>IF(R509="","",VLOOKUP(R509,CUSTOMS!$E$3:$N$2548,3,FALSE))</f>
        <v>切肉刀</v>
      </c>
      <c r="U509" s="18">
        <f t="shared" si="93"/>
        <v>252</v>
      </c>
      <c r="V509" s="18" t="str">
        <f>IF(R509="","",VLOOKUP(R509,CUSTOMS!$E$3:$N$1470,5,FALSE))</f>
        <v>把</v>
      </c>
      <c r="W509" s="33">
        <f>IF(R509="","",VLOOKUP(R509,CUSTOMS!$E$3:$N$2548,6,FALSE))</f>
        <v>1.4</v>
      </c>
      <c r="X509" s="33">
        <f t="shared" si="94"/>
        <v>352.79999999999995</v>
      </c>
      <c r="Y509" s="18" t="str">
        <f>IF(R509="","",VLOOKUP(R509,CUSTOMS!$E$3:$N$2548,8,FALSE))</f>
        <v>美元</v>
      </c>
      <c r="Z509" s="18" t="str">
        <f>IF(R509="","",VLOOKUP(R509,CUSTOMS!$E$3:$N$2548,9,FALSE))</f>
        <v>中国</v>
      </c>
      <c r="AA509" s="18" t="str">
        <f>IF(R509="","",VLOOKUP(R509,CUSTOMS!$E$3:$N$2548,10,FALSE))</f>
        <v>泰国</v>
      </c>
      <c r="AB509" s="33">
        <f>IF(R509="","",VLOOKUP(G509,WMS!$E$3:$T$2203,15,FALSE))</f>
        <v>0.34166666666666662</v>
      </c>
      <c r="AC509" s="33">
        <f t="shared" si="95"/>
        <v>86.1</v>
      </c>
      <c r="AD509" s="33" t="str">
        <f>IF(S509="","",VLOOKUP(S509,海关监管条件!$A$1:$B$3000,2,FALSE))</f>
        <v>A</v>
      </c>
    </row>
    <row r="510" spans="1:30">
      <c r="A510" s="2">
        <v>43595</v>
      </c>
      <c r="B510" s="2">
        <v>43598</v>
      </c>
      <c r="C510" s="2" t="s">
        <v>4212</v>
      </c>
      <c r="D510" s="19" t="s">
        <v>990</v>
      </c>
      <c r="E510" s="19" t="s">
        <v>3293</v>
      </c>
      <c r="F510" s="19">
        <v>39424907</v>
      </c>
      <c r="G510" s="17" t="str">
        <f t="shared" si="89"/>
        <v>KG-ROB-1901-00064-01533/39424907</v>
      </c>
      <c r="H510" s="18">
        <f>IF(G510="","",VLOOKUP(G510,WMS!$E$3:$Q$2203,7,FALSE))</f>
        <v>12</v>
      </c>
      <c r="I510" s="18">
        <f>IF(G510="","",VLOOKUP(G510,WMS!$E$3:$Q$2203,8,FALSE))</f>
        <v>2.5</v>
      </c>
      <c r="J510" s="18">
        <f>IF(G510="","",VLOOKUP(G510,WMS!$E$3:$Q$2203,13,FALSE))</f>
        <v>5.0000000000000001E-3</v>
      </c>
      <c r="K510" s="26" t="b">
        <f t="shared" si="90"/>
        <v>1</v>
      </c>
      <c r="L510" s="38">
        <v>42</v>
      </c>
      <c r="M510" s="27">
        <f>IF(G510="","",VLOOKUP(G510,WMS!$E$3:$U$2203,7,0)*L510)</f>
        <v>504</v>
      </c>
      <c r="N510" s="28" t="str">
        <f>IF(G510="","",VLOOKUP(G510,WMS!$E$3:$U$2203,17,0))</f>
        <v>A07-201</v>
      </c>
      <c r="O510" s="29">
        <f t="shared" si="91"/>
        <v>105</v>
      </c>
      <c r="P510" s="29">
        <f t="shared" si="92"/>
        <v>0.21</v>
      </c>
      <c r="Q510" s="26" t="str">
        <f>IF(G510="","",VLOOKUP(G510,WMS!$E$3:$G$2203,2,FALSE))</f>
        <v>KAS19011507</v>
      </c>
      <c r="R510" s="26" t="str">
        <f>IF(G510="","",VLOOKUP(G510,WMS!$E$3:$G$2203,3,FALSE))</f>
        <v>KAS1901150703</v>
      </c>
      <c r="S510" s="17" t="str">
        <f>IF(R510="","",VLOOKUP(R510,CUSTOMS!$E$3:$N$2548,2,FALSE))</f>
        <v>8205510000</v>
      </c>
      <c r="T510" s="17" t="str">
        <f>IF(R510="","",VLOOKUP(R510,CUSTOMS!$E$3:$N$2548,3,FALSE))</f>
        <v>手工工具</v>
      </c>
      <c r="U510" s="18">
        <f t="shared" si="93"/>
        <v>504</v>
      </c>
      <c r="V510" s="18" t="str">
        <f>IF(R510="","",VLOOKUP(R510,CUSTOMS!$E$3:$N$1470,5,FALSE))</f>
        <v>只</v>
      </c>
      <c r="W510" s="33">
        <f>IF(R510="","",VLOOKUP(R510,CUSTOMS!$E$3:$N$2548,6,FALSE))</f>
        <v>1.01</v>
      </c>
      <c r="X510" s="33">
        <f t="shared" si="94"/>
        <v>509.04</v>
      </c>
      <c r="Y510" s="18" t="str">
        <f>IF(R510="","",VLOOKUP(R510,CUSTOMS!$E$3:$N$2548,8,FALSE))</f>
        <v>美元</v>
      </c>
      <c r="Z510" s="18" t="str">
        <f>IF(R510="","",VLOOKUP(R510,CUSTOMS!$E$3:$N$2548,9,FALSE))</f>
        <v>中国</v>
      </c>
      <c r="AA510" s="18" t="str">
        <f>IF(R510="","",VLOOKUP(R510,CUSTOMS!$E$3:$N$2548,10,FALSE))</f>
        <v>泰国</v>
      </c>
      <c r="AB510" s="33">
        <f>IF(R510="","",VLOOKUP(G510,WMS!$E$3:$T$2203,15,FALSE))</f>
        <v>0.19166666666666668</v>
      </c>
      <c r="AC510" s="33">
        <f t="shared" si="95"/>
        <v>96.600000000000009</v>
      </c>
      <c r="AD510" s="33" t="str">
        <f>IF(S510="","",VLOOKUP(S510,海关监管条件!$A$1:$B$3000,2,FALSE))</f>
        <v xml:space="preserve">无 </v>
      </c>
    </row>
    <row r="511" spans="1:30">
      <c r="A511" s="2">
        <v>43595</v>
      </c>
      <c r="B511" s="2">
        <v>43598</v>
      </c>
      <c r="C511" s="2" t="s">
        <v>4212</v>
      </c>
      <c r="D511" s="19" t="s">
        <v>990</v>
      </c>
      <c r="E511" s="19" t="s">
        <v>3293</v>
      </c>
      <c r="F511" s="19">
        <v>42175100</v>
      </c>
      <c r="G511" s="17" t="str">
        <f t="shared" si="89"/>
        <v>KG-ROB-1901-00064-01533/42175100</v>
      </c>
      <c r="H511" s="18">
        <f>IF(G511="","",VLOOKUP(G511,WMS!$E$3:$Q$2203,7,FALSE))</f>
        <v>6</v>
      </c>
      <c r="I511" s="18">
        <f>IF(G511="","",VLOOKUP(G511,WMS!$E$3:$Q$2203,8,FALSE))</f>
        <v>3.4</v>
      </c>
      <c r="J511" s="18">
        <f>IF(G511="","",VLOOKUP(G511,WMS!$E$3:$Q$2203,13,FALSE))</f>
        <v>0.01</v>
      </c>
      <c r="K511" s="26" t="b">
        <f t="shared" si="90"/>
        <v>1</v>
      </c>
      <c r="L511" s="38">
        <v>42</v>
      </c>
      <c r="M511" s="27">
        <f>IF(G511="","",VLOOKUP(G511,WMS!$E$3:$U$2203,7,0)*L511)</f>
        <v>252</v>
      </c>
      <c r="N511" s="28" t="str">
        <f>IF(G511="","",VLOOKUP(G511,WMS!$E$3:$U$2203,17,0))</f>
        <v>A14-201</v>
      </c>
      <c r="O511" s="29">
        <f t="shared" si="91"/>
        <v>142.79999999999998</v>
      </c>
      <c r="P511" s="29">
        <f t="shared" si="92"/>
        <v>0.42</v>
      </c>
      <c r="Q511" s="26" t="str">
        <f>IF(G511="","",VLOOKUP(G511,WMS!$E$3:$G$2203,2,FALSE))</f>
        <v>KAS19011507</v>
      </c>
      <c r="R511" s="26" t="str">
        <f>IF(G511="","",VLOOKUP(G511,WMS!$E$3:$G$2203,3,FALSE))</f>
        <v>KAS1901150704</v>
      </c>
      <c r="S511" s="17" t="str">
        <f>IF(R511="","",VLOOKUP(R511,CUSTOMS!$E$3:$N$2548,2,FALSE))</f>
        <v>8213000000</v>
      </c>
      <c r="T511" s="17" t="str">
        <f>IF(R511="","",VLOOKUP(R511,CUSTOMS!$E$3:$N$2548,3,FALSE))</f>
        <v>3件套剪刀</v>
      </c>
      <c r="U511" s="18">
        <f t="shared" si="93"/>
        <v>252</v>
      </c>
      <c r="V511" s="18" t="str">
        <f>IF(R511="","",VLOOKUP(R511,CUSTOMS!$E$3:$N$1470,5,FALSE))</f>
        <v>套</v>
      </c>
      <c r="W511" s="33">
        <f>IF(R511="","",VLOOKUP(R511,CUSTOMS!$E$3:$N$2548,6,FALSE))</f>
        <v>3.02</v>
      </c>
      <c r="X511" s="33">
        <f t="shared" si="94"/>
        <v>761.04</v>
      </c>
      <c r="Y511" s="18" t="str">
        <f>IF(R511="","",VLOOKUP(R511,CUSTOMS!$E$3:$N$2548,8,FALSE))</f>
        <v>美元</v>
      </c>
      <c r="Z511" s="18" t="str">
        <f>IF(R511="","",VLOOKUP(R511,CUSTOMS!$E$3:$N$2548,9,FALSE))</f>
        <v>中国</v>
      </c>
      <c r="AA511" s="18" t="str">
        <f>IF(R511="","",VLOOKUP(R511,CUSTOMS!$E$3:$N$2548,10,FALSE))</f>
        <v>泰国</v>
      </c>
      <c r="AB511" s="33">
        <f>IF(R511="","",VLOOKUP(G511,WMS!$E$3:$T$2203,15,FALSE))</f>
        <v>0.5083333333333333</v>
      </c>
      <c r="AC511" s="33">
        <f t="shared" si="95"/>
        <v>128.1</v>
      </c>
      <c r="AD511" s="33" t="str">
        <f>IF(S511="","",VLOOKUP(S511,海关监管条件!$A$1:$B$3000,2,FALSE))</f>
        <v>无</v>
      </c>
    </row>
    <row r="512" spans="1:30">
      <c r="A512" s="2">
        <v>43595</v>
      </c>
      <c r="B512" s="2">
        <v>43598</v>
      </c>
      <c r="C512" s="2" t="s">
        <v>4212</v>
      </c>
      <c r="D512" s="19" t="s">
        <v>990</v>
      </c>
      <c r="E512" s="19" t="s">
        <v>3293</v>
      </c>
      <c r="F512" s="19">
        <v>42487432</v>
      </c>
      <c r="G512" s="17" t="str">
        <f t="shared" si="89"/>
        <v>KG-ROB-1901-00064-01533/42487432</v>
      </c>
      <c r="H512" s="18">
        <f>IF(G512="","",VLOOKUP(G512,WMS!$E$3:$Q$2203,7,FALSE))</f>
        <v>24</v>
      </c>
      <c r="I512" s="18">
        <f>IF(G512="","",VLOOKUP(G512,WMS!$E$3:$Q$2203,8,FALSE))</f>
        <v>3.1</v>
      </c>
      <c r="J512" s="18">
        <f>IF(G512="","",VLOOKUP(G512,WMS!$E$3:$Q$2203,13,FALSE))</f>
        <v>4.4999999999999998E-2</v>
      </c>
      <c r="K512" s="26" t="b">
        <f t="shared" si="90"/>
        <v>1</v>
      </c>
      <c r="L512" s="38">
        <v>33</v>
      </c>
      <c r="M512" s="27">
        <f>IF(G512="","",VLOOKUP(G512,WMS!$E$3:$U$2203,7,0)*L512)</f>
        <v>792</v>
      </c>
      <c r="N512" s="28" t="str">
        <f>IF(G512="","",VLOOKUP(G512,WMS!$E$3:$U$2203,17,0))</f>
        <v>A34-103</v>
      </c>
      <c r="O512" s="29">
        <f t="shared" si="91"/>
        <v>102.3</v>
      </c>
      <c r="P512" s="29">
        <f t="shared" si="92"/>
        <v>1.4849999999999999</v>
      </c>
      <c r="Q512" s="26" t="str">
        <f>IF(G512="","",VLOOKUP(G512,WMS!$E$3:$G$2203,2,FALSE))</f>
        <v>KAS19011507</v>
      </c>
      <c r="R512" s="26" t="str">
        <f>IF(G512="","",VLOOKUP(G512,WMS!$E$3:$G$2203,3,FALSE))</f>
        <v>KAS1901150703</v>
      </c>
      <c r="S512" s="17" t="str">
        <f>IF(R512="","",VLOOKUP(R512,CUSTOMS!$E$3:$N$2548,2,FALSE))</f>
        <v>8205510000</v>
      </c>
      <c r="T512" s="17" t="str">
        <f>IF(R512="","",VLOOKUP(R512,CUSTOMS!$E$3:$N$2548,3,FALSE))</f>
        <v>手工工具</v>
      </c>
      <c r="U512" s="18">
        <f t="shared" si="93"/>
        <v>792</v>
      </c>
      <c r="V512" s="18" t="str">
        <f>IF(R512="","",VLOOKUP(R512,CUSTOMS!$E$3:$N$1470,5,FALSE))</f>
        <v>只</v>
      </c>
      <c r="W512" s="33">
        <f>IF(R512="","",VLOOKUP(R512,CUSTOMS!$E$3:$N$2548,6,FALSE))</f>
        <v>1.01</v>
      </c>
      <c r="X512" s="33">
        <f t="shared" si="94"/>
        <v>799.92</v>
      </c>
      <c r="Y512" s="18" t="str">
        <f>IF(R512="","",VLOOKUP(R512,CUSTOMS!$E$3:$N$2548,8,FALSE))</f>
        <v>美元</v>
      </c>
      <c r="Z512" s="18" t="str">
        <f>IF(R512="","",VLOOKUP(R512,CUSTOMS!$E$3:$N$2548,9,FALSE))</f>
        <v>中国</v>
      </c>
      <c r="AA512" s="18" t="str">
        <f>IF(R512="","",VLOOKUP(R512,CUSTOMS!$E$3:$N$2548,10,FALSE))</f>
        <v>泰国</v>
      </c>
      <c r="AB512" s="33">
        <f>IF(R512="","",VLOOKUP(G512,WMS!$E$3:$T$2203,15,FALSE))</f>
        <v>0.10583333333333333</v>
      </c>
      <c r="AC512" s="33">
        <f t="shared" si="95"/>
        <v>83.820000000000007</v>
      </c>
      <c r="AD512" s="33" t="str">
        <f>IF(S512="","",VLOOKUP(S512,海关监管条件!$A$1:$B$3000,2,FALSE))</f>
        <v xml:space="preserve">无 </v>
      </c>
    </row>
    <row r="513" spans="1:30">
      <c r="A513" s="2">
        <v>43595</v>
      </c>
      <c r="B513" s="2">
        <v>43598</v>
      </c>
      <c r="C513" s="2" t="s">
        <v>4212</v>
      </c>
      <c r="D513" s="19" t="s">
        <v>1079</v>
      </c>
      <c r="E513" s="19" t="s">
        <v>3338</v>
      </c>
      <c r="F513" s="19">
        <v>42107132</v>
      </c>
      <c r="G513" s="17" t="str">
        <f t="shared" si="89"/>
        <v>KG-ROB-1901-00064-01535/42107132</v>
      </c>
      <c r="H513" s="18">
        <f>IF(G513="","",VLOOKUP(G513,WMS!$E$3:$Q$2203,7,FALSE))</f>
        <v>40</v>
      </c>
      <c r="I513" s="18">
        <f>IF(G513="","",VLOOKUP(G513,WMS!$E$3:$Q$2203,8,FALSE))</f>
        <v>4.05</v>
      </c>
      <c r="J513" s="18">
        <f>IF(G513="","",VLOOKUP(G513,WMS!$E$3:$Q$2203,13,FALSE))</f>
        <v>3.0000000000000001E-3</v>
      </c>
      <c r="K513" s="26" t="b">
        <f t="shared" si="90"/>
        <v>1</v>
      </c>
      <c r="L513" s="38">
        <v>30</v>
      </c>
      <c r="M513" s="27">
        <f>IF(G513="","",VLOOKUP(G513,WMS!$E$3:$U$2203,7,0)*L513)</f>
        <v>1200</v>
      </c>
      <c r="N513" s="28" t="str">
        <f>IF(G513="","",VLOOKUP(G513,WMS!$E$3:$U$2203,17,0))</f>
        <v>A14-102</v>
      </c>
      <c r="O513" s="29">
        <f t="shared" si="91"/>
        <v>121.5</v>
      </c>
      <c r="P513" s="29">
        <f t="shared" si="92"/>
        <v>0.09</v>
      </c>
      <c r="Q513" s="26" t="str">
        <f>IF(G513="","",VLOOKUP(G513,WMS!$E$3:$G$2203,2,FALSE))</f>
        <v>KAS19011805</v>
      </c>
      <c r="R513" s="26" t="str">
        <f>IF(G513="","",VLOOKUP(G513,WMS!$E$3:$G$2203,3,FALSE))</f>
        <v>KAS1901180504</v>
      </c>
      <c r="S513" s="17" t="str">
        <f>IF(R513="","",VLOOKUP(R513,CUSTOMS!$E$3:$N$2548,2,FALSE))</f>
        <v>8215990000</v>
      </c>
      <c r="T513" s="17" t="str">
        <f>IF(R513="","",VLOOKUP(R513,CUSTOMS!$E$3:$N$2548,3,FALSE))</f>
        <v>餐厨用具</v>
      </c>
      <c r="U513" s="18">
        <f t="shared" si="93"/>
        <v>1200</v>
      </c>
      <c r="V513" s="18" t="str">
        <f>IF(R513="","",VLOOKUP(R513,CUSTOMS!$E$3:$N$1470,5,FALSE))</f>
        <v>把</v>
      </c>
      <c r="W513" s="33">
        <f>IF(R513="","",VLOOKUP(R513,CUSTOMS!$E$3:$N$2548,6,FALSE))</f>
        <v>0.26</v>
      </c>
      <c r="X513" s="33">
        <f t="shared" si="94"/>
        <v>312</v>
      </c>
      <c r="Y513" s="18" t="str">
        <f>IF(R513="","",VLOOKUP(R513,CUSTOMS!$E$3:$N$2548,8,FALSE))</f>
        <v>美元</v>
      </c>
      <c r="Z513" s="18" t="str">
        <f>IF(R513="","",VLOOKUP(R513,CUSTOMS!$E$3:$N$2548,9,FALSE))</f>
        <v>中国</v>
      </c>
      <c r="AA513" s="18" t="str">
        <f>IF(R513="","",VLOOKUP(R513,CUSTOMS!$E$3:$N$2548,10,FALSE))</f>
        <v>泰国</v>
      </c>
      <c r="AB513" s="33">
        <f>IF(R513="","",VLOOKUP(G513,WMS!$E$3:$T$2203,15,FALSE))</f>
        <v>8.950000000000001E-2</v>
      </c>
      <c r="AC513" s="33">
        <f t="shared" si="95"/>
        <v>107.4</v>
      </c>
      <c r="AD513" s="33" t="str">
        <f>IF(S513="","",VLOOKUP(S513,海关监管条件!$A$1:$B$3000,2,FALSE))</f>
        <v>A</v>
      </c>
    </row>
    <row r="514" spans="1:30">
      <c r="A514" s="2">
        <v>43595</v>
      </c>
      <c r="B514" s="2">
        <v>43598</v>
      </c>
      <c r="C514" s="2" t="s">
        <v>4212</v>
      </c>
      <c r="D514" s="19" t="s">
        <v>1163</v>
      </c>
      <c r="E514" s="19" t="s">
        <v>3386</v>
      </c>
      <c r="F514" s="19" t="s">
        <v>3387</v>
      </c>
      <c r="G514" s="17" t="str">
        <f t="shared" si="89"/>
        <v>KG-ROB-1901-00064-01731/42565475</v>
      </c>
      <c r="H514" s="18">
        <f>IF(G514="","",VLOOKUP(G514,WMS!$E$3:$Q$2203,7,FALSE))</f>
        <v>36</v>
      </c>
      <c r="I514" s="18">
        <f>IF(G514="","",VLOOKUP(G514,WMS!$E$3:$Q$2203,8,FALSE))</f>
        <v>1.25</v>
      </c>
      <c r="J514" s="18">
        <f>IF(G514="","",VLOOKUP(G514,WMS!$E$3:$Q$2203,13,FALSE))</f>
        <v>1.0999999999999999E-2</v>
      </c>
      <c r="K514" s="26" t="b">
        <f t="shared" si="90"/>
        <v>1</v>
      </c>
      <c r="L514" s="38">
        <v>22</v>
      </c>
      <c r="M514" s="27">
        <f>IF(G514="","",VLOOKUP(G514,WMS!$E$3:$U$2203,7,0)*L514)</f>
        <v>792</v>
      </c>
      <c r="N514" s="28" t="str">
        <f>IF(G514="","",VLOOKUP(G514,WMS!$E$3:$U$2203,17,0))</f>
        <v>A07-303</v>
      </c>
      <c r="O514" s="29">
        <f t="shared" si="91"/>
        <v>27.5</v>
      </c>
      <c r="P514" s="29">
        <f t="shared" si="92"/>
        <v>0.24199999999999999</v>
      </c>
      <c r="Q514" s="26" t="str">
        <f>IF(G514="","",VLOOKUP(G514,WMS!$E$3:$G$2203,2,FALSE))</f>
        <v>KAS19012802</v>
      </c>
      <c r="R514" s="26" t="str">
        <f>IF(G514="","",VLOOKUP(G514,WMS!$E$3:$G$2203,3,FALSE))</f>
        <v>KAS1901280201</v>
      </c>
      <c r="S514" s="17" t="str">
        <f>IF(R514="","",VLOOKUP(R514,CUSTOMS!$E$3:$N$2548,2,FALSE))</f>
        <v>8205510000</v>
      </c>
      <c r="T514" s="17" t="str">
        <f>IF(R514="","",VLOOKUP(R514,CUSTOMS!$E$3:$N$2548,3,FALSE))</f>
        <v>不锈钢刨</v>
      </c>
      <c r="U514" s="18">
        <f t="shared" si="93"/>
        <v>792</v>
      </c>
      <c r="V514" s="18" t="str">
        <f>IF(R514="","",VLOOKUP(R514,CUSTOMS!$E$3:$N$1470,5,FALSE))</f>
        <v>个</v>
      </c>
      <c r="W514" s="33">
        <f>IF(R514="","",VLOOKUP(R514,CUSTOMS!$E$3:$N$2548,6,FALSE))</f>
        <v>0.193</v>
      </c>
      <c r="X514" s="33">
        <f t="shared" si="94"/>
        <v>152.85599999999999</v>
      </c>
      <c r="Y514" s="18" t="str">
        <f>IF(R514="","",VLOOKUP(R514,CUSTOMS!$E$3:$N$2548,8,FALSE))</f>
        <v>美元</v>
      </c>
      <c r="Z514" s="18" t="str">
        <f>IF(R514="","",VLOOKUP(R514,CUSTOMS!$E$3:$N$2548,9,FALSE))</f>
        <v>中国</v>
      </c>
      <c r="AA514" s="18" t="str">
        <f>IF(R514="","",VLOOKUP(R514,CUSTOMS!$E$3:$N$2548,10,FALSE))</f>
        <v>泰国</v>
      </c>
      <c r="AB514" s="33">
        <f>IF(R514="","",VLOOKUP(G514,WMS!$E$3:$T$2203,15,FALSE))</f>
        <v>2.2222222222222223E-2</v>
      </c>
      <c r="AC514" s="33">
        <f t="shared" si="95"/>
        <v>17.600000000000001</v>
      </c>
      <c r="AD514" s="33" t="str">
        <f>IF(S514="","",VLOOKUP(S514,海关监管条件!$A$1:$B$3000,2,FALSE))</f>
        <v xml:space="preserve">无 </v>
      </c>
    </row>
    <row r="515" spans="1:30">
      <c r="A515" s="2">
        <v>43595</v>
      </c>
      <c r="B515" s="2">
        <v>43598</v>
      </c>
      <c r="C515" s="2" t="s">
        <v>4212</v>
      </c>
      <c r="D515" s="19" t="s">
        <v>857</v>
      </c>
      <c r="E515" s="19" t="s">
        <v>3213</v>
      </c>
      <c r="F515" s="19">
        <v>42567196</v>
      </c>
      <c r="G515" s="17" t="str">
        <f t="shared" si="89"/>
        <v>KG-ROB-1901-00064-01735/42567196</v>
      </c>
      <c r="H515" s="18">
        <f>IF(G515="","",VLOOKUP(G515,WMS!$E$3:$Q$2203,7,FALSE))</f>
        <v>21</v>
      </c>
      <c r="I515" s="18">
        <f>IF(G515="","",VLOOKUP(G515,WMS!$E$3:$Q$2203,8,FALSE))</f>
        <v>3.6</v>
      </c>
      <c r="J515" s="18">
        <f>IF(G515="","",VLOOKUP(G515,WMS!$E$3:$Q$2203,13,FALSE))</f>
        <v>3.6999999999999998E-2</v>
      </c>
      <c r="K515" s="26" t="b">
        <f t="shared" si="90"/>
        <v>1</v>
      </c>
      <c r="L515" s="38">
        <v>38</v>
      </c>
      <c r="M515" s="27">
        <f>IF(G515="","",VLOOKUP(G515,WMS!$E$3:$U$2203,7,0)*L515)</f>
        <v>798</v>
      </c>
      <c r="N515" s="28" t="str">
        <f>IF(G515="","",VLOOKUP(G515,WMS!$E$3:$U$2203,17,0))</f>
        <v>A07-303</v>
      </c>
      <c r="O515" s="29">
        <f t="shared" si="91"/>
        <v>136.80000000000001</v>
      </c>
      <c r="P515" s="29">
        <f t="shared" si="92"/>
        <v>1.4059999999999999</v>
      </c>
      <c r="Q515" s="26" t="str">
        <f>IF(G515="","",VLOOKUP(G515,WMS!$E$3:$G$2203,2,FALSE))</f>
        <v>KAS19010701</v>
      </c>
      <c r="R515" s="26" t="str">
        <f>IF(G515="","",VLOOKUP(G515,WMS!$E$3:$G$2203,3,FALSE))</f>
        <v>KAS1901070102</v>
      </c>
      <c r="S515" s="17" t="str">
        <f>IF(R515="","",VLOOKUP(R515,CUSTOMS!$E$3:$N$2548,2,FALSE))</f>
        <v>3924100000</v>
      </c>
      <c r="T515" s="17" t="str">
        <f>IF(R515="","",VLOOKUP(R515,CUSTOMS!$E$3:$N$2548,3,FALSE))</f>
        <v>塑胶冰格</v>
      </c>
      <c r="U515" s="18">
        <f t="shared" si="93"/>
        <v>121.49295774647887</v>
      </c>
      <c r="V515" s="18" t="str">
        <f>IF(R515="","",VLOOKUP(R515,CUSTOMS!$E$3:$N$1470,5,FALSE))</f>
        <v>千克</v>
      </c>
      <c r="W515" s="33">
        <f>IF(R515="","",VLOOKUP(R515,CUSTOMS!$E$3:$N$2548,6,FALSE))</f>
        <v>2</v>
      </c>
      <c r="X515" s="33">
        <f t="shared" si="94"/>
        <v>242.98591549295773</v>
      </c>
      <c r="Y515" s="18" t="str">
        <f>IF(R515="","",VLOOKUP(R515,CUSTOMS!$E$3:$N$2548,8,FALSE))</f>
        <v>美元</v>
      </c>
      <c r="Z515" s="18" t="str">
        <f>IF(R515="","",VLOOKUP(R515,CUSTOMS!$E$3:$N$2548,9,FALSE))</f>
        <v>中国</v>
      </c>
      <c r="AA515" s="18" t="str">
        <f>IF(R515="","",VLOOKUP(R515,CUSTOMS!$E$3:$N$2548,10,FALSE))</f>
        <v>泰国</v>
      </c>
      <c r="AB515" s="33">
        <f>IF(R515="","",VLOOKUP(G515,WMS!$E$3:$T$2203,15,FALSE))</f>
        <v>0.15224681421864519</v>
      </c>
      <c r="AC515" s="33">
        <f t="shared" si="95"/>
        <v>121.49295774647887</v>
      </c>
      <c r="AD515" s="33" t="str">
        <f>IF(S515="","",VLOOKUP(S515,海关监管条件!$A$1:$B$3000,2,FALSE))</f>
        <v xml:space="preserve">A </v>
      </c>
    </row>
    <row r="516" spans="1:30">
      <c r="A516" s="2">
        <v>43595</v>
      </c>
      <c r="B516" s="2">
        <v>43598</v>
      </c>
      <c r="C516" s="2" t="s">
        <v>4212</v>
      </c>
      <c r="D516" s="19" t="s">
        <v>971</v>
      </c>
      <c r="E516" s="19" t="s">
        <v>3269</v>
      </c>
      <c r="F516" s="19">
        <v>42205418</v>
      </c>
      <c r="G516" s="17" t="str">
        <f t="shared" si="89"/>
        <v>KG-ROB-1901-00064-01756/42205418</v>
      </c>
      <c r="H516" s="18">
        <f>IF(G516="","",VLOOKUP(G516,WMS!$E$3:$Q$2203,7,FALSE))</f>
        <v>10</v>
      </c>
      <c r="I516" s="18">
        <f>IF(G516="","",VLOOKUP(G516,WMS!$E$3:$Q$2203,8,FALSE))</f>
        <v>1.3</v>
      </c>
      <c r="J516" s="18">
        <f>IF(G516="","",VLOOKUP(G516,WMS!$E$3:$Q$2203,13,FALSE))</f>
        <v>4.0000000000000001E-3</v>
      </c>
      <c r="K516" s="26" t="b">
        <f t="shared" si="90"/>
        <v>1</v>
      </c>
      <c r="L516" s="38">
        <v>60</v>
      </c>
      <c r="M516" s="27">
        <f>IF(G516="","",VLOOKUP(G516,WMS!$E$3:$U$2203,7,0)*L516)</f>
        <v>600</v>
      </c>
      <c r="N516" s="28" t="str">
        <f>IF(G516="","",VLOOKUP(G516,WMS!$E$3:$U$2203,17,0))</f>
        <v>A15-203</v>
      </c>
      <c r="O516" s="29">
        <f t="shared" si="91"/>
        <v>78</v>
      </c>
      <c r="P516" s="29">
        <f t="shared" si="92"/>
        <v>0.24</v>
      </c>
      <c r="Q516" s="26" t="str">
        <f>IF(G516="","",VLOOKUP(G516,WMS!$E$3:$G$2203,2,FALSE))</f>
        <v>KAS19011104</v>
      </c>
      <c r="R516" s="26" t="str">
        <f>IF(G516="","",VLOOKUP(G516,WMS!$E$3:$G$2203,3,FALSE))</f>
        <v>KAS1901110402</v>
      </c>
      <c r="S516" s="17" t="str">
        <f>IF(R516="","",VLOOKUP(R516,CUSTOMS!$E$3:$N$2548,2,FALSE))</f>
        <v>8215990000</v>
      </c>
      <c r="T516" s="17" t="str">
        <f>IF(R516="","",VLOOKUP(R516,CUSTOMS!$E$3:$N$2548,3,FALSE))</f>
        <v>食物夹</v>
      </c>
      <c r="U516" s="18">
        <f t="shared" si="93"/>
        <v>600</v>
      </c>
      <c r="V516" s="18" t="str">
        <f>IF(R516="","",VLOOKUP(R516,CUSTOMS!$E$3:$N$1470,5,FALSE))</f>
        <v>只</v>
      </c>
      <c r="W516" s="33">
        <f>IF(R516="","",VLOOKUP(R516,CUSTOMS!$E$3:$N$2548,6,FALSE))</f>
        <v>0.61</v>
      </c>
      <c r="X516" s="33">
        <f t="shared" si="94"/>
        <v>366</v>
      </c>
      <c r="Y516" s="18" t="str">
        <f>IF(R516="","",VLOOKUP(R516,CUSTOMS!$E$3:$N$2548,8,FALSE))</f>
        <v>美元</v>
      </c>
      <c r="Z516" s="18" t="str">
        <f>IF(R516="","",VLOOKUP(R516,CUSTOMS!$E$3:$N$2548,9,FALSE))</f>
        <v>中国</v>
      </c>
      <c r="AA516" s="18" t="str">
        <f>IF(R516="","",VLOOKUP(R516,CUSTOMS!$E$3:$N$2548,10,FALSE))</f>
        <v>泰国</v>
      </c>
      <c r="AB516" s="33">
        <f>IF(R516="","",VLOOKUP(G516,WMS!$E$3:$T$2203,15,FALSE))</f>
        <v>0.12</v>
      </c>
      <c r="AC516" s="33">
        <f t="shared" si="95"/>
        <v>72</v>
      </c>
      <c r="AD516" s="33" t="str">
        <f>IF(S516="","",VLOOKUP(S516,海关监管条件!$A$1:$B$3000,2,FALSE))</f>
        <v>A</v>
      </c>
    </row>
    <row r="517" spans="1:30">
      <c r="A517" s="2">
        <v>43622</v>
      </c>
      <c r="B517" s="2">
        <v>43627</v>
      </c>
      <c r="C517" s="2" t="s">
        <v>4213</v>
      </c>
      <c r="D517" s="19" t="s">
        <v>3151</v>
      </c>
      <c r="E517" s="19" t="s">
        <v>3152</v>
      </c>
      <c r="F517" s="19">
        <v>41174708</v>
      </c>
      <c r="G517" s="17" t="str">
        <f t="shared" si="89"/>
        <v>KG-ARI-1812-00048-01221/41174708</v>
      </c>
      <c r="H517" s="18">
        <f>IF(G517="","",VLOOKUP(G517,WMS!$E$3:$Q$2203,7,FALSE))</f>
        <v>6</v>
      </c>
      <c r="I517" s="18">
        <f>IF(G517="","",VLOOKUP(G517,WMS!$E$3:$Q$2203,8,FALSE))</f>
        <v>16.3</v>
      </c>
      <c r="J517" s="18">
        <f>IF(G517="","",VLOOKUP(G517,WMS!$E$3:$Q$2203,13,FALSE))</f>
        <v>0.11</v>
      </c>
      <c r="K517" s="26" t="b">
        <f t="shared" si="90"/>
        <v>1</v>
      </c>
      <c r="L517" s="7">
        <v>13</v>
      </c>
      <c r="M517" s="27">
        <f>IF(G517="","",VLOOKUP(G517,WMS!$E$3:$U$2203,7,0)*L517)</f>
        <v>78</v>
      </c>
      <c r="N517" s="28" t="str">
        <f>IF(G517="","",VLOOKUP(G517,WMS!$E$3:$U$2203,17,0))</f>
        <v>A07-301</v>
      </c>
      <c r="O517" s="29">
        <f t="shared" si="91"/>
        <v>211.9</v>
      </c>
      <c r="P517" s="29">
        <f t="shared" si="92"/>
        <v>1.43</v>
      </c>
      <c r="Q517" s="26" t="str">
        <f>IF(G517="","",VLOOKUP(G517,WMS!$E$3:$G$2203,2,FALSE))</f>
        <v>KAS18122403</v>
      </c>
      <c r="R517" s="26" t="str">
        <f>IF(G517="","",VLOOKUP(G517,WMS!$E$3:$G$2203,3,FALSE))</f>
        <v>KAS1812240303</v>
      </c>
      <c r="S517" s="17" t="str">
        <f>IF(R517="","",VLOOKUP(R517,CUSTOMS!$E$3:$N$2548,2,FALSE))</f>
        <v>9403200000</v>
      </c>
      <c r="T517" s="17" t="str">
        <f>IF(R517="","",VLOOKUP(R517,CUSTOMS!$E$3:$N$2548,3,FALSE))</f>
        <v>铁制家用落地晒架</v>
      </c>
      <c r="U517" s="18">
        <f t="shared" si="93"/>
        <v>78</v>
      </c>
      <c r="V517" s="18" t="str">
        <f>IF(R517="","",VLOOKUP(R517,CUSTOMS!$E$3:$N$1470,5,FALSE))</f>
        <v>件</v>
      </c>
      <c r="W517" s="33">
        <f>IF(R517="","",VLOOKUP(R517,CUSTOMS!$E$3:$N$2548,6,FALSE))</f>
        <v>4.05</v>
      </c>
      <c r="X517" s="33">
        <f t="shared" si="94"/>
        <v>315.89999999999998</v>
      </c>
      <c r="Y517" s="18" t="str">
        <f>IF(R517="","",VLOOKUP(R517,CUSTOMS!$E$3:$N$2548,8,FALSE))</f>
        <v>美元</v>
      </c>
      <c r="Z517" s="18" t="str">
        <f>IF(R517="","",VLOOKUP(R517,CUSTOMS!$E$3:$N$2548,9,FALSE))</f>
        <v>中国</v>
      </c>
      <c r="AA517" s="18" t="str">
        <f>IF(R517="","",VLOOKUP(R517,CUSTOMS!$E$3:$N$2548,10,FALSE))</f>
        <v>美国</v>
      </c>
      <c r="AB517" s="33">
        <f>IF(R517="","",VLOOKUP(G517,WMS!$E$3:$T$2203,15,FALSE))</f>
        <v>2.5433333333333334</v>
      </c>
      <c r="AC517" s="33">
        <f t="shared" si="95"/>
        <v>198.38</v>
      </c>
      <c r="AD517" s="33" t="str">
        <f>IF(S517="","",VLOOKUP(S517,海关监管条件!$A$1:$B$3000,2,FALSE))</f>
        <v xml:space="preserve">无 </v>
      </c>
    </row>
    <row r="518" spans="1:30">
      <c r="A518" s="2">
        <v>43622</v>
      </c>
      <c r="B518" s="2">
        <v>43627</v>
      </c>
      <c r="C518" s="2" t="s">
        <v>4213</v>
      </c>
      <c r="D518" s="19" t="s">
        <v>914</v>
      </c>
      <c r="E518" s="19" t="s">
        <v>3233</v>
      </c>
      <c r="F518" s="19">
        <v>42272434</v>
      </c>
      <c r="G518" s="17" t="str">
        <f t="shared" si="89"/>
        <v>KG-ARI-1812-00048-01357/42272434</v>
      </c>
      <c r="H518" s="18">
        <f>IF(G518="","",VLOOKUP(G518,WMS!$E$3:$Q$2203,7,FALSE))</f>
        <v>4</v>
      </c>
      <c r="I518" s="18">
        <f>IF(G518="","",VLOOKUP(G518,WMS!$E$3:$Q$2203,8,FALSE))</f>
        <v>6.6</v>
      </c>
      <c r="J518" s="18">
        <f>IF(G518="","",VLOOKUP(G518,WMS!$E$3:$Q$2203,13,FALSE))</f>
        <v>6.0999999999999999E-2</v>
      </c>
      <c r="K518" s="26" t="b">
        <f t="shared" si="90"/>
        <v>1</v>
      </c>
      <c r="L518" s="7">
        <v>3</v>
      </c>
      <c r="M518" s="27">
        <f>IF(G518="","",VLOOKUP(G518,WMS!$E$3:$U$2203,7,0)*L518)</f>
        <v>12</v>
      </c>
      <c r="N518" s="28" t="str">
        <f>IF(G518="","",VLOOKUP(G518,WMS!$E$3:$U$2203,17,0))</f>
        <v>A40-202</v>
      </c>
      <c r="O518" s="29">
        <f t="shared" si="91"/>
        <v>19.799999999999997</v>
      </c>
      <c r="P518" s="29">
        <f t="shared" si="92"/>
        <v>0.183</v>
      </c>
      <c r="Q518" s="26" t="str">
        <f>IF(G518="","",VLOOKUP(G518,WMS!$E$3:$G$2203,2,FALSE))</f>
        <v>KAS19011001</v>
      </c>
      <c r="R518" s="26" t="str">
        <f>IF(G518="","",VLOOKUP(G518,WMS!$E$3:$G$2203,3,FALSE))</f>
        <v>KAS1901100103</v>
      </c>
      <c r="S518" s="17" t="str">
        <f>IF(R518="","",VLOOKUP(R518,CUSTOMS!$E$3:$N$2548,2,FALSE))</f>
        <v>9403200000</v>
      </c>
      <c r="T518" s="17" t="str">
        <f>IF(R518="","",VLOOKUP(R518,CUSTOMS!$E$3:$N$2548,3,FALSE))</f>
        <v>落地储物架</v>
      </c>
      <c r="U518" s="18">
        <f t="shared" si="93"/>
        <v>12</v>
      </c>
      <c r="V518" s="18" t="str">
        <f>IF(R518="","",VLOOKUP(R518,CUSTOMS!$E$3:$N$1470,5,FALSE))</f>
        <v>件</v>
      </c>
      <c r="W518" s="33">
        <f>IF(R518="","",VLOOKUP(R518,CUSTOMS!$E$3:$N$2548,6,FALSE))</f>
        <v>9.4700000000000006</v>
      </c>
      <c r="X518" s="33">
        <f t="shared" si="94"/>
        <v>113.64000000000001</v>
      </c>
      <c r="Y518" s="18" t="str">
        <f>IF(R518="","",VLOOKUP(R518,CUSTOMS!$E$3:$N$2548,8,FALSE))</f>
        <v>美元</v>
      </c>
      <c r="Z518" s="18" t="str">
        <f>IF(R518="","",VLOOKUP(R518,CUSTOMS!$E$3:$N$2548,9,FALSE))</f>
        <v>中国</v>
      </c>
      <c r="AA518" s="18" t="str">
        <f>IF(R518="","",VLOOKUP(R518,CUSTOMS!$E$3:$N$2548,10,FALSE))</f>
        <v>美国</v>
      </c>
      <c r="AB518" s="33">
        <f>IF(R518="","",VLOOKUP(G518,WMS!$E$3:$T$2203,15,FALSE))</f>
        <v>1.25</v>
      </c>
      <c r="AC518" s="33">
        <f t="shared" si="95"/>
        <v>15</v>
      </c>
      <c r="AD518" s="33" t="str">
        <f>IF(S518="","",VLOOKUP(S518,海关监管条件!$A$1:$B$3000,2,FALSE))</f>
        <v xml:space="preserve">无 </v>
      </c>
    </row>
    <row r="519" spans="1:30">
      <c r="A519" s="2">
        <v>43622</v>
      </c>
      <c r="B519" s="2">
        <v>43627</v>
      </c>
      <c r="C519" s="2" t="s">
        <v>4213</v>
      </c>
      <c r="D519" s="19" t="s">
        <v>1385</v>
      </c>
      <c r="E519" s="19" t="s">
        <v>3496</v>
      </c>
      <c r="F519" s="19">
        <v>42707028</v>
      </c>
      <c r="G519" s="17" t="str">
        <f t="shared" si="89"/>
        <v>KG-ARI-1903-00107-02464/42707028</v>
      </c>
      <c r="H519" s="18">
        <f>IF(G519="","",VLOOKUP(G519,WMS!$E$3:$Q$2203,7,FALSE))</f>
        <v>10</v>
      </c>
      <c r="I519" s="18">
        <f>IF(G519="","",VLOOKUP(G519,WMS!$E$3:$Q$2203,8,FALSE))</f>
        <v>5</v>
      </c>
      <c r="J519" s="18">
        <f>IF(G519="","",VLOOKUP(G519,WMS!$E$3:$Q$2203,13,FALSE))</f>
        <v>0.03</v>
      </c>
      <c r="K519" s="26" t="b">
        <f t="shared" si="90"/>
        <v>1</v>
      </c>
      <c r="L519" s="7">
        <v>1</v>
      </c>
      <c r="M519" s="27">
        <f>IF(G519="","",VLOOKUP(G519,WMS!$E$3:$U$2203,7,0)*L519)</f>
        <v>10</v>
      </c>
      <c r="N519" s="28" t="str">
        <f>IF(G519="","",VLOOKUP(G519,WMS!$E$3:$U$2203,17,0))</f>
        <v>A25-102</v>
      </c>
      <c r="O519" s="29">
        <f t="shared" si="91"/>
        <v>5</v>
      </c>
      <c r="P519" s="29">
        <f t="shared" si="92"/>
        <v>0.03</v>
      </c>
      <c r="Q519" s="26" t="str">
        <f>IF(G519="","",VLOOKUP(G519,WMS!$E$3:$G$2203,2,FALSE))</f>
        <v>KAS19031506</v>
      </c>
      <c r="R519" s="26" t="str">
        <f>IF(G519="","",VLOOKUP(G519,WMS!$E$3:$G$2203,3,FALSE))</f>
        <v>KAS1903150602</v>
      </c>
      <c r="S519" s="17">
        <f>IF(R519="","",VLOOKUP(R519,CUSTOMS!$E$3:$N$2548,2,FALSE))</f>
        <v>8302500000</v>
      </c>
      <c r="T519" s="17" t="str">
        <f>IF(R519="","",VLOOKUP(R519,CUSTOMS!$E$3:$N$2548,3,FALSE))</f>
        <v>钩</v>
      </c>
      <c r="U519" s="18">
        <f t="shared" si="93"/>
        <v>10</v>
      </c>
      <c r="V519" s="18" t="str">
        <f>IF(R519="","",VLOOKUP(R519,CUSTOMS!$E$3:$N$1470,5,FALSE))</f>
        <v>个</v>
      </c>
      <c r="W519" s="33">
        <f>IF(R519="","",VLOOKUP(R519,CUSTOMS!$E$3:$N$2548,6,FALSE))</f>
        <v>1.32</v>
      </c>
      <c r="X519" s="33">
        <f t="shared" si="94"/>
        <v>13.200000000000001</v>
      </c>
      <c r="Y519" s="18" t="str">
        <f>IF(R519="","",VLOOKUP(R519,CUSTOMS!$E$3:$N$2548,8,FALSE))</f>
        <v>美元</v>
      </c>
      <c r="Z519" s="18" t="str">
        <f>IF(R519="","",VLOOKUP(R519,CUSTOMS!$E$3:$N$2548,9,FALSE))</f>
        <v>中国</v>
      </c>
      <c r="AA519" s="18" t="str">
        <f>IF(R519="","",VLOOKUP(R519,CUSTOMS!$E$3:$N$2548,10,FALSE))</f>
        <v>美国</v>
      </c>
      <c r="AB519" s="33">
        <f>IF(R519="","",VLOOKUP(G519,WMS!$E$3:$T$2203,15,FALSE))</f>
        <v>0.44400000000000006</v>
      </c>
      <c r="AC519" s="33">
        <f t="shared" si="95"/>
        <v>4.4400000000000004</v>
      </c>
      <c r="AD519" s="33" t="str">
        <f>IF(S519="","",VLOOKUP(S519,海关监管条件!$A$1:$B$3000,2,FALSE))</f>
        <v>无</v>
      </c>
    </row>
    <row r="520" spans="1:30">
      <c r="A520" s="2">
        <v>43622</v>
      </c>
      <c r="B520" s="2">
        <v>43627</v>
      </c>
      <c r="C520" s="2" t="s">
        <v>4213</v>
      </c>
      <c r="D520" s="19" t="s">
        <v>1470</v>
      </c>
      <c r="E520" s="19" t="s">
        <v>3528</v>
      </c>
      <c r="F520" s="19">
        <v>42488088</v>
      </c>
      <c r="G520" s="17" t="str">
        <f t="shared" si="89"/>
        <v>KG-ARI-1903-00107-02529/42488088</v>
      </c>
      <c r="H520" s="18">
        <f>IF(G520="","",VLOOKUP(G520,WMS!$E$3:$Q$2203,7,FALSE))</f>
        <v>1</v>
      </c>
      <c r="I520" s="18">
        <f>IF(G520="","",VLOOKUP(G520,WMS!$E$3:$Q$2203,8,FALSE))</f>
        <v>4.3</v>
      </c>
      <c r="J520" s="18">
        <f>IF(G520="","",VLOOKUP(G520,WMS!$E$3:$Q$2203,13,FALSE))</f>
        <v>6.4000000000000001E-2</v>
      </c>
      <c r="K520" s="26" t="b">
        <f t="shared" si="90"/>
        <v>1</v>
      </c>
      <c r="L520" s="7">
        <v>40</v>
      </c>
      <c r="M520" s="27">
        <f>IF(G520="","",VLOOKUP(G520,WMS!$E$3:$U$2203,7,0)*L520)</f>
        <v>40</v>
      </c>
      <c r="N520" s="28" t="str">
        <f>IF(G520="","",VLOOKUP(G520,WMS!$E$3:$U$2203,17,0))</f>
        <v>A26-203-103</v>
      </c>
      <c r="O520" s="29">
        <f t="shared" si="91"/>
        <v>172</v>
      </c>
      <c r="P520" s="29">
        <f t="shared" si="92"/>
        <v>2.56</v>
      </c>
      <c r="Q520" s="26" t="str">
        <f>IF(G520="","",VLOOKUP(G520,WMS!$E$3:$G$2203,2,FALSE))</f>
        <v>KAS19032103</v>
      </c>
      <c r="R520" s="26" t="str">
        <f>IF(G520="","",VLOOKUP(G520,WMS!$E$3:$G$2203,3,FALSE))</f>
        <v>KAS1903210307</v>
      </c>
      <c r="S520" s="17" t="str">
        <f>IF(R520="","",VLOOKUP(R520,CUSTOMS!$E$3:$N$2548,2,FALSE))</f>
        <v>7323990000</v>
      </c>
      <c r="T520" s="17" t="str">
        <f>IF(R520="","",VLOOKUP(R520,CUSTOMS!$E$3:$N$2548,3,FALSE))</f>
        <v>铁制垃圾桶</v>
      </c>
      <c r="U520" s="18">
        <f t="shared" si="93"/>
        <v>40</v>
      </c>
      <c r="V520" s="18" t="str">
        <f>IF(R520="","",VLOOKUP(R520,CUSTOMS!$E$3:$N$1470,5,FALSE))</f>
        <v>只</v>
      </c>
      <c r="W520" s="33">
        <f>IF(R520="","",VLOOKUP(R520,CUSTOMS!$E$3:$N$2548,6,FALSE))</f>
        <v>7.81</v>
      </c>
      <c r="X520" s="33">
        <f t="shared" si="94"/>
        <v>312.39999999999998</v>
      </c>
      <c r="Y520" s="18" t="str">
        <f>IF(R520="","",VLOOKUP(R520,CUSTOMS!$E$3:$N$2548,8,FALSE))</f>
        <v>美元</v>
      </c>
      <c r="Z520" s="18" t="str">
        <f>IF(R520="","",VLOOKUP(R520,CUSTOMS!$E$3:$N$2548,9,FALSE))</f>
        <v>中国</v>
      </c>
      <c r="AA520" s="18" t="str">
        <f>IF(R520="","",VLOOKUP(R520,CUSTOMS!$E$3:$N$2548,10,FALSE))</f>
        <v>美国</v>
      </c>
      <c r="AB520" s="33">
        <f>IF(R520="","",VLOOKUP(G520,WMS!$E$3:$T$2203,15,FALSE))</f>
        <v>3.05</v>
      </c>
      <c r="AC520" s="33">
        <f t="shared" si="95"/>
        <v>122</v>
      </c>
      <c r="AD520" s="33" t="str">
        <f>IF(S520="","",VLOOKUP(S520,海关监管条件!$A$1:$B$3000,2,FALSE))</f>
        <v>A</v>
      </c>
    </row>
    <row r="521" spans="1:30">
      <c r="A521" s="2">
        <v>43622</v>
      </c>
      <c r="B521" s="2">
        <v>43627</v>
      </c>
      <c r="C521" s="2" t="s">
        <v>4213</v>
      </c>
      <c r="D521" s="36" t="s">
        <v>1852</v>
      </c>
      <c r="E521" s="36" t="s">
        <v>3744</v>
      </c>
      <c r="F521" s="36" t="s">
        <v>3399</v>
      </c>
      <c r="G521" s="17" t="str">
        <f t="shared" si="89"/>
        <v>KG-ARI-1904-00124-03133/42115427A</v>
      </c>
      <c r="H521" s="18">
        <f>IF(G521="","",VLOOKUP(G521,WMS!$E$3:$Q$2203,7,FALSE))</f>
        <v>4</v>
      </c>
      <c r="I521" s="18">
        <f>IF(G521="","",VLOOKUP(G521,WMS!$E$3:$Q$2203,8,FALSE))</f>
        <v>10.55</v>
      </c>
      <c r="J521" s="18">
        <f>IF(G521="","",VLOOKUP(G521,WMS!$E$3:$Q$2203,13,FALSE))</f>
        <v>0.14099999999999999</v>
      </c>
      <c r="K521" s="26" t="b">
        <f t="shared" si="90"/>
        <v>1</v>
      </c>
      <c r="L521" s="7">
        <v>12</v>
      </c>
      <c r="M521" s="27">
        <f>IF(G521="","",VLOOKUP(G521,WMS!$E$3:$U$2203,7,0)*L521)</f>
        <v>48</v>
      </c>
      <c r="N521" s="28" t="str">
        <f>IF(G521="","",VLOOKUP(G521,WMS!$E$3:$U$2203,17,0))</f>
        <v>A402</v>
      </c>
      <c r="O521" s="29">
        <f t="shared" si="91"/>
        <v>126.60000000000001</v>
      </c>
      <c r="P521" s="29">
        <f t="shared" si="92"/>
        <v>1.6919999999999997</v>
      </c>
      <c r="Q521" s="26" t="str">
        <f>IF(G521="","",VLOOKUP(G521,WMS!$E$3:$G$2203,2,FALSE))</f>
        <v>KAS19043001</v>
      </c>
      <c r="R521" s="26" t="str">
        <f>IF(G521="","",VLOOKUP(G521,WMS!$E$3:$G$2203,3,FALSE))</f>
        <v>KAS1904300103</v>
      </c>
      <c r="S521" s="17" t="str">
        <f>IF(R521="","",VLOOKUP(R521,CUSTOMS!$E$3:$N$2548,2,FALSE))</f>
        <v>7323990000</v>
      </c>
      <c r="T521" s="17" t="str">
        <f>IF(R521="","",VLOOKUP(R521,CUSTOMS!$E$3:$N$2548,3,FALSE))</f>
        <v>铁制碗碟架</v>
      </c>
      <c r="U521" s="18">
        <f t="shared" si="93"/>
        <v>48</v>
      </c>
      <c r="V521" s="18" t="str">
        <f>IF(R521="","",VLOOKUP(R521,CUSTOMS!$E$3:$N$1470,5,FALSE))</f>
        <v>只</v>
      </c>
      <c r="W521" s="33">
        <f>IF(R521="","",VLOOKUP(R521,CUSTOMS!$E$3:$N$2548,6,FALSE))</f>
        <v>2.77</v>
      </c>
      <c r="X521" s="33">
        <f t="shared" si="94"/>
        <v>132.96</v>
      </c>
      <c r="Y521" s="18" t="str">
        <f>IF(R521="","",VLOOKUP(R521,CUSTOMS!$E$3:$N$2548,8,FALSE))</f>
        <v>美元</v>
      </c>
      <c r="Z521" s="18" t="str">
        <f>IF(R521="","",VLOOKUP(R521,CUSTOMS!$E$3:$N$2548,9,FALSE))</f>
        <v>中国</v>
      </c>
      <c r="AA521" s="18" t="str">
        <f>IF(R521="","",VLOOKUP(R521,CUSTOMS!$E$3:$N$2548,10,FALSE))</f>
        <v>美国</v>
      </c>
      <c r="AB521" s="33">
        <f>IF(R521="","",VLOOKUP(G521,WMS!$E$3:$T$2203,15,FALSE))</f>
        <v>1.4275</v>
      </c>
      <c r="AC521" s="33">
        <f t="shared" si="95"/>
        <v>68.52</v>
      </c>
      <c r="AD521" s="33" t="str">
        <f>IF(S521="","",VLOOKUP(S521,海关监管条件!$A$1:$B$3000,2,FALSE))</f>
        <v>A</v>
      </c>
    </row>
    <row r="522" spans="1:30">
      <c r="A522" s="2">
        <v>43622</v>
      </c>
      <c r="B522" s="2">
        <v>43627</v>
      </c>
      <c r="C522" s="2" t="s">
        <v>4213</v>
      </c>
      <c r="D522" s="36" t="s">
        <v>1852</v>
      </c>
      <c r="E522" s="36" t="s">
        <v>3744</v>
      </c>
      <c r="F522" s="36" t="s">
        <v>3400</v>
      </c>
      <c r="G522" s="17" t="str">
        <f t="shared" si="89"/>
        <v>KG-ARI-1904-00124-03133/42115427B</v>
      </c>
      <c r="H522" s="18">
        <v>4</v>
      </c>
      <c r="I522" s="18">
        <f>IF(G522="","",VLOOKUP(G522,WMS!$E$3:$Q$2203,8,FALSE))</f>
        <v>10.55</v>
      </c>
      <c r="J522" s="18">
        <f>IF(G522="","",VLOOKUP(G522,WMS!$E$3:$Q$2203,13,FALSE))</f>
        <v>0.14099999999999999</v>
      </c>
      <c r="K522" s="26" t="e">
        <f t="shared" si="90"/>
        <v>#DIV/0!</v>
      </c>
      <c r="M522" s="27">
        <v>48</v>
      </c>
      <c r="N522" s="28" t="str">
        <f>IF(G522="","",VLOOKUP(G522,WMS!$E$3:$U$2203,17,0))</f>
        <v>A402</v>
      </c>
      <c r="O522" s="29" t="str">
        <f t="shared" si="91"/>
        <v/>
      </c>
      <c r="P522" s="29" t="str">
        <f t="shared" si="92"/>
        <v/>
      </c>
      <c r="Q522" s="26" t="str">
        <f>IF(G522="","",VLOOKUP(G522,WMS!$E$3:$G$2203,2,FALSE))</f>
        <v>KAS19043001</v>
      </c>
      <c r="R522" s="26" t="str">
        <f>IF(G522="","",VLOOKUP(G522,WMS!$E$3:$G$2203,3,FALSE))</f>
        <v>KAS1904300104</v>
      </c>
      <c r="S522" s="17" t="str">
        <f>IF(R522="","",VLOOKUP(R522,CUSTOMS!$E$3:$N$2548,2,FALSE))</f>
        <v>3924100000</v>
      </c>
      <c r="T522" s="17" t="str">
        <f>IF(R522="","",VLOOKUP(R522,CUSTOMS!$E$3:$N$2548,3,FALSE))</f>
        <v>塑料接水盘连刀叉盒</v>
      </c>
      <c r="U522" s="18">
        <f t="shared" si="93"/>
        <v>48</v>
      </c>
      <c r="V522" s="18" t="str">
        <f>IF(R522="","",VLOOKUP(R522,CUSTOMS!$E$3:$N$1470,5,FALSE))</f>
        <v>套</v>
      </c>
      <c r="W522" s="33">
        <f>IF(R522="","",VLOOKUP(R522,CUSTOMS!$E$3:$N$2548,6,FALSE))</f>
        <v>1.33</v>
      </c>
      <c r="X522" s="33">
        <f t="shared" si="94"/>
        <v>63.84</v>
      </c>
      <c r="Y522" s="18" t="str">
        <f>IF(R522="","",VLOOKUP(R522,CUSTOMS!$E$3:$N$2548,8,FALSE))</f>
        <v>美元</v>
      </c>
      <c r="Z522" s="18" t="str">
        <f>IF(R522="","",VLOOKUP(R522,CUSTOMS!$E$3:$N$2548,9,FALSE))</f>
        <v>中国</v>
      </c>
      <c r="AA522" s="18" t="str">
        <f>IF(R522="","",VLOOKUP(R522,CUSTOMS!$E$3:$N$2548,10,FALSE))</f>
        <v>美国</v>
      </c>
      <c r="AB522" s="33">
        <f>IF(R522="","",VLOOKUP(G522,WMS!$E$3:$T$2203,15,FALSE))</f>
        <v>0.83499999999999996</v>
      </c>
      <c r="AC522" s="33">
        <f t="shared" si="95"/>
        <v>40.08</v>
      </c>
      <c r="AD522" s="33" t="str">
        <f>IF(S522="","",VLOOKUP(S522,海关监管条件!$A$1:$B$3000,2,FALSE))</f>
        <v xml:space="preserve">A </v>
      </c>
    </row>
    <row r="523" spans="1:30">
      <c r="A523" s="2">
        <v>43622</v>
      </c>
      <c r="B523" s="2">
        <v>43627</v>
      </c>
      <c r="C523" s="2" t="s">
        <v>4213</v>
      </c>
      <c r="D523" s="19" t="s">
        <v>1761</v>
      </c>
      <c r="E523" s="19" t="s">
        <v>3712</v>
      </c>
      <c r="F523" s="19" t="s">
        <v>3713</v>
      </c>
      <c r="G523" s="17" t="str">
        <f t="shared" si="89"/>
        <v>KG-ARI-1904-00125-03121/42742838</v>
      </c>
      <c r="H523" s="18">
        <f>IF(G523="","",VLOOKUP(G523,WMS!$E$3:$Q$2203,7,FALSE))</f>
        <v>10</v>
      </c>
      <c r="I523" s="18">
        <f>IF(G523="","",VLOOKUP(G523,WMS!$E$3:$Q$2203,8,FALSE))</f>
        <v>1.6</v>
      </c>
      <c r="J523" s="18">
        <f>IF(G523="","",VLOOKUP(G523,WMS!$E$3:$Q$2203,13,FALSE))</f>
        <v>3.2000000000000001E-2</v>
      </c>
      <c r="K523" s="26" t="b">
        <f t="shared" si="90"/>
        <v>1</v>
      </c>
      <c r="L523" s="7">
        <v>1</v>
      </c>
      <c r="M523" s="27">
        <f>IF(G523="","",VLOOKUP(G523,WMS!$E$3:$U$2203,7,0)*L523)</f>
        <v>10</v>
      </c>
      <c r="N523" s="28" t="str">
        <f>IF(G523="","",VLOOKUP(G523,WMS!$E$3:$U$2203,17,0))</f>
        <v>A32-302</v>
      </c>
      <c r="O523" s="29">
        <f t="shared" si="91"/>
        <v>1.6</v>
      </c>
      <c r="P523" s="29">
        <f t="shared" si="92"/>
        <v>3.2000000000000001E-2</v>
      </c>
      <c r="Q523" s="26" t="str">
        <f>IF(G523="","",VLOOKUP(G523,WMS!$E$3:$G$2203,2,FALSE))</f>
        <v>KAS19042706</v>
      </c>
      <c r="R523" s="26" t="str">
        <f>IF(G523="","",VLOOKUP(G523,WMS!$E$3:$G$2203,3,FALSE))</f>
        <v>KAS1904270604</v>
      </c>
      <c r="S523" s="17" t="str">
        <f>IF(R523="","",VLOOKUP(R523,CUSTOMS!$E$3:$N$2548,2,FALSE))</f>
        <v>6702903000</v>
      </c>
      <c r="T523" s="17" t="str">
        <f>IF(R523="","",VLOOKUP(R523,CUSTOMS!$E$3:$N$2548,3,FALSE))</f>
        <v>人造花枝</v>
      </c>
      <c r="U523" s="18">
        <f t="shared" si="93"/>
        <v>1</v>
      </c>
      <c r="V523" s="18" t="str">
        <f>IF(R523="","",VLOOKUP(R523,CUSTOMS!$E$3:$N$1470,5,FALSE))</f>
        <v>千克</v>
      </c>
      <c r="W523" s="33">
        <f>IF(R523="","",VLOOKUP(R523,CUSTOMS!$E$3:$N$2548,6,FALSE))</f>
        <v>30</v>
      </c>
      <c r="X523" s="33">
        <f t="shared" si="94"/>
        <v>30</v>
      </c>
      <c r="Y523" s="18" t="str">
        <f>IF(R523="","",VLOOKUP(R523,CUSTOMS!$E$3:$N$2548,8,FALSE))</f>
        <v>港币</v>
      </c>
      <c r="Z523" s="18" t="str">
        <f>IF(R523="","",VLOOKUP(R523,CUSTOMS!$E$3:$N$2548,9,FALSE))</f>
        <v>中国</v>
      </c>
      <c r="AA523" s="18" t="str">
        <f>IF(R523="","",VLOOKUP(R523,CUSTOMS!$E$3:$N$2548,10,FALSE))</f>
        <v>美国</v>
      </c>
      <c r="AB523" s="33">
        <f>IF(R523="","",VLOOKUP(G523,WMS!$E$3:$T$2203,15,FALSE))</f>
        <v>0.1</v>
      </c>
      <c r="AC523" s="33">
        <f t="shared" si="95"/>
        <v>1</v>
      </c>
      <c r="AD523" s="33" t="str">
        <f>IF(S523="","",VLOOKUP(S523,海关监管条件!$A$1:$B$3000,2,FALSE))</f>
        <v>无</v>
      </c>
    </row>
    <row r="524" spans="1:30">
      <c r="A524" s="2">
        <v>43630</v>
      </c>
      <c r="B524" s="2">
        <v>43633</v>
      </c>
      <c r="C524" s="2" t="s">
        <v>4214</v>
      </c>
      <c r="D524" s="3" t="s">
        <v>1122</v>
      </c>
      <c r="E524" s="3" t="s">
        <v>3369</v>
      </c>
      <c r="F524" s="3">
        <v>40961217</v>
      </c>
      <c r="G524" s="17" t="str">
        <f t="shared" si="89"/>
        <v>KG-ARI-1812-00048-00927/40961217</v>
      </c>
      <c r="H524" s="18">
        <f>IF(G524="","",VLOOKUP(G524,WMS!$E$3:$Q$2203,7,FALSE))</f>
        <v>4</v>
      </c>
      <c r="I524" s="18">
        <f>IF(G524="","",VLOOKUP(G524,WMS!$E$3:$Q$2203,8,FALSE))</f>
        <v>1.3</v>
      </c>
      <c r="J524" s="18">
        <f>IF(G524="","",VLOOKUP(G524,WMS!$E$3:$Q$2203,13,FALSE))</f>
        <v>1.2E-2</v>
      </c>
      <c r="K524" s="26" t="b">
        <f t="shared" si="90"/>
        <v>1</v>
      </c>
      <c r="L524" s="7">
        <v>14</v>
      </c>
      <c r="M524" s="27">
        <f>IF(G524="","",VLOOKUP(G524,WMS!$E$3:$U$2203,7,0)*L524)</f>
        <v>56</v>
      </c>
      <c r="N524" s="28" t="str">
        <f>IF(G524="","",VLOOKUP(G524,WMS!$E$3:$U$2203,17,0))</f>
        <v>A34-201</v>
      </c>
      <c r="O524" s="29">
        <f t="shared" si="91"/>
        <v>18.2</v>
      </c>
      <c r="P524" s="29">
        <f t="shared" si="92"/>
        <v>0.16800000000000001</v>
      </c>
      <c r="Q524" s="26" t="str">
        <f>IF(G524="","",VLOOKUP(G524,WMS!$E$3:$G$2203,2,FALSE))</f>
        <v>KAS19012403</v>
      </c>
      <c r="R524" s="26" t="str">
        <f>IF(G524="","",VLOOKUP(G524,WMS!$E$3:$G$2203,3,FALSE))</f>
        <v>KAS1901240309</v>
      </c>
      <c r="S524" s="17" t="str">
        <f>IF(R524="","",VLOOKUP(R524,CUSTOMS!$E$3:$N$2548,2,FALSE))</f>
        <v>7324900000</v>
      </c>
      <c r="T524" s="17" t="str">
        <f>IF(R524="","",VLOOKUP(R524,CUSTOMS!$E$3:$N$2548,3,FALSE))</f>
        <v>铁制纸巾架</v>
      </c>
      <c r="U524" s="18">
        <f t="shared" si="93"/>
        <v>56</v>
      </c>
      <c r="V524" s="18" t="str">
        <f>IF(R524="","",VLOOKUP(R524,CUSTOMS!$E$3:$N$1470,5,FALSE))</f>
        <v>只</v>
      </c>
      <c r="W524" s="33">
        <f>IF(R524="","",VLOOKUP(R524,CUSTOMS!$E$3:$N$2548,6,FALSE))</f>
        <v>1.19</v>
      </c>
      <c r="X524" s="33">
        <f t="shared" si="94"/>
        <v>66.64</v>
      </c>
      <c r="Y524" s="18" t="str">
        <f>IF(R524="","",VLOOKUP(R524,CUSTOMS!$E$3:$N$2548,8,FALSE))</f>
        <v>美元</v>
      </c>
      <c r="Z524" s="18" t="str">
        <f>IF(R524="","",VLOOKUP(R524,CUSTOMS!$E$3:$N$2548,9,FALSE))</f>
        <v>中国</v>
      </c>
      <c r="AA524" s="18" t="str">
        <f>IF(R524="","",VLOOKUP(R524,CUSTOMS!$E$3:$N$2548,10,FALSE))</f>
        <v>美国</v>
      </c>
      <c r="AB524" s="33">
        <f>IF(R524="","",VLOOKUP(G524,WMS!$E$3:$T$2203,15,FALSE))</f>
        <v>0.26250000000000001</v>
      </c>
      <c r="AC524" s="33">
        <f t="shared" si="95"/>
        <v>14.700000000000001</v>
      </c>
      <c r="AD524" s="33" t="str">
        <f>IF(S524="","",VLOOKUP(S524,海关监管条件!$A$1:$B$3000,2,FALSE))</f>
        <v xml:space="preserve">无 </v>
      </c>
    </row>
    <row r="525" spans="1:30">
      <c r="A525" s="2">
        <v>43630</v>
      </c>
      <c r="B525" s="2">
        <v>43633</v>
      </c>
      <c r="C525" s="2" t="s">
        <v>4214</v>
      </c>
      <c r="D525" s="3" t="s">
        <v>1122</v>
      </c>
      <c r="E525" s="3" t="s">
        <v>3369</v>
      </c>
      <c r="F525" s="3">
        <v>41872215</v>
      </c>
      <c r="G525" s="17" t="str">
        <f t="shared" si="89"/>
        <v>KG-ARI-1812-00048-00927/41872215</v>
      </c>
      <c r="H525" s="18">
        <f>IF(G525="","",VLOOKUP(G525,WMS!$E$3:$Q$2203,7,FALSE))</f>
        <v>6</v>
      </c>
      <c r="I525" s="18">
        <f>IF(G525="","",VLOOKUP(G525,WMS!$E$3:$Q$2203,8,FALSE))</f>
        <v>3</v>
      </c>
      <c r="J525" s="18">
        <f>IF(G525="","",VLOOKUP(G525,WMS!$E$3:$Q$2203,13,FALSE))</f>
        <v>2.5000000000000001E-2</v>
      </c>
      <c r="K525" s="26" t="b">
        <f t="shared" si="90"/>
        <v>1</v>
      </c>
      <c r="L525" s="7">
        <v>2</v>
      </c>
      <c r="M525" s="27">
        <f>IF(G525="","",VLOOKUP(G525,WMS!$E$3:$U$2203,7,0)*L525)</f>
        <v>12</v>
      </c>
      <c r="N525" s="28" t="str">
        <f>IF(G525="","",VLOOKUP(G525,WMS!$E$3:$U$2203,17,0))</f>
        <v>A34-202</v>
      </c>
      <c r="O525" s="29">
        <f t="shared" si="91"/>
        <v>6</v>
      </c>
      <c r="P525" s="29">
        <f t="shared" si="92"/>
        <v>0.05</v>
      </c>
      <c r="Q525" s="26" t="str">
        <f>IF(G525="","",VLOOKUP(G525,WMS!$E$3:$G$2203,2,FALSE))</f>
        <v>KAS19012404</v>
      </c>
      <c r="R525" s="26" t="str">
        <f>IF(G525="","",VLOOKUP(G525,WMS!$E$3:$G$2203,3,FALSE))</f>
        <v>KAS1901240409</v>
      </c>
      <c r="S525" s="17" t="str">
        <f>IF(R525="","",VLOOKUP(R525,CUSTOMS!$E$3:$N$2548,2,FALSE))</f>
        <v>7324900000</v>
      </c>
      <c r="T525" s="17" t="str">
        <f>IF(R525="","",VLOOKUP(R525,CUSTOMS!$E$3:$N$2548,3,FALSE))</f>
        <v>铁制浴室架</v>
      </c>
      <c r="U525" s="18">
        <f t="shared" si="93"/>
        <v>12</v>
      </c>
      <c r="V525" s="18" t="str">
        <f>IF(R525="","",VLOOKUP(R525,CUSTOMS!$E$3:$N$1470,5,FALSE))</f>
        <v>只</v>
      </c>
      <c r="W525" s="33">
        <f>IF(R525="","",VLOOKUP(R525,CUSTOMS!$E$3:$N$2548,6,FALSE))</f>
        <v>1.67</v>
      </c>
      <c r="X525" s="33">
        <f t="shared" si="94"/>
        <v>20.04</v>
      </c>
      <c r="Y525" s="18" t="str">
        <f>IF(R525="","",VLOOKUP(R525,CUSTOMS!$E$3:$N$2548,8,FALSE))</f>
        <v>美元</v>
      </c>
      <c r="Z525" s="18" t="str">
        <f>IF(R525="","",VLOOKUP(R525,CUSTOMS!$E$3:$N$2548,9,FALSE))</f>
        <v>中国</v>
      </c>
      <c r="AA525" s="18" t="str">
        <f>IF(R525="","",VLOOKUP(R525,CUSTOMS!$E$3:$N$2548,10,FALSE))</f>
        <v>美国</v>
      </c>
      <c r="AB525" s="33">
        <f>IF(R525="","",VLOOKUP(G525,WMS!$E$3:$T$2203,15,FALSE))</f>
        <v>0.32</v>
      </c>
      <c r="AC525" s="33">
        <f t="shared" si="95"/>
        <v>3.84</v>
      </c>
      <c r="AD525" s="33" t="str">
        <f>IF(S525="","",VLOOKUP(S525,海关监管条件!$A$1:$B$3000,2,FALSE))</f>
        <v xml:space="preserve">无 </v>
      </c>
    </row>
    <row r="526" spans="1:30">
      <c r="A526" s="2">
        <v>43630</v>
      </c>
      <c r="B526" s="2">
        <v>43633</v>
      </c>
      <c r="C526" s="2" t="s">
        <v>4214</v>
      </c>
      <c r="D526" s="3" t="s">
        <v>1122</v>
      </c>
      <c r="E526" s="3" t="s">
        <v>3369</v>
      </c>
      <c r="F526" s="3">
        <v>42433095</v>
      </c>
      <c r="G526" s="17" t="str">
        <f t="shared" si="89"/>
        <v>KG-ARI-1812-00048-00927/42433095</v>
      </c>
      <c r="H526" s="18">
        <f>IF(G526="","",VLOOKUP(G526,WMS!$E$3:$Q$2203,7,FALSE))</f>
        <v>2</v>
      </c>
      <c r="I526" s="18">
        <f>IF(G526="","",VLOOKUP(G526,WMS!$E$3:$Q$2203,8,FALSE))</f>
        <v>8.4499999999999993</v>
      </c>
      <c r="J526" s="18">
        <f>IF(G526="","",VLOOKUP(G526,WMS!$E$3:$Q$2203,13,FALSE))</f>
        <v>0.125</v>
      </c>
      <c r="K526" s="26" t="b">
        <f t="shared" si="90"/>
        <v>1</v>
      </c>
      <c r="L526" s="7">
        <v>6</v>
      </c>
      <c r="M526" s="27">
        <f>IF(G526="","",VLOOKUP(G526,WMS!$E$3:$U$2203,7,0)*L526)</f>
        <v>12</v>
      </c>
      <c r="N526" s="28" t="str">
        <f>IF(G526="","",VLOOKUP(G526,WMS!$E$3:$U$2203,17,0))</f>
        <v>A16-101</v>
      </c>
      <c r="O526" s="29">
        <f t="shared" si="91"/>
        <v>50.699999999999996</v>
      </c>
      <c r="P526" s="29">
        <f t="shared" si="92"/>
        <v>0.75</v>
      </c>
      <c r="Q526" s="26" t="str">
        <f>IF(G526="","",VLOOKUP(G526,WMS!$E$3:$G$2203,2,FALSE))</f>
        <v>KAS19012403</v>
      </c>
      <c r="R526" s="26" t="str">
        <f>IF(G526="","",VLOOKUP(G526,WMS!$E$3:$G$2203,3,FALSE))</f>
        <v>KAS1901240302</v>
      </c>
      <c r="S526" s="17" t="str">
        <f>IF(R526="","",VLOOKUP(R526,CUSTOMS!$E$3:$N$2548,2,FALSE))</f>
        <v>7323930000</v>
      </c>
      <c r="T526" s="17" t="str">
        <f>IF(R526="","",VLOOKUP(R526,CUSTOMS!$E$3:$N$2548,3,FALSE))</f>
        <v>不锈钢垃圾桶</v>
      </c>
      <c r="U526" s="18">
        <f t="shared" si="93"/>
        <v>12</v>
      </c>
      <c r="V526" s="18" t="str">
        <f>IF(R526="","",VLOOKUP(R526,CUSTOMS!$E$3:$N$1470,5,FALSE))</f>
        <v>只</v>
      </c>
      <c r="W526" s="33">
        <f>IF(R526="","",VLOOKUP(R526,CUSTOMS!$E$3:$N$2548,6,FALSE))</f>
        <v>7.64</v>
      </c>
      <c r="X526" s="33">
        <f t="shared" si="94"/>
        <v>91.679999999999993</v>
      </c>
      <c r="Y526" s="18" t="str">
        <f>IF(R526="","",VLOOKUP(R526,CUSTOMS!$E$3:$N$2548,8,FALSE))</f>
        <v>美元</v>
      </c>
      <c r="Z526" s="18" t="str">
        <f>IF(R526="","",VLOOKUP(R526,CUSTOMS!$E$3:$N$2548,9,FALSE))</f>
        <v>中国</v>
      </c>
      <c r="AA526" s="18" t="str">
        <f>IF(R526="","",VLOOKUP(R526,CUSTOMS!$E$3:$N$2548,10,FALSE))</f>
        <v>美国</v>
      </c>
      <c r="AB526" s="33">
        <f>IF(R526="","",VLOOKUP(G526,WMS!$E$3:$T$2203,15,FALSE))</f>
        <v>2.9250000000000003</v>
      </c>
      <c r="AC526" s="33">
        <f t="shared" si="95"/>
        <v>35.1</v>
      </c>
      <c r="AD526" s="33" t="str">
        <f>IF(S526="","",VLOOKUP(S526,海关监管条件!$A$1:$B$3000,2,FALSE))</f>
        <v xml:space="preserve">A </v>
      </c>
    </row>
    <row r="527" spans="1:30">
      <c r="A527" s="2">
        <v>43630</v>
      </c>
      <c r="B527" s="2">
        <v>43633</v>
      </c>
      <c r="C527" s="2" t="s">
        <v>4214</v>
      </c>
      <c r="D527" s="3" t="s">
        <v>1122</v>
      </c>
      <c r="E527" s="3" t="s">
        <v>3369</v>
      </c>
      <c r="F527" s="3">
        <v>42494652</v>
      </c>
      <c r="G527" s="17" t="str">
        <f t="shared" si="89"/>
        <v>KG-ARI-1812-00048-00927/42494652</v>
      </c>
      <c r="H527" s="18">
        <f>IF(G527="","",VLOOKUP(G527,WMS!$E$3:$Q$2203,7,FALSE))</f>
        <v>8</v>
      </c>
      <c r="I527" s="18">
        <f>IF(G527="","",VLOOKUP(G527,WMS!$E$3:$Q$2203,8,FALSE))</f>
        <v>3.5</v>
      </c>
      <c r="J527" s="18">
        <f>IF(G527="","",VLOOKUP(G527,WMS!$E$3:$Q$2203,13,FALSE))</f>
        <v>6.9000000000000006E-2</v>
      </c>
      <c r="K527" s="26" t="b">
        <f t="shared" si="90"/>
        <v>1</v>
      </c>
      <c r="L527" s="7">
        <v>2</v>
      </c>
      <c r="M527" s="27">
        <f>IF(G527="","",VLOOKUP(G527,WMS!$E$3:$U$2203,7,0)*L527)</f>
        <v>16</v>
      </c>
      <c r="N527" s="28" t="str">
        <f>IF(G527="","",VLOOKUP(G527,WMS!$E$3:$U$2203,17,0))</f>
        <v>A34-302</v>
      </c>
      <c r="O527" s="29">
        <f t="shared" si="91"/>
        <v>7</v>
      </c>
      <c r="P527" s="29">
        <f t="shared" si="92"/>
        <v>0.13800000000000001</v>
      </c>
      <c r="Q527" s="26" t="str">
        <f>IF(G527="","",VLOOKUP(G527,WMS!$E$3:$G$2203,2,FALSE))</f>
        <v>KAS19012404</v>
      </c>
      <c r="R527" s="26" t="str">
        <f>IF(G527="","",VLOOKUP(G527,WMS!$E$3:$G$2203,3,FALSE))</f>
        <v>KAS1901240406</v>
      </c>
      <c r="S527" s="17" t="str">
        <f>IF(R527="","",VLOOKUP(R527,CUSTOMS!$E$3:$N$2548,2,FALSE))</f>
        <v>7324900000</v>
      </c>
      <c r="T527" s="17" t="str">
        <f>IF(R527="","",VLOOKUP(R527,CUSTOMS!$E$3:$N$2548,3,FALSE))</f>
        <v>不锈钢纸巾筒</v>
      </c>
      <c r="U527" s="18">
        <f t="shared" si="93"/>
        <v>16</v>
      </c>
      <c r="V527" s="18" t="str">
        <f>IF(R527="","",VLOOKUP(R527,CUSTOMS!$E$3:$N$1470,5,FALSE))</f>
        <v>只</v>
      </c>
      <c r="W527" s="33">
        <f>IF(R527="","",VLOOKUP(R527,CUSTOMS!$E$3:$N$2548,6,FALSE))</f>
        <v>1.1599999999999999</v>
      </c>
      <c r="X527" s="33">
        <f t="shared" si="94"/>
        <v>18.559999999999999</v>
      </c>
      <c r="Y527" s="18" t="str">
        <f>IF(R527="","",VLOOKUP(R527,CUSTOMS!$E$3:$N$2548,8,FALSE))</f>
        <v>美元</v>
      </c>
      <c r="Z527" s="18" t="str">
        <f>IF(R527="","",VLOOKUP(R527,CUSTOMS!$E$3:$N$2548,9,FALSE))</f>
        <v>中国</v>
      </c>
      <c r="AA527" s="18" t="str">
        <f>IF(R527="","",VLOOKUP(R527,CUSTOMS!$E$3:$N$2548,10,FALSE))</f>
        <v>美国</v>
      </c>
      <c r="AB527" s="33">
        <f>IF(R527="","",VLOOKUP(G527,WMS!$E$3:$T$2203,15,FALSE))</f>
        <v>0.35000000000000003</v>
      </c>
      <c r="AC527" s="33">
        <f t="shared" si="95"/>
        <v>5.6000000000000005</v>
      </c>
      <c r="AD527" s="33" t="str">
        <f>IF(S527="","",VLOOKUP(S527,海关监管条件!$A$1:$B$3000,2,FALSE))</f>
        <v xml:space="preserve">无 </v>
      </c>
    </row>
    <row r="528" spans="1:30">
      <c r="A528" s="2">
        <v>43630</v>
      </c>
      <c r="B528" s="2">
        <v>43633</v>
      </c>
      <c r="C528" s="2" t="s">
        <v>4214</v>
      </c>
      <c r="D528" s="3" t="s">
        <v>1122</v>
      </c>
      <c r="E528" s="3" t="s">
        <v>3369</v>
      </c>
      <c r="F528" s="3">
        <v>42494683</v>
      </c>
      <c r="G528" s="17" t="str">
        <f t="shared" si="89"/>
        <v>KG-ARI-1812-00048-00927/42494683</v>
      </c>
      <c r="H528" s="18">
        <f>IF(G528="","",VLOOKUP(G528,WMS!$E$3:$Q$2203,7,FALSE))</f>
        <v>24</v>
      </c>
      <c r="I528" s="18">
        <f>IF(G528="","",VLOOKUP(G528,WMS!$E$3:$Q$2203,8,FALSE))</f>
        <v>8.6</v>
      </c>
      <c r="J528" s="18">
        <f>IF(G528="","",VLOOKUP(G528,WMS!$E$3:$Q$2203,13,FALSE))</f>
        <v>7.5999999999999998E-2</v>
      </c>
      <c r="K528" s="26" t="b">
        <f t="shared" si="90"/>
        <v>1</v>
      </c>
      <c r="L528" s="7">
        <v>4</v>
      </c>
      <c r="M528" s="27">
        <f>IF(G528="","",VLOOKUP(G528,WMS!$E$3:$U$2203,7,0)*L528)</f>
        <v>96</v>
      </c>
      <c r="N528" s="28" t="str">
        <f>IF(G528="","",VLOOKUP(G528,WMS!$E$3:$U$2203,17,0))</f>
        <v>A34-302</v>
      </c>
      <c r="O528" s="29">
        <f t="shared" si="91"/>
        <v>34.4</v>
      </c>
      <c r="P528" s="29">
        <f t="shared" si="92"/>
        <v>0.30399999999999999</v>
      </c>
      <c r="Q528" s="26" t="str">
        <f>IF(G528="","",VLOOKUP(G528,WMS!$E$3:$G$2203,2,FALSE))</f>
        <v>KAS19012404</v>
      </c>
      <c r="R528" s="26" t="str">
        <f>IF(G528="","",VLOOKUP(G528,WMS!$E$3:$G$2203,3,FALSE))</f>
        <v>KAS1901240405</v>
      </c>
      <c r="S528" s="17" t="str">
        <f>IF(R528="","",VLOOKUP(R528,CUSTOMS!$E$3:$N$2548,2,FALSE))</f>
        <v>9603909090</v>
      </c>
      <c r="T528" s="17" t="str">
        <f>IF(R528="","",VLOOKUP(R528,CUSTOMS!$E$3:$N$2548,3,FALSE))</f>
        <v>马桶刷连不锈钢筒套装</v>
      </c>
      <c r="U528" s="18">
        <f t="shared" si="93"/>
        <v>96</v>
      </c>
      <c r="V528" s="18" t="str">
        <f>IF(R528="","",VLOOKUP(R528,CUSTOMS!$E$3:$N$1470,5,FALSE))</f>
        <v>套</v>
      </c>
      <c r="W528" s="33">
        <f>IF(R528="","",VLOOKUP(R528,CUSTOMS!$E$3:$N$2548,6,FALSE))</f>
        <v>1</v>
      </c>
      <c r="X528" s="33">
        <f t="shared" si="94"/>
        <v>96</v>
      </c>
      <c r="Y528" s="18" t="str">
        <f>IF(R528="","",VLOOKUP(R528,CUSTOMS!$E$3:$N$2548,8,FALSE))</f>
        <v>美元</v>
      </c>
      <c r="Z528" s="18" t="str">
        <f>IF(R528="","",VLOOKUP(R528,CUSTOMS!$E$3:$N$2548,9,FALSE))</f>
        <v>中国</v>
      </c>
      <c r="AA528" s="18" t="str">
        <f>IF(R528="","",VLOOKUP(R528,CUSTOMS!$E$3:$N$2548,10,FALSE))</f>
        <v>美国</v>
      </c>
      <c r="AB528" s="33">
        <f>IF(R528="","",VLOOKUP(G528,WMS!$E$3:$T$2203,15,FALSE))</f>
        <v>0.31666666666666671</v>
      </c>
      <c r="AC528" s="33">
        <f t="shared" si="95"/>
        <v>30.400000000000006</v>
      </c>
      <c r="AD528" s="33" t="str">
        <f>IF(S528="","",VLOOKUP(S528,海关监管条件!$A$1:$B$3000,2,FALSE))</f>
        <v>无</v>
      </c>
    </row>
    <row r="529" spans="1:30">
      <c r="A529" s="2">
        <v>43630</v>
      </c>
      <c r="B529" s="2">
        <v>43633</v>
      </c>
      <c r="C529" s="2" t="s">
        <v>4214</v>
      </c>
      <c r="D529" s="3" t="s">
        <v>1122</v>
      </c>
      <c r="E529" s="3" t="s">
        <v>3369</v>
      </c>
      <c r="F529" s="3">
        <v>42495451</v>
      </c>
      <c r="G529" s="17" t="str">
        <f t="shared" si="89"/>
        <v>KG-ARI-1812-00048-00927/42495451</v>
      </c>
      <c r="H529" s="18">
        <f>IF(G529="","",VLOOKUP(G529,WMS!$E$3:$Q$2203,7,FALSE))</f>
        <v>6</v>
      </c>
      <c r="I529" s="18">
        <f>IF(G529="","",VLOOKUP(G529,WMS!$E$3:$Q$2203,8,FALSE))</f>
        <v>4.3</v>
      </c>
      <c r="J529" s="18">
        <f>IF(G529="","",VLOOKUP(G529,WMS!$E$3:$Q$2203,13,FALSE))</f>
        <v>5.8999999999999997E-2</v>
      </c>
      <c r="K529" s="26" t="b">
        <f t="shared" si="90"/>
        <v>1</v>
      </c>
      <c r="L529" s="7">
        <v>8</v>
      </c>
      <c r="M529" s="27">
        <f>IF(G529="","",VLOOKUP(G529,WMS!$E$3:$U$2203,7,0)*L529)</f>
        <v>48</v>
      </c>
      <c r="N529" s="28" t="str">
        <f>IF(G529="","",VLOOKUP(G529,WMS!$E$3:$U$2203,17,0))</f>
        <v>A33-201</v>
      </c>
      <c r="O529" s="29">
        <f t="shared" si="91"/>
        <v>34.4</v>
      </c>
      <c r="P529" s="29">
        <f t="shared" si="92"/>
        <v>0.47199999999999998</v>
      </c>
      <c r="Q529" s="26" t="str">
        <f>IF(G529="","",VLOOKUP(G529,WMS!$E$3:$G$2203,2,FALSE))</f>
        <v>KAS19012403</v>
      </c>
      <c r="R529" s="26" t="str">
        <f>IF(G529="","",VLOOKUP(G529,WMS!$E$3:$G$2203,3,FALSE))</f>
        <v>KAS1901240304</v>
      </c>
      <c r="S529" s="17" t="str">
        <f>IF(R529="","",VLOOKUP(R529,CUSTOMS!$E$3:$N$2548,2,FALSE))</f>
        <v>7323930000</v>
      </c>
      <c r="T529" s="17" t="str">
        <f>IF(R529="","",VLOOKUP(R529,CUSTOMS!$E$3:$N$2548,3,FALSE))</f>
        <v>不锈钢垃圾桶</v>
      </c>
      <c r="U529" s="18">
        <f t="shared" si="93"/>
        <v>48</v>
      </c>
      <c r="V529" s="18" t="str">
        <f>IF(R529="","",VLOOKUP(R529,CUSTOMS!$E$3:$N$1470,5,FALSE))</f>
        <v>只</v>
      </c>
      <c r="W529" s="33">
        <f>IF(R529="","",VLOOKUP(R529,CUSTOMS!$E$3:$N$2548,6,FALSE))</f>
        <v>1.72</v>
      </c>
      <c r="X529" s="33">
        <f t="shared" si="94"/>
        <v>82.56</v>
      </c>
      <c r="Y529" s="18" t="str">
        <f>IF(R529="","",VLOOKUP(R529,CUSTOMS!$E$3:$N$2548,8,FALSE))</f>
        <v>美元</v>
      </c>
      <c r="Z529" s="18" t="str">
        <f>IF(R529="","",VLOOKUP(R529,CUSTOMS!$E$3:$N$2548,9,FALSE))</f>
        <v>中国</v>
      </c>
      <c r="AA529" s="18" t="str">
        <f>IF(R529="","",VLOOKUP(R529,CUSTOMS!$E$3:$N$2548,10,FALSE))</f>
        <v>美国</v>
      </c>
      <c r="AB529" s="33">
        <f>IF(R529="","",VLOOKUP(G529,WMS!$E$3:$T$2203,15,FALSE))</f>
        <v>0.6166666666666667</v>
      </c>
      <c r="AC529" s="33">
        <f t="shared" si="95"/>
        <v>29.6</v>
      </c>
      <c r="AD529" s="33" t="str">
        <f>IF(S529="","",VLOOKUP(S529,海关监管条件!$A$1:$B$3000,2,FALSE))</f>
        <v xml:space="preserve">A </v>
      </c>
    </row>
    <row r="530" spans="1:30">
      <c r="A530" s="2">
        <v>43630</v>
      </c>
      <c r="B530" s="2">
        <v>43633</v>
      </c>
      <c r="C530" s="2" t="s">
        <v>4214</v>
      </c>
      <c r="D530" s="3" t="s">
        <v>3223</v>
      </c>
      <c r="E530" s="3" t="s">
        <v>3216</v>
      </c>
      <c r="F530" s="3">
        <v>42622352</v>
      </c>
      <c r="G530" s="17" t="str">
        <f t="shared" si="89"/>
        <v>KG-ARI-1812-00048-00948/42622352</v>
      </c>
      <c r="H530" s="18">
        <f>IF(G530="","",VLOOKUP(G530,WMS!$E$3:$Q$2203,7,FALSE))</f>
        <v>16</v>
      </c>
      <c r="I530" s="18">
        <f>IF(G530="","",VLOOKUP(G530,WMS!$E$3:$Q$2203,8,FALSE))</f>
        <v>2.0499999999999998</v>
      </c>
      <c r="J530" s="18">
        <f>IF(G530="","",VLOOKUP(G530,WMS!$E$3:$Q$2203,13,FALSE))</f>
        <v>1.4999999999999999E-2</v>
      </c>
      <c r="K530" s="26" t="b">
        <f t="shared" si="90"/>
        <v>1</v>
      </c>
      <c r="L530" s="7">
        <v>3</v>
      </c>
      <c r="M530" s="27">
        <f>IF(G530="","",VLOOKUP(G530,WMS!$E$3:$U$2203,7,0)*L530)</f>
        <v>48</v>
      </c>
      <c r="N530" s="28" t="str">
        <f>IF(G530="","",VLOOKUP(G530,WMS!$E$3:$U$2203,17,0))</f>
        <v>A07-203</v>
      </c>
      <c r="O530" s="29">
        <f t="shared" si="91"/>
        <v>6.1499999999999995</v>
      </c>
      <c r="P530" s="29">
        <f t="shared" si="92"/>
        <v>4.4999999999999998E-2</v>
      </c>
      <c r="Q530" s="26" t="str">
        <f>IF(G530="","",VLOOKUP(G530,WMS!$E$3:$G$2203,2,FALSE))</f>
        <v>KAS19010703</v>
      </c>
      <c r="R530" s="26" t="str">
        <f>IF(G530="","",VLOOKUP(G530,WMS!$E$3:$G$2203,3,FALSE))</f>
        <v>KAS1901070302</v>
      </c>
      <c r="S530" s="17" t="str">
        <f>IF(R530="","",VLOOKUP(R530,CUSTOMS!$E$3:$N$2548,2,FALSE))</f>
        <v>3924100000</v>
      </c>
      <c r="T530" s="17" t="str">
        <f>IF(R530="","",VLOOKUP(R530,CUSTOMS!$E$3:$N$2548,3,FALSE))</f>
        <v>塑胶食物盒/C</v>
      </c>
      <c r="U530" s="18">
        <f t="shared" si="93"/>
        <v>4.8000000000000007</v>
      </c>
      <c r="V530" s="18" t="str">
        <f>IF(R530="","",VLOOKUP(R530,CUSTOMS!$E$3:$N$1470,5,FALSE))</f>
        <v>千克</v>
      </c>
      <c r="W530" s="33">
        <f>IF(R530="","",VLOOKUP(R530,CUSTOMS!$E$3:$N$2548,6,FALSE))</f>
        <v>2</v>
      </c>
      <c r="X530" s="33">
        <f t="shared" si="94"/>
        <v>9.6000000000000014</v>
      </c>
      <c r="Y530" s="18" t="str">
        <f>IF(R530="","",VLOOKUP(R530,CUSTOMS!$E$3:$N$2548,8,FALSE))</f>
        <v>美元</v>
      </c>
      <c r="Z530" s="18" t="str">
        <f>IF(R530="","",VLOOKUP(R530,CUSTOMS!$E$3:$N$2548,9,FALSE))</f>
        <v>中国</v>
      </c>
      <c r="AA530" s="18" t="str">
        <f>IF(R530="","",VLOOKUP(R530,CUSTOMS!$E$3:$N$2548,10,FALSE))</f>
        <v>美国</v>
      </c>
      <c r="AB530" s="33">
        <f>IF(R530="","",VLOOKUP(G530,WMS!$E$3:$T$2203,15,FALSE))</f>
        <v>0.1</v>
      </c>
      <c r="AC530" s="33">
        <f t="shared" si="95"/>
        <v>4.8000000000000007</v>
      </c>
      <c r="AD530" s="33" t="str">
        <f>IF(S530="","",VLOOKUP(S530,海关监管条件!$A$1:$B$3000,2,FALSE))</f>
        <v xml:space="preserve">A </v>
      </c>
    </row>
    <row r="531" spans="1:30">
      <c r="A531" s="2">
        <v>43630</v>
      </c>
      <c r="B531" s="2">
        <v>43633</v>
      </c>
      <c r="C531" s="2" t="s">
        <v>4214</v>
      </c>
      <c r="D531" s="19" t="s">
        <v>3215</v>
      </c>
      <c r="E531" s="19" t="s">
        <v>3216</v>
      </c>
      <c r="F531" s="19">
        <v>42629658</v>
      </c>
      <c r="G531" s="17" t="str">
        <f t="shared" si="89"/>
        <v>KG-ARI-1812-00048-00948/42629658</v>
      </c>
      <c r="H531" s="18">
        <f>IF(G531="","",VLOOKUP(G531,WMS!$E$3:$Q$2203,7,FALSE))</f>
        <v>12</v>
      </c>
      <c r="I531" s="18">
        <f>IF(G531="","",VLOOKUP(G531,WMS!$E$3:$Q$2203,8,FALSE))</f>
        <v>2.8</v>
      </c>
      <c r="J531" s="18">
        <f>IF(G531="","",VLOOKUP(G531,WMS!$E$3:$Q$2203,13,FALSE))</f>
        <v>3.6999999999999998E-2</v>
      </c>
      <c r="K531" s="26" t="b">
        <f t="shared" si="90"/>
        <v>1</v>
      </c>
      <c r="L531" s="7">
        <v>3</v>
      </c>
      <c r="M531" s="27">
        <f>IF(G531="","",VLOOKUP(G531,WMS!$E$3:$U$2203,7,0)*L531)</f>
        <v>36</v>
      </c>
      <c r="N531" s="28" t="str">
        <f>IF(G531="","",VLOOKUP(G531,WMS!$E$3:$U$2203,17,0))</f>
        <v>A16-202</v>
      </c>
      <c r="O531" s="29">
        <f t="shared" si="91"/>
        <v>8.3999999999999986</v>
      </c>
      <c r="P531" s="29">
        <f t="shared" si="92"/>
        <v>0.11099999999999999</v>
      </c>
      <c r="Q531" s="26" t="str">
        <f>IF(G531="","",VLOOKUP(G531,WMS!$E$3:$G$2203,2,FALSE))</f>
        <v>KAS19010702</v>
      </c>
      <c r="R531" s="26" t="str">
        <f>IF(G531="","",VLOOKUP(G531,WMS!$E$3:$G$2203,3,FALSE))</f>
        <v>KAS1901070203</v>
      </c>
      <c r="S531" s="17" t="str">
        <f>IF(R531="","",VLOOKUP(R531,CUSTOMS!$E$3:$N$2548,2,FALSE))</f>
        <v>3924100000</v>
      </c>
      <c r="T531" s="17" t="str">
        <f>IF(R531="","",VLOOKUP(R531,CUSTOMS!$E$3:$N$2548,3,FALSE))</f>
        <v>塑胶食物盒/C</v>
      </c>
      <c r="U531" s="18">
        <f t="shared" si="93"/>
        <v>7.2857142857142856</v>
      </c>
      <c r="V531" s="18" t="str">
        <f>IF(R531="","",VLOOKUP(R531,CUSTOMS!$E$3:$N$1470,5,FALSE))</f>
        <v>千克</v>
      </c>
      <c r="W531" s="33">
        <f>IF(R531="","",VLOOKUP(R531,CUSTOMS!$E$3:$N$2548,6,FALSE))</f>
        <v>2</v>
      </c>
      <c r="X531" s="33">
        <f t="shared" si="94"/>
        <v>14.571428571428571</v>
      </c>
      <c r="Y531" s="18" t="str">
        <f>IF(R531="","",VLOOKUP(R531,CUSTOMS!$E$3:$N$2548,8,FALSE))</f>
        <v>美元</v>
      </c>
      <c r="Z531" s="18" t="str">
        <f>IF(R531="","",VLOOKUP(R531,CUSTOMS!$E$3:$N$2548,9,FALSE))</f>
        <v>中国</v>
      </c>
      <c r="AA531" s="18" t="str">
        <f>IF(R531="","",VLOOKUP(R531,CUSTOMS!$E$3:$N$2548,10,FALSE))</f>
        <v>美国</v>
      </c>
      <c r="AB531" s="33">
        <f>IF(R531="","",VLOOKUP(G531,WMS!$E$3:$T$2203,15,FALSE))</f>
        <v>0.20238095238095238</v>
      </c>
      <c r="AC531" s="33">
        <f t="shared" si="95"/>
        <v>7.2857142857142856</v>
      </c>
      <c r="AD531" s="33" t="str">
        <f>IF(S531="","",VLOOKUP(S531,海关监管条件!$A$1:$B$3000,2,FALSE))</f>
        <v xml:space="preserve">A </v>
      </c>
    </row>
    <row r="532" spans="1:30">
      <c r="A532" s="2">
        <v>43630</v>
      </c>
      <c r="B532" s="2">
        <v>43633</v>
      </c>
      <c r="C532" s="2" t="s">
        <v>4214</v>
      </c>
      <c r="D532" s="3" t="s">
        <v>3215</v>
      </c>
      <c r="E532" s="3" t="s">
        <v>3216</v>
      </c>
      <c r="F532" s="3">
        <v>42630487</v>
      </c>
      <c r="G532" s="17" t="str">
        <f t="shared" si="89"/>
        <v>KG-ARI-1812-00048-00948/42630487</v>
      </c>
      <c r="H532" s="18">
        <f>IF(G532="","",VLOOKUP(G532,WMS!$E$3:$Q$2203,7,FALSE))</f>
        <v>6</v>
      </c>
      <c r="I532" s="18">
        <f>IF(G532="","",VLOOKUP(G532,WMS!$E$3:$Q$2203,8,FALSE))</f>
        <v>12</v>
      </c>
      <c r="J532" s="18">
        <f>IF(G532="","",VLOOKUP(G532,WMS!$E$3:$Q$2203,13,FALSE))</f>
        <v>7.6999999999999999E-2</v>
      </c>
      <c r="K532" s="26" t="b">
        <f t="shared" si="90"/>
        <v>1</v>
      </c>
      <c r="L532" s="7">
        <v>2</v>
      </c>
      <c r="M532" s="27">
        <f>IF(G532="","",VLOOKUP(G532,WMS!$E$3:$U$2203,7,0)*L532)</f>
        <v>12</v>
      </c>
      <c r="N532" s="28" t="str">
        <f>IF(G532="","",VLOOKUP(G532,WMS!$E$3:$U$2203,17,0))</f>
        <v>A20-304</v>
      </c>
      <c r="O532" s="29">
        <f t="shared" si="91"/>
        <v>24</v>
      </c>
      <c r="P532" s="29">
        <f t="shared" si="92"/>
        <v>0.154</v>
      </c>
      <c r="Q532" s="26" t="str">
        <f>IF(G532="","",VLOOKUP(G532,WMS!$E$3:$G$2203,2,FALSE))</f>
        <v>KAS19010702</v>
      </c>
      <c r="R532" s="26" t="str">
        <f>IF(G532="","",VLOOKUP(G532,WMS!$E$3:$G$2203,3,FALSE))</f>
        <v>KAS1901070204</v>
      </c>
      <c r="S532" s="17" t="str">
        <f>IF(R532="","",VLOOKUP(R532,CUSTOMS!$E$3:$N$2548,2,FALSE))</f>
        <v>3924100000</v>
      </c>
      <c r="T532" s="17" t="str">
        <f>IF(R532="","",VLOOKUP(R532,CUSTOMS!$E$3:$N$2548,3,FALSE))</f>
        <v>塑胶食物盒/C</v>
      </c>
      <c r="U532" s="18">
        <f t="shared" si="93"/>
        <v>23</v>
      </c>
      <c r="V532" s="18" t="str">
        <f>IF(R532="","",VLOOKUP(R532,CUSTOMS!$E$3:$N$1470,5,FALSE))</f>
        <v>千克</v>
      </c>
      <c r="W532" s="33">
        <f>IF(R532="","",VLOOKUP(R532,CUSTOMS!$E$3:$N$2548,6,FALSE))</f>
        <v>2</v>
      </c>
      <c r="X532" s="33">
        <f t="shared" si="94"/>
        <v>46</v>
      </c>
      <c r="Y532" s="18" t="str">
        <f>IF(R532="","",VLOOKUP(R532,CUSTOMS!$E$3:$N$2548,8,FALSE))</f>
        <v>美元</v>
      </c>
      <c r="Z532" s="18" t="str">
        <f>IF(R532="","",VLOOKUP(R532,CUSTOMS!$E$3:$N$2548,9,FALSE))</f>
        <v>中国</v>
      </c>
      <c r="AA532" s="18" t="str">
        <f>IF(R532="","",VLOOKUP(R532,CUSTOMS!$E$3:$N$2548,10,FALSE))</f>
        <v>美国</v>
      </c>
      <c r="AB532" s="33">
        <f>IF(R532="","",VLOOKUP(G532,WMS!$E$3:$T$2203,15,FALSE))</f>
        <v>1.9166666666666667</v>
      </c>
      <c r="AC532" s="33">
        <f t="shared" si="95"/>
        <v>23</v>
      </c>
      <c r="AD532" s="33" t="str">
        <f>IF(S532="","",VLOOKUP(S532,海关监管条件!$A$1:$B$3000,2,FALSE))</f>
        <v xml:space="preserve">A </v>
      </c>
    </row>
    <row r="533" spans="1:30">
      <c r="A533" s="2">
        <v>43630</v>
      </c>
      <c r="B533" s="2">
        <v>43633</v>
      </c>
      <c r="C533" s="2" t="s">
        <v>4214</v>
      </c>
      <c r="D533" s="3" t="s">
        <v>926</v>
      </c>
      <c r="E533" s="3" t="s">
        <v>3237</v>
      </c>
      <c r="F533" s="3">
        <v>41526774</v>
      </c>
      <c r="G533" s="17" t="str">
        <f t="shared" si="89"/>
        <v>KG-ARI-1812-00048-00978/41526774</v>
      </c>
      <c r="H533" s="18">
        <f>IF(G533="","",VLOOKUP(G533,WMS!$E$3:$Q$2203,7,FALSE))</f>
        <v>12</v>
      </c>
      <c r="I533" s="18">
        <f>IF(G533="","",VLOOKUP(G533,WMS!$E$3:$Q$2203,8,FALSE))</f>
        <v>3</v>
      </c>
      <c r="J533" s="18">
        <f>IF(G533="","",VLOOKUP(G533,WMS!$E$3:$Q$2203,13,FALSE))</f>
        <v>8.0000000000000002E-3</v>
      </c>
      <c r="K533" s="26" t="b">
        <f t="shared" si="90"/>
        <v>1</v>
      </c>
      <c r="L533" s="7">
        <v>1</v>
      </c>
      <c r="M533" s="27">
        <f>IF(G533="","",VLOOKUP(G533,WMS!$E$3:$U$2203,7,0)*L533)</f>
        <v>12</v>
      </c>
      <c r="N533" s="28" t="str">
        <f>IF(G533="","",VLOOKUP(G533,WMS!$E$3:$U$2203,17,0))</f>
        <v>A06-303</v>
      </c>
      <c r="O533" s="29">
        <f t="shared" si="91"/>
        <v>3</v>
      </c>
      <c r="P533" s="29">
        <f t="shared" si="92"/>
        <v>8.0000000000000002E-3</v>
      </c>
      <c r="Q533" s="26" t="str">
        <f>IF(G533="","",VLOOKUP(G533,WMS!$E$3:$G$2203,2,FALSE))</f>
        <v>KAS19011002</v>
      </c>
      <c r="R533" s="26" t="str">
        <f>IF(G533="","",VLOOKUP(G533,WMS!$E$3:$G$2203,3,FALSE))</f>
        <v>KAS1901100221</v>
      </c>
      <c r="S533" s="17" t="str">
        <f>IF(R533="","",VLOOKUP(R533,CUSTOMS!$E$3:$N$2548,2,FALSE))</f>
        <v>8211920000</v>
      </c>
      <c r="T533" s="17" t="str">
        <f>IF(R533="","",VLOOKUP(R533,CUSTOMS!$E$3:$N$2548,3,FALSE))</f>
        <v>厨师刀</v>
      </c>
      <c r="U533" s="18">
        <f t="shared" si="93"/>
        <v>12</v>
      </c>
      <c r="V533" s="18" t="str">
        <f>IF(R533="","",VLOOKUP(R533,CUSTOMS!$E$3:$N$1470,5,FALSE))</f>
        <v>把</v>
      </c>
      <c r="W533" s="33">
        <f>IF(R533="","",VLOOKUP(R533,CUSTOMS!$E$3:$N$2548,6,FALSE))</f>
        <v>0.7</v>
      </c>
      <c r="X533" s="33">
        <f t="shared" si="94"/>
        <v>8.3999999999999986</v>
      </c>
      <c r="Y533" s="18" t="str">
        <f>IF(R533="","",VLOOKUP(R533,CUSTOMS!$E$3:$N$2548,8,FALSE))</f>
        <v>美元</v>
      </c>
      <c r="Z533" s="18" t="str">
        <f>IF(R533="","",VLOOKUP(R533,CUSTOMS!$E$3:$N$2548,9,FALSE))</f>
        <v>中国</v>
      </c>
      <c r="AA533" s="18" t="str">
        <f>IF(R533="","",VLOOKUP(R533,CUSTOMS!$E$3:$N$2548,10,FALSE))</f>
        <v>美国</v>
      </c>
      <c r="AB533" s="33">
        <f>IF(R533="","",VLOOKUP(G533,WMS!$E$3:$T$2203,15,FALSE))</f>
        <v>0.19166666666666665</v>
      </c>
      <c r="AC533" s="33">
        <f t="shared" si="95"/>
        <v>2.2999999999999998</v>
      </c>
      <c r="AD533" s="33" t="str">
        <f>IF(S533="","",VLOOKUP(S533,海关监管条件!$A$1:$B$3000,2,FALSE))</f>
        <v>无</v>
      </c>
    </row>
    <row r="534" spans="1:30">
      <c r="A534" s="2">
        <v>43630</v>
      </c>
      <c r="B534" s="2">
        <v>43633</v>
      </c>
      <c r="C534" s="2" t="s">
        <v>4214</v>
      </c>
      <c r="D534" s="36" t="s">
        <v>914</v>
      </c>
      <c r="E534" s="36" t="s">
        <v>3233</v>
      </c>
      <c r="F534" s="36" t="s">
        <v>2766</v>
      </c>
      <c r="G534" s="17" t="str">
        <f t="shared" si="89"/>
        <v>KG-ARI-1812-00048-01357/42496984A</v>
      </c>
      <c r="H534" s="18">
        <f>IF(G534="","",VLOOKUP(G534,WMS!$E$3:$Q$2203,7,FALSE))</f>
        <v>4</v>
      </c>
      <c r="I534" s="18">
        <f>IF(G534="","",VLOOKUP(G534,WMS!$E$3:$Q$2203,8,FALSE))</f>
        <v>8</v>
      </c>
      <c r="J534" s="18">
        <f>IF(G534="","",VLOOKUP(G534,WMS!$E$3:$Q$2203,13,FALSE))</f>
        <v>6.9000000000000006E-2</v>
      </c>
      <c r="K534" s="26" t="b">
        <f t="shared" si="90"/>
        <v>1</v>
      </c>
      <c r="L534" s="7">
        <v>9</v>
      </c>
      <c r="M534" s="27">
        <f>IF(G534="","",VLOOKUP(G534,WMS!$E$3:$U$2203,7,0)*L534)</f>
        <v>36</v>
      </c>
      <c r="N534" s="28" t="str">
        <f>IF(G534="","",VLOOKUP(G534,WMS!$E$3:$U$2203,17,0))</f>
        <v>A40-103</v>
      </c>
      <c r="O534" s="29">
        <f t="shared" si="91"/>
        <v>72</v>
      </c>
      <c r="P534" s="29">
        <f t="shared" si="92"/>
        <v>0.621</v>
      </c>
      <c r="Q534" s="26" t="str">
        <f>IF(G534="","",VLOOKUP(G534,WMS!$E$3:$G$2203,2,FALSE))</f>
        <v>KAS19011001</v>
      </c>
      <c r="R534" s="26" t="str">
        <f>IF(G534="","",VLOOKUP(G534,WMS!$E$3:$G$2203,3,FALSE))</f>
        <v>KAS1901100106</v>
      </c>
      <c r="S534" s="17" t="str">
        <f>IF(R534="","",VLOOKUP(R534,CUSTOMS!$E$3:$N$2548,2,FALSE))</f>
        <v>7323990000</v>
      </c>
      <c r="T534" s="17" t="str">
        <f>IF(R534="","",VLOOKUP(R534,CUSTOMS!$E$3:$N$2548,3,FALSE))</f>
        <v>铁制厨房架</v>
      </c>
      <c r="U534" s="18">
        <f t="shared" si="93"/>
        <v>36</v>
      </c>
      <c r="V534" s="18" t="str">
        <f>IF(R534="","",VLOOKUP(R534,CUSTOMS!$E$3:$N$1470,5,FALSE))</f>
        <v>只</v>
      </c>
      <c r="W534" s="33">
        <f>IF(R534="","",VLOOKUP(R534,CUSTOMS!$E$3:$N$2548,6,FALSE))</f>
        <v>0.29499999999999998</v>
      </c>
      <c r="X534" s="33">
        <f t="shared" si="94"/>
        <v>10.62</v>
      </c>
      <c r="Y534" s="18" t="str">
        <f>IF(R534="","",VLOOKUP(R534,CUSTOMS!$E$3:$N$2548,8,FALSE))</f>
        <v>美元</v>
      </c>
      <c r="Z534" s="18" t="str">
        <f>IF(R534="","",VLOOKUP(R534,CUSTOMS!$E$3:$N$2548,9,FALSE))</f>
        <v>中国</v>
      </c>
      <c r="AA534" s="18" t="str">
        <f>IF(R534="","",VLOOKUP(R534,CUSTOMS!$E$3:$N$2548,10,FALSE))</f>
        <v>美国</v>
      </c>
      <c r="AB534" s="33">
        <f>IF(R534="","",VLOOKUP(G534,WMS!$E$3:$T$2203,15,FALSE))</f>
        <v>1.2450000000000001</v>
      </c>
      <c r="AC534" s="33">
        <f t="shared" si="95"/>
        <v>44.820000000000007</v>
      </c>
      <c r="AD534" s="33" t="str">
        <f>IF(S534="","",VLOOKUP(S534,海关监管条件!$A$1:$B$3000,2,FALSE))</f>
        <v>A</v>
      </c>
    </row>
    <row r="535" spans="1:30">
      <c r="A535" s="2">
        <v>43630</v>
      </c>
      <c r="B535" s="2">
        <v>43633</v>
      </c>
      <c r="C535" s="2" t="s">
        <v>4214</v>
      </c>
      <c r="D535" s="36" t="s">
        <v>914</v>
      </c>
      <c r="E535" s="36" t="s">
        <v>3233</v>
      </c>
      <c r="F535" s="36" t="s">
        <v>2768</v>
      </c>
      <c r="G535" s="17" t="str">
        <f t="shared" si="89"/>
        <v>KG-ARI-1812-00048-01357/42496984B</v>
      </c>
      <c r="H535" s="18">
        <v>4</v>
      </c>
      <c r="I535" s="18">
        <f>IF(G535="","",VLOOKUP(G535,WMS!$E$3:$Q$2203,8,FALSE))</f>
        <v>8</v>
      </c>
      <c r="J535" s="18">
        <f>IF(G535="","",VLOOKUP(G535,WMS!$E$3:$Q$2203,13,FALSE))</f>
        <v>6.9000000000000006E-2</v>
      </c>
      <c r="K535" s="26" t="e">
        <f t="shared" si="90"/>
        <v>#DIV/0!</v>
      </c>
      <c r="M535" s="27">
        <v>36</v>
      </c>
      <c r="N535" s="28" t="str">
        <f>IF(G535="","",VLOOKUP(G535,WMS!$E$3:$U$2203,17,0))</f>
        <v>A40-103</v>
      </c>
      <c r="O535" s="29" t="str">
        <f t="shared" si="91"/>
        <v/>
      </c>
      <c r="P535" s="29" t="str">
        <f t="shared" si="92"/>
        <v/>
      </c>
      <c r="Q535" s="26" t="str">
        <f>IF(G535="","",VLOOKUP(G535,WMS!$E$3:$G$2203,2,FALSE))</f>
        <v>KAS19011001</v>
      </c>
      <c r="R535" s="26" t="str">
        <f>IF(G535="","",VLOOKUP(G535,WMS!$E$3:$G$2203,3,FALSE))</f>
        <v>KAS1901100107</v>
      </c>
      <c r="S535" s="17" t="str">
        <f>IF(R535="","",VLOOKUP(R535,CUSTOMS!$E$3:$N$2548,2,FALSE))</f>
        <v>3924100000</v>
      </c>
      <c r="T535" s="17" t="str">
        <f>IF(R535="","",VLOOKUP(R535,CUSTOMS!$E$3:$N$2548,3,FALSE))</f>
        <v>塑料接水盘连刀叉盒</v>
      </c>
      <c r="U535" s="18">
        <f t="shared" si="93"/>
        <v>36</v>
      </c>
      <c r="V535" s="18" t="str">
        <f>IF(R535="","",VLOOKUP(R535,CUSTOMS!$E$3:$N$1470,5,FALSE))</f>
        <v>套</v>
      </c>
      <c r="W535" s="33">
        <f>IF(R535="","",VLOOKUP(R535,CUSTOMS!$E$3:$N$2548,6,FALSE))</f>
        <v>1.22</v>
      </c>
      <c r="X535" s="33">
        <f t="shared" si="94"/>
        <v>43.92</v>
      </c>
      <c r="Y535" s="18" t="str">
        <f>IF(R535="","",VLOOKUP(R535,CUSTOMS!$E$3:$N$2548,8,FALSE))</f>
        <v>美元</v>
      </c>
      <c r="Z535" s="18" t="str">
        <f>IF(R535="","",VLOOKUP(R535,CUSTOMS!$E$3:$N$2548,9,FALSE))</f>
        <v>中国</v>
      </c>
      <c r="AA535" s="18" t="str">
        <f>IF(R535="","",VLOOKUP(R535,CUSTOMS!$E$3:$N$2548,10,FALSE))</f>
        <v>美国</v>
      </c>
      <c r="AB535" s="33">
        <f>IF(R535="","",VLOOKUP(G535,WMS!$E$3:$T$2203,15,FALSE))</f>
        <v>0.315</v>
      </c>
      <c r="AC535" s="33">
        <f t="shared" si="95"/>
        <v>11.34</v>
      </c>
      <c r="AD535" s="33" t="str">
        <f>IF(S535="","",VLOOKUP(S535,海关监管条件!$A$1:$B$3000,2,FALSE))</f>
        <v xml:space="preserve">A </v>
      </c>
    </row>
    <row r="536" spans="1:30">
      <c r="A536" s="2">
        <v>43630</v>
      </c>
      <c r="B536" s="2">
        <v>43633</v>
      </c>
      <c r="C536" s="2" t="s">
        <v>4214</v>
      </c>
      <c r="D536" s="19" t="s">
        <v>1023</v>
      </c>
      <c r="E536" s="19" t="s">
        <v>3304</v>
      </c>
      <c r="F536" s="19">
        <v>42592518</v>
      </c>
      <c r="G536" s="17" t="str">
        <f t="shared" si="89"/>
        <v>KG-ARI-1812-00048-01883/42592518</v>
      </c>
      <c r="H536" s="18">
        <f>IF(G536="","",VLOOKUP(G536,WMS!$E$3:$Q$2203,7,FALSE))</f>
        <v>8</v>
      </c>
      <c r="I536" s="18">
        <f>IF(G536="","",VLOOKUP(G536,WMS!$E$3:$Q$2203,8,FALSE))</f>
        <v>1.8</v>
      </c>
      <c r="J536" s="18">
        <f>IF(G536="","",VLOOKUP(G536,WMS!$E$3:$Q$2203,13,FALSE))</f>
        <v>4.1000000000000002E-2</v>
      </c>
      <c r="K536" s="26" t="b">
        <f t="shared" si="90"/>
        <v>1</v>
      </c>
      <c r="L536" s="7">
        <v>2</v>
      </c>
      <c r="M536" s="27">
        <f>IF(G536="","",VLOOKUP(G536,WMS!$E$3:$U$2203,7,0)*L536)</f>
        <v>16</v>
      </c>
      <c r="N536" s="28" t="str">
        <f>IF(G536="","",VLOOKUP(G536,WMS!$E$3:$U$2203,17,0))</f>
        <v>A42-101</v>
      </c>
      <c r="O536" s="29">
        <f t="shared" si="91"/>
        <v>3.6</v>
      </c>
      <c r="P536" s="29">
        <f t="shared" si="92"/>
        <v>8.2000000000000003E-2</v>
      </c>
      <c r="Q536" s="26" t="str">
        <f>IF(G536="","",VLOOKUP(G536,WMS!$E$3:$G$2203,2,FALSE))</f>
        <v>KAS19011704</v>
      </c>
      <c r="R536" s="26" t="str">
        <f>IF(G536="","",VLOOKUP(G536,WMS!$E$3:$G$2203,3,FALSE))</f>
        <v>KAS1901170409</v>
      </c>
      <c r="S536" s="17" t="str">
        <f>IF(R536="","",VLOOKUP(R536,CUSTOMS!$E$3:$N$2548,2,FALSE))</f>
        <v>6702100000</v>
      </c>
      <c r="T536" s="17" t="str">
        <f>IF(R536="","",VLOOKUP(R536,CUSTOMS!$E$3:$N$2548,3,FALSE))</f>
        <v>塑料盆栽</v>
      </c>
      <c r="U536" s="18">
        <f t="shared" si="93"/>
        <v>16</v>
      </c>
      <c r="V536" s="18" t="str">
        <f>IF(R536="","",VLOOKUP(R536,CUSTOMS!$E$3:$N$1470,5,FALSE))</f>
        <v>只</v>
      </c>
      <c r="W536" s="33">
        <f>IF(R536="","",VLOOKUP(R536,CUSTOMS!$E$3:$N$2548,6,FALSE))</f>
        <v>1</v>
      </c>
      <c r="X536" s="33">
        <f t="shared" si="94"/>
        <v>16</v>
      </c>
      <c r="Y536" s="18" t="str">
        <f>IF(R536="","",VLOOKUP(R536,CUSTOMS!$E$3:$N$2548,8,FALSE))</f>
        <v>港币</v>
      </c>
      <c r="Z536" s="18" t="str">
        <f>IF(R536="","",VLOOKUP(R536,CUSTOMS!$E$3:$N$2548,9,FALSE))</f>
        <v>中国</v>
      </c>
      <c r="AA536" s="18" t="str">
        <f>IF(R536="","",VLOOKUP(R536,CUSTOMS!$E$3:$N$2548,10,FALSE))</f>
        <v>美国</v>
      </c>
      <c r="AB536" s="33">
        <f>IF(R536="","",VLOOKUP(G536,WMS!$E$3:$T$2203,15,FALSE))</f>
        <v>0.1125</v>
      </c>
      <c r="AC536" s="33">
        <f t="shared" si="95"/>
        <v>1.8</v>
      </c>
      <c r="AD536" s="33" t="str">
        <f>IF(S536="","",VLOOKUP(S536,海关监管条件!$A$1:$B$3000,2,FALSE))</f>
        <v xml:space="preserve">无 </v>
      </c>
    </row>
    <row r="537" spans="1:30">
      <c r="A537" s="2">
        <v>43630</v>
      </c>
      <c r="B537" s="2">
        <v>43633</v>
      </c>
      <c r="C537" s="2" t="s">
        <v>4214</v>
      </c>
      <c r="D537" s="19" t="s">
        <v>1420</v>
      </c>
      <c r="E537" s="19" t="s">
        <v>3501</v>
      </c>
      <c r="F537" s="19">
        <v>41401521</v>
      </c>
      <c r="G537" s="17" t="str">
        <f t="shared" si="89"/>
        <v>KG-ARI-1903-00107-02384/41401521</v>
      </c>
      <c r="H537" s="18">
        <f>IF(G537="","",VLOOKUP(G537,WMS!$E$3:$Q$2203,7,FALSE))</f>
        <v>12</v>
      </c>
      <c r="I537" s="18">
        <f>IF(G537="","",VLOOKUP(G537,WMS!$E$3:$Q$2203,8,FALSE))</f>
        <v>1.85</v>
      </c>
      <c r="J537" s="18">
        <f>IF(G537="","",VLOOKUP(G537,WMS!$E$3:$Q$2203,13,FALSE))</f>
        <v>0.03</v>
      </c>
      <c r="K537" s="26" t="b">
        <f t="shared" si="90"/>
        <v>1</v>
      </c>
      <c r="L537" s="7">
        <v>2</v>
      </c>
      <c r="M537" s="27">
        <f>IF(G537="","",VLOOKUP(G537,WMS!$E$3:$U$2203,7,0)*L537)</f>
        <v>24</v>
      </c>
      <c r="N537" s="28" t="str">
        <f>IF(G537="","",VLOOKUP(G537,WMS!$E$3:$U$2203,17,0))</f>
        <v>A25-102</v>
      </c>
      <c r="O537" s="29">
        <f t="shared" si="91"/>
        <v>3.7</v>
      </c>
      <c r="P537" s="29">
        <f t="shared" si="92"/>
        <v>0.06</v>
      </c>
      <c r="Q537" s="26" t="str">
        <f>IF(G537="","",VLOOKUP(G537,WMS!$E$3:$G$2203,2,FALSE))</f>
        <v>KAS19031802</v>
      </c>
      <c r="R537" s="26" t="str">
        <f>IF(G537="","",VLOOKUP(G537,WMS!$E$3:$G$2203,3,FALSE))</f>
        <v>KAS1903180202</v>
      </c>
      <c r="S537" s="17" t="str">
        <f>IF(R537="","",VLOOKUP(R537,CUSTOMS!$E$3:$N$2548,2,FALSE))</f>
        <v>3924100000</v>
      </c>
      <c r="T537" s="17" t="str">
        <f>IF(R537="","",VLOOKUP(R537,CUSTOMS!$E$3:$N$2548,3,FALSE))</f>
        <v>塑胶食物盒/C</v>
      </c>
      <c r="U537" s="18">
        <f t="shared" si="93"/>
        <v>2.9230769230769229</v>
      </c>
      <c r="V537" s="18" t="str">
        <f>IF(R537="","",VLOOKUP(R537,CUSTOMS!$E$3:$N$1470,5,FALSE))</f>
        <v>千克</v>
      </c>
      <c r="W537" s="33">
        <f>IF(R537="","",VLOOKUP(R537,CUSTOMS!$E$3:$N$2548,6,FALSE))</f>
        <v>2</v>
      </c>
      <c r="X537" s="33">
        <f t="shared" si="94"/>
        <v>5.8461538461538458</v>
      </c>
      <c r="Y537" s="18" t="str">
        <f>IF(R537="","",VLOOKUP(R537,CUSTOMS!$E$3:$N$2548,8,FALSE))</f>
        <v>美元</v>
      </c>
      <c r="Z537" s="18" t="str">
        <f>IF(R537="","",VLOOKUP(R537,CUSTOMS!$E$3:$N$2548,9,FALSE))</f>
        <v>中国</v>
      </c>
      <c r="AA537" s="18" t="str">
        <f>IF(R537="","",VLOOKUP(R537,CUSTOMS!$E$3:$N$2548,10,FALSE))</f>
        <v>美国</v>
      </c>
      <c r="AB537" s="33">
        <f>IF(R537="","",VLOOKUP(G537,WMS!$E$3:$T$2203,15,FALSE))</f>
        <v>0.12179487179487179</v>
      </c>
      <c r="AC537" s="33">
        <f t="shared" si="95"/>
        <v>2.9230769230769229</v>
      </c>
      <c r="AD537" s="33" t="str">
        <f>IF(S537="","",VLOOKUP(S537,海关监管条件!$A$1:$B$3000,2,FALSE))</f>
        <v xml:space="preserve">A </v>
      </c>
    </row>
    <row r="538" spans="1:30">
      <c r="A538" s="2">
        <v>43630</v>
      </c>
      <c r="B538" s="2">
        <v>43633</v>
      </c>
      <c r="C538" s="2" t="s">
        <v>4214</v>
      </c>
      <c r="D538" s="19" t="s">
        <v>1420</v>
      </c>
      <c r="E538" s="19" t="s">
        <v>3501</v>
      </c>
      <c r="F538" s="19">
        <v>42493556</v>
      </c>
      <c r="G538" s="17" t="str">
        <f t="shared" si="89"/>
        <v>KG-ARI-1903-00107-02384/42493556</v>
      </c>
      <c r="H538" s="18">
        <f>IF(G538="","",VLOOKUP(G538,WMS!$E$3:$Q$2203,7,FALSE))</f>
        <v>4</v>
      </c>
      <c r="I538" s="18">
        <f>IF(G538="","",VLOOKUP(G538,WMS!$E$3:$Q$2203,8,FALSE))</f>
        <v>3.2</v>
      </c>
      <c r="J538" s="18">
        <f>IF(G538="","",VLOOKUP(G538,WMS!$E$3:$Q$2203,13,FALSE))</f>
        <v>6.7000000000000004E-2</v>
      </c>
      <c r="K538" s="26" t="b">
        <f t="shared" si="90"/>
        <v>1</v>
      </c>
      <c r="L538" s="7">
        <v>3</v>
      </c>
      <c r="M538" s="27">
        <f>IF(G538="","",VLOOKUP(G538,WMS!$E$3:$U$2203,7,0)*L538)</f>
        <v>12</v>
      </c>
      <c r="N538" s="28" t="str">
        <f>IF(G538="","",VLOOKUP(G538,WMS!$E$3:$U$2203,17,0))</f>
        <v>A25-102</v>
      </c>
      <c r="O538" s="29">
        <f t="shared" si="91"/>
        <v>9.6000000000000014</v>
      </c>
      <c r="P538" s="29">
        <f t="shared" si="92"/>
        <v>0.20100000000000001</v>
      </c>
      <c r="Q538" s="26" t="str">
        <f>IF(G538="","",VLOOKUP(G538,WMS!$E$3:$G$2203,2,FALSE))</f>
        <v>KAS19031802</v>
      </c>
      <c r="R538" s="26" t="str">
        <f>IF(G538="","",VLOOKUP(G538,WMS!$E$3:$G$2203,3,FALSE))</f>
        <v>KAS1903180202</v>
      </c>
      <c r="S538" s="17" t="str">
        <f>IF(R538="","",VLOOKUP(R538,CUSTOMS!$E$3:$N$2548,2,FALSE))</f>
        <v>3924100000</v>
      </c>
      <c r="T538" s="17" t="str">
        <f>IF(R538="","",VLOOKUP(R538,CUSTOMS!$E$3:$N$2548,3,FALSE))</f>
        <v>塑胶食物盒/C</v>
      </c>
      <c r="U538" s="18">
        <f t="shared" si="93"/>
        <v>8.4375</v>
      </c>
      <c r="V538" s="18" t="str">
        <f>IF(R538="","",VLOOKUP(R538,CUSTOMS!$E$3:$N$1470,5,FALSE))</f>
        <v>千克</v>
      </c>
      <c r="W538" s="33">
        <f>IF(R538="","",VLOOKUP(R538,CUSTOMS!$E$3:$N$2548,6,FALSE))</f>
        <v>2</v>
      </c>
      <c r="X538" s="33">
        <f t="shared" si="94"/>
        <v>16.875</v>
      </c>
      <c r="Y538" s="18" t="str">
        <f>IF(R538="","",VLOOKUP(R538,CUSTOMS!$E$3:$N$2548,8,FALSE))</f>
        <v>美元</v>
      </c>
      <c r="Z538" s="18" t="str">
        <f>IF(R538="","",VLOOKUP(R538,CUSTOMS!$E$3:$N$2548,9,FALSE))</f>
        <v>中国</v>
      </c>
      <c r="AA538" s="18" t="str">
        <f>IF(R538="","",VLOOKUP(R538,CUSTOMS!$E$3:$N$2548,10,FALSE))</f>
        <v>美国</v>
      </c>
      <c r="AB538" s="33">
        <f>IF(R538="","",VLOOKUP(G538,WMS!$E$3:$T$2203,15,FALSE))</f>
        <v>0.703125</v>
      </c>
      <c r="AC538" s="33">
        <f t="shared" si="95"/>
        <v>8.4375</v>
      </c>
      <c r="AD538" s="33" t="str">
        <f>IF(S538="","",VLOOKUP(S538,海关监管条件!$A$1:$B$3000,2,FALSE))</f>
        <v xml:space="preserve">A </v>
      </c>
    </row>
    <row r="539" spans="1:30">
      <c r="A539" s="2">
        <v>43630</v>
      </c>
      <c r="B539" s="2">
        <v>43633</v>
      </c>
      <c r="C539" s="2" t="s">
        <v>4214</v>
      </c>
      <c r="D539" s="19" t="s">
        <v>1420</v>
      </c>
      <c r="E539" s="19" t="s">
        <v>3501</v>
      </c>
      <c r="F539" s="19">
        <v>42620167</v>
      </c>
      <c r="G539" s="17" t="str">
        <f t="shared" si="89"/>
        <v>KG-ARI-1903-00107-02384/42620167</v>
      </c>
      <c r="H539" s="18">
        <f>IF(G539="","",VLOOKUP(G539,WMS!$E$3:$Q$2203,7,FALSE))</f>
        <v>6</v>
      </c>
      <c r="I539" s="18">
        <f>IF(G539="","",VLOOKUP(G539,WMS!$E$3:$Q$2203,8,FALSE))</f>
        <v>7.4</v>
      </c>
      <c r="J539" s="18">
        <f>IF(G539="","",VLOOKUP(G539,WMS!$E$3:$Q$2203,13,FALSE))</f>
        <v>9.0999999999999998E-2</v>
      </c>
      <c r="K539" s="26" t="b">
        <f t="shared" si="90"/>
        <v>1</v>
      </c>
      <c r="L539" s="7">
        <v>2</v>
      </c>
      <c r="M539" s="27">
        <f>IF(G539="","",VLOOKUP(G539,WMS!$E$3:$U$2203,7,0)*L539)</f>
        <v>12</v>
      </c>
      <c r="N539" s="28" t="str">
        <f>IF(G539="","",VLOOKUP(G539,WMS!$E$3:$U$2203,17,0))</f>
        <v>A43-203</v>
      </c>
      <c r="O539" s="29">
        <f t="shared" si="91"/>
        <v>14.8</v>
      </c>
      <c r="P539" s="29">
        <f t="shared" si="92"/>
        <v>0.182</v>
      </c>
      <c r="Q539" s="26" t="str">
        <f>IF(G539="","",VLOOKUP(G539,WMS!$E$3:$G$2203,2,FALSE))</f>
        <v>KAS19031802</v>
      </c>
      <c r="R539" s="26" t="str">
        <f>IF(G539="","",VLOOKUP(G539,WMS!$E$3:$G$2203,3,FALSE))</f>
        <v>KAS1903180203</v>
      </c>
      <c r="S539" s="17" t="str">
        <f>IF(R539="","",VLOOKUP(R539,CUSTOMS!$E$3:$N$2548,2,FALSE))</f>
        <v>3924900000</v>
      </c>
      <c r="T539" s="17" t="str">
        <f>IF(R539="","",VLOOKUP(R539,CUSTOMS!$E$3:$N$2548,3,FALSE))</f>
        <v>塑胶垃圾桶</v>
      </c>
      <c r="U539" s="18">
        <f t="shared" si="93"/>
        <v>14</v>
      </c>
      <c r="V539" s="18" t="str">
        <f>IF(R539="","",VLOOKUP(R539,CUSTOMS!$E$3:$N$1470,5,FALSE))</f>
        <v>千克</v>
      </c>
      <c r="W539" s="33">
        <f>IF(R539="","",VLOOKUP(R539,CUSTOMS!$E$3:$N$2548,6,FALSE))</f>
        <v>2</v>
      </c>
      <c r="X539" s="33">
        <f t="shared" si="94"/>
        <v>28</v>
      </c>
      <c r="Y539" s="18" t="str">
        <f>IF(R539="","",VLOOKUP(R539,CUSTOMS!$E$3:$N$2548,8,FALSE))</f>
        <v>美元</v>
      </c>
      <c r="Z539" s="18" t="str">
        <f>IF(R539="","",VLOOKUP(R539,CUSTOMS!$E$3:$N$2548,9,FALSE))</f>
        <v>中国</v>
      </c>
      <c r="AA539" s="18" t="str">
        <f>IF(R539="","",VLOOKUP(R539,CUSTOMS!$E$3:$N$2548,10,FALSE))</f>
        <v>美国</v>
      </c>
      <c r="AB539" s="33">
        <f>IF(R539="","",VLOOKUP(G539,WMS!$E$3:$T$2203,15,FALSE))</f>
        <v>1.1666666666666667</v>
      </c>
      <c r="AC539" s="33">
        <f t="shared" si="95"/>
        <v>14</v>
      </c>
      <c r="AD539" s="33" t="str">
        <f>IF(S539="","",VLOOKUP(S539,海关监管条件!$A$1:$B$3000,2,FALSE))</f>
        <v xml:space="preserve">A </v>
      </c>
    </row>
    <row r="540" spans="1:30">
      <c r="A540" s="2">
        <v>43630</v>
      </c>
      <c r="B540" s="2">
        <v>43633</v>
      </c>
      <c r="C540" s="2" t="s">
        <v>4214</v>
      </c>
      <c r="D540" s="19" t="s">
        <v>1385</v>
      </c>
      <c r="E540" s="19" t="s">
        <v>3496</v>
      </c>
      <c r="F540" s="19">
        <v>42707028</v>
      </c>
      <c r="G540" s="17" t="str">
        <f t="shared" si="89"/>
        <v>KG-ARI-1903-00107-02464/42707028</v>
      </c>
      <c r="H540" s="18">
        <f>IF(G540="","",VLOOKUP(G540,WMS!$E$3:$Q$2203,7,FALSE))</f>
        <v>10</v>
      </c>
      <c r="I540" s="18">
        <f>IF(G540="","",VLOOKUP(G540,WMS!$E$3:$Q$2203,8,FALSE))</f>
        <v>5</v>
      </c>
      <c r="J540" s="18">
        <f>IF(G540="","",VLOOKUP(G540,WMS!$E$3:$Q$2203,13,FALSE))</f>
        <v>0.03</v>
      </c>
      <c r="K540" s="26" t="b">
        <f t="shared" si="90"/>
        <v>1</v>
      </c>
      <c r="L540" s="7">
        <v>1</v>
      </c>
      <c r="M540" s="27">
        <f>IF(G540="","",VLOOKUP(G540,WMS!$E$3:$U$2203,7,0)*L540)</f>
        <v>10</v>
      </c>
      <c r="N540" s="28" t="str">
        <f>IF(G540="","",VLOOKUP(G540,WMS!$E$3:$U$2203,17,0))</f>
        <v>A25-102</v>
      </c>
      <c r="O540" s="29">
        <f t="shared" si="91"/>
        <v>5</v>
      </c>
      <c r="P540" s="29">
        <f t="shared" si="92"/>
        <v>0.03</v>
      </c>
      <c r="Q540" s="26" t="str">
        <f>IF(G540="","",VLOOKUP(G540,WMS!$E$3:$G$2203,2,FALSE))</f>
        <v>KAS19031506</v>
      </c>
      <c r="R540" s="26" t="str">
        <f>IF(G540="","",VLOOKUP(G540,WMS!$E$3:$G$2203,3,FALSE))</f>
        <v>KAS1903150602</v>
      </c>
      <c r="S540" s="17">
        <f>IF(R540="","",VLOOKUP(R540,CUSTOMS!$E$3:$N$2548,2,FALSE))</f>
        <v>8302500000</v>
      </c>
      <c r="T540" s="17" t="str">
        <f>IF(R540="","",VLOOKUP(R540,CUSTOMS!$E$3:$N$2548,3,FALSE))</f>
        <v>钩</v>
      </c>
      <c r="U540" s="18">
        <f t="shared" si="93"/>
        <v>10</v>
      </c>
      <c r="V540" s="18" t="str">
        <f>IF(R540="","",VLOOKUP(R540,CUSTOMS!$E$3:$N$1470,5,FALSE))</f>
        <v>个</v>
      </c>
      <c r="W540" s="33">
        <f>IF(R540="","",VLOOKUP(R540,CUSTOMS!$E$3:$N$2548,6,FALSE))</f>
        <v>1.32</v>
      </c>
      <c r="X540" s="33">
        <f t="shared" si="94"/>
        <v>13.200000000000001</v>
      </c>
      <c r="Y540" s="18" t="str">
        <f>IF(R540="","",VLOOKUP(R540,CUSTOMS!$E$3:$N$2548,8,FALSE))</f>
        <v>美元</v>
      </c>
      <c r="Z540" s="18" t="str">
        <f>IF(R540="","",VLOOKUP(R540,CUSTOMS!$E$3:$N$2548,9,FALSE))</f>
        <v>中国</v>
      </c>
      <c r="AA540" s="18" t="str">
        <f>IF(R540="","",VLOOKUP(R540,CUSTOMS!$E$3:$N$2548,10,FALSE))</f>
        <v>美国</v>
      </c>
      <c r="AB540" s="33">
        <f>IF(R540="","",VLOOKUP(G540,WMS!$E$3:$T$2203,15,FALSE))</f>
        <v>0.44400000000000006</v>
      </c>
      <c r="AC540" s="33">
        <f t="shared" si="95"/>
        <v>4.4400000000000004</v>
      </c>
      <c r="AD540" s="33" t="str">
        <f>IF(S540="","",VLOOKUP(S540,海关监管条件!$A$1:$B$3000,2,FALSE))</f>
        <v>无</v>
      </c>
    </row>
    <row r="541" spans="1:30">
      <c r="A541" s="2">
        <v>43630</v>
      </c>
      <c r="B541" s="2">
        <v>43633</v>
      </c>
      <c r="C541" s="2" t="s">
        <v>4214</v>
      </c>
      <c r="D541" s="19" t="s">
        <v>1470</v>
      </c>
      <c r="E541" s="19" t="s">
        <v>3528</v>
      </c>
      <c r="F541" s="19">
        <v>30035157</v>
      </c>
      <c r="G541" s="17" t="str">
        <f t="shared" si="89"/>
        <v>KG-ARI-1903-00107-02529/30035157</v>
      </c>
      <c r="H541" s="18">
        <f>IF(G541="","",VLOOKUP(G541,WMS!$E$3:$Q$2203,7,FALSE))</f>
        <v>6</v>
      </c>
      <c r="I541" s="18">
        <f>IF(G541="","",VLOOKUP(G541,WMS!$E$3:$Q$2203,8,FALSE))</f>
        <v>5.5</v>
      </c>
      <c r="J541" s="18">
        <f>IF(G541="","",VLOOKUP(G541,WMS!$E$3:$Q$2203,13,FALSE))</f>
        <v>2.7E-2</v>
      </c>
      <c r="K541" s="26" t="b">
        <f t="shared" si="90"/>
        <v>1</v>
      </c>
      <c r="L541" s="7">
        <v>9</v>
      </c>
      <c r="M541" s="27">
        <f>IF(G541="","",VLOOKUP(G541,WMS!$E$3:$U$2203,7,0)*L541)</f>
        <v>54</v>
      </c>
      <c r="N541" s="28" t="str">
        <f>IF(G541="","",VLOOKUP(G541,WMS!$E$3:$U$2203,17,0))</f>
        <v>A25-301</v>
      </c>
      <c r="O541" s="29">
        <f t="shared" si="91"/>
        <v>49.5</v>
      </c>
      <c r="P541" s="29">
        <f t="shared" si="92"/>
        <v>0.24299999999999999</v>
      </c>
      <c r="Q541" s="26" t="str">
        <f>IF(G541="","",VLOOKUP(G541,WMS!$E$3:$G$2203,2,FALSE))</f>
        <v>KAS19032101</v>
      </c>
      <c r="R541" s="26" t="str">
        <f>IF(G541="","",VLOOKUP(G541,WMS!$E$3:$G$2203,3,FALSE))</f>
        <v>KAS1903210110</v>
      </c>
      <c r="S541" s="17" t="str">
        <f>IF(R541="","",VLOOKUP(R541,CUSTOMS!$E$3:$N$2548,2,FALSE))</f>
        <v>7323990000</v>
      </c>
      <c r="T541" s="17" t="str">
        <f>IF(R541="","",VLOOKUP(R541,CUSTOMS!$E$3:$N$2548,3,FALSE))</f>
        <v>铁制碗碟架</v>
      </c>
      <c r="U541" s="18">
        <f t="shared" si="93"/>
        <v>54</v>
      </c>
      <c r="V541" s="18" t="str">
        <f>IF(R541="","",VLOOKUP(R541,CUSTOMS!$E$3:$N$1470,5,FALSE))</f>
        <v>只</v>
      </c>
      <c r="W541" s="33">
        <f>IF(R541="","",VLOOKUP(R541,CUSTOMS!$E$3:$N$2548,6,FALSE))</f>
        <v>1.66</v>
      </c>
      <c r="X541" s="33">
        <f t="shared" si="94"/>
        <v>89.64</v>
      </c>
      <c r="Y541" s="18" t="str">
        <f>IF(R541="","",VLOOKUP(R541,CUSTOMS!$E$3:$N$2548,8,FALSE))</f>
        <v>美元</v>
      </c>
      <c r="Z541" s="18" t="str">
        <f>IF(R541="","",VLOOKUP(R541,CUSTOMS!$E$3:$N$2548,9,FALSE))</f>
        <v>中国</v>
      </c>
      <c r="AA541" s="18" t="str">
        <f>IF(R541="","",VLOOKUP(R541,CUSTOMS!$E$3:$N$2548,10,FALSE))</f>
        <v>美国</v>
      </c>
      <c r="AB541" s="33">
        <f>IF(R541="","",VLOOKUP(G541,WMS!$E$3:$T$2203,15,FALSE))</f>
        <v>0.7383333333333334</v>
      </c>
      <c r="AC541" s="33">
        <f t="shared" si="95"/>
        <v>39.870000000000005</v>
      </c>
      <c r="AD541" s="33" t="str">
        <f>IF(S541="","",VLOOKUP(S541,海关监管条件!$A$1:$B$3000,2,FALSE))</f>
        <v>A</v>
      </c>
    </row>
    <row r="542" spans="1:30">
      <c r="A542" s="2">
        <v>43630</v>
      </c>
      <c r="B542" s="2">
        <v>43633</v>
      </c>
      <c r="C542" s="2" t="s">
        <v>4214</v>
      </c>
      <c r="D542" s="19" t="s">
        <v>1470</v>
      </c>
      <c r="E542" s="19" t="s">
        <v>3528</v>
      </c>
      <c r="F542" s="19">
        <v>42285236</v>
      </c>
      <c r="G542" s="17" t="str">
        <f t="shared" si="89"/>
        <v>KG-ARI-1903-00107-02529/42285236</v>
      </c>
      <c r="H542" s="18">
        <f>IF(G542="","",VLOOKUP(G542,WMS!$E$3:$Q$2203,7,FALSE))</f>
        <v>6</v>
      </c>
      <c r="I542" s="18">
        <f>IF(G542="","",VLOOKUP(G542,WMS!$E$3:$Q$2203,8,FALSE))</f>
        <v>4.5</v>
      </c>
      <c r="J542" s="18">
        <f>IF(G542="","",VLOOKUP(G542,WMS!$E$3:$Q$2203,13,FALSE))</f>
        <v>5.8999999999999997E-2</v>
      </c>
      <c r="K542" s="26" t="b">
        <f t="shared" si="90"/>
        <v>1</v>
      </c>
      <c r="L542" s="7">
        <v>2</v>
      </c>
      <c r="M542" s="27">
        <f>IF(G542="","",VLOOKUP(G542,WMS!$E$3:$U$2203,7,0)*L542)</f>
        <v>12</v>
      </c>
      <c r="N542" s="28" t="str">
        <f>IF(G542="","",VLOOKUP(G542,WMS!$E$3:$U$2203,17,0))</f>
        <v>A26-202</v>
      </c>
      <c r="O542" s="29">
        <f t="shared" si="91"/>
        <v>9</v>
      </c>
      <c r="P542" s="29">
        <f t="shared" si="92"/>
        <v>0.11799999999999999</v>
      </c>
      <c r="Q542" s="26" t="str">
        <f>IF(G542="","",VLOOKUP(G542,WMS!$E$3:$G$2203,2,FALSE))</f>
        <v>KAS19032103</v>
      </c>
      <c r="R542" s="26" t="str">
        <f>IF(G542="","",VLOOKUP(G542,WMS!$E$3:$G$2203,3,FALSE))</f>
        <v>KAS1903210308</v>
      </c>
      <c r="S542" s="17" t="str">
        <f>IF(R542="","",VLOOKUP(R542,CUSTOMS!$E$3:$N$2548,2,FALSE))</f>
        <v>7323990000</v>
      </c>
      <c r="T542" s="17" t="str">
        <f>IF(R542="","",VLOOKUP(R542,CUSTOMS!$E$3:$N$2548,3,FALSE))</f>
        <v>铁制垃圾桶</v>
      </c>
      <c r="U542" s="18">
        <f t="shared" si="93"/>
        <v>12</v>
      </c>
      <c r="V542" s="18" t="str">
        <f>IF(R542="","",VLOOKUP(R542,CUSTOMS!$E$3:$N$1470,5,FALSE))</f>
        <v>只</v>
      </c>
      <c r="W542" s="33">
        <f>IF(R542="","",VLOOKUP(R542,CUSTOMS!$E$3:$N$2548,6,FALSE))</f>
        <v>1.8</v>
      </c>
      <c r="X542" s="33">
        <f t="shared" si="94"/>
        <v>21.6</v>
      </c>
      <c r="Y542" s="18" t="str">
        <f>IF(R542="","",VLOOKUP(R542,CUSTOMS!$E$3:$N$2548,8,FALSE))</f>
        <v>美元</v>
      </c>
      <c r="Z542" s="18" t="str">
        <f>IF(R542="","",VLOOKUP(R542,CUSTOMS!$E$3:$N$2548,9,FALSE))</f>
        <v>中国</v>
      </c>
      <c r="AA542" s="18" t="str">
        <f>IF(R542="","",VLOOKUP(R542,CUSTOMS!$E$3:$N$2548,10,FALSE))</f>
        <v>美国</v>
      </c>
      <c r="AB542" s="33">
        <f>IF(R542="","",VLOOKUP(G542,WMS!$E$3:$T$2203,15,FALSE))</f>
        <v>0.6166666666666667</v>
      </c>
      <c r="AC542" s="33">
        <f t="shared" si="95"/>
        <v>7.4</v>
      </c>
      <c r="AD542" s="33" t="str">
        <f>IF(S542="","",VLOOKUP(S542,海关监管条件!$A$1:$B$3000,2,FALSE))</f>
        <v>A</v>
      </c>
    </row>
    <row r="543" spans="1:30">
      <c r="A543" s="2">
        <v>43630</v>
      </c>
      <c r="B543" s="2">
        <v>43633</v>
      </c>
      <c r="C543" s="2" t="s">
        <v>4214</v>
      </c>
      <c r="D543" s="19" t="s">
        <v>1640</v>
      </c>
      <c r="E543" s="19" t="s">
        <v>3633</v>
      </c>
      <c r="F543" s="19" t="s">
        <v>3635</v>
      </c>
      <c r="G543" s="17" t="str">
        <f t="shared" si="89"/>
        <v>KG-ARI-1904-00124-03054/42621409</v>
      </c>
      <c r="H543" s="18">
        <f>IF(G543="","",VLOOKUP(G543,WMS!$E$3:$Q$2203,7,FALSE))</f>
        <v>8</v>
      </c>
      <c r="I543" s="18">
        <f>IF(G543="","",VLOOKUP(G543,WMS!$E$3:$Q$2203,8,FALSE))</f>
        <v>2</v>
      </c>
      <c r="J543" s="18">
        <f>IF(G543="","",VLOOKUP(G543,WMS!$E$3:$Q$2203,13,FALSE))</f>
        <v>2.7E-2</v>
      </c>
      <c r="K543" s="26" t="b">
        <f t="shared" si="90"/>
        <v>1</v>
      </c>
      <c r="L543" s="7">
        <v>21</v>
      </c>
      <c r="M543" s="27">
        <f>IF(G543="","",VLOOKUP(G543,WMS!$E$3:$U$2203,7,0)*L543)</f>
        <v>168</v>
      </c>
      <c r="N543" s="28" t="str">
        <f>IF(G543="","",VLOOKUP(G543,WMS!$E$3:$U$2203,17,0))</f>
        <v>A07-103</v>
      </c>
      <c r="O543" s="29">
        <f t="shared" si="91"/>
        <v>42</v>
      </c>
      <c r="P543" s="29">
        <f t="shared" si="92"/>
        <v>0.56699999999999995</v>
      </c>
      <c r="Q543" s="26" t="str">
        <f>IF(G543="","",VLOOKUP(G543,WMS!$E$3:$G$2203,2,FALSE))</f>
        <v>KAS19041606</v>
      </c>
      <c r="R543" s="26" t="str">
        <f>IF(G543="","",VLOOKUP(G543,WMS!$E$3:$G$2203,3,FALSE))</f>
        <v>KAS1904160602</v>
      </c>
      <c r="S543" s="17" t="str">
        <f>IF(R543="","",VLOOKUP(R543,CUSTOMS!$E$3:$N$2548,2,FALSE))</f>
        <v>8306299000</v>
      </c>
      <c r="T543" s="17" t="str">
        <f>IF(R543="","",VLOOKUP(R543,CUSTOMS!$E$3:$N$2548,3,FALSE))</f>
        <v>装饰铁球</v>
      </c>
      <c r="U543" s="18">
        <f t="shared" si="93"/>
        <v>168</v>
      </c>
      <c r="V543" s="18" t="str">
        <f>IF(R543="","",VLOOKUP(R543,CUSTOMS!$E$3:$N$1470,5,FALSE))</f>
        <v>个</v>
      </c>
      <c r="W543" s="33">
        <f>IF(R543="","",VLOOKUP(R543,CUSTOMS!$E$3:$N$2548,6,FALSE))</f>
        <v>0.56000000000000005</v>
      </c>
      <c r="X543" s="33">
        <f t="shared" si="94"/>
        <v>94.080000000000013</v>
      </c>
      <c r="Y543" s="18" t="str">
        <f>IF(R543="","",VLOOKUP(R543,CUSTOMS!$E$3:$N$2548,8,FALSE))</f>
        <v>美元</v>
      </c>
      <c r="Z543" s="18" t="str">
        <f>IF(R543="","",VLOOKUP(R543,CUSTOMS!$E$3:$N$2548,9,FALSE))</f>
        <v>中国</v>
      </c>
      <c r="AA543" s="18" t="str">
        <f>IF(R543="","",VLOOKUP(R543,CUSTOMS!$E$3:$N$2548,10,FALSE))</f>
        <v>美国</v>
      </c>
      <c r="AB543" s="33">
        <f>IF(R543="","",VLOOKUP(G543,WMS!$E$3:$T$2203,15,FALSE))</f>
        <v>0.1875</v>
      </c>
      <c r="AC543" s="33">
        <f t="shared" si="95"/>
        <v>31.5</v>
      </c>
      <c r="AD543" s="33" t="str">
        <f>IF(S543="","",VLOOKUP(S543,海关监管条件!$A$1:$B$3000,2,FALSE))</f>
        <v xml:space="preserve">无 </v>
      </c>
    </row>
    <row r="544" spans="1:30">
      <c r="A544" s="2">
        <v>43630</v>
      </c>
      <c r="B544" s="2">
        <v>43633</v>
      </c>
      <c r="C544" s="2" t="s">
        <v>4214</v>
      </c>
      <c r="D544" s="19" t="s">
        <v>1852</v>
      </c>
      <c r="E544" s="19" t="s">
        <v>3744</v>
      </c>
      <c r="F544" s="19">
        <v>42115953</v>
      </c>
      <c r="G544" s="17" t="str">
        <f t="shared" si="89"/>
        <v>KG-ARI-1904-00124-03133/42115953</v>
      </c>
      <c r="H544" s="18">
        <f>IF(G544="","",VLOOKUP(G544,WMS!$E$3:$Q$2203,7,FALSE))</f>
        <v>6</v>
      </c>
      <c r="I544" s="18">
        <f>IF(G544="","",VLOOKUP(G544,WMS!$E$3:$Q$2203,8,FALSE))</f>
        <v>4.5999999999999996</v>
      </c>
      <c r="J544" s="18">
        <f>IF(G544="","",VLOOKUP(G544,WMS!$E$3:$Q$2203,13,FALSE))</f>
        <v>4.9000000000000002E-2</v>
      </c>
      <c r="K544" s="26" t="b">
        <f t="shared" si="90"/>
        <v>1</v>
      </c>
      <c r="L544" s="7">
        <v>7</v>
      </c>
      <c r="M544" s="27">
        <f>IF(G544="","",VLOOKUP(G544,WMS!$E$3:$U$2203,7,0)*L544)</f>
        <v>42</v>
      </c>
      <c r="N544" s="28" t="str">
        <f>IF(G544="","",VLOOKUP(G544,WMS!$E$3:$U$2203,17,0))</f>
        <v>A38-102</v>
      </c>
      <c r="O544" s="29">
        <f t="shared" si="91"/>
        <v>32.199999999999996</v>
      </c>
      <c r="P544" s="29">
        <f t="shared" si="92"/>
        <v>0.34300000000000003</v>
      </c>
      <c r="Q544" s="26" t="str">
        <f>IF(G544="","",VLOOKUP(G544,WMS!$E$3:$G$2203,2,FALSE))</f>
        <v>KAS19043001</v>
      </c>
      <c r="R544" s="26" t="str">
        <f>IF(G544="","",VLOOKUP(G544,WMS!$E$3:$G$2203,3,FALSE))</f>
        <v>KAS1904300105</v>
      </c>
      <c r="S544" s="17" t="str">
        <f>IF(R544="","",VLOOKUP(R544,CUSTOMS!$E$3:$N$2548,2,FALSE))</f>
        <v>7323990000</v>
      </c>
      <c r="T544" s="17" t="str">
        <f>IF(R544="","",VLOOKUP(R544,CUSTOMS!$E$3:$N$2548,3,FALSE))</f>
        <v>铁制厨房架</v>
      </c>
      <c r="U544" s="18">
        <f t="shared" si="93"/>
        <v>42</v>
      </c>
      <c r="V544" s="18" t="str">
        <f>IF(R544="","",VLOOKUP(R544,CUSTOMS!$E$3:$N$1470,5,FALSE))</f>
        <v>只</v>
      </c>
      <c r="W544" s="33">
        <f>IF(R544="","",VLOOKUP(R544,CUSTOMS!$E$3:$N$2548,6,FALSE))</f>
        <v>0.89</v>
      </c>
      <c r="X544" s="33">
        <f t="shared" si="94"/>
        <v>37.380000000000003</v>
      </c>
      <c r="Y544" s="18" t="str">
        <f>IF(R544="","",VLOOKUP(R544,CUSTOMS!$E$3:$N$2548,8,FALSE))</f>
        <v>美元</v>
      </c>
      <c r="Z544" s="18" t="str">
        <f>IF(R544="","",VLOOKUP(R544,CUSTOMS!$E$3:$N$2548,9,FALSE))</f>
        <v>中国</v>
      </c>
      <c r="AA544" s="18" t="str">
        <f>IF(R544="","",VLOOKUP(R544,CUSTOMS!$E$3:$N$2548,10,FALSE))</f>
        <v>美国</v>
      </c>
      <c r="AB544" s="33">
        <f>IF(R544="","",VLOOKUP(G544,WMS!$E$3:$T$2203,15,FALSE))</f>
        <v>0.66666666666666663</v>
      </c>
      <c r="AC544" s="33">
        <f t="shared" si="95"/>
        <v>28</v>
      </c>
      <c r="AD544" s="33" t="str">
        <f>IF(S544="","",VLOOKUP(S544,海关监管条件!$A$1:$B$3000,2,FALSE))</f>
        <v>A</v>
      </c>
    </row>
    <row r="545" spans="1:30">
      <c r="A545" s="2">
        <v>43630</v>
      </c>
      <c r="B545" s="2">
        <v>43633</v>
      </c>
      <c r="C545" s="2" t="s">
        <v>4214</v>
      </c>
      <c r="D545" s="21" t="s">
        <v>1852</v>
      </c>
      <c r="E545" s="21" t="s">
        <v>3744</v>
      </c>
      <c r="F545" s="21">
        <v>42570929</v>
      </c>
      <c r="G545" s="17" t="str">
        <f t="shared" si="89"/>
        <v>KG-ARI-1904-00124-03133/42570929</v>
      </c>
      <c r="H545" s="18">
        <f>IF(G545="","",VLOOKUP(G545,WMS!$E$3:$Q$2203,7,FALSE))</f>
        <v>4</v>
      </c>
      <c r="I545" s="18">
        <f>IF(G545="","",VLOOKUP(G545,WMS!$E$3:$Q$2203,8,FALSE))</f>
        <v>8.1999999999999993</v>
      </c>
      <c r="J545" s="18">
        <f>IF(G545="","",VLOOKUP(G545,WMS!$E$3:$Q$2203,13,FALSE))</f>
        <v>7.9000000000000001E-2</v>
      </c>
      <c r="K545" s="26" t="b">
        <f t="shared" si="90"/>
        <v>1</v>
      </c>
      <c r="L545" s="7">
        <v>8</v>
      </c>
      <c r="M545" s="27">
        <f>IF(G545="","",VLOOKUP(G545,WMS!$E$3:$U$2203,7,0)*L545)</f>
        <v>32</v>
      </c>
      <c r="N545" s="28" t="str">
        <f>IF(G545="","",VLOOKUP(G545,WMS!$E$3:$U$2203,17,0))</f>
        <v>A38-301</v>
      </c>
      <c r="O545" s="29">
        <f t="shared" si="91"/>
        <v>65.599999999999994</v>
      </c>
      <c r="P545" s="29">
        <f t="shared" si="92"/>
        <v>0.63200000000000001</v>
      </c>
      <c r="Q545" s="26" t="str">
        <f>IF(G545="","",VLOOKUP(G545,WMS!$E$3:$G$2203,2,FALSE))</f>
        <v>KAS19043001</v>
      </c>
      <c r="R545" s="26" t="str">
        <f>IF(G545="","",VLOOKUP(G545,WMS!$E$3:$G$2203,3,FALSE))</f>
        <v>KAS1904300106</v>
      </c>
      <c r="S545" s="17" t="str">
        <f>IF(R545="","",VLOOKUP(R545,CUSTOMS!$E$3:$N$2548,2,FALSE))</f>
        <v>7323990000</v>
      </c>
      <c r="T545" s="17" t="str">
        <f>IF(R545="","",VLOOKUP(R545,CUSTOMS!$E$3:$N$2548,3,FALSE))</f>
        <v>铁制密封罐</v>
      </c>
      <c r="U545" s="18">
        <f t="shared" si="93"/>
        <v>32</v>
      </c>
      <c r="V545" s="18" t="str">
        <f>IF(R545="","",VLOOKUP(R545,CUSTOMS!$E$3:$N$1470,5,FALSE))</f>
        <v>只</v>
      </c>
      <c r="W545" s="33">
        <f>IF(R545="","",VLOOKUP(R545,CUSTOMS!$E$3:$N$2548,6,FALSE))</f>
        <v>4.75</v>
      </c>
      <c r="X545" s="33">
        <f t="shared" si="94"/>
        <v>152</v>
      </c>
      <c r="Y545" s="18" t="str">
        <f>IF(R545="","",VLOOKUP(R545,CUSTOMS!$E$3:$N$2548,8,FALSE))</f>
        <v>美元</v>
      </c>
      <c r="Z545" s="18" t="str">
        <f>IF(R545="","",VLOOKUP(R545,CUSTOMS!$E$3:$N$2548,9,FALSE))</f>
        <v>中国</v>
      </c>
      <c r="AA545" s="18" t="str">
        <f>IF(R545="","",VLOOKUP(R545,CUSTOMS!$E$3:$N$2548,10,FALSE))</f>
        <v>美国</v>
      </c>
      <c r="AB545" s="33">
        <f>IF(R545="","",VLOOKUP(G545,WMS!$E$3:$T$2203,15,FALSE))</f>
        <v>1.865</v>
      </c>
      <c r="AC545" s="33">
        <f t="shared" si="95"/>
        <v>59.68</v>
      </c>
      <c r="AD545" s="33" t="str">
        <f>IF(S545="","",VLOOKUP(S545,海关监管条件!$A$1:$B$3000,2,FALSE))</f>
        <v>A</v>
      </c>
    </row>
    <row r="546" spans="1:30">
      <c r="A546" s="2">
        <v>43630</v>
      </c>
      <c r="B546" s="2">
        <v>43633</v>
      </c>
      <c r="C546" s="2" t="s">
        <v>4214</v>
      </c>
      <c r="D546" s="19" t="s">
        <v>1761</v>
      </c>
      <c r="E546" s="19" t="s">
        <v>3712</v>
      </c>
      <c r="F546" s="19" t="s">
        <v>3713</v>
      </c>
      <c r="G546" s="17" t="str">
        <f t="shared" si="89"/>
        <v>KG-ARI-1904-00125-03121/42742838</v>
      </c>
      <c r="H546" s="18">
        <f>IF(G546="","",VLOOKUP(G546,WMS!$E$3:$Q$2203,7,FALSE))</f>
        <v>10</v>
      </c>
      <c r="I546" s="18">
        <f>IF(G546="","",VLOOKUP(G546,WMS!$E$3:$Q$2203,8,FALSE))</f>
        <v>1.6</v>
      </c>
      <c r="J546" s="18">
        <f>IF(G546="","",VLOOKUP(G546,WMS!$E$3:$Q$2203,13,FALSE))</f>
        <v>3.2000000000000001E-2</v>
      </c>
      <c r="K546" s="26" t="b">
        <f t="shared" si="90"/>
        <v>1</v>
      </c>
      <c r="L546" s="7">
        <v>1</v>
      </c>
      <c r="M546" s="27">
        <f>IF(G546="","",VLOOKUP(G546,WMS!$E$3:$U$2203,7,0)*L546)</f>
        <v>10</v>
      </c>
      <c r="N546" s="28" t="str">
        <f>IF(G546="","",VLOOKUP(G546,WMS!$E$3:$U$2203,17,0))</f>
        <v>A32-302</v>
      </c>
      <c r="O546" s="29">
        <f t="shared" si="91"/>
        <v>1.6</v>
      </c>
      <c r="P546" s="29">
        <f t="shared" si="92"/>
        <v>3.2000000000000001E-2</v>
      </c>
      <c r="Q546" s="26" t="str">
        <f>IF(G546="","",VLOOKUP(G546,WMS!$E$3:$G$2203,2,FALSE))</f>
        <v>KAS19042706</v>
      </c>
      <c r="R546" s="26" t="str">
        <f>IF(G546="","",VLOOKUP(G546,WMS!$E$3:$G$2203,3,FALSE))</f>
        <v>KAS1904270604</v>
      </c>
      <c r="S546" s="17" t="str">
        <f>IF(R546="","",VLOOKUP(R546,CUSTOMS!$E$3:$N$2548,2,FALSE))</f>
        <v>6702903000</v>
      </c>
      <c r="T546" s="17" t="str">
        <f>IF(R546="","",VLOOKUP(R546,CUSTOMS!$E$3:$N$2548,3,FALSE))</f>
        <v>人造花枝</v>
      </c>
      <c r="U546" s="18">
        <f t="shared" si="93"/>
        <v>1</v>
      </c>
      <c r="V546" s="18" t="str">
        <f>IF(R546="","",VLOOKUP(R546,CUSTOMS!$E$3:$N$1470,5,FALSE))</f>
        <v>千克</v>
      </c>
      <c r="W546" s="33">
        <f>IF(R546="","",VLOOKUP(R546,CUSTOMS!$E$3:$N$2548,6,FALSE))</f>
        <v>30</v>
      </c>
      <c r="X546" s="33">
        <f t="shared" si="94"/>
        <v>30</v>
      </c>
      <c r="Y546" s="18" t="str">
        <f>IF(R546="","",VLOOKUP(R546,CUSTOMS!$E$3:$N$2548,8,FALSE))</f>
        <v>港币</v>
      </c>
      <c r="Z546" s="18" t="str">
        <f>IF(R546="","",VLOOKUP(R546,CUSTOMS!$E$3:$N$2548,9,FALSE))</f>
        <v>中国</v>
      </c>
      <c r="AA546" s="18" t="str">
        <f>IF(R546="","",VLOOKUP(R546,CUSTOMS!$E$3:$N$2548,10,FALSE))</f>
        <v>美国</v>
      </c>
      <c r="AB546" s="33">
        <f>IF(R546="","",VLOOKUP(G546,WMS!$E$3:$T$2203,15,FALSE))</f>
        <v>0.1</v>
      </c>
      <c r="AC546" s="33">
        <f t="shared" si="95"/>
        <v>1</v>
      </c>
      <c r="AD546" s="33" t="str">
        <f>IF(S546="","",VLOOKUP(S546,海关监管条件!$A$1:$B$3000,2,FALSE))</f>
        <v>无</v>
      </c>
    </row>
    <row r="547" spans="1:30">
      <c r="A547" s="2">
        <v>43630</v>
      </c>
      <c r="B547" s="2">
        <v>43633</v>
      </c>
      <c r="C547" s="2" t="s">
        <v>4215</v>
      </c>
      <c r="D547" s="3" t="s">
        <v>1122</v>
      </c>
      <c r="E547" s="3" t="s">
        <v>3369</v>
      </c>
      <c r="F547" s="3">
        <v>42433057</v>
      </c>
      <c r="G547" s="17" t="str">
        <f t="shared" si="89"/>
        <v>KG-ARI-1812-00048-00927/42433057</v>
      </c>
      <c r="H547" s="18">
        <f>IF(G547="","",VLOOKUP(G547,WMS!$E$3:$Q$2203,7,FALSE))</f>
        <v>6</v>
      </c>
      <c r="I547" s="18">
        <f>IF(G547="","",VLOOKUP(G547,WMS!$E$3:$Q$2203,8,FALSE))</f>
        <v>6.5</v>
      </c>
      <c r="J547" s="18">
        <f>IF(G547="","",VLOOKUP(G547,WMS!$E$3:$Q$2203,13,FALSE))</f>
        <v>8.8999999999999996E-2</v>
      </c>
      <c r="K547" s="26" t="b">
        <f t="shared" si="90"/>
        <v>1</v>
      </c>
      <c r="L547" s="7">
        <v>13</v>
      </c>
      <c r="M547" s="27">
        <f>IF(G547="","",VLOOKUP(G547,WMS!$E$3:$U$2203,7,0)*L547)</f>
        <v>78</v>
      </c>
      <c r="N547" s="28" t="str">
        <f>IF(G547="","",VLOOKUP(G547,WMS!$E$3:$U$2203,17,0))</f>
        <v>A34-201</v>
      </c>
      <c r="O547" s="29">
        <f t="shared" si="91"/>
        <v>84.5</v>
      </c>
      <c r="P547" s="29">
        <f t="shared" si="92"/>
        <v>1.157</v>
      </c>
      <c r="Q547" s="26" t="str">
        <f>IF(G547="","",VLOOKUP(G547,WMS!$E$3:$G$2203,2,FALSE))</f>
        <v>KAS19012403</v>
      </c>
      <c r="R547" s="26" t="str">
        <f>IF(G547="","",VLOOKUP(G547,WMS!$E$3:$G$2203,3,FALSE))</f>
        <v>KAS1901240303</v>
      </c>
      <c r="S547" s="17" t="str">
        <f>IF(R547="","",VLOOKUP(R547,CUSTOMS!$E$3:$N$2548,2,FALSE))</f>
        <v>7323930000</v>
      </c>
      <c r="T547" s="17" t="str">
        <f>IF(R547="","",VLOOKUP(R547,CUSTOMS!$E$3:$N$2548,3,FALSE))</f>
        <v>不锈钢垃圾桶</v>
      </c>
      <c r="U547" s="18">
        <f t="shared" si="93"/>
        <v>78</v>
      </c>
      <c r="V547" s="18" t="str">
        <f>IF(R547="","",VLOOKUP(R547,CUSTOMS!$E$3:$N$1470,5,FALSE))</f>
        <v>只</v>
      </c>
      <c r="W547" s="33">
        <f>IF(R547="","",VLOOKUP(R547,CUSTOMS!$E$3:$N$2548,6,FALSE))</f>
        <v>2.46</v>
      </c>
      <c r="X547" s="33">
        <f t="shared" si="94"/>
        <v>191.88</v>
      </c>
      <c r="Y547" s="18" t="str">
        <f>IF(R547="","",VLOOKUP(R547,CUSTOMS!$E$3:$N$2548,8,FALSE))</f>
        <v>美元</v>
      </c>
      <c r="Z547" s="18" t="str">
        <f>IF(R547="","",VLOOKUP(R547,CUSTOMS!$E$3:$N$2548,9,FALSE))</f>
        <v>中国</v>
      </c>
      <c r="AA547" s="18" t="str">
        <f>IF(R547="","",VLOOKUP(R547,CUSTOMS!$E$3:$N$2548,10,FALSE))</f>
        <v>美国</v>
      </c>
      <c r="AB547" s="33">
        <f>IF(R547="","",VLOOKUP(G547,WMS!$E$3:$T$2203,15,FALSE))</f>
        <v>0.8</v>
      </c>
      <c r="AC547" s="33">
        <f t="shared" si="95"/>
        <v>62.400000000000006</v>
      </c>
      <c r="AD547" s="33" t="str">
        <f>IF(S547="","",VLOOKUP(S547,海关监管条件!$A$1:$B$3000,2,FALSE))</f>
        <v xml:space="preserve">A </v>
      </c>
    </row>
    <row r="548" spans="1:30">
      <c r="A548" s="2">
        <v>43630</v>
      </c>
      <c r="B548" s="2">
        <v>43633</v>
      </c>
      <c r="C548" s="2" t="s">
        <v>4215</v>
      </c>
      <c r="D548" s="3" t="s">
        <v>3215</v>
      </c>
      <c r="E548" s="3" t="s">
        <v>3216</v>
      </c>
      <c r="F548" s="3">
        <v>42630296</v>
      </c>
      <c r="G548" s="17" t="str">
        <f t="shared" si="89"/>
        <v>KG-ARI-1812-00048-00948/42630296</v>
      </c>
      <c r="H548" s="18">
        <f>IF(G548="","",VLOOKUP(G548,WMS!$E$3:$Q$2203,7,FALSE))</f>
        <v>12</v>
      </c>
      <c r="I548" s="18">
        <f>IF(G548="","",VLOOKUP(G548,WMS!$E$3:$Q$2203,8,FALSE))</f>
        <v>1.7</v>
      </c>
      <c r="J548" s="18">
        <f>IF(G548="","",VLOOKUP(G548,WMS!$E$3:$Q$2203,13,FALSE))</f>
        <v>0.02</v>
      </c>
      <c r="K548" s="26" t="b">
        <f t="shared" si="90"/>
        <v>1</v>
      </c>
      <c r="L548" s="7">
        <v>5</v>
      </c>
      <c r="M548" s="27">
        <f>IF(G548="","",VLOOKUP(G548,WMS!$E$3:$U$2203,7,0)*L548)</f>
        <v>60</v>
      </c>
      <c r="N548" s="28" t="str">
        <f>IF(G548="","",VLOOKUP(G548,WMS!$E$3:$U$2203,17,0))</f>
        <v>A36-203</v>
      </c>
      <c r="O548" s="29">
        <f t="shared" si="91"/>
        <v>8.5</v>
      </c>
      <c r="P548" s="29">
        <f t="shared" si="92"/>
        <v>0.1</v>
      </c>
      <c r="Q548" s="26" t="str">
        <f>IF(G548="","",VLOOKUP(G548,WMS!$E$3:$G$2203,2,FALSE))</f>
        <v>KAS19010702</v>
      </c>
      <c r="R548" s="26" t="str">
        <f>IF(G548="","",VLOOKUP(G548,WMS!$E$3:$G$2203,3,FALSE))</f>
        <v>KAS1901070203</v>
      </c>
      <c r="S548" s="17" t="str">
        <f>IF(R548="","",VLOOKUP(R548,CUSTOMS!$E$3:$N$2548,2,FALSE))</f>
        <v>3924100000</v>
      </c>
      <c r="T548" s="17" t="str">
        <f>IF(R548="","",VLOOKUP(R548,CUSTOMS!$E$3:$N$2548,3,FALSE))</f>
        <v>塑胶食物盒/C</v>
      </c>
      <c r="U548" s="18">
        <f t="shared" si="93"/>
        <v>6.0714285714285712</v>
      </c>
      <c r="V548" s="18" t="str">
        <f>IF(R548="","",VLOOKUP(R548,CUSTOMS!$E$3:$N$1470,5,FALSE))</f>
        <v>千克</v>
      </c>
      <c r="W548" s="33">
        <f>IF(R548="","",VLOOKUP(R548,CUSTOMS!$E$3:$N$2548,6,FALSE))</f>
        <v>2</v>
      </c>
      <c r="X548" s="33">
        <f t="shared" si="94"/>
        <v>12.142857142857142</v>
      </c>
      <c r="Y548" s="18" t="str">
        <f>IF(R548="","",VLOOKUP(R548,CUSTOMS!$E$3:$N$2548,8,FALSE))</f>
        <v>美元</v>
      </c>
      <c r="Z548" s="18" t="str">
        <f>IF(R548="","",VLOOKUP(R548,CUSTOMS!$E$3:$N$2548,9,FALSE))</f>
        <v>中国</v>
      </c>
      <c r="AA548" s="18" t="str">
        <f>IF(R548="","",VLOOKUP(R548,CUSTOMS!$E$3:$N$2548,10,FALSE))</f>
        <v>美国</v>
      </c>
      <c r="AB548" s="33">
        <f>IF(R548="","",VLOOKUP(G548,WMS!$E$3:$T$2203,15,FALSE))</f>
        <v>0.10119047619047619</v>
      </c>
      <c r="AC548" s="33">
        <f t="shared" si="95"/>
        <v>6.0714285714285712</v>
      </c>
      <c r="AD548" s="33" t="str">
        <f>IF(S548="","",VLOOKUP(S548,海关监管条件!$A$1:$B$3000,2,FALSE))</f>
        <v xml:space="preserve">A </v>
      </c>
    </row>
    <row r="549" spans="1:30">
      <c r="A549" s="2">
        <v>43630</v>
      </c>
      <c r="B549" s="2">
        <v>43633</v>
      </c>
      <c r="C549" s="2" t="s">
        <v>4215</v>
      </c>
      <c r="D549" s="3" t="s">
        <v>384</v>
      </c>
      <c r="E549" s="3" t="s">
        <v>2822</v>
      </c>
      <c r="F549" s="3">
        <v>42609339</v>
      </c>
      <c r="G549" s="17" t="str">
        <f t="shared" si="89"/>
        <v>KG-ARI-1812-00048-00952/42609339</v>
      </c>
      <c r="H549" s="18">
        <f>IF(G549="","",VLOOKUP(G549,WMS!$E$3:$Q$2203,7,FALSE))</f>
        <v>12</v>
      </c>
      <c r="I549" s="18">
        <f>IF(G549="","",VLOOKUP(G549,WMS!$E$3:$Q$2203,8,FALSE))</f>
        <v>6</v>
      </c>
      <c r="J549" s="18">
        <f>IF(G549="","",VLOOKUP(G549,WMS!$E$3:$Q$2203,13,FALSE))</f>
        <v>2.5000000000000001E-2</v>
      </c>
      <c r="K549" s="26" t="b">
        <f t="shared" si="90"/>
        <v>1</v>
      </c>
      <c r="L549" s="7">
        <v>2</v>
      </c>
      <c r="M549" s="27">
        <f>IF(G549="","",VLOOKUP(G549,WMS!$E$3:$U$2203,7,0)*L549)</f>
        <v>24</v>
      </c>
      <c r="N549" s="28" t="str">
        <f>IF(G549="","",VLOOKUP(G549,WMS!$E$3:$U$2203,17,0))</f>
        <v>A40-203</v>
      </c>
      <c r="O549" s="29">
        <f t="shared" si="91"/>
        <v>12</v>
      </c>
      <c r="P549" s="29">
        <f t="shared" si="92"/>
        <v>0.05</v>
      </c>
      <c r="Q549" s="26" t="str">
        <f>IF(G549="","",VLOOKUP(G549,WMS!$E$3:$G$2203,2,FALSE))</f>
        <v>KAS18120601</v>
      </c>
      <c r="R549" s="26" t="str">
        <f>IF(G549="","",VLOOKUP(G549,WMS!$E$3:$G$2203,3,FALSE))</f>
        <v>KAS1812060101</v>
      </c>
      <c r="S549" s="17" t="str">
        <f>IF(R549="","",VLOOKUP(R549,CUSTOMS!$E$3:$N$2548,2,FALSE))</f>
        <v>9505900000</v>
      </c>
      <c r="T549" s="17" t="str">
        <f>IF(R549="","",VLOOKUP(R549,CUSTOMS!$E$3:$N$2548,3,FALSE))</f>
        <v>节日用品:雨丝帘挂饰</v>
      </c>
      <c r="U549" s="18">
        <f t="shared" si="93"/>
        <v>11</v>
      </c>
      <c r="V549" s="18" t="str">
        <f>IF(R549="","",VLOOKUP(R549,CUSTOMS!$E$3:$N$1470,5,FALSE))</f>
        <v>千克</v>
      </c>
      <c r="W549" s="33">
        <f>IF(R549="","",VLOOKUP(R549,CUSTOMS!$E$3:$N$2548,6,FALSE))</f>
        <v>5.5</v>
      </c>
      <c r="X549" s="33">
        <f t="shared" si="94"/>
        <v>60.5</v>
      </c>
      <c r="Y549" s="18" t="str">
        <f>IF(R549="","",VLOOKUP(R549,CUSTOMS!$E$3:$N$2548,8,FALSE))</f>
        <v>美元</v>
      </c>
      <c r="Z549" s="18" t="str">
        <f>IF(R549="","",VLOOKUP(R549,CUSTOMS!$E$3:$N$2548,9,FALSE))</f>
        <v>中国</v>
      </c>
      <c r="AA549" s="18" t="str">
        <f>IF(R549="","",VLOOKUP(R549,CUSTOMS!$E$3:$N$2548,10,FALSE))</f>
        <v>美国</v>
      </c>
      <c r="AB549" s="33">
        <f>IF(R549="","",VLOOKUP(G549,WMS!$E$3:$T$2203,15,FALSE))</f>
        <v>0.45833333333333331</v>
      </c>
      <c r="AC549" s="33">
        <f t="shared" si="95"/>
        <v>11</v>
      </c>
      <c r="AD549" s="33" t="str">
        <f>IF(S549="","",VLOOKUP(S549,海关监管条件!$A$1:$B$3000,2,FALSE))</f>
        <v xml:space="preserve">无 </v>
      </c>
    </row>
    <row r="550" spans="1:30">
      <c r="A550" s="2">
        <v>43630</v>
      </c>
      <c r="B550" s="2">
        <v>43633</v>
      </c>
      <c r="C550" s="2" t="s">
        <v>4215</v>
      </c>
      <c r="D550" s="19" t="s">
        <v>882</v>
      </c>
      <c r="E550" s="19" t="s">
        <v>3228</v>
      </c>
      <c r="F550" s="19">
        <v>42445333</v>
      </c>
      <c r="G550" s="17" t="str">
        <f t="shared" si="89"/>
        <v>KG-ARI-1812-00048-01101/42445333</v>
      </c>
      <c r="H550" s="18">
        <f>IF(G550="","",VLOOKUP(G550,WMS!$E$3:$Q$2203,7,FALSE))</f>
        <v>12</v>
      </c>
      <c r="I550" s="18">
        <f>IF(G550="","",VLOOKUP(G550,WMS!$E$3:$Q$2203,8,FALSE))</f>
        <v>0.85</v>
      </c>
      <c r="J550" s="18">
        <f>IF(G550="","",VLOOKUP(G550,WMS!$E$3:$Q$2203,13,FALSE))</f>
        <v>6.0000000000000001E-3</v>
      </c>
      <c r="K550" s="26" t="b">
        <f t="shared" si="90"/>
        <v>1</v>
      </c>
      <c r="L550" s="7">
        <v>9</v>
      </c>
      <c r="M550" s="27">
        <f>IF(G550="","",VLOOKUP(G550,WMS!$E$3:$U$2203,7,0)*L550)</f>
        <v>108</v>
      </c>
      <c r="N550" s="28" t="str">
        <f>IF(G550="","",VLOOKUP(G550,WMS!$E$3:$U$2203,17,0))</f>
        <v>A08-302</v>
      </c>
      <c r="O550" s="29">
        <f t="shared" si="91"/>
        <v>7.6499999999999995</v>
      </c>
      <c r="P550" s="29">
        <f t="shared" si="92"/>
        <v>5.3999999999999999E-2</v>
      </c>
      <c r="Q550" s="26" t="str">
        <f>IF(G550="","",VLOOKUP(G550,WMS!$E$3:$G$2203,2,FALSE))</f>
        <v>KAS19010907</v>
      </c>
      <c r="R550" s="26" t="str">
        <f>IF(G550="","",VLOOKUP(G550,WMS!$E$3:$G$2203,3,FALSE))</f>
        <v>KAS1901090701</v>
      </c>
      <c r="S550" s="17" t="str">
        <f>IF(R550="","",VLOOKUP(R550,CUSTOMS!$E$3:$N$2548,2,FALSE))</f>
        <v>3926909090</v>
      </c>
      <c r="T550" s="17" t="str">
        <f>IF(R550="","",VLOOKUP(R550,CUSTOMS!$E$3:$N$2548,3,FALSE))</f>
        <v>手机支架</v>
      </c>
      <c r="U550" s="18">
        <f t="shared" si="93"/>
        <v>108</v>
      </c>
      <c r="V550" s="18" t="str">
        <f>IF(R550="","",VLOOKUP(R550,CUSTOMS!$E$3:$N$1470,5,FALSE))</f>
        <v>个</v>
      </c>
      <c r="W550" s="33">
        <f>IF(R550="","",VLOOKUP(R550,CUSTOMS!$E$3:$N$2548,6,FALSE))</f>
        <v>0.62</v>
      </c>
      <c r="X550" s="33">
        <f t="shared" si="94"/>
        <v>66.959999999999994</v>
      </c>
      <c r="Y550" s="18" t="str">
        <f>IF(R550="","",VLOOKUP(R550,CUSTOMS!$E$3:$N$2548,8,FALSE))</f>
        <v>美元</v>
      </c>
      <c r="Z550" s="18" t="str">
        <f>IF(R550="","",VLOOKUP(R550,CUSTOMS!$E$3:$N$2548,9,FALSE))</f>
        <v>中国</v>
      </c>
      <c r="AA550" s="18" t="str">
        <f>IF(R550="","",VLOOKUP(R550,CUSTOMS!$E$3:$N$2548,10,FALSE))</f>
        <v>美国</v>
      </c>
      <c r="AB550" s="33">
        <f>IF(R550="","",VLOOKUP(G550,WMS!$E$3:$T$2203,15,FALSE))</f>
        <v>0.05</v>
      </c>
      <c r="AC550" s="33">
        <f t="shared" si="95"/>
        <v>5.4</v>
      </c>
      <c r="AD550" s="33" t="str">
        <f>IF(S550="","",VLOOKUP(S550,海关监管条件!$A$1:$B$3000,2,FALSE))</f>
        <v>无</v>
      </c>
    </row>
    <row r="551" spans="1:30">
      <c r="A551" s="2">
        <v>43630</v>
      </c>
      <c r="B551" s="2">
        <v>43633</v>
      </c>
      <c r="C551" s="2" t="s">
        <v>4215</v>
      </c>
      <c r="D551" s="19" t="s">
        <v>882</v>
      </c>
      <c r="E551" s="19" t="s">
        <v>3228</v>
      </c>
      <c r="F551" s="19">
        <v>42495291</v>
      </c>
      <c r="G551" s="17" t="str">
        <f t="shared" si="89"/>
        <v>KG-ARI-1812-00048-01101/42495291</v>
      </c>
      <c r="H551" s="18">
        <f>IF(G551="","",VLOOKUP(G551,WMS!$E$3:$Q$2203,7,FALSE))</f>
        <v>12</v>
      </c>
      <c r="I551" s="18">
        <f>IF(G551="","",VLOOKUP(G551,WMS!$E$3:$Q$2203,8,FALSE))</f>
        <v>0.85</v>
      </c>
      <c r="J551" s="18">
        <f>IF(G551="","",VLOOKUP(G551,WMS!$E$3:$Q$2203,13,FALSE))</f>
        <v>8.0000000000000002E-3</v>
      </c>
      <c r="K551" s="26" t="b">
        <f t="shared" si="90"/>
        <v>1</v>
      </c>
      <c r="L551" s="7">
        <v>2</v>
      </c>
      <c r="M551" s="27">
        <f>IF(G551="","",VLOOKUP(G551,WMS!$E$3:$U$2203,7,0)*L551)</f>
        <v>24</v>
      </c>
      <c r="N551" s="28" t="str">
        <f>IF(G551="","",VLOOKUP(G551,WMS!$E$3:$U$2203,17,0))</f>
        <v>A32-203</v>
      </c>
      <c r="O551" s="29">
        <f t="shared" si="91"/>
        <v>1.7</v>
      </c>
      <c r="P551" s="29">
        <f t="shared" si="92"/>
        <v>1.6E-2</v>
      </c>
      <c r="Q551" s="26" t="str">
        <f>IF(G551="","",VLOOKUP(G551,WMS!$E$3:$G$2203,2,FALSE))</f>
        <v>KAS19010903</v>
      </c>
      <c r="R551" s="26" t="str">
        <f>IF(G551="","",VLOOKUP(G551,WMS!$E$3:$G$2203,3,FALSE))</f>
        <v>KAS1901090304</v>
      </c>
      <c r="S551" s="17" t="str">
        <f>IF(R551="","",VLOOKUP(R551,CUSTOMS!$E$3:$N$2548,2,FALSE))</f>
        <v>8544421900</v>
      </c>
      <c r="T551" s="17" t="str">
        <f>IF(R551="","",VLOOKUP(R551,CUSTOMS!$E$3:$N$2548,3,FALSE))</f>
        <v>连接线</v>
      </c>
      <c r="U551" s="18">
        <f t="shared" si="93"/>
        <v>1</v>
      </c>
      <c r="V551" s="18" t="str">
        <f>IF(R551="","",VLOOKUP(R551,CUSTOMS!$E$3:$N$1470,5,FALSE))</f>
        <v>千克</v>
      </c>
      <c r="W551" s="33">
        <f>IF(R551="","",VLOOKUP(R551,CUSTOMS!$E$3:$N$2548,6,FALSE))</f>
        <v>80.64</v>
      </c>
      <c r="X551" s="33">
        <f t="shared" si="94"/>
        <v>80.64</v>
      </c>
      <c r="Y551" s="18" t="str">
        <f>IF(R551="","",VLOOKUP(R551,CUSTOMS!$E$3:$N$2548,8,FALSE))</f>
        <v>美元</v>
      </c>
      <c r="Z551" s="18" t="str">
        <f>IF(R551="","",VLOOKUP(R551,CUSTOMS!$E$3:$N$2548,9,FALSE))</f>
        <v>中国</v>
      </c>
      <c r="AA551" s="18" t="str">
        <f>IF(R551="","",VLOOKUP(R551,CUSTOMS!$E$3:$N$2548,10,FALSE))</f>
        <v>美国</v>
      </c>
      <c r="AB551" s="33">
        <f>IF(R551="","",VLOOKUP(G551,WMS!$E$3:$T$2203,15,FALSE))</f>
        <v>4.1666666666666664E-2</v>
      </c>
      <c r="AC551" s="33">
        <f t="shared" si="95"/>
        <v>1</v>
      </c>
      <c r="AD551" s="33" t="str">
        <f>IF(S551="","",VLOOKUP(S551,海关监管条件!$A$1:$B$3000,2,FALSE))</f>
        <v xml:space="preserve">无 </v>
      </c>
    </row>
    <row r="552" spans="1:30">
      <c r="A552" s="2">
        <v>43630</v>
      </c>
      <c r="B552" s="2">
        <v>43633</v>
      </c>
      <c r="C552" s="2" t="s">
        <v>4215</v>
      </c>
      <c r="D552" s="19" t="s">
        <v>882</v>
      </c>
      <c r="E552" s="19" t="s">
        <v>3228</v>
      </c>
      <c r="F552" s="19">
        <v>42604419</v>
      </c>
      <c r="G552" s="17" t="str">
        <f t="shared" si="89"/>
        <v>KG-ARI-1812-00048-01101/42604419</v>
      </c>
      <c r="H552" s="18">
        <f>IF(G552="","",VLOOKUP(G552,WMS!$E$3:$Q$2203,7,FALSE))</f>
        <v>12</v>
      </c>
      <c r="I552" s="18">
        <f>IF(G552="","",VLOOKUP(G552,WMS!$E$3:$Q$2203,8,FALSE))</f>
        <v>0.7</v>
      </c>
      <c r="J552" s="18">
        <f>IF(G552="","",VLOOKUP(G552,WMS!$E$3:$Q$2203,13,FALSE))</f>
        <v>7.0000000000000001E-3</v>
      </c>
      <c r="K552" s="26" t="b">
        <f t="shared" si="90"/>
        <v>1</v>
      </c>
      <c r="L552" s="7">
        <v>3</v>
      </c>
      <c r="M552" s="27">
        <f>IF(G552="","",VLOOKUP(G552,WMS!$E$3:$U$2203,7,0)*L552)</f>
        <v>36</v>
      </c>
      <c r="N552" s="28" t="str">
        <f>IF(G552="","",VLOOKUP(G552,WMS!$E$3:$U$2203,17,0))</f>
        <v>A08-302</v>
      </c>
      <c r="O552" s="29">
        <f t="shared" si="91"/>
        <v>2.0999999999999996</v>
      </c>
      <c r="P552" s="29">
        <f t="shared" si="92"/>
        <v>2.1000000000000001E-2</v>
      </c>
      <c r="Q552" s="26" t="str">
        <f>IF(G552="","",VLOOKUP(G552,WMS!$E$3:$G$2203,2,FALSE))</f>
        <v>KAS19010906</v>
      </c>
      <c r="R552" s="26" t="str">
        <f>IF(G552="","",VLOOKUP(G552,WMS!$E$3:$G$2203,3,FALSE))</f>
        <v>KAS1901090610</v>
      </c>
      <c r="S552" s="17" t="str">
        <f>IF(R552="","",VLOOKUP(R552,CUSTOMS!$E$3:$N$2548,2,FALSE))</f>
        <v>8544421900</v>
      </c>
      <c r="T552" s="17" t="str">
        <f>IF(R552="","",VLOOKUP(R552,CUSTOMS!$E$3:$N$2548,3,FALSE))</f>
        <v>连接线</v>
      </c>
      <c r="U552" s="18">
        <f t="shared" si="93"/>
        <v>1.8</v>
      </c>
      <c r="V552" s="18" t="str">
        <f>IF(R552="","",VLOOKUP(R552,CUSTOMS!$E$3:$N$1470,5,FALSE))</f>
        <v>千克</v>
      </c>
      <c r="W552" s="33">
        <f>IF(R552="","",VLOOKUP(R552,CUSTOMS!$E$3:$N$2548,6,FALSE))</f>
        <v>10</v>
      </c>
      <c r="X552" s="33">
        <f t="shared" si="94"/>
        <v>18</v>
      </c>
      <c r="Y552" s="18" t="str">
        <f>IF(R552="","",VLOOKUP(R552,CUSTOMS!$E$3:$N$2548,8,FALSE))</f>
        <v>港币</v>
      </c>
      <c r="Z552" s="18" t="str">
        <f>IF(R552="","",VLOOKUP(R552,CUSTOMS!$E$3:$N$2548,9,FALSE))</f>
        <v>中国</v>
      </c>
      <c r="AA552" s="18" t="str">
        <f>IF(R552="","",VLOOKUP(R552,CUSTOMS!$E$3:$N$2548,10,FALSE))</f>
        <v>美国</v>
      </c>
      <c r="AB552" s="33">
        <f>IF(R552="","",VLOOKUP(G552,WMS!$E$3:$T$2203,15,FALSE))</f>
        <v>0.05</v>
      </c>
      <c r="AC552" s="33">
        <f t="shared" si="95"/>
        <v>1.8</v>
      </c>
      <c r="AD552" s="33" t="str">
        <f>IF(S552="","",VLOOKUP(S552,海关监管条件!$A$1:$B$3000,2,FALSE))</f>
        <v xml:space="preserve">无 </v>
      </c>
    </row>
    <row r="553" spans="1:30">
      <c r="A553" s="2">
        <v>43630</v>
      </c>
      <c r="B553" s="2">
        <v>43633</v>
      </c>
      <c r="C553" s="2" t="s">
        <v>4215</v>
      </c>
      <c r="D553" s="19" t="s">
        <v>882</v>
      </c>
      <c r="E553" s="19" t="s">
        <v>3228</v>
      </c>
      <c r="F553" s="19">
        <v>42604433</v>
      </c>
      <c r="G553" s="17" t="str">
        <f t="shared" si="89"/>
        <v>KG-ARI-1812-00048-01101/42604433</v>
      </c>
      <c r="H553" s="18">
        <f>IF(G553="","",VLOOKUP(G553,WMS!$E$3:$Q$2203,7,FALSE))</f>
        <v>12</v>
      </c>
      <c r="I553" s="18">
        <f>IF(G553="","",VLOOKUP(G553,WMS!$E$3:$Q$2203,8,FALSE))</f>
        <v>1.2</v>
      </c>
      <c r="J553" s="18">
        <f>IF(G553="","",VLOOKUP(G553,WMS!$E$3:$Q$2203,13,FALSE))</f>
        <v>8.9999999999999993E-3</v>
      </c>
      <c r="K553" s="26" t="b">
        <f t="shared" si="90"/>
        <v>1</v>
      </c>
      <c r="L553" s="7">
        <v>1</v>
      </c>
      <c r="M553" s="27">
        <f>IF(G553="","",VLOOKUP(G553,WMS!$E$3:$U$2203,7,0)*L553)</f>
        <v>12</v>
      </c>
      <c r="N553" s="28" t="str">
        <f>IF(G553="","",VLOOKUP(G553,WMS!$E$3:$U$2203,17,0))</f>
        <v>A08-302</v>
      </c>
      <c r="O553" s="29">
        <f t="shared" si="91"/>
        <v>1.2</v>
      </c>
      <c r="P553" s="29">
        <f t="shared" si="92"/>
        <v>8.9999999999999993E-3</v>
      </c>
      <c r="Q553" s="26" t="str">
        <f>IF(G553="","",VLOOKUP(G553,WMS!$E$3:$G$2203,2,FALSE))</f>
        <v>KAS19010906</v>
      </c>
      <c r="R553" s="26" t="str">
        <f>IF(G553="","",VLOOKUP(G553,WMS!$E$3:$G$2203,3,FALSE))</f>
        <v>KAS1901090607</v>
      </c>
      <c r="S553" s="17" t="str">
        <f>IF(R553="","",VLOOKUP(R553,CUSTOMS!$E$3:$N$2548,2,FALSE))</f>
        <v>8544421900</v>
      </c>
      <c r="T553" s="17" t="str">
        <f>IF(R553="","",VLOOKUP(R553,CUSTOMS!$E$3:$N$2548,3,FALSE))</f>
        <v>连接线</v>
      </c>
      <c r="U553" s="18">
        <f t="shared" si="93"/>
        <v>1.1666666666666667</v>
      </c>
      <c r="V553" s="18" t="str">
        <f>IF(R553="","",VLOOKUP(R553,CUSTOMS!$E$3:$N$1470,5,FALSE))</f>
        <v>千克</v>
      </c>
      <c r="W553" s="33">
        <f>IF(R553="","",VLOOKUP(R553,CUSTOMS!$E$3:$N$2548,6,FALSE))</f>
        <v>10</v>
      </c>
      <c r="X553" s="33">
        <f t="shared" si="94"/>
        <v>11.666666666666668</v>
      </c>
      <c r="Y553" s="18" t="str">
        <f>IF(R553="","",VLOOKUP(R553,CUSTOMS!$E$3:$N$2548,8,FALSE))</f>
        <v>港币</v>
      </c>
      <c r="Z553" s="18" t="str">
        <f>IF(R553="","",VLOOKUP(R553,CUSTOMS!$E$3:$N$2548,9,FALSE))</f>
        <v>中国</v>
      </c>
      <c r="AA553" s="18" t="str">
        <f>IF(R553="","",VLOOKUP(R553,CUSTOMS!$E$3:$N$2548,10,FALSE))</f>
        <v>美国</v>
      </c>
      <c r="AB553" s="33">
        <f>IF(R553="","",VLOOKUP(G553,WMS!$E$3:$T$2203,15,FALSE))</f>
        <v>9.7222222222222224E-2</v>
      </c>
      <c r="AC553" s="33">
        <f t="shared" si="95"/>
        <v>1.1666666666666667</v>
      </c>
      <c r="AD553" s="33" t="str">
        <f>IF(S553="","",VLOOKUP(S553,海关监管条件!$A$1:$B$3000,2,FALSE))</f>
        <v xml:space="preserve">无 </v>
      </c>
    </row>
    <row r="554" spans="1:30">
      <c r="A554" s="2">
        <v>43630</v>
      </c>
      <c r="B554" s="2">
        <v>43633</v>
      </c>
      <c r="C554" s="2" t="s">
        <v>4215</v>
      </c>
      <c r="D554" s="3" t="s">
        <v>1156</v>
      </c>
      <c r="E554" s="3" t="s">
        <v>3383</v>
      </c>
      <c r="F554" s="3">
        <v>42171416</v>
      </c>
      <c r="G554" s="17" t="str">
        <f t="shared" si="89"/>
        <v>KG-ARI-1812-00048-01201/42171416</v>
      </c>
      <c r="H554" s="18">
        <f>IF(G554="","",VLOOKUP(G554,WMS!$E$3:$Q$2203,7,FALSE))</f>
        <v>6</v>
      </c>
      <c r="I554" s="18">
        <f>IF(G554="","",VLOOKUP(G554,WMS!$E$3:$Q$2203,8,FALSE))</f>
        <v>1.4</v>
      </c>
      <c r="J554" s="18">
        <f>IF(G554="","",VLOOKUP(G554,WMS!$E$3:$Q$2203,13,FALSE))</f>
        <v>2.4E-2</v>
      </c>
      <c r="K554" s="26" t="b">
        <f t="shared" si="90"/>
        <v>1</v>
      </c>
      <c r="L554" s="7">
        <v>4</v>
      </c>
      <c r="M554" s="27">
        <f>IF(G554="","",VLOOKUP(G554,WMS!$E$3:$U$2203,7,0)*L554)</f>
        <v>24</v>
      </c>
      <c r="N554" s="28" t="str">
        <f>IF(G554="","",VLOOKUP(G554,WMS!$E$3:$U$2203,17,0))</f>
        <v>A42-301</v>
      </c>
      <c r="O554" s="29">
        <f t="shared" si="91"/>
        <v>5.6</v>
      </c>
      <c r="P554" s="29">
        <f t="shared" si="92"/>
        <v>9.6000000000000002E-2</v>
      </c>
      <c r="Q554" s="26" t="str">
        <f>IF(G554="","",VLOOKUP(G554,WMS!$E$3:$G$2203,2,FALSE))</f>
        <v>KAS19012603</v>
      </c>
      <c r="R554" s="26" t="str">
        <f>IF(G554="","",VLOOKUP(G554,WMS!$E$3:$G$2203,3,FALSE))</f>
        <v>KAS1901260302</v>
      </c>
      <c r="S554" s="17" t="str">
        <f>IF(R554="","",VLOOKUP(R554,CUSTOMS!$E$3:$N$2548,2,FALSE))</f>
        <v>8518300000</v>
      </c>
      <c r="T554" s="17" t="str">
        <f>IF(R554="","",VLOOKUP(R554,CUSTOMS!$E$3:$N$2548,3,FALSE))</f>
        <v>耳机</v>
      </c>
      <c r="U554" s="18">
        <f t="shared" si="93"/>
        <v>24</v>
      </c>
      <c r="V554" s="18" t="str">
        <f>IF(R554="","",VLOOKUP(R554,CUSTOMS!$E$3:$N$1470,5,FALSE))</f>
        <v>个</v>
      </c>
      <c r="W554" s="33">
        <f>IF(R554="","",VLOOKUP(R554,CUSTOMS!$E$3:$N$2548,6,FALSE))</f>
        <v>2.93094339622641</v>
      </c>
      <c r="X554" s="33">
        <f t="shared" si="94"/>
        <v>70.342641509433832</v>
      </c>
      <c r="Y554" s="18" t="str">
        <f>IF(R554="","",VLOOKUP(R554,CUSTOMS!$E$3:$N$2548,8,FALSE))</f>
        <v>美元</v>
      </c>
      <c r="Z554" s="18" t="str">
        <f>IF(R554="","",VLOOKUP(R554,CUSTOMS!$E$3:$N$2548,9,FALSE))</f>
        <v>中国</v>
      </c>
      <c r="AA554" s="18" t="str">
        <f>IF(R554="","",VLOOKUP(R554,CUSTOMS!$E$3:$N$2548,10,FALSE))</f>
        <v>美国</v>
      </c>
      <c r="AB554" s="33">
        <f>IF(R554="","",VLOOKUP(G554,WMS!$E$3:$T$2203,15,FALSE))</f>
        <v>0.21000000000000002</v>
      </c>
      <c r="AC554" s="33">
        <f t="shared" si="95"/>
        <v>5.0400000000000009</v>
      </c>
      <c r="AD554" s="33" t="str">
        <f>IF(S554="","",VLOOKUP(S554,海关监管条件!$A$1:$B$3000,2,FALSE))</f>
        <v xml:space="preserve">无 </v>
      </c>
    </row>
    <row r="555" spans="1:30">
      <c r="A555" s="2">
        <v>43630</v>
      </c>
      <c r="B555" s="2">
        <v>43633</v>
      </c>
      <c r="C555" s="2" t="s">
        <v>4215</v>
      </c>
      <c r="D555" s="3" t="s">
        <v>1156</v>
      </c>
      <c r="E555" s="3" t="s">
        <v>3383</v>
      </c>
      <c r="F555" s="3" t="s">
        <v>4216</v>
      </c>
      <c r="G555" s="17" t="str">
        <f t="shared" si="89"/>
        <v>KG-ARI-1812-00048-01201/42605522</v>
      </c>
      <c r="H555" s="18">
        <f>IF(G555="","",VLOOKUP(G555,WMS!$E$3:$Q$2203,7,FALSE))</f>
        <v>6</v>
      </c>
      <c r="I555" s="18">
        <f>IF(G555="","",VLOOKUP(G555,WMS!$E$3:$Q$2203,8,FALSE))</f>
        <v>1.7</v>
      </c>
      <c r="J555" s="18">
        <f>IF(G555="","",VLOOKUP(G555,WMS!$E$3:$Q$2203,13,FALSE))</f>
        <v>2.8000000000000001E-2</v>
      </c>
      <c r="K555" s="26" t="b">
        <f t="shared" si="90"/>
        <v>1</v>
      </c>
      <c r="L555" s="7">
        <v>6</v>
      </c>
      <c r="M555" s="27">
        <f>IF(G555="","",VLOOKUP(G555,WMS!$E$3:$U$2203,7,0)*L555)</f>
        <v>36</v>
      </c>
      <c r="N555" s="28" t="str">
        <f>IF(G555="","",VLOOKUP(G555,WMS!$E$3:$U$2203,17,0))</f>
        <v>A42-301</v>
      </c>
      <c r="O555" s="29">
        <f t="shared" si="91"/>
        <v>10.199999999999999</v>
      </c>
      <c r="P555" s="29">
        <f t="shared" si="92"/>
        <v>0.16800000000000001</v>
      </c>
      <c r="Q555" s="26" t="str">
        <f>IF(G555="","",VLOOKUP(G555,WMS!$E$3:$G$2203,2,FALSE))</f>
        <v>KAS19012603</v>
      </c>
      <c r="R555" s="26" t="str">
        <f>IF(G555="","",VLOOKUP(G555,WMS!$E$3:$G$2203,3,FALSE))</f>
        <v>KAS1901260302</v>
      </c>
      <c r="S555" s="17" t="str">
        <f>IF(R555="","",VLOOKUP(R555,CUSTOMS!$E$3:$N$2548,2,FALSE))</f>
        <v>8518300000</v>
      </c>
      <c r="T555" s="17" t="str">
        <f>IF(R555="","",VLOOKUP(R555,CUSTOMS!$E$3:$N$2548,3,FALSE))</f>
        <v>耳机</v>
      </c>
      <c r="U555" s="18">
        <f t="shared" si="93"/>
        <v>36</v>
      </c>
      <c r="V555" s="18" t="str">
        <f>IF(R555="","",VLOOKUP(R555,CUSTOMS!$E$3:$N$1470,5,FALSE))</f>
        <v>个</v>
      </c>
      <c r="W555" s="33">
        <f>IF(R555="","",VLOOKUP(R555,CUSTOMS!$E$3:$N$2548,6,FALSE))</f>
        <v>2.93094339622641</v>
      </c>
      <c r="X555" s="33">
        <f t="shared" si="94"/>
        <v>105.51396226415076</v>
      </c>
      <c r="Y555" s="18" t="str">
        <f>IF(R555="","",VLOOKUP(R555,CUSTOMS!$E$3:$N$2548,8,FALSE))</f>
        <v>美元</v>
      </c>
      <c r="Z555" s="18" t="str">
        <f>IF(R555="","",VLOOKUP(R555,CUSTOMS!$E$3:$N$2548,9,FALSE))</f>
        <v>中国</v>
      </c>
      <c r="AA555" s="18" t="str">
        <f>IF(R555="","",VLOOKUP(R555,CUSTOMS!$E$3:$N$2548,10,FALSE))</f>
        <v>美国</v>
      </c>
      <c r="AB555" s="33">
        <f>IF(R555="","",VLOOKUP(G555,WMS!$E$3:$T$2203,15,FALSE))</f>
        <v>0.21</v>
      </c>
      <c r="AC555" s="33">
        <f t="shared" si="95"/>
        <v>7.56</v>
      </c>
      <c r="AD555" s="33" t="str">
        <f>IF(S555="","",VLOOKUP(S555,海关监管条件!$A$1:$B$3000,2,FALSE))</f>
        <v xml:space="preserve">无 </v>
      </c>
    </row>
    <row r="556" spans="1:30">
      <c r="A556" s="2">
        <v>43630</v>
      </c>
      <c r="B556" s="2">
        <v>43633</v>
      </c>
      <c r="C556" s="2" t="s">
        <v>4215</v>
      </c>
      <c r="D556" s="3" t="s">
        <v>1156</v>
      </c>
      <c r="E556" s="3" t="s">
        <v>3383</v>
      </c>
      <c r="F556" s="3" t="s">
        <v>4217</v>
      </c>
      <c r="G556" s="17" t="str">
        <f t="shared" si="89"/>
        <v>KG-ARI-1812-00048-01201/42605546</v>
      </c>
      <c r="H556" s="18">
        <f>IF(G556="","",VLOOKUP(G556,WMS!$E$3:$Q$2203,7,FALSE))</f>
        <v>6</v>
      </c>
      <c r="I556" s="18">
        <f>IF(G556="","",VLOOKUP(G556,WMS!$E$3:$Q$2203,8,FALSE))</f>
        <v>1.7</v>
      </c>
      <c r="J556" s="18">
        <f>IF(G556="","",VLOOKUP(G556,WMS!$E$3:$Q$2203,13,FALSE))</f>
        <v>2.8000000000000001E-2</v>
      </c>
      <c r="K556" s="26" t="b">
        <f t="shared" si="90"/>
        <v>1</v>
      </c>
      <c r="L556" s="7">
        <v>2</v>
      </c>
      <c r="M556" s="27">
        <f>IF(G556="","",VLOOKUP(G556,WMS!$E$3:$U$2203,7,0)*L556)</f>
        <v>12</v>
      </c>
      <c r="N556" s="28" t="str">
        <f>IF(G556="","",VLOOKUP(G556,WMS!$E$3:$U$2203,17,0))</f>
        <v>A42-301</v>
      </c>
      <c r="O556" s="29">
        <f t="shared" si="91"/>
        <v>3.4</v>
      </c>
      <c r="P556" s="29">
        <f t="shared" si="92"/>
        <v>5.6000000000000001E-2</v>
      </c>
      <c r="Q556" s="26" t="str">
        <f>IF(G556="","",VLOOKUP(G556,WMS!$E$3:$G$2203,2,FALSE))</f>
        <v>KAS19012603</v>
      </c>
      <c r="R556" s="26" t="str">
        <f>IF(G556="","",VLOOKUP(G556,WMS!$E$3:$G$2203,3,FALSE))</f>
        <v>KAS1901260302</v>
      </c>
      <c r="S556" s="17" t="str">
        <f>IF(R556="","",VLOOKUP(R556,CUSTOMS!$E$3:$N$2548,2,FALSE))</f>
        <v>8518300000</v>
      </c>
      <c r="T556" s="17" t="str">
        <f>IF(R556="","",VLOOKUP(R556,CUSTOMS!$E$3:$N$2548,3,FALSE))</f>
        <v>耳机</v>
      </c>
      <c r="U556" s="18">
        <f t="shared" si="93"/>
        <v>12</v>
      </c>
      <c r="V556" s="18" t="str">
        <f>IF(R556="","",VLOOKUP(R556,CUSTOMS!$E$3:$N$1470,5,FALSE))</f>
        <v>个</v>
      </c>
      <c r="W556" s="33">
        <f>IF(R556="","",VLOOKUP(R556,CUSTOMS!$E$3:$N$2548,6,FALSE))</f>
        <v>2.93094339622641</v>
      </c>
      <c r="X556" s="33">
        <f t="shared" si="94"/>
        <v>35.171320754716916</v>
      </c>
      <c r="Y556" s="18" t="str">
        <f>IF(R556="","",VLOOKUP(R556,CUSTOMS!$E$3:$N$2548,8,FALSE))</f>
        <v>美元</v>
      </c>
      <c r="Z556" s="18" t="str">
        <f>IF(R556="","",VLOOKUP(R556,CUSTOMS!$E$3:$N$2548,9,FALSE))</f>
        <v>中国</v>
      </c>
      <c r="AA556" s="18" t="str">
        <f>IF(R556="","",VLOOKUP(R556,CUSTOMS!$E$3:$N$2548,10,FALSE))</f>
        <v>美国</v>
      </c>
      <c r="AB556" s="33">
        <f>IF(R556="","",VLOOKUP(G556,WMS!$E$3:$T$2203,15,FALSE))</f>
        <v>0.21</v>
      </c>
      <c r="AC556" s="33">
        <f t="shared" si="95"/>
        <v>2.52</v>
      </c>
      <c r="AD556" s="33" t="str">
        <f>IF(S556="","",VLOOKUP(S556,海关监管条件!$A$1:$B$3000,2,FALSE))</f>
        <v xml:space="preserve">无 </v>
      </c>
    </row>
    <row r="557" spans="1:30">
      <c r="A557" s="2">
        <v>43630</v>
      </c>
      <c r="B557" s="2">
        <v>43633</v>
      </c>
      <c r="C557" s="2" t="s">
        <v>4215</v>
      </c>
      <c r="D557" s="3" t="s">
        <v>3151</v>
      </c>
      <c r="E557" s="3" t="s">
        <v>3152</v>
      </c>
      <c r="F557" s="3" t="s">
        <v>2664</v>
      </c>
      <c r="G557" s="17" t="str">
        <f t="shared" si="89"/>
        <v>KG-ARI-1812-00048-01221/41799956</v>
      </c>
      <c r="H557" s="18">
        <f>IF(G557="","",VLOOKUP(G557,WMS!$E$3:$Q$2203,7,FALSE))</f>
        <v>4</v>
      </c>
      <c r="I557" s="18">
        <f>IF(G557="","",VLOOKUP(G557,WMS!$E$3:$Q$2203,8,FALSE))</f>
        <v>13.7</v>
      </c>
      <c r="J557" s="18">
        <f>IF(G557="","",VLOOKUP(G557,WMS!$E$3:$Q$2203,13,FALSE))</f>
        <v>8.7999999999999995E-2</v>
      </c>
      <c r="K557" s="26" t="b">
        <f t="shared" si="90"/>
        <v>1</v>
      </c>
      <c r="L557" s="7">
        <v>5</v>
      </c>
      <c r="M557" s="27">
        <f>IF(G557="","",VLOOKUP(G557,WMS!$E$3:$U$2203,7,0)*L557)</f>
        <v>20</v>
      </c>
      <c r="N557" s="28" t="str">
        <f>IF(G557="","",VLOOKUP(G557,WMS!$E$3:$U$2203,17,0))</f>
        <v>A24-103</v>
      </c>
      <c r="O557" s="29">
        <f t="shared" si="91"/>
        <v>68.5</v>
      </c>
      <c r="P557" s="29">
        <f t="shared" si="92"/>
        <v>0.43999999999999995</v>
      </c>
      <c r="Q557" s="26" t="str">
        <f>IF(G557="","",VLOOKUP(G557,WMS!$E$3:$G$2203,2,FALSE))</f>
        <v>KAS18122401</v>
      </c>
      <c r="R557" s="26" t="str">
        <f>IF(G557="","",VLOOKUP(G557,WMS!$E$3:$G$2203,3,FALSE))</f>
        <v>KAS1812240101</v>
      </c>
      <c r="S557" s="17" t="str">
        <f>IF(R557="","",VLOOKUP(R557,CUSTOMS!$E$3:$N$2548,2,FALSE))</f>
        <v>9403200000</v>
      </c>
      <c r="T557" s="17" t="str">
        <f>IF(R557="","",VLOOKUP(R557,CUSTOMS!$E$3:$N$2548,3,FALSE))</f>
        <v>熨衣板</v>
      </c>
      <c r="U557" s="18">
        <f t="shared" si="93"/>
        <v>20</v>
      </c>
      <c r="V557" s="18" t="str">
        <f>IF(R557="","",VLOOKUP(R557,CUSTOMS!$E$3:$N$1470,5,FALSE))</f>
        <v>个</v>
      </c>
      <c r="W557" s="33">
        <f>IF(R557="","",VLOOKUP(R557,CUSTOMS!$E$3:$N$2548,6,FALSE))</f>
        <v>5.82</v>
      </c>
      <c r="X557" s="33">
        <f t="shared" si="94"/>
        <v>116.4</v>
      </c>
      <c r="Y557" s="18" t="str">
        <f>IF(R557="","",VLOOKUP(R557,CUSTOMS!$E$3:$N$2548,8,FALSE))</f>
        <v>美元</v>
      </c>
      <c r="Z557" s="18" t="str">
        <f>IF(R557="","",VLOOKUP(R557,CUSTOMS!$E$3:$N$2548,9,FALSE))</f>
        <v>中国</v>
      </c>
      <c r="AA557" s="18" t="str">
        <f>IF(R557="","",VLOOKUP(R557,CUSTOMS!$E$3:$N$2548,10,FALSE))</f>
        <v>美国</v>
      </c>
      <c r="AB557" s="33">
        <f>IF(R557="","",VLOOKUP(G557,WMS!$E$3:$T$2203,15,FALSE))</f>
        <v>3.2</v>
      </c>
      <c r="AC557" s="33">
        <f t="shared" si="95"/>
        <v>64</v>
      </c>
      <c r="AD557" s="33" t="str">
        <f>IF(S557="","",VLOOKUP(S557,海关监管条件!$A$1:$B$3000,2,FALSE))</f>
        <v xml:space="preserve">无 </v>
      </c>
    </row>
    <row r="558" spans="1:30">
      <c r="A558" s="2">
        <v>43630</v>
      </c>
      <c r="B558" s="2">
        <v>43633</v>
      </c>
      <c r="C558" s="2" t="s">
        <v>4215</v>
      </c>
      <c r="D558" s="3" t="s">
        <v>3151</v>
      </c>
      <c r="E558" s="3" t="s">
        <v>3152</v>
      </c>
      <c r="F558" s="3" t="s">
        <v>2668</v>
      </c>
      <c r="G558" s="17" t="str">
        <f t="shared" si="89"/>
        <v>KG-ARI-1812-00048-01221/42269076</v>
      </c>
      <c r="H558" s="18">
        <f>IF(G558="","",VLOOKUP(G558,WMS!$E$3:$Q$2203,7,FALSE))</f>
        <v>4</v>
      </c>
      <c r="I558" s="18">
        <f>IF(G558="","",VLOOKUP(G558,WMS!$E$3:$Q$2203,8,FALSE))</f>
        <v>11.5</v>
      </c>
      <c r="J558" s="18">
        <f>IF(G558="","",VLOOKUP(G558,WMS!$E$3:$Q$2203,13,FALSE))</f>
        <v>0.11899999999999999</v>
      </c>
      <c r="K558" s="26" t="b">
        <f t="shared" si="90"/>
        <v>1</v>
      </c>
      <c r="L558" s="7">
        <v>5</v>
      </c>
      <c r="M558" s="27">
        <f>IF(G558="","",VLOOKUP(G558,WMS!$E$3:$U$2203,7,0)*L558)</f>
        <v>20</v>
      </c>
      <c r="N558" s="28" t="str">
        <f>IF(G558="","",VLOOKUP(G558,WMS!$E$3:$U$2203,17,0))</f>
        <v>A24-304</v>
      </c>
      <c r="O558" s="29">
        <f t="shared" si="91"/>
        <v>57.5</v>
      </c>
      <c r="P558" s="29">
        <f t="shared" si="92"/>
        <v>0.59499999999999997</v>
      </c>
      <c r="Q558" s="26" t="str">
        <f>IF(G558="","",VLOOKUP(G558,WMS!$E$3:$G$2203,2,FALSE))</f>
        <v>KAS18122403</v>
      </c>
      <c r="R558" s="26" t="str">
        <f>IF(G558="","",VLOOKUP(G558,WMS!$E$3:$G$2203,3,FALSE))</f>
        <v>KAS1812240301</v>
      </c>
      <c r="S558" s="17" t="str">
        <f>IF(R558="","",VLOOKUP(R558,CUSTOMS!$E$3:$N$2548,2,FALSE))</f>
        <v>9403200000</v>
      </c>
      <c r="T558" s="17" t="str">
        <f>IF(R558="","",VLOOKUP(R558,CUSTOMS!$E$3:$N$2548,3,FALSE))</f>
        <v>铁制家用落地晒架</v>
      </c>
      <c r="U558" s="18">
        <f t="shared" si="93"/>
        <v>20</v>
      </c>
      <c r="V558" s="18" t="str">
        <f>IF(R558="","",VLOOKUP(R558,CUSTOMS!$E$3:$N$1470,5,FALSE))</f>
        <v>件</v>
      </c>
      <c r="W558" s="33">
        <f>IF(R558="","",VLOOKUP(R558,CUSTOMS!$E$3:$N$2548,6,FALSE))</f>
        <v>4.82</v>
      </c>
      <c r="X558" s="33">
        <f t="shared" si="94"/>
        <v>96.4</v>
      </c>
      <c r="Y558" s="18" t="str">
        <f>IF(R558="","",VLOOKUP(R558,CUSTOMS!$E$3:$N$2548,8,FALSE))</f>
        <v>美元</v>
      </c>
      <c r="Z558" s="18" t="str">
        <f>IF(R558="","",VLOOKUP(R558,CUSTOMS!$E$3:$N$2548,9,FALSE))</f>
        <v>中国</v>
      </c>
      <c r="AA558" s="18" t="str">
        <f>IF(R558="","",VLOOKUP(R558,CUSTOMS!$E$3:$N$2548,10,FALSE))</f>
        <v>美国</v>
      </c>
      <c r="AB558" s="33">
        <f>IF(R558="","",VLOOKUP(G558,WMS!$E$3:$T$2203,15,FALSE))</f>
        <v>2.5125000000000002</v>
      </c>
      <c r="AC558" s="33">
        <f t="shared" si="95"/>
        <v>50.25</v>
      </c>
      <c r="AD558" s="33" t="str">
        <f>IF(S558="","",VLOOKUP(S558,海关监管条件!$A$1:$B$3000,2,FALSE))</f>
        <v xml:space="preserve">无 </v>
      </c>
    </row>
    <row r="559" spans="1:30">
      <c r="A559" s="2">
        <v>43630</v>
      </c>
      <c r="B559" s="2">
        <v>43633</v>
      </c>
      <c r="C559" s="2" t="s">
        <v>4215</v>
      </c>
      <c r="D559" s="3" t="s">
        <v>379</v>
      </c>
      <c r="E559" s="3" t="s">
        <v>2819</v>
      </c>
      <c r="F559" s="3" t="s">
        <v>4218</v>
      </c>
      <c r="G559" s="17" t="str">
        <f t="shared" si="89"/>
        <v>KG-ARI-1812-00048-01223/42464822</v>
      </c>
      <c r="H559" s="18">
        <f>IF(G559="","",VLOOKUP(G559,WMS!$E$3:$Q$2203,7,FALSE))</f>
        <v>15</v>
      </c>
      <c r="I559" s="18">
        <f>IF(G559="","",VLOOKUP(G559,WMS!$E$3:$Q$2203,8,FALSE))</f>
        <v>0.5</v>
      </c>
      <c r="J559" s="18">
        <f>IF(G559="","",VLOOKUP(G559,WMS!$E$3:$Q$2203,13,FALSE))</f>
        <v>4.0000000000000001E-3</v>
      </c>
      <c r="K559" s="26" t="b">
        <f t="shared" si="90"/>
        <v>1</v>
      </c>
      <c r="L559" s="7">
        <v>1</v>
      </c>
      <c r="M559" s="27">
        <f>IF(G559="","",VLOOKUP(G559,WMS!$E$3:$U$2203,7,0)*L559)</f>
        <v>15</v>
      </c>
      <c r="N559" s="28" t="str">
        <f>IF(G559="","",VLOOKUP(G559,WMS!$E$3:$U$2203,17,0))</f>
        <v>A01-203</v>
      </c>
      <c r="O559" s="29">
        <f t="shared" si="91"/>
        <v>0.5</v>
      </c>
      <c r="P559" s="29">
        <f t="shared" si="92"/>
        <v>4.0000000000000001E-3</v>
      </c>
      <c r="Q559" s="26" t="str">
        <f>IF(G559="","",VLOOKUP(G559,WMS!$E$3:$G$2203,2,FALSE))</f>
        <v>KAS18112801</v>
      </c>
      <c r="R559" s="26" t="str">
        <f>IF(G559="","",VLOOKUP(G559,WMS!$E$3:$G$2203,3,FALSE))</f>
        <v>KAS1811280101</v>
      </c>
      <c r="S559" s="17" t="str">
        <f>IF(R559="","",VLOOKUP(R559,CUSTOMS!$E$3:$N$2548,2,FALSE))</f>
        <v>3926909090</v>
      </c>
      <c r="T559" s="17" t="str">
        <f>IF(R559="","",VLOOKUP(R559,CUSTOMS!$E$3:$N$2548,3,FALSE))</f>
        <v>塑胶手机保护壳</v>
      </c>
      <c r="U559" s="18">
        <f t="shared" si="93"/>
        <v>15</v>
      </c>
      <c r="V559" s="18" t="str">
        <f>IF(R559="","",VLOOKUP(R559,CUSTOMS!$E$3:$N$1470,5,FALSE))</f>
        <v>个</v>
      </c>
      <c r="W559" s="33">
        <f>IF(R559="","",VLOOKUP(R559,CUSTOMS!$E$3:$N$2548,6,FALSE))</f>
        <v>1.5647</v>
      </c>
      <c r="X559" s="33">
        <f t="shared" si="94"/>
        <v>23.470500000000001</v>
      </c>
      <c r="Y559" s="18" t="str">
        <f>IF(R559="","",VLOOKUP(R559,CUSTOMS!$E$3:$N$2548,8,FALSE))</f>
        <v>美元</v>
      </c>
      <c r="Z559" s="18" t="str">
        <f>IF(R559="","",VLOOKUP(R559,CUSTOMS!$E$3:$N$2548,9,FALSE))</f>
        <v>中国</v>
      </c>
      <c r="AA559" s="18" t="str">
        <f>IF(R559="","",VLOOKUP(R559,CUSTOMS!$E$3:$N$2548,10,FALSE))</f>
        <v>美国</v>
      </c>
      <c r="AB559" s="33">
        <f>IF(R559="","",VLOOKUP(G559,WMS!$E$3:$T$2203,15,FALSE))</f>
        <v>2.6666666666666668E-2</v>
      </c>
      <c r="AC559" s="33">
        <f t="shared" si="95"/>
        <v>0.4</v>
      </c>
      <c r="AD559" s="33" t="str">
        <f>IF(S559="","",VLOOKUP(S559,海关监管条件!$A$1:$B$3000,2,FALSE))</f>
        <v>无</v>
      </c>
    </row>
    <row r="560" spans="1:30">
      <c r="A560" s="2">
        <v>43630</v>
      </c>
      <c r="B560" s="2">
        <v>43633</v>
      </c>
      <c r="C560" s="2" t="s">
        <v>4215</v>
      </c>
      <c r="D560" s="3" t="s">
        <v>379</v>
      </c>
      <c r="E560" s="3" t="s">
        <v>2819</v>
      </c>
      <c r="F560" s="3" t="s">
        <v>4219</v>
      </c>
      <c r="G560" s="17" t="str">
        <f t="shared" ref="G560:G589" si="96">IF(F560="","",E560&amp;"/"&amp;F560)</f>
        <v>KG-ARI-1812-00048-01223/42571452</v>
      </c>
      <c r="H560" s="18">
        <f>IF(G560="","",VLOOKUP(G560,WMS!$E$3:$Q$2203,7,FALSE))</f>
        <v>15</v>
      </c>
      <c r="I560" s="18">
        <f>IF(G560="","",VLOOKUP(G560,WMS!$E$3:$Q$2203,8,FALSE))</f>
        <v>0.5</v>
      </c>
      <c r="J560" s="18">
        <f>IF(G560="","",VLOOKUP(G560,WMS!$E$3:$Q$2203,13,FALSE))</f>
        <v>4.0000000000000001E-3</v>
      </c>
      <c r="K560" s="26" t="b">
        <f t="shared" ref="K560:K589" si="97">IF(M560="","",EXACT(H560,M560/L560))</f>
        <v>1</v>
      </c>
      <c r="L560" s="7">
        <v>1</v>
      </c>
      <c r="M560" s="27">
        <f>IF(G560="","",VLOOKUP(G560,WMS!$E$3:$U$2203,7,0)*L560)</f>
        <v>15</v>
      </c>
      <c r="N560" s="28" t="str">
        <f>IF(G560="","",VLOOKUP(G560,WMS!$E$3:$U$2203,17,0))</f>
        <v>A01-203</v>
      </c>
      <c r="O560" s="29">
        <f t="shared" ref="O560:O589" si="98">IF(L560="","",I560*L560)</f>
        <v>0.5</v>
      </c>
      <c r="P560" s="29">
        <f t="shared" ref="P560:P589" si="99">IF(L560="","",J560*L560)</f>
        <v>4.0000000000000001E-3</v>
      </c>
      <c r="Q560" s="26" t="str">
        <f>IF(G560="","",VLOOKUP(G560,WMS!$E$3:$G$2203,2,FALSE))</f>
        <v>KAS18112801</v>
      </c>
      <c r="R560" s="26" t="str">
        <f>IF(G560="","",VLOOKUP(G560,WMS!$E$3:$G$2203,3,FALSE))</f>
        <v>KAS1811280101</v>
      </c>
      <c r="S560" s="17" t="str">
        <f>IF(R560="","",VLOOKUP(R560,CUSTOMS!$E$3:$N$2548,2,FALSE))</f>
        <v>3926909090</v>
      </c>
      <c r="T560" s="17" t="str">
        <f>IF(R560="","",VLOOKUP(R560,CUSTOMS!$E$3:$N$2548,3,FALSE))</f>
        <v>塑胶手机保护壳</v>
      </c>
      <c r="U560" s="18">
        <f t="shared" ref="U560:U589" si="100">IF(V560="","",IF(V560="千克",M560*AB560,M560))</f>
        <v>15</v>
      </c>
      <c r="V560" s="18" t="str">
        <f>IF(R560="","",VLOOKUP(R560,CUSTOMS!$E$3:$N$1470,5,FALSE))</f>
        <v>个</v>
      </c>
      <c r="W560" s="33">
        <f>IF(R560="","",VLOOKUP(R560,CUSTOMS!$E$3:$N$2548,6,FALSE))</f>
        <v>1.5647</v>
      </c>
      <c r="X560" s="33">
        <f t="shared" ref="X560:X589" si="101">IF(W560="","",U560*W560)</f>
        <v>23.470500000000001</v>
      </c>
      <c r="Y560" s="18" t="str">
        <f>IF(R560="","",VLOOKUP(R560,CUSTOMS!$E$3:$N$2548,8,FALSE))</f>
        <v>美元</v>
      </c>
      <c r="Z560" s="18" t="str">
        <f>IF(R560="","",VLOOKUP(R560,CUSTOMS!$E$3:$N$2548,9,FALSE))</f>
        <v>中国</v>
      </c>
      <c r="AA560" s="18" t="str">
        <f>IF(R560="","",VLOOKUP(R560,CUSTOMS!$E$3:$N$2548,10,FALSE))</f>
        <v>美国</v>
      </c>
      <c r="AB560" s="33">
        <f>IF(R560="","",VLOOKUP(G560,WMS!$E$3:$T$2203,15,FALSE))</f>
        <v>2.6666666666666668E-2</v>
      </c>
      <c r="AC560" s="33">
        <f t="shared" ref="AC560:AC589" si="102">IF(AB560="","",M560*AB560)</f>
        <v>0.4</v>
      </c>
      <c r="AD560" s="33" t="str">
        <f>IF(S560="","",VLOOKUP(S560,海关监管条件!$A$1:$B$3000,2,FALSE))</f>
        <v>无</v>
      </c>
    </row>
    <row r="561" spans="1:30">
      <c r="A561" s="2">
        <v>43630</v>
      </c>
      <c r="B561" s="2">
        <v>43633</v>
      </c>
      <c r="C561" s="2" t="s">
        <v>4215</v>
      </c>
      <c r="D561" s="3" t="s">
        <v>379</v>
      </c>
      <c r="E561" s="3" t="s">
        <v>2819</v>
      </c>
      <c r="F561" s="3" t="s">
        <v>4220</v>
      </c>
      <c r="G561" s="17" t="str">
        <f t="shared" si="96"/>
        <v>KG-ARI-1812-00048-01223/42608554</v>
      </c>
      <c r="H561" s="18">
        <f>IF(G561="","",VLOOKUP(G561,WMS!$E$3:$Q$2203,7,FALSE))</f>
        <v>12</v>
      </c>
      <c r="I561" s="18">
        <f>IF(G561="","",VLOOKUP(G561,WMS!$E$3:$Q$2203,8,FALSE))</f>
        <v>0.55000000000000004</v>
      </c>
      <c r="J561" s="18">
        <f>IF(G561="","",VLOOKUP(G561,WMS!$E$3:$Q$2203,13,FALSE))</f>
        <v>4.0000000000000001E-3</v>
      </c>
      <c r="K561" s="26" t="b">
        <f t="shared" si="97"/>
        <v>1</v>
      </c>
      <c r="L561" s="7">
        <v>5</v>
      </c>
      <c r="M561" s="27">
        <f>IF(G561="","",VLOOKUP(G561,WMS!$E$3:$U$2203,7,0)*L561)</f>
        <v>60</v>
      </c>
      <c r="N561" s="28" t="str">
        <f>IF(G561="","",VLOOKUP(G561,WMS!$E$3:$U$2203,17,0))</f>
        <v>A01-203</v>
      </c>
      <c r="O561" s="29">
        <f t="shared" si="98"/>
        <v>2.75</v>
      </c>
      <c r="P561" s="29">
        <f t="shared" si="99"/>
        <v>0.02</v>
      </c>
      <c r="Q561" s="26" t="str">
        <f>IF(G561="","",VLOOKUP(G561,WMS!$E$3:$G$2203,2,FALSE))</f>
        <v>KAS18112801</v>
      </c>
      <c r="R561" s="26" t="str">
        <f>IF(G561="","",VLOOKUP(G561,WMS!$E$3:$G$2203,3,FALSE))</f>
        <v>KAS1811280101</v>
      </c>
      <c r="S561" s="17" t="str">
        <f>IF(R561="","",VLOOKUP(R561,CUSTOMS!$E$3:$N$2548,2,FALSE))</f>
        <v>3926909090</v>
      </c>
      <c r="T561" s="17" t="str">
        <f>IF(R561="","",VLOOKUP(R561,CUSTOMS!$E$3:$N$2548,3,FALSE))</f>
        <v>塑胶手机保护壳</v>
      </c>
      <c r="U561" s="18">
        <f t="shared" si="100"/>
        <v>60</v>
      </c>
      <c r="V561" s="18" t="str">
        <f>IF(R561="","",VLOOKUP(R561,CUSTOMS!$E$3:$N$1470,5,FALSE))</f>
        <v>个</v>
      </c>
      <c r="W561" s="33">
        <f>IF(R561="","",VLOOKUP(R561,CUSTOMS!$E$3:$N$2548,6,FALSE))</f>
        <v>1.5647</v>
      </c>
      <c r="X561" s="33">
        <f t="shared" si="101"/>
        <v>93.882000000000005</v>
      </c>
      <c r="Y561" s="18" t="str">
        <f>IF(R561="","",VLOOKUP(R561,CUSTOMS!$E$3:$N$2548,8,FALSE))</f>
        <v>美元</v>
      </c>
      <c r="Z561" s="18" t="str">
        <f>IF(R561="","",VLOOKUP(R561,CUSTOMS!$E$3:$N$2548,9,FALSE))</f>
        <v>中国</v>
      </c>
      <c r="AA561" s="18" t="str">
        <f>IF(R561="","",VLOOKUP(R561,CUSTOMS!$E$3:$N$2548,10,FALSE))</f>
        <v>美国</v>
      </c>
      <c r="AB561" s="33">
        <f>IF(R561="","",VLOOKUP(G561,WMS!$E$3:$T$2203,15,FALSE))</f>
        <v>4.1666666666666664E-2</v>
      </c>
      <c r="AC561" s="33">
        <f t="shared" si="102"/>
        <v>2.5</v>
      </c>
      <c r="AD561" s="33" t="str">
        <f>IF(S561="","",VLOOKUP(S561,海关监管条件!$A$1:$B$3000,2,FALSE))</f>
        <v>无</v>
      </c>
    </row>
    <row r="562" spans="1:30">
      <c r="A562" s="2">
        <v>43630</v>
      </c>
      <c r="B562" s="2">
        <v>43633</v>
      </c>
      <c r="C562" s="2" t="s">
        <v>4215</v>
      </c>
      <c r="D562" s="3" t="s">
        <v>779</v>
      </c>
      <c r="E562" s="3" t="s">
        <v>3185</v>
      </c>
      <c r="F562" s="3" t="s">
        <v>3645</v>
      </c>
      <c r="G562" s="17" t="str">
        <f t="shared" si="96"/>
        <v>KG-ARI-1812-00048-01261/42194545</v>
      </c>
      <c r="H562" s="18">
        <f>IF(G562="","",VLOOKUP(G562,WMS!$E$3:$Q$2203,7,FALSE))</f>
        <v>14</v>
      </c>
      <c r="I562" s="18">
        <f>IF(G562="","",VLOOKUP(G562,WMS!$E$3:$Q$2203,8,FALSE))</f>
        <v>7.55</v>
      </c>
      <c r="J562" s="18">
        <f>IF(G562="","",VLOOKUP(G562,WMS!$E$3:$Q$2203,13,FALSE))</f>
        <v>4.3999999999999997E-2</v>
      </c>
      <c r="K562" s="26" t="b">
        <f t="shared" si="97"/>
        <v>1</v>
      </c>
      <c r="L562" s="7">
        <v>1</v>
      </c>
      <c r="M562" s="27">
        <f>IF(G562="","",VLOOKUP(G562,WMS!$E$3:$U$2203,7,0)*L562)</f>
        <v>14</v>
      </c>
      <c r="N562" s="28" t="str">
        <f>IF(G562="","",VLOOKUP(G562,WMS!$E$3:$U$2203,17,0))</f>
        <v>A34-103</v>
      </c>
      <c r="O562" s="29">
        <f t="shared" si="98"/>
        <v>7.55</v>
      </c>
      <c r="P562" s="29">
        <f t="shared" si="99"/>
        <v>4.3999999999999997E-2</v>
      </c>
      <c r="Q562" s="26" t="str">
        <f>IF(G562="","",VLOOKUP(G562,WMS!$E$3:$G$2203,2,FALSE))</f>
        <v>KAS18122801</v>
      </c>
      <c r="R562" s="26" t="str">
        <f>IF(G562="","",VLOOKUP(G562,WMS!$E$3:$G$2203,3,FALSE))</f>
        <v>KAS1812280104</v>
      </c>
      <c r="S562" s="17" t="str">
        <f>IF(R562="","",VLOOKUP(R562,CUSTOMS!$E$3:$N$2548,2,FALSE))</f>
        <v>3924900000</v>
      </c>
      <c r="T562" s="17" t="str">
        <f>IF(R562="","",VLOOKUP(R562,CUSTOMS!$E$3:$N$2548,3,FALSE))</f>
        <v>植绒塑料衣架</v>
      </c>
      <c r="U562" s="18">
        <f t="shared" si="100"/>
        <v>7.5</v>
      </c>
      <c r="V562" s="18" t="str">
        <f>IF(R562="","",VLOOKUP(R562,CUSTOMS!$E$3:$N$1470,5,FALSE))</f>
        <v>千克</v>
      </c>
      <c r="W562" s="33">
        <f>IF(R562="","",VLOOKUP(R562,CUSTOMS!$E$3:$N$2548,6,FALSE))</f>
        <v>1</v>
      </c>
      <c r="X562" s="33">
        <f t="shared" si="101"/>
        <v>7.5</v>
      </c>
      <c r="Y562" s="18" t="str">
        <f>IF(R562="","",VLOOKUP(R562,CUSTOMS!$E$3:$N$2548,8,FALSE))</f>
        <v>美元</v>
      </c>
      <c r="Z562" s="18" t="str">
        <f>IF(R562="","",VLOOKUP(R562,CUSTOMS!$E$3:$N$2548,9,FALSE))</f>
        <v>中国</v>
      </c>
      <c r="AA562" s="18" t="str">
        <f>IF(R562="","",VLOOKUP(R562,CUSTOMS!$E$3:$N$2548,10,FALSE))</f>
        <v>美国</v>
      </c>
      <c r="AB562" s="33">
        <f>IF(R562="","",VLOOKUP(G562,WMS!$E$3:$T$2203,15,FALSE))</f>
        <v>0.5357142857142857</v>
      </c>
      <c r="AC562" s="33">
        <f t="shared" si="102"/>
        <v>7.5</v>
      </c>
      <c r="AD562" s="33" t="str">
        <f>IF(S562="","",VLOOKUP(S562,海关监管条件!$A$1:$B$3000,2,FALSE))</f>
        <v xml:space="preserve">A </v>
      </c>
    </row>
    <row r="563" spans="1:30">
      <c r="A563" s="2">
        <v>43630</v>
      </c>
      <c r="B563" s="2">
        <v>43633</v>
      </c>
      <c r="C563" s="2" t="s">
        <v>4215</v>
      </c>
      <c r="D563" s="3" t="s">
        <v>459</v>
      </c>
      <c r="E563" s="3" t="s">
        <v>2934</v>
      </c>
      <c r="F563" s="3" t="s">
        <v>4221</v>
      </c>
      <c r="G563" s="17" t="str">
        <f t="shared" si="96"/>
        <v>KG-ARI-1812-00048-01339/42568926</v>
      </c>
      <c r="H563" s="18">
        <f>IF(G563="","",VLOOKUP(G563,WMS!$E$3:$Q$2203,7,FALSE))</f>
        <v>12</v>
      </c>
      <c r="I563" s="18">
        <f>IF(G563="","",VLOOKUP(G563,WMS!$E$3:$Q$2203,8,FALSE))</f>
        <v>11</v>
      </c>
      <c r="J563" s="18">
        <f>IF(G563="","",VLOOKUP(G563,WMS!$E$3:$Q$2203,13,FALSE))</f>
        <v>2.7E-2</v>
      </c>
      <c r="K563" s="26" t="b">
        <f t="shared" si="97"/>
        <v>1</v>
      </c>
      <c r="L563" s="7">
        <v>3</v>
      </c>
      <c r="M563" s="27">
        <f>IF(G563="","",VLOOKUP(G563,WMS!$E$3:$U$2203,7,0)*L563)</f>
        <v>36</v>
      </c>
      <c r="N563" s="28" t="str">
        <f>IF(G563="","",VLOOKUP(G563,WMS!$E$3:$U$2203,17,0))</f>
        <v>A40-203</v>
      </c>
      <c r="O563" s="29">
        <f t="shared" si="98"/>
        <v>33</v>
      </c>
      <c r="P563" s="29">
        <f t="shared" si="99"/>
        <v>8.1000000000000003E-2</v>
      </c>
      <c r="Q563" s="26" t="str">
        <f>IF(G563="","",VLOOKUP(G563,WMS!$E$3:$G$2203,2,FALSE))</f>
        <v>KAS18121201</v>
      </c>
      <c r="R563" s="26" t="str">
        <f>IF(G563="","",VLOOKUP(G563,WMS!$E$3:$G$2203,3,FALSE))</f>
        <v>KAS1812120104</v>
      </c>
      <c r="S563" s="17" t="str">
        <f>IF(R563="","",VLOOKUP(R563,CUSTOMS!$E$3:$N$2548,2,FALSE))</f>
        <v>6911101900</v>
      </c>
      <c r="T563" s="17" t="str">
        <f>IF(R563="","",VLOOKUP(R563,CUSTOMS!$E$3:$N$2548,3,FALSE))</f>
        <v>日用瓷：盘</v>
      </c>
      <c r="U563" s="18">
        <f t="shared" si="100"/>
        <v>36</v>
      </c>
      <c r="V563" s="18" t="str">
        <f>IF(R563="","",VLOOKUP(R563,CUSTOMS!$E$3:$N$1470,5,FALSE))</f>
        <v>件</v>
      </c>
      <c r="W563" s="33">
        <f>IF(R563="","",VLOOKUP(R563,CUSTOMS!$E$3:$N$2548,6,FALSE))</f>
        <v>1.5347</v>
      </c>
      <c r="X563" s="33">
        <f t="shared" si="101"/>
        <v>55.249200000000002</v>
      </c>
      <c r="Y563" s="18" t="str">
        <f>IF(R563="","",VLOOKUP(R563,CUSTOMS!$E$3:$N$2548,8,FALSE))</f>
        <v>美元</v>
      </c>
      <c r="Z563" s="18" t="str">
        <f>IF(R563="","",VLOOKUP(R563,CUSTOMS!$E$3:$N$2548,9,FALSE))</f>
        <v>中国</v>
      </c>
      <c r="AA563" s="18" t="str">
        <f>IF(R563="","",VLOOKUP(R563,CUSTOMS!$E$3:$N$2548,10,FALSE))</f>
        <v>美国</v>
      </c>
      <c r="AB563" s="33">
        <f>IF(R563="","",VLOOKUP(G563,WMS!$E$3:$T$2203,15,FALSE))</f>
        <v>0.8</v>
      </c>
      <c r="AC563" s="33">
        <f t="shared" si="102"/>
        <v>28.8</v>
      </c>
      <c r="AD563" s="33" t="str">
        <f>IF(S563="","",VLOOKUP(S563,海关监管条件!$A$1:$B$3000,2,FALSE))</f>
        <v>A</v>
      </c>
    </row>
    <row r="564" spans="1:30">
      <c r="A564" s="2">
        <v>43630</v>
      </c>
      <c r="B564" s="2">
        <v>43633</v>
      </c>
      <c r="C564" s="2" t="s">
        <v>4215</v>
      </c>
      <c r="D564" s="3" t="s">
        <v>1369</v>
      </c>
      <c r="E564" s="3" t="s">
        <v>3488</v>
      </c>
      <c r="F564" s="3" t="s">
        <v>4222</v>
      </c>
      <c r="G564" s="17" t="str">
        <f t="shared" si="96"/>
        <v>KG-ARI-1903-00102-02350/68454371</v>
      </c>
      <c r="H564" s="18">
        <f>IF(G564="","",VLOOKUP(G564,WMS!$E$3:$Q$2203,7,FALSE))</f>
        <v>12</v>
      </c>
      <c r="I564" s="18">
        <f>IF(G564="","",VLOOKUP(G564,WMS!$E$3:$Q$2203,8,FALSE))</f>
        <v>2.9</v>
      </c>
      <c r="J564" s="18">
        <f>IF(G564="","",VLOOKUP(G564,WMS!$E$3:$Q$2203,13,FALSE))</f>
        <v>1.4E-2</v>
      </c>
      <c r="K564" s="26" t="b">
        <f t="shared" si="97"/>
        <v>1</v>
      </c>
      <c r="L564" s="7">
        <v>2</v>
      </c>
      <c r="M564" s="27">
        <f>IF(G564="","",VLOOKUP(G564,WMS!$E$3:$U$2203,7,0)*L564)</f>
        <v>24</v>
      </c>
      <c r="N564" s="28" t="str">
        <f>IF(G564="","",VLOOKUP(G564,WMS!$E$3:$U$2203,17,0))</f>
        <v>A11-103</v>
      </c>
      <c r="O564" s="29">
        <f t="shared" si="98"/>
        <v>5.8</v>
      </c>
      <c r="P564" s="29">
        <f t="shared" si="99"/>
        <v>2.8000000000000001E-2</v>
      </c>
      <c r="Q564" s="26" t="str">
        <f>IF(G564="","",VLOOKUP(G564,WMS!$E$3:$G$2203,2,FALSE))</f>
        <v>KAS19031503</v>
      </c>
      <c r="R564" s="26" t="str">
        <f>IF(G564="","",VLOOKUP(G564,WMS!$E$3:$G$2203,3,FALSE))</f>
        <v>KAS1903150301</v>
      </c>
      <c r="S564" s="17" t="str">
        <f>IF(R564="","",VLOOKUP(R564,CUSTOMS!$E$3:$N$2548,2,FALSE))</f>
        <v>4202129000</v>
      </c>
      <c r="T564" s="17" t="str">
        <f>IF(R564="","",VLOOKUP(R564,CUSTOMS!$E$3:$N$2548,3,FALSE))</f>
        <v>斜挎包</v>
      </c>
      <c r="U564" s="18">
        <f t="shared" si="100"/>
        <v>24</v>
      </c>
      <c r="V564" s="18" t="str">
        <f>IF(R564="","",VLOOKUP(R564,CUSTOMS!$E$3:$N$1470,5,FALSE))</f>
        <v>个</v>
      </c>
      <c r="W564" s="33">
        <f>IF(R564="","",VLOOKUP(R564,CUSTOMS!$E$3:$N$2548,6,FALSE))</f>
        <v>2.5</v>
      </c>
      <c r="X564" s="33">
        <f t="shared" si="101"/>
        <v>60</v>
      </c>
      <c r="Y564" s="18" t="str">
        <f>IF(R564="","",VLOOKUP(R564,CUSTOMS!$E$3:$N$2548,8,FALSE))</f>
        <v>美元</v>
      </c>
      <c r="Z564" s="18" t="str">
        <f>IF(R564="","",VLOOKUP(R564,CUSTOMS!$E$3:$N$2548,9,FALSE))</f>
        <v>中国</v>
      </c>
      <c r="AA564" s="18" t="str">
        <f>IF(R564="","",VLOOKUP(R564,CUSTOMS!$E$3:$N$2548,10,FALSE))</f>
        <v>美国</v>
      </c>
      <c r="AB564" s="33">
        <f>IF(R564="","",VLOOKUP(G564,WMS!$E$3:$T$2203,15,FALSE))</f>
        <v>0.21000000000000002</v>
      </c>
      <c r="AC564" s="33">
        <f t="shared" si="102"/>
        <v>5.0400000000000009</v>
      </c>
      <c r="AD564" s="33" t="str">
        <f>IF(S564="","",VLOOKUP(S564,海关监管条件!$A$1:$B$3000,2,FALSE))</f>
        <v>无</v>
      </c>
    </row>
    <row r="565" spans="1:30">
      <c r="A565" s="2">
        <v>43630</v>
      </c>
      <c r="B565" s="2">
        <v>43633</v>
      </c>
      <c r="C565" s="2" t="s">
        <v>4215</v>
      </c>
      <c r="D565" s="19" t="s">
        <v>1666</v>
      </c>
      <c r="E565" s="19" t="s">
        <v>3648</v>
      </c>
      <c r="F565" s="19">
        <v>42506751</v>
      </c>
      <c r="G565" s="17" t="str">
        <f t="shared" si="96"/>
        <v>KG-ARI-1903-00107-02381/42506751</v>
      </c>
      <c r="H565" s="18">
        <f>IF(G565="","",VLOOKUP(G565,WMS!$E$3:$Q$2203,7,FALSE))</f>
        <v>3</v>
      </c>
      <c r="I565" s="18">
        <f>IF(G565="","",VLOOKUP(G565,WMS!$E$3:$Q$2203,8,FALSE))</f>
        <v>2.92</v>
      </c>
      <c r="J565" s="18">
        <f>IF(G565="","",VLOOKUP(G565,WMS!$E$3:$Q$2203,13,FALSE))</f>
        <v>7.5999999999999998E-2</v>
      </c>
      <c r="K565" s="26" t="b">
        <f t="shared" si="97"/>
        <v>1</v>
      </c>
      <c r="L565" s="7">
        <v>4</v>
      </c>
      <c r="M565" s="27">
        <f>IF(G565="","",VLOOKUP(G565,WMS!$E$3:$U$2203,7,0)*L565)</f>
        <v>12</v>
      </c>
      <c r="N565" s="28" t="str">
        <f>IF(G565="","",VLOOKUP(G565,WMS!$E$3:$U$2203,17,0))</f>
        <v>A20-103</v>
      </c>
      <c r="O565" s="29">
        <f t="shared" si="98"/>
        <v>11.68</v>
      </c>
      <c r="P565" s="29">
        <f t="shared" si="99"/>
        <v>0.30399999999999999</v>
      </c>
      <c r="Q565" s="26" t="str">
        <f>IF(G565="","",VLOOKUP(G565,WMS!$E$3:$G$2203,2,FALSE))</f>
        <v>KAS19041613</v>
      </c>
      <c r="R565" s="26" t="str">
        <f>IF(G565="","",VLOOKUP(G565,WMS!$E$3:$G$2203,3,FALSE))</f>
        <v>KAS1904161301</v>
      </c>
      <c r="S565" s="17" t="str">
        <f>IF(R565="","",VLOOKUP(R565,CUSTOMS!$E$3:$N$2548,2,FALSE))</f>
        <v>4202920000</v>
      </c>
      <c r="T565" s="17" t="str">
        <f>IF(R565="","",VLOOKUP(R565,CUSTOMS!$E$3:$N$2548,3,FALSE))</f>
        <v>冰包</v>
      </c>
      <c r="U565" s="18">
        <f t="shared" si="100"/>
        <v>12</v>
      </c>
      <c r="V565" s="18" t="str">
        <f>IF(R565="","",VLOOKUP(R565,CUSTOMS!$E$3:$N$1470,5,FALSE))</f>
        <v>个</v>
      </c>
      <c r="W565" s="33">
        <f>IF(R565="","",VLOOKUP(R565,CUSTOMS!$E$3:$N$2548,6,FALSE))</f>
        <v>6.57</v>
      </c>
      <c r="X565" s="33">
        <f t="shared" si="101"/>
        <v>78.84</v>
      </c>
      <c r="Y565" s="18" t="str">
        <f>IF(R565="","",VLOOKUP(R565,CUSTOMS!$E$3:$N$2548,8,FALSE))</f>
        <v>美元</v>
      </c>
      <c r="Z565" s="18" t="str">
        <f>IF(R565="","",VLOOKUP(R565,CUSTOMS!$E$3:$N$2548,9,FALSE))</f>
        <v>中国</v>
      </c>
      <c r="AA565" s="18" t="str">
        <f>IF(R565="","",VLOOKUP(R565,CUSTOMS!$E$3:$N$2548,10,FALSE))</f>
        <v>美国</v>
      </c>
      <c r="AB565" s="33">
        <f>IF(R565="","",VLOOKUP(G565,WMS!$E$3:$T$2203,15,FALSE))</f>
        <v>0.65666666666666662</v>
      </c>
      <c r="AC565" s="33">
        <f t="shared" si="102"/>
        <v>7.879999999999999</v>
      </c>
      <c r="AD565" s="33" t="str">
        <f>IF(S565="","",VLOOKUP(S565,海关监管条件!$A$1:$B$3000,2,FALSE))</f>
        <v xml:space="preserve">无 </v>
      </c>
    </row>
    <row r="566" spans="1:30">
      <c r="A566" s="2">
        <v>43630</v>
      </c>
      <c r="B566" s="2">
        <v>43633</v>
      </c>
      <c r="C566" s="2" t="s">
        <v>4215</v>
      </c>
      <c r="D566" s="36" t="s">
        <v>1666</v>
      </c>
      <c r="E566" s="36" t="s">
        <v>3648</v>
      </c>
      <c r="F566" s="36" t="s">
        <v>3649</v>
      </c>
      <c r="G566" s="17" t="str">
        <f t="shared" si="96"/>
        <v>KG-ARI-1903-00107-02381/42512233A</v>
      </c>
      <c r="H566" s="18">
        <f>IF(G566="","",VLOOKUP(G566,WMS!$E$3:$Q$2203,7,FALSE))</f>
        <v>4</v>
      </c>
      <c r="I566" s="18">
        <f>IF(G566="","",VLOOKUP(G566,WMS!$E$3:$Q$2203,8,FALSE))</f>
        <v>5.03</v>
      </c>
      <c r="J566" s="18">
        <f>IF(G566="","",VLOOKUP(G566,WMS!$E$3:$Q$2203,13,FALSE))</f>
        <v>0.10100000000000001</v>
      </c>
      <c r="K566" s="26" t="b">
        <f t="shared" si="97"/>
        <v>1</v>
      </c>
      <c r="L566" s="7">
        <v>8</v>
      </c>
      <c r="M566" s="27">
        <f>IF(G566="","",VLOOKUP(G566,WMS!$E$3:$U$2203,7,0)*L566)</f>
        <v>32</v>
      </c>
      <c r="N566" s="28" t="str">
        <f>IF(G566="","",VLOOKUP(G566,WMS!$E$3:$U$2203,17,0))</f>
        <v>A26-104</v>
      </c>
      <c r="O566" s="29">
        <f t="shared" si="98"/>
        <v>40.24</v>
      </c>
      <c r="P566" s="29">
        <f t="shared" si="99"/>
        <v>0.80800000000000005</v>
      </c>
      <c r="Q566" s="26" t="str">
        <f>IF(G566="","",VLOOKUP(G566,WMS!$E$3:$G$2203,2,FALSE))</f>
        <v>KAS19041613</v>
      </c>
      <c r="R566" s="26" t="str">
        <f>IF(G566="","",VLOOKUP(G566,WMS!$E$3:$G$2203,3,FALSE))</f>
        <v>KAS1904161302</v>
      </c>
      <c r="S566" s="17" t="str">
        <f>IF(R566="","",VLOOKUP(R566,CUSTOMS!$E$3:$N$2548,2,FALSE))</f>
        <v>4202920000</v>
      </c>
      <c r="T566" s="17" t="str">
        <f>IF(R566="","",VLOOKUP(R566,CUSTOMS!$E$3:$N$2548,3,FALSE))</f>
        <v>冰包</v>
      </c>
      <c r="U566" s="18">
        <f t="shared" si="100"/>
        <v>32</v>
      </c>
      <c r="V566" s="18" t="str">
        <f>IF(R566="","",VLOOKUP(R566,CUSTOMS!$E$3:$N$1470,5,FALSE))</f>
        <v>个</v>
      </c>
      <c r="W566" s="33">
        <f>IF(R566="","",VLOOKUP(R566,CUSTOMS!$E$3:$N$2548,6,FALSE))</f>
        <v>4.0599999999999996</v>
      </c>
      <c r="X566" s="33">
        <f t="shared" si="101"/>
        <v>129.91999999999999</v>
      </c>
      <c r="Y566" s="18" t="str">
        <f>IF(R566="","",VLOOKUP(R566,CUSTOMS!$E$3:$N$2548,8,FALSE))</f>
        <v>美元</v>
      </c>
      <c r="Z566" s="18" t="str">
        <f>IF(R566="","",VLOOKUP(R566,CUSTOMS!$E$3:$N$2548,9,FALSE))</f>
        <v>中国</v>
      </c>
      <c r="AA566" s="18" t="str">
        <f>IF(R566="","",VLOOKUP(R566,CUSTOMS!$E$3:$N$2548,10,FALSE))</f>
        <v>美国</v>
      </c>
      <c r="AB566" s="33">
        <f>IF(R566="","",VLOOKUP(G566,WMS!$E$3:$T$2203,15,FALSE))</f>
        <v>0.54</v>
      </c>
      <c r="AC566" s="33">
        <f t="shared" si="102"/>
        <v>17.28</v>
      </c>
      <c r="AD566" s="33" t="str">
        <f>IF(S566="","",VLOOKUP(S566,海关监管条件!$A$1:$B$3000,2,FALSE))</f>
        <v xml:space="preserve">无 </v>
      </c>
    </row>
    <row r="567" spans="1:30">
      <c r="A567" s="2">
        <v>43630</v>
      </c>
      <c r="B567" s="2">
        <v>43633</v>
      </c>
      <c r="C567" s="2" t="s">
        <v>4215</v>
      </c>
      <c r="D567" s="36" t="s">
        <v>1666</v>
      </c>
      <c r="E567" s="36" t="s">
        <v>3648</v>
      </c>
      <c r="F567" s="36" t="s">
        <v>3650</v>
      </c>
      <c r="G567" s="17" t="str">
        <f t="shared" si="96"/>
        <v>KG-ARI-1903-00107-02381/42512233B</v>
      </c>
      <c r="H567" s="18">
        <v>4</v>
      </c>
      <c r="I567" s="18">
        <f>IF(G567="","",VLOOKUP(G567,WMS!$E$3:$Q$2203,8,FALSE))</f>
        <v>0</v>
      </c>
      <c r="J567" s="18" t="str">
        <f>IF(G567="","",VLOOKUP(G567,WMS!$E$3:$Q$2203,13,FALSE))</f>
        <v/>
      </c>
      <c r="K567" s="26" t="e">
        <f t="shared" si="97"/>
        <v>#DIV/0!</v>
      </c>
      <c r="M567" s="27">
        <v>32</v>
      </c>
      <c r="N567" s="28" t="str">
        <f>IF(G567="","",VLOOKUP(G567,WMS!$E$3:$U$2203,17,0))</f>
        <v>A26-104</v>
      </c>
      <c r="O567" s="29" t="str">
        <f t="shared" si="98"/>
        <v/>
      </c>
      <c r="P567" s="29" t="str">
        <f t="shared" si="99"/>
        <v/>
      </c>
      <c r="Q567" s="26" t="str">
        <f>IF(G567="","",VLOOKUP(G567,WMS!$E$3:$G$2203,2,FALSE))</f>
        <v>KAS19041613</v>
      </c>
      <c r="R567" s="26" t="str">
        <f>IF(G567="","",VLOOKUP(G567,WMS!$E$3:$G$2203,3,FALSE))</f>
        <v>KAS1904161303</v>
      </c>
      <c r="S567" s="17" t="str">
        <f>IF(R567="","",VLOOKUP(R567,CUSTOMS!$E$3:$N$2548,2,FALSE))</f>
        <v>3924900000</v>
      </c>
      <c r="T567" s="17" t="str">
        <f>IF(R567="","",VLOOKUP(R567,CUSTOMS!$E$3:$N$2548,3,FALSE))</f>
        <v>塑料盒</v>
      </c>
      <c r="U567" s="18">
        <f t="shared" si="100"/>
        <v>32</v>
      </c>
      <c r="V567" s="18" t="str">
        <f>IF(R567="","",VLOOKUP(R567,CUSTOMS!$E$3:$N$1470,5,FALSE))</f>
        <v>个</v>
      </c>
      <c r="W567" s="33">
        <f>IF(R567="","",VLOOKUP(R567,CUSTOMS!$E$3:$N$2548,6,FALSE))</f>
        <v>1.9790000000000001</v>
      </c>
      <c r="X567" s="33">
        <f t="shared" si="101"/>
        <v>63.328000000000003</v>
      </c>
      <c r="Y567" s="18" t="str">
        <f>IF(R567="","",VLOOKUP(R567,CUSTOMS!$E$3:$N$2548,8,FALSE))</f>
        <v>美元</v>
      </c>
      <c r="Z567" s="18" t="str">
        <f>IF(R567="","",VLOOKUP(R567,CUSTOMS!$E$3:$N$2548,9,FALSE))</f>
        <v>中国</v>
      </c>
      <c r="AA567" s="18" t="str">
        <f>IF(R567="","",VLOOKUP(R567,CUSTOMS!$E$3:$N$2548,10,FALSE))</f>
        <v>美国</v>
      </c>
      <c r="AB567" s="33">
        <f>IF(R567="","",VLOOKUP(G567,WMS!$E$3:$T$2203,15,FALSE))</f>
        <v>0.42499999999999999</v>
      </c>
      <c r="AC567" s="33">
        <f t="shared" si="102"/>
        <v>13.6</v>
      </c>
      <c r="AD567" s="33" t="str">
        <f>IF(S567="","",VLOOKUP(S567,海关监管条件!$A$1:$B$3000,2,FALSE))</f>
        <v xml:space="preserve">A </v>
      </c>
    </row>
    <row r="568" spans="1:30">
      <c r="A568" s="2">
        <v>43630</v>
      </c>
      <c r="B568" s="2">
        <v>43633</v>
      </c>
      <c r="C568" s="2" t="s">
        <v>4215</v>
      </c>
      <c r="D568" s="3" t="s">
        <v>1420</v>
      </c>
      <c r="E568" s="3" t="s">
        <v>3501</v>
      </c>
      <c r="F568" s="3" t="s">
        <v>4223</v>
      </c>
      <c r="G568" s="17" t="str">
        <f t="shared" si="96"/>
        <v>KG-ARI-1903-00107-02384/41401439</v>
      </c>
      <c r="H568" s="18">
        <f>IF(G568="","",VLOOKUP(G568,WMS!$E$3:$Q$2203,7,FALSE))</f>
        <v>12</v>
      </c>
      <c r="I568" s="18">
        <f>IF(G568="","",VLOOKUP(G568,WMS!$E$3:$Q$2203,8,FALSE))</f>
        <v>3.15</v>
      </c>
      <c r="J568" s="18">
        <f>IF(G568="","",VLOOKUP(G568,WMS!$E$3:$Q$2203,13,FALSE))</f>
        <v>3.4000000000000002E-2</v>
      </c>
      <c r="K568" s="26" t="b">
        <f t="shared" si="97"/>
        <v>1</v>
      </c>
      <c r="L568" s="7">
        <v>5</v>
      </c>
      <c r="M568" s="27">
        <f>IF(G568="","",VLOOKUP(G568,WMS!$E$3:$U$2203,7,0)*L568)</f>
        <v>60</v>
      </c>
      <c r="N568" s="28" t="str">
        <f>IF(G568="","",VLOOKUP(G568,WMS!$E$3:$U$2203,17,0))</f>
        <v>A25-102</v>
      </c>
      <c r="O568" s="29">
        <f t="shared" si="98"/>
        <v>15.75</v>
      </c>
      <c r="P568" s="29">
        <f t="shared" si="99"/>
        <v>0.17</v>
      </c>
      <c r="Q568" s="26" t="str">
        <f>IF(G568="","",VLOOKUP(G568,WMS!$E$3:$G$2203,2,FALSE))</f>
        <v>KAS19031802</v>
      </c>
      <c r="R568" s="26" t="str">
        <f>IF(G568="","",VLOOKUP(G568,WMS!$E$3:$G$2203,3,FALSE))</f>
        <v>KAS1903180202</v>
      </c>
      <c r="S568" s="17" t="str">
        <f>IF(R568="","",VLOOKUP(R568,CUSTOMS!$E$3:$N$2548,2,FALSE))</f>
        <v>3924100000</v>
      </c>
      <c r="T568" s="17" t="str">
        <f>IF(R568="","",VLOOKUP(R568,CUSTOMS!$E$3:$N$2548,3,FALSE))</f>
        <v>塑胶食物盒/C</v>
      </c>
      <c r="U568" s="18">
        <f t="shared" si="100"/>
        <v>14.0625</v>
      </c>
      <c r="V568" s="18" t="str">
        <f>IF(R568="","",VLOOKUP(R568,CUSTOMS!$E$3:$N$1470,5,FALSE))</f>
        <v>千克</v>
      </c>
      <c r="W568" s="33">
        <f>IF(R568="","",VLOOKUP(R568,CUSTOMS!$E$3:$N$2548,6,FALSE))</f>
        <v>2</v>
      </c>
      <c r="X568" s="33">
        <f t="shared" si="101"/>
        <v>28.125</v>
      </c>
      <c r="Y568" s="18" t="str">
        <f>IF(R568="","",VLOOKUP(R568,CUSTOMS!$E$3:$N$2548,8,FALSE))</f>
        <v>美元</v>
      </c>
      <c r="Z568" s="18" t="str">
        <f>IF(R568="","",VLOOKUP(R568,CUSTOMS!$E$3:$N$2548,9,FALSE))</f>
        <v>中国</v>
      </c>
      <c r="AA568" s="18" t="str">
        <f>IF(R568="","",VLOOKUP(R568,CUSTOMS!$E$3:$N$2548,10,FALSE))</f>
        <v>美国</v>
      </c>
      <c r="AB568" s="33">
        <f>IF(R568="","",VLOOKUP(G568,WMS!$E$3:$T$2203,15,FALSE))</f>
        <v>0.234375</v>
      </c>
      <c r="AC568" s="33">
        <f t="shared" si="102"/>
        <v>14.0625</v>
      </c>
      <c r="AD568" s="33" t="str">
        <f>IF(S568="","",VLOOKUP(S568,海关监管条件!$A$1:$B$3000,2,FALSE))</f>
        <v xml:space="preserve">A </v>
      </c>
    </row>
    <row r="569" spans="1:30">
      <c r="A569" s="2">
        <v>43630</v>
      </c>
      <c r="B569" s="2">
        <v>43633</v>
      </c>
      <c r="C569" s="2" t="s">
        <v>4215</v>
      </c>
      <c r="D569" s="3" t="s">
        <v>1420</v>
      </c>
      <c r="E569" s="3" t="s">
        <v>3501</v>
      </c>
      <c r="F569" s="3" t="s">
        <v>4224</v>
      </c>
      <c r="G569" s="17" t="str">
        <f t="shared" si="96"/>
        <v>KG-ARI-1903-00107-02384/42501893</v>
      </c>
      <c r="H569" s="18">
        <f>IF(G569="","",VLOOKUP(G569,WMS!$E$3:$Q$2203,7,FALSE))</f>
        <v>12</v>
      </c>
      <c r="I569" s="18">
        <f>IF(G569="","",VLOOKUP(G569,WMS!$E$3:$Q$2203,8,FALSE))</f>
        <v>3.5</v>
      </c>
      <c r="J569" s="18">
        <f>IF(G569="","",VLOOKUP(G569,WMS!$E$3:$Q$2203,13,FALSE))</f>
        <v>2.9000000000000001E-2</v>
      </c>
      <c r="K569" s="26" t="b">
        <f t="shared" si="97"/>
        <v>1</v>
      </c>
      <c r="L569" s="7">
        <v>3</v>
      </c>
      <c r="M569" s="27">
        <f>IF(G569="","",VLOOKUP(G569,WMS!$E$3:$U$2203,7,0)*L569)</f>
        <v>36</v>
      </c>
      <c r="N569" s="28" t="str">
        <f>IF(G569="","",VLOOKUP(G569,WMS!$E$3:$U$2203,17,0))</f>
        <v>A25-102</v>
      </c>
      <c r="O569" s="29">
        <f t="shared" si="98"/>
        <v>10.5</v>
      </c>
      <c r="P569" s="29">
        <f t="shared" si="99"/>
        <v>8.7000000000000008E-2</v>
      </c>
      <c r="Q569" s="26" t="str">
        <f>IF(G569="","",VLOOKUP(G569,WMS!$E$3:$G$2203,2,FALSE))</f>
        <v>KAS19031802</v>
      </c>
      <c r="R569" s="26" t="str">
        <f>IF(G569="","",VLOOKUP(G569,WMS!$E$3:$G$2203,3,FALSE))</f>
        <v>KAS1903180201</v>
      </c>
      <c r="S569" s="17" t="str">
        <f>IF(R569="","",VLOOKUP(R569,CUSTOMS!$E$3:$N$2548,2,FALSE))</f>
        <v>3924900000</v>
      </c>
      <c r="T569" s="17" t="str">
        <f>IF(R569="","",VLOOKUP(R569,CUSTOMS!$E$3:$N$2548,3,FALSE))</f>
        <v>塑胶衣架</v>
      </c>
      <c r="U569" s="18">
        <f t="shared" si="100"/>
        <v>9.2142857142857135</v>
      </c>
      <c r="V569" s="18" t="str">
        <f>IF(R569="","",VLOOKUP(R569,CUSTOMS!$E$3:$N$1470,5,FALSE))</f>
        <v>千克</v>
      </c>
      <c r="W569" s="33">
        <f>IF(R569="","",VLOOKUP(R569,CUSTOMS!$E$3:$N$2548,6,FALSE))</f>
        <v>2</v>
      </c>
      <c r="X569" s="33">
        <f t="shared" si="101"/>
        <v>18.428571428571427</v>
      </c>
      <c r="Y569" s="18" t="str">
        <f>IF(R569="","",VLOOKUP(R569,CUSTOMS!$E$3:$N$2548,8,FALSE))</f>
        <v>美元</v>
      </c>
      <c r="Z569" s="18" t="str">
        <f>IF(R569="","",VLOOKUP(R569,CUSTOMS!$E$3:$N$2548,9,FALSE))</f>
        <v>中国</v>
      </c>
      <c r="AA569" s="18" t="str">
        <f>IF(R569="","",VLOOKUP(R569,CUSTOMS!$E$3:$N$2548,10,FALSE))</f>
        <v>美国</v>
      </c>
      <c r="AB569" s="33">
        <f>IF(R569="","",VLOOKUP(G569,WMS!$E$3:$T$2203,15,FALSE))</f>
        <v>0.25595238095238093</v>
      </c>
      <c r="AC569" s="33">
        <f t="shared" si="102"/>
        <v>9.2142857142857135</v>
      </c>
      <c r="AD569" s="33" t="str">
        <f>IF(S569="","",VLOOKUP(S569,海关监管条件!$A$1:$B$3000,2,FALSE))</f>
        <v xml:space="preserve">A </v>
      </c>
    </row>
    <row r="570" spans="1:30">
      <c r="A570" s="2">
        <v>43630</v>
      </c>
      <c r="B570" s="2">
        <v>43633</v>
      </c>
      <c r="C570" s="2" t="s">
        <v>4215</v>
      </c>
      <c r="D570" s="3" t="s">
        <v>1420</v>
      </c>
      <c r="E570" s="3" t="s">
        <v>3501</v>
      </c>
      <c r="F570" s="3" t="s">
        <v>4225</v>
      </c>
      <c r="G570" s="17" t="str">
        <f t="shared" si="96"/>
        <v>KG-ARI-1903-00107-02384/42626756</v>
      </c>
      <c r="H570" s="18">
        <f>IF(G570="","",VLOOKUP(G570,WMS!$E$3:$Q$2203,7,FALSE))</f>
        <v>12</v>
      </c>
      <c r="I570" s="18">
        <f>IF(G570="","",VLOOKUP(G570,WMS!$E$3:$Q$2203,8,FALSE))</f>
        <v>5.2</v>
      </c>
      <c r="J570" s="18">
        <f>IF(G570="","",VLOOKUP(G570,WMS!$E$3:$Q$2203,13,FALSE))</f>
        <v>5.7000000000000002E-2</v>
      </c>
      <c r="K570" s="26" t="b">
        <f t="shared" si="97"/>
        <v>1</v>
      </c>
      <c r="L570" s="7">
        <v>3</v>
      </c>
      <c r="M570" s="27">
        <f>IF(G570="","",VLOOKUP(G570,WMS!$E$3:$U$2203,7,0)*L570)</f>
        <v>36</v>
      </c>
      <c r="N570" s="28" t="str">
        <f>IF(G570="","",VLOOKUP(G570,WMS!$E$3:$U$2203,17,0))</f>
        <v>A25-102</v>
      </c>
      <c r="O570" s="29">
        <f t="shared" si="98"/>
        <v>15.600000000000001</v>
      </c>
      <c r="P570" s="29">
        <f t="shared" si="99"/>
        <v>0.17100000000000001</v>
      </c>
      <c r="Q570" s="26" t="str">
        <f>IF(G570="","",VLOOKUP(G570,WMS!$E$3:$G$2203,2,FALSE))</f>
        <v>KAS19031802</v>
      </c>
      <c r="R570" s="26" t="str">
        <f>IF(G570="","",VLOOKUP(G570,WMS!$E$3:$G$2203,3,FALSE))</f>
        <v>KAS1903180205</v>
      </c>
      <c r="S570" s="17" t="str">
        <f>IF(R570="","",VLOOKUP(R570,CUSTOMS!$E$3:$N$2548,2,FALSE))</f>
        <v>3924900000</v>
      </c>
      <c r="T570" s="17" t="str">
        <f>IF(R570="","",VLOOKUP(R570,CUSTOMS!$E$3:$N$2548,3,FALSE))</f>
        <v>塑胶储物箱/C</v>
      </c>
      <c r="U570" s="18">
        <f t="shared" si="100"/>
        <v>14.5</v>
      </c>
      <c r="V570" s="18" t="str">
        <f>IF(R570="","",VLOOKUP(R570,CUSTOMS!$E$3:$N$1470,5,FALSE))</f>
        <v>千克</v>
      </c>
      <c r="W570" s="33">
        <f>IF(R570="","",VLOOKUP(R570,CUSTOMS!$E$3:$N$2548,6,FALSE))</f>
        <v>2</v>
      </c>
      <c r="X570" s="33">
        <f t="shared" si="101"/>
        <v>29</v>
      </c>
      <c r="Y570" s="18" t="str">
        <f>IF(R570="","",VLOOKUP(R570,CUSTOMS!$E$3:$N$2548,8,FALSE))</f>
        <v>美元</v>
      </c>
      <c r="Z570" s="18" t="str">
        <f>IF(R570="","",VLOOKUP(R570,CUSTOMS!$E$3:$N$2548,9,FALSE))</f>
        <v>中国</v>
      </c>
      <c r="AA570" s="18" t="str">
        <f>IF(R570="","",VLOOKUP(R570,CUSTOMS!$E$3:$N$2548,10,FALSE))</f>
        <v>美国</v>
      </c>
      <c r="AB570" s="33">
        <f>IF(R570="","",VLOOKUP(G570,WMS!$E$3:$T$2203,15,FALSE))</f>
        <v>0.40277777777777779</v>
      </c>
      <c r="AC570" s="33">
        <f t="shared" si="102"/>
        <v>14.5</v>
      </c>
      <c r="AD570" s="33" t="str">
        <f>IF(S570="","",VLOOKUP(S570,海关监管条件!$A$1:$B$3000,2,FALSE))</f>
        <v xml:space="preserve">A </v>
      </c>
    </row>
    <row r="571" spans="1:30">
      <c r="A571" s="2">
        <v>43630</v>
      </c>
      <c r="B571" s="2">
        <v>43633</v>
      </c>
      <c r="C571" s="2" t="s">
        <v>4215</v>
      </c>
      <c r="D571" s="3" t="s">
        <v>1420</v>
      </c>
      <c r="E571" s="3" t="s">
        <v>3501</v>
      </c>
      <c r="F571" s="3" t="s">
        <v>4226</v>
      </c>
      <c r="G571" s="17" t="str">
        <f t="shared" si="96"/>
        <v>KG-ARI-1903-00107-02384/42626787</v>
      </c>
      <c r="H571" s="18">
        <f>IF(G571="","",VLOOKUP(G571,WMS!$E$3:$Q$2203,7,FALSE))</f>
        <v>12</v>
      </c>
      <c r="I571" s="18">
        <f>IF(G571="","",VLOOKUP(G571,WMS!$E$3:$Q$2203,8,FALSE))</f>
        <v>8.6</v>
      </c>
      <c r="J571" s="18">
        <f>IF(G571="","",VLOOKUP(G571,WMS!$E$3:$Q$2203,13,FALSE))</f>
        <v>0.09</v>
      </c>
      <c r="K571" s="26" t="b">
        <f t="shared" si="97"/>
        <v>1</v>
      </c>
      <c r="L571" s="7">
        <v>3</v>
      </c>
      <c r="M571" s="27">
        <f>IF(G571="","",VLOOKUP(G571,WMS!$E$3:$U$2203,7,0)*L571)</f>
        <v>36</v>
      </c>
      <c r="N571" s="28" t="str">
        <f>IF(G571="","",VLOOKUP(G571,WMS!$E$3:$U$2203,17,0))</f>
        <v>A44-302</v>
      </c>
      <c r="O571" s="29">
        <f t="shared" si="98"/>
        <v>25.799999999999997</v>
      </c>
      <c r="P571" s="29">
        <f t="shared" si="99"/>
        <v>0.27</v>
      </c>
      <c r="Q571" s="26" t="str">
        <f>IF(G571="","",VLOOKUP(G571,WMS!$E$3:$G$2203,2,FALSE))</f>
        <v>KAS19031802</v>
      </c>
      <c r="R571" s="26" t="str">
        <f>IF(G571="","",VLOOKUP(G571,WMS!$E$3:$G$2203,3,FALSE))</f>
        <v>KAS1903180205</v>
      </c>
      <c r="S571" s="17" t="str">
        <f>IF(R571="","",VLOOKUP(R571,CUSTOMS!$E$3:$N$2548,2,FALSE))</f>
        <v>3924900000</v>
      </c>
      <c r="T571" s="17" t="str">
        <f>IF(R571="","",VLOOKUP(R571,CUSTOMS!$E$3:$N$2548,3,FALSE))</f>
        <v>塑胶储物箱/C</v>
      </c>
      <c r="U571" s="18">
        <f t="shared" si="100"/>
        <v>24.6</v>
      </c>
      <c r="V571" s="18" t="str">
        <f>IF(R571="","",VLOOKUP(R571,CUSTOMS!$E$3:$N$1470,5,FALSE))</f>
        <v>千克</v>
      </c>
      <c r="W571" s="33">
        <f>IF(R571="","",VLOOKUP(R571,CUSTOMS!$E$3:$N$2548,6,FALSE))</f>
        <v>2</v>
      </c>
      <c r="X571" s="33">
        <f t="shared" si="101"/>
        <v>49.2</v>
      </c>
      <c r="Y571" s="18" t="str">
        <f>IF(R571="","",VLOOKUP(R571,CUSTOMS!$E$3:$N$2548,8,FALSE))</f>
        <v>美元</v>
      </c>
      <c r="Z571" s="18" t="str">
        <f>IF(R571="","",VLOOKUP(R571,CUSTOMS!$E$3:$N$2548,9,FALSE))</f>
        <v>中国</v>
      </c>
      <c r="AA571" s="18" t="str">
        <f>IF(R571="","",VLOOKUP(R571,CUSTOMS!$E$3:$N$2548,10,FALSE))</f>
        <v>美国</v>
      </c>
      <c r="AB571" s="33">
        <f>IF(R571="","",VLOOKUP(G571,WMS!$E$3:$T$2203,15,FALSE))</f>
        <v>0.68333333333333335</v>
      </c>
      <c r="AC571" s="33">
        <f t="shared" si="102"/>
        <v>24.6</v>
      </c>
      <c r="AD571" s="33" t="str">
        <f>IF(S571="","",VLOOKUP(S571,海关监管条件!$A$1:$B$3000,2,FALSE))</f>
        <v xml:space="preserve">A </v>
      </c>
    </row>
    <row r="572" spans="1:30">
      <c r="A572" s="2">
        <v>43630</v>
      </c>
      <c r="B572" s="2">
        <v>43633</v>
      </c>
      <c r="C572" s="2" t="s">
        <v>4215</v>
      </c>
      <c r="D572" s="3" t="s">
        <v>1420</v>
      </c>
      <c r="E572" s="3" t="s">
        <v>3501</v>
      </c>
      <c r="F572" s="3" t="s">
        <v>4227</v>
      </c>
      <c r="G572" s="17" t="str">
        <f t="shared" si="96"/>
        <v>KG-ARI-1903-00107-02384/42626855</v>
      </c>
      <c r="H572" s="18">
        <f>IF(G572="","",VLOOKUP(G572,WMS!$E$3:$Q$2203,7,FALSE))</f>
        <v>6</v>
      </c>
      <c r="I572" s="18">
        <f>IF(G572="","",VLOOKUP(G572,WMS!$E$3:$Q$2203,8,FALSE))</f>
        <v>10.8</v>
      </c>
      <c r="J572" s="18">
        <f>IF(G572="","",VLOOKUP(G572,WMS!$E$3:$Q$2203,13,FALSE))</f>
        <v>0.14199999999999999</v>
      </c>
      <c r="K572" s="26" t="b">
        <f t="shared" si="97"/>
        <v>1</v>
      </c>
      <c r="L572" s="7">
        <v>4</v>
      </c>
      <c r="M572" s="27">
        <f>IF(G572="","",VLOOKUP(G572,WMS!$E$3:$U$2203,7,0)*L572)</f>
        <v>24</v>
      </c>
      <c r="N572" s="28" t="str">
        <f>IF(G572="","",VLOOKUP(G572,WMS!$E$3:$U$2203,17,0))</f>
        <v>A44-303-203</v>
      </c>
      <c r="O572" s="29">
        <f t="shared" si="98"/>
        <v>43.2</v>
      </c>
      <c r="P572" s="29">
        <f t="shared" si="99"/>
        <v>0.56799999999999995</v>
      </c>
      <c r="Q572" s="26" t="str">
        <f>IF(G572="","",VLOOKUP(G572,WMS!$E$3:$G$2203,2,FALSE))</f>
        <v>KAS19031802</v>
      </c>
      <c r="R572" s="26" t="str">
        <f>IF(G572="","",VLOOKUP(G572,WMS!$E$3:$G$2203,3,FALSE))</f>
        <v>KAS1903180205</v>
      </c>
      <c r="S572" s="17" t="str">
        <f>IF(R572="","",VLOOKUP(R572,CUSTOMS!$E$3:$N$2548,2,FALSE))</f>
        <v>3924900000</v>
      </c>
      <c r="T572" s="17" t="str">
        <f>IF(R572="","",VLOOKUP(R572,CUSTOMS!$E$3:$N$2548,3,FALSE))</f>
        <v>塑胶储物箱/C</v>
      </c>
      <c r="U572" s="18">
        <f t="shared" si="100"/>
        <v>43.555555555555557</v>
      </c>
      <c r="V572" s="18" t="str">
        <f>IF(R572="","",VLOOKUP(R572,CUSTOMS!$E$3:$N$1470,5,FALSE))</f>
        <v>千克</v>
      </c>
      <c r="W572" s="33">
        <f>IF(R572="","",VLOOKUP(R572,CUSTOMS!$E$3:$N$2548,6,FALSE))</f>
        <v>2</v>
      </c>
      <c r="X572" s="33">
        <f t="shared" si="101"/>
        <v>87.111111111111114</v>
      </c>
      <c r="Y572" s="18" t="str">
        <f>IF(R572="","",VLOOKUP(R572,CUSTOMS!$E$3:$N$2548,8,FALSE))</f>
        <v>美元</v>
      </c>
      <c r="Z572" s="18" t="str">
        <f>IF(R572="","",VLOOKUP(R572,CUSTOMS!$E$3:$N$2548,9,FALSE))</f>
        <v>中国</v>
      </c>
      <c r="AA572" s="18" t="str">
        <f>IF(R572="","",VLOOKUP(R572,CUSTOMS!$E$3:$N$2548,10,FALSE))</f>
        <v>美国</v>
      </c>
      <c r="AB572" s="33">
        <f>IF(R572="","",VLOOKUP(G572,WMS!$E$3:$T$2203,15,FALSE))</f>
        <v>1.8148148148148149</v>
      </c>
      <c r="AC572" s="33">
        <f t="shared" si="102"/>
        <v>43.555555555555557</v>
      </c>
      <c r="AD572" s="33" t="str">
        <f>IF(S572="","",VLOOKUP(S572,海关监管条件!$A$1:$B$3000,2,FALSE))</f>
        <v xml:space="preserve">A </v>
      </c>
    </row>
    <row r="573" spans="1:30">
      <c r="A573" s="2">
        <v>43630</v>
      </c>
      <c r="B573" s="2">
        <v>43633</v>
      </c>
      <c r="C573" s="2" t="s">
        <v>4215</v>
      </c>
      <c r="D573" s="3" t="s">
        <v>1420</v>
      </c>
      <c r="E573" s="3" t="s">
        <v>3501</v>
      </c>
      <c r="F573" s="3" t="s">
        <v>4228</v>
      </c>
      <c r="G573" s="17" t="str">
        <f t="shared" si="96"/>
        <v>KG-ARI-1903-00107-02384/42627029</v>
      </c>
      <c r="H573" s="18">
        <f>IF(G573="","",VLOOKUP(G573,WMS!$E$3:$Q$2203,7,FALSE))</f>
        <v>6</v>
      </c>
      <c r="I573" s="18">
        <f>IF(G573="","",VLOOKUP(G573,WMS!$E$3:$Q$2203,8,FALSE))</f>
        <v>14.1</v>
      </c>
      <c r="J573" s="18">
        <f>IF(G573="","",VLOOKUP(G573,WMS!$E$3:$Q$2203,13,FALSE))</f>
        <v>0.20799999999999999</v>
      </c>
      <c r="K573" s="26" t="b">
        <f t="shared" si="97"/>
        <v>1</v>
      </c>
      <c r="L573" s="7">
        <v>3</v>
      </c>
      <c r="M573" s="27">
        <f>IF(G573="","",VLOOKUP(G573,WMS!$E$3:$U$2203,7,0)*L573)</f>
        <v>18</v>
      </c>
      <c r="N573" s="28" t="str">
        <f>IF(G573="","",VLOOKUP(G573,WMS!$E$3:$U$2203,17,0))</f>
        <v>A410</v>
      </c>
      <c r="O573" s="29">
        <f t="shared" si="98"/>
        <v>42.3</v>
      </c>
      <c r="P573" s="29">
        <f t="shared" si="99"/>
        <v>0.624</v>
      </c>
      <c r="Q573" s="26" t="str">
        <f>IF(G573="","",VLOOKUP(G573,WMS!$E$3:$G$2203,2,FALSE))</f>
        <v>KAS19031802</v>
      </c>
      <c r="R573" s="26" t="str">
        <f>IF(G573="","",VLOOKUP(G573,WMS!$E$3:$G$2203,3,FALSE))</f>
        <v>KAS1903180205</v>
      </c>
      <c r="S573" s="17" t="str">
        <f>IF(R573="","",VLOOKUP(R573,CUSTOMS!$E$3:$N$2548,2,FALSE))</f>
        <v>3924900000</v>
      </c>
      <c r="T573" s="17" t="str">
        <f>IF(R573="","",VLOOKUP(R573,CUSTOMS!$E$3:$N$2548,3,FALSE))</f>
        <v>塑胶储物箱/C</v>
      </c>
      <c r="U573" s="18">
        <f t="shared" si="100"/>
        <v>42.870967741935488</v>
      </c>
      <c r="V573" s="18" t="str">
        <f>IF(R573="","",VLOOKUP(R573,CUSTOMS!$E$3:$N$1470,5,FALSE))</f>
        <v>千克</v>
      </c>
      <c r="W573" s="33">
        <f>IF(R573="","",VLOOKUP(R573,CUSTOMS!$E$3:$N$2548,6,FALSE))</f>
        <v>2</v>
      </c>
      <c r="X573" s="33">
        <f t="shared" si="101"/>
        <v>85.741935483870975</v>
      </c>
      <c r="Y573" s="18" t="str">
        <f>IF(R573="","",VLOOKUP(R573,CUSTOMS!$E$3:$N$2548,8,FALSE))</f>
        <v>美元</v>
      </c>
      <c r="Z573" s="18" t="str">
        <f>IF(R573="","",VLOOKUP(R573,CUSTOMS!$E$3:$N$2548,9,FALSE))</f>
        <v>中国</v>
      </c>
      <c r="AA573" s="18" t="str">
        <f>IF(R573="","",VLOOKUP(R573,CUSTOMS!$E$3:$N$2548,10,FALSE))</f>
        <v>美国</v>
      </c>
      <c r="AB573" s="33">
        <f>IF(R573="","",VLOOKUP(G573,WMS!$E$3:$T$2203,15,FALSE))</f>
        <v>2.381720430107527</v>
      </c>
      <c r="AC573" s="33">
        <f t="shared" si="102"/>
        <v>42.870967741935488</v>
      </c>
      <c r="AD573" s="33" t="str">
        <f>IF(S573="","",VLOOKUP(S573,海关监管条件!$A$1:$B$3000,2,FALSE))</f>
        <v xml:space="preserve">A </v>
      </c>
    </row>
    <row r="574" spans="1:30">
      <c r="A574" s="2">
        <v>43630</v>
      </c>
      <c r="B574" s="2">
        <v>43633</v>
      </c>
      <c r="C574" s="2" t="s">
        <v>4215</v>
      </c>
      <c r="D574" s="3" t="s">
        <v>1578</v>
      </c>
      <c r="E574" s="3" t="s">
        <v>3598</v>
      </c>
      <c r="F574" s="3" t="s">
        <v>4229</v>
      </c>
      <c r="G574" s="17" t="str">
        <f t="shared" si="96"/>
        <v>KG-ARI-1903-00107-02386/42672036</v>
      </c>
      <c r="H574" s="18">
        <f>IF(G574="","",VLOOKUP(G574,WMS!$E$3:$Q$2203,7,FALSE))</f>
        <v>12</v>
      </c>
      <c r="I574" s="18">
        <f>IF(G574="","",VLOOKUP(G574,WMS!$E$3:$Q$2203,8,FALSE))</f>
        <v>0.87</v>
      </c>
      <c r="J574" s="18">
        <f>IF(G574="","",VLOOKUP(G574,WMS!$E$3:$Q$2203,13,FALSE))</f>
        <v>6.0000000000000001E-3</v>
      </c>
      <c r="K574" s="26" t="b">
        <f t="shared" si="97"/>
        <v>1</v>
      </c>
      <c r="L574" s="7">
        <v>2</v>
      </c>
      <c r="M574" s="27">
        <f>IF(G574="","",VLOOKUP(G574,WMS!$E$3:$U$2203,7,0)*L574)</f>
        <v>24</v>
      </c>
      <c r="N574" s="28" t="str">
        <f>IF(G574="","",VLOOKUP(G574,WMS!$E$3:$U$2203,17,0))</f>
        <v>A22-304</v>
      </c>
      <c r="O574" s="29">
        <f t="shared" si="98"/>
        <v>1.74</v>
      </c>
      <c r="P574" s="29">
        <f t="shared" si="99"/>
        <v>1.2E-2</v>
      </c>
      <c r="Q574" s="26" t="str">
        <f>IF(G574="","",VLOOKUP(G574,WMS!$E$3:$G$2203,2,FALSE))</f>
        <v>KAS19040301</v>
      </c>
      <c r="R574" s="26" t="str">
        <f>IF(G574="","",VLOOKUP(G574,WMS!$E$3:$G$2203,3,FALSE))</f>
        <v>KAS1904030102</v>
      </c>
      <c r="S574" s="17" t="str">
        <f>IF(R574="","",VLOOKUP(R574,CUSTOMS!$E$3:$N$2548,2,FALSE))</f>
        <v>8544421100</v>
      </c>
      <c r="T574" s="17" t="str">
        <f>IF(R574="","",VLOOKUP(R574,CUSTOMS!$E$3:$N$2548,3,FALSE))</f>
        <v>连接线A/带接头</v>
      </c>
      <c r="U574" s="18">
        <f t="shared" si="100"/>
        <v>0.86956521739130443</v>
      </c>
      <c r="V574" s="18" t="str">
        <f>IF(R574="","",VLOOKUP(R574,CUSTOMS!$E$3:$N$1470,5,FALSE))</f>
        <v>千克</v>
      </c>
      <c r="W574" s="33">
        <f>IF(R574="","",VLOOKUP(R574,CUSTOMS!$E$3:$N$2548,6,FALSE))</f>
        <v>71.010000000000005</v>
      </c>
      <c r="X574" s="33">
        <f t="shared" si="101"/>
        <v>61.747826086956529</v>
      </c>
      <c r="Y574" s="18" t="str">
        <f>IF(R574="","",VLOOKUP(R574,CUSTOMS!$E$3:$N$2548,8,FALSE))</f>
        <v>港币</v>
      </c>
      <c r="Z574" s="18" t="str">
        <f>IF(R574="","",VLOOKUP(R574,CUSTOMS!$E$3:$N$2548,9,FALSE))</f>
        <v>中国</v>
      </c>
      <c r="AA574" s="18" t="str">
        <f>IF(R574="","",VLOOKUP(R574,CUSTOMS!$E$3:$N$2548,10,FALSE))</f>
        <v>美国</v>
      </c>
      <c r="AB574" s="33">
        <f>IF(R574="","",VLOOKUP(G574,WMS!$E$3:$T$2203,15,FALSE))</f>
        <v>3.6231884057971016E-2</v>
      </c>
      <c r="AC574" s="33">
        <f t="shared" si="102"/>
        <v>0.86956521739130443</v>
      </c>
      <c r="AD574" s="33" t="str">
        <f>IF(S574="","",VLOOKUP(S574,海关监管条件!$A$1:$B$3000,2,FALSE))</f>
        <v>无</v>
      </c>
    </row>
    <row r="575" spans="1:30">
      <c r="A575" s="2">
        <v>43630</v>
      </c>
      <c r="B575" s="2">
        <v>43633</v>
      </c>
      <c r="C575" s="2" t="s">
        <v>4215</v>
      </c>
      <c r="D575" s="3" t="s">
        <v>1537</v>
      </c>
      <c r="E575" s="3" t="s">
        <v>3577</v>
      </c>
      <c r="F575" s="3" t="s">
        <v>4230</v>
      </c>
      <c r="G575" s="17" t="str">
        <f t="shared" si="96"/>
        <v>KG-ARI-1903-00107-02440/41601808</v>
      </c>
      <c r="H575" s="18">
        <f>IF(G575="","",VLOOKUP(G575,WMS!$E$3:$Q$2203,7,FALSE))</f>
        <v>12</v>
      </c>
      <c r="I575" s="18">
        <f>IF(G575="","",VLOOKUP(G575,WMS!$E$3:$Q$2203,8,FALSE))</f>
        <v>2.5299999999999998</v>
      </c>
      <c r="J575" s="18">
        <f>IF(G575="","",VLOOKUP(G575,WMS!$E$3:$Q$2203,13,FALSE))</f>
        <v>6.0000000000000001E-3</v>
      </c>
      <c r="K575" s="26" t="b">
        <f t="shared" si="97"/>
        <v>1</v>
      </c>
      <c r="L575" s="7">
        <v>1</v>
      </c>
      <c r="M575" s="27">
        <f>IF(G575="","",VLOOKUP(G575,WMS!$E$3:$U$2203,7,0)*L575)</f>
        <v>12</v>
      </c>
      <c r="N575" s="28" t="str">
        <f>IF(G575="","",VLOOKUP(G575,WMS!$E$3:$U$2203,17,0))</f>
        <v>A27-302</v>
      </c>
      <c r="O575" s="29">
        <f t="shared" si="98"/>
        <v>2.5299999999999998</v>
      </c>
      <c r="P575" s="29">
        <f t="shared" si="99"/>
        <v>6.0000000000000001E-3</v>
      </c>
      <c r="Q575" s="26" t="str">
        <f>IF(G575="","",VLOOKUP(G575,WMS!$E$3:$G$2203,2,FALSE))</f>
        <v>KAS19032802</v>
      </c>
      <c r="R575" s="26" t="str">
        <f>IF(G575="","",VLOOKUP(G575,WMS!$E$3:$G$2203,3,FALSE))</f>
        <v>KAS1903280201</v>
      </c>
      <c r="S575" s="17" t="str">
        <f>IF(R575="","",VLOOKUP(R575,CUSTOMS!$E$3:$N$2548,2,FALSE))</f>
        <v>3926100000</v>
      </c>
      <c r="T575" s="17" t="str">
        <f>IF(R575="","",VLOOKUP(R575,CUSTOMS!$E$3:$N$2548,3,FALSE))</f>
        <v>塑膠文件袋內頁袋A</v>
      </c>
      <c r="U575" s="18">
        <f t="shared" si="100"/>
        <v>2.1</v>
      </c>
      <c r="V575" s="18" t="str">
        <f>IF(R575="","",VLOOKUP(R575,CUSTOMS!$E$3:$N$1470,5,FALSE))</f>
        <v>千克</v>
      </c>
      <c r="W575" s="33">
        <f>IF(R575="","",VLOOKUP(R575,CUSTOMS!$E$3:$N$2548,6,FALSE))</f>
        <v>1.6</v>
      </c>
      <c r="X575" s="33">
        <f t="shared" si="101"/>
        <v>3.3600000000000003</v>
      </c>
      <c r="Y575" s="18" t="str">
        <f>IF(R575="","",VLOOKUP(R575,CUSTOMS!$E$3:$N$2548,8,FALSE))</f>
        <v>美元</v>
      </c>
      <c r="Z575" s="18" t="str">
        <f>IF(R575="","",VLOOKUP(R575,CUSTOMS!$E$3:$N$2548,9,FALSE))</f>
        <v>中国</v>
      </c>
      <c r="AA575" s="18" t="str">
        <f>IF(R575="","",VLOOKUP(R575,CUSTOMS!$E$3:$N$2548,10,FALSE))</f>
        <v>美国</v>
      </c>
      <c r="AB575" s="33">
        <f>IF(R575="","",VLOOKUP(G575,WMS!$E$3:$T$2203,15,FALSE))</f>
        <v>0.17500000000000002</v>
      </c>
      <c r="AC575" s="33">
        <f t="shared" si="102"/>
        <v>2.1</v>
      </c>
      <c r="AD575" s="33" t="str">
        <f>IF(S575="","",VLOOKUP(S575,海关监管条件!$A$1:$B$3000,2,FALSE))</f>
        <v>无</v>
      </c>
    </row>
    <row r="576" spans="1:30">
      <c r="A576" s="2">
        <v>43630</v>
      </c>
      <c r="B576" s="2">
        <v>43633</v>
      </c>
      <c r="C576" s="2" t="s">
        <v>4215</v>
      </c>
      <c r="D576" s="3" t="s">
        <v>1537</v>
      </c>
      <c r="E576" s="3" t="s">
        <v>3577</v>
      </c>
      <c r="F576" s="3" t="s">
        <v>3578</v>
      </c>
      <c r="G576" s="17" t="str">
        <f t="shared" si="96"/>
        <v>KG-ARI-1903-00107-02440/41601822</v>
      </c>
      <c r="H576" s="18">
        <f>IF(G576="","",VLOOKUP(G576,WMS!$E$3:$Q$2203,7,FALSE))</f>
        <v>24</v>
      </c>
      <c r="I576" s="18">
        <f>IF(G576="","",VLOOKUP(G576,WMS!$E$3:$Q$2203,8,FALSE))</f>
        <v>1.85</v>
      </c>
      <c r="J576" s="18">
        <f>IF(G576="","",VLOOKUP(G576,WMS!$E$3:$Q$2203,13,FALSE))</f>
        <v>4.0000000000000001E-3</v>
      </c>
      <c r="K576" s="26" t="b">
        <f t="shared" si="97"/>
        <v>1</v>
      </c>
      <c r="L576" s="7">
        <v>2</v>
      </c>
      <c r="M576" s="27">
        <f>IF(G576="","",VLOOKUP(G576,WMS!$E$3:$U$2203,7,0)*L576)</f>
        <v>48</v>
      </c>
      <c r="N576" s="28" t="str">
        <f>IF(G576="","",VLOOKUP(G576,WMS!$E$3:$U$2203,17,0))</f>
        <v>A27-302</v>
      </c>
      <c r="O576" s="29">
        <f t="shared" si="98"/>
        <v>3.7</v>
      </c>
      <c r="P576" s="29">
        <f t="shared" si="99"/>
        <v>8.0000000000000002E-3</v>
      </c>
      <c r="Q576" s="26" t="str">
        <f>IF(G576="","",VLOOKUP(G576,WMS!$E$3:$G$2203,2,FALSE))</f>
        <v>KAS19032802</v>
      </c>
      <c r="R576" s="26" t="str">
        <f>IF(G576="","",VLOOKUP(G576,WMS!$E$3:$G$2203,3,FALSE))</f>
        <v>KAS1903280201</v>
      </c>
      <c r="S576" s="17" t="str">
        <f>IF(R576="","",VLOOKUP(R576,CUSTOMS!$E$3:$N$2548,2,FALSE))</f>
        <v>3926100000</v>
      </c>
      <c r="T576" s="17" t="str">
        <f>IF(R576="","",VLOOKUP(R576,CUSTOMS!$E$3:$N$2548,3,FALSE))</f>
        <v>塑膠文件袋內頁袋A</v>
      </c>
      <c r="U576" s="18">
        <f t="shared" si="100"/>
        <v>3.2</v>
      </c>
      <c r="V576" s="18" t="str">
        <f>IF(R576="","",VLOOKUP(R576,CUSTOMS!$E$3:$N$1470,5,FALSE))</f>
        <v>千克</v>
      </c>
      <c r="W576" s="33">
        <f>IF(R576="","",VLOOKUP(R576,CUSTOMS!$E$3:$N$2548,6,FALSE))</f>
        <v>1.6</v>
      </c>
      <c r="X576" s="33">
        <f t="shared" si="101"/>
        <v>5.120000000000001</v>
      </c>
      <c r="Y576" s="18" t="str">
        <f>IF(R576="","",VLOOKUP(R576,CUSTOMS!$E$3:$N$2548,8,FALSE))</f>
        <v>美元</v>
      </c>
      <c r="Z576" s="18" t="str">
        <f>IF(R576="","",VLOOKUP(R576,CUSTOMS!$E$3:$N$2548,9,FALSE))</f>
        <v>中国</v>
      </c>
      <c r="AA576" s="18" t="str">
        <f>IF(R576="","",VLOOKUP(R576,CUSTOMS!$E$3:$N$2548,10,FALSE))</f>
        <v>美国</v>
      </c>
      <c r="AB576" s="33">
        <f>IF(R576="","",VLOOKUP(G576,WMS!$E$3:$T$2203,15,FALSE))</f>
        <v>6.6666666666666666E-2</v>
      </c>
      <c r="AC576" s="33">
        <f t="shared" si="102"/>
        <v>3.2</v>
      </c>
      <c r="AD576" s="33" t="str">
        <f>IF(S576="","",VLOOKUP(S576,海关监管条件!$A$1:$B$3000,2,FALSE))</f>
        <v>无</v>
      </c>
    </row>
    <row r="577" spans="1:30">
      <c r="A577" s="2">
        <v>43630</v>
      </c>
      <c r="B577" s="2">
        <v>43633</v>
      </c>
      <c r="C577" s="2" t="s">
        <v>4215</v>
      </c>
      <c r="D577" s="3" t="s">
        <v>1583</v>
      </c>
      <c r="E577" s="3" t="s">
        <v>3599</v>
      </c>
      <c r="F577" s="3" t="s">
        <v>3601</v>
      </c>
      <c r="G577" s="17" t="str">
        <f t="shared" si="96"/>
        <v>KG-ARI-1903-00107-02443/42692409</v>
      </c>
      <c r="H577" s="18">
        <f>IF(G577="","",VLOOKUP(G577,WMS!$E$3:$Q$2203,7,FALSE))</f>
        <v>12</v>
      </c>
      <c r="I577" s="18">
        <f>IF(G577="","",VLOOKUP(G577,WMS!$E$3:$Q$2203,8,FALSE))</f>
        <v>4.7</v>
      </c>
      <c r="J577" s="18">
        <f>IF(G577="","",VLOOKUP(G577,WMS!$E$3:$Q$2203,13,FALSE))</f>
        <v>1.4999999999999999E-2</v>
      </c>
      <c r="K577" s="26" t="b">
        <f t="shared" si="97"/>
        <v>1</v>
      </c>
      <c r="L577" s="7">
        <v>3</v>
      </c>
      <c r="M577" s="27">
        <f>IF(G577="","",VLOOKUP(G577,WMS!$E$3:$U$2203,7,0)*L577)</f>
        <v>36</v>
      </c>
      <c r="N577" s="28" t="str">
        <f>IF(G577="","",VLOOKUP(G577,WMS!$E$3:$U$2203,17,0))</f>
        <v>A22-304</v>
      </c>
      <c r="O577" s="29">
        <f t="shared" si="98"/>
        <v>14.100000000000001</v>
      </c>
      <c r="P577" s="29">
        <f t="shared" si="99"/>
        <v>4.4999999999999998E-2</v>
      </c>
      <c r="Q577" s="26" t="str">
        <f>IF(G577="","",VLOOKUP(G577,WMS!$E$3:$G$2203,2,FALSE))</f>
        <v>KAS19040302</v>
      </c>
      <c r="R577" s="26" t="str">
        <f>IF(G577="","",VLOOKUP(G577,WMS!$E$3:$G$2203,3,FALSE))</f>
        <v>KAS1904030203</v>
      </c>
      <c r="S577" s="17" t="str">
        <f>IF(R577="","",VLOOKUP(R577,CUSTOMS!$E$3:$N$2548,2,FALSE))</f>
        <v>6911101900</v>
      </c>
      <c r="T577" s="17" t="str">
        <f>IF(R577="","",VLOOKUP(R577,CUSTOMS!$E$3:$N$2548,3,FALSE))</f>
        <v>日用瓷：杯</v>
      </c>
      <c r="U577" s="18">
        <f t="shared" si="100"/>
        <v>36</v>
      </c>
      <c r="V577" s="18" t="str">
        <f>IF(R577="","",VLOOKUP(R577,CUSTOMS!$E$3:$N$1470,5,FALSE))</f>
        <v>只</v>
      </c>
      <c r="W577" s="33">
        <f>IF(R577="","",VLOOKUP(R577,CUSTOMS!$E$3:$N$2548,6,FALSE))</f>
        <v>0.87</v>
      </c>
      <c r="X577" s="33">
        <f t="shared" si="101"/>
        <v>31.32</v>
      </c>
      <c r="Y577" s="18" t="str">
        <f>IF(R577="","",VLOOKUP(R577,CUSTOMS!$E$3:$N$2548,8,FALSE))</f>
        <v>美元</v>
      </c>
      <c r="Z577" s="18" t="str">
        <f>IF(R577="","",VLOOKUP(R577,CUSTOMS!$E$3:$N$2548,9,FALSE))</f>
        <v>中国</v>
      </c>
      <c r="AA577" s="18" t="str">
        <f>IF(R577="","",VLOOKUP(R577,CUSTOMS!$E$3:$N$2548,10,FALSE))</f>
        <v>美国</v>
      </c>
      <c r="AB577" s="33">
        <f>IF(R577="","",VLOOKUP(G577,WMS!$E$3:$T$2203,15,FALSE))</f>
        <v>0.35</v>
      </c>
      <c r="AC577" s="33">
        <f t="shared" si="102"/>
        <v>12.6</v>
      </c>
      <c r="AD577" s="33" t="str">
        <f>IF(S577="","",VLOOKUP(S577,海关监管条件!$A$1:$B$3000,2,FALSE))</f>
        <v>A</v>
      </c>
    </row>
    <row r="578" spans="1:30">
      <c r="A578" s="2">
        <v>43630</v>
      </c>
      <c r="B578" s="2">
        <v>43633</v>
      </c>
      <c r="C578" s="2" t="s">
        <v>4215</v>
      </c>
      <c r="D578" s="3" t="s">
        <v>1583</v>
      </c>
      <c r="E578" s="3" t="s">
        <v>3599</v>
      </c>
      <c r="F578" s="3" t="s">
        <v>3600</v>
      </c>
      <c r="G578" s="17" t="str">
        <f t="shared" si="96"/>
        <v>KG-ARI-1903-00107-02443/42722557</v>
      </c>
      <c r="H578" s="18">
        <f>IF(G578="","",VLOOKUP(G578,WMS!$E$3:$Q$2203,7,FALSE))</f>
        <v>6</v>
      </c>
      <c r="I578" s="18">
        <f>IF(G578="","",VLOOKUP(G578,WMS!$E$3:$Q$2203,8,FALSE))</f>
        <v>7.9</v>
      </c>
      <c r="J578" s="18">
        <f>IF(G578="","",VLOOKUP(G578,WMS!$E$3:$Q$2203,13,FALSE))</f>
        <v>2.5999999999999999E-2</v>
      </c>
      <c r="K578" s="26" t="b">
        <f t="shared" si="97"/>
        <v>1</v>
      </c>
      <c r="L578" s="7">
        <v>2</v>
      </c>
      <c r="M578" s="27">
        <f>IF(G578="","",VLOOKUP(G578,WMS!$E$3:$U$2203,7,0)*L578)</f>
        <v>12</v>
      </c>
      <c r="N578" s="28" t="str">
        <f>IF(G578="","",VLOOKUP(G578,WMS!$E$3:$U$2203,17,0))</f>
        <v>A22-304</v>
      </c>
      <c r="O578" s="29">
        <f t="shared" si="98"/>
        <v>15.8</v>
      </c>
      <c r="P578" s="29">
        <f t="shared" si="99"/>
        <v>5.1999999999999998E-2</v>
      </c>
      <c r="Q578" s="26" t="str">
        <f>IF(G578="","",VLOOKUP(G578,WMS!$E$3:$G$2203,2,FALSE))</f>
        <v>KAS19040302</v>
      </c>
      <c r="R578" s="26" t="str">
        <f>IF(G578="","",VLOOKUP(G578,WMS!$E$3:$G$2203,3,FALSE))</f>
        <v>KAS1904030202</v>
      </c>
      <c r="S578" s="17" t="str">
        <f>IF(R578="","",VLOOKUP(R578,CUSTOMS!$E$3:$N$2548,2,FALSE))</f>
        <v>6911101900</v>
      </c>
      <c r="T578" s="17" t="str">
        <f>IF(R578="","",VLOOKUP(R578,CUSTOMS!$E$3:$N$2548,3,FALSE))</f>
        <v>日用瓷：杯</v>
      </c>
      <c r="U578" s="18">
        <f t="shared" si="100"/>
        <v>12</v>
      </c>
      <c r="V578" s="18" t="str">
        <f>IF(R578="","",VLOOKUP(R578,CUSTOMS!$E$3:$N$1470,5,FALSE))</f>
        <v>套</v>
      </c>
      <c r="W578" s="33">
        <f>IF(R578="","",VLOOKUP(R578,CUSTOMS!$E$3:$N$2548,6,FALSE))</f>
        <v>1.53</v>
      </c>
      <c r="X578" s="33">
        <f t="shared" si="101"/>
        <v>18.36</v>
      </c>
      <c r="Y578" s="18" t="str">
        <f>IF(R578="","",VLOOKUP(R578,CUSTOMS!$E$3:$N$2548,8,FALSE))</f>
        <v>美元</v>
      </c>
      <c r="Z578" s="18" t="str">
        <f>IF(R578="","",VLOOKUP(R578,CUSTOMS!$E$3:$N$2548,9,FALSE))</f>
        <v>中国</v>
      </c>
      <c r="AA578" s="18" t="str">
        <f>IF(R578="","",VLOOKUP(R578,CUSTOMS!$E$3:$N$2548,10,FALSE))</f>
        <v>美国</v>
      </c>
      <c r="AB578" s="33">
        <f>IF(R578="","",VLOOKUP(G578,WMS!$E$3:$T$2203,15,FALSE))</f>
        <v>1.1666666666666667</v>
      </c>
      <c r="AC578" s="33">
        <f t="shared" si="102"/>
        <v>14</v>
      </c>
      <c r="AD578" s="33" t="str">
        <f>IF(S578="","",VLOOKUP(S578,海关监管条件!$A$1:$B$3000,2,FALSE))</f>
        <v>A</v>
      </c>
    </row>
    <row r="579" spans="1:30">
      <c r="A579" s="2">
        <v>43630</v>
      </c>
      <c r="B579" s="2">
        <v>43633</v>
      </c>
      <c r="C579" s="2" t="s">
        <v>4215</v>
      </c>
      <c r="D579" s="3" t="s">
        <v>1550</v>
      </c>
      <c r="E579" s="3" t="s">
        <v>3585</v>
      </c>
      <c r="F579" s="3" t="s">
        <v>4231</v>
      </c>
      <c r="G579" s="17" t="str">
        <f t="shared" si="96"/>
        <v>KG-ARI-1903-00107-02506/42494072</v>
      </c>
      <c r="H579" s="18">
        <f>IF(G579="","",VLOOKUP(G579,WMS!$E$3:$Q$2203,7,FALSE))</f>
        <v>6</v>
      </c>
      <c r="I579" s="18">
        <f>IF(G579="","",VLOOKUP(G579,WMS!$E$3:$Q$2203,8,FALSE))</f>
        <v>1.38</v>
      </c>
      <c r="J579" s="18">
        <f>IF(G579="","",VLOOKUP(G579,WMS!$E$3:$Q$2203,13,FALSE))</f>
        <v>2.4E-2</v>
      </c>
      <c r="K579" s="26" t="b">
        <f t="shared" si="97"/>
        <v>1</v>
      </c>
      <c r="L579" s="7">
        <v>2</v>
      </c>
      <c r="M579" s="27">
        <f>IF(G579="","",VLOOKUP(G579,WMS!$E$3:$U$2203,7,0)*L579)</f>
        <v>12</v>
      </c>
      <c r="N579" s="28" t="str">
        <f>IF(G579="","",VLOOKUP(G579,WMS!$E$3:$U$2203,17,0))</f>
        <v>A27-301</v>
      </c>
      <c r="O579" s="29">
        <f t="shared" si="98"/>
        <v>2.76</v>
      </c>
      <c r="P579" s="29">
        <f t="shared" si="99"/>
        <v>4.8000000000000001E-2</v>
      </c>
      <c r="Q579" s="26" t="str">
        <f>IF(G579="","",VLOOKUP(G579,WMS!$E$3:$G$2203,2,FALSE))</f>
        <v>KAS19032808</v>
      </c>
      <c r="R579" s="26" t="str">
        <f>IF(G579="","",VLOOKUP(G579,WMS!$E$3:$G$2203,3,FALSE))</f>
        <v>KAS1903280802</v>
      </c>
      <c r="S579" s="17" t="str">
        <f>IF(R579="","",VLOOKUP(R579,CUSTOMS!$E$3:$N$2548,2,FALSE))</f>
        <v>8518300000</v>
      </c>
      <c r="T579" s="17" t="str">
        <f>IF(R579="","",VLOOKUP(R579,CUSTOMS!$E$3:$N$2548,3,FALSE))</f>
        <v>耳机</v>
      </c>
      <c r="U579" s="18">
        <f t="shared" si="100"/>
        <v>12</v>
      </c>
      <c r="V579" s="18" t="str">
        <f>IF(R579="","",VLOOKUP(R579,CUSTOMS!$E$3:$N$1470,5,FALSE))</f>
        <v>个</v>
      </c>
      <c r="W579" s="33">
        <f>IF(R579="","",VLOOKUP(R579,CUSTOMS!$E$3:$N$2548,6,FALSE))</f>
        <v>4.0502000000000002</v>
      </c>
      <c r="X579" s="33">
        <f t="shared" si="101"/>
        <v>48.602400000000003</v>
      </c>
      <c r="Y579" s="18" t="str">
        <f>IF(R579="","",VLOOKUP(R579,CUSTOMS!$E$3:$N$2548,8,FALSE))</f>
        <v>美元</v>
      </c>
      <c r="Z579" s="18" t="str">
        <f>IF(R579="","",VLOOKUP(R579,CUSTOMS!$E$3:$N$2548,9,FALSE))</f>
        <v>中国</v>
      </c>
      <c r="AA579" s="18" t="str">
        <f>IF(R579="","",VLOOKUP(R579,CUSTOMS!$E$3:$N$2548,10,FALSE))</f>
        <v>美国</v>
      </c>
      <c r="AB579" s="33">
        <f>IF(R579="","",VLOOKUP(G579,WMS!$E$3:$T$2203,15,FALSE))</f>
        <v>0.19333333333333333</v>
      </c>
      <c r="AC579" s="33">
        <f t="shared" si="102"/>
        <v>2.3199999999999998</v>
      </c>
      <c r="AD579" s="33" t="str">
        <f>IF(S579="","",VLOOKUP(S579,海关监管条件!$A$1:$B$3000,2,FALSE))</f>
        <v xml:space="preserve">无 </v>
      </c>
    </row>
    <row r="580" spans="1:30">
      <c r="A580" s="2">
        <v>43630</v>
      </c>
      <c r="B580" s="2">
        <v>43633</v>
      </c>
      <c r="C580" s="2" t="s">
        <v>4215</v>
      </c>
      <c r="D580" s="3" t="s">
        <v>1550</v>
      </c>
      <c r="E580" s="3" t="s">
        <v>3585</v>
      </c>
      <c r="F580" s="3" t="s">
        <v>4232</v>
      </c>
      <c r="G580" s="17" t="str">
        <f t="shared" si="96"/>
        <v>KG-ARI-1903-00107-02506/42605591</v>
      </c>
      <c r="H580" s="18">
        <f>IF(G580="","",VLOOKUP(G580,WMS!$E$3:$Q$2203,7,FALSE))</f>
        <v>12</v>
      </c>
      <c r="I580" s="18">
        <f>IF(G580="","",VLOOKUP(G580,WMS!$E$3:$Q$2203,8,FALSE))</f>
        <v>0.77</v>
      </c>
      <c r="J580" s="18">
        <f>IF(G580="","",VLOOKUP(G580,WMS!$E$3:$Q$2203,13,FALSE))</f>
        <v>8.0000000000000002E-3</v>
      </c>
      <c r="K580" s="26" t="b">
        <f t="shared" si="97"/>
        <v>1</v>
      </c>
      <c r="L580" s="7">
        <v>2</v>
      </c>
      <c r="M580" s="27">
        <f>IF(G580="","",VLOOKUP(G580,WMS!$E$3:$U$2203,7,0)*L580)</f>
        <v>24</v>
      </c>
      <c r="N580" s="28" t="str">
        <f>IF(G580="","",VLOOKUP(G580,WMS!$E$3:$U$2203,17,0))</f>
        <v>A27-301</v>
      </c>
      <c r="O580" s="29">
        <f t="shared" si="98"/>
        <v>1.54</v>
      </c>
      <c r="P580" s="29">
        <f t="shared" si="99"/>
        <v>1.6E-2</v>
      </c>
      <c r="Q580" s="26" t="str">
        <f>IF(G580="","",VLOOKUP(G580,WMS!$E$3:$G$2203,2,FALSE))</f>
        <v>KAS19032808</v>
      </c>
      <c r="R580" s="26" t="str">
        <f>IF(G580="","",VLOOKUP(G580,WMS!$E$3:$G$2203,3,FALSE))</f>
        <v>KAS1903280801</v>
      </c>
      <c r="S580" s="17" t="str">
        <f>IF(R580="","",VLOOKUP(R580,CUSTOMS!$E$3:$N$2548,2,FALSE))</f>
        <v>8518300000</v>
      </c>
      <c r="T580" s="17" t="str">
        <f>IF(R580="","",VLOOKUP(R580,CUSTOMS!$E$3:$N$2548,3,FALSE))</f>
        <v>耳塞</v>
      </c>
      <c r="U580" s="18">
        <f t="shared" si="100"/>
        <v>24</v>
      </c>
      <c r="V580" s="18" t="str">
        <f>IF(R580="","",VLOOKUP(R580,CUSTOMS!$E$3:$N$1470,5,FALSE))</f>
        <v>个</v>
      </c>
      <c r="W580" s="33">
        <f>IF(R580="","",VLOOKUP(R580,CUSTOMS!$E$3:$N$2548,6,FALSE))</f>
        <v>1.8027</v>
      </c>
      <c r="X580" s="33">
        <f t="shared" si="101"/>
        <v>43.264800000000001</v>
      </c>
      <c r="Y580" s="18" t="str">
        <f>IF(R580="","",VLOOKUP(R580,CUSTOMS!$E$3:$N$2548,8,FALSE))</f>
        <v>美元</v>
      </c>
      <c r="Z580" s="18" t="str">
        <f>IF(R580="","",VLOOKUP(R580,CUSTOMS!$E$3:$N$2548,9,FALSE))</f>
        <v>中国</v>
      </c>
      <c r="AA580" s="18" t="str">
        <f>IF(R580="","",VLOOKUP(R580,CUSTOMS!$E$3:$N$2548,10,FALSE))</f>
        <v>美国</v>
      </c>
      <c r="AB580" s="33">
        <f>IF(R580="","",VLOOKUP(G580,WMS!$E$3:$T$2203,15,FALSE))</f>
        <v>4.4999999999999998E-2</v>
      </c>
      <c r="AC580" s="33">
        <f t="shared" si="102"/>
        <v>1.08</v>
      </c>
      <c r="AD580" s="33" t="str">
        <f>IF(S580="","",VLOOKUP(S580,海关监管条件!$A$1:$B$3000,2,FALSE))</f>
        <v xml:space="preserve">无 </v>
      </c>
    </row>
    <row r="581" spans="1:30">
      <c r="A581" s="2">
        <v>43630</v>
      </c>
      <c r="B581" s="2">
        <v>43633</v>
      </c>
      <c r="C581" s="2" t="s">
        <v>4215</v>
      </c>
      <c r="D581" s="3" t="s">
        <v>1550</v>
      </c>
      <c r="E581" s="3" t="s">
        <v>3585</v>
      </c>
      <c r="F581" s="3" t="s">
        <v>4233</v>
      </c>
      <c r="G581" s="17" t="str">
        <f t="shared" si="96"/>
        <v>KG-ARI-1903-00107-02506/42635994</v>
      </c>
      <c r="H581" s="18">
        <f>IF(G581="","",VLOOKUP(G581,WMS!$E$3:$Q$2203,7,FALSE))</f>
        <v>6</v>
      </c>
      <c r="I581" s="18">
        <f>IF(G581="","",VLOOKUP(G581,WMS!$E$3:$Q$2203,8,FALSE))</f>
        <v>2.0499999999999998</v>
      </c>
      <c r="J581" s="18">
        <f>IF(G581="","",VLOOKUP(G581,WMS!$E$3:$Q$2203,13,FALSE))</f>
        <v>4.4999999999999998E-2</v>
      </c>
      <c r="K581" s="26" t="b">
        <f t="shared" si="97"/>
        <v>1</v>
      </c>
      <c r="L581" s="7">
        <v>2</v>
      </c>
      <c r="M581" s="27">
        <f>IF(G581="","",VLOOKUP(G581,WMS!$E$3:$U$2203,7,0)*L581)</f>
        <v>12</v>
      </c>
      <c r="N581" s="28" t="str">
        <f>IF(G581="","",VLOOKUP(G581,WMS!$E$3:$U$2203,17,0))</f>
        <v>A27-201</v>
      </c>
      <c r="O581" s="29">
        <f t="shared" si="98"/>
        <v>4.0999999999999996</v>
      </c>
      <c r="P581" s="29">
        <f t="shared" si="99"/>
        <v>0.09</v>
      </c>
      <c r="Q581" s="26" t="str">
        <f>IF(G581="","",VLOOKUP(G581,WMS!$E$3:$G$2203,2,FALSE))</f>
        <v>KAS19032808</v>
      </c>
      <c r="R581" s="26" t="str">
        <f>IF(G581="","",VLOOKUP(G581,WMS!$E$3:$G$2203,3,FALSE))</f>
        <v>KAS1903280802</v>
      </c>
      <c r="S581" s="17" t="str">
        <f>IF(R581="","",VLOOKUP(R581,CUSTOMS!$E$3:$N$2548,2,FALSE))</f>
        <v>8518300000</v>
      </c>
      <c r="T581" s="17" t="str">
        <f>IF(R581="","",VLOOKUP(R581,CUSTOMS!$E$3:$N$2548,3,FALSE))</f>
        <v>耳机</v>
      </c>
      <c r="U581" s="18">
        <f t="shared" si="100"/>
        <v>12</v>
      </c>
      <c r="V581" s="18" t="str">
        <f>IF(R581="","",VLOOKUP(R581,CUSTOMS!$E$3:$N$1470,5,FALSE))</f>
        <v>个</v>
      </c>
      <c r="W581" s="33">
        <f>IF(R581="","",VLOOKUP(R581,CUSTOMS!$E$3:$N$2548,6,FALSE))</f>
        <v>4.0502000000000002</v>
      </c>
      <c r="X581" s="33">
        <f t="shared" si="101"/>
        <v>48.602400000000003</v>
      </c>
      <c r="Y581" s="18" t="str">
        <f>IF(R581="","",VLOOKUP(R581,CUSTOMS!$E$3:$N$2548,8,FALSE))</f>
        <v>美元</v>
      </c>
      <c r="Z581" s="18" t="str">
        <f>IF(R581="","",VLOOKUP(R581,CUSTOMS!$E$3:$N$2548,9,FALSE))</f>
        <v>中国</v>
      </c>
      <c r="AA581" s="18" t="str">
        <f>IF(R581="","",VLOOKUP(R581,CUSTOMS!$E$3:$N$2548,10,FALSE))</f>
        <v>美国</v>
      </c>
      <c r="AB581" s="33">
        <f>IF(R581="","",VLOOKUP(G581,WMS!$E$3:$T$2203,15,FALSE))</f>
        <v>0.25</v>
      </c>
      <c r="AC581" s="33">
        <f t="shared" si="102"/>
        <v>3</v>
      </c>
      <c r="AD581" s="33" t="str">
        <f>IF(S581="","",VLOOKUP(S581,海关监管条件!$A$1:$B$3000,2,FALSE))</f>
        <v xml:space="preserve">无 </v>
      </c>
    </row>
    <row r="582" spans="1:30">
      <c r="A582" s="2">
        <v>43630</v>
      </c>
      <c r="B582" s="2">
        <v>43633</v>
      </c>
      <c r="C582" s="2" t="s">
        <v>4215</v>
      </c>
      <c r="D582" s="3" t="s">
        <v>1470</v>
      </c>
      <c r="E582" s="3" t="s">
        <v>3528</v>
      </c>
      <c r="F582" s="3" t="s">
        <v>4234</v>
      </c>
      <c r="G582" s="17" t="str">
        <f t="shared" si="96"/>
        <v>KG-ARI-1903-00107-02529/42195382</v>
      </c>
      <c r="H582" s="18">
        <f>IF(G582="","",VLOOKUP(G582,WMS!$E$3:$Q$2203,7,FALSE))</f>
        <v>4</v>
      </c>
      <c r="I582" s="18">
        <f>IF(G582="","",VLOOKUP(G582,WMS!$E$3:$Q$2203,8,FALSE))</f>
        <v>8.75</v>
      </c>
      <c r="J582" s="18">
        <f>IF(G582="","",VLOOKUP(G582,WMS!$E$3:$Q$2203,13,FALSE))</f>
        <v>8.5000000000000006E-2</v>
      </c>
      <c r="K582" s="26" t="b">
        <f t="shared" si="97"/>
        <v>1</v>
      </c>
      <c r="L582" s="7">
        <v>9</v>
      </c>
      <c r="M582" s="27">
        <f>IF(G582="","",VLOOKUP(G582,WMS!$E$3:$U$2203,7,0)*L582)</f>
        <v>36</v>
      </c>
      <c r="N582" s="28" t="str">
        <f>IF(G582="","",VLOOKUP(G582,WMS!$E$3:$U$2203,17,0))</f>
        <v>A25-201</v>
      </c>
      <c r="O582" s="29">
        <f t="shared" si="98"/>
        <v>78.75</v>
      </c>
      <c r="P582" s="29">
        <f t="shared" si="99"/>
        <v>0.76500000000000001</v>
      </c>
      <c r="Q582" s="26" t="str">
        <f>IF(G582="","",VLOOKUP(G582,WMS!$E$3:$G$2203,2,FALSE))</f>
        <v>KAS19032101</v>
      </c>
      <c r="R582" s="26" t="str">
        <f>IF(G582="","",VLOOKUP(G582,WMS!$E$3:$G$2203,3,FALSE))</f>
        <v>KAS1903210113</v>
      </c>
      <c r="S582" s="17" t="str">
        <f>IF(R582="","",VLOOKUP(R582,CUSTOMS!$E$3:$N$2548,2,FALSE))</f>
        <v>9403200000</v>
      </c>
      <c r="T582" s="17" t="str">
        <f>IF(R582="","",VLOOKUP(R582,CUSTOMS!$E$3:$N$2548,3,FALSE))</f>
        <v>铁制鞋架</v>
      </c>
      <c r="U582" s="18">
        <f t="shared" si="100"/>
        <v>36</v>
      </c>
      <c r="V582" s="18" t="str">
        <f>IF(R582="","",VLOOKUP(R582,CUSTOMS!$E$3:$N$1470,5,FALSE))</f>
        <v>只</v>
      </c>
      <c r="W582" s="33">
        <f>IF(R582="","",VLOOKUP(R582,CUSTOMS!$E$3:$N$2548,6,FALSE))</f>
        <v>3.97</v>
      </c>
      <c r="X582" s="33">
        <f t="shared" si="101"/>
        <v>142.92000000000002</v>
      </c>
      <c r="Y582" s="18" t="str">
        <f>IF(R582="","",VLOOKUP(R582,CUSTOMS!$E$3:$N$2548,8,FALSE))</f>
        <v>美元</v>
      </c>
      <c r="Z582" s="18" t="str">
        <f>IF(R582="","",VLOOKUP(R582,CUSTOMS!$E$3:$N$2548,9,FALSE))</f>
        <v>中国</v>
      </c>
      <c r="AA582" s="18" t="str">
        <f>IF(R582="","",VLOOKUP(R582,CUSTOMS!$E$3:$N$2548,10,FALSE))</f>
        <v>美国</v>
      </c>
      <c r="AB582" s="33">
        <f>IF(R582="","",VLOOKUP(G582,WMS!$E$3:$T$2203,15,FALSE))</f>
        <v>2.15</v>
      </c>
      <c r="AC582" s="33">
        <f t="shared" si="102"/>
        <v>77.399999999999991</v>
      </c>
      <c r="AD582" s="33" t="str">
        <f>IF(S582="","",VLOOKUP(S582,海关监管条件!$A$1:$B$3000,2,FALSE))</f>
        <v xml:space="preserve">无 </v>
      </c>
    </row>
    <row r="583" spans="1:30">
      <c r="A583" s="2">
        <v>43630</v>
      </c>
      <c r="B583" s="2">
        <v>43633</v>
      </c>
      <c r="C583" s="2" t="s">
        <v>4215</v>
      </c>
      <c r="D583" s="3" t="s">
        <v>1429</v>
      </c>
      <c r="E583" s="3" t="s">
        <v>3505</v>
      </c>
      <c r="F583" s="3" t="s">
        <v>4235</v>
      </c>
      <c r="G583" s="17" t="str">
        <f t="shared" si="96"/>
        <v>KG-ARI-1903-00107-02577/42611721</v>
      </c>
      <c r="H583" s="18">
        <f>IF(G583="","",VLOOKUP(G583,WMS!$E$3:$Q$2203,7,FALSE))</f>
        <v>12</v>
      </c>
      <c r="I583" s="18">
        <f>IF(G583="","",VLOOKUP(G583,WMS!$E$3:$Q$2203,8,FALSE))</f>
        <v>0.6</v>
      </c>
      <c r="J583" s="18">
        <f>IF(G583="","",VLOOKUP(G583,WMS!$E$3:$Q$2203,13,FALSE))</f>
        <v>5.0000000000000001E-3</v>
      </c>
      <c r="K583" s="26" t="b">
        <f t="shared" si="97"/>
        <v>1</v>
      </c>
      <c r="L583" s="7">
        <v>3</v>
      </c>
      <c r="M583" s="27">
        <f>IF(G583="","",VLOOKUP(G583,WMS!$E$3:$U$2203,7,0)*L583)</f>
        <v>36</v>
      </c>
      <c r="N583" s="28" t="str">
        <f>IF(G583="","",VLOOKUP(G583,WMS!$E$3:$U$2203,17,0))</f>
        <v>A16-101</v>
      </c>
      <c r="O583" s="29">
        <f t="shared" si="98"/>
        <v>1.7999999999999998</v>
      </c>
      <c r="P583" s="29">
        <f t="shared" si="99"/>
        <v>1.4999999999999999E-2</v>
      </c>
      <c r="Q583" s="26" t="str">
        <f>IF(G583="","",VLOOKUP(G583,WMS!$E$3:$G$2203,2,FALSE))</f>
        <v>KAS19031804</v>
      </c>
      <c r="R583" s="26" t="str">
        <f>IF(G583="","",VLOOKUP(G583,WMS!$E$3:$G$2203,3,FALSE))</f>
        <v>KAS1903180402</v>
      </c>
      <c r="S583" s="17" t="str">
        <f>IF(R583="","",VLOOKUP(R583,CUSTOMS!$E$3:$N$2548,2,FALSE))</f>
        <v>3926400000</v>
      </c>
      <c r="T583" s="17" t="str">
        <f>IF(R583="","",VLOOKUP(R583,CUSTOMS!$E$3:$N$2548,3,FALSE))</f>
        <v>彩带</v>
      </c>
      <c r="U583" s="18">
        <f t="shared" si="100"/>
        <v>36</v>
      </c>
      <c r="V583" s="18" t="str">
        <f>IF(R583="","",VLOOKUP(R583,CUSTOMS!$E$3:$N$1470,5,FALSE))</f>
        <v>袋</v>
      </c>
      <c r="W583" s="33">
        <f>IF(R583="","",VLOOKUP(R583,CUSTOMS!$E$3:$N$2548,6,FALSE))</f>
        <v>2.93</v>
      </c>
      <c r="X583" s="33">
        <f t="shared" si="101"/>
        <v>105.48</v>
      </c>
      <c r="Y583" s="18" t="str">
        <f>IF(R583="","",VLOOKUP(R583,CUSTOMS!$E$3:$N$2548,8,FALSE))</f>
        <v>港币</v>
      </c>
      <c r="Z583" s="18" t="str">
        <f>IF(R583="","",VLOOKUP(R583,CUSTOMS!$E$3:$N$2548,9,FALSE))</f>
        <v>中国</v>
      </c>
      <c r="AA583" s="18" t="str">
        <f>IF(R583="","",VLOOKUP(R583,CUSTOMS!$E$3:$N$2548,10,FALSE))</f>
        <v>美国</v>
      </c>
      <c r="AB583" s="33">
        <f>IF(R583="","",VLOOKUP(G583,WMS!$E$3:$T$2203,15,FALSE))</f>
        <v>2.9166666666666667E-2</v>
      </c>
      <c r="AC583" s="33">
        <f t="shared" si="102"/>
        <v>1.05</v>
      </c>
      <c r="AD583" s="33" t="str">
        <f>IF(S583="","",VLOOKUP(S583,海关监管条件!$A$1:$B$3000,2,FALSE))</f>
        <v>无</v>
      </c>
    </row>
    <row r="584" spans="1:30">
      <c r="A584" s="2">
        <v>43630</v>
      </c>
      <c r="B584" s="2">
        <v>43633</v>
      </c>
      <c r="C584" s="2" t="s">
        <v>4215</v>
      </c>
      <c r="D584" s="3" t="s">
        <v>1808</v>
      </c>
      <c r="E584" s="3" t="s">
        <v>3726</v>
      </c>
      <c r="F584" s="3" t="s">
        <v>3729</v>
      </c>
      <c r="G584" s="17" t="str">
        <f t="shared" si="96"/>
        <v>KG-ARI-1904-00124-03117/42566144</v>
      </c>
      <c r="H584" s="18">
        <f>IF(G584="","",VLOOKUP(G584,WMS!$E$3:$Q$2203,7,FALSE))</f>
        <v>24</v>
      </c>
      <c r="I584" s="18">
        <f>IF(G584="","",VLOOKUP(G584,WMS!$E$3:$Q$2203,8,FALSE))</f>
        <v>2.27</v>
      </c>
      <c r="J584" s="18">
        <f>IF(G584="","",VLOOKUP(G584,WMS!$E$3:$Q$2203,13,FALSE))</f>
        <v>1.2E-2</v>
      </c>
      <c r="K584" s="26" t="b">
        <f t="shared" si="97"/>
        <v>1</v>
      </c>
      <c r="L584" s="7">
        <v>18</v>
      </c>
      <c r="M584" s="27">
        <f>IF(G584="","",VLOOKUP(G584,WMS!$E$3:$U$2203,7,0)*L584)</f>
        <v>432</v>
      </c>
      <c r="N584" s="28" t="str">
        <f>IF(G584="","",VLOOKUP(G584,WMS!$E$3:$U$2203,17,0))</f>
        <v>A32-201</v>
      </c>
      <c r="O584" s="29">
        <f t="shared" si="98"/>
        <v>40.86</v>
      </c>
      <c r="P584" s="29">
        <f t="shared" si="99"/>
        <v>0.216</v>
      </c>
      <c r="Q584" s="26" t="str">
        <f>IF(G584="","",VLOOKUP(G584,WMS!$E$3:$G$2203,2,FALSE))</f>
        <v>KAS19042713</v>
      </c>
      <c r="R584" s="26" t="str">
        <f>IF(G584="","",VLOOKUP(G584,WMS!$E$3:$G$2203,3,FALSE))</f>
        <v>KAS1904271304</v>
      </c>
      <c r="S584" s="17" t="str">
        <f>IF(R584="","",VLOOKUP(R584,CUSTOMS!$E$3:$N$2548,2,FALSE))</f>
        <v>3924100000</v>
      </c>
      <c r="T584" s="17" t="str">
        <f>IF(R584="","",VLOOKUP(R584,CUSTOMS!$E$3:$N$2548,3,FALSE))</f>
        <v>硅胶铲</v>
      </c>
      <c r="U584" s="18">
        <f t="shared" si="100"/>
        <v>432</v>
      </c>
      <c r="V584" s="18" t="str">
        <f>IF(R584="","",VLOOKUP(R584,CUSTOMS!$E$3:$N$1470,5,FALSE))</f>
        <v>个</v>
      </c>
      <c r="W584" s="33">
        <f>IF(R584="","",VLOOKUP(R584,CUSTOMS!$E$3:$N$2548,6,FALSE))</f>
        <v>0.629</v>
      </c>
      <c r="X584" s="33">
        <f t="shared" si="101"/>
        <v>271.72800000000001</v>
      </c>
      <c r="Y584" s="18" t="str">
        <f>IF(R584="","",VLOOKUP(R584,CUSTOMS!$E$3:$N$2548,8,FALSE))</f>
        <v>美元</v>
      </c>
      <c r="Z584" s="18" t="str">
        <f>IF(R584="","",VLOOKUP(R584,CUSTOMS!$E$3:$N$2548,9,FALSE))</f>
        <v>中国</v>
      </c>
      <c r="AA584" s="18" t="str">
        <f>IF(R584="","",VLOOKUP(R584,CUSTOMS!$E$3:$N$2548,10,FALSE))</f>
        <v>美国</v>
      </c>
      <c r="AB584" s="33">
        <f>IF(R584="","",VLOOKUP(G584,WMS!$E$3:$T$2203,15,FALSE))</f>
        <v>7.4999999999999997E-2</v>
      </c>
      <c r="AC584" s="33">
        <f t="shared" si="102"/>
        <v>32.4</v>
      </c>
      <c r="AD584" s="33" t="str">
        <f>IF(S584="","",VLOOKUP(S584,海关监管条件!$A$1:$B$3000,2,FALSE))</f>
        <v xml:space="preserve">A </v>
      </c>
    </row>
    <row r="585" spans="1:30">
      <c r="A585" s="2">
        <v>43630</v>
      </c>
      <c r="B585" s="2">
        <v>43633</v>
      </c>
      <c r="C585" s="2" t="s">
        <v>4215</v>
      </c>
      <c r="D585" s="3" t="s">
        <v>1852</v>
      </c>
      <c r="E585" s="3" t="s">
        <v>3744</v>
      </c>
      <c r="F585" s="3">
        <v>42115946</v>
      </c>
      <c r="G585" s="17" t="str">
        <f t="shared" si="96"/>
        <v>KG-ARI-1904-00124-03133/42115946</v>
      </c>
      <c r="H585" s="18">
        <f>IF(G585="","",VLOOKUP(G585,WMS!$E$3:$Q$2203,7,FALSE))</f>
        <v>6</v>
      </c>
      <c r="I585" s="18">
        <f>IF(G585="","",VLOOKUP(G585,WMS!$E$3:$Q$2203,8,FALSE))</f>
        <v>3.25</v>
      </c>
      <c r="J585" s="18">
        <f>IF(G585="","",VLOOKUP(G585,WMS!$E$3:$Q$2203,13,FALSE))</f>
        <v>2.5000000000000001E-2</v>
      </c>
      <c r="K585" s="26" t="b">
        <f t="shared" si="97"/>
        <v>1</v>
      </c>
      <c r="L585" s="7">
        <v>14</v>
      </c>
      <c r="M585" s="27">
        <f>IF(G585="","",VLOOKUP(G585,WMS!$E$3:$U$2203,7,0)*L585)</f>
        <v>84</v>
      </c>
      <c r="N585" s="28" t="str">
        <f>IF(G585="","",VLOOKUP(G585,WMS!$E$3:$U$2203,17,0))</f>
        <v>A38-102</v>
      </c>
      <c r="O585" s="29">
        <f t="shared" si="98"/>
        <v>45.5</v>
      </c>
      <c r="P585" s="29">
        <f t="shared" si="99"/>
        <v>0.35000000000000003</v>
      </c>
      <c r="Q585" s="26" t="str">
        <f>IF(G585="","",VLOOKUP(G585,WMS!$E$3:$G$2203,2,FALSE))</f>
        <v>KAS19043001</v>
      </c>
      <c r="R585" s="26" t="str">
        <f>IF(G585="","",VLOOKUP(G585,WMS!$E$3:$G$2203,3,FALSE))</f>
        <v>KAS1904300105</v>
      </c>
      <c r="S585" s="17" t="str">
        <f>IF(R585="","",VLOOKUP(R585,CUSTOMS!$E$3:$N$2548,2,FALSE))</f>
        <v>7323990000</v>
      </c>
      <c r="T585" s="17" t="str">
        <f>IF(R585="","",VLOOKUP(R585,CUSTOMS!$E$3:$N$2548,3,FALSE))</f>
        <v>铁制厨房架</v>
      </c>
      <c r="U585" s="18">
        <f t="shared" si="100"/>
        <v>84</v>
      </c>
      <c r="V585" s="18" t="str">
        <f>IF(R585="","",VLOOKUP(R585,CUSTOMS!$E$3:$N$1470,5,FALSE))</f>
        <v>只</v>
      </c>
      <c r="W585" s="33">
        <f>IF(R585="","",VLOOKUP(R585,CUSTOMS!$E$3:$N$2548,6,FALSE))</f>
        <v>0.89</v>
      </c>
      <c r="X585" s="33">
        <f t="shared" si="101"/>
        <v>74.760000000000005</v>
      </c>
      <c r="Y585" s="18" t="str">
        <f>IF(R585="","",VLOOKUP(R585,CUSTOMS!$E$3:$N$2548,8,FALSE))</f>
        <v>美元</v>
      </c>
      <c r="Z585" s="18" t="str">
        <f>IF(R585="","",VLOOKUP(R585,CUSTOMS!$E$3:$N$2548,9,FALSE))</f>
        <v>中国</v>
      </c>
      <c r="AA585" s="18" t="str">
        <f>IF(R585="","",VLOOKUP(R585,CUSTOMS!$E$3:$N$2548,10,FALSE))</f>
        <v>美国</v>
      </c>
      <c r="AB585" s="33">
        <f>IF(R585="","",VLOOKUP(G585,WMS!$E$3:$T$2203,15,FALSE))</f>
        <v>0.45999999999999996</v>
      </c>
      <c r="AC585" s="33">
        <f t="shared" si="102"/>
        <v>38.64</v>
      </c>
      <c r="AD585" s="33" t="str">
        <f>IF(S585="","",VLOOKUP(S585,海关监管条件!$A$1:$B$3000,2,FALSE))</f>
        <v>A</v>
      </c>
    </row>
    <row r="586" spans="1:30">
      <c r="A586" s="2">
        <v>43630</v>
      </c>
      <c r="B586" s="2">
        <v>43633</v>
      </c>
      <c r="C586" s="2" t="s">
        <v>4215</v>
      </c>
      <c r="D586" s="3" t="s">
        <v>1852</v>
      </c>
      <c r="E586" s="3" t="s">
        <v>3744</v>
      </c>
      <c r="F586" s="3">
        <v>42635154</v>
      </c>
      <c r="G586" s="17" t="str">
        <f t="shared" si="96"/>
        <v>KG-ARI-1904-00124-03133/42635154</v>
      </c>
      <c r="H586" s="18">
        <f>IF(G586="","",VLOOKUP(G586,WMS!$E$3:$Q$2203,7,FALSE))</f>
        <v>6</v>
      </c>
      <c r="I586" s="18">
        <f>IF(G586="","",VLOOKUP(G586,WMS!$E$3:$Q$2203,8,FALSE))</f>
        <v>1.85</v>
      </c>
      <c r="J586" s="18">
        <f>IF(G586="","",VLOOKUP(G586,WMS!$E$3:$Q$2203,13,FALSE))</f>
        <v>8.9999999999999993E-3</v>
      </c>
      <c r="K586" s="26" t="b">
        <f t="shared" si="97"/>
        <v>1</v>
      </c>
      <c r="L586" s="7">
        <v>20</v>
      </c>
      <c r="M586" s="27">
        <f>IF(G586="","",VLOOKUP(G586,WMS!$E$3:$U$2203,7,0)*L586)</f>
        <v>120</v>
      </c>
      <c r="N586" s="28" t="str">
        <f>IF(G586="","",VLOOKUP(G586,WMS!$E$3:$U$2203,17,0))</f>
        <v>A38-203</v>
      </c>
      <c r="O586" s="29">
        <f t="shared" si="98"/>
        <v>37</v>
      </c>
      <c r="P586" s="29">
        <f t="shared" si="99"/>
        <v>0.18</v>
      </c>
      <c r="Q586" s="26" t="str">
        <f>IF(G586="","",VLOOKUP(G586,WMS!$E$3:$G$2203,2,FALSE))</f>
        <v>KAS19043001</v>
      </c>
      <c r="R586" s="26" t="str">
        <f>IF(G586="","",VLOOKUP(G586,WMS!$E$3:$G$2203,3,FALSE))</f>
        <v>KAS1904300107</v>
      </c>
      <c r="S586" s="17" t="str">
        <f>IF(R586="","",VLOOKUP(R586,CUSTOMS!$E$3:$N$2548,2,FALSE))</f>
        <v>7615109090</v>
      </c>
      <c r="T586" s="17" t="str">
        <f>IF(R586="","",VLOOKUP(R586,CUSTOMS!$E$3:$N$2548,3,FALSE))</f>
        <v>铝制口杯</v>
      </c>
      <c r="U586" s="18">
        <f t="shared" si="100"/>
        <v>120</v>
      </c>
      <c r="V586" s="18" t="str">
        <f>IF(R586="","",VLOOKUP(R586,CUSTOMS!$E$3:$N$1470,5,FALSE))</f>
        <v>套</v>
      </c>
      <c r="W586" s="33">
        <f>IF(R586="","",VLOOKUP(R586,CUSTOMS!$E$3:$N$2548,6,FALSE))</f>
        <v>3.35</v>
      </c>
      <c r="X586" s="33">
        <f t="shared" si="101"/>
        <v>402</v>
      </c>
      <c r="Y586" s="18" t="str">
        <f>IF(R586="","",VLOOKUP(R586,CUSTOMS!$E$3:$N$2548,8,FALSE))</f>
        <v>美元</v>
      </c>
      <c r="Z586" s="18" t="str">
        <f>IF(R586="","",VLOOKUP(R586,CUSTOMS!$E$3:$N$2548,9,FALSE))</f>
        <v>中国</v>
      </c>
      <c r="AA586" s="18" t="str">
        <f>IF(R586="","",VLOOKUP(R586,CUSTOMS!$E$3:$N$2548,10,FALSE))</f>
        <v>美国</v>
      </c>
      <c r="AB586" s="33">
        <f>IF(R586="","",VLOOKUP(G586,WMS!$E$3:$T$2203,15,FALSE))</f>
        <v>0.24500000000000002</v>
      </c>
      <c r="AC586" s="33">
        <f t="shared" si="102"/>
        <v>29.400000000000002</v>
      </c>
      <c r="AD586" s="33" t="str">
        <f>IF(S586="","",VLOOKUP(S586,海关监管条件!$A$1:$B$3000,2,FALSE))</f>
        <v xml:space="preserve">A </v>
      </c>
    </row>
    <row r="587" spans="1:30">
      <c r="A587" s="2">
        <v>43630</v>
      </c>
      <c r="B587" s="2">
        <v>43633</v>
      </c>
      <c r="C587" s="2" t="s">
        <v>4215</v>
      </c>
      <c r="D587" s="3" t="s">
        <v>1801</v>
      </c>
      <c r="E587" s="3" t="s">
        <v>3725</v>
      </c>
      <c r="F587" s="3" t="s">
        <v>4236</v>
      </c>
      <c r="G587" s="17" t="str">
        <f t="shared" si="96"/>
        <v>KG-ARI-1904-00125-03046/42687474</v>
      </c>
      <c r="H587" s="18">
        <f>IF(G587="","",VLOOKUP(G587,WMS!$E$3:$Q$2203,7,FALSE))</f>
        <v>12</v>
      </c>
      <c r="I587" s="18">
        <f>IF(G587="","",VLOOKUP(G587,WMS!$E$3:$Q$2203,8,FALSE))</f>
        <v>0.83</v>
      </c>
      <c r="J587" s="18">
        <f>IF(G587="","",VLOOKUP(G587,WMS!$E$3:$Q$2203,13,FALSE))</f>
        <v>1.4E-2</v>
      </c>
      <c r="K587" s="26" t="b">
        <f t="shared" si="97"/>
        <v>1</v>
      </c>
      <c r="L587" s="7">
        <v>1</v>
      </c>
      <c r="M587" s="27">
        <f>IF(G587="","",VLOOKUP(G587,WMS!$E$3:$U$2203,7,0)*L587)</f>
        <v>12</v>
      </c>
      <c r="N587" s="28" t="str">
        <f>IF(G587="","",VLOOKUP(G587,WMS!$E$3:$U$2203,17,0))</f>
        <v>A32-201</v>
      </c>
      <c r="O587" s="29">
        <f t="shared" si="98"/>
        <v>0.83</v>
      </c>
      <c r="P587" s="29">
        <f t="shared" si="99"/>
        <v>1.4E-2</v>
      </c>
      <c r="Q587" s="26" t="str">
        <f>IF(G587="","",VLOOKUP(G587,WMS!$E$3:$G$2203,2,FALSE))</f>
        <v>KAS19042712</v>
      </c>
      <c r="R587" s="26" t="str">
        <f>IF(G587="","",VLOOKUP(G587,WMS!$E$3:$G$2203,3,FALSE))</f>
        <v>KAS1904271202</v>
      </c>
      <c r="S587" s="17" t="str">
        <f>IF(R587="","",VLOOKUP(R587,CUSTOMS!$E$3:$N$2548,2,FALSE))</f>
        <v>9505900000</v>
      </c>
      <c r="T587" s="17" t="str">
        <f>IF(R587="","",VLOOKUP(R587,CUSTOMS!$E$3:$N$2548,3,FALSE))</f>
        <v>节日用品：毛毡挂饰</v>
      </c>
      <c r="U587" s="18">
        <f t="shared" si="100"/>
        <v>0.66</v>
      </c>
      <c r="V587" s="18" t="str">
        <f>IF(R587="","",VLOOKUP(R587,CUSTOMS!$E$3:$N$1470,5,FALSE))</f>
        <v>千克</v>
      </c>
      <c r="W587" s="33">
        <f>IF(R587="","",VLOOKUP(R587,CUSTOMS!$E$3:$N$2548,6,FALSE))</f>
        <v>7</v>
      </c>
      <c r="X587" s="33">
        <f t="shared" si="101"/>
        <v>4.62</v>
      </c>
      <c r="Y587" s="18" t="str">
        <f>IF(R587="","",VLOOKUP(R587,CUSTOMS!$E$3:$N$2548,8,FALSE))</f>
        <v>港币</v>
      </c>
      <c r="Z587" s="18" t="str">
        <f>IF(R587="","",VLOOKUP(R587,CUSTOMS!$E$3:$N$2548,9,FALSE))</f>
        <v>中国</v>
      </c>
      <c r="AA587" s="18" t="str">
        <f>IF(R587="","",VLOOKUP(R587,CUSTOMS!$E$3:$N$2548,10,FALSE))</f>
        <v>美国</v>
      </c>
      <c r="AB587" s="33">
        <f>IF(R587="","",VLOOKUP(G587,WMS!$E$3:$T$2203,15,FALSE))</f>
        <v>5.5E-2</v>
      </c>
      <c r="AC587" s="33">
        <f t="shared" si="102"/>
        <v>0.66</v>
      </c>
      <c r="AD587" s="33" t="str">
        <f>IF(S587="","",VLOOKUP(S587,海关监管条件!$A$1:$B$3000,2,FALSE))</f>
        <v xml:space="preserve">无 </v>
      </c>
    </row>
    <row r="588" spans="1:30">
      <c r="A588" s="2">
        <v>43630</v>
      </c>
      <c r="B588" s="2">
        <v>43633</v>
      </c>
      <c r="C588" s="2" t="s">
        <v>4215</v>
      </c>
      <c r="D588" s="3" t="s">
        <v>1801</v>
      </c>
      <c r="E588" s="3" t="s">
        <v>3725</v>
      </c>
      <c r="F588" s="3" t="s">
        <v>4237</v>
      </c>
      <c r="G588" s="17" t="str">
        <f t="shared" si="96"/>
        <v>KG-ARI-1904-00125-03046/42715849</v>
      </c>
      <c r="H588" s="18">
        <f>IF(G588="","",VLOOKUP(G588,WMS!$E$3:$Q$2203,7,FALSE))</f>
        <v>12</v>
      </c>
      <c r="I588" s="18">
        <f>IF(G588="","",VLOOKUP(G588,WMS!$E$3:$Q$2203,8,FALSE))</f>
        <v>0.96</v>
      </c>
      <c r="J588" s="18">
        <f>IF(G588="","",VLOOKUP(G588,WMS!$E$3:$Q$2203,13,FALSE))</f>
        <v>4.0000000000000001E-3</v>
      </c>
      <c r="K588" s="26" t="b">
        <f t="shared" si="97"/>
        <v>1</v>
      </c>
      <c r="L588" s="7">
        <v>1</v>
      </c>
      <c r="M588" s="27">
        <f>IF(G588="","",VLOOKUP(G588,WMS!$E$3:$U$2203,7,0)*L588)</f>
        <v>12</v>
      </c>
      <c r="N588" s="28" t="str">
        <f>IF(G588="","",VLOOKUP(G588,WMS!$E$3:$U$2203,17,0))</f>
        <v>A32-201</v>
      </c>
      <c r="O588" s="29">
        <f t="shared" si="98"/>
        <v>0.96</v>
      </c>
      <c r="P588" s="29">
        <f t="shared" si="99"/>
        <v>4.0000000000000001E-3</v>
      </c>
      <c r="Q588" s="26" t="str">
        <f>IF(G588="","",VLOOKUP(G588,WMS!$E$3:$G$2203,2,FALSE))</f>
        <v>KAS19042712</v>
      </c>
      <c r="R588" s="26" t="str">
        <f>IF(G588="","",VLOOKUP(G588,WMS!$E$3:$G$2203,3,FALSE))</f>
        <v>KAS1904271203</v>
      </c>
      <c r="S588" s="17">
        <f>IF(R588="","",VLOOKUP(R588,CUSTOMS!$E$3:$N$2548,2,FALSE))</f>
        <v>4819400000</v>
      </c>
      <c r="T588" s="17" t="str">
        <f>IF(R588="","",VLOOKUP(R588,CUSTOMS!$E$3:$N$2548,3,FALSE))</f>
        <v>纸袋</v>
      </c>
      <c r="U588" s="18">
        <f t="shared" si="100"/>
        <v>0.8899999999999999</v>
      </c>
      <c r="V588" s="18" t="str">
        <f>IF(R588="","",VLOOKUP(R588,CUSTOMS!$E$3:$N$1470,5,FALSE))</f>
        <v>千克</v>
      </c>
      <c r="W588" s="33">
        <f>IF(R588="","",VLOOKUP(R588,CUSTOMS!$E$3:$N$2548,6,FALSE))</f>
        <v>7</v>
      </c>
      <c r="X588" s="33">
        <f t="shared" si="101"/>
        <v>6.2299999999999995</v>
      </c>
      <c r="Y588" s="18" t="str">
        <f>IF(R588="","",VLOOKUP(R588,CUSTOMS!$E$3:$N$2548,8,FALSE))</f>
        <v>港币</v>
      </c>
      <c r="Z588" s="18" t="str">
        <f>IF(R588="","",VLOOKUP(R588,CUSTOMS!$E$3:$N$2548,9,FALSE))</f>
        <v>中国</v>
      </c>
      <c r="AA588" s="18" t="str">
        <f>IF(R588="","",VLOOKUP(R588,CUSTOMS!$E$3:$N$2548,10,FALSE))</f>
        <v>美国</v>
      </c>
      <c r="AB588" s="33">
        <f>IF(R588="","",VLOOKUP(G588,WMS!$E$3:$T$2203,15,FALSE))</f>
        <v>7.4166666666666659E-2</v>
      </c>
      <c r="AC588" s="33">
        <f t="shared" si="102"/>
        <v>0.8899999999999999</v>
      </c>
      <c r="AD588" s="33" t="str">
        <f>IF(S588="","",VLOOKUP(S588,海关监管条件!$A$1:$B$3000,2,FALSE))</f>
        <v>无</v>
      </c>
    </row>
    <row r="589" spans="1:30">
      <c r="A589" s="2">
        <v>43630</v>
      </c>
      <c r="B589" s="2">
        <v>43633</v>
      </c>
      <c r="C589" s="2" t="s">
        <v>4215</v>
      </c>
      <c r="D589" s="3" t="s">
        <v>1801</v>
      </c>
      <c r="E589" s="3" t="s">
        <v>3725</v>
      </c>
      <c r="F589" s="3" t="s">
        <v>4238</v>
      </c>
      <c r="G589" s="17" t="str">
        <f t="shared" si="96"/>
        <v>KG-ARI-1904-00125-03046/42715856</v>
      </c>
      <c r="H589" s="18">
        <f>IF(G589="","",VLOOKUP(G589,WMS!$E$3:$Q$2203,7,FALSE))</f>
        <v>12</v>
      </c>
      <c r="I589" s="18">
        <f>IF(G589="","",VLOOKUP(G589,WMS!$E$3:$Q$2203,8,FALSE))</f>
        <v>0.96</v>
      </c>
      <c r="J589" s="18">
        <f>IF(G589="","",VLOOKUP(G589,WMS!$E$3:$Q$2203,13,FALSE))</f>
        <v>4.0000000000000001E-3</v>
      </c>
      <c r="K589" s="26" t="b">
        <f t="shared" si="97"/>
        <v>1</v>
      </c>
      <c r="L589" s="7">
        <v>1</v>
      </c>
      <c r="M589" s="27">
        <f>IF(G589="","",VLOOKUP(G589,WMS!$E$3:$U$2203,7,0)*L589)</f>
        <v>12</v>
      </c>
      <c r="N589" s="28" t="str">
        <f>IF(G589="","",VLOOKUP(G589,WMS!$E$3:$U$2203,17,0))</f>
        <v>A32-201</v>
      </c>
      <c r="O589" s="29">
        <f t="shared" si="98"/>
        <v>0.96</v>
      </c>
      <c r="P589" s="29">
        <f t="shared" si="99"/>
        <v>4.0000000000000001E-3</v>
      </c>
      <c r="Q589" s="26" t="str">
        <f>IF(G589="","",VLOOKUP(G589,WMS!$E$3:$G$2203,2,FALSE))</f>
        <v>KAS19042712</v>
      </c>
      <c r="R589" s="26" t="str">
        <f>IF(G589="","",VLOOKUP(G589,WMS!$E$3:$G$2203,3,FALSE))</f>
        <v>KAS1904271203</v>
      </c>
      <c r="S589" s="17">
        <f>IF(R589="","",VLOOKUP(R589,CUSTOMS!$E$3:$N$2548,2,FALSE))</f>
        <v>4819400000</v>
      </c>
      <c r="T589" s="17" t="str">
        <f>IF(R589="","",VLOOKUP(R589,CUSTOMS!$E$3:$N$2548,3,FALSE))</f>
        <v>纸袋</v>
      </c>
      <c r="U589" s="18">
        <f t="shared" si="100"/>
        <v>0.8899999999999999</v>
      </c>
      <c r="V589" s="18" t="str">
        <f>IF(R589="","",VLOOKUP(R589,CUSTOMS!$E$3:$N$1470,5,FALSE))</f>
        <v>千克</v>
      </c>
      <c r="W589" s="33">
        <f>IF(R589="","",VLOOKUP(R589,CUSTOMS!$E$3:$N$2548,6,FALSE))</f>
        <v>7</v>
      </c>
      <c r="X589" s="33">
        <f t="shared" si="101"/>
        <v>6.2299999999999995</v>
      </c>
      <c r="Y589" s="18" t="str">
        <f>IF(R589="","",VLOOKUP(R589,CUSTOMS!$E$3:$N$2548,8,FALSE))</f>
        <v>港币</v>
      </c>
      <c r="Z589" s="18" t="str">
        <f>IF(R589="","",VLOOKUP(R589,CUSTOMS!$E$3:$N$2548,9,FALSE))</f>
        <v>中国</v>
      </c>
      <c r="AA589" s="18" t="str">
        <f>IF(R589="","",VLOOKUP(R589,CUSTOMS!$E$3:$N$2548,10,FALSE))</f>
        <v>美国</v>
      </c>
      <c r="AB589" s="33">
        <f>IF(R589="","",VLOOKUP(G589,WMS!$E$3:$T$2203,15,FALSE))</f>
        <v>7.4166666666666659E-2</v>
      </c>
      <c r="AC589" s="33">
        <f t="shared" si="102"/>
        <v>0.8899999999999999</v>
      </c>
      <c r="AD589" s="33" t="str">
        <f>IF(S589="","",VLOOKUP(S589,海关监管条件!$A$1:$B$3000,2,FALSE))</f>
        <v>无</v>
      </c>
    </row>
    <row r="590" spans="1:30">
      <c r="A590" s="2">
        <v>43630</v>
      </c>
      <c r="B590" s="2">
        <v>43633</v>
      </c>
      <c r="C590" s="2" t="s">
        <v>4215</v>
      </c>
      <c r="D590" s="3" t="s">
        <v>1542</v>
      </c>
      <c r="E590" s="3" t="s">
        <v>3579</v>
      </c>
      <c r="F590" s="3" t="s">
        <v>3583</v>
      </c>
      <c r="G590" s="17" t="str">
        <f t="shared" ref="G590:G653" si="103">IF(F590="","",E590&amp;"/"&amp;F590)</f>
        <v>KG-ARI-1904-00125-03111/42715368</v>
      </c>
      <c r="H590" s="18">
        <f>IF(G590="","",VLOOKUP(G590,WMS!$E$3:$Q$2203,7,FALSE))</f>
        <v>12</v>
      </c>
      <c r="I590" s="18">
        <f>IF(G590="","",VLOOKUP(G590,WMS!$E$3:$Q$2203,8,FALSE))</f>
        <v>3.9</v>
      </c>
      <c r="J590" s="18">
        <f>IF(G590="","",VLOOKUP(G590,WMS!$E$3:$Q$2203,13,FALSE))</f>
        <v>1.2999999999999999E-2</v>
      </c>
      <c r="K590" s="26" t="b">
        <f t="shared" ref="K590:K653" si="104">IF(M590="","",EXACT(H590,M590/L590))</f>
        <v>1</v>
      </c>
      <c r="L590" s="7">
        <v>1</v>
      </c>
      <c r="M590" s="27">
        <f>IF(G590="","",VLOOKUP(G590,WMS!$E$3:$U$2203,7,0)*L590)</f>
        <v>12</v>
      </c>
      <c r="N590" s="28" t="str">
        <f>IF(G590="","",VLOOKUP(G590,WMS!$E$3:$U$2203,17,0))</f>
        <v>A27-201</v>
      </c>
      <c r="O590" s="29">
        <f t="shared" ref="O590:O653" si="105">IF(L590="","",I590*L590)</f>
        <v>3.9</v>
      </c>
      <c r="P590" s="29">
        <f t="shared" ref="P590:P653" si="106">IF(L590="","",J590*L590)</f>
        <v>1.2999999999999999E-2</v>
      </c>
      <c r="Q590" s="26" t="str">
        <f>IF(G590="","",VLOOKUP(G590,WMS!$E$3:$G$2203,2,FALSE))</f>
        <v>KAS19032804</v>
      </c>
      <c r="R590" s="26" t="str">
        <f>IF(G590="","",VLOOKUP(G590,WMS!$E$3:$G$2203,3,FALSE))</f>
        <v>KAS1903280404</v>
      </c>
      <c r="S590" s="17" t="str">
        <f>IF(R590="","",VLOOKUP(R590,CUSTOMS!$E$3:$N$2548,2,FALSE))</f>
        <v>6911101900</v>
      </c>
      <c r="T590" s="17" t="str">
        <f>IF(R590="","",VLOOKUP(R590,CUSTOMS!$E$3:$N$2548,3,FALSE))</f>
        <v>日用瓷：350ML杯</v>
      </c>
      <c r="U590" s="18">
        <f t="shared" ref="U590:U653" si="107">IF(V590="","",IF(V590="千克",M590*AB590,M590))</f>
        <v>12</v>
      </c>
      <c r="V590" s="18" t="str">
        <f>IF(R590="","",VLOOKUP(R590,CUSTOMS!$E$3:$N$1470,5,FALSE))</f>
        <v>只</v>
      </c>
      <c r="W590" s="33">
        <f>IF(R590="","",VLOOKUP(R590,CUSTOMS!$E$3:$N$2548,6,FALSE))</f>
        <v>0.37</v>
      </c>
      <c r="X590" s="33">
        <f t="shared" ref="X590:X653" si="108">IF(W590="","",U590*W590)</f>
        <v>4.4399999999999995</v>
      </c>
      <c r="Y590" s="18" t="str">
        <f>IF(R590="","",VLOOKUP(R590,CUSTOMS!$E$3:$N$2548,8,FALSE))</f>
        <v>美元</v>
      </c>
      <c r="Z590" s="18" t="str">
        <f>IF(R590="","",VLOOKUP(R590,CUSTOMS!$E$3:$N$2548,9,FALSE))</f>
        <v>中国</v>
      </c>
      <c r="AA590" s="18" t="str">
        <f>IF(R590="","",VLOOKUP(R590,CUSTOMS!$E$3:$N$2548,10,FALSE))</f>
        <v>美国</v>
      </c>
      <c r="AB590" s="33">
        <f>IF(R590="","",VLOOKUP(G590,WMS!$E$3:$T$2203,15,FALSE))</f>
        <v>0.25833333333333336</v>
      </c>
      <c r="AC590" s="33">
        <f t="shared" ref="AC590:AC653" si="109">IF(AB590="","",M590*AB590)</f>
        <v>3.1000000000000005</v>
      </c>
      <c r="AD590" s="33" t="str">
        <f>IF(S590="","",VLOOKUP(S590,海关监管条件!$A$1:$B$3000,2,FALSE))</f>
        <v>A</v>
      </c>
    </row>
    <row r="591" spans="1:30">
      <c r="A591" s="2">
        <v>43630</v>
      </c>
      <c r="B591" s="2">
        <v>43633</v>
      </c>
      <c r="C591" s="2" t="s">
        <v>4215</v>
      </c>
      <c r="D591" s="3" t="s">
        <v>1542</v>
      </c>
      <c r="E591" s="3" t="s">
        <v>3579</v>
      </c>
      <c r="F591" s="3" t="s">
        <v>3582</v>
      </c>
      <c r="G591" s="17" t="str">
        <f t="shared" si="103"/>
        <v>KG-ARI-1904-00125-03111/42715405</v>
      </c>
      <c r="H591" s="18">
        <f>IF(G591="","",VLOOKUP(G591,WMS!$E$3:$Q$2203,7,FALSE))</f>
        <v>8</v>
      </c>
      <c r="I591" s="18">
        <f>IF(G591="","",VLOOKUP(G591,WMS!$E$3:$Q$2203,8,FALSE))</f>
        <v>4</v>
      </c>
      <c r="J591" s="18">
        <f>IF(G591="","",VLOOKUP(G591,WMS!$E$3:$Q$2203,13,FALSE))</f>
        <v>1.4999999999999999E-2</v>
      </c>
      <c r="K591" s="26" t="b">
        <f t="shared" si="104"/>
        <v>1</v>
      </c>
      <c r="L591" s="7">
        <v>2</v>
      </c>
      <c r="M591" s="27">
        <f>IF(G591="","",VLOOKUP(G591,WMS!$E$3:$U$2203,7,0)*L591)</f>
        <v>16</v>
      </c>
      <c r="N591" s="28" t="str">
        <f>IF(G591="","",VLOOKUP(G591,WMS!$E$3:$U$2203,17,0))</f>
        <v>A27-201</v>
      </c>
      <c r="O591" s="29">
        <f t="shared" si="105"/>
        <v>8</v>
      </c>
      <c r="P591" s="29">
        <f t="shared" si="106"/>
        <v>0.03</v>
      </c>
      <c r="Q591" s="26" t="str">
        <f>IF(G591="","",VLOOKUP(G591,WMS!$E$3:$G$2203,2,FALSE))</f>
        <v>KAS19032804</v>
      </c>
      <c r="R591" s="26" t="str">
        <f>IF(G591="","",VLOOKUP(G591,WMS!$E$3:$G$2203,3,FALSE))</f>
        <v>KAS1903280403</v>
      </c>
      <c r="S591" s="17" t="str">
        <f>IF(R591="","",VLOOKUP(R591,CUSTOMS!$E$3:$N$2548,2,FALSE))</f>
        <v>6911101900</v>
      </c>
      <c r="T591" s="17" t="str">
        <f>IF(R591="","",VLOOKUP(R591,CUSTOMS!$E$3:$N$2548,3,FALSE))</f>
        <v>日用瓷：500ML杯</v>
      </c>
      <c r="U591" s="18">
        <f t="shared" si="107"/>
        <v>16</v>
      </c>
      <c r="V591" s="18" t="str">
        <f>IF(R591="","",VLOOKUP(R591,CUSTOMS!$E$3:$N$1470,5,FALSE))</f>
        <v>只</v>
      </c>
      <c r="W591" s="33">
        <f>IF(R591="","",VLOOKUP(R591,CUSTOMS!$E$3:$N$2548,6,FALSE))</f>
        <v>0.83</v>
      </c>
      <c r="X591" s="33">
        <f t="shared" si="108"/>
        <v>13.28</v>
      </c>
      <c r="Y591" s="18" t="str">
        <f>IF(R591="","",VLOOKUP(R591,CUSTOMS!$E$3:$N$2548,8,FALSE))</f>
        <v>美元</v>
      </c>
      <c r="Z591" s="18" t="str">
        <f>IF(R591="","",VLOOKUP(R591,CUSTOMS!$E$3:$N$2548,9,FALSE))</f>
        <v>中国</v>
      </c>
      <c r="AA591" s="18" t="str">
        <f>IF(R591="","",VLOOKUP(R591,CUSTOMS!$E$3:$N$2548,10,FALSE))</f>
        <v>美国</v>
      </c>
      <c r="AB591" s="33">
        <f>IF(R591="","",VLOOKUP(G591,WMS!$E$3:$T$2203,15,FALSE))</f>
        <v>0.36124999999999996</v>
      </c>
      <c r="AC591" s="33">
        <f t="shared" si="109"/>
        <v>5.7799999999999994</v>
      </c>
      <c r="AD591" s="33" t="str">
        <f>IF(S591="","",VLOOKUP(S591,海关监管条件!$A$1:$B$3000,2,FALSE))</f>
        <v>A</v>
      </c>
    </row>
    <row r="592" spans="1:30">
      <c r="A592" s="2">
        <v>43630</v>
      </c>
      <c r="B592" s="2">
        <v>43633</v>
      </c>
      <c r="C592" s="2" t="s">
        <v>4215</v>
      </c>
      <c r="D592" s="3" t="s">
        <v>1542</v>
      </c>
      <c r="E592" s="3" t="s">
        <v>3579</v>
      </c>
      <c r="F592" s="3" t="s">
        <v>3584</v>
      </c>
      <c r="G592" s="17" t="str">
        <f t="shared" si="103"/>
        <v>KG-ARI-1904-00125-03111/42715443</v>
      </c>
      <c r="H592" s="18">
        <f>IF(G592="","",VLOOKUP(G592,WMS!$E$3:$Q$2203,7,FALSE))</f>
        <v>8</v>
      </c>
      <c r="I592" s="18">
        <f>IF(G592="","",VLOOKUP(G592,WMS!$E$3:$Q$2203,8,FALSE))</f>
        <v>4</v>
      </c>
      <c r="J592" s="18">
        <f>IF(G592="","",VLOOKUP(G592,WMS!$E$3:$Q$2203,13,FALSE))</f>
        <v>1.4999999999999999E-2</v>
      </c>
      <c r="K592" s="26" t="b">
        <f t="shared" si="104"/>
        <v>1</v>
      </c>
      <c r="L592" s="7">
        <v>2</v>
      </c>
      <c r="M592" s="27">
        <f>IF(G592="","",VLOOKUP(G592,WMS!$E$3:$U$2203,7,0)*L592)</f>
        <v>16</v>
      </c>
      <c r="N592" s="28" t="str">
        <f>IF(G592="","",VLOOKUP(G592,WMS!$E$3:$U$2203,17,0))</f>
        <v>A27-201</v>
      </c>
      <c r="O592" s="29">
        <f t="shared" si="105"/>
        <v>8</v>
      </c>
      <c r="P592" s="29">
        <f t="shared" si="106"/>
        <v>0.03</v>
      </c>
      <c r="Q592" s="26" t="str">
        <f>IF(G592="","",VLOOKUP(G592,WMS!$E$3:$G$2203,2,FALSE))</f>
        <v>KAS19032804</v>
      </c>
      <c r="R592" s="26" t="str">
        <f>IF(G592="","",VLOOKUP(G592,WMS!$E$3:$G$2203,3,FALSE))</f>
        <v>KAS1903280403</v>
      </c>
      <c r="S592" s="17" t="str">
        <f>IF(R592="","",VLOOKUP(R592,CUSTOMS!$E$3:$N$2548,2,FALSE))</f>
        <v>6911101900</v>
      </c>
      <c r="T592" s="17" t="str">
        <f>IF(R592="","",VLOOKUP(R592,CUSTOMS!$E$3:$N$2548,3,FALSE))</f>
        <v>日用瓷：500ML杯</v>
      </c>
      <c r="U592" s="18">
        <f t="shared" si="107"/>
        <v>16</v>
      </c>
      <c r="V592" s="18" t="str">
        <f>IF(R592="","",VLOOKUP(R592,CUSTOMS!$E$3:$N$1470,5,FALSE))</f>
        <v>只</v>
      </c>
      <c r="W592" s="33">
        <f>IF(R592="","",VLOOKUP(R592,CUSTOMS!$E$3:$N$2548,6,FALSE))</f>
        <v>0.83</v>
      </c>
      <c r="X592" s="33">
        <f t="shared" si="108"/>
        <v>13.28</v>
      </c>
      <c r="Y592" s="18" t="str">
        <f>IF(R592="","",VLOOKUP(R592,CUSTOMS!$E$3:$N$2548,8,FALSE))</f>
        <v>美元</v>
      </c>
      <c r="Z592" s="18" t="str">
        <f>IF(R592="","",VLOOKUP(R592,CUSTOMS!$E$3:$N$2548,9,FALSE))</f>
        <v>中国</v>
      </c>
      <c r="AA592" s="18" t="str">
        <f>IF(R592="","",VLOOKUP(R592,CUSTOMS!$E$3:$N$2548,10,FALSE))</f>
        <v>美国</v>
      </c>
      <c r="AB592" s="33">
        <f>IF(R592="","",VLOOKUP(G592,WMS!$E$3:$T$2203,15,FALSE))</f>
        <v>0.36125000000000002</v>
      </c>
      <c r="AC592" s="33">
        <f t="shared" si="109"/>
        <v>5.78</v>
      </c>
      <c r="AD592" s="33" t="str">
        <f>IF(S592="","",VLOOKUP(S592,海关监管条件!$A$1:$B$3000,2,FALSE))</f>
        <v>A</v>
      </c>
    </row>
    <row r="593" spans="1:30">
      <c r="A593" s="2">
        <v>43630</v>
      </c>
      <c r="B593" s="2">
        <v>43633</v>
      </c>
      <c r="C593" s="2" t="s">
        <v>4215</v>
      </c>
      <c r="D593" s="3" t="s">
        <v>1542</v>
      </c>
      <c r="E593" s="3" t="s">
        <v>3579</v>
      </c>
      <c r="F593" s="3" t="s">
        <v>3580</v>
      </c>
      <c r="G593" s="17" t="str">
        <f t="shared" si="103"/>
        <v>KG-ARI-1904-00125-03111/42715481</v>
      </c>
      <c r="H593" s="18">
        <f>IF(G593="","",VLOOKUP(G593,WMS!$E$3:$Q$2203,7,FALSE))</f>
        <v>8</v>
      </c>
      <c r="I593" s="18">
        <f>IF(G593="","",VLOOKUP(G593,WMS!$E$3:$Q$2203,8,FALSE))</f>
        <v>4</v>
      </c>
      <c r="J593" s="18">
        <f>IF(G593="","",VLOOKUP(G593,WMS!$E$3:$Q$2203,13,FALSE))</f>
        <v>1.4999999999999999E-2</v>
      </c>
      <c r="K593" s="26" t="b">
        <f t="shared" si="104"/>
        <v>1</v>
      </c>
      <c r="L593" s="7">
        <v>2</v>
      </c>
      <c r="M593" s="27">
        <f>IF(G593="","",VLOOKUP(G593,WMS!$E$3:$U$2203,7,0)*L593)</f>
        <v>16</v>
      </c>
      <c r="N593" s="28" t="str">
        <f>IF(G593="","",VLOOKUP(G593,WMS!$E$3:$U$2203,17,0))</f>
        <v>A27-201</v>
      </c>
      <c r="O593" s="29">
        <f t="shared" si="105"/>
        <v>8</v>
      </c>
      <c r="P593" s="29">
        <f t="shared" si="106"/>
        <v>0.03</v>
      </c>
      <c r="Q593" s="26" t="str">
        <f>IF(G593="","",VLOOKUP(G593,WMS!$E$3:$G$2203,2,FALSE))</f>
        <v>KAS19032804</v>
      </c>
      <c r="R593" s="26" t="str">
        <f>IF(G593="","",VLOOKUP(G593,WMS!$E$3:$G$2203,3,FALSE))</f>
        <v>KAS1903280402</v>
      </c>
      <c r="S593" s="17" t="str">
        <f>IF(R593="","",VLOOKUP(R593,CUSTOMS!$E$3:$N$2548,2,FALSE))</f>
        <v>6911101900</v>
      </c>
      <c r="T593" s="17" t="str">
        <f>IF(R593="","",VLOOKUP(R593,CUSTOMS!$E$3:$N$2548,3,FALSE))</f>
        <v>日用瓷：500ML杯</v>
      </c>
      <c r="U593" s="18">
        <f t="shared" si="107"/>
        <v>16</v>
      </c>
      <c r="V593" s="18" t="str">
        <f>IF(R593="","",VLOOKUP(R593,CUSTOMS!$E$3:$N$1470,5,FALSE))</f>
        <v>只</v>
      </c>
      <c r="W593" s="33">
        <f>IF(R593="","",VLOOKUP(R593,CUSTOMS!$E$3:$N$2548,6,FALSE))</f>
        <v>1.02</v>
      </c>
      <c r="X593" s="33">
        <f t="shared" si="108"/>
        <v>16.32</v>
      </c>
      <c r="Y593" s="18" t="str">
        <f>IF(R593="","",VLOOKUP(R593,CUSTOMS!$E$3:$N$2548,8,FALSE))</f>
        <v>美元</v>
      </c>
      <c r="Z593" s="18" t="str">
        <f>IF(R593="","",VLOOKUP(R593,CUSTOMS!$E$3:$N$2548,9,FALSE))</f>
        <v>中国</v>
      </c>
      <c r="AA593" s="18" t="str">
        <f>IF(R593="","",VLOOKUP(R593,CUSTOMS!$E$3:$N$2548,10,FALSE))</f>
        <v>美国</v>
      </c>
      <c r="AB593" s="33">
        <f>IF(R593="","",VLOOKUP(G593,WMS!$E$3:$T$2203,15,FALSE))</f>
        <v>0.36124999999999996</v>
      </c>
      <c r="AC593" s="33">
        <f t="shared" si="109"/>
        <v>5.7799999999999994</v>
      </c>
      <c r="AD593" s="33" t="str">
        <f>IF(S593="","",VLOOKUP(S593,海关监管条件!$A$1:$B$3000,2,FALSE))</f>
        <v>A</v>
      </c>
    </row>
    <row r="594" spans="1:30">
      <c r="A594" s="2">
        <v>43630</v>
      </c>
      <c r="B594" s="2">
        <v>43633</v>
      </c>
      <c r="C594" s="2" t="s">
        <v>4215</v>
      </c>
      <c r="D594" s="3" t="s">
        <v>1852</v>
      </c>
      <c r="E594" s="3" t="s">
        <v>3743</v>
      </c>
      <c r="F594" s="3" t="s">
        <v>4239</v>
      </c>
      <c r="G594" s="17" t="str">
        <f t="shared" si="103"/>
        <v>KG-ARI-1904-00125-03132/42444572</v>
      </c>
      <c r="H594" s="18">
        <f>IF(G594="","",VLOOKUP(G594,WMS!$E$3:$Q$2203,7,FALSE))</f>
        <v>4</v>
      </c>
      <c r="I594" s="18">
        <f>IF(G594="","",VLOOKUP(G594,WMS!$E$3:$Q$2203,8,FALSE))</f>
        <v>5.9</v>
      </c>
      <c r="J594" s="18">
        <f>IF(G594="","",VLOOKUP(G594,WMS!$E$3:$Q$2203,13,FALSE))</f>
        <v>0.125</v>
      </c>
      <c r="K594" s="26" t="b">
        <f t="shared" si="104"/>
        <v>1</v>
      </c>
      <c r="L594" s="7">
        <v>3</v>
      </c>
      <c r="M594" s="27">
        <f>IF(G594="","",VLOOKUP(G594,WMS!$E$3:$U$2203,7,0)*L594)</f>
        <v>12</v>
      </c>
      <c r="N594" s="28" t="str">
        <f>IF(G594="","",VLOOKUP(G594,WMS!$E$3:$U$2203,17,0))</f>
        <v>A06通道</v>
      </c>
      <c r="O594" s="29">
        <f t="shared" si="105"/>
        <v>17.700000000000003</v>
      </c>
      <c r="P594" s="29">
        <f t="shared" si="106"/>
        <v>0.375</v>
      </c>
      <c r="Q594" s="26" t="str">
        <f>IF(G594="","",VLOOKUP(G594,WMS!$E$3:$G$2203,2,FALSE))</f>
        <v>KAS19043001</v>
      </c>
      <c r="R594" s="26" t="str">
        <f>IF(G594="","",VLOOKUP(G594,WMS!$E$3:$G$2203,3,FALSE))</f>
        <v>KAS1904300101</v>
      </c>
      <c r="S594" s="17" t="str">
        <f>IF(R594="","",VLOOKUP(R594,CUSTOMS!$E$3:$N$2548,2,FALSE))</f>
        <v>6307900000</v>
      </c>
      <c r="T594" s="17" t="str">
        <f>IF(R594="","",VLOOKUP(R594,CUSTOMS!$E$3:$N$2548,3,FALSE))</f>
        <v>布制洗衣篮</v>
      </c>
      <c r="U594" s="18">
        <f t="shared" si="107"/>
        <v>12</v>
      </c>
      <c r="V594" s="18" t="str">
        <f>IF(R594="","",VLOOKUP(R594,CUSTOMS!$E$3:$N$1470,5,FALSE))</f>
        <v>只</v>
      </c>
      <c r="W594" s="33">
        <f>IF(R594="","",VLOOKUP(R594,CUSTOMS!$E$3:$N$2548,6,FALSE))</f>
        <v>3</v>
      </c>
      <c r="X594" s="33">
        <f t="shared" si="108"/>
        <v>36</v>
      </c>
      <c r="Y594" s="18" t="str">
        <f>IF(R594="","",VLOOKUP(R594,CUSTOMS!$E$3:$N$2548,8,FALSE))</f>
        <v>美元</v>
      </c>
      <c r="Z594" s="18" t="str">
        <f>IF(R594="","",VLOOKUP(R594,CUSTOMS!$E$3:$N$2548,9,FALSE))</f>
        <v>中国</v>
      </c>
      <c r="AA594" s="18" t="str">
        <f>IF(R594="","",VLOOKUP(R594,CUSTOMS!$E$3:$N$2548,10,FALSE))</f>
        <v>美国</v>
      </c>
      <c r="AB594" s="33">
        <f>IF(R594="","",VLOOKUP(G594,WMS!$E$3:$T$2203,15,FALSE))</f>
        <v>1.2450000000000001</v>
      </c>
      <c r="AC594" s="33">
        <f t="shared" si="109"/>
        <v>14.940000000000001</v>
      </c>
      <c r="AD594" s="33" t="str">
        <f>IF(S594="","",VLOOKUP(S594,海关监管条件!$A$1:$B$3000,2,FALSE))</f>
        <v>无</v>
      </c>
    </row>
    <row r="595" spans="1:30">
      <c r="A595" s="2">
        <v>43630</v>
      </c>
      <c r="B595" s="2">
        <v>43633</v>
      </c>
      <c r="C595" s="2" t="s">
        <v>4215</v>
      </c>
      <c r="D595" s="3" t="s">
        <v>1630</v>
      </c>
      <c r="E595" s="3" t="s">
        <v>3631</v>
      </c>
      <c r="F595" s="3" t="s">
        <v>4240</v>
      </c>
      <c r="G595" s="17" t="str">
        <f t="shared" si="103"/>
        <v>KG-ARI-1904-00125-03136/42690474</v>
      </c>
      <c r="H595" s="18">
        <f>IF(G595="","",VLOOKUP(G595,WMS!$E$3:$Q$2203,7,FALSE))</f>
        <v>12</v>
      </c>
      <c r="I595" s="18">
        <f>IF(G595="","",VLOOKUP(G595,WMS!$E$3:$Q$2203,8,FALSE))</f>
        <v>1.2666666666666699</v>
      </c>
      <c r="J595" s="18">
        <f>IF(G595="","",VLOOKUP(G595,WMS!$E$3:$Q$2203,13,FALSE))</f>
        <v>7.0000000000000001E-3</v>
      </c>
      <c r="K595" s="26" t="b">
        <f t="shared" si="104"/>
        <v>1</v>
      </c>
      <c r="L595" s="7">
        <v>1</v>
      </c>
      <c r="M595" s="27">
        <f>IF(G595="","",VLOOKUP(G595,WMS!$E$3:$U$2203,7,0)*L595)</f>
        <v>12</v>
      </c>
      <c r="N595" s="28" t="str">
        <f>IF(G595="","",VLOOKUP(G595,WMS!$E$3:$U$2203,17,0))</f>
        <v>A21-201</v>
      </c>
      <c r="O595" s="29">
        <f t="shared" si="105"/>
        <v>1.2666666666666699</v>
      </c>
      <c r="P595" s="29">
        <f t="shared" si="106"/>
        <v>7.0000000000000001E-3</v>
      </c>
      <c r="Q595" s="26" t="str">
        <f>IF(G595="","",VLOOKUP(G595,WMS!$E$3:$G$2203,2,FALSE))</f>
        <v>KAS19041605</v>
      </c>
      <c r="R595" s="26" t="str">
        <f>IF(G595="","",VLOOKUP(G595,WMS!$E$3:$G$2203,3,FALSE))</f>
        <v>KAS1904160502</v>
      </c>
      <c r="S595" s="17" t="str">
        <f>IF(R595="","",VLOOKUP(R595,CUSTOMS!$E$3:$N$2548,2,FALSE))</f>
        <v>9505900000</v>
      </c>
      <c r="T595" s="17" t="str">
        <f>IF(R595="","",VLOOKUP(R595,CUSTOMS!$E$3:$N$2548,3,FALSE))</f>
        <v>节日用品:雨丝帘挂饰</v>
      </c>
      <c r="U595" s="18">
        <f t="shared" si="107"/>
        <v>1.0666666666666667</v>
      </c>
      <c r="V595" s="18" t="str">
        <f>IF(R595="","",VLOOKUP(R595,CUSTOMS!$E$3:$N$1470,5,FALSE))</f>
        <v>千克</v>
      </c>
      <c r="W595" s="33">
        <f>IF(R595="","",VLOOKUP(R595,CUSTOMS!$E$3:$N$2548,6,FALSE))</f>
        <v>5</v>
      </c>
      <c r="X595" s="33">
        <f t="shared" si="108"/>
        <v>5.333333333333333</v>
      </c>
      <c r="Y595" s="18" t="str">
        <f>IF(R595="","",VLOOKUP(R595,CUSTOMS!$E$3:$N$2548,8,FALSE))</f>
        <v>美元</v>
      </c>
      <c r="Z595" s="18" t="str">
        <f>IF(R595="","",VLOOKUP(R595,CUSTOMS!$E$3:$N$2548,9,FALSE))</f>
        <v>中国</v>
      </c>
      <c r="AA595" s="18" t="str">
        <f>IF(R595="","",VLOOKUP(R595,CUSTOMS!$E$3:$N$2548,10,FALSE))</f>
        <v>美国</v>
      </c>
      <c r="AB595" s="33">
        <f>IF(R595="","",VLOOKUP(G595,WMS!$E$3:$T$2203,15,FALSE))</f>
        <v>8.8888888888888892E-2</v>
      </c>
      <c r="AC595" s="33">
        <f t="shared" si="109"/>
        <v>1.0666666666666667</v>
      </c>
      <c r="AD595" s="33" t="str">
        <f>IF(S595="","",VLOOKUP(S595,海关监管条件!$A$1:$B$3000,2,FALSE))</f>
        <v xml:space="preserve">无 </v>
      </c>
    </row>
    <row r="596" spans="1:30">
      <c r="A596" s="2">
        <v>43630</v>
      </c>
      <c r="B596" s="2">
        <v>43633</v>
      </c>
      <c r="C596" s="2" t="s">
        <v>4215</v>
      </c>
      <c r="D596" s="3" t="s">
        <v>1630</v>
      </c>
      <c r="E596" s="3" t="s">
        <v>3631</v>
      </c>
      <c r="F596" s="3" t="s">
        <v>4241</v>
      </c>
      <c r="G596" s="17" t="str">
        <f t="shared" si="103"/>
        <v>KG-ARI-1904-00125-03136/42700180</v>
      </c>
      <c r="H596" s="18">
        <f>IF(G596="","",VLOOKUP(G596,WMS!$E$3:$Q$2203,7,FALSE))</f>
        <v>12</v>
      </c>
      <c r="I596" s="18">
        <f>IF(G596="","",VLOOKUP(G596,WMS!$E$3:$Q$2203,8,FALSE))</f>
        <v>0.66666666666666696</v>
      </c>
      <c r="J596" s="18">
        <f>IF(G596="","",VLOOKUP(G596,WMS!$E$3:$Q$2203,13,FALSE))</f>
        <v>4.0000000000000001E-3</v>
      </c>
      <c r="K596" s="26" t="b">
        <f t="shared" si="104"/>
        <v>1</v>
      </c>
      <c r="L596" s="7">
        <v>1</v>
      </c>
      <c r="M596" s="27">
        <f>IF(G596="","",VLOOKUP(G596,WMS!$E$3:$U$2203,7,0)*L596)</f>
        <v>12</v>
      </c>
      <c r="N596" s="28" t="str">
        <f>IF(G596="","",VLOOKUP(G596,WMS!$E$3:$U$2203,17,0))</f>
        <v>A11-103</v>
      </c>
      <c r="O596" s="29">
        <f t="shared" si="105"/>
        <v>0.66666666666666696</v>
      </c>
      <c r="P596" s="29">
        <f t="shared" si="106"/>
        <v>4.0000000000000001E-3</v>
      </c>
      <c r="Q596" s="26" t="str">
        <f>IF(G596="","",VLOOKUP(G596,WMS!$E$3:$G$2203,2,FALSE))</f>
        <v>KAS19041605</v>
      </c>
      <c r="R596" s="26" t="str">
        <f>IF(G596="","",VLOOKUP(G596,WMS!$E$3:$G$2203,3,FALSE))</f>
        <v>KAS1904160501</v>
      </c>
      <c r="S596" s="17" t="str">
        <f>IF(R596="","",VLOOKUP(R596,CUSTOMS!$E$3:$N$2548,2,FALSE))</f>
        <v>9505900000</v>
      </c>
      <c r="T596" s="17" t="str">
        <f>IF(R596="","",VLOOKUP(R596,CUSTOMS!$E$3:$N$2548,3,FALSE))</f>
        <v>节日用品:礼袋吊饰</v>
      </c>
      <c r="U596" s="18">
        <f t="shared" si="107"/>
        <v>0.53333333333333333</v>
      </c>
      <c r="V596" s="18" t="str">
        <f>IF(R596="","",VLOOKUP(R596,CUSTOMS!$E$3:$N$1470,5,FALSE))</f>
        <v>千克</v>
      </c>
      <c r="W596" s="33">
        <f>IF(R596="","",VLOOKUP(R596,CUSTOMS!$E$3:$N$2548,6,FALSE))</f>
        <v>5</v>
      </c>
      <c r="X596" s="33">
        <f t="shared" si="108"/>
        <v>2.6666666666666665</v>
      </c>
      <c r="Y596" s="18" t="str">
        <f>IF(R596="","",VLOOKUP(R596,CUSTOMS!$E$3:$N$2548,8,FALSE))</f>
        <v>美元</v>
      </c>
      <c r="Z596" s="18" t="str">
        <f>IF(R596="","",VLOOKUP(R596,CUSTOMS!$E$3:$N$2548,9,FALSE))</f>
        <v>中国</v>
      </c>
      <c r="AA596" s="18" t="str">
        <f>IF(R596="","",VLOOKUP(R596,CUSTOMS!$E$3:$N$2548,10,FALSE))</f>
        <v>美国</v>
      </c>
      <c r="AB596" s="33">
        <f>IF(R596="","",VLOOKUP(G596,WMS!$E$3:$T$2203,15,FALSE))</f>
        <v>4.4444444444444446E-2</v>
      </c>
      <c r="AC596" s="33">
        <f t="shared" si="109"/>
        <v>0.53333333333333333</v>
      </c>
      <c r="AD596" s="33" t="str">
        <f>IF(S596="","",VLOOKUP(S596,海关监管条件!$A$1:$B$3000,2,FALSE))</f>
        <v xml:space="preserve">无 </v>
      </c>
    </row>
    <row r="597" spans="1:30">
      <c r="A597" s="2">
        <v>43630</v>
      </c>
      <c r="B597" s="2">
        <v>43633</v>
      </c>
      <c r="C597" s="2" t="s">
        <v>4215</v>
      </c>
      <c r="D597" s="3" t="s">
        <v>1791</v>
      </c>
      <c r="E597" s="3" t="s">
        <v>3721</v>
      </c>
      <c r="F597" s="3" t="s">
        <v>4242</v>
      </c>
      <c r="G597" s="17" t="str">
        <f t="shared" si="103"/>
        <v>KG-ARI-1904-00125-03144/42568612</v>
      </c>
      <c r="H597" s="18">
        <f>IF(G597="","",VLOOKUP(G597,WMS!$E$3:$Q$2203,7,FALSE))</f>
        <v>12</v>
      </c>
      <c r="I597" s="18">
        <f>IF(G597="","",VLOOKUP(G597,WMS!$E$3:$Q$2203,8,FALSE))</f>
        <v>0.68</v>
      </c>
      <c r="J597" s="18">
        <f>IF(G597="","",VLOOKUP(G597,WMS!$E$3:$Q$2203,13,FALSE))</f>
        <v>8.0000000000000002E-3</v>
      </c>
      <c r="K597" s="26" t="b">
        <f t="shared" si="104"/>
        <v>1</v>
      </c>
      <c r="L597" s="7">
        <v>4</v>
      </c>
      <c r="M597" s="27">
        <f>IF(G597="","",VLOOKUP(G597,WMS!$E$3:$U$2203,7,0)*L597)</f>
        <v>48</v>
      </c>
      <c r="N597" s="28" t="str">
        <f>IF(G597="","",VLOOKUP(G597,WMS!$E$3:$U$2203,17,0))</f>
        <v>A32-301</v>
      </c>
      <c r="O597" s="29">
        <f t="shared" si="105"/>
        <v>2.72</v>
      </c>
      <c r="P597" s="29">
        <f t="shared" si="106"/>
        <v>3.2000000000000001E-2</v>
      </c>
      <c r="Q597" s="26" t="str">
        <f>IF(G597="","",VLOOKUP(G597,WMS!$E$3:$G$2203,2,FALSE))</f>
        <v>KAS19042709</v>
      </c>
      <c r="R597" s="26" t="str">
        <f>IF(G597="","",VLOOKUP(G597,WMS!$E$3:$G$2203,3,FALSE))</f>
        <v>KAS1904270901</v>
      </c>
      <c r="S597" s="17" t="str">
        <f>IF(R597="","",VLOOKUP(R597,CUSTOMS!$E$3:$N$2548,2,FALSE))</f>
        <v>8518300000</v>
      </c>
      <c r="T597" s="17" t="str">
        <f>IF(R597="","",VLOOKUP(R597,CUSTOMS!$E$3:$N$2548,3,FALSE))</f>
        <v>耳塞</v>
      </c>
      <c r="U597" s="18">
        <f t="shared" si="107"/>
        <v>48</v>
      </c>
      <c r="V597" s="18" t="str">
        <f>IF(R597="","",VLOOKUP(R597,CUSTOMS!$E$3:$N$1470,5,FALSE))</f>
        <v>个</v>
      </c>
      <c r="W597" s="33">
        <f>IF(R597="","",VLOOKUP(R597,CUSTOMS!$E$3:$N$2548,6,FALSE))</f>
        <v>2.75</v>
      </c>
      <c r="X597" s="33">
        <f t="shared" si="108"/>
        <v>132</v>
      </c>
      <c r="Y597" s="18" t="str">
        <f>IF(R597="","",VLOOKUP(R597,CUSTOMS!$E$3:$N$2548,8,FALSE))</f>
        <v>美元</v>
      </c>
      <c r="Z597" s="18" t="str">
        <f>IF(R597="","",VLOOKUP(R597,CUSTOMS!$E$3:$N$2548,9,FALSE))</f>
        <v>中国</v>
      </c>
      <c r="AA597" s="18" t="str">
        <f>IF(R597="","",VLOOKUP(R597,CUSTOMS!$E$3:$N$2548,10,FALSE))</f>
        <v>美国</v>
      </c>
      <c r="AB597" s="33">
        <f>IF(R597="","",VLOOKUP(G597,WMS!$E$3:$T$2203,15,FALSE))</f>
        <v>0.04</v>
      </c>
      <c r="AC597" s="33">
        <f t="shared" si="109"/>
        <v>1.92</v>
      </c>
      <c r="AD597" s="33" t="str">
        <f>IF(S597="","",VLOOKUP(S597,海关监管条件!$A$1:$B$3000,2,FALSE))</f>
        <v xml:space="preserve">无 </v>
      </c>
    </row>
    <row r="598" spans="1:30">
      <c r="A598" s="2">
        <v>43630</v>
      </c>
      <c r="B598" s="2">
        <v>43633</v>
      </c>
      <c r="C598" s="2" t="s">
        <v>4215</v>
      </c>
      <c r="D598" s="3" t="s">
        <v>1791</v>
      </c>
      <c r="E598" s="3" t="s">
        <v>3721</v>
      </c>
      <c r="F598" s="3" t="s">
        <v>4243</v>
      </c>
      <c r="G598" s="17" t="str">
        <f t="shared" si="103"/>
        <v>KG-ARI-1904-00125-03144/42636021</v>
      </c>
      <c r="H598" s="18">
        <f>IF(G598="","",VLOOKUP(G598,WMS!$E$3:$Q$2203,7,FALSE))</f>
        <v>6</v>
      </c>
      <c r="I598" s="18">
        <f>IF(G598="","",VLOOKUP(G598,WMS!$E$3:$Q$2203,8,FALSE))</f>
        <v>2.14</v>
      </c>
      <c r="J598" s="18">
        <f>IF(G598="","",VLOOKUP(G598,WMS!$E$3:$Q$2203,13,FALSE))</f>
        <v>4.4999999999999998E-2</v>
      </c>
      <c r="K598" s="26" t="b">
        <f t="shared" si="104"/>
        <v>1</v>
      </c>
      <c r="L598" s="7">
        <v>7</v>
      </c>
      <c r="M598" s="27">
        <f>IF(G598="","",VLOOKUP(G598,WMS!$E$3:$U$2203,7,0)*L598)</f>
        <v>42</v>
      </c>
      <c r="N598" s="28" t="str">
        <f>IF(G598="","",VLOOKUP(G598,WMS!$E$3:$U$2203,17,0))</f>
        <v>A32-302</v>
      </c>
      <c r="O598" s="29">
        <f t="shared" si="105"/>
        <v>14.98</v>
      </c>
      <c r="P598" s="29">
        <f t="shared" si="106"/>
        <v>0.315</v>
      </c>
      <c r="Q598" s="26" t="str">
        <f>IF(G598="","",VLOOKUP(G598,WMS!$E$3:$G$2203,2,FALSE))</f>
        <v>KAS19042709</v>
      </c>
      <c r="R598" s="26" t="str">
        <f>IF(G598="","",VLOOKUP(G598,WMS!$E$3:$G$2203,3,FALSE))</f>
        <v>KAS1904270902</v>
      </c>
      <c r="S598" s="17" t="str">
        <f>IF(R598="","",VLOOKUP(R598,CUSTOMS!$E$3:$N$2548,2,FALSE))</f>
        <v>8518300000</v>
      </c>
      <c r="T598" s="17" t="str">
        <f>IF(R598="","",VLOOKUP(R598,CUSTOMS!$E$3:$N$2548,3,FALSE))</f>
        <v>耳机</v>
      </c>
      <c r="U598" s="18">
        <f t="shared" si="107"/>
        <v>42</v>
      </c>
      <c r="V598" s="18" t="str">
        <f>IF(R598="","",VLOOKUP(R598,CUSTOMS!$E$3:$N$1470,5,FALSE))</f>
        <v>个</v>
      </c>
      <c r="W598" s="33">
        <f>IF(R598="","",VLOOKUP(R598,CUSTOMS!$E$3:$N$2548,6,FALSE))</f>
        <v>6.3962000000000003</v>
      </c>
      <c r="X598" s="33">
        <f t="shared" si="108"/>
        <v>268.6404</v>
      </c>
      <c r="Y598" s="18" t="str">
        <f>IF(R598="","",VLOOKUP(R598,CUSTOMS!$E$3:$N$2548,8,FALSE))</f>
        <v>美元</v>
      </c>
      <c r="Z598" s="18" t="str">
        <f>IF(R598="","",VLOOKUP(R598,CUSTOMS!$E$3:$N$2548,9,FALSE))</f>
        <v>中国</v>
      </c>
      <c r="AA598" s="18" t="str">
        <f>IF(R598="","",VLOOKUP(R598,CUSTOMS!$E$3:$N$2548,10,FALSE))</f>
        <v>美国</v>
      </c>
      <c r="AB598" s="33">
        <f>IF(R598="","",VLOOKUP(G598,WMS!$E$3:$T$2203,15,FALSE))</f>
        <v>0.26500000000000001</v>
      </c>
      <c r="AC598" s="33">
        <f t="shared" si="109"/>
        <v>11.13</v>
      </c>
      <c r="AD598" s="33" t="str">
        <f>IF(S598="","",VLOOKUP(S598,海关监管条件!$A$1:$B$3000,2,FALSE))</f>
        <v xml:space="preserve">无 </v>
      </c>
    </row>
    <row r="599" spans="1:30">
      <c r="A599" s="2">
        <v>43649</v>
      </c>
      <c r="B599" s="2">
        <v>43651</v>
      </c>
      <c r="C599" s="2" t="s">
        <v>4244</v>
      </c>
      <c r="D599" s="3" t="s">
        <v>268</v>
      </c>
      <c r="E599" s="3" t="s">
        <v>2714</v>
      </c>
      <c r="F599" s="3" t="s">
        <v>2715</v>
      </c>
      <c r="G599" s="17" t="str">
        <f t="shared" si="103"/>
        <v>KG-ARI-1808-00019-00202/41638279</v>
      </c>
      <c r="H599" s="18">
        <f>IF(G599="","",VLOOKUP(G599,WMS!$E$3:$Q$2203,7,FALSE))</f>
        <v>6</v>
      </c>
      <c r="I599" s="18">
        <f>IF(G599="","",VLOOKUP(G599,WMS!$E$3:$Q$2203,8,FALSE))</f>
        <v>4.6500000000000004</v>
      </c>
      <c r="J599" s="18">
        <f>IF(G599="","",VLOOKUP(G599,WMS!$E$3:$Q$2203,13,FALSE))</f>
        <v>7.8E-2</v>
      </c>
      <c r="K599" s="26" t="b">
        <f t="shared" si="104"/>
        <v>1</v>
      </c>
      <c r="L599" s="7">
        <v>11</v>
      </c>
      <c r="M599" s="27">
        <f>IF(G599="","",VLOOKUP(G599,WMS!$E$3:$U$2203,7,0)*L599)</f>
        <v>66</v>
      </c>
      <c r="N599" s="28" t="str">
        <f>IF(G599="","",VLOOKUP(G599,WMS!$E$3:$U$2203,17,0))</f>
        <v>A18-202</v>
      </c>
      <c r="O599" s="29">
        <f t="shared" si="105"/>
        <v>51.150000000000006</v>
      </c>
      <c r="P599" s="29">
        <f t="shared" si="106"/>
        <v>0.85799999999999998</v>
      </c>
      <c r="Q599" s="26" t="str">
        <f>IF(G599="","",VLOOKUP(G599,WMS!$E$3:$G$2203,2,FALSE))</f>
        <v>KAS18090603</v>
      </c>
      <c r="R599" s="26" t="str">
        <f>IF(G599="","",VLOOKUP(G599,WMS!$E$3:$G$2203,3,FALSE))</f>
        <v>KAS1809060304</v>
      </c>
      <c r="S599" s="17" t="str">
        <f>IF(R599="","",VLOOKUP(R599,CUSTOMS!$E$3:$N$2548,2,FALSE))</f>
        <v>7324900000</v>
      </c>
      <c r="T599" s="17" t="str">
        <f>IF(R599="","",VLOOKUP(R599,CUSTOMS!$E$3:$N$2548,3,FALSE))</f>
        <v>铁制浴室架</v>
      </c>
      <c r="U599" s="18">
        <f t="shared" si="107"/>
        <v>66</v>
      </c>
      <c r="V599" s="18" t="str">
        <f>IF(R599="","",VLOOKUP(R599,CUSTOMS!$E$3:$N$1470,5,FALSE))</f>
        <v>只</v>
      </c>
      <c r="W599" s="33">
        <f>IF(R599="","",VLOOKUP(R599,CUSTOMS!$E$3:$N$2548,6,FALSE))</f>
        <v>1.89</v>
      </c>
      <c r="X599" s="33">
        <f t="shared" si="108"/>
        <v>124.74</v>
      </c>
      <c r="Y599" s="18" t="str">
        <f>IF(R599="","",VLOOKUP(R599,CUSTOMS!$E$3:$N$2548,8,FALSE))</f>
        <v>美元</v>
      </c>
      <c r="Z599" s="18" t="str">
        <f>IF(R599="","",VLOOKUP(R599,CUSTOMS!$E$3:$N$2548,9,FALSE))</f>
        <v>中国</v>
      </c>
      <c r="AA599" s="18" t="str">
        <f>IF(R599="","",VLOOKUP(R599,CUSTOMS!$E$3:$N$2548,10,FALSE))</f>
        <v>美国</v>
      </c>
      <c r="AB599" s="33">
        <f>IF(R599="","",VLOOKUP(G599,WMS!$E$3:$T$2203,15,FALSE))</f>
        <v>0.6333333333333333</v>
      </c>
      <c r="AC599" s="33">
        <f t="shared" si="109"/>
        <v>41.8</v>
      </c>
      <c r="AD599" s="33" t="str">
        <f>IF(S599="","",VLOOKUP(S599,海关监管条件!$A$1:$B$3000,2,FALSE))</f>
        <v xml:space="preserve">无 </v>
      </c>
    </row>
    <row r="600" spans="1:30">
      <c r="A600" s="2">
        <v>43649</v>
      </c>
      <c r="B600" s="2">
        <v>43651</v>
      </c>
      <c r="C600" s="2" t="s">
        <v>4244</v>
      </c>
      <c r="D600" s="3" t="s">
        <v>395</v>
      </c>
      <c r="E600" s="3" t="s">
        <v>2714</v>
      </c>
      <c r="F600" s="3" t="s">
        <v>2917</v>
      </c>
      <c r="G600" s="17" t="str">
        <f t="shared" si="103"/>
        <v>KG-ARI-1808-00019-00202/42494652Q</v>
      </c>
      <c r="H600" s="18">
        <f>IF(G600="","",VLOOKUP(G600,WMS!$E$3:$Q$2203,7,FALSE))</f>
        <v>8</v>
      </c>
      <c r="I600" s="18">
        <f>IF(G600="","",VLOOKUP(G600,WMS!$E$3:$Q$2203,8,FALSE))</f>
        <v>3.5</v>
      </c>
      <c r="J600" s="18">
        <f>IF(G600="","",VLOOKUP(G600,WMS!$E$3:$Q$2203,13,FALSE))</f>
        <v>6.6000000000000003E-2</v>
      </c>
      <c r="K600" s="26" t="b">
        <f t="shared" si="104"/>
        <v>1</v>
      </c>
      <c r="L600" s="7">
        <v>2</v>
      </c>
      <c r="M600" s="27">
        <f>IF(G600="","",VLOOKUP(G600,WMS!$E$3:$U$2203,7,0)*L600)</f>
        <v>16</v>
      </c>
      <c r="N600" s="28" t="str">
        <f>IF(G600="","",VLOOKUP(G600,WMS!$E$3:$U$2203,17,0))</f>
        <v>A38-201</v>
      </c>
      <c r="O600" s="29">
        <f t="shared" si="105"/>
        <v>7</v>
      </c>
      <c r="P600" s="29">
        <f t="shared" si="106"/>
        <v>0.13200000000000001</v>
      </c>
      <c r="Q600" s="26" t="str">
        <f>IF(G600="","",VLOOKUP(G600,WMS!$E$3:$G$2203,2,FALSE))</f>
        <v>KAS18112901</v>
      </c>
      <c r="R600" s="26" t="str">
        <f>IF(G600="","",VLOOKUP(G600,WMS!$E$3:$G$2203,3,FALSE))</f>
        <v>KAS18112901431</v>
      </c>
      <c r="S600" s="17" t="str">
        <f>IF(R600="","",VLOOKUP(R600,CUSTOMS!$E$3:$N$2548,2,FALSE))</f>
        <v>7324900000</v>
      </c>
      <c r="T600" s="17" t="str">
        <f>IF(R600="","",VLOOKUP(R600,CUSTOMS!$E$3:$N$2548,3,FALSE))</f>
        <v>不锈钢纸巾筒</v>
      </c>
      <c r="U600" s="18">
        <f t="shared" si="107"/>
        <v>16</v>
      </c>
      <c r="V600" s="18" t="str">
        <f>IF(R600="","",VLOOKUP(R600,CUSTOMS!$E$3:$N$1470,5,FALSE))</f>
        <v>只</v>
      </c>
      <c r="W600" s="33">
        <f>IF(R600="","",VLOOKUP(R600,CUSTOMS!$E$3:$N$2548,6,FALSE))</f>
        <v>1.17</v>
      </c>
      <c r="X600" s="33">
        <f t="shared" si="108"/>
        <v>18.72</v>
      </c>
      <c r="Y600" s="18" t="str">
        <f>IF(R600="","",VLOOKUP(R600,CUSTOMS!$E$3:$N$2548,8,FALSE))</f>
        <v>美元</v>
      </c>
      <c r="Z600" s="18" t="str">
        <f>IF(R600="","",VLOOKUP(R600,CUSTOMS!$E$3:$N$2548,9,FALSE))</f>
        <v>中国</v>
      </c>
      <c r="AA600" s="18" t="str">
        <f>IF(R600="","",VLOOKUP(R600,CUSTOMS!$E$3:$N$2548,10,FALSE))</f>
        <v>中国</v>
      </c>
      <c r="AB600" s="33">
        <f>IF(R600="","",VLOOKUP(G600,WMS!$E$3:$T$2203,15,FALSE))</f>
        <v>0.35000000000000003</v>
      </c>
      <c r="AC600" s="33">
        <f t="shared" si="109"/>
        <v>5.6000000000000005</v>
      </c>
      <c r="AD600" s="33" t="str">
        <f>IF(S600="","",VLOOKUP(S600,海关监管条件!$A$1:$B$3000,2,FALSE))</f>
        <v xml:space="preserve">无 </v>
      </c>
    </row>
    <row r="601" spans="1:30">
      <c r="A601" s="2">
        <v>43649</v>
      </c>
      <c r="B601" s="2">
        <v>43651</v>
      </c>
      <c r="C601" s="2" t="s">
        <v>4244</v>
      </c>
      <c r="D601" s="3" t="s">
        <v>395</v>
      </c>
      <c r="E601" s="3" t="s">
        <v>2714</v>
      </c>
      <c r="F601" s="3" t="s">
        <v>2913</v>
      </c>
      <c r="G601" s="17" t="str">
        <f t="shared" si="103"/>
        <v>KG-ARI-1808-00019-00202/42494683Q</v>
      </c>
      <c r="H601" s="18">
        <f>IF(G601="","",VLOOKUP(G601,WMS!$E$3:$Q$2203,7,FALSE))</f>
        <v>24</v>
      </c>
      <c r="I601" s="18">
        <f>IF(G601="","",VLOOKUP(G601,WMS!$E$3:$Q$2203,8,FALSE))</f>
        <v>8.4</v>
      </c>
      <c r="J601" s="18">
        <f>IF(G601="","",VLOOKUP(G601,WMS!$E$3:$Q$2203,13,FALSE))</f>
        <v>6.3E-2</v>
      </c>
      <c r="K601" s="26" t="b">
        <f t="shared" si="104"/>
        <v>1</v>
      </c>
      <c r="L601" s="7">
        <v>2</v>
      </c>
      <c r="M601" s="27">
        <f>IF(G601="","",VLOOKUP(G601,WMS!$E$3:$U$2203,7,0)*L601)</f>
        <v>48</v>
      </c>
      <c r="N601" s="28" t="str">
        <f>IF(G601="","",VLOOKUP(G601,WMS!$E$3:$U$2203,17,0))</f>
        <v>A38-201</v>
      </c>
      <c r="O601" s="29">
        <f t="shared" si="105"/>
        <v>16.8</v>
      </c>
      <c r="P601" s="29">
        <f t="shared" si="106"/>
        <v>0.126</v>
      </c>
      <c r="Q601" s="26" t="str">
        <f>IF(G601="","",VLOOKUP(G601,WMS!$E$3:$G$2203,2,FALSE))</f>
        <v>KAS18112901</v>
      </c>
      <c r="R601" s="26" t="str">
        <f>IF(G601="","",VLOOKUP(G601,WMS!$E$3:$G$2203,3,FALSE))</f>
        <v>KAS18112901391</v>
      </c>
      <c r="S601" s="17" t="str">
        <f>IF(R601="","",VLOOKUP(R601,CUSTOMS!$E$3:$N$2548,2,FALSE))</f>
        <v>9603909090</v>
      </c>
      <c r="T601" s="17" t="str">
        <f>IF(R601="","",VLOOKUP(R601,CUSTOMS!$E$3:$N$2548,3,FALSE))</f>
        <v>马桶刷连不锈钢筒套装</v>
      </c>
      <c r="U601" s="18">
        <f t="shared" si="107"/>
        <v>48</v>
      </c>
      <c r="V601" s="18" t="str">
        <f>IF(R601="","",VLOOKUP(R601,CUSTOMS!$E$3:$N$1470,5,FALSE))</f>
        <v>套</v>
      </c>
      <c r="W601" s="33">
        <f>IF(R601="","",VLOOKUP(R601,CUSTOMS!$E$3:$N$2548,6,FALSE))</f>
        <v>1.01</v>
      </c>
      <c r="X601" s="33">
        <f t="shared" si="108"/>
        <v>48.480000000000004</v>
      </c>
      <c r="Y601" s="18" t="str">
        <f>IF(R601="","",VLOOKUP(R601,CUSTOMS!$E$3:$N$2548,8,FALSE))</f>
        <v>美元</v>
      </c>
      <c r="Z601" s="18" t="str">
        <f>IF(R601="","",VLOOKUP(R601,CUSTOMS!$E$3:$N$2548,9,FALSE))</f>
        <v>中国</v>
      </c>
      <c r="AA601" s="18" t="str">
        <f>IF(R601="","",VLOOKUP(R601,CUSTOMS!$E$3:$N$2548,10,FALSE))</f>
        <v>中国</v>
      </c>
      <c r="AB601" s="33">
        <f>IF(R601="","",VLOOKUP(G601,WMS!$E$3:$T$2203,15,FALSE))</f>
        <v>0.31666666666666726</v>
      </c>
      <c r="AC601" s="33">
        <f t="shared" si="109"/>
        <v>15.200000000000028</v>
      </c>
      <c r="AD601" s="33" t="str">
        <f>IF(S601="","",VLOOKUP(S601,海关监管条件!$A$1:$B$3000,2,FALSE))</f>
        <v>无</v>
      </c>
    </row>
    <row r="602" spans="1:30">
      <c r="A602" s="2">
        <v>43649</v>
      </c>
      <c r="B602" s="2">
        <v>43651</v>
      </c>
      <c r="C602" s="2" t="s">
        <v>4244</v>
      </c>
      <c r="D602" s="3" t="s">
        <v>395</v>
      </c>
      <c r="E602" s="3" t="s">
        <v>2714</v>
      </c>
      <c r="F602" s="3" t="s">
        <v>2842</v>
      </c>
      <c r="G602" s="17" t="str">
        <f t="shared" si="103"/>
        <v>KG-ARI-1808-00019-00202/42495451Q</v>
      </c>
      <c r="H602" s="18">
        <f>IF(G602="","",VLOOKUP(G602,WMS!$E$3:$Q$2203,7,FALSE))</f>
        <v>6</v>
      </c>
      <c r="I602" s="18">
        <f>IF(G602="","",VLOOKUP(G602,WMS!$E$3:$Q$2203,8,FALSE))</f>
        <v>4.55</v>
      </c>
      <c r="J602" s="18">
        <f>IF(G602="","",VLOOKUP(G602,WMS!$E$3:$Q$2203,13,FALSE))</f>
        <v>5.8000000000000003E-2</v>
      </c>
      <c r="K602" s="26" t="b">
        <f t="shared" si="104"/>
        <v>1</v>
      </c>
      <c r="L602" s="7">
        <v>7</v>
      </c>
      <c r="M602" s="27">
        <f>IF(G602="","",VLOOKUP(G602,WMS!$E$3:$U$2203,7,0)*L602)</f>
        <v>42</v>
      </c>
      <c r="N602" s="28" t="str">
        <f>IF(G602="","",VLOOKUP(G602,WMS!$E$3:$U$2203,17,0))</f>
        <v>A12-101</v>
      </c>
      <c r="O602" s="29">
        <f t="shared" si="105"/>
        <v>31.849999999999998</v>
      </c>
      <c r="P602" s="29">
        <f t="shared" si="106"/>
        <v>0.40600000000000003</v>
      </c>
      <c r="Q602" s="26" t="str">
        <f>IF(G602="","",VLOOKUP(G602,WMS!$E$3:$G$2203,2,FALSE))</f>
        <v>KAS18112901</v>
      </c>
      <c r="R602" s="26" t="str">
        <f>IF(G602="","",VLOOKUP(G602,WMS!$E$3:$G$2203,3,FALSE))</f>
        <v>KAS18112901161</v>
      </c>
      <c r="S602" s="17" t="str">
        <f>IF(R602="","",VLOOKUP(R602,CUSTOMS!$E$3:$N$2548,2,FALSE))</f>
        <v>7323930000</v>
      </c>
      <c r="T602" s="17" t="str">
        <f>IF(R602="","",VLOOKUP(R602,CUSTOMS!$E$3:$N$2548,3,FALSE))</f>
        <v>不锈钢垃圾桶</v>
      </c>
      <c r="U602" s="18">
        <f t="shared" si="107"/>
        <v>42</v>
      </c>
      <c r="V602" s="18" t="str">
        <f>IF(R602="","",VLOOKUP(R602,CUSTOMS!$E$3:$N$1470,5,FALSE))</f>
        <v>只</v>
      </c>
      <c r="W602" s="33">
        <f>IF(R602="","",VLOOKUP(R602,CUSTOMS!$E$3:$N$2548,6,FALSE))</f>
        <v>3.3027272727272701</v>
      </c>
      <c r="X602" s="33">
        <f t="shared" si="108"/>
        <v>138.71454545454534</v>
      </c>
      <c r="Y602" s="18" t="str">
        <f>IF(R602="","",VLOOKUP(R602,CUSTOMS!$E$3:$N$2548,8,FALSE))</f>
        <v>美元</v>
      </c>
      <c r="Z602" s="18" t="str">
        <f>IF(R602="","",VLOOKUP(R602,CUSTOMS!$E$3:$N$2548,9,FALSE))</f>
        <v>中国</v>
      </c>
      <c r="AA602" s="18" t="str">
        <f>IF(R602="","",VLOOKUP(R602,CUSTOMS!$E$3:$N$2548,10,FALSE))</f>
        <v>中国</v>
      </c>
      <c r="AB602" s="33">
        <f>IF(R602="","",VLOOKUP(G602,WMS!$E$3:$T$2203,15,FALSE))</f>
        <v>0.65476190476190477</v>
      </c>
      <c r="AC602" s="33">
        <f t="shared" si="109"/>
        <v>27.5</v>
      </c>
      <c r="AD602" s="33" t="str">
        <f>IF(S602="","",VLOOKUP(S602,海关监管条件!$A$1:$B$3000,2,FALSE))</f>
        <v xml:space="preserve">A </v>
      </c>
    </row>
    <row r="603" spans="1:30">
      <c r="A603" s="2">
        <v>43649</v>
      </c>
      <c r="B603" s="2">
        <v>43651</v>
      </c>
      <c r="C603" s="2" t="s">
        <v>4244</v>
      </c>
      <c r="D603" s="3" t="s">
        <v>395</v>
      </c>
      <c r="E603" s="3" t="s">
        <v>2714</v>
      </c>
      <c r="F603" s="3" t="s">
        <v>2826</v>
      </c>
      <c r="G603" s="17" t="str">
        <f t="shared" si="103"/>
        <v>KG-ARI-1808-00019-00202/42581420Q</v>
      </c>
      <c r="H603" s="18">
        <f>IF(G603="","",VLOOKUP(G603,WMS!$E$3:$Q$2203,7,FALSE))</f>
        <v>4</v>
      </c>
      <c r="I603" s="18">
        <f>IF(G603="","",VLOOKUP(G603,WMS!$E$3:$Q$2203,8,FALSE))</f>
        <v>3.5</v>
      </c>
      <c r="J603" s="18">
        <f>IF(G603="","",VLOOKUP(G603,WMS!$E$3:$Q$2203,13,FALSE))</f>
        <v>4.2000000000000003E-2</v>
      </c>
      <c r="K603" s="26" t="b">
        <f t="shared" si="104"/>
        <v>1</v>
      </c>
      <c r="L603" s="7">
        <v>8</v>
      </c>
      <c r="M603" s="27">
        <f>IF(G603="","",VLOOKUP(G603,WMS!$E$3:$U$2203,7,0)*L603)</f>
        <v>32</v>
      </c>
      <c r="N603" s="28" t="str">
        <f>IF(G603="","",VLOOKUP(G603,WMS!$E$3:$U$2203,17,0))</f>
        <v>A07-101</v>
      </c>
      <c r="O603" s="29">
        <f t="shared" si="105"/>
        <v>28</v>
      </c>
      <c r="P603" s="29">
        <f t="shared" si="106"/>
        <v>0.33600000000000002</v>
      </c>
      <c r="Q603" s="26" t="str">
        <f>IF(G603="","",VLOOKUP(G603,WMS!$E$3:$G$2203,2,FALSE))</f>
        <v>KAS18112901</v>
      </c>
      <c r="R603" s="26" t="str">
        <f>IF(G603="","",VLOOKUP(G603,WMS!$E$3:$G$2203,3,FALSE))</f>
        <v>KAS18112901091</v>
      </c>
      <c r="S603" s="17" t="str">
        <f>IF(R603="","",VLOOKUP(R603,CUSTOMS!$E$3:$N$2548,2,FALSE))</f>
        <v>7323990000</v>
      </c>
      <c r="T603" s="17" t="str">
        <f>IF(R603="","",VLOOKUP(R603,CUSTOMS!$E$3:$N$2548,3,FALSE))</f>
        <v>铁制狗粮桶</v>
      </c>
      <c r="U603" s="18">
        <f t="shared" si="107"/>
        <v>32</v>
      </c>
      <c r="V603" s="18" t="str">
        <f>IF(R603="","",VLOOKUP(R603,CUSTOMS!$E$3:$N$1470,5,FALSE))</f>
        <v>只</v>
      </c>
      <c r="W603" s="33">
        <f>IF(R603="","",VLOOKUP(R603,CUSTOMS!$E$3:$N$2548,6,FALSE))</f>
        <v>3.07</v>
      </c>
      <c r="X603" s="33">
        <f t="shared" si="108"/>
        <v>98.24</v>
      </c>
      <c r="Y603" s="18" t="str">
        <f>IF(R603="","",VLOOKUP(R603,CUSTOMS!$E$3:$N$2548,8,FALSE))</f>
        <v>美元</v>
      </c>
      <c r="Z603" s="18" t="str">
        <f>IF(R603="","",VLOOKUP(R603,CUSTOMS!$E$3:$N$2548,9,FALSE))</f>
        <v>中国</v>
      </c>
      <c r="AA603" s="18" t="str">
        <f>IF(R603="","",VLOOKUP(R603,CUSTOMS!$E$3:$N$2548,10,FALSE))</f>
        <v>中国</v>
      </c>
      <c r="AB603" s="33">
        <f>IF(R603="","",VLOOKUP(G603,WMS!$E$3:$T$2203,15,FALSE))</f>
        <v>0.57062500000000005</v>
      </c>
      <c r="AC603" s="33">
        <f t="shared" si="109"/>
        <v>18.260000000000002</v>
      </c>
      <c r="AD603" s="33" t="str">
        <f>IF(S603="","",VLOOKUP(S603,海关监管条件!$A$1:$B$3000,2,FALSE))</f>
        <v>A</v>
      </c>
    </row>
    <row r="604" spans="1:30">
      <c r="A604" s="2">
        <v>43649</v>
      </c>
      <c r="B604" s="2">
        <v>43651</v>
      </c>
      <c r="C604" s="2" t="s">
        <v>4244</v>
      </c>
      <c r="D604" s="19" t="s">
        <v>395</v>
      </c>
      <c r="E604" s="19" t="s">
        <v>2918</v>
      </c>
      <c r="F604" s="19" t="s">
        <v>2919</v>
      </c>
      <c r="G604" s="17" t="str">
        <f t="shared" si="103"/>
        <v>KG-ARI-1808-00019-00203/41872215Q</v>
      </c>
      <c r="H604" s="18">
        <f>IF(G604="","",VLOOKUP(G604,WMS!$E$3:$Q$2203,7,FALSE))</f>
        <v>6</v>
      </c>
      <c r="I604" s="18">
        <f>IF(G604="","",VLOOKUP(G604,WMS!$E$3:$Q$2203,8,FALSE))</f>
        <v>2.75</v>
      </c>
      <c r="J604" s="18">
        <f>IF(G604="","",VLOOKUP(G604,WMS!$E$3:$Q$2203,13,FALSE))</f>
        <v>2.5999999999999999E-2</v>
      </c>
      <c r="K604" s="26" t="b">
        <f t="shared" si="104"/>
        <v>1</v>
      </c>
      <c r="L604" s="7">
        <v>3</v>
      </c>
      <c r="M604" s="27">
        <f>IF(G604="","",VLOOKUP(G604,WMS!$E$3:$U$2203,7,0)*L604)</f>
        <v>18</v>
      </c>
      <c r="N604" s="28" t="str">
        <f>IF(G604="","",VLOOKUP(G604,WMS!$E$3:$U$2203,17,0))</f>
        <v>A12-301</v>
      </c>
      <c r="O604" s="29">
        <f t="shared" si="105"/>
        <v>8.25</v>
      </c>
      <c r="P604" s="29">
        <f t="shared" si="106"/>
        <v>7.8E-2</v>
      </c>
      <c r="Q604" s="26" t="str">
        <f>IF(G604="","",VLOOKUP(G604,WMS!$E$3:$G$2203,2,FALSE))</f>
        <v>KAS18112901</v>
      </c>
      <c r="R604" s="26" t="str">
        <f>IF(G604="","",VLOOKUP(G604,WMS!$E$3:$G$2203,3,FALSE))</f>
        <v>KAS18112901421</v>
      </c>
      <c r="S604" s="17" t="str">
        <f>IF(R604="","",VLOOKUP(R604,CUSTOMS!$E$3:$N$2548,2,FALSE))</f>
        <v>7324900000</v>
      </c>
      <c r="T604" s="17" t="str">
        <f>IF(R604="","",VLOOKUP(R604,CUSTOMS!$E$3:$N$2548,3,FALSE))</f>
        <v>铁制浴室架</v>
      </c>
      <c r="U604" s="18">
        <f t="shared" si="107"/>
        <v>18</v>
      </c>
      <c r="V604" s="18" t="str">
        <f>IF(R604="","",VLOOKUP(R604,CUSTOMS!$E$3:$N$1470,5,FALSE))</f>
        <v>只</v>
      </c>
      <c r="W604" s="33">
        <f>IF(R604="","",VLOOKUP(R604,CUSTOMS!$E$3:$N$2548,6,FALSE))</f>
        <v>1.4241263940520399</v>
      </c>
      <c r="X604" s="33">
        <f t="shared" si="108"/>
        <v>25.634275092936718</v>
      </c>
      <c r="Y604" s="18" t="str">
        <f>IF(R604="","",VLOOKUP(R604,CUSTOMS!$E$3:$N$2548,8,FALSE))</f>
        <v>美元</v>
      </c>
      <c r="Z604" s="18" t="str">
        <f>IF(R604="","",VLOOKUP(R604,CUSTOMS!$E$3:$N$2548,9,FALSE))</f>
        <v>中国</v>
      </c>
      <c r="AA604" s="18" t="str">
        <f>IF(R604="","",VLOOKUP(R604,CUSTOMS!$E$3:$N$2548,10,FALSE))</f>
        <v>中国</v>
      </c>
      <c r="AB604" s="33">
        <f>IF(R604="","",VLOOKUP(G604,WMS!$E$3:$T$2203,15,FALSE))</f>
        <v>0.32</v>
      </c>
      <c r="AC604" s="33">
        <f t="shared" si="109"/>
        <v>5.76</v>
      </c>
      <c r="AD604" s="33" t="str">
        <f>IF(S604="","",VLOOKUP(S604,海关监管条件!$A$1:$B$3000,2,FALSE))</f>
        <v xml:space="preserve">无 </v>
      </c>
    </row>
    <row r="605" spans="1:30">
      <c r="A605" s="2">
        <v>43649</v>
      </c>
      <c r="B605" s="2">
        <v>43651</v>
      </c>
      <c r="C605" s="2" t="s">
        <v>4244</v>
      </c>
      <c r="D605" s="19" t="s">
        <v>213</v>
      </c>
      <c r="E605" s="19" t="s">
        <v>2673</v>
      </c>
      <c r="F605" s="19" t="s">
        <v>2681</v>
      </c>
      <c r="G605" s="17" t="str">
        <f t="shared" si="103"/>
        <v>KG-ARI-1808-00019-00323/42298298</v>
      </c>
      <c r="H605" s="18">
        <f>IF(G605="","",VLOOKUP(G605,WMS!$E$3:$Q$2203,7,FALSE))</f>
        <v>12</v>
      </c>
      <c r="I605" s="18">
        <f>IF(G605="","",VLOOKUP(G605,WMS!$E$3:$Q$2203,8,FALSE))</f>
        <v>2.5</v>
      </c>
      <c r="J605" s="18">
        <f>IF(G605="","",VLOOKUP(G605,WMS!$E$3:$Q$2203,13,FALSE))</f>
        <v>1.2E-2</v>
      </c>
      <c r="K605" s="26" t="b">
        <f t="shared" si="104"/>
        <v>1</v>
      </c>
      <c r="L605" s="7">
        <v>7</v>
      </c>
      <c r="M605" s="27">
        <f>IF(G605="","",VLOOKUP(G605,WMS!$E$3:$U$2203,7,0)*L605)</f>
        <v>84</v>
      </c>
      <c r="N605" s="28" t="str">
        <f>IF(G605="","",VLOOKUP(G605,WMS!$E$3:$U$2203,17,0))</f>
        <v>A18-102</v>
      </c>
      <c r="O605" s="29">
        <f t="shared" si="105"/>
        <v>17.5</v>
      </c>
      <c r="P605" s="29">
        <f t="shared" si="106"/>
        <v>8.4000000000000005E-2</v>
      </c>
      <c r="Q605" s="26" t="str">
        <f>IF(G605="","",VLOOKUP(G605,WMS!$E$3:$G$2203,2,FALSE))</f>
        <v>KAS180081002</v>
      </c>
      <c r="R605" s="26" t="str">
        <f>IF(G605="","",VLOOKUP(G605,WMS!$E$3:$G$2203,3,FALSE))</f>
        <v>KAS18008100206</v>
      </c>
      <c r="S605" s="17" t="str">
        <f>IF(R605="","",VLOOKUP(R605,CUSTOMS!$E$3:$N$2548,2,FALSE))</f>
        <v>9105110000</v>
      </c>
      <c r="T605" s="17" t="str">
        <f>IF(R605="","",VLOOKUP(R605,CUSTOMS!$E$3:$N$2548,3,FALSE))</f>
        <v>电子闹钟</v>
      </c>
      <c r="U605" s="18">
        <f t="shared" si="107"/>
        <v>84</v>
      </c>
      <c r="V605" s="18" t="str">
        <f>IF(R605="","",VLOOKUP(R605,CUSTOMS!$E$3:$N$1470,5,FALSE))</f>
        <v>只</v>
      </c>
      <c r="W605" s="33">
        <f>IF(R605="","",VLOOKUP(R605,CUSTOMS!$E$3:$N$2548,6,FALSE))</f>
        <v>3.15</v>
      </c>
      <c r="X605" s="33">
        <f t="shared" si="108"/>
        <v>264.59999999999997</v>
      </c>
      <c r="Y605" s="18" t="str">
        <f>IF(R605="","",VLOOKUP(R605,CUSTOMS!$E$3:$N$2548,8,FALSE))</f>
        <v>美元</v>
      </c>
      <c r="Z605" s="18" t="str">
        <f>IF(R605="","",VLOOKUP(R605,CUSTOMS!$E$3:$N$2548,9,FALSE))</f>
        <v>中国</v>
      </c>
      <c r="AA605" s="18" t="str">
        <f>IF(R605="","",VLOOKUP(R605,CUSTOMS!$E$3:$N$2548,10,FALSE))</f>
        <v>中国</v>
      </c>
      <c r="AB605" s="33">
        <f>IF(R605="","",VLOOKUP(G605,WMS!$E$3:$T$2203,15,FALSE))</f>
        <v>0.17324561403508773</v>
      </c>
      <c r="AC605" s="33">
        <f t="shared" si="109"/>
        <v>14.55263157894737</v>
      </c>
      <c r="AD605" s="33" t="str">
        <f>IF(S605="","",VLOOKUP(S605,海关监管条件!$A$1:$B$3000,2,FALSE))</f>
        <v xml:space="preserve">无 </v>
      </c>
    </row>
    <row r="606" spans="1:30">
      <c r="A606" s="2">
        <v>43649</v>
      </c>
      <c r="B606" s="2">
        <v>43651</v>
      </c>
      <c r="C606" s="2" t="s">
        <v>4244</v>
      </c>
      <c r="D606" s="19" t="s">
        <v>213</v>
      </c>
      <c r="E606" s="19" t="s">
        <v>2673</v>
      </c>
      <c r="F606" s="19" t="s">
        <v>2677</v>
      </c>
      <c r="G606" s="17" t="str">
        <f t="shared" si="103"/>
        <v>KG-ARI-1808-00019-00323/42495239</v>
      </c>
      <c r="H606" s="18">
        <f>IF(G606="","",VLOOKUP(G606,WMS!$E$3:$Q$2203,7,FALSE))</f>
        <v>12</v>
      </c>
      <c r="I606" s="18">
        <f>IF(G606="","",VLOOKUP(G606,WMS!$E$3:$Q$2203,8,FALSE))</f>
        <v>0.85</v>
      </c>
      <c r="J606" s="18">
        <f>IF(G606="","",VLOOKUP(G606,WMS!$E$3:$Q$2203,13,FALSE))</f>
        <v>8.0000000000000002E-3</v>
      </c>
      <c r="K606" s="26" t="b">
        <f t="shared" si="104"/>
        <v>1</v>
      </c>
      <c r="L606" s="7">
        <v>8</v>
      </c>
      <c r="M606" s="27">
        <f>IF(G606="","",VLOOKUP(G606,WMS!$E$3:$U$2203,7,0)*L606)</f>
        <v>96</v>
      </c>
      <c r="N606" s="28" t="str">
        <f>IF(G606="","",VLOOKUP(G606,WMS!$E$3:$U$2203,17,0))</f>
        <v>A20-303</v>
      </c>
      <c r="O606" s="29">
        <f t="shared" si="105"/>
        <v>6.8</v>
      </c>
      <c r="P606" s="29">
        <f t="shared" si="106"/>
        <v>6.4000000000000001E-2</v>
      </c>
      <c r="Q606" s="26" t="str">
        <f>IF(G606="","",VLOOKUP(G606,WMS!$E$3:$G$2203,2,FALSE))</f>
        <v>KAS180081002</v>
      </c>
      <c r="R606" s="26" t="str">
        <f>IF(G606="","",VLOOKUP(G606,WMS!$E$3:$G$2203,3,FALSE))</f>
        <v>KAS18008100203</v>
      </c>
      <c r="S606" s="17" t="str">
        <f>IF(R606="","",VLOOKUP(R606,CUSTOMS!$E$3:$N$2548,2,FALSE))</f>
        <v>8544421900</v>
      </c>
      <c r="T606" s="17" t="str">
        <f>IF(R606="","",VLOOKUP(R606,CUSTOMS!$E$3:$N$2548,3,FALSE))</f>
        <v>USB连接线A1</v>
      </c>
      <c r="U606" s="18">
        <f t="shared" si="107"/>
        <v>2.88</v>
      </c>
      <c r="V606" s="18" t="str">
        <f>IF(R606="","",VLOOKUP(R606,CUSTOMS!$E$3:$N$1470,5,FALSE))</f>
        <v>千克</v>
      </c>
      <c r="W606" s="33">
        <f>IF(R606="","",VLOOKUP(R606,CUSTOMS!$E$3:$N$2548,6,FALSE))</f>
        <v>96.733333333333306</v>
      </c>
      <c r="X606" s="33">
        <f t="shared" si="108"/>
        <v>278.59199999999993</v>
      </c>
      <c r="Y606" s="18" t="str">
        <f>IF(R606="","",VLOOKUP(R606,CUSTOMS!$E$3:$N$2548,8,FALSE))</f>
        <v>美元</v>
      </c>
      <c r="Z606" s="18" t="str">
        <f>IF(R606="","",VLOOKUP(R606,CUSTOMS!$E$3:$N$2548,9,FALSE))</f>
        <v>中国</v>
      </c>
      <c r="AA606" s="18" t="str">
        <f>IF(R606="","",VLOOKUP(R606,CUSTOMS!$E$3:$N$2548,10,FALSE))</f>
        <v>中国</v>
      </c>
      <c r="AB606" s="33">
        <f>IF(R606="","",VLOOKUP(G606,WMS!$E$3:$T$2203,15,FALSE))</f>
        <v>0.03</v>
      </c>
      <c r="AC606" s="33">
        <f t="shared" si="109"/>
        <v>2.88</v>
      </c>
      <c r="AD606" s="33" t="str">
        <f>IF(S606="","",VLOOKUP(S606,海关监管条件!$A$1:$B$3000,2,FALSE))</f>
        <v xml:space="preserve">无 </v>
      </c>
    </row>
    <row r="607" spans="1:30">
      <c r="A607" s="2">
        <v>43649</v>
      </c>
      <c r="B607" s="2">
        <v>43651</v>
      </c>
      <c r="C607" s="2" t="s">
        <v>4244</v>
      </c>
      <c r="D607" s="19" t="s">
        <v>213</v>
      </c>
      <c r="E607" s="19" t="s">
        <v>2673</v>
      </c>
      <c r="F607" s="19" t="s">
        <v>2674</v>
      </c>
      <c r="G607" s="17" t="str">
        <f t="shared" si="103"/>
        <v>KG-ARI-1808-00019-00323/42495284</v>
      </c>
      <c r="H607" s="18">
        <f>IF(G607="","",VLOOKUP(G607,WMS!$E$3:$Q$2203,7,FALSE))</f>
        <v>12</v>
      </c>
      <c r="I607" s="18">
        <f>IF(G607="","",VLOOKUP(G607,WMS!$E$3:$Q$2203,8,FALSE))</f>
        <v>1</v>
      </c>
      <c r="J607" s="18">
        <f>IF(G607="","",VLOOKUP(G607,WMS!$E$3:$Q$2203,13,FALSE))</f>
        <v>8.0000000000000002E-3</v>
      </c>
      <c r="K607" s="26" t="b">
        <f t="shared" si="104"/>
        <v>1</v>
      </c>
      <c r="L607" s="7">
        <v>5</v>
      </c>
      <c r="M607" s="27">
        <f>IF(G607="","",VLOOKUP(G607,WMS!$E$3:$U$2203,7,0)*L607)</f>
        <v>60</v>
      </c>
      <c r="N607" s="28" t="str">
        <f>IF(G607="","",VLOOKUP(G607,WMS!$E$3:$U$2203,17,0))</f>
        <v>A20-303</v>
      </c>
      <c r="O607" s="29">
        <f t="shared" si="105"/>
        <v>5</v>
      </c>
      <c r="P607" s="29">
        <f t="shared" si="106"/>
        <v>0.04</v>
      </c>
      <c r="Q607" s="26" t="str">
        <f>IF(G607="","",VLOOKUP(G607,WMS!$E$3:$G$2203,2,FALSE))</f>
        <v>KAS180081002</v>
      </c>
      <c r="R607" s="26" t="str">
        <f>IF(G607="","",VLOOKUP(G607,WMS!$E$3:$G$2203,3,FALSE))</f>
        <v>KAS18008100201</v>
      </c>
      <c r="S607" s="17" t="str">
        <f>IF(R607="","",VLOOKUP(R607,CUSTOMS!$E$3:$N$2548,2,FALSE))</f>
        <v>8544421900</v>
      </c>
      <c r="T607" s="17" t="str">
        <f>IF(R607="","",VLOOKUP(R607,CUSTOMS!$E$3:$N$2548,3,FALSE))</f>
        <v>USB连接线A1</v>
      </c>
      <c r="U607" s="18">
        <f t="shared" si="107"/>
        <v>2.5</v>
      </c>
      <c r="V607" s="18" t="str">
        <f>IF(R607="","",VLOOKUP(R607,CUSTOMS!$E$3:$N$1470,5,FALSE))</f>
        <v>千克</v>
      </c>
      <c r="W607" s="33">
        <f>IF(R607="","",VLOOKUP(R607,CUSTOMS!$E$3:$N$2548,6,FALSE))</f>
        <v>81.647900000000007</v>
      </c>
      <c r="X607" s="33">
        <f t="shared" si="108"/>
        <v>204.11975000000001</v>
      </c>
      <c r="Y607" s="18" t="str">
        <f>IF(R607="","",VLOOKUP(R607,CUSTOMS!$E$3:$N$2548,8,FALSE))</f>
        <v>美元</v>
      </c>
      <c r="Z607" s="18" t="str">
        <f>IF(R607="","",VLOOKUP(R607,CUSTOMS!$E$3:$N$2548,9,FALSE))</f>
        <v>中国</v>
      </c>
      <c r="AA607" s="18" t="str">
        <f>IF(R607="","",VLOOKUP(R607,CUSTOMS!$E$3:$N$2548,10,FALSE))</f>
        <v>中国</v>
      </c>
      <c r="AB607" s="33">
        <f>IF(R607="","",VLOOKUP(G607,WMS!$E$3:$T$2203,15,FALSE))</f>
        <v>4.1666666666666664E-2</v>
      </c>
      <c r="AC607" s="33">
        <f t="shared" si="109"/>
        <v>2.5</v>
      </c>
      <c r="AD607" s="33" t="str">
        <f>IF(S607="","",VLOOKUP(S607,海关监管条件!$A$1:$B$3000,2,FALSE))</f>
        <v xml:space="preserve">无 </v>
      </c>
    </row>
    <row r="608" spans="1:30">
      <c r="A608" s="2">
        <v>43649</v>
      </c>
      <c r="B608" s="2">
        <v>43651</v>
      </c>
      <c r="C608" s="2" t="s">
        <v>4244</v>
      </c>
      <c r="D608" s="19" t="s">
        <v>213</v>
      </c>
      <c r="E608" s="19" t="s">
        <v>2673</v>
      </c>
      <c r="F608" s="19" t="s">
        <v>2678</v>
      </c>
      <c r="G608" s="17" t="str">
        <f t="shared" si="103"/>
        <v>KG-ARI-1808-00019-00323/42495291</v>
      </c>
      <c r="H608" s="18">
        <f>IF(G608="","",VLOOKUP(G608,WMS!$E$3:$Q$2203,7,FALSE))</f>
        <v>12</v>
      </c>
      <c r="I608" s="18">
        <f>IF(G608="","",VLOOKUP(G608,WMS!$E$3:$Q$2203,8,FALSE))</f>
        <v>0.95</v>
      </c>
      <c r="J608" s="18">
        <f>IF(G608="","",VLOOKUP(G608,WMS!$E$3:$Q$2203,13,FALSE))</f>
        <v>8.0000000000000002E-3</v>
      </c>
      <c r="K608" s="26" t="b">
        <f t="shared" si="104"/>
        <v>1</v>
      </c>
      <c r="L608" s="7">
        <v>11</v>
      </c>
      <c r="M608" s="27">
        <f>IF(G608="","",VLOOKUP(G608,WMS!$E$3:$U$2203,7,0)*L608)</f>
        <v>132</v>
      </c>
      <c r="N608" s="28" t="str">
        <f>IF(G608="","",VLOOKUP(G608,WMS!$E$3:$U$2203,17,0))</f>
        <v>A20-302</v>
      </c>
      <c r="O608" s="29">
        <f t="shared" si="105"/>
        <v>10.45</v>
      </c>
      <c r="P608" s="29">
        <f t="shared" si="106"/>
        <v>8.7999999999999995E-2</v>
      </c>
      <c r="Q608" s="26" t="str">
        <f>IF(G608="","",VLOOKUP(G608,WMS!$E$3:$G$2203,2,FALSE))</f>
        <v>KAS180081002</v>
      </c>
      <c r="R608" s="26" t="str">
        <f>IF(G608="","",VLOOKUP(G608,WMS!$E$3:$G$2203,3,FALSE))</f>
        <v>KAS18008100204</v>
      </c>
      <c r="S608" s="17" t="str">
        <f>IF(R608="","",VLOOKUP(R608,CUSTOMS!$E$3:$N$2548,2,FALSE))</f>
        <v>8544421900</v>
      </c>
      <c r="T608" s="17" t="str">
        <f>IF(R608="","",VLOOKUP(R608,CUSTOMS!$E$3:$N$2548,3,FALSE))</f>
        <v>USB连接线A1</v>
      </c>
      <c r="U608" s="18">
        <f t="shared" si="107"/>
        <v>5.5</v>
      </c>
      <c r="V608" s="18" t="str">
        <f>IF(R608="","",VLOOKUP(R608,CUSTOMS!$E$3:$N$1470,5,FALSE))</f>
        <v>千克</v>
      </c>
      <c r="W608" s="33">
        <f>IF(R608="","",VLOOKUP(R608,CUSTOMS!$E$3:$N$2548,6,FALSE))</f>
        <v>81.647900000000007</v>
      </c>
      <c r="X608" s="33">
        <f t="shared" si="108"/>
        <v>449.06345000000005</v>
      </c>
      <c r="Y608" s="18" t="str">
        <f>IF(R608="","",VLOOKUP(R608,CUSTOMS!$E$3:$N$2548,8,FALSE))</f>
        <v>美元</v>
      </c>
      <c r="Z608" s="18" t="str">
        <f>IF(R608="","",VLOOKUP(R608,CUSTOMS!$E$3:$N$2548,9,FALSE))</f>
        <v>中国</v>
      </c>
      <c r="AA608" s="18" t="str">
        <f>IF(R608="","",VLOOKUP(R608,CUSTOMS!$E$3:$N$2548,10,FALSE))</f>
        <v>中国</v>
      </c>
      <c r="AB608" s="33">
        <f>IF(R608="","",VLOOKUP(G608,WMS!$E$3:$T$2203,15,FALSE))</f>
        <v>4.1666666666666664E-2</v>
      </c>
      <c r="AC608" s="33">
        <f t="shared" si="109"/>
        <v>5.5</v>
      </c>
      <c r="AD608" s="33" t="str">
        <f>IF(S608="","",VLOOKUP(S608,海关监管条件!$A$1:$B$3000,2,FALSE))</f>
        <v xml:space="preserve">无 </v>
      </c>
    </row>
    <row r="609" spans="1:30">
      <c r="A609" s="2">
        <v>43649</v>
      </c>
      <c r="B609" s="2">
        <v>43651</v>
      </c>
      <c r="C609" s="2" t="s">
        <v>4244</v>
      </c>
      <c r="D609" s="19" t="s">
        <v>213</v>
      </c>
      <c r="E609" s="19" t="s">
        <v>2673</v>
      </c>
      <c r="F609" s="19" t="s">
        <v>2680</v>
      </c>
      <c r="G609" s="17" t="str">
        <f t="shared" si="103"/>
        <v>KG-ARI-1808-00019-00323/42572176</v>
      </c>
      <c r="H609" s="18">
        <f>IF(G609="","",VLOOKUP(G609,WMS!$E$3:$Q$2203,7,FALSE))</f>
        <v>12</v>
      </c>
      <c r="I609" s="18">
        <f>IF(G609="","",VLOOKUP(G609,WMS!$E$3:$Q$2203,8,FALSE))</f>
        <v>1.25</v>
      </c>
      <c r="J609" s="18">
        <f>IF(G609="","",VLOOKUP(G609,WMS!$E$3:$Q$2203,13,FALSE))</f>
        <v>8.0000000000000002E-3</v>
      </c>
      <c r="K609" s="26" t="b">
        <f t="shared" si="104"/>
        <v>1</v>
      </c>
      <c r="L609" s="7">
        <v>13</v>
      </c>
      <c r="M609" s="27">
        <f>IF(G609="","",VLOOKUP(G609,WMS!$E$3:$U$2203,7,0)*L609)</f>
        <v>156</v>
      </c>
      <c r="N609" s="28" t="str">
        <f>IF(G609="","",VLOOKUP(G609,WMS!$E$3:$U$2203,17,0))</f>
        <v>A18-302</v>
      </c>
      <c r="O609" s="29">
        <f t="shared" si="105"/>
        <v>16.25</v>
      </c>
      <c r="P609" s="29">
        <f t="shared" si="106"/>
        <v>0.10400000000000001</v>
      </c>
      <c r="Q609" s="26" t="str">
        <f>IF(G609="","",VLOOKUP(G609,WMS!$E$3:$G$2203,2,FALSE))</f>
        <v>KAS180081002</v>
      </c>
      <c r="R609" s="26" t="str">
        <f>IF(G609="","",VLOOKUP(G609,WMS!$E$3:$G$2203,3,FALSE))</f>
        <v>KAS18008100205</v>
      </c>
      <c r="S609" s="17" t="str">
        <f>IF(R609="","",VLOOKUP(R609,CUSTOMS!$E$3:$N$2548,2,FALSE))</f>
        <v>8544421900</v>
      </c>
      <c r="T609" s="17" t="str">
        <f>IF(R609="","",VLOOKUP(R609,CUSTOMS!$E$3:$N$2548,3,FALSE))</f>
        <v>USB连接线A1</v>
      </c>
      <c r="U609" s="18">
        <f t="shared" si="107"/>
        <v>13.650000000000002</v>
      </c>
      <c r="V609" s="18" t="str">
        <f>IF(R609="","",VLOOKUP(R609,CUSTOMS!$E$3:$N$1470,5,FALSE))</f>
        <v>千克</v>
      </c>
      <c r="W609" s="33">
        <f>IF(R609="","",VLOOKUP(R609,CUSTOMS!$E$3:$N$2548,6,FALSE))</f>
        <v>42.514299999999999</v>
      </c>
      <c r="X609" s="33">
        <f t="shared" si="108"/>
        <v>580.32019500000013</v>
      </c>
      <c r="Y609" s="18" t="str">
        <f>IF(R609="","",VLOOKUP(R609,CUSTOMS!$E$3:$N$2548,8,FALSE))</f>
        <v>美元</v>
      </c>
      <c r="Z609" s="18" t="str">
        <f>IF(R609="","",VLOOKUP(R609,CUSTOMS!$E$3:$N$2548,9,FALSE))</f>
        <v>中国</v>
      </c>
      <c r="AA609" s="18" t="str">
        <f>IF(R609="","",VLOOKUP(R609,CUSTOMS!$E$3:$N$2548,10,FALSE))</f>
        <v>中国</v>
      </c>
      <c r="AB609" s="33">
        <f>IF(R609="","",VLOOKUP(G609,WMS!$E$3:$T$2203,15,FALSE))</f>
        <v>8.7500000000000008E-2</v>
      </c>
      <c r="AC609" s="33">
        <f t="shared" si="109"/>
        <v>13.650000000000002</v>
      </c>
      <c r="AD609" s="33" t="str">
        <f>IF(S609="","",VLOOKUP(S609,海关监管条件!$A$1:$B$3000,2,FALSE))</f>
        <v xml:space="preserve">无 </v>
      </c>
    </row>
    <row r="610" spans="1:30">
      <c r="A610" s="2">
        <v>43649</v>
      </c>
      <c r="B610" s="2">
        <v>43651</v>
      </c>
      <c r="C610" s="2" t="s">
        <v>4244</v>
      </c>
      <c r="D610" s="19" t="s">
        <v>213</v>
      </c>
      <c r="E610" s="19" t="s">
        <v>2673</v>
      </c>
      <c r="F610" s="19" t="s">
        <v>2687</v>
      </c>
      <c r="G610" s="17" t="str">
        <f t="shared" si="103"/>
        <v>KG-ARI-1808-00019-00323/42604419</v>
      </c>
      <c r="H610" s="18">
        <f>IF(G610="","",VLOOKUP(G610,WMS!$E$3:$Q$2203,7,FALSE))</f>
        <v>12</v>
      </c>
      <c r="I610" s="18">
        <f>IF(G610="","",VLOOKUP(G610,WMS!$E$3:$Q$2203,8,FALSE))</f>
        <v>0.6</v>
      </c>
      <c r="J610" s="18">
        <f>IF(G610="","",VLOOKUP(G610,WMS!$E$3:$Q$2203,13,FALSE))</f>
        <v>6.0000000000000001E-3</v>
      </c>
      <c r="K610" s="26" t="b">
        <f t="shared" si="104"/>
        <v>1</v>
      </c>
      <c r="L610" s="7">
        <v>3</v>
      </c>
      <c r="M610" s="27">
        <f>IF(G610="","",VLOOKUP(G610,WMS!$E$3:$U$2203,7,0)*L610)</f>
        <v>36</v>
      </c>
      <c r="N610" s="28" t="str">
        <f>IF(G610="","",VLOOKUP(G610,WMS!$E$3:$U$2203,17,0))</f>
        <v>A02-201</v>
      </c>
      <c r="O610" s="29">
        <f t="shared" si="105"/>
        <v>1.7999999999999998</v>
      </c>
      <c r="P610" s="29">
        <f t="shared" si="106"/>
        <v>1.8000000000000002E-2</v>
      </c>
      <c r="Q610" s="26" t="str">
        <f>IF(G610="","",VLOOKUP(G610,WMS!$E$3:$G$2203,2,FALSE))</f>
        <v>KAS180081002</v>
      </c>
      <c r="R610" s="26" t="str">
        <f>IF(G610="","",VLOOKUP(G610,WMS!$E$3:$G$2203,3,FALSE))</f>
        <v>KAS18008100211</v>
      </c>
      <c r="S610" s="17" t="str">
        <f>IF(R610="","",VLOOKUP(R610,CUSTOMS!$E$3:$N$2548,2,FALSE))</f>
        <v>8544421900</v>
      </c>
      <c r="T610" s="17" t="str">
        <f>IF(R610="","",VLOOKUP(R610,CUSTOMS!$E$3:$N$2548,3,FALSE))</f>
        <v>音频线</v>
      </c>
      <c r="U610" s="18">
        <f t="shared" si="107"/>
        <v>1.5789473684210527</v>
      </c>
      <c r="V610" s="18" t="str">
        <f>IF(R610="","",VLOOKUP(R610,CUSTOMS!$E$3:$N$1470,5,FALSE))</f>
        <v>千克</v>
      </c>
      <c r="W610" s="33">
        <f>IF(R610="","",VLOOKUP(R610,CUSTOMS!$E$3:$N$2548,6,FALSE))</f>
        <v>1.282</v>
      </c>
      <c r="X610" s="33">
        <f t="shared" si="108"/>
        <v>2.0242105263157897</v>
      </c>
      <c r="Y610" s="18" t="str">
        <f>IF(R610="","",VLOOKUP(R610,CUSTOMS!$E$3:$N$2548,8,FALSE))</f>
        <v>美元</v>
      </c>
      <c r="Z610" s="18" t="str">
        <f>IF(R610="","",VLOOKUP(R610,CUSTOMS!$E$3:$N$2548,9,FALSE))</f>
        <v>中国</v>
      </c>
      <c r="AA610" s="18" t="str">
        <f>IF(R610="","",VLOOKUP(R610,CUSTOMS!$E$3:$N$2548,10,FALSE))</f>
        <v>中国</v>
      </c>
      <c r="AB610" s="33">
        <f>IF(R610="","",VLOOKUP(G610,WMS!$E$3:$T$2203,15,FALSE))</f>
        <v>4.3859649122807015E-2</v>
      </c>
      <c r="AC610" s="33">
        <f t="shared" si="109"/>
        <v>1.5789473684210527</v>
      </c>
      <c r="AD610" s="33" t="str">
        <f>IF(S610="","",VLOOKUP(S610,海关监管条件!$A$1:$B$3000,2,FALSE))</f>
        <v xml:space="preserve">无 </v>
      </c>
    </row>
    <row r="611" spans="1:30">
      <c r="A611" s="2">
        <v>43649</v>
      </c>
      <c r="B611" s="2">
        <v>43651</v>
      </c>
      <c r="C611" s="2" t="s">
        <v>4244</v>
      </c>
      <c r="D611" s="19" t="s">
        <v>213</v>
      </c>
      <c r="E611" s="19" t="s">
        <v>2673</v>
      </c>
      <c r="F611" s="19" t="s">
        <v>2686</v>
      </c>
      <c r="G611" s="17" t="str">
        <f t="shared" si="103"/>
        <v>KG-ARI-1808-00019-00323/42604426</v>
      </c>
      <c r="H611" s="18">
        <f>IF(G611="","",VLOOKUP(G611,WMS!$E$3:$Q$2203,7,FALSE))</f>
        <v>12</v>
      </c>
      <c r="I611" s="18">
        <f>IF(G611="","",VLOOKUP(G611,WMS!$E$3:$Q$2203,8,FALSE))</f>
        <v>1.3</v>
      </c>
      <c r="J611" s="18">
        <f>IF(G611="","",VLOOKUP(G611,WMS!$E$3:$Q$2203,13,FALSE))</f>
        <v>8.9999999999999993E-3</v>
      </c>
      <c r="K611" s="26" t="b">
        <f t="shared" si="104"/>
        <v>1</v>
      </c>
      <c r="L611" s="7">
        <v>1</v>
      </c>
      <c r="M611" s="27">
        <f>IF(G611="","",VLOOKUP(G611,WMS!$E$3:$U$2203,7,0)*L611)</f>
        <v>12</v>
      </c>
      <c r="N611" s="28" t="str">
        <f>IF(G611="","",VLOOKUP(G611,WMS!$E$3:$U$2203,17,0))</f>
        <v>A02-103</v>
      </c>
      <c r="O611" s="29">
        <f t="shared" si="105"/>
        <v>1.3</v>
      </c>
      <c r="P611" s="29">
        <f t="shared" si="106"/>
        <v>8.9999999999999993E-3</v>
      </c>
      <c r="Q611" s="26" t="str">
        <f>IF(G611="","",VLOOKUP(G611,WMS!$E$3:$G$2203,2,FALSE))</f>
        <v>KAS180081002</v>
      </c>
      <c r="R611" s="26" t="str">
        <f>IF(G611="","",VLOOKUP(G611,WMS!$E$3:$G$2203,3,FALSE))</f>
        <v>KAS18008100210</v>
      </c>
      <c r="S611" s="17" t="str">
        <f>IF(R611="","",VLOOKUP(R611,CUSTOMS!$E$3:$N$2548,2,FALSE))</f>
        <v>8544421900</v>
      </c>
      <c r="T611" s="17" t="str">
        <f>IF(R611="","",VLOOKUP(R611,CUSTOMS!$E$3:$N$2548,3,FALSE))</f>
        <v>连接线</v>
      </c>
      <c r="U611" s="18">
        <f t="shared" si="107"/>
        <v>1.24637</v>
      </c>
      <c r="V611" s="18" t="str">
        <f>IF(R611="","",VLOOKUP(R611,CUSTOMS!$E$3:$N$1470,5,FALSE))</f>
        <v>千克</v>
      </c>
      <c r="W611" s="33">
        <f>IF(R611="","",VLOOKUP(R611,CUSTOMS!$E$3:$N$2548,6,FALSE))</f>
        <v>1.2821</v>
      </c>
      <c r="X611" s="33">
        <f t="shared" si="108"/>
        <v>1.5979709769999999</v>
      </c>
      <c r="Y611" s="18" t="str">
        <f>IF(R611="","",VLOOKUP(R611,CUSTOMS!$E$3:$N$2548,8,FALSE))</f>
        <v>美元</v>
      </c>
      <c r="Z611" s="18" t="str">
        <f>IF(R611="","",VLOOKUP(R611,CUSTOMS!$E$3:$N$2548,9,FALSE))</f>
        <v>中国</v>
      </c>
      <c r="AA611" s="18" t="str">
        <f>IF(R611="","",VLOOKUP(R611,CUSTOMS!$E$3:$N$2548,10,FALSE))</f>
        <v>中国</v>
      </c>
      <c r="AB611" s="33">
        <f>IF(R611="","",VLOOKUP(G611,WMS!$E$3:$T$2203,15,FALSE))</f>
        <v>0.10386416666666666</v>
      </c>
      <c r="AC611" s="33">
        <f t="shared" si="109"/>
        <v>1.24637</v>
      </c>
      <c r="AD611" s="33" t="str">
        <f>IF(S611="","",VLOOKUP(S611,海关监管条件!$A$1:$B$3000,2,FALSE))</f>
        <v xml:space="preserve">无 </v>
      </c>
    </row>
    <row r="612" spans="1:30">
      <c r="A612" s="2">
        <v>43649</v>
      </c>
      <c r="B612" s="2">
        <v>43651</v>
      </c>
      <c r="C612" s="2" t="s">
        <v>4244</v>
      </c>
      <c r="D612" s="19" t="s">
        <v>213</v>
      </c>
      <c r="E612" s="19" t="s">
        <v>2673</v>
      </c>
      <c r="F612" s="19" t="s">
        <v>2685</v>
      </c>
      <c r="G612" s="17" t="str">
        <f t="shared" si="103"/>
        <v>KG-ARI-1808-00019-00323/42604440</v>
      </c>
      <c r="H612" s="18">
        <f>IF(G612="","",VLOOKUP(G612,WMS!$E$3:$Q$2203,7,FALSE))</f>
        <v>12</v>
      </c>
      <c r="I612" s="18">
        <f>IF(G612="","",VLOOKUP(G612,WMS!$E$3:$Q$2203,8,FALSE))</f>
        <v>1.1499999999999999</v>
      </c>
      <c r="J612" s="18">
        <f>IF(G612="","",VLOOKUP(G612,WMS!$E$3:$Q$2203,13,FALSE))</f>
        <v>8.9999999999999993E-3</v>
      </c>
      <c r="K612" s="26" t="b">
        <f t="shared" si="104"/>
        <v>1</v>
      </c>
      <c r="L612" s="7">
        <v>3</v>
      </c>
      <c r="M612" s="27">
        <f>IF(G612="","",VLOOKUP(G612,WMS!$E$3:$U$2203,7,0)*L612)</f>
        <v>36</v>
      </c>
      <c r="N612" s="28" t="str">
        <f>IF(G612="","",VLOOKUP(G612,WMS!$E$3:$U$2203,17,0))</f>
        <v>A02-103</v>
      </c>
      <c r="O612" s="29">
        <f t="shared" si="105"/>
        <v>3.4499999999999997</v>
      </c>
      <c r="P612" s="29">
        <f t="shared" si="106"/>
        <v>2.6999999999999996E-2</v>
      </c>
      <c r="Q612" s="26" t="str">
        <f>IF(G612="","",VLOOKUP(G612,WMS!$E$3:$G$2203,2,FALSE))</f>
        <v>KAS180081002</v>
      </c>
      <c r="R612" s="26" t="str">
        <f>IF(G612="","",VLOOKUP(G612,WMS!$E$3:$G$2203,3,FALSE))</f>
        <v>KAS18008100210</v>
      </c>
      <c r="S612" s="17" t="str">
        <f>IF(R612="","",VLOOKUP(R612,CUSTOMS!$E$3:$N$2548,2,FALSE))</f>
        <v>8544421900</v>
      </c>
      <c r="T612" s="17" t="str">
        <f>IF(R612="","",VLOOKUP(R612,CUSTOMS!$E$3:$N$2548,3,FALSE))</f>
        <v>连接线</v>
      </c>
      <c r="U612" s="18">
        <f t="shared" si="107"/>
        <v>3.7391100000000002</v>
      </c>
      <c r="V612" s="18" t="str">
        <f>IF(R612="","",VLOOKUP(R612,CUSTOMS!$E$3:$N$1470,5,FALSE))</f>
        <v>千克</v>
      </c>
      <c r="W612" s="33">
        <f>IF(R612="","",VLOOKUP(R612,CUSTOMS!$E$3:$N$2548,6,FALSE))</f>
        <v>1.2821</v>
      </c>
      <c r="X612" s="33">
        <f t="shared" si="108"/>
        <v>4.7939129310000004</v>
      </c>
      <c r="Y612" s="18" t="str">
        <f>IF(R612="","",VLOOKUP(R612,CUSTOMS!$E$3:$N$2548,8,FALSE))</f>
        <v>美元</v>
      </c>
      <c r="Z612" s="18" t="str">
        <f>IF(R612="","",VLOOKUP(R612,CUSTOMS!$E$3:$N$2548,9,FALSE))</f>
        <v>中国</v>
      </c>
      <c r="AA612" s="18" t="str">
        <f>IF(R612="","",VLOOKUP(R612,CUSTOMS!$E$3:$N$2548,10,FALSE))</f>
        <v>中国</v>
      </c>
      <c r="AB612" s="33">
        <f>IF(R612="","",VLOOKUP(G612,WMS!$E$3:$T$2203,15,FALSE))</f>
        <v>0.10386416666666667</v>
      </c>
      <c r="AC612" s="33">
        <f t="shared" si="109"/>
        <v>3.7391100000000002</v>
      </c>
      <c r="AD612" s="33" t="str">
        <f>IF(S612="","",VLOOKUP(S612,海关监管条件!$A$1:$B$3000,2,FALSE))</f>
        <v xml:space="preserve">无 </v>
      </c>
    </row>
    <row r="613" spans="1:30">
      <c r="A613" s="2">
        <v>43649</v>
      </c>
      <c r="B613" s="2">
        <v>43651</v>
      </c>
      <c r="C613" s="2" t="s">
        <v>4244</v>
      </c>
      <c r="D613" s="19" t="s">
        <v>180</v>
      </c>
      <c r="E613" s="19" t="s">
        <v>2653</v>
      </c>
      <c r="F613" s="19">
        <v>42327332</v>
      </c>
      <c r="G613" s="17" t="str">
        <f t="shared" si="103"/>
        <v>KG-ARI-1808-00019-00324/42327332</v>
      </c>
      <c r="H613" s="18">
        <f>IF(G613="","",VLOOKUP(G613,WMS!$E$3:$Q$2203,7,FALSE))</f>
        <v>12</v>
      </c>
      <c r="I613" s="18">
        <f>IF(G613="","",VLOOKUP(G613,WMS!$E$3:$Q$2203,8,FALSE))</f>
        <v>0.85</v>
      </c>
      <c r="J613" s="18">
        <f>IF(G613="","",VLOOKUP(G613,WMS!$E$3:$Q$2203,13,FALSE))</f>
        <v>6.0000000000000001E-3</v>
      </c>
      <c r="K613" s="26" t="b">
        <f t="shared" si="104"/>
        <v>1</v>
      </c>
      <c r="L613" s="7">
        <v>1</v>
      </c>
      <c r="M613" s="27">
        <f>IF(G613="","",VLOOKUP(G613,WMS!$E$3:$U$2203,7,0)*L613)</f>
        <v>12</v>
      </c>
      <c r="N613" s="28" t="str">
        <f>IF(G613="","",VLOOKUP(G613,WMS!$E$3:$U$2203,17,0))</f>
        <v>A01-303</v>
      </c>
      <c r="O613" s="29">
        <f t="shared" si="105"/>
        <v>0.85</v>
      </c>
      <c r="P613" s="29">
        <f t="shared" si="106"/>
        <v>6.0000000000000001E-3</v>
      </c>
      <c r="Q613" s="26" t="str">
        <f>IF(G613="","",VLOOKUP(G613,WMS!$E$3:$G$2203,2,FALSE))</f>
        <v>KAS18081003</v>
      </c>
      <c r="R613" s="26" t="str">
        <f>IF(G613="","",VLOOKUP(G613,WMS!$E$3:$G$2203,3,FALSE))</f>
        <v>KAS18008100334</v>
      </c>
      <c r="S613" s="17" t="str">
        <f>IF(R613="","",VLOOKUP(R613,CUSTOMS!$E$3:$N$2548,2,FALSE))</f>
        <v>8544421900</v>
      </c>
      <c r="T613" s="17" t="str">
        <f>IF(R613="","",VLOOKUP(R613,CUSTOMS!$E$3:$N$2548,3,FALSE))</f>
        <v>电脑链接线</v>
      </c>
      <c r="U613" s="18">
        <f t="shared" si="107"/>
        <v>0.79200000000000004</v>
      </c>
      <c r="V613" s="18" t="str">
        <f>IF(R613="","",VLOOKUP(R613,CUSTOMS!$E$3:$N$1470,5,FALSE))</f>
        <v>千克</v>
      </c>
      <c r="W613" s="33">
        <f>IF(R613="","",VLOOKUP(R613,CUSTOMS!$E$3:$N$2548,6,FALSE))</f>
        <v>3.8466999999999998</v>
      </c>
      <c r="X613" s="33">
        <f t="shared" si="108"/>
        <v>3.0465863999999998</v>
      </c>
      <c r="Y613" s="18" t="str">
        <f>IF(R613="","",VLOOKUP(R613,CUSTOMS!$E$3:$N$2548,8,FALSE))</f>
        <v>美元</v>
      </c>
      <c r="Z613" s="18" t="str">
        <f>IF(R613="","",VLOOKUP(R613,CUSTOMS!$E$3:$N$2548,9,FALSE))</f>
        <v>中国</v>
      </c>
      <c r="AA613" s="18" t="str">
        <f>IF(R613="","",VLOOKUP(R613,CUSTOMS!$E$3:$N$2548,10,FALSE))</f>
        <v>中国</v>
      </c>
      <c r="AB613" s="33">
        <f>IF(R613="","",VLOOKUP(G613,WMS!$E$3:$T$2203,15,FALSE))</f>
        <v>6.6000000000000003E-2</v>
      </c>
      <c r="AC613" s="33">
        <f t="shared" si="109"/>
        <v>0.79200000000000004</v>
      </c>
      <c r="AD613" s="33" t="str">
        <f>IF(S613="","",VLOOKUP(S613,海关监管条件!$A$1:$B$3000,2,FALSE))</f>
        <v xml:space="preserve">无 </v>
      </c>
    </row>
    <row r="614" spans="1:30">
      <c r="A614" s="2">
        <v>43649</v>
      </c>
      <c r="B614" s="2">
        <v>43651</v>
      </c>
      <c r="C614" s="2" t="s">
        <v>4244</v>
      </c>
      <c r="D614" s="19" t="s">
        <v>238</v>
      </c>
      <c r="E614" s="19" t="s">
        <v>2694</v>
      </c>
      <c r="F614" s="19" t="s">
        <v>2695</v>
      </c>
      <c r="G614" s="17" t="str">
        <f t="shared" si="103"/>
        <v>KG-ARI-1808-00019-00326/42604433</v>
      </c>
      <c r="H614" s="18">
        <f>IF(G614="","",VLOOKUP(G614,WMS!$E$3:$Q$2203,7,FALSE))</f>
        <v>12</v>
      </c>
      <c r="I614" s="18">
        <f>IF(G614="","",VLOOKUP(G614,WMS!$E$3:$Q$2203,8,FALSE))</f>
        <v>1.2</v>
      </c>
      <c r="J614" s="18">
        <f>IF(G614="","",VLOOKUP(G614,WMS!$E$3:$Q$2203,13,FALSE))</f>
        <v>8.9999999999999993E-3</v>
      </c>
      <c r="K614" s="26" t="b">
        <f t="shared" si="104"/>
        <v>1</v>
      </c>
      <c r="L614" s="7">
        <v>1</v>
      </c>
      <c r="M614" s="27">
        <f>IF(G614="","",VLOOKUP(G614,WMS!$E$3:$U$2203,7,0)*L614)</f>
        <v>12</v>
      </c>
      <c r="N614" s="28" t="str">
        <f>IF(G614="","",VLOOKUP(G614,WMS!$E$3:$U$2203,17,0))</f>
        <v>A20-302</v>
      </c>
      <c r="O614" s="29">
        <f t="shared" si="105"/>
        <v>1.2</v>
      </c>
      <c r="P614" s="29">
        <f t="shared" si="106"/>
        <v>8.9999999999999993E-3</v>
      </c>
      <c r="Q614" s="26" t="str">
        <f>IF(G614="","",VLOOKUP(G614,WMS!$E$3:$G$2203,2,FALSE))</f>
        <v>KAS180081002</v>
      </c>
      <c r="R614" s="26" t="str">
        <f>IF(G614="","",VLOOKUP(G614,WMS!$E$3:$G$2203,3,FALSE))</f>
        <v>KAS18008100221</v>
      </c>
      <c r="S614" s="17" t="str">
        <f>IF(R614="","",VLOOKUP(R614,CUSTOMS!$E$3:$N$2548,2,FALSE))</f>
        <v>8544421900</v>
      </c>
      <c r="T614" s="17" t="str">
        <f>IF(R614="","",VLOOKUP(R614,CUSTOMS!$E$3:$N$2548,3,FALSE))</f>
        <v>手机连接线</v>
      </c>
      <c r="U614" s="18">
        <f t="shared" si="107"/>
        <v>12</v>
      </c>
      <c r="V614" s="18" t="str">
        <f>IF(R614="","",VLOOKUP(R614,CUSTOMS!$E$3:$N$1470,5,FALSE))</f>
        <v>条</v>
      </c>
      <c r="W614" s="33">
        <f>IF(R614="","",VLOOKUP(R614,CUSTOMS!$E$3:$N$2548,6,FALSE))</f>
        <v>0.3846</v>
      </c>
      <c r="X614" s="33">
        <f t="shared" si="108"/>
        <v>4.6151999999999997</v>
      </c>
      <c r="Y614" s="18" t="str">
        <f>IF(R614="","",VLOOKUP(R614,CUSTOMS!$E$3:$N$2548,8,FALSE))</f>
        <v>美元</v>
      </c>
      <c r="Z614" s="18" t="str">
        <f>IF(R614="","",VLOOKUP(R614,CUSTOMS!$E$3:$N$2548,9,FALSE))</f>
        <v>中国</v>
      </c>
      <c r="AA614" s="18" t="str">
        <f>IF(R614="","",VLOOKUP(R614,CUSTOMS!$E$3:$N$2548,10,FALSE))</f>
        <v>中国</v>
      </c>
      <c r="AB614" s="33">
        <f>IF(R614="","",VLOOKUP(G614,WMS!$E$3:$T$2203,15,FALSE))</f>
        <v>9.1666666666666674E-2</v>
      </c>
      <c r="AC614" s="33">
        <f t="shared" si="109"/>
        <v>1.1000000000000001</v>
      </c>
      <c r="AD614" s="33" t="str">
        <f>IF(S614="","",VLOOKUP(S614,海关监管条件!$A$1:$B$3000,2,FALSE))</f>
        <v xml:space="preserve">无 </v>
      </c>
    </row>
    <row r="615" spans="1:30">
      <c r="A615" s="2">
        <v>43649</v>
      </c>
      <c r="B615" s="2">
        <v>43651</v>
      </c>
      <c r="C615" s="2" t="s">
        <v>4244</v>
      </c>
      <c r="D615" s="3" t="s">
        <v>4245</v>
      </c>
      <c r="E615" s="3" t="s">
        <v>2646</v>
      </c>
      <c r="F615" s="3" t="s">
        <v>3177</v>
      </c>
      <c r="G615" s="17" t="str">
        <f t="shared" si="103"/>
        <v>KG-ARI-1808-00019-00335/42603320</v>
      </c>
      <c r="H615" s="18">
        <f>IF(G615="","",VLOOKUP(G615,WMS!$E$3:$Q$2203,7,FALSE))</f>
        <v>10</v>
      </c>
      <c r="I615" s="18">
        <f>IF(G615="","",VLOOKUP(G615,WMS!$E$3:$Q$2203,8,FALSE))</f>
        <v>0.7</v>
      </c>
      <c r="J615" s="18">
        <f>IF(G615="","",VLOOKUP(G615,WMS!$E$3:$Q$2203,13,FALSE))</f>
        <v>4.0000000000000001E-3</v>
      </c>
      <c r="K615" s="26" t="b">
        <f t="shared" si="104"/>
        <v>1</v>
      </c>
      <c r="L615" s="7">
        <v>3</v>
      </c>
      <c r="M615" s="27">
        <f>IF(G615="","",VLOOKUP(G615,WMS!$E$3:$U$2203,7,0)*L615)</f>
        <v>30</v>
      </c>
      <c r="N615" s="28" t="str">
        <f>IF(G615="","",VLOOKUP(G615,WMS!$E$3:$U$2203,17,0))</f>
        <v>A20-201</v>
      </c>
      <c r="O615" s="29">
        <f t="shared" si="105"/>
        <v>2.0999999999999996</v>
      </c>
      <c r="P615" s="29">
        <f t="shared" si="106"/>
        <v>1.2E-2</v>
      </c>
      <c r="Q615" s="26" t="str">
        <f>IF(G615="","",VLOOKUP(G615,WMS!$E$3:$G$2203,2,FALSE))</f>
        <v>KAS18081003</v>
      </c>
      <c r="R615" s="26" t="str">
        <f>IF(G615="","",VLOOKUP(G615,WMS!$E$3:$G$2203,3,FALSE))</f>
        <v>KAS18008100306</v>
      </c>
      <c r="S615" s="17" t="str">
        <f>IF(R615="","",VLOOKUP(R615,CUSTOMS!$E$3:$N$2548,2,FALSE))</f>
        <v>3926909090</v>
      </c>
      <c r="T615" s="17" t="str">
        <f>IF(R615="","",VLOOKUP(R615,CUSTOMS!$E$3:$N$2548,3,FALSE))</f>
        <v>手机套</v>
      </c>
      <c r="U615" s="18">
        <f t="shared" si="107"/>
        <v>30</v>
      </c>
      <c r="V615" s="18" t="str">
        <f>IF(R615="","",VLOOKUP(R615,CUSTOMS!$E$3:$N$1470,5,FALSE))</f>
        <v>个</v>
      </c>
      <c r="W615" s="33">
        <f>IF(R615="","",VLOOKUP(R615,CUSTOMS!$E$3:$N$2548,6,FALSE))</f>
        <v>2.5299999999999998</v>
      </c>
      <c r="X615" s="33">
        <f t="shared" si="108"/>
        <v>75.899999999999991</v>
      </c>
      <c r="Y615" s="18" t="str">
        <f>IF(R615="","",VLOOKUP(R615,CUSTOMS!$E$3:$N$2548,8,FALSE))</f>
        <v>美元</v>
      </c>
      <c r="Z615" s="18" t="str">
        <f>IF(R615="","",VLOOKUP(R615,CUSTOMS!$E$3:$N$2548,9,FALSE))</f>
        <v>中国</v>
      </c>
      <c r="AA615" s="18" t="str">
        <f>IF(R615="","",VLOOKUP(R615,CUSTOMS!$E$3:$N$2548,10,FALSE))</f>
        <v>中国</v>
      </c>
      <c r="AB615" s="33">
        <f>IF(R615="","",VLOOKUP(G615,WMS!$E$3:$T$2203,15,FALSE))</f>
        <v>0.1</v>
      </c>
      <c r="AC615" s="33">
        <f t="shared" si="109"/>
        <v>3</v>
      </c>
      <c r="AD615" s="33" t="str">
        <f>IF(S615="","",VLOOKUP(S615,海关监管条件!$A$1:$B$3000,2,FALSE))</f>
        <v>无</v>
      </c>
    </row>
    <row r="616" spans="1:30">
      <c r="A616" s="2">
        <v>43649</v>
      </c>
      <c r="B616" s="2">
        <v>43651</v>
      </c>
      <c r="C616" s="2" t="s">
        <v>4244</v>
      </c>
      <c r="D616" s="36" t="s">
        <v>333</v>
      </c>
      <c r="E616" s="36" t="s">
        <v>2778</v>
      </c>
      <c r="F616" s="36" t="s">
        <v>2779</v>
      </c>
      <c r="G616" s="17" t="str">
        <f t="shared" si="103"/>
        <v>KG-ARI-1808-00019-00372/42573708A</v>
      </c>
      <c r="H616" s="18">
        <f>IF(G616="","",VLOOKUP(G616,WMS!$E$3:$Q$2203,7,FALSE))</f>
        <v>8</v>
      </c>
      <c r="I616" s="18">
        <f>IF(G616="","",VLOOKUP(G616,WMS!$E$3:$Q$2203,8,FALSE))</f>
        <v>3.05</v>
      </c>
      <c r="J616" s="18">
        <f>IF(G616="","",VLOOKUP(G616,WMS!$E$3:$Q$2203,13,FALSE))</f>
        <v>8.9999999999999993E-3</v>
      </c>
      <c r="K616" s="26" t="b">
        <f t="shared" si="104"/>
        <v>1</v>
      </c>
      <c r="L616" s="7">
        <v>15</v>
      </c>
      <c r="M616" s="27">
        <f>IF(G616="","",VLOOKUP(G616,WMS!$E$3:$U$2203,7,0)*L616)</f>
        <v>120</v>
      </c>
      <c r="N616" s="28" t="str">
        <f>IF(G616="","",VLOOKUP(G616,WMS!$E$3:$U$2203,17,0))</f>
        <v>A22-304</v>
      </c>
      <c r="O616" s="29">
        <f t="shared" si="105"/>
        <v>45.75</v>
      </c>
      <c r="P616" s="29">
        <f t="shared" si="106"/>
        <v>0.13499999999999998</v>
      </c>
      <c r="Q616" s="26" t="str">
        <f>IF(G616="","",VLOOKUP(G616,WMS!$E$3:$G$2203,2,FALSE))</f>
        <v>KAS18110902</v>
      </c>
      <c r="R616" s="26" t="str">
        <f>IF(G616="","",VLOOKUP(G616,WMS!$E$3:$G$2203,3,FALSE))</f>
        <v>KAS1811090201</v>
      </c>
      <c r="S616" s="17" t="str">
        <f>IF(R616="","",VLOOKUP(R616,CUSTOMS!$E$3:$N$2548,2,FALSE))</f>
        <v>4421919090</v>
      </c>
      <c r="T616" s="17" t="str">
        <f>IF(R616="","",VLOOKUP(R616,CUSTOMS!$E$3:$N$2548,3,FALSE))</f>
        <v>竹盖</v>
      </c>
      <c r="U616" s="18">
        <f t="shared" si="107"/>
        <v>3.6</v>
      </c>
      <c r="V616" s="18" t="str">
        <f>IF(R616="","",VLOOKUP(R616,CUSTOMS!$E$3:$N$1470,5,FALSE))</f>
        <v>千克</v>
      </c>
      <c r="W616" s="33">
        <f>IF(R616="","",VLOOKUP(R616,CUSTOMS!$E$3:$N$2548,6,FALSE))</f>
        <v>3</v>
      </c>
      <c r="X616" s="33">
        <f t="shared" si="108"/>
        <v>10.8</v>
      </c>
      <c r="Y616" s="18" t="str">
        <f>IF(R616="","",VLOOKUP(R616,CUSTOMS!$E$3:$N$2548,8,FALSE))</f>
        <v>美元</v>
      </c>
      <c r="Z616" s="18" t="str">
        <f>IF(R616="","",VLOOKUP(R616,CUSTOMS!$E$3:$N$2548,9,FALSE))</f>
        <v>中国</v>
      </c>
      <c r="AA616" s="18" t="str">
        <f>IF(R616="","",VLOOKUP(R616,CUSTOMS!$E$3:$N$2548,10,FALSE))</f>
        <v>美国</v>
      </c>
      <c r="AB616" s="33">
        <f>IF(R616="","",VLOOKUP(G616,WMS!$E$3:$T$2203,15,FALSE))</f>
        <v>3.0000000000000002E-2</v>
      </c>
      <c r="AC616" s="33">
        <f t="shared" si="109"/>
        <v>3.6</v>
      </c>
      <c r="AD616" s="33" t="str">
        <f>IF(S616="","",VLOOKUP(S616,海关监管条件!$A$1:$B$3000,2,FALSE))</f>
        <v>AB</v>
      </c>
    </row>
    <row r="617" spans="1:30">
      <c r="A617" s="2">
        <v>43649</v>
      </c>
      <c r="B617" s="2">
        <v>43651</v>
      </c>
      <c r="C617" s="2" t="s">
        <v>4244</v>
      </c>
      <c r="D617" s="36" t="s">
        <v>333</v>
      </c>
      <c r="E617" s="36" t="s">
        <v>2778</v>
      </c>
      <c r="F617" s="36" t="s">
        <v>2781</v>
      </c>
      <c r="G617" s="17" t="str">
        <f t="shared" si="103"/>
        <v>KG-ARI-1808-00019-00372/42590255A</v>
      </c>
      <c r="H617" s="18">
        <f>IF(G617="","",VLOOKUP(G617,WMS!$E$3:$Q$2203,7,FALSE))</f>
        <v>4</v>
      </c>
      <c r="I617" s="18">
        <f>IF(G617="","",VLOOKUP(G617,WMS!$E$3:$Q$2203,8,FALSE))</f>
        <v>4.2</v>
      </c>
      <c r="J617" s="18">
        <f>IF(G617="","",VLOOKUP(G617,WMS!$E$3:$Q$2203,13,FALSE))</f>
        <v>1.9E-2</v>
      </c>
      <c r="K617" s="26" t="b">
        <f t="shared" si="104"/>
        <v>1</v>
      </c>
      <c r="L617" s="7">
        <v>38</v>
      </c>
      <c r="M617" s="27">
        <f>IF(G617="","",VLOOKUP(G617,WMS!$E$3:$U$2203,7,0)*L617)</f>
        <v>152</v>
      </c>
      <c r="N617" s="28" t="str">
        <f>IF(G617="","",VLOOKUP(G617,WMS!$E$3:$U$2203,17,0))</f>
        <v>A24-302</v>
      </c>
      <c r="O617" s="29">
        <f t="shared" si="105"/>
        <v>159.6</v>
      </c>
      <c r="P617" s="29">
        <f t="shared" si="106"/>
        <v>0.72199999999999998</v>
      </c>
      <c r="Q617" s="26" t="str">
        <f>IF(G617="","",VLOOKUP(G617,WMS!$E$3:$G$2203,2,FALSE))</f>
        <v>KAS18110902</v>
      </c>
      <c r="R617" s="26" t="str">
        <f>IF(G617="","",VLOOKUP(G617,WMS!$E$3:$G$2203,3,FALSE))</f>
        <v>KAS1811090201</v>
      </c>
      <c r="S617" s="17" t="str">
        <f>IF(R617="","",VLOOKUP(R617,CUSTOMS!$E$3:$N$2548,2,FALSE))</f>
        <v>4421919090</v>
      </c>
      <c r="T617" s="17" t="str">
        <f>IF(R617="","",VLOOKUP(R617,CUSTOMS!$E$3:$N$2548,3,FALSE))</f>
        <v>竹盖</v>
      </c>
      <c r="U617" s="18">
        <f t="shared" si="107"/>
        <v>16.72</v>
      </c>
      <c r="V617" s="18" t="str">
        <f>IF(R617="","",VLOOKUP(R617,CUSTOMS!$E$3:$N$1470,5,FALSE))</f>
        <v>千克</v>
      </c>
      <c r="W617" s="33">
        <f>IF(R617="","",VLOOKUP(R617,CUSTOMS!$E$3:$N$2548,6,FALSE))</f>
        <v>3</v>
      </c>
      <c r="X617" s="33">
        <f t="shared" si="108"/>
        <v>50.16</v>
      </c>
      <c r="Y617" s="18" t="str">
        <f>IF(R617="","",VLOOKUP(R617,CUSTOMS!$E$3:$N$2548,8,FALSE))</f>
        <v>美元</v>
      </c>
      <c r="Z617" s="18" t="str">
        <f>IF(R617="","",VLOOKUP(R617,CUSTOMS!$E$3:$N$2548,9,FALSE))</f>
        <v>中国</v>
      </c>
      <c r="AA617" s="18" t="str">
        <f>IF(R617="","",VLOOKUP(R617,CUSTOMS!$E$3:$N$2548,10,FALSE))</f>
        <v>美国</v>
      </c>
      <c r="AB617" s="33">
        <f>IF(R617="","",VLOOKUP(G617,WMS!$E$3:$T$2203,15,FALSE))</f>
        <v>0.11</v>
      </c>
      <c r="AC617" s="33">
        <f t="shared" si="109"/>
        <v>16.72</v>
      </c>
      <c r="AD617" s="33" t="str">
        <f>IF(S617="","",VLOOKUP(S617,海关监管条件!$A$1:$B$3000,2,FALSE))</f>
        <v>AB</v>
      </c>
    </row>
    <row r="618" spans="1:30">
      <c r="A618" s="2">
        <v>43649</v>
      </c>
      <c r="B618" s="2">
        <v>43651</v>
      </c>
      <c r="C618" s="2" t="s">
        <v>4244</v>
      </c>
      <c r="D618" s="3" t="s">
        <v>4246</v>
      </c>
      <c r="E618" s="3" t="s">
        <v>2647</v>
      </c>
      <c r="F618" s="3" t="s">
        <v>4247</v>
      </c>
      <c r="G618" s="17" t="str">
        <f t="shared" si="103"/>
        <v>KG-ARI-1808-00019-00385/42171416</v>
      </c>
      <c r="H618" s="18">
        <f>IF(G618="","",VLOOKUP(G618,WMS!$E$3:$Q$2203,7,FALSE))</f>
        <v>6</v>
      </c>
      <c r="I618" s="18">
        <f>IF(G618="","",VLOOKUP(G618,WMS!$E$3:$Q$2203,8,FALSE))</f>
        <v>1.35</v>
      </c>
      <c r="J618" s="18">
        <f>IF(G618="","",VLOOKUP(G618,WMS!$E$3:$Q$2203,13,FALSE))</f>
        <v>2.5000000000000001E-2</v>
      </c>
      <c r="K618" s="26" t="b">
        <f t="shared" si="104"/>
        <v>1</v>
      </c>
      <c r="L618" s="7">
        <v>9</v>
      </c>
      <c r="M618" s="27">
        <f>IF(G618="","",VLOOKUP(G618,WMS!$E$3:$U$2203,7,0)*L618)</f>
        <v>54</v>
      </c>
      <c r="N618" s="28" t="str">
        <f>IF(G618="","",VLOOKUP(G618,WMS!$E$3:$U$2203,17,0))</f>
        <v>A20-301</v>
      </c>
      <c r="O618" s="29">
        <f t="shared" si="105"/>
        <v>12.15</v>
      </c>
      <c r="P618" s="29">
        <f t="shared" si="106"/>
        <v>0.22500000000000001</v>
      </c>
      <c r="Q618" s="26" t="str">
        <f>IF(G618="","",VLOOKUP(G618,WMS!$E$3:$G$2203,2,FALSE))</f>
        <v>KAS18081003</v>
      </c>
      <c r="R618" s="26" t="str">
        <f>IF(G618="","",VLOOKUP(G618,WMS!$E$3:$G$2203,3,FALSE))</f>
        <v>KAS18008100325</v>
      </c>
      <c r="S618" s="17" t="str">
        <f>IF(R618="","",VLOOKUP(R618,CUSTOMS!$E$3:$N$2548,2,FALSE))</f>
        <v>8518300000</v>
      </c>
      <c r="T618" s="17" t="str">
        <f>IF(R618="","",VLOOKUP(R618,CUSTOMS!$E$3:$N$2548,3,FALSE))</f>
        <v>耳机</v>
      </c>
      <c r="U618" s="18">
        <f t="shared" si="107"/>
        <v>54</v>
      </c>
      <c r="V618" s="18" t="str">
        <f>IF(R618="","",VLOOKUP(R618,CUSTOMS!$E$3:$N$1470,5,FALSE))</f>
        <v>个</v>
      </c>
      <c r="W618" s="33">
        <f>IF(R618="","",VLOOKUP(R618,CUSTOMS!$E$3:$N$2548,6,FALSE))</f>
        <v>2.7198000000000002</v>
      </c>
      <c r="X618" s="33">
        <f t="shared" si="108"/>
        <v>146.86920000000001</v>
      </c>
      <c r="Y618" s="18" t="str">
        <f>IF(R618="","",VLOOKUP(R618,CUSTOMS!$E$3:$N$2548,8,FALSE))</f>
        <v>美元</v>
      </c>
      <c r="Z618" s="18" t="str">
        <f>IF(R618="","",VLOOKUP(R618,CUSTOMS!$E$3:$N$2548,9,FALSE))</f>
        <v>中国</v>
      </c>
      <c r="AA618" s="18" t="str">
        <f>IF(R618="","",VLOOKUP(R618,CUSTOMS!$E$3:$N$2548,10,FALSE))</f>
        <v>中国</v>
      </c>
      <c r="AB618" s="33">
        <f>IF(R618="","",VLOOKUP(G618,WMS!$E$3:$T$2203,15,FALSE))</f>
        <v>0.219</v>
      </c>
      <c r="AC618" s="33">
        <f t="shared" si="109"/>
        <v>11.826000000000001</v>
      </c>
      <c r="AD618" s="33" t="str">
        <f>IF(S618="","",VLOOKUP(S618,海关监管条件!$A$1:$B$3000,2,FALSE))</f>
        <v xml:space="preserve">无 </v>
      </c>
    </row>
    <row r="619" spans="1:30">
      <c r="A619" s="2">
        <v>43649</v>
      </c>
      <c r="B619" s="2">
        <v>43651</v>
      </c>
      <c r="C619" s="2" t="s">
        <v>4244</v>
      </c>
      <c r="D619" s="3" t="s">
        <v>4246</v>
      </c>
      <c r="E619" s="3" t="s">
        <v>2647</v>
      </c>
      <c r="F619" s="3" t="s">
        <v>4248</v>
      </c>
      <c r="G619" s="17" t="str">
        <f t="shared" si="103"/>
        <v>KG-ARI-1808-00019-00385/42562504</v>
      </c>
      <c r="H619" s="18">
        <f>IF(G619="","",VLOOKUP(G619,WMS!$E$3:$Q$2203,7,FALSE))</f>
        <v>6</v>
      </c>
      <c r="I619" s="18">
        <f>IF(G619="","",VLOOKUP(G619,WMS!$E$3:$Q$2203,8,FALSE))</f>
        <v>1.85</v>
      </c>
      <c r="J619" s="18">
        <f>IF(G619="","",VLOOKUP(G619,WMS!$E$3:$Q$2203,13,FALSE))</f>
        <v>2.9000000000000001E-2</v>
      </c>
      <c r="K619" s="26" t="b">
        <f t="shared" si="104"/>
        <v>1</v>
      </c>
      <c r="L619" s="7">
        <v>6</v>
      </c>
      <c r="M619" s="27">
        <f>IF(G619="","",VLOOKUP(G619,WMS!$E$3:$U$2203,7,0)*L619)</f>
        <v>36</v>
      </c>
      <c r="N619" s="28" t="str">
        <f>IF(G619="","",VLOOKUP(G619,WMS!$E$3:$U$2203,17,0))</f>
        <v>A18-102</v>
      </c>
      <c r="O619" s="29">
        <f t="shared" si="105"/>
        <v>11.100000000000001</v>
      </c>
      <c r="P619" s="29">
        <f t="shared" si="106"/>
        <v>0.17400000000000002</v>
      </c>
      <c r="Q619" s="26" t="str">
        <f>IF(G619="","",VLOOKUP(G619,WMS!$E$3:$G$2203,2,FALSE))</f>
        <v>KAS18081003</v>
      </c>
      <c r="R619" s="26" t="str">
        <f>IF(G619="","",VLOOKUP(G619,WMS!$E$3:$G$2203,3,FALSE))</f>
        <v>KAS18008100325</v>
      </c>
      <c r="S619" s="17" t="str">
        <f>IF(R619="","",VLOOKUP(R619,CUSTOMS!$E$3:$N$2548,2,FALSE))</f>
        <v>8518300000</v>
      </c>
      <c r="T619" s="17" t="str">
        <f>IF(R619="","",VLOOKUP(R619,CUSTOMS!$E$3:$N$2548,3,FALSE))</f>
        <v>耳机</v>
      </c>
      <c r="U619" s="18">
        <f t="shared" si="107"/>
        <v>36</v>
      </c>
      <c r="V619" s="18" t="str">
        <f>IF(R619="","",VLOOKUP(R619,CUSTOMS!$E$3:$N$1470,5,FALSE))</f>
        <v>个</v>
      </c>
      <c r="W619" s="33">
        <f>IF(R619="","",VLOOKUP(R619,CUSTOMS!$E$3:$N$2548,6,FALSE))</f>
        <v>2.7198000000000002</v>
      </c>
      <c r="X619" s="33">
        <f t="shared" si="108"/>
        <v>97.912800000000004</v>
      </c>
      <c r="Y619" s="18" t="str">
        <f>IF(R619="","",VLOOKUP(R619,CUSTOMS!$E$3:$N$2548,8,FALSE))</f>
        <v>美元</v>
      </c>
      <c r="Z619" s="18" t="str">
        <f>IF(R619="","",VLOOKUP(R619,CUSTOMS!$E$3:$N$2548,9,FALSE))</f>
        <v>中国</v>
      </c>
      <c r="AA619" s="18" t="str">
        <f>IF(R619="","",VLOOKUP(R619,CUSTOMS!$E$3:$N$2548,10,FALSE))</f>
        <v>中国</v>
      </c>
      <c r="AB619" s="33">
        <f>IF(R619="","",VLOOKUP(G619,WMS!$E$3:$T$2203,15,FALSE))</f>
        <v>0.28799999999999998</v>
      </c>
      <c r="AC619" s="33">
        <f t="shared" si="109"/>
        <v>10.367999999999999</v>
      </c>
      <c r="AD619" s="33" t="str">
        <f>IF(S619="","",VLOOKUP(S619,海关监管条件!$A$1:$B$3000,2,FALSE))</f>
        <v xml:space="preserve">无 </v>
      </c>
    </row>
    <row r="620" spans="1:30">
      <c r="A620" s="2">
        <v>43649</v>
      </c>
      <c r="B620" s="2">
        <v>43651</v>
      </c>
      <c r="C620" s="2" t="s">
        <v>4244</v>
      </c>
      <c r="D620" s="3" t="s">
        <v>4246</v>
      </c>
      <c r="E620" s="3" t="s">
        <v>2647</v>
      </c>
      <c r="F620" s="3" t="s">
        <v>4242</v>
      </c>
      <c r="G620" s="17" t="str">
        <f t="shared" si="103"/>
        <v>KG-ARI-1808-00019-00385/42568612</v>
      </c>
      <c r="H620" s="18">
        <f>IF(G620="","",VLOOKUP(G620,WMS!$E$3:$Q$2203,7,FALSE))</f>
        <v>12</v>
      </c>
      <c r="I620" s="18">
        <f>IF(G620="","",VLOOKUP(G620,WMS!$E$3:$Q$2203,8,FALSE))</f>
        <v>0.68</v>
      </c>
      <c r="J620" s="18">
        <f>IF(G620="","",VLOOKUP(G620,WMS!$E$3:$Q$2203,13,FALSE))</f>
        <v>8.9999999999999993E-3</v>
      </c>
      <c r="K620" s="26" t="b">
        <f t="shared" si="104"/>
        <v>1</v>
      </c>
      <c r="L620" s="7">
        <v>6</v>
      </c>
      <c r="M620" s="27">
        <f>IF(G620="","",VLOOKUP(G620,WMS!$E$3:$U$2203,7,0)*L620)</f>
        <v>72</v>
      </c>
      <c r="N620" s="28" t="str">
        <f>IF(G620="","",VLOOKUP(G620,WMS!$E$3:$U$2203,17,0))</f>
        <v>A18-102</v>
      </c>
      <c r="O620" s="29">
        <f t="shared" si="105"/>
        <v>4.08</v>
      </c>
      <c r="P620" s="29">
        <f t="shared" si="106"/>
        <v>5.3999999999999992E-2</v>
      </c>
      <c r="Q620" s="26" t="str">
        <f>IF(G620="","",VLOOKUP(G620,WMS!$E$3:$G$2203,2,FALSE))</f>
        <v>KAS18081003</v>
      </c>
      <c r="R620" s="26" t="str">
        <f>IF(G620="","",VLOOKUP(G620,WMS!$E$3:$G$2203,3,FALSE))</f>
        <v>KAS18008100324</v>
      </c>
      <c r="S620" s="17" t="str">
        <f>IF(R620="","",VLOOKUP(R620,CUSTOMS!$E$3:$N$2548,2,FALSE))</f>
        <v>8518300000</v>
      </c>
      <c r="T620" s="17" t="str">
        <f>IF(R620="","",VLOOKUP(R620,CUSTOMS!$E$3:$N$2548,3,FALSE))</f>
        <v>耳塞</v>
      </c>
      <c r="U620" s="18">
        <f t="shared" si="107"/>
        <v>72</v>
      </c>
      <c r="V620" s="18" t="str">
        <f>IF(R620="","",VLOOKUP(R620,CUSTOMS!$E$3:$N$1470,5,FALSE))</f>
        <v>个</v>
      </c>
      <c r="W620" s="33">
        <f>IF(R620="","",VLOOKUP(R620,CUSTOMS!$E$3:$N$2548,6,FALSE))</f>
        <v>1.4162999999999999</v>
      </c>
      <c r="X620" s="33">
        <f t="shared" si="108"/>
        <v>101.97359999999999</v>
      </c>
      <c r="Y620" s="18" t="str">
        <f>IF(R620="","",VLOOKUP(R620,CUSTOMS!$E$3:$N$2548,8,FALSE))</f>
        <v>美元</v>
      </c>
      <c r="Z620" s="18" t="str">
        <f>IF(R620="","",VLOOKUP(R620,CUSTOMS!$E$3:$N$2548,9,FALSE))</f>
        <v>中国</v>
      </c>
      <c r="AA620" s="18" t="str">
        <f>IF(R620="","",VLOOKUP(R620,CUSTOMS!$E$3:$N$2548,10,FALSE))</f>
        <v>中国</v>
      </c>
      <c r="AB620" s="33">
        <f>IF(R620="","",VLOOKUP(G620,WMS!$E$3:$T$2203,15,FALSE))</f>
        <v>4.3999999999999997E-2</v>
      </c>
      <c r="AC620" s="33">
        <f t="shared" si="109"/>
        <v>3.1679999999999997</v>
      </c>
      <c r="AD620" s="33" t="str">
        <f>IF(S620="","",VLOOKUP(S620,海关监管条件!$A$1:$B$3000,2,FALSE))</f>
        <v xml:space="preserve">无 </v>
      </c>
    </row>
    <row r="621" spans="1:30">
      <c r="A621" s="2">
        <v>43649</v>
      </c>
      <c r="B621" s="2">
        <v>43651</v>
      </c>
      <c r="C621" s="2" t="s">
        <v>4244</v>
      </c>
      <c r="D621" s="3" t="s">
        <v>4246</v>
      </c>
      <c r="E621" s="3" t="s">
        <v>2647</v>
      </c>
      <c r="F621" s="3" t="s">
        <v>4249</v>
      </c>
      <c r="G621" s="17" t="str">
        <f t="shared" si="103"/>
        <v>KG-ARI-1808-00019-00385/42568674</v>
      </c>
      <c r="H621" s="18">
        <f>IF(G621="","",VLOOKUP(G621,WMS!$E$3:$Q$2203,7,FALSE))</f>
        <v>12</v>
      </c>
      <c r="I621" s="18">
        <f>IF(G621="","",VLOOKUP(G621,WMS!$E$3:$Q$2203,8,FALSE))</f>
        <v>0.65</v>
      </c>
      <c r="J621" s="18">
        <f>IF(G621="","",VLOOKUP(G621,WMS!$E$3:$Q$2203,13,FALSE))</f>
        <v>8.9999999999999993E-3</v>
      </c>
      <c r="K621" s="26" t="b">
        <f t="shared" si="104"/>
        <v>1</v>
      </c>
      <c r="L621" s="7">
        <v>3</v>
      </c>
      <c r="M621" s="27">
        <f>IF(G621="","",VLOOKUP(G621,WMS!$E$3:$U$2203,7,0)*L621)</f>
        <v>36</v>
      </c>
      <c r="N621" s="28" t="str">
        <f>IF(G621="","",VLOOKUP(G621,WMS!$E$3:$U$2203,17,0))</f>
        <v>A18-302</v>
      </c>
      <c r="O621" s="29">
        <f t="shared" si="105"/>
        <v>1.9500000000000002</v>
      </c>
      <c r="P621" s="29">
        <f t="shared" si="106"/>
        <v>2.6999999999999996E-2</v>
      </c>
      <c r="Q621" s="26" t="str">
        <f>IF(G621="","",VLOOKUP(G621,WMS!$E$3:$G$2203,2,FALSE))</f>
        <v>KAS18081003</v>
      </c>
      <c r="R621" s="26" t="str">
        <f>IF(G621="","",VLOOKUP(G621,WMS!$E$3:$G$2203,3,FALSE))</f>
        <v>KAS18008100324</v>
      </c>
      <c r="S621" s="17" t="str">
        <f>IF(R621="","",VLOOKUP(R621,CUSTOMS!$E$3:$N$2548,2,FALSE))</f>
        <v>8518300000</v>
      </c>
      <c r="T621" s="17" t="str">
        <f>IF(R621="","",VLOOKUP(R621,CUSTOMS!$E$3:$N$2548,3,FALSE))</f>
        <v>耳塞</v>
      </c>
      <c r="U621" s="18">
        <f t="shared" si="107"/>
        <v>36</v>
      </c>
      <c r="V621" s="18" t="str">
        <f>IF(R621="","",VLOOKUP(R621,CUSTOMS!$E$3:$N$1470,5,FALSE))</f>
        <v>个</v>
      </c>
      <c r="W621" s="33">
        <f>IF(R621="","",VLOOKUP(R621,CUSTOMS!$E$3:$N$2548,6,FALSE))</f>
        <v>1.4162999999999999</v>
      </c>
      <c r="X621" s="33">
        <f t="shared" si="108"/>
        <v>50.986799999999995</v>
      </c>
      <c r="Y621" s="18" t="str">
        <f>IF(R621="","",VLOOKUP(R621,CUSTOMS!$E$3:$N$2548,8,FALSE))</f>
        <v>美元</v>
      </c>
      <c r="Z621" s="18" t="str">
        <f>IF(R621="","",VLOOKUP(R621,CUSTOMS!$E$3:$N$2548,9,FALSE))</f>
        <v>中国</v>
      </c>
      <c r="AA621" s="18" t="str">
        <f>IF(R621="","",VLOOKUP(R621,CUSTOMS!$E$3:$N$2548,10,FALSE))</f>
        <v>中国</v>
      </c>
      <c r="AB621" s="33">
        <f>IF(R621="","",VLOOKUP(G621,WMS!$E$3:$T$2203,15,FALSE))</f>
        <v>4.3999999999999997E-2</v>
      </c>
      <c r="AC621" s="33">
        <f t="shared" si="109"/>
        <v>1.5839999999999999</v>
      </c>
      <c r="AD621" s="33" t="str">
        <f>IF(S621="","",VLOOKUP(S621,海关监管条件!$A$1:$B$3000,2,FALSE))</f>
        <v xml:space="preserve">无 </v>
      </c>
    </row>
    <row r="622" spans="1:30">
      <c r="A622" s="2">
        <v>43649</v>
      </c>
      <c r="B622" s="2">
        <v>43651</v>
      </c>
      <c r="C622" s="2" t="s">
        <v>4244</v>
      </c>
      <c r="D622" s="3" t="s">
        <v>4246</v>
      </c>
      <c r="E622" s="3" t="s">
        <v>2647</v>
      </c>
      <c r="F622" s="3" t="s">
        <v>4216</v>
      </c>
      <c r="G622" s="17" t="str">
        <f t="shared" si="103"/>
        <v>KG-ARI-1808-00019-00385/42605522</v>
      </c>
      <c r="H622" s="18">
        <f>IF(G622="","",VLOOKUP(G622,WMS!$E$3:$Q$2203,7,FALSE))</f>
        <v>6</v>
      </c>
      <c r="I622" s="18">
        <f>IF(G622="","",VLOOKUP(G622,WMS!$E$3:$Q$2203,8,FALSE))</f>
        <v>1.7</v>
      </c>
      <c r="J622" s="18">
        <f>IF(G622="","",VLOOKUP(G622,WMS!$E$3:$Q$2203,13,FALSE))</f>
        <v>0.03</v>
      </c>
      <c r="K622" s="26" t="b">
        <f t="shared" si="104"/>
        <v>1</v>
      </c>
      <c r="L622" s="7">
        <v>10</v>
      </c>
      <c r="M622" s="27">
        <f>IF(G622="","",VLOOKUP(G622,WMS!$E$3:$U$2203,7,0)*L622)</f>
        <v>60</v>
      </c>
      <c r="N622" s="28" t="str">
        <f>IF(G622="","",VLOOKUP(G622,WMS!$E$3:$U$2203,17,0))</f>
        <v>A20-301</v>
      </c>
      <c r="O622" s="29">
        <f t="shared" si="105"/>
        <v>17</v>
      </c>
      <c r="P622" s="29">
        <f t="shared" si="106"/>
        <v>0.3</v>
      </c>
      <c r="Q622" s="26" t="str">
        <f>IF(G622="","",VLOOKUP(G622,WMS!$E$3:$G$2203,2,FALSE))</f>
        <v>KAS18081003</v>
      </c>
      <c r="R622" s="26" t="str">
        <f>IF(G622="","",VLOOKUP(G622,WMS!$E$3:$G$2203,3,FALSE))</f>
        <v>KAS18008100323</v>
      </c>
      <c r="S622" s="17" t="str">
        <f>IF(R622="","",VLOOKUP(R622,CUSTOMS!$E$3:$N$2548,2,FALSE))</f>
        <v>8518300000</v>
      </c>
      <c r="T622" s="17" t="str">
        <f>IF(R622="","",VLOOKUP(R622,CUSTOMS!$E$3:$N$2548,3,FALSE))</f>
        <v>耳机</v>
      </c>
      <c r="U622" s="18">
        <f t="shared" si="107"/>
        <v>60</v>
      </c>
      <c r="V622" s="18" t="str">
        <f>IF(R622="","",VLOOKUP(R622,CUSTOMS!$E$3:$N$1470,5,FALSE))</f>
        <v>个</v>
      </c>
      <c r="W622" s="33">
        <f>IF(R622="","",VLOOKUP(R622,CUSTOMS!$E$3:$N$2548,6,FALSE))</f>
        <v>3.3</v>
      </c>
      <c r="X622" s="33">
        <f t="shared" si="108"/>
        <v>198</v>
      </c>
      <c r="Y622" s="18" t="str">
        <f>IF(R622="","",VLOOKUP(R622,CUSTOMS!$E$3:$N$2548,8,FALSE))</f>
        <v>美元</v>
      </c>
      <c r="Z622" s="18" t="str">
        <f>IF(R622="","",VLOOKUP(R622,CUSTOMS!$E$3:$N$2548,9,FALSE))</f>
        <v>中国</v>
      </c>
      <c r="AA622" s="18" t="str">
        <f>IF(R622="","",VLOOKUP(R622,CUSTOMS!$E$3:$N$2548,10,FALSE))</f>
        <v>中国</v>
      </c>
      <c r="AB622" s="33">
        <f>IF(R622="","",VLOOKUP(G622,WMS!$E$3:$T$2203,15,FALSE))</f>
        <v>0.20300000000000001</v>
      </c>
      <c r="AC622" s="33">
        <f t="shared" si="109"/>
        <v>12.180000000000001</v>
      </c>
      <c r="AD622" s="33" t="str">
        <f>IF(S622="","",VLOOKUP(S622,海关监管条件!$A$1:$B$3000,2,FALSE))</f>
        <v xml:space="preserve">无 </v>
      </c>
    </row>
    <row r="623" spans="1:30">
      <c r="A623" s="2">
        <v>43649</v>
      </c>
      <c r="B623" s="2">
        <v>43651</v>
      </c>
      <c r="C623" s="2" t="s">
        <v>4244</v>
      </c>
      <c r="D623" s="3" t="s">
        <v>4246</v>
      </c>
      <c r="E623" s="3" t="s">
        <v>2647</v>
      </c>
      <c r="F623" s="3" t="s">
        <v>4217</v>
      </c>
      <c r="G623" s="17" t="str">
        <f t="shared" si="103"/>
        <v>KG-ARI-1808-00019-00385/42605546</v>
      </c>
      <c r="H623" s="18">
        <f>IF(G623="","",VLOOKUP(G623,WMS!$E$3:$Q$2203,7,FALSE))</f>
        <v>6</v>
      </c>
      <c r="I623" s="18">
        <f>IF(G623="","",VLOOKUP(G623,WMS!$E$3:$Q$2203,8,FALSE))</f>
        <v>1.7</v>
      </c>
      <c r="J623" s="18">
        <f>IF(G623="","",VLOOKUP(G623,WMS!$E$3:$Q$2203,13,FALSE))</f>
        <v>0.03</v>
      </c>
      <c r="K623" s="26" t="b">
        <f t="shared" si="104"/>
        <v>1</v>
      </c>
      <c r="L623" s="7">
        <v>14</v>
      </c>
      <c r="M623" s="27">
        <f>IF(G623="","",VLOOKUP(G623,WMS!$E$3:$U$2203,7,0)*L623)</f>
        <v>84</v>
      </c>
      <c r="N623" s="28" t="str">
        <f>IF(G623="","",VLOOKUP(G623,WMS!$E$3:$U$2203,17,0))</f>
        <v>A20-202</v>
      </c>
      <c r="O623" s="29">
        <f t="shared" si="105"/>
        <v>23.8</v>
      </c>
      <c r="P623" s="29">
        <f t="shared" si="106"/>
        <v>0.42</v>
      </c>
      <c r="Q623" s="26" t="str">
        <f>IF(G623="","",VLOOKUP(G623,WMS!$E$3:$G$2203,2,FALSE))</f>
        <v>KAS18081003</v>
      </c>
      <c r="R623" s="26" t="str">
        <f>IF(G623="","",VLOOKUP(G623,WMS!$E$3:$G$2203,3,FALSE))</f>
        <v>KAS18008100323</v>
      </c>
      <c r="S623" s="17" t="str">
        <f>IF(R623="","",VLOOKUP(R623,CUSTOMS!$E$3:$N$2548,2,FALSE))</f>
        <v>8518300000</v>
      </c>
      <c r="T623" s="17" t="str">
        <f>IF(R623="","",VLOOKUP(R623,CUSTOMS!$E$3:$N$2548,3,FALSE))</f>
        <v>耳机</v>
      </c>
      <c r="U623" s="18">
        <f t="shared" si="107"/>
        <v>84</v>
      </c>
      <c r="V623" s="18" t="str">
        <f>IF(R623="","",VLOOKUP(R623,CUSTOMS!$E$3:$N$1470,5,FALSE))</f>
        <v>个</v>
      </c>
      <c r="W623" s="33">
        <f>IF(R623="","",VLOOKUP(R623,CUSTOMS!$E$3:$N$2548,6,FALSE))</f>
        <v>3.3</v>
      </c>
      <c r="X623" s="33">
        <f t="shared" si="108"/>
        <v>277.2</v>
      </c>
      <c r="Y623" s="18" t="str">
        <f>IF(R623="","",VLOOKUP(R623,CUSTOMS!$E$3:$N$2548,8,FALSE))</f>
        <v>美元</v>
      </c>
      <c r="Z623" s="18" t="str">
        <f>IF(R623="","",VLOOKUP(R623,CUSTOMS!$E$3:$N$2548,9,FALSE))</f>
        <v>中国</v>
      </c>
      <c r="AA623" s="18" t="str">
        <f>IF(R623="","",VLOOKUP(R623,CUSTOMS!$E$3:$N$2548,10,FALSE))</f>
        <v>中国</v>
      </c>
      <c r="AB623" s="33">
        <f>IF(R623="","",VLOOKUP(G623,WMS!$E$3:$T$2203,15,FALSE))</f>
        <v>2.7E-2</v>
      </c>
      <c r="AC623" s="33">
        <f t="shared" si="109"/>
        <v>2.2679999999999998</v>
      </c>
      <c r="AD623" s="33" t="str">
        <f>IF(S623="","",VLOOKUP(S623,海关监管条件!$A$1:$B$3000,2,FALSE))</f>
        <v xml:space="preserve">无 </v>
      </c>
    </row>
    <row r="624" spans="1:30">
      <c r="A624" s="2">
        <v>43649</v>
      </c>
      <c r="B624" s="2">
        <v>43651</v>
      </c>
      <c r="C624" s="2" t="s">
        <v>4244</v>
      </c>
      <c r="D624" s="3" t="s">
        <v>202</v>
      </c>
      <c r="E624" s="3" t="s">
        <v>2663</v>
      </c>
      <c r="F624" s="3" t="s">
        <v>2666</v>
      </c>
      <c r="G624" s="17" t="str">
        <f t="shared" si="103"/>
        <v>KG-ARI-1808-00019-00393/41174708</v>
      </c>
      <c r="H624" s="18">
        <f>IF(G624="","",VLOOKUP(G624,WMS!$E$3:$Q$2203,7,FALSE))</f>
        <v>6</v>
      </c>
      <c r="I624" s="18">
        <f>IF(G624="","",VLOOKUP(G624,WMS!$E$3:$Q$2203,8,FALSE))</f>
        <v>16.399999999999999</v>
      </c>
      <c r="J624" s="18">
        <f>IF(G624="","",VLOOKUP(G624,WMS!$E$3:$Q$2203,13,FALSE))</f>
        <v>0.114</v>
      </c>
      <c r="K624" s="26" t="b">
        <f t="shared" si="104"/>
        <v>1</v>
      </c>
      <c r="L624" s="7">
        <v>6</v>
      </c>
      <c r="M624" s="27">
        <f>IF(G624="","",VLOOKUP(G624,WMS!$E$3:$U$2203,7,0)*L624)</f>
        <v>36</v>
      </c>
      <c r="N624" s="28" t="str">
        <f>IF(G624="","",VLOOKUP(G624,WMS!$E$3:$U$2203,17,0))</f>
        <v>A02-301-302</v>
      </c>
      <c r="O624" s="29">
        <f t="shared" si="105"/>
        <v>98.399999999999991</v>
      </c>
      <c r="P624" s="29">
        <f t="shared" si="106"/>
        <v>0.68400000000000005</v>
      </c>
      <c r="Q624" s="26" t="str">
        <f>IF(G624="","",VLOOKUP(G624,WMS!$E$3:$G$2203,2,FALSE))</f>
        <v>KAS18080201ABC</v>
      </c>
      <c r="R624" s="26" t="str">
        <f>IF(G624="","",VLOOKUP(G624,WMS!$E$3:$G$2203,3,FALSE))</f>
        <v>KAS18080201C01</v>
      </c>
      <c r="S624" s="17" t="str">
        <f>IF(R624="","",VLOOKUP(R624,CUSTOMS!$E$3:$N$2548,2,FALSE))</f>
        <v>9403200000</v>
      </c>
      <c r="T624" s="17" t="str">
        <f>IF(R624="","",VLOOKUP(R624,CUSTOMS!$E$3:$N$2548,3,FALSE))</f>
        <v>铁制家用落地晒架</v>
      </c>
      <c r="U624" s="18">
        <f t="shared" si="107"/>
        <v>36</v>
      </c>
      <c r="V624" s="18" t="str">
        <f>IF(R624="","",VLOOKUP(R624,CUSTOMS!$E$3:$N$1470,5,FALSE))</f>
        <v>件</v>
      </c>
      <c r="W624" s="33">
        <f>IF(R624="","",VLOOKUP(R624,CUSTOMS!$E$3:$N$2548,6,FALSE))</f>
        <v>4.7699999999999996</v>
      </c>
      <c r="X624" s="33">
        <f t="shared" si="108"/>
        <v>171.71999999999997</v>
      </c>
      <c r="Y624" s="18" t="str">
        <f>IF(R624="","",VLOOKUP(R624,CUSTOMS!$E$3:$N$2548,8,FALSE))</f>
        <v>美元</v>
      </c>
      <c r="Z624" s="18" t="str">
        <f>IF(R624="","",VLOOKUP(R624,CUSTOMS!$E$3:$N$2548,9,FALSE))</f>
        <v>中国</v>
      </c>
      <c r="AA624" s="18" t="str">
        <f>IF(R624="","",VLOOKUP(R624,CUSTOMS!$E$3:$N$2548,10,FALSE))</f>
        <v>美国</v>
      </c>
      <c r="AB624" s="33">
        <f>IF(R624="","",VLOOKUP(G624,WMS!$E$3:$T$2203,15,FALSE))</f>
        <v>2.5433333333333334</v>
      </c>
      <c r="AC624" s="33">
        <f t="shared" si="109"/>
        <v>91.56</v>
      </c>
      <c r="AD624" s="33" t="str">
        <f>IF(S624="","",VLOOKUP(S624,海关监管条件!$A$1:$B$3000,2,FALSE))</f>
        <v xml:space="preserve">无 </v>
      </c>
    </row>
    <row r="625" spans="1:30">
      <c r="A625" s="2">
        <v>43649</v>
      </c>
      <c r="B625" s="2">
        <v>43651</v>
      </c>
      <c r="C625" s="2" t="s">
        <v>4244</v>
      </c>
      <c r="D625" s="3" t="s">
        <v>202</v>
      </c>
      <c r="E625" s="3" t="s">
        <v>2663</v>
      </c>
      <c r="F625" s="3" t="s">
        <v>2670</v>
      </c>
      <c r="G625" s="17" t="str">
        <f t="shared" si="103"/>
        <v>KG-ARI-1808-00019-00393/41799949</v>
      </c>
      <c r="H625" s="18">
        <f>IF(G625="","",VLOOKUP(G625,WMS!$E$3:$Q$2203,7,FALSE))</f>
        <v>4</v>
      </c>
      <c r="I625" s="18">
        <f>IF(G625="","",VLOOKUP(G625,WMS!$E$3:$Q$2203,8,FALSE))</f>
        <v>15.1</v>
      </c>
      <c r="J625" s="18">
        <f>IF(G625="","",VLOOKUP(G625,WMS!$E$3:$Q$2203,13,FALSE))</f>
        <v>0.19600000000000001</v>
      </c>
      <c r="K625" s="26" t="b">
        <f t="shared" si="104"/>
        <v>1</v>
      </c>
      <c r="L625" s="7">
        <v>4</v>
      </c>
      <c r="M625" s="27">
        <f>IF(G625="","",VLOOKUP(G625,WMS!$E$3:$U$2203,7,0)*L625)</f>
        <v>16</v>
      </c>
      <c r="N625" s="28" t="str">
        <f>IF(G625="","",VLOOKUP(G625,WMS!$E$3:$U$2203,17,0))</f>
        <v>A02-201、A05-101-201-301-302-202</v>
      </c>
      <c r="O625" s="29">
        <f t="shared" si="105"/>
        <v>60.4</v>
      </c>
      <c r="P625" s="29">
        <f t="shared" si="106"/>
        <v>0.78400000000000003</v>
      </c>
      <c r="Q625" s="26" t="str">
        <f>IF(G625="","",VLOOKUP(G625,WMS!$E$3:$G$2203,2,FALSE))</f>
        <v>KAS18080201ABC</v>
      </c>
      <c r="R625" s="26" t="str">
        <f>IF(G625="","",VLOOKUP(G625,WMS!$E$3:$G$2203,3,FALSE))</f>
        <v>KAS18080201C03</v>
      </c>
      <c r="S625" s="17" t="str">
        <f>IF(R625="","",VLOOKUP(R625,CUSTOMS!$E$3:$N$2548,2,FALSE))</f>
        <v>9403200000</v>
      </c>
      <c r="T625" s="17" t="str">
        <f>IF(R625="","",VLOOKUP(R625,CUSTOMS!$E$3:$N$2548,3,FALSE))</f>
        <v>铁制家用落地晒架</v>
      </c>
      <c r="U625" s="18">
        <f t="shared" si="107"/>
        <v>16</v>
      </c>
      <c r="V625" s="18" t="str">
        <f>IF(R625="","",VLOOKUP(R625,CUSTOMS!$E$3:$N$1470,5,FALSE))</f>
        <v>件</v>
      </c>
      <c r="W625" s="33">
        <f>IF(R625="","",VLOOKUP(R625,CUSTOMS!$E$3:$N$2548,6,FALSE))</f>
        <v>7.96</v>
      </c>
      <c r="X625" s="33">
        <f t="shared" si="108"/>
        <v>127.36</v>
      </c>
      <c r="Y625" s="18" t="str">
        <f>IF(R625="","",VLOOKUP(R625,CUSTOMS!$E$3:$N$2548,8,FALSE))</f>
        <v>美元</v>
      </c>
      <c r="Z625" s="18" t="str">
        <f>IF(R625="","",VLOOKUP(R625,CUSTOMS!$E$3:$N$2548,9,FALSE))</f>
        <v>中国</v>
      </c>
      <c r="AA625" s="18" t="str">
        <f>IF(R625="","",VLOOKUP(R625,CUSTOMS!$E$3:$N$2548,10,FALSE))</f>
        <v>美国</v>
      </c>
      <c r="AB625" s="33">
        <f>IF(R625="","",VLOOKUP(G625,WMS!$E$3:$T$2203,15,FALSE))</f>
        <v>3.4550000000000001</v>
      </c>
      <c r="AC625" s="33">
        <f t="shared" si="109"/>
        <v>55.28</v>
      </c>
      <c r="AD625" s="33" t="str">
        <f>IF(S625="","",VLOOKUP(S625,海关监管条件!$A$1:$B$3000,2,FALSE))</f>
        <v xml:space="preserve">无 </v>
      </c>
    </row>
    <row r="626" spans="1:30">
      <c r="A626" s="2">
        <v>43649</v>
      </c>
      <c r="B626" s="2">
        <v>43651</v>
      </c>
      <c r="C626" s="2" t="s">
        <v>4244</v>
      </c>
      <c r="D626" s="3" t="s">
        <v>202</v>
      </c>
      <c r="E626" s="3" t="s">
        <v>2663</v>
      </c>
      <c r="F626" s="3" t="s">
        <v>2664</v>
      </c>
      <c r="G626" s="17" t="str">
        <f t="shared" si="103"/>
        <v>KG-ARI-1808-00019-00393/41799956</v>
      </c>
      <c r="H626" s="18">
        <f>IF(G626="","",VLOOKUP(G626,WMS!$E$3:$Q$2203,7,FALSE))</f>
        <v>4</v>
      </c>
      <c r="I626" s="18">
        <f>IF(G626="","",VLOOKUP(G626,WMS!$E$3:$Q$2203,8,FALSE))</f>
        <v>13.4</v>
      </c>
      <c r="J626" s="18">
        <f>IF(G626="","",VLOOKUP(G626,WMS!$E$3:$Q$2203,13,FALSE))</f>
        <v>9.0999999999999998E-2</v>
      </c>
      <c r="K626" s="26" t="b">
        <f t="shared" si="104"/>
        <v>1</v>
      </c>
      <c r="L626" s="7">
        <v>11</v>
      </c>
      <c r="M626" s="27">
        <f>IF(G626="","",VLOOKUP(G626,WMS!$E$3:$U$2203,7,0)*L626)</f>
        <v>44</v>
      </c>
      <c r="N626" s="28" t="str">
        <f>IF(G626="","",VLOOKUP(G626,WMS!$E$3:$U$2203,17,0))</f>
        <v>A01-201、A05-303-203</v>
      </c>
      <c r="O626" s="29">
        <f t="shared" si="105"/>
        <v>147.4</v>
      </c>
      <c r="P626" s="29">
        <f t="shared" si="106"/>
        <v>1.0009999999999999</v>
      </c>
      <c r="Q626" s="26" t="str">
        <f>IF(G626="","",VLOOKUP(G626,WMS!$E$3:$G$2203,2,FALSE))</f>
        <v>KAS18080201ABC</v>
      </c>
      <c r="R626" s="26" t="str">
        <f>IF(G626="","",VLOOKUP(G626,WMS!$E$3:$G$2203,3,FALSE))</f>
        <v>KAS18080201A01</v>
      </c>
      <c r="S626" s="17" t="str">
        <f>IF(R626="","",VLOOKUP(R626,CUSTOMS!$E$3:$N$2548,2,FALSE))</f>
        <v>9403200000</v>
      </c>
      <c r="T626" s="17" t="str">
        <f>IF(R626="","",VLOOKUP(R626,CUSTOMS!$E$3:$N$2548,3,FALSE))</f>
        <v>熨衣板</v>
      </c>
      <c r="U626" s="18">
        <f t="shared" si="107"/>
        <v>44</v>
      </c>
      <c r="V626" s="18" t="str">
        <f>IF(R626="","",VLOOKUP(R626,CUSTOMS!$E$3:$N$1470,5,FALSE))</f>
        <v>件</v>
      </c>
      <c r="W626" s="33">
        <f>IF(R626="","",VLOOKUP(R626,CUSTOMS!$E$3:$N$2548,6,FALSE))</f>
        <v>6.85</v>
      </c>
      <c r="X626" s="33">
        <f t="shared" si="108"/>
        <v>301.39999999999998</v>
      </c>
      <c r="Y626" s="18" t="str">
        <f>IF(R626="","",VLOOKUP(R626,CUSTOMS!$E$3:$N$2548,8,FALSE))</f>
        <v>美元</v>
      </c>
      <c r="Z626" s="18" t="str">
        <f>IF(R626="","",VLOOKUP(R626,CUSTOMS!$E$3:$N$2548,9,FALSE))</f>
        <v>中国</v>
      </c>
      <c r="AA626" s="18" t="str">
        <f>IF(R626="","",VLOOKUP(R626,CUSTOMS!$E$3:$N$2548,10,FALSE))</f>
        <v>美国</v>
      </c>
      <c r="AB626" s="33">
        <f>IF(R626="","",VLOOKUP(G626,WMS!$E$3:$T$2203,15,FALSE))</f>
        <v>3.1749999999999998</v>
      </c>
      <c r="AC626" s="33">
        <f t="shared" si="109"/>
        <v>139.69999999999999</v>
      </c>
      <c r="AD626" s="33" t="str">
        <f>IF(S626="","",VLOOKUP(S626,海关监管条件!$A$1:$B$3000,2,FALSE))</f>
        <v xml:space="preserve">无 </v>
      </c>
    </row>
    <row r="627" spans="1:30">
      <c r="A627" s="2">
        <v>43649</v>
      </c>
      <c r="B627" s="2">
        <v>43651</v>
      </c>
      <c r="C627" s="2" t="s">
        <v>4244</v>
      </c>
      <c r="D627" s="3" t="s">
        <v>202</v>
      </c>
      <c r="E627" s="3" t="s">
        <v>2663</v>
      </c>
      <c r="F627" s="3" t="s">
        <v>2668</v>
      </c>
      <c r="G627" s="17" t="str">
        <f t="shared" si="103"/>
        <v>KG-ARI-1808-00019-00393/42269076</v>
      </c>
      <c r="H627" s="18">
        <f>IF(G627="","",VLOOKUP(G627,WMS!$E$3:$Q$2203,7,FALSE))</f>
        <v>4</v>
      </c>
      <c r="I627" s="18">
        <f>IF(G627="","",VLOOKUP(G627,WMS!$E$3:$Q$2203,8,FALSE))</f>
        <v>11.4</v>
      </c>
      <c r="J627" s="18">
        <f>IF(G627="","",VLOOKUP(G627,WMS!$E$3:$Q$2203,13,FALSE))</f>
        <v>0.126</v>
      </c>
      <c r="K627" s="26" t="b">
        <f t="shared" si="104"/>
        <v>1</v>
      </c>
      <c r="L627" s="7">
        <v>13</v>
      </c>
      <c r="M627" s="27">
        <f>IF(G627="","",VLOOKUP(G627,WMS!$E$3:$U$2203,7,0)*L627)</f>
        <v>52</v>
      </c>
      <c r="N627" s="28" t="str">
        <f>IF(G627="","",VLOOKUP(G627,WMS!$E$3:$U$2203,17,0))</f>
        <v>A01-302、A05-102-103</v>
      </c>
      <c r="O627" s="29">
        <f t="shared" si="105"/>
        <v>148.20000000000002</v>
      </c>
      <c r="P627" s="29">
        <f t="shared" si="106"/>
        <v>1.6379999999999999</v>
      </c>
      <c r="Q627" s="26" t="str">
        <f>IF(G627="","",VLOOKUP(G627,WMS!$E$3:$G$2203,2,FALSE))</f>
        <v>KAS18080201ABC</v>
      </c>
      <c r="R627" s="26" t="str">
        <f>IF(G627="","",VLOOKUP(G627,WMS!$E$3:$G$2203,3,FALSE))</f>
        <v>KAS18080201C02</v>
      </c>
      <c r="S627" s="17" t="str">
        <f>IF(R627="","",VLOOKUP(R627,CUSTOMS!$E$3:$N$2548,2,FALSE))</f>
        <v>9403200000</v>
      </c>
      <c r="T627" s="17" t="str">
        <f>IF(R627="","",VLOOKUP(R627,CUSTOMS!$E$3:$N$2548,3,FALSE))</f>
        <v>铁制家用落地晒架</v>
      </c>
      <c r="U627" s="18">
        <f t="shared" si="107"/>
        <v>52</v>
      </c>
      <c r="V627" s="18" t="str">
        <f>IF(R627="","",VLOOKUP(R627,CUSTOMS!$E$3:$N$1470,5,FALSE))</f>
        <v>件</v>
      </c>
      <c r="W627" s="33">
        <f>IF(R627="","",VLOOKUP(R627,CUSTOMS!$E$3:$N$2548,6,FALSE))</f>
        <v>5.67</v>
      </c>
      <c r="X627" s="33">
        <f t="shared" si="108"/>
        <v>294.83999999999997</v>
      </c>
      <c r="Y627" s="18" t="str">
        <f>IF(R627="","",VLOOKUP(R627,CUSTOMS!$E$3:$N$2548,8,FALSE))</f>
        <v>美元</v>
      </c>
      <c r="Z627" s="18" t="str">
        <f>IF(R627="","",VLOOKUP(R627,CUSTOMS!$E$3:$N$2548,9,FALSE))</f>
        <v>中国</v>
      </c>
      <c r="AA627" s="18" t="str">
        <f>IF(R627="","",VLOOKUP(R627,CUSTOMS!$E$3:$N$2548,10,FALSE))</f>
        <v>美国</v>
      </c>
      <c r="AB627" s="33">
        <f>IF(R627="","",VLOOKUP(G627,WMS!$E$3:$T$2203,15,FALSE))</f>
        <v>2.5125000000000002</v>
      </c>
      <c r="AC627" s="33">
        <f t="shared" si="109"/>
        <v>130.65</v>
      </c>
      <c r="AD627" s="33" t="str">
        <f>IF(S627="","",VLOOKUP(S627,海关监管条件!$A$1:$B$3000,2,FALSE))</f>
        <v xml:space="preserve">无 </v>
      </c>
    </row>
    <row r="628" spans="1:30">
      <c r="A628" s="2">
        <v>43649</v>
      </c>
      <c r="B628" s="2">
        <v>43651</v>
      </c>
      <c r="C628" s="2" t="s">
        <v>4244</v>
      </c>
      <c r="D628" s="3" t="s">
        <v>4250</v>
      </c>
      <c r="E628" s="3" t="s">
        <v>2658</v>
      </c>
      <c r="F628" s="3" t="s">
        <v>4251</v>
      </c>
      <c r="G628" s="17" t="str">
        <f t="shared" si="103"/>
        <v>KG-ARI-1808-00019-00394/42242154</v>
      </c>
      <c r="H628" s="18">
        <f>IF(G628="","",VLOOKUP(G628,WMS!$E$3:$Q$2203,7,FALSE))</f>
        <v>15</v>
      </c>
      <c r="I628" s="18">
        <f>IF(G628="","",VLOOKUP(G628,WMS!$E$3:$Q$2203,8,FALSE))</f>
        <v>0.4</v>
      </c>
      <c r="J628" s="18">
        <f>IF(G628="","",VLOOKUP(G628,WMS!$E$3:$Q$2203,13,FALSE))</f>
        <v>4.0000000000000001E-3</v>
      </c>
      <c r="K628" s="26" t="b">
        <f t="shared" si="104"/>
        <v>1</v>
      </c>
      <c r="L628" s="7">
        <v>2</v>
      </c>
      <c r="M628" s="27">
        <f>IF(G628="","",VLOOKUP(G628,WMS!$E$3:$U$2203,7,0)*L628)</f>
        <v>30</v>
      </c>
      <c r="N628" s="28" t="str">
        <f>IF(G628="","",VLOOKUP(G628,WMS!$E$3:$U$2203,17,0))</f>
        <v>A20-203</v>
      </c>
      <c r="O628" s="29">
        <f t="shared" si="105"/>
        <v>0.8</v>
      </c>
      <c r="P628" s="29">
        <f t="shared" si="106"/>
        <v>8.0000000000000002E-3</v>
      </c>
      <c r="Q628" s="26" t="str">
        <f>IF(G628="","",VLOOKUP(G628,WMS!$E$3:$G$2203,2,FALSE))</f>
        <v>KAS18081003</v>
      </c>
      <c r="R628" s="26" t="str">
        <f>IF(G628="","",VLOOKUP(G628,WMS!$E$3:$G$2203,3,FALSE))</f>
        <v>KAS18008100358</v>
      </c>
      <c r="S628" s="17" t="str">
        <f>IF(R628="","",VLOOKUP(R628,CUSTOMS!$E$3:$N$2548,2,FALSE))</f>
        <v>3926909090</v>
      </c>
      <c r="T628" s="17" t="str">
        <f>IF(R628="","",VLOOKUP(R628,CUSTOMS!$E$3:$N$2548,3,FALSE))</f>
        <v>塑胶手机保护壳</v>
      </c>
      <c r="U628" s="18">
        <f t="shared" si="107"/>
        <v>30</v>
      </c>
      <c r="V628" s="18" t="str">
        <f>IF(R628="","",VLOOKUP(R628,CUSTOMS!$E$3:$N$1470,5,FALSE))</f>
        <v>个</v>
      </c>
      <c r="W628" s="33">
        <f>IF(R628="","",VLOOKUP(R628,CUSTOMS!$E$3:$N$2548,6,FALSE))</f>
        <v>0.6411</v>
      </c>
      <c r="X628" s="33">
        <f t="shared" si="108"/>
        <v>19.233000000000001</v>
      </c>
      <c r="Y628" s="18" t="str">
        <f>IF(R628="","",VLOOKUP(R628,CUSTOMS!$E$3:$N$2548,8,FALSE))</f>
        <v>美元</v>
      </c>
      <c r="Z628" s="18" t="str">
        <f>IF(R628="","",VLOOKUP(R628,CUSTOMS!$E$3:$N$2548,9,FALSE))</f>
        <v>中国</v>
      </c>
      <c r="AA628" s="18" t="str">
        <f>IF(R628="","",VLOOKUP(R628,CUSTOMS!$E$3:$N$2548,10,FALSE))</f>
        <v>中国</v>
      </c>
      <c r="AB628" s="33">
        <f>IF(R628="","",VLOOKUP(G628,WMS!$E$3:$T$2203,15,FALSE))</f>
        <v>2.6948717948717948E-2</v>
      </c>
      <c r="AC628" s="33">
        <f t="shared" si="109"/>
        <v>0.80846153846153845</v>
      </c>
      <c r="AD628" s="33" t="str">
        <f>IF(S628="","",VLOOKUP(S628,海关监管条件!$A$1:$B$3000,2,FALSE))</f>
        <v>无</v>
      </c>
    </row>
    <row r="629" spans="1:30">
      <c r="A629" s="2">
        <v>43649</v>
      </c>
      <c r="B629" s="2">
        <v>43651</v>
      </c>
      <c r="C629" s="2" t="s">
        <v>4244</v>
      </c>
      <c r="D629" s="3" t="s">
        <v>4250</v>
      </c>
      <c r="E629" s="3" t="s">
        <v>2658</v>
      </c>
      <c r="F629" s="3" t="s">
        <v>4252</v>
      </c>
      <c r="G629" s="17" t="str">
        <f t="shared" si="103"/>
        <v>KG-ARI-1808-00019-00394/42433538</v>
      </c>
      <c r="H629" s="18">
        <f>IF(G629="","",VLOOKUP(G629,WMS!$E$3:$Q$2203,7,FALSE))</f>
        <v>15</v>
      </c>
      <c r="I629" s="18">
        <f>IF(G629="","",VLOOKUP(G629,WMS!$E$3:$Q$2203,8,FALSE))</f>
        <v>0.4</v>
      </c>
      <c r="J629" s="18">
        <f>IF(G629="","",VLOOKUP(G629,WMS!$E$3:$Q$2203,13,FALSE))</f>
        <v>4.0000000000000001E-3</v>
      </c>
      <c r="K629" s="26" t="b">
        <f t="shared" si="104"/>
        <v>1</v>
      </c>
      <c r="L629" s="7">
        <v>7</v>
      </c>
      <c r="M629" s="27">
        <f>IF(G629="","",VLOOKUP(G629,WMS!$E$3:$U$2203,7,0)*L629)</f>
        <v>105</v>
      </c>
      <c r="N629" s="28" t="str">
        <f>IF(G629="","",VLOOKUP(G629,WMS!$E$3:$U$2203,17,0))</f>
        <v>A20-203</v>
      </c>
      <c r="O629" s="29">
        <f t="shared" si="105"/>
        <v>2.8000000000000003</v>
      </c>
      <c r="P629" s="29">
        <f t="shared" si="106"/>
        <v>2.8000000000000001E-2</v>
      </c>
      <c r="Q629" s="26" t="str">
        <f>IF(G629="","",VLOOKUP(G629,WMS!$E$3:$G$2203,2,FALSE))</f>
        <v>KAS18081003</v>
      </c>
      <c r="R629" s="26" t="str">
        <f>IF(G629="","",VLOOKUP(G629,WMS!$E$3:$G$2203,3,FALSE))</f>
        <v>KAS18008100358</v>
      </c>
      <c r="S629" s="17" t="str">
        <f>IF(R629="","",VLOOKUP(R629,CUSTOMS!$E$3:$N$2548,2,FALSE))</f>
        <v>3926909090</v>
      </c>
      <c r="T629" s="17" t="str">
        <f>IF(R629="","",VLOOKUP(R629,CUSTOMS!$E$3:$N$2548,3,FALSE))</f>
        <v>塑胶手机保护壳</v>
      </c>
      <c r="U629" s="18">
        <f t="shared" si="107"/>
        <v>105</v>
      </c>
      <c r="V629" s="18" t="str">
        <f>IF(R629="","",VLOOKUP(R629,CUSTOMS!$E$3:$N$1470,5,FALSE))</f>
        <v>个</v>
      </c>
      <c r="W629" s="33">
        <f>IF(R629="","",VLOOKUP(R629,CUSTOMS!$E$3:$N$2548,6,FALSE))</f>
        <v>0.6411</v>
      </c>
      <c r="X629" s="33">
        <f t="shared" si="108"/>
        <v>67.3155</v>
      </c>
      <c r="Y629" s="18" t="str">
        <f>IF(R629="","",VLOOKUP(R629,CUSTOMS!$E$3:$N$2548,8,FALSE))</f>
        <v>美元</v>
      </c>
      <c r="Z629" s="18" t="str">
        <f>IF(R629="","",VLOOKUP(R629,CUSTOMS!$E$3:$N$2548,9,FALSE))</f>
        <v>中国</v>
      </c>
      <c r="AA629" s="18" t="str">
        <f>IF(R629="","",VLOOKUP(R629,CUSTOMS!$E$3:$N$2548,10,FALSE))</f>
        <v>中国</v>
      </c>
      <c r="AB629" s="33">
        <f>IF(R629="","",VLOOKUP(G629,WMS!$E$3:$T$2203,15,FALSE))</f>
        <v>2.6949999999999998E-2</v>
      </c>
      <c r="AC629" s="33">
        <f t="shared" si="109"/>
        <v>2.8297499999999998</v>
      </c>
      <c r="AD629" s="33" t="str">
        <f>IF(S629="","",VLOOKUP(S629,海关监管条件!$A$1:$B$3000,2,FALSE))</f>
        <v>无</v>
      </c>
    </row>
    <row r="630" spans="1:30">
      <c r="A630" s="2">
        <v>43649</v>
      </c>
      <c r="B630" s="2">
        <v>43651</v>
      </c>
      <c r="C630" s="2" t="s">
        <v>4244</v>
      </c>
      <c r="D630" s="3" t="s">
        <v>4250</v>
      </c>
      <c r="E630" s="3" t="s">
        <v>2658</v>
      </c>
      <c r="F630" s="3" t="s">
        <v>4218</v>
      </c>
      <c r="G630" s="17" t="str">
        <f t="shared" si="103"/>
        <v>KG-ARI-1808-00019-00394/42464822</v>
      </c>
      <c r="H630" s="18">
        <f>IF(G630="","",VLOOKUP(G630,WMS!$E$3:$Q$2203,7,FALSE))</f>
        <v>15</v>
      </c>
      <c r="I630" s="18">
        <f>IF(G630="","",VLOOKUP(G630,WMS!$E$3:$Q$2203,8,FALSE))</f>
        <v>0.5</v>
      </c>
      <c r="J630" s="18">
        <f>IF(G630="","",VLOOKUP(G630,WMS!$E$3:$Q$2203,13,FALSE))</f>
        <v>4.0000000000000001E-3</v>
      </c>
      <c r="K630" s="26" t="b">
        <f t="shared" si="104"/>
        <v>1</v>
      </c>
      <c r="L630" s="7">
        <v>1</v>
      </c>
      <c r="M630" s="27">
        <f>IF(G630="","",VLOOKUP(G630,WMS!$E$3:$U$2203,7,0)*L630)</f>
        <v>15</v>
      </c>
      <c r="N630" s="28" t="str">
        <f>IF(G630="","",VLOOKUP(G630,WMS!$E$3:$U$2203,17,0))</f>
        <v>A20-203</v>
      </c>
      <c r="O630" s="29">
        <f t="shared" si="105"/>
        <v>0.5</v>
      </c>
      <c r="P630" s="29">
        <f t="shared" si="106"/>
        <v>4.0000000000000001E-3</v>
      </c>
      <c r="Q630" s="26" t="str">
        <f>IF(G630="","",VLOOKUP(G630,WMS!$E$3:$G$2203,2,FALSE))</f>
        <v>KAS18081003</v>
      </c>
      <c r="R630" s="26" t="str">
        <f>IF(G630="","",VLOOKUP(G630,WMS!$E$3:$G$2203,3,FALSE))</f>
        <v>KAS18008100358</v>
      </c>
      <c r="S630" s="17" t="str">
        <f>IF(R630="","",VLOOKUP(R630,CUSTOMS!$E$3:$N$2548,2,FALSE))</f>
        <v>3926909090</v>
      </c>
      <c r="T630" s="17" t="str">
        <f>IF(R630="","",VLOOKUP(R630,CUSTOMS!$E$3:$N$2548,3,FALSE))</f>
        <v>塑胶手机保护壳</v>
      </c>
      <c r="U630" s="18">
        <f t="shared" si="107"/>
        <v>15</v>
      </c>
      <c r="V630" s="18" t="str">
        <f>IF(R630="","",VLOOKUP(R630,CUSTOMS!$E$3:$N$1470,5,FALSE))</f>
        <v>个</v>
      </c>
      <c r="W630" s="33">
        <f>IF(R630="","",VLOOKUP(R630,CUSTOMS!$E$3:$N$2548,6,FALSE))</f>
        <v>0.6411</v>
      </c>
      <c r="X630" s="33">
        <f t="shared" si="108"/>
        <v>9.6165000000000003</v>
      </c>
      <c r="Y630" s="18" t="str">
        <f>IF(R630="","",VLOOKUP(R630,CUSTOMS!$E$3:$N$2548,8,FALSE))</f>
        <v>美元</v>
      </c>
      <c r="Z630" s="18" t="str">
        <f>IF(R630="","",VLOOKUP(R630,CUSTOMS!$E$3:$N$2548,9,FALSE))</f>
        <v>中国</v>
      </c>
      <c r="AA630" s="18" t="str">
        <f>IF(R630="","",VLOOKUP(R630,CUSTOMS!$E$3:$N$2548,10,FALSE))</f>
        <v>中国</v>
      </c>
      <c r="AB630" s="33">
        <f>IF(R630="","",VLOOKUP(G630,WMS!$E$3:$T$2203,15,FALSE))</f>
        <v>2.6950000000000002E-2</v>
      </c>
      <c r="AC630" s="33">
        <f t="shared" si="109"/>
        <v>0.40425</v>
      </c>
      <c r="AD630" s="33" t="str">
        <f>IF(S630="","",VLOOKUP(S630,海关监管条件!$A$1:$B$3000,2,FALSE))</f>
        <v>无</v>
      </c>
    </row>
    <row r="631" spans="1:30">
      <c r="A631" s="2">
        <v>43649</v>
      </c>
      <c r="B631" s="2">
        <v>43651</v>
      </c>
      <c r="C631" s="2" t="s">
        <v>4244</v>
      </c>
      <c r="D631" s="3" t="s">
        <v>4250</v>
      </c>
      <c r="E631" s="3" t="s">
        <v>2658</v>
      </c>
      <c r="F631" s="3" t="s">
        <v>2661</v>
      </c>
      <c r="G631" s="17" t="str">
        <f t="shared" si="103"/>
        <v>KG-ARI-1808-00019-00394/42477815</v>
      </c>
      <c r="H631" s="18">
        <f>IF(G631="","",VLOOKUP(G631,WMS!$E$3:$Q$2203,7,FALSE))</f>
        <v>25</v>
      </c>
      <c r="I631" s="18">
        <f>IF(G631="","",VLOOKUP(G631,WMS!$E$3:$Q$2203,8,FALSE))</f>
        <v>1.6</v>
      </c>
      <c r="J631" s="18">
        <f>IF(G631="","",VLOOKUP(G631,WMS!$E$3:$Q$2203,13,FALSE))</f>
        <v>4.0000000000000001E-3</v>
      </c>
      <c r="K631" s="26" t="b">
        <f t="shared" si="104"/>
        <v>1</v>
      </c>
      <c r="L631" s="7">
        <v>2</v>
      </c>
      <c r="M631" s="27">
        <f>IF(G631="","",VLOOKUP(G631,WMS!$E$3:$U$2203,7,0)*L631)</f>
        <v>50</v>
      </c>
      <c r="N631" s="28" t="str">
        <f>IF(G631="","",VLOOKUP(G631,WMS!$E$3:$U$2203,17,0))</f>
        <v>A20-203</v>
      </c>
      <c r="O631" s="29">
        <f t="shared" si="105"/>
        <v>3.2</v>
      </c>
      <c r="P631" s="29">
        <f t="shared" si="106"/>
        <v>8.0000000000000002E-3</v>
      </c>
      <c r="Q631" s="26" t="str">
        <f>IF(G631="","",VLOOKUP(G631,WMS!$E$3:$G$2203,2,FALSE))</f>
        <v>KAS18081003</v>
      </c>
      <c r="R631" s="26" t="str">
        <f>IF(G631="","",VLOOKUP(G631,WMS!$E$3:$G$2203,3,FALSE))</f>
        <v>KAS18008100359</v>
      </c>
      <c r="S631" s="17" t="str">
        <f>IF(R631="","",VLOOKUP(R631,CUSTOMS!$E$3:$N$2548,2,FALSE))</f>
        <v>7006000090</v>
      </c>
      <c r="T631" s="17" t="str">
        <f>IF(R631="","",VLOOKUP(R631,CUSTOMS!$E$3:$N$2548,3,FALSE))</f>
        <v>钢化玻璃膜</v>
      </c>
      <c r="U631" s="18">
        <f t="shared" si="107"/>
        <v>50</v>
      </c>
      <c r="V631" s="18" t="str">
        <f>IF(R631="","",VLOOKUP(R631,CUSTOMS!$E$3:$N$1470,5,FALSE))</f>
        <v>个</v>
      </c>
      <c r="W631" s="33">
        <f>IF(R631="","",VLOOKUP(R631,CUSTOMS!$E$3:$N$2548,6,FALSE))</f>
        <v>0.6411</v>
      </c>
      <c r="X631" s="33">
        <f t="shared" si="108"/>
        <v>32.055</v>
      </c>
      <c r="Y631" s="18" t="str">
        <f>IF(R631="","",VLOOKUP(R631,CUSTOMS!$E$3:$N$2548,8,FALSE))</f>
        <v>美元</v>
      </c>
      <c r="Z631" s="18" t="str">
        <f>IF(R631="","",VLOOKUP(R631,CUSTOMS!$E$3:$N$2548,9,FALSE))</f>
        <v>中国</v>
      </c>
      <c r="AA631" s="18" t="str">
        <f>IF(R631="","",VLOOKUP(R631,CUSTOMS!$E$3:$N$2548,10,FALSE))</f>
        <v>中国</v>
      </c>
      <c r="AB631" s="33">
        <f>IF(R631="","",VLOOKUP(G631,WMS!$E$3:$T$2203,15,FALSE))</f>
        <v>5.9340000000000004E-2</v>
      </c>
      <c r="AC631" s="33">
        <f t="shared" si="109"/>
        <v>2.9670000000000001</v>
      </c>
      <c r="AD631" s="33" t="str">
        <f>IF(S631="","",VLOOKUP(S631,海关监管条件!$A$1:$B$3000,2,FALSE))</f>
        <v>无</v>
      </c>
    </row>
    <row r="632" spans="1:30">
      <c r="A632" s="2">
        <v>43649</v>
      </c>
      <c r="B632" s="2">
        <v>43651</v>
      </c>
      <c r="C632" s="2" t="s">
        <v>4244</v>
      </c>
      <c r="D632" s="3" t="s">
        <v>4250</v>
      </c>
      <c r="E632" s="3" t="s">
        <v>2658</v>
      </c>
      <c r="F632" s="3" t="s">
        <v>4219</v>
      </c>
      <c r="G632" s="17" t="str">
        <f t="shared" si="103"/>
        <v>KG-ARI-1808-00019-00394/42571452</v>
      </c>
      <c r="H632" s="18">
        <f>IF(G632="","",VLOOKUP(G632,WMS!$E$3:$Q$2203,7,FALSE))</f>
        <v>15</v>
      </c>
      <c r="I632" s="18">
        <f>IF(G632="","",VLOOKUP(G632,WMS!$E$3:$Q$2203,8,FALSE))</f>
        <v>0.5</v>
      </c>
      <c r="J632" s="18">
        <f>IF(G632="","",VLOOKUP(G632,WMS!$E$3:$Q$2203,13,FALSE))</f>
        <v>4.0000000000000001E-3</v>
      </c>
      <c r="K632" s="26" t="b">
        <f t="shared" si="104"/>
        <v>1</v>
      </c>
      <c r="L632" s="7">
        <v>2</v>
      </c>
      <c r="M632" s="27">
        <f>IF(G632="","",VLOOKUP(G632,WMS!$E$3:$U$2203,7,0)*L632)</f>
        <v>30</v>
      </c>
      <c r="N632" s="28" t="str">
        <f>IF(G632="","",VLOOKUP(G632,WMS!$E$3:$U$2203,17,0))</f>
        <v>A20-203</v>
      </c>
      <c r="O632" s="29">
        <f t="shared" si="105"/>
        <v>1</v>
      </c>
      <c r="P632" s="29">
        <f t="shared" si="106"/>
        <v>8.0000000000000002E-3</v>
      </c>
      <c r="Q632" s="26" t="str">
        <f>IF(G632="","",VLOOKUP(G632,WMS!$E$3:$G$2203,2,FALSE))</f>
        <v>KAS18081003</v>
      </c>
      <c r="R632" s="26" t="str">
        <f>IF(G632="","",VLOOKUP(G632,WMS!$E$3:$G$2203,3,FALSE))</f>
        <v>KAS18008100358</v>
      </c>
      <c r="S632" s="17" t="str">
        <f>IF(R632="","",VLOOKUP(R632,CUSTOMS!$E$3:$N$2548,2,FALSE))</f>
        <v>3926909090</v>
      </c>
      <c r="T632" s="17" t="str">
        <f>IF(R632="","",VLOOKUP(R632,CUSTOMS!$E$3:$N$2548,3,FALSE))</f>
        <v>塑胶手机保护壳</v>
      </c>
      <c r="U632" s="18">
        <f t="shared" si="107"/>
        <v>30</v>
      </c>
      <c r="V632" s="18" t="str">
        <f>IF(R632="","",VLOOKUP(R632,CUSTOMS!$E$3:$N$1470,5,FALSE))</f>
        <v>个</v>
      </c>
      <c r="W632" s="33">
        <f>IF(R632="","",VLOOKUP(R632,CUSTOMS!$E$3:$N$2548,6,FALSE))</f>
        <v>0.6411</v>
      </c>
      <c r="X632" s="33">
        <f t="shared" si="108"/>
        <v>19.233000000000001</v>
      </c>
      <c r="Y632" s="18" t="str">
        <f>IF(R632="","",VLOOKUP(R632,CUSTOMS!$E$3:$N$2548,8,FALSE))</f>
        <v>美元</v>
      </c>
      <c r="Z632" s="18" t="str">
        <f>IF(R632="","",VLOOKUP(R632,CUSTOMS!$E$3:$N$2548,9,FALSE))</f>
        <v>中国</v>
      </c>
      <c r="AA632" s="18" t="str">
        <f>IF(R632="","",VLOOKUP(R632,CUSTOMS!$E$3:$N$2548,10,FALSE))</f>
        <v>中国</v>
      </c>
      <c r="AB632" s="33">
        <f>IF(R632="","",VLOOKUP(G632,WMS!$E$3:$T$2203,15,FALSE))</f>
        <v>2.6950000000000002E-2</v>
      </c>
      <c r="AC632" s="33">
        <f t="shared" si="109"/>
        <v>0.8085</v>
      </c>
      <c r="AD632" s="33" t="str">
        <f>IF(S632="","",VLOOKUP(S632,海关监管条件!$A$1:$B$3000,2,FALSE))</f>
        <v>无</v>
      </c>
    </row>
    <row r="633" spans="1:30">
      <c r="A633" s="2">
        <v>43649</v>
      </c>
      <c r="B633" s="2">
        <v>43651</v>
      </c>
      <c r="C633" s="2" t="s">
        <v>4244</v>
      </c>
      <c r="D633" s="3" t="s">
        <v>166</v>
      </c>
      <c r="E633" s="3" t="s">
        <v>2637</v>
      </c>
      <c r="F633" s="3" t="s">
        <v>3645</v>
      </c>
      <c r="G633" s="17" t="str">
        <f t="shared" si="103"/>
        <v>KG-ARI-1808-00019-00551/42194545</v>
      </c>
      <c r="H633" s="18">
        <f>IF(G633="","",VLOOKUP(G633,WMS!$E$3:$Q$2203,7,FALSE))</f>
        <v>14</v>
      </c>
      <c r="I633" s="18">
        <f>IF(G633="","",VLOOKUP(G633,WMS!$E$3:$Q$2203,8,FALSE))</f>
        <v>7.85</v>
      </c>
      <c r="J633" s="18">
        <f>IF(G633="","",VLOOKUP(G633,WMS!$E$3:$Q$2203,13,FALSE))</f>
        <v>4.1000000000000002E-2</v>
      </c>
      <c r="K633" s="26" t="b">
        <f t="shared" si="104"/>
        <v>1</v>
      </c>
      <c r="L633" s="7">
        <v>5</v>
      </c>
      <c r="M633" s="27">
        <f>IF(G633="","",VLOOKUP(G633,WMS!$E$3:$U$2203,7,0)*L633)</f>
        <v>70</v>
      </c>
      <c r="N633" s="28" t="str">
        <f>IF(G633="","",VLOOKUP(G633,WMS!$E$3:$U$2203,17,0))</f>
        <v>A06-101-201</v>
      </c>
      <c r="O633" s="29">
        <f t="shared" si="105"/>
        <v>39.25</v>
      </c>
      <c r="P633" s="29">
        <f t="shared" si="106"/>
        <v>0.20500000000000002</v>
      </c>
      <c r="Q633" s="26" t="str">
        <f>IF(G633="","",VLOOKUP(G633,WMS!$E$3:$G$2203,2,FALSE))</f>
        <v>KAS18071101</v>
      </c>
      <c r="R633" s="26" t="str">
        <f>IF(G633="","",VLOOKUP(G633,WMS!$E$3:$G$2203,3,FALSE))</f>
        <v>KAS1807110101</v>
      </c>
      <c r="S633" s="17" t="str">
        <f>IF(R633="","",VLOOKUP(R633,CUSTOMS!$E$3:$N$2548,2,FALSE))</f>
        <v>3924900000</v>
      </c>
      <c r="T633" s="17" t="str">
        <f>IF(R633="","",VLOOKUP(R633,CUSTOMS!$E$3:$N$2548,3,FALSE))</f>
        <v>植绒塑料衣架</v>
      </c>
      <c r="U633" s="18">
        <f t="shared" si="107"/>
        <v>37.520000000000003</v>
      </c>
      <c r="V633" s="18" t="str">
        <f>IF(R633="","",VLOOKUP(R633,CUSTOMS!$E$3:$N$1470,5,FALSE))</f>
        <v>千克</v>
      </c>
      <c r="W633" s="33">
        <f>IF(R633="","",VLOOKUP(R633,CUSTOMS!$E$3:$N$2548,6,FALSE))</f>
        <v>1</v>
      </c>
      <c r="X633" s="33">
        <f t="shared" si="108"/>
        <v>37.520000000000003</v>
      </c>
      <c r="Y633" s="18" t="str">
        <f>IF(R633="","",VLOOKUP(R633,CUSTOMS!$E$3:$N$2548,8,FALSE))</f>
        <v>美元</v>
      </c>
      <c r="Z633" s="18" t="str">
        <f>IF(R633="","",VLOOKUP(R633,CUSTOMS!$E$3:$N$2548,9,FALSE))</f>
        <v>中国</v>
      </c>
      <c r="AA633" s="18" t="str">
        <f>IF(R633="","",VLOOKUP(R633,CUSTOMS!$E$3:$N$2548,10,FALSE))</f>
        <v>美国</v>
      </c>
      <c r="AB633" s="33">
        <f>IF(R633="","",VLOOKUP(G633,WMS!$E$3:$T$2203,15,FALSE))</f>
        <v>0.53600000000000003</v>
      </c>
      <c r="AC633" s="33">
        <f t="shared" si="109"/>
        <v>37.520000000000003</v>
      </c>
      <c r="AD633" s="33" t="str">
        <f>IF(S633="","",VLOOKUP(S633,海关监管条件!$A$1:$B$3000,2,FALSE))</f>
        <v xml:space="preserve">A </v>
      </c>
    </row>
    <row r="634" spans="1:30">
      <c r="A634" s="2">
        <v>43649</v>
      </c>
      <c r="B634" s="2">
        <v>43651</v>
      </c>
      <c r="C634" s="2" t="s">
        <v>4244</v>
      </c>
      <c r="D634" s="3" t="s">
        <v>166</v>
      </c>
      <c r="E634" s="3" t="s">
        <v>2637</v>
      </c>
      <c r="F634" s="3" t="s">
        <v>3812</v>
      </c>
      <c r="G634" s="17" t="str">
        <f t="shared" si="103"/>
        <v>KG-ARI-1808-00019-00551/42494102</v>
      </c>
      <c r="H634" s="18">
        <f>IF(G634="","",VLOOKUP(G634,WMS!$E$3:$Q$2203,7,FALSE))</f>
        <v>4</v>
      </c>
      <c r="I634" s="18">
        <f>IF(G634="","",VLOOKUP(G634,WMS!$E$3:$Q$2203,8,FALSE))</f>
        <v>9.5</v>
      </c>
      <c r="J634" s="18">
        <f>IF(G634="","",VLOOKUP(G634,WMS!$E$3:$Q$2203,13,FALSE))</f>
        <v>5.8000000000000003E-2</v>
      </c>
      <c r="K634" s="26" t="b">
        <f t="shared" si="104"/>
        <v>1</v>
      </c>
      <c r="L634" s="7">
        <v>66</v>
      </c>
      <c r="M634" s="27">
        <f>IF(G634="","",VLOOKUP(G634,WMS!$E$3:$U$2203,7,0)*L634)</f>
        <v>264</v>
      </c>
      <c r="N634" s="28" t="str">
        <f>IF(G634="","",VLOOKUP(G634,WMS!$E$3:$U$2203,17,0))</f>
        <v>A06-301-302-102-203</v>
      </c>
      <c r="O634" s="29">
        <f t="shared" si="105"/>
        <v>627</v>
      </c>
      <c r="P634" s="29">
        <f t="shared" si="106"/>
        <v>3.8280000000000003</v>
      </c>
      <c r="Q634" s="26" t="str">
        <f>IF(G634="","",VLOOKUP(G634,WMS!$E$3:$G$2203,2,FALSE))</f>
        <v>KAS18071101</v>
      </c>
      <c r="R634" s="26" t="str">
        <f>IF(G634="","",VLOOKUP(G634,WMS!$E$3:$G$2203,3,FALSE))</f>
        <v>KAS1807110102</v>
      </c>
      <c r="S634" s="17" t="str">
        <f>IF(R634="","",VLOOKUP(R634,CUSTOMS!$E$3:$N$2548,2,FALSE))</f>
        <v>3924900000</v>
      </c>
      <c r="T634" s="17" t="str">
        <f>IF(R634="","",VLOOKUP(R634,CUSTOMS!$E$3:$N$2548,3,FALSE))</f>
        <v>植绒塑料衣架</v>
      </c>
      <c r="U634" s="18">
        <f t="shared" si="107"/>
        <v>495</v>
      </c>
      <c r="V634" s="18" t="str">
        <f>IF(R634="","",VLOOKUP(R634,CUSTOMS!$E$3:$N$1470,5,FALSE))</f>
        <v>千克</v>
      </c>
      <c r="W634" s="33">
        <f>IF(R634="","",VLOOKUP(R634,CUSTOMS!$E$3:$N$2548,6,FALSE))</f>
        <v>1</v>
      </c>
      <c r="X634" s="33">
        <f t="shared" si="108"/>
        <v>495</v>
      </c>
      <c r="Y634" s="18" t="str">
        <f>IF(R634="","",VLOOKUP(R634,CUSTOMS!$E$3:$N$2548,8,FALSE))</f>
        <v>美元</v>
      </c>
      <c r="Z634" s="18" t="str">
        <f>IF(R634="","",VLOOKUP(R634,CUSTOMS!$E$3:$N$2548,9,FALSE))</f>
        <v>中国</v>
      </c>
      <c r="AA634" s="18" t="str">
        <f>IF(R634="","",VLOOKUP(R634,CUSTOMS!$E$3:$N$2548,10,FALSE))</f>
        <v>美国</v>
      </c>
      <c r="AB634" s="33">
        <f>IF(R634="","",VLOOKUP(G634,WMS!$E$3:$T$2203,15,FALSE))</f>
        <v>1.875</v>
      </c>
      <c r="AC634" s="33">
        <f t="shared" si="109"/>
        <v>495</v>
      </c>
      <c r="AD634" s="33" t="str">
        <f>IF(S634="","",VLOOKUP(S634,海关监管条件!$A$1:$B$3000,2,FALSE))</f>
        <v xml:space="preserve">A </v>
      </c>
    </row>
    <row r="635" spans="1:30">
      <c r="A635" s="2">
        <v>43649</v>
      </c>
      <c r="B635" s="2">
        <v>43651</v>
      </c>
      <c r="C635" s="2" t="s">
        <v>4244</v>
      </c>
      <c r="D635" s="3" t="s">
        <v>1122</v>
      </c>
      <c r="E635" s="3" t="s">
        <v>3369</v>
      </c>
      <c r="F635" s="3" t="s">
        <v>4253</v>
      </c>
      <c r="G635" s="17" t="str">
        <f t="shared" si="103"/>
        <v>KG-ARI-1812-00048-00927/42620068</v>
      </c>
      <c r="H635" s="18">
        <f>IF(G635="","",VLOOKUP(G635,WMS!$E$3:$Q$2203,7,FALSE))</f>
        <v>4</v>
      </c>
      <c r="I635" s="18">
        <f>IF(G635="","",VLOOKUP(G635,WMS!$E$3:$Q$2203,8,FALSE))</f>
        <v>3.9</v>
      </c>
      <c r="J635" s="18">
        <f>IF(G635="","",VLOOKUP(G635,WMS!$E$3:$Q$2203,13,FALSE))</f>
        <v>3.1E-2</v>
      </c>
      <c r="K635" s="26" t="b">
        <f t="shared" si="104"/>
        <v>1</v>
      </c>
      <c r="L635" s="7">
        <v>6</v>
      </c>
      <c r="M635" s="27">
        <f>IF(G635="","",VLOOKUP(G635,WMS!$E$3:$U$2203,7,0)*L635)</f>
        <v>24</v>
      </c>
      <c r="N635" s="28" t="str">
        <f>IF(G635="","",VLOOKUP(G635,WMS!$E$3:$U$2203,17,0))</f>
        <v>A34-202</v>
      </c>
      <c r="O635" s="29">
        <f t="shared" si="105"/>
        <v>23.4</v>
      </c>
      <c r="P635" s="29">
        <f t="shared" si="106"/>
        <v>0.186</v>
      </c>
      <c r="Q635" s="26" t="str">
        <f>IF(G635="","",VLOOKUP(G635,WMS!$E$3:$G$2203,2,FALSE))</f>
        <v>KAS19012403</v>
      </c>
      <c r="R635" s="26" t="str">
        <f>IF(G635="","",VLOOKUP(G635,WMS!$E$3:$G$2203,3,FALSE))</f>
        <v>KAS1901240320</v>
      </c>
      <c r="S635" s="17" t="str">
        <f>IF(R635="","",VLOOKUP(R635,CUSTOMS!$E$3:$N$2548,2,FALSE))</f>
        <v>7323990000</v>
      </c>
      <c r="T635" s="17" t="str">
        <f>IF(R635="","",VLOOKUP(R635,CUSTOMS!$E$3:$N$2548,3,FALSE))</f>
        <v>铁制托盘</v>
      </c>
      <c r="U635" s="18">
        <f t="shared" si="107"/>
        <v>24</v>
      </c>
      <c r="V635" s="18" t="str">
        <f>IF(R635="","",VLOOKUP(R635,CUSTOMS!$E$3:$N$1470,5,FALSE))</f>
        <v>只</v>
      </c>
      <c r="W635" s="33">
        <f>IF(R635="","",VLOOKUP(R635,CUSTOMS!$E$3:$N$2548,6,FALSE))</f>
        <v>3.35</v>
      </c>
      <c r="X635" s="33">
        <f t="shared" si="108"/>
        <v>80.400000000000006</v>
      </c>
      <c r="Y635" s="18" t="str">
        <f>IF(R635="","",VLOOKUP(R635,CUSTOMS!$E$3:$N$2548,8,FALSE))</f>
        <v>美元</v>
      </c>
      <c r="Z635" s="18" t="str">
        <f>IF(R635="","",VLOOKUP(R635,CUSTOMS!$E$3:$N$2548,9,FALSE))</f>
        <v>中国</v>
      </c>
      <c r="AA635" s="18" t="str">
        <f>IF(R635="","",VLOOKUP(R635,CUSTOMS!$E$3:$N$2548,10,FALSE))</f>
        <v>美国</v>
      </c>
      <c r="AB635" s="33">
        <f>IF(R635="","",VLOOKUP(G635,WMS!$E$3:$T$2203,15,FALSE))</f>
        <v>0.73</v>
      </c>
      <c r="AC635" s="33">
        <f t="shared" si="109"/>
        <v>17.52</v>
      </c>
      <c r="AD635" s="33" t="str">
        <f>IF(S635="","",VLOOKUP(S635,海关监管条件!$A$1:$B$3000,2,FALSE))</f>
        <v>A</v>
      </c>
    </row>
    <row r="636" spans="1:30">
      <c r="A636" s="2">
        <v>43649</v>
      </c>
      <c r="B636" s="2">
        <v>43651</v>
      </c>
      <c r="C636" s="2" t="s">
        <v>4244</v>
      </c>
      <c r="D636" s="3" t="s">
        <v>1061</v>
      </c>
      <c r="E636" s="3" t="s">
        <v>3324</v>
      </c>
      <c r="F636" s="3" t="s">
        <v>4254</v>
      </c>
      <c r="G636" s="17" t="str">
        <f t="shared" si="103"/>
        <v>KG-ARI-1812-00048-00931/42599517</v>
      </c>
      <c r="H636" s="18">
        <f>IF(G636="","",VLOOKUP(G636,WMS!$E$3:$Q$2203,7,FALSE))</f>
        <v>2</v>
      </c>
      <c r="I636" s="18">
        <f>IF(G636="","",VLOOKUP(G636,WMS!$E$3:$Q$2203,8,FALSE))</f>
        <v>1.35</v>
      </c>
      <c r="J636" s="18">
        <f>IF(G636="","",VLOOKUP(G636,WMS!$E$3:$Q$2203,13,FALSE))</f>
        <v>4.2999999999999997E-2</v>
      </c>
      <c r="K636" s="26" t="b">
        <f t="shared" si="104"/>
        <v>1</v>
      </c>
      <c r="L636" s="7">
        <v>38</v>
      </c>
      <c r="M636" s="27">
        <f>IF(G636="","",VLOOKUP(G636,WMS!$E$3:$U$2203,7,0)*L636)</f>
        <v>76</v>
      </c>
      <c r="N636" s="28" t="str">
        <f>IF(G636="","",VLOOKUP(G636,WMS!$E$3:$U$2203,17,0))</f>
        <v>A36-101-202</v>
      </c>
      <c r="O636" s="29">
        <f t="shared" si="105"/>
        <v>51.300000000000004</v>
      </c>
      <c r="P636" s="29">
        <f t="shared" si="106"/>
        <v>1.6339999999999999</v>
      </c>
      <c r="Q636" s="26" t="str">
        <f>IF(G636="","",VLOOKUP(G636,WMS!$E$3:$G$2203,2,FALSE))</f>
        <v>KAS19011803</v>
      </c>
      <c r="R636" s="26" t="str">
        <f>IF(G636="","",VLOOKUP(G636,WMS!$E$3:$G$2203,3,FALSE))</f>
        <v>KAS1901180302</v>
      </c>
      <c r="S636" s="17" t="str">
        <f>IF(R636="","",VLOOKUP(R636,CUSTOMS!$E$3:$N$2548,2,FALSE))</f>
        <v>6702100000</v>
      </c>
      <c r="T636" s="17" t="str">
        <f>IF(R636="","",VLOOKUP(R636,CUSTOMS!$E$3:$N$2548,3,FALSE))</f>
        <v>人造植物盆景</v>
      </c>
      <c r="U636" s="18">
        <f t="shared" si="107"/>
        <v>79.8</v>
      </c>
      <c r="V636" s="18" t="str">
        <f>IF(R636="","",VLOOKUP(R636,CUSTOMS!$E$3:$N$1470,5,FALSE))</f>
        <v>千克</v>
      </c>
      <c r="W636" s="33">
        <f>IF(R636="","",VLOOKUP(R636,CUSTOMS!$E$3:$N$2548,6,FALSE))</f>
        <v>15</v>
      </c>
      <c r="X636" s="33">
        <f t="shared" si="108"/>
        <v>1197</v>
      </c>
      <c r="Y636" s="18" t="str">
        <f>IF(R636="","",VLOOKUP(R636,CUSTOMS!$E$3:$N$2548,8,FALSE))</f>
        <v>港币</v>
      </c>
      <c r="Z636" s="18" t="str">
        <f>IF(R636="","",VLOOKUP(R636,CUSTOMS!$E$3:$N$2548,9,FALSE))</f>
        <v>中国</v>
      </c>
      <c r="AA636" s="18" t="str">
        <f>IF(R636="","",VLOOKUP(R636,CUSTOMS!$E$3:$N$2548,10,FALSE))</f>
        <v>美国</v>
      </c>
      <c r="AB636" s="33">
        <f>IF(R636="","",VLOOKUP(G636,WMS!$E$3:$T$2203,15,FALSE))</f>
        <v>1.05</v>
      </c>
      <c r="AC636" s="33">
        <f t="shared" si="109"/>
        <v>79.8</v>
      </c>
      <c r="AD636" s="33" t="str">
        <f>IF(S636="","",VLOOKUP(S636,海关监管条件!$A$1:$B$3000,2,FALSE))</f>
        <v xml:space="preserve">无 </v>
      </c>
    </row>
    <row r="637" spans="1:30">
      <c r="A637" s="2">
        <v>43649</v>
      </c>
      <c r="B637" s="2">
        <v>43651</v>
      </c>
      <c r="C637" s="2" t="s">
        <v>4244</v>
      </c>
      <c r="D637" s="3" t="s">
        <v>862</v>
      </c>
      <c r="E637" s="3" t="s">
        <v>3216</v>
      </c>
      <c r="F637" s="3" t="s">
        <v>4255</v>
      </c>
      <c r="G637" s="17" t="str">
        <f t="shared" si="103"/>
        <v>KG-ARI-1812-00048-00948/42632986</v>
      </c>
      <c r="H637" s="18">
        <f>IF(G637="","",VLOOKUP(G637,WMS!$E$3:$Q$2203,7,FALSE))</f>
        <v>8</v>
      </c>
      <c r="I637" s="18">
        <f>IF(G637="","",VLOOKUP(G637,WMS!$E$3:$Q$2203,8,FALSE))</f>
        <v>13.2</v>
      </c>
      <c r="J637" s="18">
        <f>IF(G637="","",VLOOKUP(G637,WMS!$E$3:$Q$2203,13,FALSE))</f>
        <v>0.193</v>
      </c>
      <c r="K637" s="26" t="b">
        <f t="shared" si="104"/>
        <v>1</v>
      </c>
      <c r="L637" s="7">
        <v>8</v>
      </c>
      <c r="M637" s="27">
        <f>IF(G637="","",VLOOKUP(G637,WMS!$E$3:$U$2203,7,0)*L637)</f>
        <v>64</v>
      </c>
      <c r="N637" s="28" t="str">
        <f>IF(G637="","",VLOOKUP(G637,WMS!$E$3:$U$2203,17,0))</f>
        <v>A403</v>
      </c>
      <c r="O637" s="29">
        <f t="shared" si="105"/>
        <v>105.6</v>
      </c>
      <c r="P637" s="29">
        <f t="shared" si="106"/>
        <v>1.544</v>
      </c>
      <c r="Q637" s="26" t="str">
        <f>IF(G637="","",VLOOKUP(G637,WMS!$E$3:$G$2203,2,FALSE))</f>
        <v>KAS19010702</v>
      </c>
      <c r="R637" s="26" t="str">
        <f>IF(G637="","",VLOOKUP(G637,WMS!$E$3:$G$2203,3,FALSE))</f>
        <v>KAS1901070201</v>
      </c>
      <c r="S637" s="17" t="str">
        <f>IF(R637="","",VLOOKUP(R637,CUSTOMS!$E$3:$N$2548,2,FALSE))</f>
        <v>3924900000</v>
      </c>
      <c r="T637" s="17" t="str">
        <f>IF(R637="","",VLOOKUP(R637,CUSTOMS!$E$3:$N$2548,3,FALSE))</f>
        <v>塑胶储物箱</v>
      </c>
      <c r="U637" s="18">
        <f t="shared" si="107"/>
        <v>128</v>
      </c>
      <c r="V637" s="18" t="str">
        <f>IF(R637="","",VLOOKUP(R637,CUSTOMS!$E$3:$N$1470,5,FALSE))</f>
        <v>千克</v>
      </c>
      <c r="W637" s="33">
        <f>IF(R637="","",VLOOKUP(R637,CUSTOMS!$E$3:$N$2548,6,FALSE))</f>
        <v>2</v>
      </c>
      <c r="X637" s="33">
        <f t="shared" si="108"/>
        <v>256</v>
      </c>
      <c r="Y637" s="18" t="str">
        <f>IF(R637="","",VLOOKUP(R637,CUSTOMS!$E$3:$N$2548,8,FALSE))</f>
        <v>美元</v>
      </c>
      <c r="Z637" s="18" t="str">
        <f>IF(R637="","",VLOOKUP(R637,CUSTOMS!$E$3:$N$2548,9,FALSE))</f>
        <v>中国</v>
      </c>
      <c r="AA637" s="18" t="str">
        <f>IF(R637="","",VLOOKUP(R637,CUSTOMS!$E$3:$N$2548,10,FALSE))</f>
        <v>美国</v>
      </c>
      <c r="AB637" s="33">
        <f>IF(R637="","",VLOOKUP(G637,WMS!$E$3:$T$2203,15,FALSE))</f>
        <v>2</v>
      </c>
      <c r="AC637" s="33">
        <f t="shared" si="109"/>
        <v>128</v>
      </c>
      <c r="AD637" s="33" t="str">
        <f>IF(S637="","",VLOOKUP(S637,海关监管条件!$A$1:$B$3000,2,FALSE))</f>
        <v xml:space="preserve">A </v>
      </c>
    </row>
    <row r="638" spans="1:30">
      <c r="A638" s="2">
        <v>43649</v>
      </c>
      <c r="B638" s="2">
        <v>43651</v>
      </c>
      <c r="C638" s="2" t="s">
        <v>4244</v>
      </c>
      <c r="D638" s="3" t="s">
        <v>882</v>
      </c>
      <c r="E638" s="3" t="s">
        <v>3228</v>
      </c>
      <c r="F638" s="3" t="s">
        <v>4256</v>
      </c>
      <c r="G638" s="17" t="str">
        <f t="shared" si="103"/>
        <v>KG-ARI-1812-00048-01101/42445333</v>
      </c>
      <c r="H638" s="18">
        <f>IF(G638="","",VLOOKUP(G638,WMS!$E$3:$Q$2203,7,FALSE))</f>
        <v>12</v>
      </c>
      <c r="I638" s="18">
        <f>IF(G638="","",VLOOKUP(G638,WMS!$E$3:$Q$2203,8,FALSE))</f>
        <v>0.85</v>
      </c>
      <c r="J638" s="18">
        <f>IF(G638="","",VLOOKUP(G638,WMS!$E$3:$Q$2203,13,FALSE))</f>
        <v>6.0000000000000001E-3</v>
      </c>
      <c r="K638" s="26" t="b">
        <f t="shared" si="104"/>
        <v>1</v>
      </c>
      <c r="L638" s="7">
        <v>1</v>
      </c>
      <c r="M638" s="27">
        <f>IF(G638="","",VLOOKUP(G638,WMS!$E$3:$U$2203,7,0)*L638)</f>
        <v>12</v>
      </c>
      <c r="N638" s="28" t="str">
        <f>IF(G638="","",VLOOKUP(G638,WMS!$E$3:$U$2203,17,0))</f>
        <v>A08-302</v>
      </c>
      <c r="O638" s="29">
        <f t="shared" si="105"/>
        <v>0.85</v>
      </c>
      <c r="P638" s="29">
        <f t="shared" si="106"/>
        <v>6.0000000000000001E-3</v>
      </c>
      <c r="Q638" s="26" t="str">
        <f>IF(G638="","",VLOOKUP(G638,WMS!$E$3:$G$2203,2,FALSE))</f>
        <v>KAS19010907</v>
      </c>
      <c r="R638" s="26" t="str">
        <f>IF(G638="","",VLOOKUP(G638,WMS!$E$3:$G$2203,3,FALSE))</f>
        <v>KAS1901090701</v>
      </c>
      <c r="S638" s="17" t="str">
        <f>IF(R638="","",VLOOKUP(R638,CUSTOMS!$E$3:$N$2548,2,FALSE))</f>
        <v>3926909090</v>
      </c>
      <c r="T638" s="17" t="str">
        <f>IF(R638="","",VLOOKUP(R638,CUSTOMS!$E$3:$N$2548,3,FALSE))</f>
        <v>手机支架</v>
      </c>
      <c r="U638" s="18">
        <f t="shared" si="107"/>
        <v>12</v>
      </c>
      <c r="V638" s="18" t="str">
        <f>IF(R638="","",VLOOKUP(R638,CUSTOMS!$E$3:$N$1470,5,FALSE))</f>
        <v>个</v>
      </c>
      <c r="W638" s="33">
        <f>IF(R638="","",VLOOKUP(R638,CUSTOMS!$E$3:$N$2548,6,FALSE))</f>
        <v>0.62</v>
      </c>
      <c r="X638" s="33">
        <f t="shared" si="108"/>
        <v>7.4399999999999995</v>
      </c>
      <c r="Y638" s="18" t="str">
        <f>IF(R638="","",VLOOKUP(R638,CUSTOMS!$E$3:$N$2548,8,FALSE))</f>
        <v>美元</v>
      </c>
      <c r="Z638" s="18" t="str">
        <f>IF(R638="","",VLOOKUP(R638,CUSTOMS!$E$3:$N$2548,9,FALSE))</f>
        <v>中国</v>
      </c>
      <c r="AA638" s="18" t="str">
        <f>IF(R638="","",VLOOKUP(R638,CUSTOMS!$E$3:$N$2548,10,FALSE))</f>
        <v>美国</v>
      </c>
      <c r="AB638" s="33">
        <f>IF(R638="","",VLOOKUP(G638,WMS!$E$3:$T$2203,15,FALSE))</f>
        <v>0.05</v>
      </c>
      <c r="AC638" s="33">
        <f t="shared" si="109"/>
        <v>0.60000000000000009</v>
      </c>
      <c r="AD638" s="33" t="str">
        <f>IF(S638="","",VLOOKUP(S638,海关监管条件!$A$1:$B$3000,2,FALSE))</f>
        <v>无</v>
      </c>
    </row>
    <row r="639" spans="1:30">
      <c r="A639" s="2">
        <v>43649</v>
      </c>
      <c r="B639" s="2">
        <v>43651</v>
      </c>
      <c r="C639" s="2" t="s">
        <v>4244</v>
      </c>
      <c r="D639" s="3" t="s">
        <v>882</v>
      </c>
      <c r="E639" s="3" t="s">
        <v>3228</v>
      </c>
      <c r="F639" s="3" t="s">
        <v>4257</v>
      </c>
      <c r="G639" s="17" t="str">
        <f t="shared" si="103"/>
        <v>KG-ARI-1812-00048-01101/42572183</v>
      </c>
      <c r="H639" s="18">
        <f>IF(G639="","",VLOOKUP(G639,WMS!$E$3:$Q$2203,7,FALSE))</f>
        <v>12</v>
      </c>
      <c r="I639" s="18">
        <f>IF(G639="","",VLOOKUP(G639,WMS!$E$3:$Q$2203,8,FALSE))</f>
        <v>1.2</v>
      </c>
      <c r="J639" s="18">
        <f>IF(G639="","",VLOOKUP(G639,WMS!$E$3:$Q$2203,13,FALSE))</f>
        <v>0.01</v>
      </c>
      <c r="K639" s="26" t="b">
        <f t="shared" si="104"/>
        <v>1</v>
      </c>
      <c r="L639" s="7">
        <v>1</v>
      </c>
      <c r="M639" s="27">
        <f>IF(G639="","",VLOOKUP(G639,WMS!$E$3:$U$2203,7,0)*L639)</f>
        <v>12</v>
      </c>
      <c r="N639" s="28" t="str">
        <f>IF(G639="","",VLOOKUP(G639,WMS!$E$3:$U$2203,17,0))</f>
        <v>A11-301</v>
      </c>
      <c r="O639" s="29">
        <f t="shared" si="105"/>
        <v>1.2</v>
      </c>
      <c r="P639" s="29">
        <f t="shared" si="106"/>
        <v>0.01</v>
      </c>
      <c r="Q639" s="26" t="str">
        <f>IF(G639="","",VLOOKUP(G639,WMS!$E$3:$G$2203,2,FALSE))</f>
        <v>KAS19010907</v>
      </c>
      <c r="R639" s="26" t="str">
        <f>IF(G639="","",VLOOKUP(G639,WMS!$E$3:$G$2203,3,FALSE))</f>
        <v>KAS1901090703</v>
      </c>
      <c r="S639" s="17" t="str">
        <f>IF(R639="","",VLOOKUP(R639,CUSTOMS!$E$3:$N$2548,2,FALSE))</f>
        <v>8544421900</v>
      </c>
      <c r="T639" s="17" t="str">
        <f>IF(R639="","",VLOOKUP(R639,CUSTOMS!$E$3:$N$2548,3,FALSE))</f>
        <v>手机连接线</v>
      </c>
      <c r="U639" s="18">
        <f t="shared" si="107"/>
        <v>12</v>
      </c>
      <c r="V639" s="18" t="str">
        <f>IF(R639="","",VLOOKUP(R639,CUSTOMS!$E$3:$N$1470,5,FALSE))</f>
        <v>条</v>
      </c>
      <c r="W639" s="33">
        <f>IF(R639="","",VLOOKUP(R639,CUSTOMS!$E$3:$N$2548,6,FALSE))</f>
        <v>1.42</v>
      </c>
      <c r="X639" s="33">
        <f t="shared" si="108"/>
        <v>17.04</v>
      </c>
      <c r="Y639" s="18" t="str">
        <f>IF(R639="","",VLOOKUP(R639,CUSTOMS!$E$3:$N$2548,8,FALSE))</f>
        <v>美元</v>
      </c>
      <c r="Z639" s="18" t="str">
        <f>IF(R639="","",VLOOKUP(R639,CUSTOMS!$E$3:$N$2548,9,FALSE))</f>
        <v>中国</v>
      </c>
      <c r="AA639" s="18" t="str">
        <f>IF(R639="","",VLOOKUP(R639,CUSTOMS!$E$3:$N$2548,10,FALSE))</f>
        <v>美国</v>
      </c>
      <c r="AB639" s="33">
        <f>IF(R639="","",VLOOKUP(G639,WMS!$E$3:$T$2203,15,FALSE))</f>
        <v>8.7499999999999994E-2</v>
      </c>
      <c r="AC639" s="33">
        <f t="shared" si="109"/>
        <v>1.0499999999999998</v>
      </c>
      <c r="AD639" s="33" t="str">
        <f>IF(S639="","",VLOOKUP(S639,海关监管条件!$A$1:$B$3000,2,FALSE))</f>
        <v xml:space="preserve">无 </v>
      </c>
    </row>
    <row r="640" spans="1:30">
      <c r="A640" s="2">
        <v>43649</v>
      </c>
      <c r="B640" s="2">
        <v>43651</v>
      </c>
      <c r="C640" s="2" t="s">
        <v>4244</v>
      </c>
      <c r="D640" s="19" t="s">
        <v>3151</v>
      </c>
      <c r="E640" s="19" t="s">
        <v>3152</v>
      </c>
      <c r="F640" s="19">
        <v>42348726</v>
      </c>
      <c r="G640" s="17" t="str">
        <f t="shared" si="103"/>
        <v>KG-ARI-1812-00048-01221/42348726</v>
      </c>
      <c r="H640" s="18">
        <f>IF(G640="","",VLOOKUP(G640,WMS!$E$3:$Q$2203,7,FALSE))</f>
        <v>4</v>
      </c>
      <c r="I640" s="18">
        <f>IF(G640="","",VLOOKUP(G640,WMS!$E$3:$Q$2203,8,FALSE))</f>
        <v>7.6</v>
      </c>
      <c r="J640" s="18">
        <f>IF(G640="","",VLOOKUP(G640,WMS!$E$3:$Q$2203,13,FALSE))</f>
        <v>5.3999999999999999E-2</v>
      </c>
      <c r="K640" s="26" t="b">
        <f t="shared" si="104"/>
        <v>1</v>
      </c>
      <c r="L640" s="7">
        <v>4</v>
      </c>
      <c r="M640" s="27">
        <f>IF(G640="","",VLOOKUP(G640,WMS!$E$3:$U$2203,7,0)*L640)</f>
        <v>16</v>
      </c>
      <c r="N640" s="28" t="str">
        <f>IF(G640="","",VLOOKUP(G640,WMS!$E$3:$U$2203,17,0))</f>
        <v>A11-202</v>
      </c>
      <c r="O640" s="29">
        <f t="shared" si="105"/>
        <v>30.4</v>
      </c>
      <c r="P640" s="29">
        <f t="shared" si="106"/>
        <v>0.216</v>
      </c>
      <c r="Q640" s="26" t="str">
        <f>IF(G640="","",VLOOKUP(G640,WMS!$E$3:$G$2203,2,FALSE))</f>
        <v>KAS18122401</v>
      </c>
      <c r="R640" s="26" t="str">
        <f>IF(G640="","",VLOOKUP(G640,WMS!$E$3:$G$2203,3,FALSE))</f>
        <v>KAS1812240102</v>
      </c>
      <c r="S640" s="17" t="str">
        <f>IF(R640="","",VLOOKUP(R640,CUSTOMS!$E$3:$N$2548,2,FALSE))</f>
        <v>9403200000</v>
      </c>
      <c r="T640" s="17" t="str">
        <f>IF(R640="","",VLOOKUP(R640,CUSTOMS!$E$3:$N$2548,3,FALSE))</f>
        <v>熨衣板</v>
      </c>
      <c r="U640" s="18">
        <f t="shared" si="107"/>
        <v>16</v>
      </c>
      <c r="V640" s="18" t="str">
        <f>IF(R640="","",VLOOKUP(R640,CUSTOMS!$E$3:$N$1470,5,FALSE))</f>
        <v>个</v>
      </c>
      <c r="W640" s="33">
        <f>IF(R640="","",VLOOKUP(R640,CUSTOMS!$E$3:$N$2548,6,FALSE))</f>
        <v>4.03</v>
      </c>
      <c r="X640" s="33">
        <f t="shared" si="108"/>
        <v>64.48</v>
      </c>
      <c r="Y640" s="18" t="str">
        <f>IF(R640="","",VLOOKUP(R640,CUSTOMS!$E$3:$N$2548,8,FALSE))</f>
        <v>美元</v>
      </c>
      <c r="Z640" s="18" t="str">
        <f>IF(R640="","",VLOOKUP(R640,CUSTOMS!$E$3:$N$2548,9,FALSE))</f>
        <v>中国</v>
      </c>
      <c r="AA640" s="18" t="str">
        <f>IF(R640="","",VLOOKUP(R640,CUSTOMS!$E$3:$N$2548,10,FALSE))</f>
        <v>美国</v>
      </c>
      <c r="AB640" s="33">
        <f>IF(R640="","",VLOOKUP(G640,WMS!$E$3:$T$2203,15,FALSE))</f>
        <v>1.575</v>
      </c>
      <c r="AC640" s="33">
        <f t="shared" si="109"/>
        <v>25.2</v>
      </c>
      <c r="AD640" s="33" t="str">
        <f>IF(S640="","",VLOOKUP(S640,海关监管条件!$A$1:$B$3000,2,FALSE))</f>
        <v xml:space="preserve">无 </v>
      </c>
    </row>
    <row r="641" spans="1:30">
      <c r="A641" s="2">
        <v>43649</v>
      </c>
      <c r="B641" s="2">
        <v>43651</v>
      </c>
      <c r="C641" s="2" t="s">
        <v>4244</v>
      </c>
      <c r="D641" s="19" t="s">
        <v>379</v>
      </c>
      <c r="E641" s="19" t="s">
        <v>2819</v>
      </c>
      <c r="F641" s="19">
        <v>42608554</v>
      </c>
      <c r="G641" s="17" t="str">
        <f t="shared" si="103"/>
        <v>KG-ARI-1812-00048-01223/42608554</v>
      </c>
      <c r="H641" s="18">
        <f>IF(G641="","",VLOOKUP(G641,WMS!$E$3:$Q$2203,7,FALSE))</f>
        <v>12</v>
      </c>
      <c r="I641" s="18">
        <f>IF(G641="","",VLOOKUP(G641,WMS!$E$3:$Q$2203,8,FALSE))</f>
        <v>0.55000000000000004</v>
      </c>
      <c r="J641" s="18">
        <f>IF(G641="","",VLOOKUP(G641,WMS!$E$3:$Q$2203,13,FALSE))</f>
        <v>4.0000000000000001E-3</v>
      </c>
      <c r="K641" s="26" t="b">
        <f t="shared" si="104"/>
        <v>1</v>
      </c>
      <c r="L641" s="7">
        <v>1</v>
      </c>
      <c r="M641" s="27">
        <f>IF(G641="","",VLOOKUP(G641,WMS!$E$3:$U$2203,7,0)*L641)</f>
        <v>12</v>
      </c>
      <c r="N641" s="28" t="str">
        <f>IF(G641="","",VLOOKUP(G641,WMS!$E$3:$U$2203,17,0))</f>
        <v>A01-203</v>
      </c>
      <c r="O641" s="29">
        <f t="shared" si="105"/>
        <v>0.55000000000000004</v>
      </c>
      <c r="P641" s="29">
        <f t="shared" si="106"/>
        <v>4.0000000000000001E-3</v>
      </c>
      <c r="Q641" s="26" t="str">
        <f>IF(G641="","",VLOOKUP(G641,WMS!$E$3:$G$2203,2,FALSE))</f>
        <v>KAS18112801</v>
      </c>
      <c r="R641" s="26" t="str">
        <f>IF(G641="","",VLOOKUP(G641,WMS!$E$3:$G$2203,3,FALSE))</f>
        <v>KAS1811280101</v>
      </c>
      <c r="S641" s="17" t="str">
        <f>IF(R641="","",VLOOKUP(R641,CUSTOMS!$E$3:$N$2548,2,FALSE))</f>
        <v>3926909090</v>
      </c>
      <c r="T641" s="17" t="str">
        <f>IF(R641="","",VLOOKUP(R641,CUSTOMS!$E$3:$N$2548,3,FALSE))</f>
        <v>塑胶手机保护壳</v>
      </c>
      <c r="U641" s="18">
        <f t="shared" si="107"/>
        <v>12</v>
      </c>
      <c r="V641" s="18" t="str">
        <f>IF(R641="","",VLOOKUP(R641,CUSTOMS!$E$3:$N$1470,5,FALSE))</f>
        <v>个</v>
      </c>
      <c r="W641" s="33">
        <f>IF(R641="","",VLOOKUP(R641,CUSTOMS!$E$3:$N$2548,6,FALSE))</f>
        <v>1.5647</v>
      </c>
      <c r="X641" s="33">
        <f t="shared" si="108"/>
        <v>18.776399999999999</v>
      </c>
      <c r="Y641" s="18" t="str">
        <f>IF(R641="","",VLOOKUP(R641,CUSTOMS!$E$3:$N$2548,8,FALSE))</f>
        <v>美元</v>
      </c>
      <c r="Z641" s="18" t="str">
        <f>IF(R641="","",VLOOKUP(R641,CUSTOMS!$E$3:$N$2548,9,FALSE))</f>
        <v>中国</v>
      </c>
      <c r="AA641" s="18" t="str">
        <f>IF(R641="","",VLOOKUP(R641,CUSTOMS!$E$3:$N$2548,10,FALSE))</f>
        <v>美国</v>
      </c>
      <c r="AB641" s="33">
        <f>IF(R641="","",VLOOKUP(G641,WMS!$E$3:$T$2203,15,FALSE))</f>
        <v>4.1666666666666664E-2</v>
      </c>
      <c r="AC641" s="33">
        <f t="shared" si="109"/>
        <v>0.5</v>
      </c>
      <c r="AD641" s="33" t="str">
        <f>IF(S641="","",VLOOKUP(S641,海关监管条件!$A$1:$B$3000,2,FALSE))</f>
        <v>无</v>
      </c>
    </row>
    <row r="642" spans="1:30">
      <c r="A642" s="2">
        <v>43649</v>
      </c>
      <c r="B642" s="2">
        <v>43651</v>
      </c>
      <c r="C642" s="2" t="s">
        <v>4244</v>
      </c>
      <c r="D642" s="19" t="s">
        <v>779</v>
      </c>
      <c r="E642" s="19" t="s">
        <v>3185</v>
      </c>
      <c r="F642" s="19">
        <v>42498506</v>
      </c>
      <c r="G642" s="17" t="str">
        <f t="shared" si="103"/>
        <v>KG-ARI-1812-00048-01261/42498506</v>
      </c>
      <c r="H642" s="18">
        <f>IF(G642="","",VLOOKUP(G642,WMS!$E$3:$Q$2203,7,FALSE))</f>
        <v>12</v>
      </c>
      <c r="I642" s="18">
        <f>IF(G642="","",VLOOKUP(G642,WMS!$E$3:$Q$2203,8,FALSE))</f>
        <v>5.35</v>
      </c>
      <c r="J642" s="18">
        <f>IF(G642="","",VLOOKUP(G642,WMS!$E$3:$Q$2203,13,FALSE))</f>
        <v>3.2000000000000001E-2</v>
      </c>
      <c r="K642" s="26" t="b">
        <f t="shared" si="104"/>
        <v>1</v>
      </c>
      <c r="L642" s="7">
        <v>8</v>
      </c>
      <c r="M642" s="27">
        <f>IF(G642="","",VLOOKUP(G642,WMS!$E$3:$U$2203,7,0)*L642)</f>
        <v>96</v>
      </c>
      <c r="N642" s="28" t="str">
        <f>IF(G642="","",VLOOKUP(G642,WMS!$E$3:$U$2203,17,0))</f>
        <v>A34-103</v>
      </c>
      <c r="O642" s="29">
        <f t="shared" si="105"/>
        <v>42.8</v>
      </c>
      <c r="P642" s="29">
        <f t="shared" si="106"/>
        <v>0.25600000000000001</v>
      </c>
      <c r="Q642" s="26" t="str">
        <f>IF(G642="","",VLOOKUP(G642,WMS!$E$3:$G$2203,2,FALSE))</f>
        <v>KAS18122801</v>
      </c>
      <c r="R642" s="26" t="str">
        <f>IF(G642="","",VLOOKUP(G642,WMS!$E$3:$G$2203,3,FALSE))</f>
        <v>KAS1812280103</v>
      </c>
      <c r="S642" s="17" t="str">
        <f>IF(R642="","",VLOOKUP(R642,CUSTOMS!$E$3:$N$2548,2,FALSE))</f>
        <v>3924900000</v>
      </c>
      <c r="T642" s="17" t="str">
        <f>IF(R642="","",VLOOKUP(R642,CUSTOMS!$E$3:$N$2548,3,FALSE))</f>
        <v>植绒塑料衣架</v>
      </c>
      <c r="U642" s="18">
        <f t="shared" si="107"/>
        <v>39.200000000000003</v>
      </c>
      <c r="V642" s="18" t="str">
        <f>IF(R642="","",VLOOKUP(R642,CUSTOMS!$E$3:$N$1470,5,FALSE))</f>
        <v>千克</v>
      </c>
      <c r="W642" s="33">
        <f>IF(R642="","",VLOOKUP(R642,CUSTOMS!$E$3:$N$2548,6,FALSE))</f>
        <v>1</v>
      </c>
      <c r="X642" s="33">
        <f t="shared" si="108"/>
        <v>39.200000000000003</v>
      </c>
      <c r="Y642" s="18" t="str">
        <f>IF(R642="","",VLOOKUP(R642,CUSTOMS!$E$3:$N$2548,8,FALSE))</f>
        <v>美元</v>
      </c>
      <c r="Z642" s="18" t="str">
        <f>IF(R642="","",VLOOKUP(R642,CUSTOMS!$E$3:$N$2548,9,FALSE))</f>
        <v>中国</v>
      </c>
      <c r="AA642" s="18" t="str">
        <f>IF(R642="","",VLOOKUP(R642,CUSTOMS!$E$3:$N$2548,10,FALSE))</f>
        <v>美国</v>
      </c>
      <c r="AB642" s="33">
        <f>IF(R642="","",VLOOKUP(G642,WMS!$E$3:$T$2203,15,FALSE))</f>
        <v>0.40833333333333333</v>
      </c>
      <c r="AC642" s="33">
        <f t="shared" si="109"/>
        <v>39.200000000000003</v>
      </c>
      <c r="AD642" s="33" t="str">
        <f>IF(S642="","",VLOOKUP(S642,海关监管条件!$A$1:$B$3000,2,FALSE))</f>
        <v xml:space="preserve">A </v>
      </c>
    </row>
    <row r="643" spans="1:30">
      <c r="A643" s="2">
        <v>43649</v>
      </c>
      <c r="B643" s="2">
        <v>43651</v>
      </c>
      <c r="C643" s="2" t="s">
        <v>4244</v>
      </c>
      <c r="D643" s="3" t="s">
        <v>758</v>
      </c>
      <c r="E643" s="3" t="s">
        <v>3179</v>
      </c>
      <c r="F643" s="3" t="s">
        <v>4258</v>
      </c>
      <c r="G643" s="17" t="str">
        <f t="shared" si="103"/>
        <v>KG-ARI-1812-00048-01335/42442585</v>
      </c>
      <c r="H643" s="18">
        <f>IF(G643="","",VLOOKUP(G643,WMS!$E$3:$Q$2203,7,FALSE))</f>
        <v>12</v>
      </c>
      <c r="I643" s="18">
        <f>IF(G643="","",VLOOKUP(G643,WMS!$E$3:$Q$2203,8,FALSE))</f>
        <v>1.7</v>
      </c>
      <c r="J643" s="18">
        <f>IF(G643="","",VLOOKUP(G643,WMS!$E$3:$Q$2203,13,FALSE))</f>
        <v>1.4999999999999999E-2</v>
      </c>
      <c r="K643" s="26" t="b">
        <f t="shared" si="104"/>
        <v>1</v>
      </c>
      <c r="L643" s="7">
        <v>1</v>
      </c>
      <c r="M643" s="27">
        <f>IF(G643="","",VLOOKUP(G643,WMS!$E$3:$U$2203,7,0)*L643)</f>
        <v>12</v>
      </c>
      <c r="N643" s="28" t="str">
        <f>IF(G643="","",VLOOKUP(G643,WMS!$E$3:$U$2203,17,0))</f>
        <v>A03-202</v>
      </c>
      <c r="O643" s="29">
        <f t="shared" si="105"/>
        <v>1.7</v>
      </c>
      <c r="P643" s="29">
        <f t="shared" si="106"/>
        <v>1.4999999999999999E-2</v>
      </c>
      <c r="Q643" s="26" t="str">
        <f>IF(G643="","",VLOOKUP(G643,WMS!$E$3:$G$2203,2,FALSE))</f>
        <v>KAS18122704</v>
      </c>
      <c r="R643" s="26" t="str">
        <f>IF(G643="","",VLOOKUP(G643,WMS!$E$3:$G$2203,3,FALSE))</f>
        <v>KAS1812270402</v>
      </c>
      <c r="S643" s="17" t="str">
        <f>IF(R643="","",VLOOKUP(R643,CUSTOMS!$E$3:$N$2548,2,FALSE))</f>
        <v>9615110000</v>
      </c>
      <c r="T643" s="17" t="str">
        <f>IF(R643="","",VLOOKUP(R643,CUSTOMS!$E$3:$N$2548,3,FALSE))</f>
        <v>宠物梳</v>
      </c>
      <c r="U643" s="18">
        <f t="shared" si="107"/>
        <v>12</v>
      </c>
      <c r="V643" s="18" t="str">
        <f>IF(R643="","",VLOOKUP(R643,CUSTOMS!$E$3:$N$1470,5,FALSE))</f>
        <v>把</v>
      </c>
      <c r="W643" s="33">
        <f>IF(R643="","",VLOOKUP(R643,CUSTOMS!$E$3:$N$2548,6,FALSE))</f>
        <v>0.92</v>
      </c>
      <c r="X643" s="33">
        <f t="shared" si="108"/>
        <v>11.040000000000001</v>
      </c>
      <c r="Y643" s="18" t="str">
        <f>IF(R643="","",VLOOKUP(R643,CUSTOMS!$E$3:$N$2548,8,FALSE))</f>
        <v>美元</v>
      </c>
      <c r="Z643" s="18" t="str">
        <f>IF(R643="","",VLOOKUP(R643,CUSTOMS!$E$3:$N$2548,9,FALSE))</f>
        <v>中国</v>
      </c>
      <c r="AA643" s="18" t="str">
        <f>IF(R643="","",VLOOKUP(R643,CUSTOMS!$E$3:$N$2548,10,FALSE))</f>
        <v>美国</v>
      </c>
      <c r="AB643" s="33">
        <f>IF(R643="","",VLOOKUP(G643,WMS!$E$3:$T$2203,15,FALSE))</f>
        <v>0.10833333333333334</v>
      </c>
      <c r="AC643" s="33">
        <f t="shared" si="109"/>
        <v>1.3</v>
      </c>
      <c r="AD643" s="33" t="str">
        <f>IF(S643="","",VLOOKUP(S643,海关监管条件!$A$1:$B$3000,2,FALSE))</f>
        <v xml:space="preserve">无 </v>
      </c>
    </row>
    <row r="644" spans="1:30">
      <c r="A644" s="2">
        <v>43649</v>
      </c>
      <c r="B644" s="2">
        <v>43651</v>
      </c>
      <c r="C644" s="2" t="s">
        <v>4244</v>
      </c>
      <c r="D644" s="19" t="s">
        <v>1023</v>
      </c>
      <c r="E644" s="19" t="s">
        <v>3304</v>
      </c>
      <c r="F644" s="19" t="s">
        <v>3319</v>
      </c>
      <c r="G644" s="17" t="str">
        <f t="shared" si="103"/>
        <v>KG-ARI-1812-00048-01883/42634041</v>
      </c>
      <c r="H644" s="18">
        <f>IF(G644="","",VLOOKUP(G644,WMS!$E$3:$Q$2203,7,FALSE))</f>
        <v>8</v>
      </c>
      <c r="I644" s="18">
        <f>IF(G644="","",VLOOKUP(G644,WMS!$E$3:$Q$2203,8,FALSE))</f>
        <v>4.75</v>
      </c>
      <c r="J644" s="18">
        <f>IF(G644="","",VLOOKUP(G644,WMS!$E$3:$Q$2203,13,FALSE))</f>
        <v>1.7999999999999999E-2</v>
      </c>
      <c r="K644" s="26" t="b">
        <f t="shared" si="104"/>
        <v>1</v>
      </c>
      <c r="L644" s="7">
        <v>6</v>
      </c>
      <c r="M644" s="27">
        <f>IF(G644="","",VLOOKUP(G644,WMS!$E$3:$U$2203,7,0)*L644)</f>
        <v>48</v>
      </c>
      <c r="N644" s="28" t="str">
        <f>IF(G644="","",VLOOKUP(G644,WMS!$E$3:$U$2203,17,0))</f>
        <v>A11-302</v>
      </c>
      <c r="O644" s="29">
        <f t="shared" si="105"/>
        <v>28.5</v>
      </c>
      <c r="P644" s="29">
        <f t="shared" si="106"/>
        <v>0.10799999999999998</v>
      </c>
      <c r="Q644" s="26" t="str">
        <f>IF(G644="","",VLOOKUP(G644,WMS!$E$3:$G$2203,2,FALSE))</f>
        <v>KAS19011704</v>
      </c>
      <c r="R644" s="26" t="str">
        <f>IF(G644="","",VLOOKUP(G644,WMS!$E$3:$G$2203,3,FALSE))</f>
        <v>KAS1901170415</v>
      </c>
      <c r="S644" s="17" t="str">
        <f>IF(R644="","",VLOOKUP(R644,CUSTOMS!$E$3:$N$2548,2,FALSE))</f>
        <v>3406000090</v>
      </c>
      <c r="T644" s="17" t="str">
        <f>IF(R644="","",VLOOKUP(R644,CUSTOMS!$E$3:$N$2548,3,FALSE))</f>
        <v>工艺蜡烛</v>
      </c>
      <c r="U644" s="18">
        <f t="shared" si="107"/>
        <v>48</v>
      </c>
      <c r="V644" s="18" t="str">
        <f>IF(R644="","",VLOOKUP(R644,CUSTOMS!$E$3:$N$1470,5,FALSE))</f>
        <v>只</v>
      </c>
      <c r="W644" s="33">
        <f>IF(R644="","",VLOOKUP(R644,CUSTOMS!$E$3:$N$2548,6,FALSE))</f>
        <v>1</v>
      </c>
      <c r="X644" s="33">
        <f t="shared" si="108"/>
        <v>48</v>
      </c>
      <c r="Y644" s="18" t="str">
        <f>IF(R644="","",VLOOKUP(R644,CUSTOMS!$E$3:$N$2548,8,FALSE))</f>
        <v>港币</v>
      </c>
      <c r="Z644" s="18" t="str">
        <f>IF(R644="","",VLOOKUP(R644,CUSTOMS!$E$3:$N$2548,9,FALSE))</f>
        <v>中国</v>
      </c>
      <c r="AA644" s="18" t="str">
        <f>IF(R644="","",VLOOKUP(R644,CUSTOMS!$E$3:$N$2548,10,FALSE))</f>
        <v>美国</v>
      </c>
      <c r="AB644" s="33">
        <f>IF(R644="","",VLOOKUP(G644,WMS!$E$3:$T$2203,15,FALSE))</f>
        <v>0.5625</v>
      </c>
      <c r="AC644" s="33">
        <f t="shared" si="109"/>
        <v>27</v>
      </c>
      <c r="AD644" s="33" t="str">
        <f>IF(S644="","",VLOOKUP(S644,海关监管条件!$A$1:$B$3000,2,FALSE))</f>
        <v xml:space="preserve">无 </v>
      </c>
    </row>
    <row r="645" spans="1:30">
      <c r="A645" s="2">
        <v>43649</v>
      </c>
      <c r="B645" s="2">
        <v>43651</v>
      </c>
      <c r="C645" s="2" t="s">
        <v>4244</v>
      </c>
      <c r="D645" s="3" t="s">
        <v>1094</v>
      </c>
      <c r="E645" s="3" t="s">
        <v>3343</v>
      </c>
      <c r="F645" s="3" t="s">
        <v>4259</v>
      </c>
      <c r="G645" s="17" t="str">
        <f t="shared" si="103"/>
        <v>KG-ARI-1901-00066-01592/41601204</v>
      </c>
      <c r="H645" s="18">
        <f>IF(G645="","",VLOOKUP(G645,WMS!$E$3:$Q$2203,7,FALSE))</f>
        <v>15</v>
      </c>
      <c r="I645" s="18">
        <f>IF(G645="","",VLOOKUP(G645,WMS!$E$3:$Q$2203,8,FALSE))</f>
        <v>7.8</v>
      </c>
      <c r="J645" s="18">
        <f>IF(G645="","",VLOOKUP(G645,WMS!$E$3:$Q$2203,13,FALSE))</f>
        <v>5.5E-2</v>
      </c>
      <c r="K645" s="26" t="b">
        <f t="shared" si="104"/>
        <v>1</v>
      </c>
      <c r="L645" s="7">
        <v>1</v>
      </c>
      <c r="M645" s="27">
        <f>IF(G645="","",VLOOKUP(G645,WMS!$E$3:$U$2203,7,0)*L645)</f>
        <v>15</v>
      </c>
      <c r="N645" s="28" t="str">
        <f>IF(G645="","",VLOOKUP(G645,WMS!$E$3:$U$2203,17,0))</f>
        <v>A01-102</v>
      </c>
      <c r="O645" s="29">
        <f t="shared" si="105"/>
        <v>7.8</v>
      </c>
      <c r="P645" s="29">
        <f t="shared" si="106"/>
        <v>5.5E-2</v>
      </c>
      <c r="Q645" s="26" t="str">
        <f>IF(G645="","",VLOOKUP(G645,WMS!$E$3:$G$2203,2,FALSE))</f>
        <v>KAS19012202</v>
      </c>
      <c r="R645" s="26" t="str">
        <f>IF(G645="","",VLOOKUP(G645,WMS!$E$3:$G$2203,3,FALSE))</f>
        <v>KAS1901220203</v>
      </c>
      <c r="S645" s="17" t="str">
        <f>IF(R645="","",VLOOKUP(R645,CUSTOMS!$E$3:$N$2548,2,FALSE))</f>
        <v>3926100000</v>
      </c>
      <c r="T645" s="17" t="str">
        <f>IF(R645="","",VLOOKUP(R645,CUSTOMS!$E$3:$N$2548,3,FALSE))</f>
        <v>文件夹</v>
      </c>
      <c r="U645" s="18">
        <f t="shared" si="107"/>
        <v>15</v>
      </c>
      <c r="V645" s="18" t="str">
        <f>IF(R645="","",VLOOKUP(R645,CUSTOMS!$E$3:$N$1470,5,FALSE))</f>
        <v>个</v>
      </c>
      <c r="W645" s="33">
        <f>IF(R645="","",VLOOKUP(R645,CUSTOMS!$E$3:$N$2548,6,FALSE))</f>
        <v>2.57</v>
      </c>
      <c r="X645" s="33">
        <f t="shared" si="108"/>
        <v>38.549999999999997</v>
      </c>
      <c r="Y645" s="18" t="str">
        <f>IF(R645="","",VLOOKUP(R645,CUSTOMS!$E$3:$N$2548,8,FALSE))</f>
        <v>美元</v>
      </c>
      <c r="Z645" s="18" t="str">
        <f>IF(R645="","",VLOOKUP(R645,CUSTOMS!$E$3:$N$2548,9,FALSE))</f>
        <v>中国</v>
      </c>
      <c r="AA645" s="18" t="str">
        <f>IF(R645="","",VLOOKUP(R645,CUSTOMS!$E$3:$N$2548,10,FALSE))</f>
        <v>美国</v>
      </c>
      <c r="AB645" s="33">
        <f>IF(R645="","",VLOOKUP(G645,WMS!$E$3:$T$2203,15,FALSE))</f>
        <v>0.46666666666666667</v>
      </c>
      <c r="AC645" s="33">
        <f t="shared" si="109"/>
        <v>7</v>
      </c>
      <c r="AD645" s="33" t="str">
        <f>IF(S645="","",VLOOKUP(S645,海关监管条件!$A$1:$B$3000,2,FALSE))</f>
        <v>无</v>
      </c>
    </row>
    <row r="646" spans="1:30">
      <c r="A646" s="2">
        <v>43649</v>
      </c>
      <c r="B646" s="2">
        <v>43651</v>
      </c>
      <c r="C646" s="2" t="s">
        <v>4244</v>
      </c>
      <c r="D646" s="3" t="s">
        <v>1420</v>
      </c>
      <c r="E646" s="3" t="s">
        <v>3501</v>
      </c>
      <c r="F646" s="3" t="s">
        <v>4224</v>
      </c>
      <c r="G646" s="17" t="str">
        <f t="shared" si="103"/>
        <v>KG-ARI-1903-00107-02384/42501893</v>
      </c>
      <c r="H646" s="18">
        <f>IF(G646="","",VLOOKUP(G646,WMS!$E$3:$Q$2203,7,FALSE))</f>
        <v>12</v>
      </c>
      <c r="I646" s="18">
        <f>IF(G646="","",VLOOKUP(G646,WMS!$E$3:$Q$2203,8,FALSE))</f>
        <v>3.5</v>
      </c>
      <c r="J646" s="18">
        <f>IF(G646="","",VLOOKUP(G646,WMS!$E$3:$Q$2203,13,FALSE))</f>
        <v>2.9000000000000001E-2</v>
      </c>
      <c r="K646" s="26" t="b">
        <f t="shared" si="104"/>
        <v>1</v>
      </c>
      <c r="L646" s="7">
        <v>5</v>
      </c>
      <c r="M646" s="27">
        <f>IF(G646="","",VLOOKUP(G646,WMS!$E$3:$U$2203,7,0)*L646)</f>
        <v>60</v>
      </c>
      <c r="N646" s="28" t="str">
        <f>IF(G646="","",VLOOKUP(G646,WMS!$E$3:$U$2203,17,0))</f>
        <v>A25-102</v>
      </c>
      <c r="O646" s="29">
        <f t="shared" si="105"/>
        <v>17.5</v>
      </c>
      <c r="P646" s="29">
        <f t="shared" si="106"/>
        <v>0.14500000000000002</v>
      </c>
      <c r="Q646" s="26" t="str">
        <f>IF(G646="","",VLOOKUP(G646,WMS!$E$3:$G$2203,2,FALSE))</f>
        <v>KAS19031802</v>
      </c>
      <c r="R646" s="26" t="str">
        <f>IF(G646="","",VLOOKUP(G646,WMS!$E$3:$G$2203,3,FALSE))</f>
        <v>KAS1903180201</v>
      </c>
      <c r="S646" s="17" t="str">
        <f>IF(R646="","",VLOOKUP(R646,CUSTOMS!$E$3:$N$2548,2,FALSE))</f>
        <v>3924900000</v>
      </c>
      <c r="T646" s="17" t="str">
        <f>IF(R646="","",VLOOKUP(R646,CUSTOMS!$E$3:$N$2548,3,FALSE))</f>
        <v>塑胶衣架</v>
      </c>
      <c r="U646" s="18">
        <f t="shared" si="107"/>
        <v>15.357142857142856</v>
      </c>
      <c r="V646" s="18" t="str">
        <f>IF(R646="","",VLOOKUP(R646,CUSTOMS!$E$3:$N$1470,5,FALSE))</f>
        <v>千克</v>
      </c>
      <c r="W646" s="33">
        <f>IF(R646="","",VLOOKUP(R646,CUSTOMS!$E$3:$N$2548,6,FALSE))</f>
        <v>2</v>
      </c>
      <c r="X646" s="33">
        <f t="shared" si="108"/>
        <v>30.714285714285712</v>
      </c>
      <c r="Y646" s="18" t="str">
        <f>IF(R646="","",VLOOKUP(R646,CUSTOMS!$E$3:$N$2548,8,FALSE))</f>
        <v>美元</v>
      </c>
      <c r="Z646" s="18" t="str">
        <f>IF(R646="","",VLOOKUP(R646,CUSTOMS!$E$3:$N$2548,9,FALSE))</f>
        <v>中国</v>
      </c>
      <c r="AA646" s="18" t="str">
        <f>IF(R646="","",VLOOKUP(R646,CUSTOMS!$E$3:$N$2548,10,FALSE))</f>
        <v>美国</v>
      </c>
      <c r="AB646" s="33">
        <f>IF(R646="","",VLOOKUP(G646,WMS!$E$3:$T$2203,15,FALSE))</f>
        <v>0.25595238095238093</v>
      </c>
      <c r="AC646" s="33">
        <f t="shared" si="109"/>
        <v>15.357142857142856</v>
      </c>
      <c r="AD646" s="33" t="str">
        <f>IF(S646="","",VLOOKUP(S646,海关监管条件!$A$1:$B$3000,2,FALSE))</f>
        <v xml:space="preserve">A </v>
      </c>
    </row>
    <row r="647" spans="1:30">
      <c r="A647" s="2">
        <v>43649</v>
      </c>
      <c r="B647" s="2">
        <v>43651</v>
      </c>
      <c r="C647" s="2" t="s">
        <v>4244</v>
      </c>
      <c r="D647" s="3" t="s">
        <v>1420</v>
      </c>
      <c r="E647" s="3" t="s">
        <v>3501</v>
      </c>
      <c r="F647" s="3" t="s">
        <v>4225</v>
      </c>
      <c r="G647" s="17" t="str">
        <f t="shared" si="103"/>
        <v>KG-ARI-1903-00107-02384/42626756</v>
      </c>
      <c r="H647" s="18">
        <f>IF(G647="","",VLOOKUP(G647,WMS!$E$3:$Q$2203,7,FALSE))</f>
        <v>12</v>
      </c>
      <c r="I647" s="18">
        <f>IF(G647="","",VLOOKUP(G647,WMS!$E$3:$Q$2203,8,FALSE))</f>
        <v>5.2</v>
      </c>
      <c r="J647" s="18">
        <f>IF(G647="","",VLOOKUP(G647,WMS!$E$3:$Q$2203,13,FALSE))</f>
        <v>5.7000000000000002E-2</v>
      </c>
      <c r="K647" s="26" t="b">
        <f t="shared" si="104"/>
        <v>1</v>
      </c>
      <c r="L647" s="7">
        <v>7</v>
      </c>
      <c r="M647" s="27">
        <f>IF(G647="","",VLOOKUP(G647,WMS!$E$3:$U$2203,7,0)*L647)</f>
        <v>84</v>
      </c>
      <c r="N647" s="28" t="str">
        <f>IF(G647="","",VLOOKUP(G647,WMS!$E$3:$U$2203,17,0))</f>
        <v>A25-102</v>
      </c>
      <c r="O647" s="29">
        <f t="shared" si="105"/>
        <v>36.4</v>
      </c>
      <c r="P647" s="29">
        <f t="shared" si="106"/>
        <v>0.39900000000000002</v>
      </c>
      <c r="Q647" s="26" t="str">
        <f>IF(G647="","",VLOOKUP(G647,WMS!$E$3:$G$2203,2,FALSE))</f>
        <v>KAS19031802</v>
      </c>
      <c r="R647" s="26" t="str">
        <f>IF(G647="","",VLOOKUP(G647,WMS!$E$3:$G$2203,3,FALSE))</f>
        <v>KAS1903180205</v>
      </c>
      <c r="S647" s="17" t="str">
        <f>IF(R647="","",VLOOKUP(R647,CUSTOMS!$E$3:$N$2548,2,FALSE))</f>
        <v>3924900000</v>
      </c>
      <c r="T647" s="17" t="str">
        <f>IF(R647="","",VLOOKUP(R647,CUSTOMS!$E$3:$N$2548,3,FALSE))</f>
        <v>塑胶储物箱/C</v>
      </c>
      <c r="U647" s="18">
        <f t="shared" si="107"/>
        <v>33.833333333333336</v>
      </c>
      <c r="V647" s="18" t="str">
        <f>IF(R647="","",VLOOKUP(R647,CUSTOMS!$E$3:$N$1470,5,FALSE))</f>
        <v>千克</v>
      </c>
      <c r="W647" s="33">
        <f>IF(R647="","",VLOOKUP(R647,CUSTOMS!$E$3:$N$2548,6,FALSE))</f>
        <v>2</v>
      </c>
      <c r="X647" s="33">
        <f t="shared" si="108"/>
        <v>67.666666666666671</v>
      </c>
      <c r="Y647" s="18" t="str">
        <f>IF(R647="","",VLOOKUP(R647,CUSTOMS!$E$3:$N$2548,8,FALSE))</f>
        <v>美元</v>
      </c>
      <c r="Z647" s="18" t="str">
        <f>IF(R647="","",VLOOKUP(R647,CUSTOMS!$E$3:$N$2548,9,FALSE))</f>
        <v>中国</v>
      </c>
      <c r="AA647" s="18" t="str">
        <f>IF(R647="","",VLOOKUP(R647,CUSTOMS!$E$3:$N$2548,10,FALSE))</f>
        <v>美国</v>
      </c>
      <c r="AB647" s="33">
        <f>IF(R647="","",VLOOKUP(G647,WMS!$E$3:$T$2203,15,FALSE))</f>
        <v>0.40277777777777779</v>
      </c>
      <c r="AC647" s="33">
        <f t="shared" si="109"/>
        <v>33.833333333333336</v>
      </c>
      <c r="AD647" s="33" t="str">
        <f>IF(S647="","",VLOOKUP(S647,海关监管条件!$A$1:$B$3000,2,FALSE))</f>
        <v xml:space="preserve">A </v>
      </c>
    </row>
    <row r="648" spans="1:30">
      <c r="A648" s="2">
        <v>43649</v>
      </c>
      <c r="B648" s="2">
        <v>43651</v>
      </c>
      <c r="C648" s="2" t="s">
        <v>4244</v>
      </c>
      <c r="D648" s="3" t="s">
        <v>1420</v>
      </c>
      <c r="E648" s="3" t="s">
        <v>3501</v>
      </c>
      <c r="F648" s="3" t="s">
        <v>4226</v>
      </c>
      <c r="G648" s="17" t="str">
        <f t="shared" si="103"/>
        <v>KG-ARI-1903-00107-02384/42626787</v>
      </c>
      <c r="H648" s="18">
        <f>IF(G648="","",VLOOKUP(G648,WMS!$E$3:$Q$2203,7,FALSE))</f>
        <v>12</v>
      </c>
      <c r="I648" s="18">
        <f>IF(G648="","",VLOOKUP(G648,WMS!$E$3:$Q$2203,8,FALSE))</f>
        <v>8.6</v>
      </c>
      <c r="J648" s="18">
        <f>IF(G648="","",VLOOKUP(G648,WMS!$E$3:$Q$2203,13,FALSE))</f>
        <v>0.09</v>
      </c>
      <c r="K648" s="26" t="b">
        <f t="shared" si="104"/>
        <v>1</v>
      </c>
      <c r="L648" s="7">
        <v>3</v>
      </c>
      <c r="M648" s="27">
        <f>IF(G648="","",VLOOKUP(G648,WMS!$E$3:$U$2203,7,0)*L648)</f>
        <v>36</v>
      </c>
      <c r="N648" s="28" t="str">
        <f>IF(G648="","",VLOOKUP(G648,WMS!$E$3:$U$2203,17,0))</f>
        <v>A44-302</v>
      </c>
      <c r="O648" s="29">
        <f t="shared" si="105"/>
        <v>25.799999999999997</v>
      </c>
      <c r="P648" s="29">
        <f t="shared" si="106"/>
        <v>0.27</v>
      </c>
      <c r="Q648" s="26" t="str">
        <f>IF(G648="","",VLOOKUP(G648,WMS!$E$3:$G$2203,2,FALSE))</f>
        <v>KAS19031802</v>
      </c>
      <c r="R648" s="26" t="str">
        <f>IF(G648="","",VLOOKUP(G648,WMS!$E$3:$G$2203,3,FALSE))</f>
        <v>KAS1903180205</v>
      </c>
      <c r="S648" s="17" t="str">
        <f>IF(R648="","",VLOOKUP(R648,CUSTOMS!$E$3:$N$2548,2,FALSE))</f>
        <v>3924900000</v>
      </c>
      <c r="T648" s="17" t="str">
        <f>IF(R648="","",VLOOKUP(R648,CUSTOMS!$E$3:$N$2548,3,FALSE))</f>
        <v>塑胶储物箱/C</v>
      </c>
      <c r="U648" s="18">
        <f t="shared" si="107"/>
        <v>24.6</v>
      </c>
      <c r="V648" s="18" t="str">
        <f>IF(R648="","",VLOOKUP(R648,CUSTOMS!$E$3:$N$1470,5,FALSE))</f>
        <v>千克</v>
      </c>
      <c r="W648" s="33">
        <f>IF(R648="","",VLOOKUP(R648,CUSTOMS!$E$3:$N$2548,6,FALSE))</f>
        <v>2</v>
      </c>
      <c r="X648" s="33">
        <f t="shared" si="108"/>
        <v>49.2</v>
      </c>
      <c r="Y648" s="18" t="str">
        <f>IF(R648="","",VLOOKUP(R648,CUSTOMS!$E$3:$N$2548,8,FALSE))</f>
        <v>美元</v>
      </c>
      <c r="Z648" s="18" t="str">
        <f>IF(R648="","",VLOOKUP(R648,CUSTOMS!$E$3:$N$2548,9,FALSE))</f>
        <v>中国</v>
      </c>
      <c r="AA648" s="18" t="str">
        <f>IF(R648="","",VLOOKUP(R648,CUSTOMS!$E$3:$N$2548,10,FALSE))</f>
        <v>美国</v>
      </c>
      <c r="AB648" s="33">
        <f>IF(R648="","",VLOOKUP(G648,WMS!$E$3:$T$2203,15,FALSE))</f>
        <v>0.68333333333333335</v>
      </c>
      <c r="AC648" s="33">
        <f t="shared" si="109"/>
        <v>24.6</v>
      </c>
      <c r="AD648" s="33" t="str">
        <f>IF(S648="","",VLOOKUP(S648,海关监管条件!$A$1:$B$3000,2,FALSE))</f>
        <v xml:space="preserve">A </v>
      </c>
    </row>
    <row r="649" spans="1:30">
      <c r="A649" s="2">
        <v>43649</v>
      </c>
      <c r="B649" s="2">
        <v>43651</v>
      </c>
      <c r="C649" s="2" t="s">
        <v>4244</v>
      </c>
      <c r="D649" s="3" t="s">
        <v>1420</v>
      </c>
      <c r="E649" s="3" t="s">
        <v>3501</v>
      </c>
      <c r="F649" s="3" t="s">
        <v>4227</v>
      </c>
      <c r="G649" s="17" t="str">
        <f t="shared" si="103"/>
        <v>KG-ARI-1903-00107-02384/42626855</v>
      </c>
      <c r="H649" s="18">
        <f>IF(G649="","",VLOOKUP(G649,WMS!$E$3:$Q$2203,7,FALSE))</f>
        <v>6</v>
      </c>
      <c r="I649" s="18">
        <f>IF(G649="","",VLOOKUP(G649,WMS!$E$3:$Q$2203,8,FALSE))</f>
        <v>10.8</v>
      </c>
      <c r="J649" s="18">
        <f>IF(G649="","",VLOOKUP(G649,WMS!$E$3:$Q$2203,13,FALSE))</f>
        <v>0.14199999999999999</v>
      </c>
      <c r="K649" s="26" t="b">
        <f t="shared" si="104"/>
        <v>1</v>
      </c>
      <c r="L649" s="7">
        <v>5</v>
      </c>
      <c r="M649" s="27">
        <f>IF(G649="","",VLOOKUP(G649,WMS!$E$3:$U$2203,7,0)*L649)</f>
        <v>30</v>
      </c>
      <c r="N649" s="28" t="str">
        <f>IF(G649="","",VLOOKUP(G649,WMS!$E$3:$U$2203,17,0))</f>
        <v>A44-303-203</v>
      </c>
      <c r="O649" s="29">
        <f t="shared" si="105"/>
        <v>54</v>
      </c>
      <c r="P649" s="29">
        <f t="shared" si="106"/>
        <v>0.71</v>
      </c>
      <c r="Q649" s="26" t="str">
        <f>IF(G649="","",VLOOKUP(G649,WMS!$E$3:$G$2203,2,FALSE))</f>
        <v>KAS19031802</v>
      </c>
      <c r="R649" s="26" t="str">
        <f>IF(G649="","",VLOOKUP(G649,WMS!$E$3:$G$2203,3,FALSE))</f>
        <v>KAS1903180205</v>
      </c>
      <c r="S649" s="17" t="str">
        <f>IF(R649="","",VLOOKUP(R649,CUSTOMS!$E$3:$N$2548,2,FALSE))</f>
        <v>3924900000</v>
      </c>
      <c r="T649" s="17" t="str">
        <f>IF(R649="","",VLOOKUP(R649,CUSTOMS!$E$3:$N$2548,3,FALSE))</f>
        <v>塑胶储物箱/C</v>
      </c>
      <c r="U649" s="18">
        <f t="shared" si="107"/>
        <v>54.444444444444443</v>
      </c>
      <c r="V649" s="18" t="str">
        <f>IF(R649="","",VLOOKUP(R649,CUSTOMS!$E$3:$N$1470,5,FALSE))</f>
        <v>千克</v>
      </c>
      <c r="W649" s="33">
        <f>IF(R649="","",VLOOKUP(R649,CUSTOMS!$E$3:$N$2548,6,FALSE))</f>
        <v>2</v>
      </c>
      <c r="X649" s="33">
        <f t="shared" si="108"/>
        <v>108.88888888888889</v>
      </c>
      <c r="Y649" s="18" t="str">
        <f>IF(R649="","",VLOOKUP(R649,CUSTOMS!$E$3:$N$2548,8,FALSE))</f>
        <v>美元</v>
      </c>
      <c r="Z649" s="18" t="str">
        <f>IF(R649="","",VLOOKUP(R649,CUSTOMS!$E$3:$N$2548,9,FALSE))</f>
        <v>中国</v>
      </c>
      <c r="AA649" s="18" t="str">
        <f>IF(R649="","",VLOOKUP(R649,CUSTOMS!$E$3:$N$2548,10,FALSE))</f>
        <v>美国</v>
      </c>
      <c r="AB649" s="33">
        <f>IF(R649="","",VLOOKUP(G649,WMS!$E$3:$T$2203,15,FALSE))</f>
        <v>1.8148148148148149</v>
      </c>
      <c r="AC649" s="33">
        <f t="shared" si="109"/>
        <v>54.444444444444443</v>
      </c>
      <c r="AD649" s="33" t="str">
        <f>IF(S649="","",VLOOKUP(S649,海关监管条件!$A$1:$B$3000,2,FALSE))</f>
        <v xml:space="preserve">A </v>
      </c>
    </row>
    <row r="650" spans="1:30">
      <c r="A650" s="2">
        <v>43649</v>
      </c>
      <c r="B650" s="2">
        <v>43651</v>
      </c>
      <c r="C650" s="2" t="s">
        <v>4244</v>
      </c>
      <c r="D650" s="3" t="s">
        <v>1420</v>
      </c>
      <c r="E650" s="3" t="s">
        <v>3501</v>
      </c>
      <c r="F650" s="3" t="s">
        <v>4228</v>
      </c>
      <c r="G650" s="17" t="str">
        <f t="shared" si="103"/>
        <v>KG-ARI-1903-00107-02384/42627029</v>
      </c>
      <c r="H650" s="18">
        <f>IF(G650="","",VLOOKUP(G650,WMS!$E$3:$Q$2203,7,FALSE))</f>
        <v>6</v>
      </c>
      <c r="I650" s="18">
        <f>IF(G650="","",VLOOKUP(G650,WMS!$E$3:$Q$2203,8,FALSE))</f>
        <v>14.1</v>
      </c>
      <c r="J650" s="18">
        <f>IF(G650="","",VLOOKUP(G650,WMS!$E$3:$Q$2203,13,FALSE))</f>
        <v>0.20799999999999999</v>
      </c>
      <c r="K650" s="26" t="b">
        <f t="shared" si="104"/>
        <v>1</v>
      </c>
      <c r="L650" s="7">
        <v>7</v>
      </c>
      <c r="M650" s="27">
        <f>IF(G650="","",VLOOKUP(G650,WMS!$E$3:$U$2203,7,0)*L650)</f>
        <v>42</v>
      </c>
      <c r="N650" s="28" t="str">
        <f>IF(G650="","",VLOOKUP(G650,WMS!$E$3:$U$2203,17,0))</f>
        <v>A410</v>
      </c>
      <c r="O650" s="29">
        <f t="shared" si="105"/>
        <v>98.7</v>
      </c>
      <c r="P650" s="29">
        <f t="shared" si="106"/>
        <v>1.456</v>
      </c>
      <c r="Q650" s="26" t="str">
        <f>IF(G650="","",VLOOKUP(G650,WMS!$E$3:$G$2203,2,FALSE))</f>
        <v>KAS19031802</v>
      </c>
      <c r="R650" s="26" t="str">
        <f>IF(G650="","",VLOOKUP(G650,WMS!$E$3:$G$2203,3,FALSE))</f>
        <v>KAS1903180205</v>
      </c>
      <c r="S650" s="17" t="str">
        <f>IF(R650="","",VLOOKUP(R650,CUSTOMS!$E$3:$N$2548,2,FALSE))</f>
        <v>3924900000</v>
      </c>
      <c r="T650" s="17" t="str">
        <f>IF(R650="","",VLOOKUP(R650,CUSTOMS!$E$3:$N$2548,3,FALSE))</f>
        <v>塑胶储物箱/C</v>
      </c>
      <c r="U650" s="18">
        <f t="shared" si="107"/>
        <v>100.03225806451613</v>
      </c>
      <c r="V650" s="18" t="str">
        <f>IF(R650="","",VLOOKUP(R650,CUSTOMS!$E$3:$N$1470,5,FALSE))</f>
        <v>千克</v>
      </c>
      <c r="W650" s="33">
        <f>IF(R650="","",VLOOKUP(R650,CUSTOMS!$E$3:$N$2548,6,FALSE))</f>
        <v>2</v>
      </c>
      <c r="X650" s="33">
        <f t="shared" si="108"/>
        <v>200.06451612903226</v>
      </c>
      <c r="Y650" s="18" t="str">
        <f>IF(R650="","",VLOOKUP(R650,CUSTOMS!$E$3:$N$2548,8,FALSE))</f>
        <v>美元</v>
      </c>
      <c r="Z650" s="18" t="str">
        <f>IF(R650="","",VLOOKUP(R650,CUSTOMS!$E$3:$N$2548,9,FALSE))</f>
        <v>中国</v>
      </c>
      <c r="AA650" s="18" t="str">
        <f>IF(R650="","",VLOOKUP(R650,CUSTOMS!$E$3:$N$2548,10,FALSE))</f>
        <v>美国</v>
      </c>
      <c r="AB650" s="33">
        <f>IF(R650="","",VLOOKUP(G650,WMS!$E$3:$T$2203,15,FALSE))</f>
        <v>2.381720430107527</v>
      </c>
      <c r="AC650" s="33">
        <f t="shared" si="109"/>
        <v>100.03225806451613</v>
      </c>
      <c r="AD650" s="33" t="str">
        <f>IF(S650="","",VLOOKUP(S650,海关监管条件!$A$1:$B$3000,2,FALSE))</f>
        <v xml:space="preserve">A </v>
      </c>
    </row>
    <row r="651" spans="1:30">
      <c r="A651" s="2">
        <v>43649</v>
      </c>
      <c r="B651" s="2">
        <v>43651</v>
      </c>
      <c r="C651" s="2" t="s">
        <v>4244</v>
      </c>
      <c r="D651" s="3" t="s">
        <v>1578</v>
      </c>
      <c r="E651" s="3" t="s">
        <v>3598</v>
      </c>
      <c r="F651" s="3" t="s">
        <v>4229</v>
      </c>
      <c r="G651" s="17" t="str">
        <f t="shared" si="103"/>
        <v>KG-ARI-1903-00107-02386/42672036</v>
      </c>
      <c r="H651" s="18">
        <f>IF(G651="","",VLOOKUP(G651,WMS!$E$3:$Q$2203,7,FALSE))</f>
        <v>12</v>
      </c>
      <c r="I651" s="18">
        <f>IF(G651="","",VLOOKUP(G651,WMS!$E$3:$Q$2203,8,FALSE))</f>
        <v>0.87</v>
      </c>
      <c r="J651" s="18">
        <f>IF(G651="","",VLOOKUP(G651,WMS!$E$3:$Q$2203,13,FALSE))</f>
        <v>6.0000000000000001E-3</v>
      </c>
      <c r="K651" s="26" t="b">
        <f t="shared" si="104"/>
        <v>1</v>
      </c>
      <c r="L651" s="7">
        <v>2</v>
      </c>
      <c r="M651" s="27">
        <f>IF(G651="","",VLOOKUP(G651,WMS!$E$3:$U$2203,7,0)*L651)</f>
        <v>24</v>
      </c>
      <c r="N651" s="28" t="str">
        <f>IF(G651="","",VLOOKUP(G651,WMS!$E$3:$U$2203,17,0))</f>
        <v>A22-304</v>
      </c>
      <c r="O651" s="29">
        <f t="shared" si="105"/>
        <v>1.74</v>
      </c>
      <c r="P651" s="29">
        <f t="shared" si="106"/>
        <v>1.2E-2</v>
      </c>
      <c r="Q651" s="26" t="str">
        <f>IF(G651="","",VLOOKUP(G651,WMS!$E$3:$G$2203,2,FALSE))</f>
        <v>KAS19040301</v>
      </c>
      <c r="R651" s="26" t="str">
        <f>IF(G651="","",VLOOKUP(G651,WMS!$E$3:$G$2203,3,FALSE))</f>
        <v>KAS1904030102</v>
      </c>
      <c r="S651" s="17" t="str">
        <f>IF(R651="","",VLOOKUP(R651,CUSTOMS!$E$3:$N$2548,2,FALSE))</f>
        <v>8544421100</v>
      </c>
      <c r="T651" s="17" t="str">
        <f>IF(R651="","",VLOOKUP(R651,CUSTOMS!$E$3:$N$2548,3,FALSE))</f>
        <v>连接线A/带接头</v>
      </c>
      <c r="U651" s="18">
        <f t="shared" si="107"/>
        <v>0.86956521739130443</v>
      </c>
      <c r="V651" s="18" t="str">
        <f>IF(R651="","",VLOOKUP(R651,CUSTOMS!$E$3:$N$1470,5,FALSE))</f>
        <v>千克</v>
      </c>
      <c r="W651" s="33">
        <f>IF(R651="","",VLOOKUP(R651,CUSTOMS!$E$3:$N$2548,6,FALSE))</f>
        <v>71.010000000000005</v>
      </c>
      <c r="X651" s="33">
        <f t="shared" si="108"/>
        <v>61.747826086956529</v>
      </c>
      <c r="Y651" s="18" t="str">
        <f>IF(R651="","",VLOOKUP(R651,CUSTOMS!$E$3:$N$2548,8,FALSE))</f>
        <v>港币</v>
      </c>
      <c r="Z651" s="18" t="str">
        <f>IF(R651="","",VLOOKUP(R651,CUSTOMS!$E$3:$N$2548,9,FALSE))</f>
        <v>中国</v>
      </c>
      <c r="AA651" s="18" t="str">
        <f>IF(R651="","",VLOOKUP(R651,CUSTOMS!$E$3:$N$2548,10,FALSE))</f>
        <v>美国</v>
      </c>
      <c r="AB651" s="33">
        <f>IF(R651="","",VLOOKUP(G651,WMS!$E$3:$T$2203,15,FALSE))</f>
        <v>3.6231884057971016E-2</v>
      </c>
      <c r="AC651" s="33">
        <f t="shared" si="109"/>
        <v>0.86956521739130443</v>
      </c>
      <c r="AD651" s="33" t="str">
        <f>IF(S651="","",VLOOKUP(S651,海关监管条件!$A$1:$B$3000,2,FALSE))</f>
        <v>无</v>
      </c>
    </row>
    <row r="652" spans="1:30">
      <c r="A652" s="2">
        <v>43649</v>
      </c>
      <c r="B652" s="2">
        <v>43651</v>
      </c>
      <c r="C652" s="2" t="s">
        <v>4244</v>
      </c>
      <c r="D652" s="3" t="s">
        <v>1537</v>
      </c>
      <c r="E652" s="3" t="s">
        <v>3577</v>
      </c>
      <c r="F652" s="3" t="s">
        <v>4230</v>
      </c>
      <c r="G652" s="17" t="str">
        <f t="shared" si="103"/>
        <v>KG-ARI-1903-00107-02440/41601808</v>
      </c>
      <c r="H652" s="18">
        <f>IF(G652="","",VLOOKUP(G652,WMS!$E$3:$Q$2203,7,FALSE))</f>
        <v>12</v>
      </c>
      <c r="I652" s="18">
        <f>IF(G652="","",VLOOKUP(G652,WMS!$E$3:$Q$2203,8,FALSE))</f>
        <v>2.5299999999999998</v>
      </c>
      <c r="J652" s="18">
        <f>IF(G652="","",VLOOKUP(G652,WMS!$E$3:$Q$2203,13,FALSE))</f>
        <v>6.0000000000000001E-3</v>
      </c>
      <c r="K652" s="26" t="b">
        <f t="shared" si="104"/>
        <v>1</v>
      </c>
      <c r="L652" s="7">
        <v>2</v>
      </c>
      <c r="M652" s="27">
        <f>IF(G652="","",VLOOKUP(G652,WMS!$E$3:$U$2203,7,0)*L652)</f>
        <v>24</v>
      </c>
      <c r="N652" s="28" t="str">
        <f>IF(G652="","",VLOOKUP(G652,WMS!$E$3:$U$2203,17,0))</f>
        <v>A27-302</v>
      </c>
      <c r="O652" s="29">
        <f t="shared" si="105"/>
        <v>5.0599999999999996</v>
      </c>
      <c r="P652" s="29">
        <f t="shared" si="106"/>
        <v>1.2E-2</v>
      </c>
      <c r="Q652" s="26" t="str">
        <f>IF(G652="","",VLOOKUP(G652,WMS!$E$3:$G$2203,2,FALSE))</f>
        <v>KAS19032802</v>
      </c>
      <c r="R652" s="26" t="str">
        <f>IF(G652="","",VLOOKUP(G652,WMS!$E$3:$G$2203,3,FALSE))</f>
        <v>KAS1903280201</v>
      </c>
      <c r="S652" s="17" t="str">
        <f>IF(R652="","",VLOOKUP(R652,CUSTOMS!$E$3:$N$2548,2,FALSE))</f>
        <v>3926100000</v>
      </c>
      <c r="T652" s="17" t="str">
        <f>IF(R652="","",VLOOKUP(R652,CUSTOMS!$E$3:$N$2548,3,FALSE))</f>
        <v>塑膠文件袋內頁袋A</v>
      </c>
      <c r="U652" s="18">
        <f t="shared" si="107"/>
        <v>4.2</v>
      </c>
      <c r="V652" s="18" t="str">
        <f>IF(R652="","",VLOOKUP(R652,CUSTOMS!$E$3:$N$1470,5,FALSE))</f>
        <v>千克</v>
      </c>
      <c r="W652" s="33">
        <f>IF(R652="","",VLOOKUP(R652,CUSTOMS!$E$3:$N$2548,6,FALSE))</f>
        <v>1.6</v>
      </c>
      <c r="X652" s="33">
        <f t="shared" si="108"/>
        <v>6.7200000000000006</v>
      </c>
      <c r="Y652" s="18" t="str">
        <f>IF(R652="","",VLOOKUP(R652,CUSTOMS!$E$3:$N$2548,8,FALSE))</f>
        <v>美元</v>
      </c>
      <c r="Z652" s="18" t="str">
        <f>IF(R652="","",VLOOKUP(R652,CUSTOMS!$E$3:$N$2548,9,FALSE))</f>
        <v>中国</v>
      </c>
      <c r="AA652" s="18" t="str">
        <f>IF(R652="","",VLOOKUP(R652,CUSTOMS!$E$3:$N$2548,10,FALSE))</f>
        <v>美国</v>
      </c>
      <c r="AB652" s="33">
        <f>IF(R652="","",VLOOKUP(G652,WMS!$E$3:$T$2203,15,FALSE))</f>
        <v>0.17500000000000002</v>
      </c>
      <c r="AC652" s="33">
        <f t="shared" si="109"/>
        <v>4.2</v>
      </c>
      <c r="AD652" s="33" t="str">
        <f>IF(S652="","",VLOOKUP(S652,海关监管条件!$A$1:$B$3000,2,FALSE))</f>
        <v>无</v>
      </c>
    </row>
    <row r="653" spans="1:30">
      <c r="A653" s="2">
        <v>43649</v>
      </c>
      <c r="B653" s="2">
        <v>43651</v>
      </c>
      <c r="C653" s="2" t="s">
        <v>4244</v>
      </c>
      <c r="D653" s="3" t="s">
        <v>1537</v>
      </c>
      <c r="E653" s="3" t="s">
        <v>3577</v>
      </c>
      <c r="F653" s="3" t="s">
        <v>3578</v>
      </c>
      <c r="G653" s="17" t="str">
        <f t="shared" si="103"/>
        <v>KG-ARI-1903-00107-02440/41601822</v>
      </c>
      <c r="H653" s="18">
        <f>IF(G653="","",VLOOKUP(G653,WMS!$E$3:$Q$2203,7,FALSE))</f>
        <v>24</v>
      </c>
      <c r="I653" s="18">
        <f>IF(G653="","",VLOOKUP(G653,WMS!$E$3:$Q$2203,8,FALSE))</f>
        <v>1.85</v>
      </c>
      <c r="J653" s="18">
        <f>IF(G653="","",VLOOKUP(G653,WMS!$E$3:$Q$2203,13,FALSE))</f>
        <v>4.0000000000000001E-3</v>
      </c>
      <c r="K653" s="26" t="b">
        <f t="shared" si="104"/>
        <v>1</v>
      </c>
      <c r="L653" s="7">
        <v>1</v>
      </c>
      <c r="M653" s="27">
        <f>IF(G653="","",VLOOKUP(G653,WMS!$E$3:$U$2203,7,0)*L653)</f>
        <v>24</v>
      </c>
      <c r="N653" s="28" t="str">
        <f>IF(G653="","",VLOOKUP(G653,WMS!$E$3:$U$2203,17,0))</f>
        <v>A27-302</v>
      </c>
      <c r="O653" s="29">
        <f t="shared" si="105"/>
        <v>1.85</v>
      </c>
      <c r="P653" s="29">
        <f t="shared" si="106"/>
        <v>4.0000000000000001E-3</v>
      </c>
      <c r="Q653" s="26" t="str">
        <f>IF(G653="","",VLOOKUP(G653,WMS!$E$3:$G$2203,2,FALSE))</f>
        <v>KAS19032802</v>
      </c>
      <c r="R653" s="26" t="str">
        <f>IF(G653="","",VLOOKUP(G653,WMS!$E$3:$G$2203,3,FALSE))</f>
        <v>KAS1903280201</v>
      </c>
      <c r="S653" s="17" t="str">
        <f>IF(R653="","",VLOOKUP(R653,CUSTOMS!$E$3:$N$2548,2,FALSE))</f>
        <v>3926100000</v>
      </c>
      <c r="T653" s="17" t="str">
        <f>IF(R653="","",VLOOKUP(R653,CUSTOMS!$E$3:$N$2548,3,FALSE))</f>
        <v>塑膠文件袋內頁袋A</v>
      </c>
      <c r="U653" s="18">
        <f t="shared" si="107"/>
        <v>1.6</v>
      </c>
      <c r="V653" s="18" t="str">
        <f>IF(R653="","",VLOOKUP(R653,CUSTOMS!$E$3:$N$1470,5,FALSE))</f>
        <v>千克</v>
      </c>
      <c r="W653" s="33">
        <f>IF(R653="","",VLOOKUP(R653,CUSTOMS!$E$3:$N$2548,6,FALSE))</f>
        <v>1.6</v>
      </c>
      <c r="X653" s="33">
        <f t="shared" si="108"/>
        <v>2.5600000000000005</v>
      </c>
      <c r="Y653" s="18" t="str">
        <f>IF(R653="","",VLOOKUP(R653,CUSTOMS!$E$3:$N$2548,8,FALSE))</f>
        <v>美元</v>
      </c>
      <c r="Z653" s="18" t="str">
        <f>IF(R653="","",VLOOKUP(R653,CUSTOMS!$E$3:$N$2548,9,FALSE))</f>
        <v>中国</v>
      </c>
      <c r="AA653" s="18" t="str">
        <f>IF(R653="","",VLOOKUP(R653,CUSTOMS!$E$3:$N$2548,10,FALSE))</f>
        <v>美国</v>
      </c>
      <c r="AB653" s="33">
        <f>IF(R653="","",VLOOKUP(G653,WMS!$E$3:$T$2203,15,FALSE))</f>
        <v>6.6666666666666666E-2</v>
      </c>
      <c r="AC653" s="33">
        <f t="shared" si="109"/>
        <v>1.6</v>
      </c>
      <c r="AD653" s="33" t="str">
        <f>IF(S653="","",VLOOKUP(S653,海关监管条件!$A$1:$B$3000,2,FALSE))</f>
        <v>无</v>
      </c>
    </row>
    <row r="654" spans="1:30">
      <c r="A654" s="2">
        <v>43649</v>
      </c>
      <c r="B654" s="2">
        <v>43651</v>
      </c>
      <c r="C654" s="2" t="s">
        <v>4244</v>
      </c>
      <c r="D654" s="3" t="s">
        <v>1309</v>
      </c>
      <c r="E654" s="3" t="s">
        <v>3468</v>
      </c>
      <c r="F654" s="3" t="s">
        <v>4260</v>
      </c>
      <c r="G654" s="17" t="str">
        <f t="shared" ref="G654:G684" si="110">IF(F654="","",E654&amp;"/"&amp;F654)</f>
        <v>KG-ARI-1903-00107-02455/42194521</v>
      </c>
      <c r="H654" s="18">
        <f>IF(G654="","",VLOOKUP(G654,WMS!$E$3:$Q$2203,7,FALSE))</f>
        <v>12</v>
      </c>
      <c r="I654" s="18">
        <f>IF(G654="","",VLOOKUP(G654,WMS!$E$3:$Q$2203,8,FALSE))</f>
        <v>3.2</v>
      </c>
      <c r="J654" s="18">
        <f>IF(G654="","",VLOOKUP(G654,WMS!$E$3:$Q$2203,13,FALSE))</f>
        <v>1.4999999999999999E-2</v>
      </c>
      <c r="K654" s="26" t="b">
        <f t="shared" ref="K654:K684" si="111">IF(M654="","",EXACT(H654,M654/L654))</f>
        <v>1</v>
      </c>
      <c r="L654" s="7">
        <v>20</v>
      </c>
      <c r="M654" s="27">
        <f>IF(G654="","",VLOOKUP(G654,WMS!$E$3:$U$2203,7,0)*L654)</f>
        <v>240</v>
      </c>
      <c r="N654" s="28" t="str">
        <f>IF(G654="","",VLOOKUP(G654,WMS!$E$3:$U$2203,17,0))</f>
        <v>A25-202</v>
      </c>
      <c r="O654" s="29">
        <f t="shared" ref="O654:O684" si="112">IF(L654="","",I654*L654)</f>
        <v>64</v>
      </c>
      <c r="P654" s="29">
        <f t="shared" ref="P654:P684" si="113">IF(L654="","",J654*L654)</f>
        <v>0.3</v>
      </c>
      <c r="Q654" s="26" t="str">
        <f>IF(G654="","",VLOOKUP(G654,WMS!$E$3:$G$2203,2,FALSE))</f>
        <v>KAS19031303</v>
      </c>
      <c r="R654" s="26" t="str">
        <f>IF(G654="","",VLOOKUP(G654,WMS!$E$3:$G$2203,3,FALSE))</f>
        <v>KAS1903130304</v>
      </c>
      <c r="S654" s="17" t="str">
        <f>IF(R654="","",VLOOKUP(R654,CUSTOMS!$E$3:$N$2548,2,FALSE))</f>
        <v>7326909000</v>
      </c>
      <c r="T654" s="17" t="str">
        <f>IF(R654="","",VLOOKUP(R654,CUSTOMS!$E$3:$N$2548,3,FALSE))</f>
        <v>铁线衣架</v>
      </c>
      <c r="U654" s="18">
        <f t="shared" ref="U654:U684" si="114">IF(V654="","",IF(V654="千克",M654*AB654,M654))</f>
        <v>58</v>
      </c>
      <c r="V654" s="18" t="str">
        <f>IF(R654="","",VLOOKUP(R654,CUSTOMS!$E$3:$N$1470,5,FALSE))</f>
        <v>千克</v>
      </c>
      <c r="W654" s="33">
        <f>IF(R654="","",VLOOKUP(R654,CUSTOMS!$E$3:$N$2548,6,FALSE))</f>
        <v>1</v>
      </c>
      <c r="X654" s="33">
        <f t="shared" ref="X654:X684" si="115">IF(W654="","",U654*W654)</f>
        <v>58</v>
      </c>
      <c r="Y654" s="18" t="str">
        <f>IF(R654="","",VLOOKUP(R654,CUSTOMS!$E$3:$N$2548,8,FALSE))</f>
        <v>美元</v>
      </c>
      <c r="Z654" s="18" t="str">
        <f>IF(R654="","",VLOOKUP(R654,CUSTOMS!$E$3:$N$2548,9,FALSE))</f>
        <v>中国</v>
      </c>
      <c r="AA654" s="18" t="str">
        <f>IF(R654="","",VLOOKUP(R654,CUSTOMS!$E$3:$N$2548,10,FALSE))</f>
        <v>美国</v>
      </c>
      <c r="AB654" s="33">
        <f>IF(R654="","",VLOOKUP(G654,WMS!$E$3:$T$2203,15,FALSE))</f>
        <v>0.24166666666666667</v>
      </c>
      <c r="AC654" s="33">
        <f t="shared" ref="AC654:AC684" si="116">IF(AB654="","",M654*AB654)</f>
        <v>58</v>
      </c>
      <c r="AD654" s="33" t="str">
        <f>IF(S654="","",VLOOKUP(S654,海关监管条件!$A$1:$B$3000,2,FALSE))</f>
        <v>无</v>
      </c>
    </row>
    <row r="655" spans="1:30">
      <c r="A655" s="2">
        <v>43649</v>
      </c>
      <c r="B655" s="2">
        <v>43651</v>
      </c>
      <c r="C655" s="2" t="s">
        <v>4244</v>
      </c>
      <c r="D655" s="3" t="s">
        <v>1309</v>
      </c>
      <c r="E655" s="3" t="s">
        <v>3468</v>
      </c>
      <c r="F655" s="3" t="s">
        <v>4261</v>
      </c>
      <c r="G655" s="17" t="str">
        <f t="shared" si="110"/>
        <v>KG-ARI-1903-00107-02455/42194613</v>
      </c>
      <c r="H655" s="18">
        <f>IF(G655="","",VLOOKUP(G655,WMS!$E$3:$Q$2203,7,FALSE))</f>
        <v>12</v>
      </c>
      <c r="I655" s="18">
        <f>IF(G655="","",VLOOKUP(G655,WMS!$E$3:$Q$2203,8,FALSE))</f>
        <v>3.55</v>
      </c>
      <c r="J655" s="18">
        <f>IF(G655="","",VLOOKUP(G655,WMS!$E$3:$Q$2203,13,FALSE))</f>
        <v>1.4E-2</v>
      </c>
      <c r="K655" s="26" t="b">
        <f t="shared" si="111"/>
        <v>1</v>
      </c>
      <c r="L655" s="7">
        <v>17</v>
      </c>
      <c r="M655" s="27">
        <f>IF(G655="","",VLOOKUP(G655,WMS!$E$3:$U$2203,7,0)*L655)</f>
        <v>204</v>
      </c>
      <c r="N655" s="28" t="str">
        <f>IF(G655="","",VLOOKUP(G655,WMS!$E$3:$U$2203,17,0))</f>
        <v>A25-102</v>
      </c>
      <c r="O655" s="29">
        <f t="shared" si="112"/>
        <v>60.349999999999994</v>
      </c>
      <c r="P655" s="29">
        <f t="shared" si="113"/>
        <v>0.23800000000000002</v>
      </c>
      <c r="Q655" s="26" t="str">
        <f>IF(G655="","",VLOOKUP(G655,WMS!$E$3:$G$2203,2,FALSE))</f>
        <v>KAS19031303</v>
      </c>
      <c r="R655" s="26" t="str">
        <f>IF(G655="","",VLOOKUP(G655,WMS!$E$3:$G$2203,3,FALSE))</f>
        <v>KAS1903130305</v>
      </c>
      <c r="S655" s="17" t="str">
        <f>IF(R655="","",VLOOKUP(R655,CUSTOMS!$E$3:$N$2548,2,FALSE))</f>
        <v>7326909000</v>
      </c>
      <c r="T655" s="17" t="str">
        <f>IF(R655="","",VLOOKUP(R655,CUSTOMS!$E$3:$N$2548,3,FALSE))</f>
        <v>包胶衣架</v>
      </c>
      <c r="U655" s="18">
        <f t="shared" si="114"/>
        <v>54.4</v>
      </c>
      <c r="V655" s="18" t="str">
        <f>IF(R655="","",VLOOKUP(R655,CUSTOMS!$E$3:$N$1470,5,FALSE))</f>
        <v>千克</v>
      </c>
      <c r="W655" s="33">
        <f>IF(R655="","",VLOOKUP(R655,CUSTOMS!$E$3:$N$2548,6,FALSE))</f>
        <v>1</v>
      </c>
      <c r="X655" s="33">
        <f t="shared" si="115"/>
        <v>54.4</v>
      </c>
      <c r="Y655" s="18" t="str">
        <f>IF(R655="","",VLOOKUP(R655,CUSTOMS!$E$3:$N$2548,8,FALSE))</f>
        <v>美元</v>
      </c>
      <c r="Z655" s="18" t="str">
        <f>IF(R655="","",VLOOKUP(R655,CUSTOMS!$E$3:$N$2548,9,FALSE))</f>
        <v>中国</v>
      </c>
      <c r="AA655" s="18" t="str">
        <f>IF(R655="","",VLOOKUP(R655,CUSTOMS!$E$3:$N$2548,10,FALSE))</f>
        <v>美国</v>
      </c>
      <c r="AB655" s="33">
        <f>IF(R655="","",VLOOKUP(G655,WMS!$E$3:$T$2203,15,FALSE))</f>
        <v>0.26666666666666666</v>
      </c>
      <c r="AC655" s="33">
        <f t="shared" si="116"/>
        <v>54.4</v>
      </c>
      <c r="AD655" s="33" t="str">
        <f>IF(S655="","",VLOOKUP(S655,海关监管条件!$A$1:$B$3000,2,FALSE))</f>
        <v>无</v>
      </c>
    </row>
    <row r="656" spans="1:30">
      <c r="A656" s="2">
        <v>43649</v>
      </c>
      <c r="B656" s="2">
        <v>43651</v>
      </c>
      <c r="C656" s="2" t="s">
        <v>4244</v>
      </c>
      <c r="D656" s="3" t="s">
        <v>1385</v>
      </c>
      <c r="E656" s="3" t="s">
        <v>3496</v>
      </c>
      <c r="F656" s="3" t="s">
        <v>4262</v>
      </c>
      <c r="G656" s="17" t="str">
        <f t="shared" si="110"/>
        <v>KG-ARI-1903-00107-02464/42707028</v>
      </c>
      <c r="H656" s="18">
        <f>IF(G656="","",VLOOKUP(G656,WMS!$E$3:$Q$2203,7,FALSE))</f>
        <v>10</v>
      </c>
      <c r="I656" s="18">
        <f>IF(G656="","",VLOOKUP(G656,WMS!$E$3:$Q$2203,8,FALSE))</f>
        <v>5</v>
      </c>
      <c r="J656" s="18">
        <f>IF(G656="","",VLOOKUP(G656,WMS!$E$3:$Q$2203,13,FALSE))</f>
        <v>0.03</v>
      </c>
      <c r="K656" s="26" t="b">
        <f t="shared" si="111"/>
        <v>1</v>
      </c>
      <c r="L656" s="7">
        <v>1</v>
      </c>
      <c r="M656" s="27">
        <f>IF(G656="","",VLOOKUP(G656,WMS!$E$3:$U$2203,7,0)*L656)</f>
        <v>10</v>
      </c>
      <c r="N656" s="28" t="str">
        <f>IF(G656="","",VLOOKUP(G656,WMS!$E$3:$U$2203,17,0))</f>
        <v>A25-102</v>
      </c>
      <c r="O656" s="29">
        <f t="shared" si="112"/>
        <v>5</v>
      </c>
      <c r="P656" s="29">
        <f t="shared" si="113"/>
        <v>0.03</v>
      </c>
      <c r="Q656" s="26" t="str">
        <f>IF(G656="","",VLOOKUP(G656,WMS!$E$3:$G$2203,2,FALSE))</f>
        <v>KAS19031506</v>
      </c>
      <c r="R656" s="26" t="str">
        <f>IF(G656="","",VLOOKUP(G656,WMS!$E$3:$G$2203,3,FALSE))</f>
        <v>KAS1903150602</v>
      </c>
      <c r="S656" s="17">
        <f>IF(R656="","",VLOOKUP(R656,CUSTOMS!$E$3:$N$2548,2,FALSE))</f>
        <v>8302500000</v>
      </c>
      <c r="T656" s="17" t="str">
        <f>IF(R656="","",VLOOKUP(R656,CUSTOMS!$E$3:$N$2548,3,FALSE))</f>
        <v>钩</v>
      </c>
      <c r="U656" s="18">
        <f t="shared" si="114"/>
        <v>10</v>
      </c>
      <c r="V656" s="18" t="str">
        <f>IF(R656="","",VLOOKUP(R656,CUSTOMS!$E$3:$N$1470,5,FALSE))</f>
        <v>个</v>
      </c>
      <c r="W656" s="33">
        <f>IF(R656="","",VLOOKUP(R656,CUSTOMS!$E$3:$N$2548,6,FALSE))</f>
        <v>1.32</v>
      </c>
      <c r="X656" s="33">
        <f t="shared" si="115"/>
        <v>13.200000000000001</v>
      </c>
      <c r="Y656" s="18" t="str">
        <f>IF(R656="","",VLOOKUP(R656,CUSTOMS!$E$3:$N$2548,8,FALSE))</f>
        <v>美元</v>
      </c>
      <c r="Z656" s="18" t="str">
        <f>IF(R656="","",VLOOKUP(R656,CUSTOMS!$E$3:$N$2548,9,FALSE))</f>
        <v>中国</v>
      </c>
      <c r="AA656" s="18" t="str">
        <f>IF(R656="","",VLOOKUP(R656,CUSTOMS!$E$3:$N$2548,10,FALSE))</f>
        <v>美国</v>
      </c>
      <c r="AB656" s="33">
        <f>IF(R656="","",VLOOKUP(G656,WMS!$E$3:$T$2203,15,FALSE))</f>
        <v>0.44400000000000006</v>
      </c>
      <c r="AC656" s="33">
        <f t="shared" si="116"/>
        <v>4.4400000000000004</v>
      </c>
      <c r="AD656" s="33" t="str">
        <f>IF(S656="","",VLOOKUP(S656,海关监管条件!$A$1:$B$3000,2,FALSE))</f>
        <v>无</v>
      </c>
    </row>
    <row r="657" spans="1:30">
      <c r="A657" s="2">
        <v>43649</v>
      </c>
      <c r="B657" s="2">
        <v>43651</v>
      </c>
      <c r="C657" s="2" t="s">
        <v>4244</v>
      </c>
      <c r="D657" s="3" t="s">
        <v>1288</v>
      </c>
      <c r="E657" s="3" t="s">
        <v>3455</v>
      </c>
      <c r="F657" s="3" t="s">
        <v>3458</v>
      </c>
      <c r="G657" s="17" t="str">
        <f t="shared" si="110"/>
        <v>KG-ARI-1903-00107-02476/17553933</v>
      </c>
      <c r="H657" s="18">
        <f>IF(G657="","",VLOOKUP(G657,WMS!$E$3:$Q$2203,7,FALSE))</f>
        <v>4</v>
      </c>
      <c r="I657" s="18">
        <f>IF(G657="","",VLOOKUP(G657,WMS!$E$3:$Q$2203,8,FALSE))</f>
        <v>13.5</v>
      </c>
      <c r="J657" s="18">
        <f>IF(G657="","",VLOOKUP(G657,WMS!$E$3:$Q$2203,13,FALSE))</f>
        <v>0.11</v>
      </c>
      <c r="K657" s="26" t="b">
        <f t="shared" si="111"/>
        <v>1</v>
      </c>
      <c r="L657" s="7">
        <v>1</v>
      </c>
      <c r="M657" s="27">
        <f>IF(G657="","",VLOOKUP(G657,WMS!$E$3:$U$2203,7,0)*L657)</f>
        <v>4</v>
      </c>
      <c r="N657" s="28" t="str">
        <f>IF(G657="","",VLOOKUP(G657,WMS!$E$3:$U$2203,17,0))</f>
        <v>A34-102</v>
      </c>
      <c r="O657" s="29">
        <f t="shared" si="112"/>
        <v>13.5</v>
      </c>
      <c r="P657" s="29">
        <f t="shared" si="113"/>
        <v>0.11</v>
      </c>
      <c r="Q657" s="26" t="str">
        <f>IF(G657="","",VLOOKUP(G657,WMS!$E$3:$G$2203,2,FALSE))</f>
        <v>KAS19031101</v>
      </c>
      <c r="R657" s="26" t="str">
        <f>IF(G657="","",VLOOKUP(G657,WMS!$E$3:$G$2203,3,FALSE))</f>
        <v>KAS1903110102</v>
      </c>
      <c r="S657" s="17" t="str">
        <f>IF(R657="","",VLOOKUP(R657,CUSTOMS!$E$3:$N$2548,2,FALSE))</f>
        <v>9403200000</v>
      </c>
      <c r="T657" s="17" t="str">
        <f>IF(R657="","",VLOOKUP(R657,CUSTOMS!$E$3:$N$2548,3,FALSE))</f>
        <v>铁制家用落地晒架</v>
      </c>
      <c r="U657" s="18">
        <f t="shared" si="114"/>
        <v>4</v>
      </c>
      <c r="V657" s="18" t="str">
        <f>IF(R657="","",VLOOKUP(R657,CUSTOMS!$E$3:$N$1470,5,FALSE))</f>
        <v>件</v>
      </c>
      <c r="W657" s="33">
        <f>IF(R657="","",VLOOKUP(R657,CUSTOMS!$E$3:$N$2548,6,FALSE))</f>
        <v>4.26</v>
      </c>
      <c r="X657" s="33">
        <f t="shared" si="115"/>
        <v>17.04</v>
      </c>
      <c r="Y657" s="18" t="str">
        <f>IF(R657="","",VLOOKUP(R657,CUSTOMS!$E$3:$N$2548,8,FALSE))</f>
        <v>美元</v>
      </c>
      <c r="Z657" s="18" t="str">
        <f>IF(R657="","",VLOOKUP(R657,CUSTOMS!$E$3:$N$2548,9,FALSE))</f>
        <v>中国</v>
      </c>
      <c r="AA657" s="18" t="str">
        <f>IF(R657="","",VLOOKUP(R657,CUSTOMS!$E$3:$N$2548,10,FALSE))</f>
        <v>美国</v>
      </c>
      <c r="AB657" s="33">
        <f>IF(R657="","",VLOOKUP(G657,WMS!$E$3:$T$2203,15,FALSE))</f>
        <v>3.0250000000000004</v>
      </c>
      <c r="AC657" s="33">
        <f t="shared" si="116"/>
        <v>12.100000000000001</v>
      </c>
      <c r="AD657" s="33" t="str">
        <f>IF(S657="","",VLOOKUP(S657,海关监管条件!$A$1:$B$3000,2,FALSE))</f>
        <v xml:space="preserve">无 </v>
      </c>
    </row>
    <row r="658" spans="1:30">
      <c r="A658" s="2">
        <v>43649</v>
      </c>
      <c r="B658" s="2">
        <v>43651</v>
      </c>
      <c r="C658" s="2" t="s">
        <v>4244</v>
      </c>
      <c r="D658" s="3" t="s">
        <v>1288</v>
      </c>
      <c r="E658" s="3" t="s">
        <v>3455</v>
      </c>
      <c r="F658" s="3" t="s">
        <v>3456</v>
      </c>
      <c r="G658" s="17" t="str">
        <f t="shared" si="110"/>
        <v>KG-ARI-1903-00107-02476/19207735</v>
      </c>
      <c r="H658" s="18">
        <f>IF(G658="","",VLOOKUP(G658,WMS!$E$3:$Q$2203,7,FALSE))</f>
        <v>6</v>
      </c>
      <c r="I658" s="18">
        <f>IF(G658="","",VLOOKUP(G658,WMS!$E$3:$Q$2203,8,FALSE))</f>
        <v>12.8</v>
      </c>
      <c r="J658" s="18">
        <f>IF(G658="","",VLOOKUP(G658,WMS!$E$3:$Q$2203,13,FALSE))</f>
        <v>0.105</v>
      </c>
      <c r="K658" s="26" t="b">
        <f t="shared" si="111"/>
        <v>1</v>
      </c>
      <c r="L658" s="7">
        <v>2</v>
      </c>
      <c r="M658" s="27">
        <f>IF(G658="","",VLOOKUP(G658,WMS!$E$3:$U$2203,7,0)*L658)</f>
        <v>12</v>
      </c>
      <c r="N658" s="28" t="str">
        <f>IF(G658="","",VLOOKUP(G658,WMS!$E$3:$U$2203,17,0))</f>
        <v>A34-102</v>
      </c>
      <c r="O658" s="29">
        <f t="shared" si="112"/>
        <v>25.6</v>
      </c>
      <c r="P658" s="29">
        <f t="shared" si="113"/>
        <v>0.21</v>
      </c>
      <c r="Q658" s="26" t="str">
        <f>IF(G658="","",VLOOKUP(G658,WMS!$E$3:$G$2203,2,FALSE))</f>
        <v>KAS19031101</v>
      </c>
      <c r="R658" s="26" t="str">
        <f>IF(G658="","",VLOOKUP(G658,WMS!$E$3:$G$2203,3,FALSE))</f>
        <v>KAS1903110101</v>
      </c>
      <c r="S658" s="17" t="str">
        <f>IF(R658="","",VLOOKUP(R658,CUSTOMS!$E$3:$N$2548,2,FALSE))</f>
        <v>9403200000</v>
      </c>
      <c r="T658" s="17" t="str">
        <f>IF(R658="","",VLOOKUP(R658,CUSTOMS!$E$3:$N$2548,3,FALSE))</f>
        <v>铁制家用落地晒架</v>
      </c>
      <c r="U658" s="18">
        <f t="shared" si="114"/>
        <v>12</v>
      </c>
      <c r="V658" s="18" t="str">
        <f>IF(R658="","",VLOOKUP(R658,CUSTOMS!$E$3:$N$1470,5,FALSE))</f>
        <v>件</v>
      </c>
      <c r="W658" s="33">
        <f>IF(R658="","",VLOOKUP(R658,CUSTOMS!$E$3:$N$2548,6,FALSE))</f>
        <v>2.61</v>
      </c>
      <c r="X658" s="33">
        <f t="shared" si="115"/>
        <v>31.32</v>
      </c>
      <c r="Y658" s="18" t="str">
        <f>IF(R658="","",VLOOKUP(R658,CUSTOMS!$E$3:$N$2548,8,FALSE))</f>
        <v>美元</v>
      </c>
      <c r="Z658" s="18" t="str">
        <f>IF(R658="","",VLOOKUP(R658,CUSTOMS!$E$3:$N$2548,9,FALSE))</f>
        <v>中国</v>
      </c>
      <c r="AA658" s="18" t="str">
        <f>IF(R658="","",VLOOKUP(R658,CUSTOMS!$E$3:$N$2548,10,FALSE))</f>
        <v>美国</v>
      </c>
      <c r="AB658" s="33">
        <f>IF(R658="","",VLOOKUP(G658,WMS!$E$3:$T$2203,15,FALSE))</f>
        <v>1.8499999999999999</v>
      </c>
      <c r="AC658" s="33">
        <f t="shared" si="116"/>
        <v>22.2</v>
      </c>
      <c r="AD658" s="33" t="str">
        <f>IF(S658="","",VLOOKUP(S658,海关监管条件!$A$1:$B$3000,2,FALSE))</f>
        <v xml:space="preserve">无 </v>
      </c>
    </row>
    <row r="659" spans="1:30">
      <c r="A659" s="2">
        <v>43649</v>
      </c>
      <c r="B659" s="2">
        <v>43651</v>
      </c>
      <c r="C659" s="2" t="s">
        <v>4244</v>
      </c>
      <c r="D659" s="3" t="s">
        <v>1288</v>
      </c>
      <c r="E659" s="3" t="s">
        <v>3455</v>
      </c>
      <c r="F659" s="3" t="s">
        <v>4263</v>
      </c>
      <c r="G659" s="17" t="str">
        <f t="shared" si="110"/>
        <v>KG-ARI-1903-00107-02476/42115397</v>
      </c>
      <c r="H659" s="18">
        <f>IF(G659="","",VLOOKUP(G659,WMS!$E$3:$Q$2203,7,FALSE))</f>
        <v>2</v>
      </c>
      <c r="I659" s="18">
        <f>IF(G659="","",VLOOKUP(G659,WMS!$E$3:$Q$2203,8,FALSE))</f>
        <v>9.8000000000000007</v>
      </c>
      <c r="J659" s="18">
        <f>IF(G659="","",VLOOKUP(G659,WMS!$E$3:$Q$2203,13,FALSE))</f>
        <v>0.15</v>
      </c>
      <c r="K659" s="26" t="b">
        <f t="shared" si="111"/>
        <v>1</v>
      </c>
      <c r="L659" s="7">
        <v>6</v>
      </c>
      <c r="M659" s="27">
        <f>IF(G659="","",VLOOKUP(G659,WMS!$E$3:$U$2203,7,0)*L659)</f>
        <v>12</v>
      </c>
      <c r="N659" s="28" t="str">
        <f>IF(G659="","",VLOOKUP(G659,WMS!$E$3:$U$2203,17,0))</f>
        <v>A412</v>
      </c>
      <c r="O659" s="29">
        <f t="shared" si="112"/>
        <v>58.800000000000004</v>
      </c>
      <c r="P659" s="29">
        <f t="shared" si="113"/>
        <v>0.89999999999999991</v>
      </c>
      <c r="Q659" s="26" t="str">
        <f>IF(G659="","",VLOOKUP(G659,WMS!$E$3:$G$2203,2,FALSE))</f>
        <v>KAS19031103</v>
      </c>
      <c r="R659" s="26" t="str">
        <f>IF(G659="","",VLOOKUP(G659,WMS!$E$3:$G$2203,3,FALSE))</f>
        <v>KAS1903110303</v>
      </c>
      <c r="S659" s="17" t="str">
        <f>IF(R659="","",VLOOKUP(R659,CUSTOMS!$E$3:$N$2548,2,FALSE))</f>
        <v>9403200000</v>
      </c>
      <c r="T659" s="17" t="str">
        <f>IF(R659="","",VLOOKUP(R659,CUSTOMS!$E$3:$N$2548,3,FALSE))</f>
        <v>铁制家用落地晒架</v>
      </c>
      <c r="U659" s="18">
        <f t="shared" si="114"/>
        <v>12</v>
      </c>
      <c r="V659" s="18" t="str">
        <f>IF(R659="","",VLOOKUP(R659,CUSTOMS!$E$3:$N$1470,5,FALSE))</f>
        <v>件</v>
      </c>
      <c r="W659" s="33">
        <f>IF(R659="","",VLOOKUP(R659,CUSTOMS!$E$3:$N$2548,6,FALSE))</f>
        <v>9.14</v>
      </c>
      <c r="X659" s="33">
        <f t="shared" si="115"/>
        <v>109.68</v>
      </c>
      <c r="Y659" s="18" t="str">
        <f>IF(R659="","",VLOOKUP(R659,CUSTOMS!$E$3:$N$2548,8,FALSE))</f>
        <v>美元</v>
      </c>
      <c r="Z659" s="18" t="str">
        <f>IF(R659="","",VLOOKUP(R659,CUSTOMS!$E$3:$N$2548,9,FALSE))</f>
        <v>中国</v>
      </c>
      <c r="AA659" s="18" t="str">
        <f>IF(R659="","",VLOOKUP(R659,CUSTOMS!$E$3:$N$2548,10,FALSE))</f>
        <v>美国</v>
      </c>
      <c r="AB659" s="33">
        <f>IF(R659="","",VLOOKUP(G659,WMS!$E$3:$T$2203,15,FALSE))</f>
        <v>4.49</v>
      </c>
      <c r="AC659" s="33">
        <f t="shared" si="116"/>
        <v>53.88</v>
      </c>
      <c r="AD659" s="33" t="str">
        <f>IF(S659="","",VLOOKUP(S659,海关监管条件!$A$1:$B$3000,2,FALSE))</f>
        <v xml:space="preserve">无 </v>
      </c>
    </row>
    <row r="660" spans="1:30">
      <c r="A660" s="2">
        <v>43649</v>
      </c>
      <c r="B660" s="2">
        <v>43651</v>
      </c>
      <c r="C660" s="2" t="s">
        <v>4244</v>
      </c>
      <c r="D660" s="3" t="s">
        <v>1237</v>
      </c>
      <c r="E660" s="3" t="s">
        <v>3416</v>
      </c>
      <c r="F660" s="3" t="s">
        <v>4264</v>
      </c>
      <c r="G660" s="17" t="str">
        <f t="shared" si="110"/>
        <v>KG-ARI-1903-00107-02486/41965801</v>
      </c>
      <c r="H660" s="18">
        <f>IF(G660="","",VLOOKUP(G660,WMS!$E$3:$Q$2203,7,FALSE))</f>
        <v>7</v>
      </c>
      <c r="I660" s="18">
        <f>IF(G660="","",VLOOKUP(G660,WMS!$E$3:$Q$2203,8,FALSE))</f>
        <v>1.7</v>
      </c>
      <c r="J660" s="18">
        <f>IF(G660="","",VLOOKUP(G660,WMS!$E$3:$Q$2203,13,FALSE))</f>
        <v>2.1999999999999999E-2</v>
      </c>
      <c r="K660" s="26" t="b">
        <f t="shared" si="111"/>
        <v>1</v>
      </c>
      <c r="L660" s="7">
        <v>7</v>
      </c>
      <c r="M660" s="27">
        <f>IF(G660="","",VLOOKUP(G660,WMS!$E$3:$U$2203,7,0)*L660)</f>
        <v>49</v>
      </c>
      <c r="N660" s="28" t="str">
        <f>IF(G660="","",VLOOKUP(G660,WMS!$E$3:$U$2203,17,0))</f>
        <v>A20-304</v>
      </c>
      <c r="O660" s="29">
        <f t="shared" si="112"/>
        <v>11.9</v>
      </c>
      <c r="P660" s="29">
        <f t="shared" si="113"/>
        <v>0.154</v>
      </c>
      <c r="Q660" s="26" t="str">
        <f>IF(G660="","",VLOOKUP(G660,WMS!$E$3:$G$2203,2,FALSE))</f>
        <v>KAS19030702</v>
      </c>
      <c r="R660" s="26" t="str">
        <f>IF(G660="","",VLOOKUP(G660,WMS!$E$3:$G$2203,3,FALSE))</f>
        <v>KAS1903070204</v>
      </c>
      <c r="S660" s="17" t="str">
        <f>IF(R660="","",VLOOKUP(R660,CUSTOMS!$E$3:$N$2548,2,FALSE))</f>
        <v>3926909090</v>
      </c>
      <c r="T660" s="17" t="str">
        <f>IF(R660="","",VLOOKUP(R660,CUSTOMS!$E$3:$N$2548,3,FALSE))</f>
        <v>塑料手机车支架</v>
      </c>
      <c r="U660" s="18">
        <f t="shared" si="114"/>
        <v>49</v>
      </c>
      <c r="V660" s="18" t="str">
        <f>IF(R660="","",VLOOKUP(R660,CUSTOMS!$E$3:$N$1470,5,FALSE))</f>
        <v>个</v>
      </c>
      <c r="W660" s="33">
        <f>IF(R660="","",VLOOKUP(R660,CUSTOMS!$E$3:$N$2548,6,FALSE))</f>
        <v>1.48</v>
      </c>
      <c r="X660" s="33">
        <f t="shared" si="115"/>
        <v>72.52</v>
      </c>
      <c r="Y660" s="18" t="str">
        <f>IF(R660="","",VLOOKUP(R660,CUSTOMS!$E$3:$N$2548,8,FALSE))</f>
        <v>美元</v>
      </c>
      <c r="Z660" s="18" t="str">
        <f>IF(R660="","",VLOOKUP(R660,CUSTOMS!$E$3:$N$2548,9,FALSE))</f>
        <v>中国</v>
      </c>
      <c r="AA660" s="18" t="str">
        <f>IF(R660="","",VLOOKUP(R660,CUSTOMS!$E$3:$N$2548,10,FALSE))</f>
        <v>美国</v>
      </c>
      <c r="AB660" s="33">
        <f>IF(R660="","",VLOOKUP(G660,WMS!$E$3:$T$2203,15,FALSE))</f>
        <v>0.23015873015873015</v>
      </c>
      <c r="AC660" s="33">
        <f t="shared" si="116"/>
        <v>11.277777777777777</v>
      </c>
      <c r="AD660" s="33" t="str">
        <f>IF(S660="","",VLOOKUP(S660,海关监管条件!$A$1:$B$3000,2,FALSE))</f>
        <v>无</v>
      </c>
    </row>
    <row r="661" spans="1:30">
      <c r="A661" s="2">
        <v>43649</v>
      </c>
      <c r="B661" s="2">
        <v>43651</v>
      </c>
      <c r="C661" s="2" t="s">
        <v>4244</v>
      </c>
      <c r="D661" s="3" t="s">
        <v>1459</v>
      </c>
      <c r="E661" s="3" t="s">
        <v>3522</v>
      </c>
      <c r="F661" s="3" t="s">
        <v>3524</v>
      </c>
      <c r="G661" s="17" t="str">
        <f t="shared" si="110"/>
        <v>KG-ARI-1903-00107-02505/42439851</v>
      </c>
      <c r="H661" s="18">
        <f>IF(G661="","",VLOOKUP(G661,WMS!$E$3:$Q$2203,7,FALSE))</f>
        <v>12</v>
      </c>
      <c r="I661" s="18">
        <f>IF(G661="","",VLOOKUP(G661,WMS!$E$3:$Q$2203,8,FALSE))</f>
        <v>1.6</v>
      </c>
      <c r="J661" s="18">
        <f>IF(G661="","",VLOOKUP(G661,WMS!$E$3:$Q$2203,13,FALSE))</f>
        <v>1.2999999999999999E-2</v>
      </c>
      <c r="K661" s="26" t="b">
        <f t="shared" si="111"/>
        <v>1</v>
      </c>
      <c r="L661" s="7">
        <v>2</v>
      </c>
      <c r="M661" s="27">
        <f>IF(G661="","",VLOOKUP(G661,WMS!$E$3:$U$2203,7,0)*L661)</f>
        <v>24</v>
      </c>
      <c r="N661" s="28" t="str">
        <f>IF(G661="","",VLOOKUP(G661,WMS!$E$3:$U$2203,17,0))</f>
        <v>A38-203</v>
      </c>
      <c r="O661" s="29">
        <f t="shared" si="112"/>
        <v>3.2</v>
      </c>
      <c r="P661" s="29">
        <f t="shared" si="113"/>
        <v>2.5999999999999999E-2</v>
      </c>
      <c r="Q661" s="26" t="str">
        <f>IF(G661="","",VLOOKUP(G661,WMS!$E$3:$G$2203,2,FALSE))</f>
        <v>KAS19032005</v>
      </c>
      <c r="R661" s="26" t="str">
        <f>IF(G661="","",VLOOKUP(G661,WMS!$E$3:$G$2203,3,FALSE))</f>
        <v>KAS1903200502</v>
      </c>
      <c r="S661" s="17" t="str">
        <f>IF(R661="","",VLOOKUP(R661,CUSTOMS!$E$3:$N$2548,2,FALSE))</f>
        <v>3926909090</v>
      </c>
      <c r="T661" s="17" t="str">
        <f>IF(R661="","",VLOOKUP(R661,CUSTOMS!$E$3:$N$2548,3,FALSE))</f>
        <v>塑料宠物碗</v>
      </c>
      <c r="U661" s="18">
        <f t="shared" si="114"/>
        <v>24</v>
      </c>
      <c r="V661" s="18" t="str">
        <f>IF(R661="","",VLOOKUP(R661,CUSTOMS!$E$3:$N$1470,5,FALSE))</f>
        <v>个</v>
      </c>
      <c r="W661" s="33">
        <f>IF(R661="","",VLOOKUP(R661,CUSTOMS!$E$3:$N$2548,6,FALSE))</f>
        <v>0.75</v>
      </c>
      <c r="X661" s="33">
        <f t="shared" si="115"/>
        <v>18</v>
      </c>
      <c r="Y661" s="18" t="str">
        <f>IF(R661="","",VLOOKUP(R661,CUSTOMS!$E$3:$N$2548,8,FALSE))</f>
        <v>美元</v>
      </c>
      <c r="Z661" s="18" t="str">
        <f>IF(R661="","",VLOOKUP(R661,CUSTOMS!$E$3:$N$2548,9,FALSE))</f>
        <v>中国</v>
      </c>
      <c r="AA661" s="18" t="str">
        <f>IF(R661="","",VLOOKUP(R661,CUSTOMS!$E$3:$N$2548,10,FALSE))</f>
        <v>美国</v>
      </c>
      <c r="AB661" s="33">
        <f>IF(R661="","",VLOOKUP(G661,WMS!$E$3:$T$2203,15,FALSE))</f>
        <v>0.10833333333333334</v>
      </c>
      <c r="AC661" s="33">
        <f t="shared" si="116"/>
        <v>2.6</v>
      </c>
      <c r="AD661" s="33" t="str">
        <f>IF(S661="","",VLOOKUP(S661,海关监管条件!$A$1:$B$3000,2,FALSE))</f>
        <v>无</v>
      </c>
    </row>
    <row r="662" spans="1:30">
      <c r="A662" s="2">
        <v>43649</v>
      </c>
      <c r="B662" s="2">
        <v>43651</v>
      </c>
      <c r="C662" s="2" t="s">
        <v>4244</v>
      </c>
      <c r="D662" s="3" t="s">
        <v>1550</v>
      </c>
      <c r="E662" s="3" t="s">
        <v>3585</v>
      </c>
      <c r="F662" s="3" t="s">
        <v>4232</v>
      </c>
      <c r="G662" s="17" t="str">
        <f t="shared" si="110"/>
        <v>KG-ARI-1903-00107-02506/42605591</v>
      </c>
      <c r="H662" s="18">
        <f>IF(G662="","",VLOOKUP(G662,WMS!$E$3:$Q$2203,7,FALSE))</f>
        <v>12</v>
      </c>
      <c r="I662" s="18">
        <f>IF(G662="","",VLOOKUP(G662,WMS!$E$3:$Q$2203,8,FALSE))</f>
        <v>0.77</v>
      </c>
      <c r="J662" s="18">
        <f>IF(G662="","",VLOOKUP(G662,WMS!$E$3:$Q$2203,13,FALSE))</f>
        <v>8.0000000000000002E-3</v>
      </c>
      <c r="K662" s="26" t="b">
        <f t="shared" si="111"/>
        <v>1</v>
      </c>
      <c r="L662" s="7">
        <v>1</v>
      </c>
      <c r="M662" s="27">
        <f>IF(G662="","",VLOOKUP(G662,WMS!$E$3:$U$2203,7,0)*L662)</f>
        <v>12</v>
      </c>
      <c r="N662" s="28" t="str">
        <f>IF(G662="","",VLOOKUP(G662,WMS!$E$3:$U$2203,17,0))</f>
        <v>A27-301</v>
      </c>
      <c r="O662" s="29">
        <f t="shared" si="112"/>
        <v>0.77</v>
      </c>
      <c r="P662" s="29">
        <f t="shared" si="113"/>
        <v>8.0000000000000002E-3</v>
      </c>
      <c r="Q662" s="26" t="str">
        <f>IF(G662="","",VLOOKUP(G662,WMS!$E$3:$G$2203,2,FALSE))</f>
        <v>KAS19032808</v>
      </c>
      <c r="R662" s="26" t="str">
        <f>IF(G662="","",VLOOKUP(G662,WMS!$E$3:$G$2203,3,FALSE))</f>
        <v>KAS1903280801</v>
      </c>
      <c r="S662" s="17" t="str">
        <f>IF(R662="","",VLOOKUP(R662,CUSTOMS!$E$3:$N$2548,2,FALSE))</f>
        <v>8518300000</v>
      </c>
      <c r="T662" s="17" t="str">
        <f>IF(R662="","",VLOOKUP(R662,CUSTOMS!$E$3:$N$2548,3,FALSE))</f>
        <v>耳塞</v>
      </c>
      <c r="U662" s="18">
        <f t="shared" si="114"/>
        <v>12</v>
      </c>
      <c r="V662" s="18" t="str">
        <f>IF(R662="","",VLOOKUP(R662,CUSTOMS!$E$3:$N$1470,5,FALSE))</f>
        <v>个</v>
      </c>
      <c r="W662" s="33">
        <f>IF(R662="","",VLOOKUP(R662,CUSTOMS!$E$3:$N$2548,6,FALSE))</f>
        <v>1.8027</v>
      </c>
      <c r="X662" s="33">
        <f t="shared" si="115"/>
        <v>21.632400000000001</v>
      </c>
      <c r="Y662" s="18" t="str">
        <f>IF(R662="","",VLOOKUP(R662,CUSTOMS!$E$3:$N$2548,8,FALSE))</f>
        <v>美元</v>
      </c>
      <c r="Z662" s="18" t="str">
        <f>IF(R662="","",VLOOKUP(R662,CUSTOMS!$E$3:$N$2548,9,FALSE))</f>
        <v>中国</v>
      </c>
      <c r="AA662" s="18" t="str">
        <f>IF(R662="","",VLOOKUP(R662,CUSTOMS!$E$3:$N$2548,10,FALSE))</f>
        <v>美国</v>
      </c>
      <c r="AB662" s="33">
        <f>IF(R662="","",VLOOKUP(G662,WMS!$E$3:$T$2203,15,FALSE))</f>
        <v>4.4999999999999998E-2</v>
      </c>
      <c r="AC662" s="33">
        <f t="shared" si="116"/>
        <v>0.54</v>
      </c>
      <c r="AD662" s="33" t="str">
        <f>IF(S662="","",VLOOKUP(S662,海关监管条件!$A$1:$B$3000,2,FALSE))</f>
        <v xml:space="preserve">无 </v>
      </c>
    </row>
    <row r="663" spans="1:30">
      <c r="A663" s="2">
        <v>43649</v>
      </c>
      <c r="B663" s="2">
        <v>43651</v>
      </c>
      <c r="C663" s="2" t="s">
        <v>4244</v>
      </c>
      <c r="D663" s="3" t="s">
        <v>1470</v>
      </c>
      <c r="E663" s="3" t="s">
        <v>3528</v>
      </c>
      <c r="F663" s="3" t="s">
        <v>4234</v>
      </c>
      <c r="G663" s="17" t="str">
        <f t="shared" si="110"/>
        <v>KG-ARI-1903-00107-02529/42195382</v>
      </c>
      <c r="H663" s="18">
        <f>IF(G663="","",VLOOKUP(G663,WMS!$E$3:$Q$2203,7,FALSE))</f>
        <v>4</v>
      </c>
      <c r="I663" s="18">
        <f>IF(G663="","",VLOOKUP(G663,WMS!$E$3:$Q$2203,8,FALSE))</f>
        <v>8.75</v>
      </c>
      <c r="J663" s="18">
        <f>IF(G663="","",VLOOKUP(G663,WMS!$E$3:$Q$2203,13,FALSE))</f>
        <v>8.5000000000000006E-2</v>
      </c>
      <c r="K663" s="26" t="b">
        <f t="shared" si="111"/>
        <v>1</v>
      </c>
      <c r="L663" s="7">
        <v>14</v>
      </c>
      <c r="M663" s="27">
        <f>IF(G663="","",VLOOKUP(G663,WMS!$E$3:$U$2203,7,0)*L663)</f>
        <v>56</v>
      </c>
      <c r="N663" s="28" t="str">
        <f>IF(G663="","",VLOOKUP(G663,WMS!$E$3:$U$2203,17,0))</f>
        <v>A25-201</v>
      </c>
      <c r="O663" s="29">
        <f t="shared" si="112"/>
        <v>122.5</v>
      </c>
      <c r="P663" s="29">
        <f t="shared" si="113"/>
        <v>1.1900000000000002</v>
      </c>
      <c r="Q663" s="26" t="str">
        <f>IF(G663="","",VLOOKUP(G663,WMS!$E$3:$G$2203,2,FALSE))</f>
        <v>KAS19032101</v>
      </c>
      <c r="R663" s="26" t="str">
        <f>IF(G663="","",VLOOKUP(G663,WMS!$E$3:$G$2203,3,FALSE))</f>
        <v>KAS1903210113</v>
      </c>
      <c r="S663" s="17" t="str">
        <f>IF(R663="","",VLOOKUP(R663,CUSTOMS!$E$3:$N$2548,2,FALSE))</f>
        <v>9403200000</v>
      </c>
      <c r="T663" s="17" t="str">
        <f>IF(R663="","",VLOOKUP(R663,CUSTOMS!$E$3:$N$2548,3,FALSE))</f>
        <v>铁制鞋架</v>
      </c>
      <c r="U663" s="18">
        <f t="shared" si="114"/>
        <v>56</v>
      </c>
      <c r="V663" s="18" t="str">
        <f>IF(R663="","",VLOOKUP(R663,CUSTOMS!$E$3:$N$1470,5,FALSE))</f>
        <v>只</v>
      </c>
      <c r="W663" s="33">
        <f>IF(R663="","",VLOOKUP(R663,CUSTOMS!$E$3:$N$2548,6,FALSE))</f>
        <v>3.97</v>
      </c>
      <c r="X663" s="33">
        <f t="shared" si="115"/>
        <v>222.32000000000002</v>
      </c>
      <c r="Y663" s="18" t="str">
        <f>IF(R663="","",VLOOKUP(R663,CUSTOMS!$E$3:$N$2548,8,FALSE))</f>
        <v>美元</v>
      </c>
      <c r="Z663" s="18" t="str">
        <f>IF(R663="","",VLOOKUP(R663,CUSTOMS!$E$3:$N$2548,9,FALSE))</f>
        <v>中国</v>
      </c>
      <c r="AA663" s="18" t="str">
        <f>IF(R663="","",VLOOKUP(R663,CUSTOMS!$E$3:$N$2548,10,FALSE))</f>
        <v>美国</v>
      </c>
      <c r="AB663" s="33">
        <f>IF(R663="","",VLOOKUP(G663,WMS!$E$3:$T$2203,15,FALSE))</f>
        <v>2.15</v>
      </c>
      <c r="AC663" s="33">
        <f t="shared" si="116"/>
        <v>120.39999999999999</v>
      </c>
      <c r="AD663" s="33" t="str">
        <f>IF(S663="","",VLOOKUP(S663,海关监管条件!$A$1:$B$3000,2,FALSE))</f>
        <v xml:space="preserve">无 </v>
      </c>
    </row>
    <row r="664" spans="1:30">
      <c r="A664" s="2">
        <v>43649</v>
      </c>
      <c r="B664" s="2">
        <v>43651</v>
      </c>
      <c r="C664" s="2" t="s">
        <v>4244</v>
      </c>
      <c r="D664" s="3" t="s">
        <v>1470</v>
      </c>
      <c r="E664" s="3" t="s">
        <v>3528</v>
      </c>
      <c r="F664" s="3" t="s">
        <v>4265</v>
      </c>
      <c r="G664" s="17" t="str">
        <f t="shared" si="110"/>
        <v>KG-ARI-1903-00107-02529/42285236</v>
      </c>
      <c r="H664" s="18">
        <f>IF(G664="","",VLOOKUP(G664,WMS!$E$3:$Q$2203,7,FALSE))</f>
        <v>6</v>
      </c>
      <c r="I664" s="18">
        <f>IF(G664="","",VLOOKUP(G664,WMS!$E$3:$Q$2203,8,FALSE))</f>
        <v>4.5</v>
      </c>
      <c r="J664" s="18">
        <f>IF(G664="","",VLOOKUP(G664,WMS!$E$3:$Q$2203,13,FALSE))</f>
        <v>5.8999999999999997E-2</v>
      </c>
      <c r="K664" s="26" t="b">
        <f t="shared" si="111"/>
        <v>1</v>
      </c>
      <c r="L664" s="7">
        <v>7</v>
      </c>
      <c r="M664" s="27">
        <f>IF(G664="","",VLOOKUP(G664,WMS!$E$3:$U$2203,7,0)*L664)</f>
        <v>42</v>
      </c>
      <c r="N664" s="28" t="str">
        <f>IF(G664="","",VLOOKUP(G664,WMS!$E$3:$U$2203,17,0))</f>
        <v>A26-202</v>
      </c>
      <c r="O664" s="29">
        <f t="shared" si="112"/>
        <v>31.5</v>
      </c>
      <c r="P664" s="29">
        <f t="shared" si="113"/>
        <v>0.41299999999999998</v>
      </c>
      <c r="Q664" s="26" t="str">
        <f>IF(G664="","",VLOOKUP(G664,WMS!$E$3:$G$2203,2,FALSE))</f>
        <v>KAS19032103</v>
      </c>
      <c r="R664" s="26" t="str">
        <f>IF(G664="","",VLOOKUP(G664,WMS!$E$3:$G$2203,3,FALSE))</f>
        <v>KAS1903210308</v>
      </c>
      <c r="S664" s="17" t="str">
        <f>IF(R664="","",VLOOKUP(R664,CUSTOMS!$E$3:$N$2548,2,FALSE))</f>
        <v>7323990000</v>
      </c>
      <c r="T664" s="17" t="str">
        <f>IF(R664="","",VLOOKUP(R664,CUSTOMS!$E$3:$N$2548,3,FALSE))</f>
        <v>铁制垃圾桶</v>
      </c>
      <c r="U664" s="18">
        <f t="shared" si="114"/>
        <v>42</v>
      </c>
      <c r="V664" s="18" t="str">
        <f>IF(R664="","",VLOOKUP(R664,CUSTOMS!$E$3:$N$1470,5,FALSE))</f>
        <v>只</v>
      </c>
      <c r="W664" s="33">
        <f>IF(R664="","",VLOOKUP(R664,CUSTOMS!$E$3:$N$2548,6,FALSE))</f>
        <v>1.8</v>
      </c>
      <c r="X664" s="33">
        <f t="shared" si="115"/>
        <v>75.600000000000009</v>
      </c>
      <c r="Y664" s="18" t="str">
        <f>IF(R664="","",VLOOKUP(R664,CUSTOMS!$E$3:$N$2548,8,FALSE))</f>
        <v>美元</v>
      </c>
      <c r="Z664" s="18" t="str">
        <f>IF(R664="","",VLOOKUP(R664,CUSTOMS!$E$3:$N$2548,9,FALSE))</f>
        <v>中国</v>
      </c>
      <c r="AA664" s="18" t="str">
        <f>IF(R664="","",VLOOKUP(R664,CUSTOMS!$E$3:$N$2548,10,FALSE))</f>
        <v>美国</v>
      </c>
      <c r="AB664" s="33">
        <f>IF(R664="","",VLOOKUP(G664,WMS!$E$3:$T$2203,15,FALSE))</f>
        <v>0.6166666666666667</v>
      </c>
      <c r="AC664" s="33">
        <f t="shared" si="116"/>
        <v>25.900000000000002</v>
      </c>
      <c r="AD664" s="33" t="str">
        <f>IF(S664="","",VLOOKUP(S664,海关监管条件!$A$1:$B$3000,2,FALSE))</f>
        <v>A</v>
      </c>
    </row>
    <row r="665" spans="1:30">
      <c r="A665" s="2">
        <v>43649</v>
      </c>
      <c r="B665" s="2">
        <v>43651</v>
      </c>
      <c r="C665" s="2" t="s">
        <v>4244</v>
      </c>
      <c r="D665" s="3" t="s">
        <v>1640</v>
      </c>
      <c r="E665" s="3" t="s">
        <v>3633</v>
      </c>
      <c r="F665" s="3" t="s">
        <v>3635</v>
      </c>
      <c r="G665" s="17" t="str">
        <f t="shared" si="110"/>
        <v>KG-ARI-1904-00124-03054/42621409</v>
      </c>
      <c r="H665" s="18">
        <f>IF(G665="","",VLOOKUP(G665,WMS!$E$3:$Q$2203,7,FALSE))</f>
        <v>8</v>
      </c>
      <c r="I665" s="18">
        <f>IF(G665="","",VLOOKUP(G665,WMS!$E$3:$Q$2203,8,FALSE))</f>
        <v>2</v>
      </c>
      <c r="J665" s="18">
        <f>IF(G665="","",VLOOKUP(G665,WMS!$E$3:$Q$2203,13,FALSE))</f>
        <v>2.7E-2</v>
      </c>
      <c r="K665" s="26" t="b">
        <f t="shared" si="111"/>
        <v>1</v>
      </c>
      <c r="L665" s="7">
        <v>4</v>
      </c>
      <c r="M665" s="27">
        <f>IF(G665="","",VLOOKUP(G665,WMS!$E$3:$U$2203,7,0)*L665)</f>
        <v>32</v>
      </c>
      <c r="N665" s="28" t="str">
        <f>IF(G665="","",VLOOKUP(G665,WMS!$E$3:$U$2203,17,0))</f>
        <v>A07-103</v>
      </c>
      <c r="O665" s="29">
        <f t="shared" si="112"/>
        <v>8</v>
      </c>
      <c r="P665" s="29">
        <f t="shared" si="113"/>
        <v>0.108</v>
      </c>
      <c r="Q665" s="26" t="str">
        <f>IF(G665="","",VLOOKUP(G665,WMS!$E$3:$G$2203,2,FALSE))</f>
        <v>KAS19041606</v>
      </c>
      <c r="R665" s="26" t="str">
        <f>IF(G665="","",VLOOKUP(G665,WMS!$E$3:$G$2203,3,FALSE))</f>
        <v>KAS1904160602</v>
      </c>
      <c r="S665" s="17" t="str">
        <f>IF(R665="","",VLOOKUP(R665,CUSTOMS!$E$3:$N$2548,2,FALSE))</f>
        <v>8306299000</v>
      </c>
      <c r="T665" s="17" t="str">
        <f>IF(R665="","",VLOOKUP(R665,CUSTOMS!$E$3:$N$2548,3,FALSE))</f>
        <v>装饰铁球</v>
      </c>
      <c r="U665" s="18">
        <f t="shared" si="114"/>
        <v>32</v>
      </c>
      <c r="V665" s="18" t="str">
        <f>IF(R665="","",VLOOKUP(R665,CUSTOMS!$E$3:$N$1470,5,FALSE))</f>
        <v>个</v>
      </c>
      <c r="W665" s="33">
        <f>IF(R665="","",VLOOKUP(R665,CUSTOMS!$E$3:$N$2548,6,FALSE))</f>
        <v>0.56000000000000005</v>
      </c>
      <c r="X665" s="33">
        <f t="shared" si="115"/>
        <v>17.920000000000002</v>
      </c>
      <c r="Y665" s="18" t="str">
        <f>IF(R665="","",VLOOKUP(R665,CUSTOMS!$E$3:$N$2548,8,FALSE))</f>
        <v>美元</v>
      </c>
      <c r="Z665" s="18" t="str">
        <f>IF(R665="","",VLOOKUP(R665,CUSTOMS!$E$3:$N$2548,9,FALSE))</f>
        <v>中国</v>
      </c>
      <c r="AA665" s="18" t="str">
        <f>IF(R665="","",VLOOKUP(R665,CUSTOMS!$E$3:$N$2548,10,FALSE))</f>
        <v>美国</v>
      </c>
      <c r="AB665" s="33">
        <f>IF(R665="","",VLOOKUP(G665,WMS!$E$3:$T$2203,15,FALSE))</f>
        <v>0.1875</v>
      </c>
      <c r="AC665" s="33">
        <f t="shared" si="116"/>
        <v>6</v>
      </c>
      <c r="AD665" s="33" t="str">
        <f>IF(S665="","",VLOOKUP(S665,海关监管条件!$A$1:$B$3000,2,FALSE))</f>
        <v xml:space="preserve">无 </v>
      </c>
    </row>
    <row r="666" spans="1:30">
      <c r="A666" s="2">
        <v>43649</v>
      </c>
      <c r="B666" s="2">
        <v>43651</v>
      </c>
      <c r="C666" s="2" t="s">
        <v>4244</v>
      </c>
      <c r="D666" s="3" t="s">
        <v>1942</v>
      </c>
      <c r="E666" s="3" t="s">
        <v>3782</v>
      </c>
      <c r="F666" s="3" t="s">
        <v>3124</v>
      </c>
      <c r="G666" s="17" t="str">
        <f t="shared" si="110"/>
        <v>KG-ARI-1904-00124-03365/41719718</v>
      </c>
      <c r="H666" s="18">
        <f>IF(G666="","",VLOOKUP(G666,WMS!$E$3:$Q$2203,7,FALSE))</f>
        <v>8</v>
      </c>
      <c r="I666" s="18">
        <f>IF(G666="","",VLOOKUP(G666,WMS!$E$3:$Q$2203,8,FALSE))</f>
        <v>5.55</v>
      </c>
      <c r="J666" s="18">
        <f>IF(G666="","",VLOOKUP(G666,WMS!$E$3:$Q$2203,13,FALSE))</f>
        <v>1.2E-2</v>
      </c>
      <c r="K666" s="26" t="b">
        <f t="shared" si="111"/>
        <v>1</v>
      </c>
      <c r="L666" s="7">
        <v>15</v>
      </c>
      <c r="M666" s="27">
        <f>IF(G666="","",VLOOKUP(G666,WMS!$E$3:$U$2203,7,0)*L666)</f>
        <v>120</v>
      </c>
      <c r="N666" s="28" t="str">
        <f>IF(G666="","",VLOOKUP(G666,WMS!$E$3:$U$2203,17,0))</f>
        <v>A424</v>
      </c>
      <c r="O666" s="29">
        <f t="shared" si="112"/>
        <v>83.25</v>
      </c>
      <c r="P666" s="29">
        <f t="shared" si="113"/>
        <v>0.18</v>
      </c>
      <c r="Q666" s="26" t="str">
        <f>IF(G666="","",VLOOKUP(G666,WMS!$E$3:$G$2203,2,FALSE))</f>
        <v>KAS19051602</v>
      </c>
      <c r="R666" s="26" t="str">
        <f>IF(G666="","",VLOOKUP(G666,WMS!$E$3:$G$2203,3,FALSE))</f>
        <v>KAS1905160204</v>
      </c>
      <c r="S666" s="17" t="str">
        <f>IF(R666="","",VLOOKUP(R666,CUSTOMS!$E$3:$N$2548,2,FALSE))</f>
        <v>7009920000</v>
      </c>
      <c r="T666" s="17" t="str">
        <f>IF(R666="","",VLOOKUP(R666,CUSTOMS!$E$3:$N$2548,3,FALSE))</f>
        <v>铁框玻璃浴室镜</v>
      </c>
      <c r="U666" s="18">
        <f t="shared" si="114"/>
        <v>120</v>
      </c>
      <c r="V666" s="18" t="str">
        <f>IF(R666="","",VLOOKUP(R666,CUSTOMS!$E$3:$N$1470,5,FALSE))</f>
        <v>只</v>
      </c>
      <c r="W666" s="33">
        <f>IF(R666="","",VLOOKUP(R666,CUSTOMS!$E$3:$N$2548,6,FALSE))</f>
        <v>2.2599999999999998</v>
      </c>
      <c r="X666" s="33">
        <f t="shared" si="115"/>
        <v>271.2</v>
      </c>
      <c r="Y666" s="18" t="str">
        <f>IF(R666="","",VLOOKUP(R666,CUSTOMS!$E$3:$N$2548,8,FALSE))</f>
        <v>美元</v>
      </c>
      <c r="Z666" s="18" t="str">
        <f>IF(R666="","",VLOOKUP(R666,CUSTOMS!$E$3:$N$2548,9,FALSE))</f>
        <v>中国</v>
      </c>
      <c r="AA666" s="18" t="str">
        <f>IF(R666="","",VLOOKUP(R666,CUSTOMS!$E$3:$N$2548,10,FALSE))</f>
        <v>美国</v>
      </c>
      <c r="AB666" s="33">
        <f>IF(R666="","",VLOOKUP(G666,WMS!$E$3:$T$2203,15,FALSE))</f>
        <v>0.6</v>
      </c>
      <c r="AC666" s="33">
        <f t="shared" si="116"/>
        <v>72</v>
      </c>
      <c r="AD666" s="33" t="str">
        <f>IF(S666="","",VLOOKUP(S666,海关监管条件!$A$1:$B$3000,2,FALSE))</f>
        <v>无</v>
      </c>
    </row>
    <row r="667" spans="1:30">
      <c r="A667" s="2">
        <v>43649</v>
      </c>
      <c r="B667" s="2">
        <v>43651</v>
      </c>
      <c r="C667" s="2" t="s">
        <v>4244</v>
      </c>
      <c r="D667" s="3" t="s">
        <v>1942</v>
      </c>
      <c r="E667" s="3" t="s">
        <v>3782</v>
      </c>
      <c r="F667" s="3" t="s">
        <v>4266</v>
      </c>
      <c r="G667" s="17" t="str">
        <f t="shared" si="110"/>
        <v>KG-ARI-1904-00124-03365/41872321</v>
      </c>
      <c r="H667" s="18">
        <f>IF(G667="","",VLOOKUP(G667,WMS!$E$3:$Q$2203,7,FALSE))</f>
        <v>4</v>
      </c>
      <c r="I667" s="18">
        <f>IF(G667="","",VLOOKUP(G667,WMS!$E$3:$Q$2203,8,FALSE))</f>
        <v>3.8</v>
      </c>
      <c r="J667" s="18">
        <f>IF(G667="","",VLOOKUP(G667,WMS!$E$3:$Q$2203,13,FALSE))</f>
        <v>7.0000000000000007E-2</v>
      </c>
      <c r="K667" s="26" t="b">
        <f t="shared" si="111"/>
        <v>1</v>
      </c>
      <c r="L667" s="7">
        <v>6</v>
      </c>
      <c r="M667" s="27">
        <f>IF(G667="","",VLOOKUP(G667,WMS!$E$3:$U$2203,7,0)*L667)</f>
        <v>24</v>
      </c>
      <c r="N667" s="28" t="str">
        <f>IF(G667="","",VLOOKUP(G667,WMS!$E$3:$U$2203,17,0))</f>
        <v>A424</v>
      </c>
      <c r="O667" s="29">
        <f t="shared" si="112"/>
        <v>22.799999999999997</v>
      </c>
      <c r="P667" s="29">
        <f t="shared" si="113"/>
        <v>0.42000000000000004</v>
      </c>
      <c r="Q667" s="26" t="str">
        <f>IF(G667="","",VLOOKUP(G667,WMS!$E$3:$G$2203,2,FALSE))</f>
        <v>KAS19051601</v>
      </c>
      <c r="R667" s="26" t="str">
        <f>IF(G667="","",VLOOKUP(G667,WMS!$E$3:$G$2203,3,FALSE))</f>
        <v>KAS1905160103</v>
      </c>
      <c r="S667" s="17" t="str">
        <f>IF(R667="","",VLOOKUP(R667,CUSTOMS!$E$3:$N$2548,2,FALSE))</f>
        <v>7324900000</v>
      </c>
      <c r="T667" s="17" t="str">
        <f>IF(R667="","",VLOOKUP(R667,CUSTOMS!$E$3:$N$2548,3,FALSE))</f>
        <v>铁制浴室架</v>
      </c>
      <c r="U667" s="18">
        <f t="shared" si="114"/>
        <v>24</v>
      </c>
      <c r="V667" s="18" t="str">
        <f>IF(R667="","",VLOOKUP(R667,CUSTOMS!$E$3:$N$1470,5,FALSE))</f>
        <v>只</v>
      </c>
      <c r="W667" s="33">
        <f>IF(R667="","",VLOOKUP(R667,CUSTOMS!$E$3:$N$2548,6,FALSE))</f>
        <v>2.67</v>
      </c>
      <c r="X667" s="33">
        <f t="shared" si="115"/>
        <v>64.08</v>
      </c>
      <c r="Y667" s="18" t="str">
        <f>IF(R667="","",VLOOKUP(R667,CUSTOMS!$E$3:$N$2548,8,FALSE))</f>
        <v>美元</v>
      </c>
      <c r="Z667" s="18" t="str">
        <f>IF(R667="","",VLOOKUP(R667,CUSTOMS!$E$3:$N$2548,9,FALSE))</f>
        <v>中国</v>
      </c>
      <c r="AA667" s="18" t="str">
        <f>IF(R667="","",VLOOKUP(R667,CUSTOMS!$E$3:$N$2548,10,FALSE))</f>
        <v>美国</v>
      </c>
      <c r="AB667" s="33">
        <f>IF(R667="","",VLOOKUP(G667,WMS!$E$3:$T$2203,15,FALSE))</f>
        <v>0.6</v>
      </c>
      <c r="AC667" s="33">
        <f t="shared" si="116"/>
        <v>14.399999999999999</v>
      </c>
      <c r="AD667" s="33" t="str">
        <f>IF(S667="","",VLOOKUP(S667,海关监管条件!$A$1:$B$3000,2,FALSE))</f>
        <v xml:space="preserve">无 </v>
      </c>
    </row>
    <row r="668" spans="1:30">
      <c r="A668" s="2">
        <v>43649</v>
      </c>
      <c r="B668" s="2">
        <v>43651</v>
      </c>
      <c r="C668" s="2" t="s">
        <v>4244</v>
      </c>
      <c r="D668" s="19" t="s">
        <v>1737</v>
      </c>
      <c r="E668" s="19" t="s">
        <v>3693</v>
      </c>
      <c r="F668" s="19">
        <v>42647515</v>
      </c>
      <c r="G668" s="17" t="str">
        <f t="shared" si="110"/>
        <v>KG-ARI-1904-00125-03115/42647515</v>
      </c>
      <c r="H668" s="18">
        <f>IF(G668="","",VLOOKUP(G668,WMS!$E$3:$Q$2203,7,FALSE))</f>
        <v>6</v>
      </c>
      <c r="I668" s="18">
        <f>IF(G668="","",VLOOKUP(G668,WMS!$E$3:$Q$2203,8,FALSE))</f>
        <v>2.5</v>
      </c>
      <c r="J668" s="18">
        <f>IF(G668="","",VLOOKUP(G668,WMS!$E$3:$Q$2203,13,FALSE))</f>
        <v>2.8000000000000001E-2</v>
      </c>
      <c r="K668" s="26" t="b">
        <f t="shared" si="111"/>
        <v>1</v>
      </c>
      <c r="L668" s="7">
        <v>1</v>
      </c>
      <c r="M668" s="27">
        <f>IF(G668="","",VLOOKUP(G668,WMS!$E$3:$U$2203,7,0)*L668)</f>
        <v>6</v>
      </c>
      <c r="N668" s="28" t="str">
        <f>IF(G668="","",VLOOKUP(G668,WMS!$E$3:$U$2203,17,0))</f>
        <v>A32-201</v>
      </c>
      <c r="O668" s="29">
        <f t="shared" si="112"/>
        <v>2.5</v>
      </c>
      <c r="P668" s="29">
        <f t="shared" si="113"/>
        <v>2.8000000000000001E-2</v>
      </c>
      <c r="Q668" s="26" t="str">
        <f>IF(G668="","",VLOOKUP(G668,WMS!$E$3:$G$2203,2,FALSE))</f>
        <v>KAS19042701</v>
      </c>
      <c r="R668" s="26" t="str">
        <f>IF(G668="","",VLOOKUP(G668,WMS!$E$3:$G$2203,3,FALSE))</f>
        <v>KAS1904270101</v>
      </c>
      <c r="S668" s="17" t="str">
        <f>IF(R668="","",VLOOKUP(R668,CUSTOMS!$E$3:$N$2548,2,FALSE))</f>
        <v>9603909090</v>
      </c>
      <c r="T668" s="17" t="str">
        <f>IF(R668="","",VLOOKUP(R668,CUSTOMS!$E$3:$N$2548,3,FALSE))</f>
        <v>塑胶马桶刷配塑胶底座A</v>
      </c>
      <c r="U668" s="18">
        <f t="shared" si="114"/>
        <v>2</v>
      </c>
      <c r="V668" s="18" t="str">
        <f>IF(R668="","",VLOOKUP(R668,CUSTOMS!$E$3:$N$1470,5,FALSE))</f>
        <v>千克</v>
      </c>
      <c r="W668" s="33">
        <f>IF(R668="","",VLOOKUP(R668,CUSTOMS!$E$3:$N$2548,6,FALSE))</f>
        <v>3</v>
      </c>
      <c r="X668" s="33">
        <f t="shared" si="115"/>
        <v>6</v>
      </c>
      <c r="Y668" s="18" t="str">
        <f>IF(R668="","",VLOOKUP(R668,CUSTOMS!$E$3:$N$2548,8,FALSE))</f>
        <v>美元</v>
      </c>
      <c r="Z668" s="18" t="str">
        <f>IF(R668="","",VLOOKUP(R668,CUSTOMS!$E$3:$N$2548,9,FALSE))</f>
        <v>中国</v>
      </c>
      <c r="AA668" s="18" t="str">
        <f>IF(R668="","",VLOOKUP(R668,CUSTOMS!$E$3:$N$2548,10,FALSE))</f>
        <v>美国</v>
      </c>
      <c r="AB668" s="33">
        <f>IF(R668="","",VLOOKUP(G668,WMS!$E$3:$T$2203,15,FALSE))</f>
        <v>0.33333333333333331</v>
      </c>
      <c r="AC668" s="33">
        <f t="shared" si="116"/>
        <v>2</v>
      </c>
      <c r="AD668" s="33" t="str">
        <f>IF(S668="","",VLOOKUP(S668,海关监管条件!$A$1:$B$3000,2,FALSE))</f>
        <v>无</v>
      </c>
    </row>
    <row r="669" spans="1:30">
      <c r="A669" s="2">
        <v>43649</v>
      </c>
      <c r="B669" s="2">
        <v>43651</v>
      </c>
      <c r="C669" s="2" t="s">
        <v>4244</v>
      </c>
      <c r="D669" s="19" t="s">
        <v>1761</v>
      </c>
      <c r="E669" s="19" t="s">
        <v>3712</v>
      </c>
      <c r="F669" s="19" t="s">
        <v>3713</v>
      </c>
      <c r="G669" s="17" t="str">
        <f t="shared" si="110"/>
        <v>KG-ARI-1904-00125-03121/42742838</v>
      </c>
      <c r="H669" s="18">
        <f>IF(G669="","",VLOOKUP(G669,WMS!$E$3:$Q$2203,7,FALSE))</f>
        <v>10</v>
      </c>
      <c r="I669" s="18">
        <f>IF(G669="","",VLOOKUP(G669,WMS!$E$3:$Q$2203,8,FALSE))</f>
        <v>1.6</v>
      </c>
      <c r="J669" s="18">
        <f>IF(G669="","",VLOOKUP(G669,WMS!$E$3:$Q$2203,13,FALSE))</f>
        <v>3.2000000000000001E-2</v>
      </c>
      <c r="K669" s="26" t="b">
        <f t="shared" si="111"/>
        <v>1</v>
      </c>
      <c r="L669" s="7">
        <v>1</v>
      </c>
      <c r="M669" s="27">
        <f>IF(G669="","",VLOOKUP(G669,WMS!$E$3:$U$2203,7,0)*L669)</f>
        <v>10</v>
      </c>
      <c r="N669" s="28" t="str">
        <f>IF(G669="","",VLOOKUP(G669,WMS!$E$3:$U$2203,17,0))</f>
        <v>A32-302</v>
      </c>
      <c r="O669" s="29">
        <f t="shared" si="112"/>
        <v>1.6</v>
      </c>
      <c r="P669" s="29">
        <f t="shared" si="113"/>
        <v>3.2000000000000001E-2</v>
      </c>
      <c r="Q669" s="26" t="str">
        <f>IF(G669="","",VLOOKUP(G669,WMS!$E$3:$G$2203,2,FALSE))</f>
        <v>KAS19042706</v>
      </c>
      <c r="R669" s="26" t="str">
        <f>IF(G669="","",VLOOKUP(G669,WMS!$E$3:$G$2203,3,FALSE))</f>
        <v>KAS1904270604</v>
      </c>
      <c r="S669" s="17" t="str">
        <f>IF(R669="","",VLOOKUP(R669,CUSTOMS!$E$3:$N$2548,2,FALSE))</f>
        <v>6702903000</v>
      </c>
      <c r="T669" s="17" t="str">
        <f>IF(R669="","",VLOOKUP(R669,CUSTOMS!$E$3:$N$2548,3,FALSE))</f>
        <v>人造花枝</v>
      </c>
      <c r="U669" s="18">
        <f t="shared" si="114"/>
        <v>1</v>
      </c>
      <c r="V669" s="18" t="str">
        <f>IF(R669="","",VLOOKUP(R669,CUSTOMS!$E$3:$N$1470,5,FALSE))</f>
        <v>千克</v>
      </c>
      <c r="W669" s="33">
        <f>IF(R669="","",VLOOKUP(R669,CUSTOMS!$E$3:$N$2548,6,FALSE))</f>
        <v>30</v>
      </c>
      <c r="X669" s="33">
        <f t="shared" si="115"/>
        <v>30</v>
      </c>
      <c r="Y669" s="18" t="str">
        <f>IF(R669="","",VLOOKUP(R669,CUSTOMS!$E$3:$N$2548,8,FALSE))</f>
        <v>港币</v>
      </c>
      <c r="Z669" s="18" t="str">
        <f>IF(R669="","",VLOOKUP(R669,CUSTOMS!$E$3:$N$2548,9,FALSE))</f>
        <v>中国</v>
      </c>
      <c r="AA669" s="18" t="str">
        <f>IF(R669="","",VLOOKUP(R669,CUSTOMS!$E$3:$N$2548,10,FALSE))</f>
        <v>美国</v>
      </c>
      <c r="AB669" s="33">
        <f>IF(R669="","",VLOOKUP(G669,WMS!$E$3:$T$2203,15,FALSE))</f>
        <v>0.1</v>
      </c>
      <c r="AC669" s="33">
        <f t="shared" si="116"/>
        <v>1</v>
      </c>
      <c r="AD669" s="33" t="str">
        <f>IF(S669="","",VLOOKUP(S669,海关监管条件!$A$1:$B$3000,2,FALSE))</f>
        <v>无</v>
      </c>
    </row>
    <row r="670" spans="1:30">
      <c r="A670" s="2">
        <v>43649</v>
      </c>
      <c r="B670" s="2">
        <v>43651</v>
      </c>
      <c r="C670" s="2" t="s">
        <v>4244</v>
      </c>
      <c r="D670" s="19" t="s">
        <v>1885</v>
      </c>
      <c r="E670" s="19" t="s">
        <v>3756</v>
      </c>
      <c r="F670" s="19">
        <v>42718628</v>
      </c>
      <c r="G670" s="17" t="str">
        <f t="shared" si="110"/>
        <v>KG-ARI-1904-00125-03122/42718628</v>
      </c>
      <c r="H670" s="18">
        <f>IF(G670="","",VLOOKUP(G670,WMS!$E$3:$Q$2203,7,FALSE))</f>
        <v>2</v>
      </c>
      <c r="I670" s="18">
        <f>IF(G670="","",VLOOKUP(G670,WMS!$E$3:$Q$2203,8,FALSE))</f>
        <v>9</v>
      </c>
      <c r="J670" s="18">
        <f>IF(G670="","",VLOOKUP(G670,WMS!$E$3:$Q$2203,13,FALSE))</f>
        <v>3.1E-2</v>
      </c>
      <c r="K670" s="26" t="b">
        <f t="shared" si="111"/>
        <v>1</v>
      </c>
      <c r="L670" s="7">
        <v>2</v>
      </c>
      <c r="M670" s="27">
        <f>IF(G670="","",VLOOKUP(G670,WMS!$E$3:$U$2203,7,0)*L670)</f>
        <v>4</v>
      </c>
      <c r="N670" s="28" t="str">
        <f>IF(G670="","",VLOOKUP(G670,WMS!$E$3:$U$2203,17,0))</f>
        <v>A41-303</v>
      </c>
      <c r="O670" s="29">
        <f t="shared" si="112"/>
        <v>18</v>
      </c>
      <c r="P670" s="29">
        <f t="shared" si="113"/>
        <v>6.2E-2</v>
      </c>
      <c r="Q670" s="26" t="str">
        <f>IF(G670="","",VLOOKUP(G670,WMS!$E$3:$G$2203,2,FALSE))</f>
        <v>KAS19050706</v>
      </c>
      <c r="R670" s="26" t="str">
        <f>IF(G670="","",VLOOKUP(G670,WMS!$E$3:$G$2203,3,FALSE))</f>
        <v>KAS1905070601</v>
      </c>
      <c r="S670" s="17" t="str">
        <f>IF(R670="","",VLOOKUP(R670,CUSTOMS!$E$3:$N$2548,2,FALSE))</f>
        <v>9403200000</v>
      </c>
      <c r="T670" s="17" t="str">
        <f>IF(R670="","",VLOOKUP(R670,CUSTOMS!$E$3:$N$2548,3,FALSE))</f>
        <v xml:space="preserve"> 铁制鞋架</v>
      </c>
      <c r="U670" s="18">
        <f t="shared" si="114"/>
        <v>4</v>
      </c>
      <c r="V670" s="18" t="str">
        <f>IF(R670="","",VLOOKUP(R670,CUSTOMS!$E$3:$N$1470,5,FALSE))</f>
        <v>件</v>
      </c>
      <c r="W670" s="33">
        <f>IF(R670="","",VLOOKUP(R670,CUSTOMS!$E$3:$N$2548,6,FALSE))</f>
        <v>9.14</v>
      </c>
      <c r="X670" s="33">
        <f t="shared" si="115"/>
        <v>36.56</v>
      </c>
      <c r="Y670" s="18" t="str">
        <f>IF(R670="","",VLOOKUP(R670,CUSTOMS!$E$3:$N$2548,8,FALSE))</f>
        <v>美元</v>
      </c>
      <c r="Z670" s="18" t="str">
        <f>IF(R670="","",VLOOKUP(R670,CUSTOMS!$E$3:$N$2548,9,FALSE))</f>
        <v>中国</v>
      </c>
      <c r="AA670" s="18" t="str">
        <f>IF(R670="","",VLOOKUP(R670,CUSTOMS!$E$3:$N$2548,10,FALSE))</f>
        <v>美国</v>
      </c>
      <c r="AB670" s="33">
        <f>IF(R670="","",VLOOKUP(G670,WMS!$E$3:$T$2203,15,FALSE))</f>
        <v>3.9</v>
      </c>
      <c r="AC670" s="33">
        <f t="shared" si="116"/>
        <v>15.6</v>
      </c>
      <c r="AD670" s="33" t="str">
        <f>IF(S670="","",VLOOKUP(S670,海关监管条件!$A$1:$B$3000,2,FALSE))</f>
        <v xml:space="preserve">无 </v>
      </c>
    </row>
    <row r="671" spans="1:30">
      <c r="A671" s="2">
        <v>43649</v>
      </c>
      <c r="B671" s="2">
        <v>43651</v>
      </c>
      <c r="C671" s="2" t="s">
        <v>4244</v>
      </c>
      <c r="D671" s="19" t="s">
        <v>1852</v>
      </c>
      <c r="E671" s="19" t="s">
        <v>3743</v>
      </c>
      <c r="F671" s="19">
        <v>42444572</v>
      </c>
      <c r="G671" s="17" t="str">
        <f t="shared" si="110"/>
        <v>KG-ARI-1904-00125-03132/42444572</v>
      </c>
      <c r="H671" s="18">
        <f>IF(G671="","",VLOOKUP(G671,WMS!$E$3:$Q$2203,7,FALSE))</f>
        <v>4</v>
      </c>
      <c r="I671" s="18">
        <f>IF(G671="","",VLOOKUP(G671,WMS!$E$3:$Q$2203,8,FALSE))</f>
        <v>5.9</v>
      </c>
      <c r="J671" s="18">
        <f>IF(G671="","",VLOOKUP(G671,WMS!$E$3:$Q$2203,13,FALSE))</f>
        <v>0.125</v>
      </c>
      <c r="K671" s="26" t="b">
        <f t="shared" si="111"/>
        <v>1</v>
      </c>
      <c r="L671" s="7">
        <v>1</v>
      </c>
      <c r="M671" s="27">
        <f>IF(G671="","",VLOOKUP(G671,WMS!$E$3:$U$2203,7,0)*L671)</f>
        <v>4</v>
      </c>
      <c r="N671" s="28" t="str">
        <f>IF(G671="","",VLOOKUP(G671,WMS!$E$3:$U$2203,17,0))</f>
        <v>A06通道</v>
      </c>
      <c r="O671" s="29">
        <f t="shared" si="112"/>
        <v>5.9</v>
      </c>
      <c r="P671" s="29">
        <f t="shared" si="113"/>
        <v>0.125</v>
      </c>
      <c r="Q671" s="26" t="str">
        <f>IF(G671="","",VLOOKUP(G671,WMS!$E$3:$G$2203,2,FALSE))</f>
        <v>KAS19043001</v>
      </c>
      <c r="R671" s="26" t="str">
        <f>IF(G671="","",VLOOKUP(G671,WMS!$E$3:$G$2203,3,FALSE))</f>
        <v>KAS1904300101</v>
      </c>
      <c r="S671" s="17" t="str">
        <f>IF(R671="","",VLOOKUP(R671,CUSTOMS!$E$3:$N$2548,2,FALSE))</f>
        <v>6307900000</v>
      </c>
      <c r="T671" s="17" t="str">
        <f>IF(R671="","",VLOOKUP(R671,CUSTOMS!$E$3:$N$2548,3,FALSE))</f>
        <v>布制洗衣篮</v>
      </c>
      <c r="U671" s="18">
        <f t="shared" si="114"/>
        <v>4</v>
      </c>
      <c r="V671" s="18" t="str">
        <f>IF(R671="","",VLOOKUP(R671,CUSTOMS!$E$3:$N$1470,5,FALSE))</f>
        <v>只</v>
      </c>
      <c r="W671" s="33">
        <f>IF(R671="","",VLOOKUP(R671,CUSTOMS!$E$3:$N$2548,6,FALSE))</f>
        <v>3</v>
      </c>
      <c r="X671" s="33">
        <f t="shared" si="115"/>
        <v>12</v>
      </c>
      <c r="Y671" s="18" t="str">
        <f>IF(R671="","",VLOOKUP(R671,CUSTOMS!$E$3:$N$2548,8,FALSE))</f>
        <v>美元</v>
      </c>
      <c r="Z671" s="18" t="str">
        <f>IF(R671="","",VLOOKUP(R671,CUSTOMS!$E$3:$N$2548,9,FALSE))</f>
        <v>中国</v>
      </c>
      <c r="AA671" s="18" t="str">
        <f>IF(R671="","",VLOOKUP(R671,CUSTOMS!$E$3:$N$2548,10,FALSE))</f>
        <v>美国</v>
      </c>
      <c r="AB671" s="33">
        <f>IF(R671="","",VLOOKUP(G671,WMS!$E$3:$T$2203,15,FALSE))</f>
        <v>1.2450000000000001</v>
      </c>
      <c r="AC671" s="33">
        <f t="shared" si="116"/>
        <v>4.9800000000000004</v>
      </c>
      <c r="AD671" s="33" t="str">
        <f>IF(S671="","",VLOOKUP(S671,海关监管条件!$A$1:$B$3000,2,FALSE))</f>
        <v>无</v>
      </c>
    </row>
    <row r="672" spans="1:30">
      <c r="A672" s="2">
        <v>43649</v>
      </c>
      <c r="B672" s="2">
        <v>43651</v>
      </c>
      <c r="C672" s="2" t="s">
        <v>4244</v>
      </c>
      <c r="D672" s="19" t="s">
        <v>2095</v>
      </c>
      <c r="E672" s="19" t="s">
        <v>3879</v>
      </c>
      <c r="F672" s="19" t="s">
        <v>3882</v>
      </c>
      <c r="G672" s="17" t="str">
        <f t="shared" si="110"/>
        <v>KG-ARI-1904-00125-03254/42710639</v>
      </c>
      <c r="H672" s="18">
        <f>IF(G672="","",VLOOKUP(G672,WMS!$E$3:$Q$2203,7,FALSE))</f>
        <v>5</v>
      </c>
      <c r="I672" s="18">
        <f>IF(G672="","",VLOOKUP(G672,WMS!$E$3:$Q$2203,8,FALSE))</f>
        <v>8.6999999999999993</v>
      </c>
      <c r="J672" s="18">
        <f>IF(G672="","",VLOOKUP(G672,WMS!$E$3:$Q$2203,13,FALSE))</f>
        <v>0.1</v>
      </c>
      <c r="K672" s="26" t="b">
        <f t="shared" si="111"/>
        <v>1</v>
      </c>
      <c r="L672" s="7">
        <v>1</v>
      </c>
      <c r="M672" s="27">
        <f>IF(G672="","",VLOOKUP(G672,WMS!$E$3:$U$2203,7,0)*L672)</f>
        <v>5</v>
      </c>
      <c r="N672" s="28" t="str">
        <f>IF(G672="","",VLOOKUP(G672,WMS!$E$3:$U$2203,17,0))</f>
        <v>A35-103</v>
      </c>
      <c r="O672" s="29">
        <f t="shared" si="112"/>
        <v>8.6999999999999993</v>
      </c>
      <c r="P672" s="29">
        <f t="shared" si="113"/>
        <v>0.1</v>
      </c>
      <c r="Q672" s="26" t="str">
        <f>IF(G672="","",VLOOKUP(G672,WMS!$E$3:$G$2203,2,FALSE))</f>
        <v>KAS19061101</v>
      </c>
      <c r="R672" s="26" t="str">
        <f>IF(G672="","",VLOOKUP(G672,WMS!$E$3:$G$2203,3,FALSE))</f>
        <v>KAS1906110102</v>
      </c>
      <c r="S672" s="17" t="str">
        <f>IF(R672="","",VLOOKUP(R672,CUSTOMS!$E$3:$N$2548,2,FALSE))</f>
        <v>3926909090</v>
      </c>
      <c r="T672" s="17" t="str">
        <f>IF(R672="","",VLOOKUP(R672,CUSTOMS!$E$3:$N$2548,3,FALSE))</f>
        <v>狗粮桶</v>
      </c>
      <c r="U672" s="18">
        <f t="shared" si="114"/>
        <v>5</v>
      </c>
      <c r="V672" s="18" t="str">
        <f>IF(R672="","",VLOOKUP(R672,CUSTOMS!$E$3:$N$1470,5,FALSE))</f>
        <v>个</v>
      </c>
      <c r="W672" s="33">
        <f>IF(R672="","",VLOOKUP(R672,CUSTOMS!$E$3:$N$2548,6,FALSE))</f>
        <v>7.15</v>
      </c>
      <c r="X672" s="33">
        <f t="shared" si="115"/>
        <v>35.75</v>
      </c>
      <c r="Y672" s="18" t="str">
        <f>IF(R672="","",VLOOKUP(R672,CUSTOMS!$E$3:$N$2548,8,FALSE))</f>
        <v>美元</v>
      </c>
      <c r="Z672" s="18" t="str">
        <f>IF(R672="","",VLOOKUP(R672,CUSTOMS!$E$3:$N$2548,9,FALSE))</f>
        <v>中国</v>
      </c>
      <c r="AA672" s="18" t="str">
        <f>IF(R672="","",VLOOKUP(R672,CUSTOMS!$E$3:$N$2548,10,FALSE))</f>
        <v>美国</v>
      </c>
      <c r="AB672" s="33">
        <f>IF(R672="","",VLOOKUP(G672,WMS!$E$3:$T$2203,15,FALSE))</f>
        <v>1.5</v>
      </c>
      <c r="AC672" s="33">
        <f t="shared" si="116"/>
        <v>7.5</v>
      </c>
      <c r="AD672" s="33" t="str">
        <f>IF(S672="","",VLOOKUP(S672,海关监管条件!$A$1:$B$3000,2,FALSE))</f>
        <v>无</v>
      </c>
    </row>
    <row r="673" spans="1:30">
      <c r="A673" s="2">
        <v>43649</v>
      </c>
      <c r="B673" s="2">
        <v>43651</v>
      </c>
      <c r="C673" s="2" t="s">
        <v>4244</v>
      </c>
      <c r="D673" s="19" t="s">
        <v>2095</v>
      </c>
      <c r="E673" s="19" t="s">
        <v>3879</v>
      </c>
      <c r="F673" s="19" t="s">
        <v>3880</v>
      </c>
      <c r="G673" s="17" t="str">
        <f t="shared" si="110"/>
        <v>KG-ARI-1904-00125-03254/42735854</v>
      </c>
      <c r="H673" s="18">
        <f>IF(G673="","",VLOOKUP(G673,WMS!$E$3:$Q$2203,7,FALSE))</f>
        <v>12</v>
      </c>
      <c r="I673" s="18">
        <f>IF(G673="","",VLOOKUP(G673,WMS!$E$3:$Q$2203,8,FALSE))</f>
        <v>1.2</v>
      </c>
      <c r="J673" s="18">
        <f>IF(G673="","",VLOOKUP(G673,WMS!$E$3:$Q$2203,13,FALSE))</f>
        <v>1.2999999999999999E-2</v>
      </c>
      <c r="K673" s="26" t="b">
        <f t="shared" si="111"/>
        <v>1</v>
      </c>
      <c r="L673" s="7">
        <v>1</v>
      </c>
      <c r="M673" s="27">
        <f>IF(G673="","",VLOOKUP(G673,WMS!$E$3:$U$2203,7,0)*L673)</f>
        <v>12</v>
      </c>
      <c r="N673" s="28" t="str">
        <f>IF(G673="","",VLOOKUP(G673,WMS!$E$3:$U$2203,17,0))</f>
        <v>A35-103</v>
      </c>
      <c r="O673" s="29">
        <f t="shared" si="112"/>
        <v>1.2</v>
      </c>
      <c r="P673" s="29">
        <f t="shared" si="113"/>
        <v>1.2999999999999999E-2</v>
      </c>
      <c r="Q673" s="26" t="str">
        <f>IF(G673="","",VLOOKUP(G673,WMS!$E$3:$G$2203,2,FALSE))</f>
        <v>KAS19061101</v>
      </c>
      <c r="R673" s="26" t="str">
        <f>IF(G673="","",VLOOKUP(G673,WMS!$E$3:$G$2203,3,FALSE))</f>
        <v>KAS1906110101</v>
      </c>
      <c r="S673" s="17" t="str">
        <f>IF(R673="","",VLOOKUP(R673,CUSTOMS!$E$3:$N$2548,2,FALSE))</f>
        <v>5609000000</v>
      </c>
      <c r="T673" s="17" t="str">
        <f>IF(R673="","",VLOOKUP(R673,CUSTOMS!$E$3:$N$2548,3,FALSE))</f>
        <v>鸟玩具</v>
      </c>
      <c r="U673" s="18">
        <f t="shared" si="114"/>
        <v>12</v>
      </c>
      <c r="V673" s="18" t="str">
        <f>IF(R673="","",VLOOKUP(R673,CUSTOMS!$E$3:$N$1470,5,FALSE))</f>
        <v>个</v>
      </c>
      <c r="W673" s="33">
        <f>IF(R673="","",VLOOKUP(R673,CUSTOMS!$E$3:$N$2548,6,FALSE))</f>
        <v>2.35</v>
      </c>
      <c r="X673" s="33">
        <f t="shared" si="115"/>
        <v>28.200000000000003</v>
      </c>
      <c r="Y673" s="18" t="str">
        <f>IF(R673="","",VLOOKUP(R673,CUSTOMS!$E$3:$N$2548,8,FALSE))</f>
        <v>美元</v>
      </c>
      <c r="Z673" s="18" t="str">
        <f>IF(R673="","",VLOOKUP(R673,CUSTOMS!$E$3:$N$2548,9,FALSE))</f>
        <v>中国</v>
      </c>
      <c r="AA673" s="18" t="str">
        <f>IF(R673="","",VLOOKUP(R673,CUSTOMS!$E$3:$N$2548,10,FALSE))</f>
        <v>美国</v>
      </c>
      <c r="AB673" s="33">
        <f>IF(R673="","",VLOOKUP(G673,WMS!$E$3:$T$2203,15,FALSE))</f>
        <v>5.8333333333333327E-2</v>
      </c>
      <c r="AC673" s="33">
        <f t="shared" si="116"/>
        <v>0.7</v>
      </c>
      <c r="AD673" s="33" t="str">
        <f>IF(S673="","",VLOOKUP(S673,海关监管条件!$A$1:$B$3000,2,FALSE))</f>
        <v>无</v>
      </c>
    </row>
    <row r="674" spans="1:30">
      <c r="A674" s="2">
        <v>43649</v>
      </c>
      <c r="B674" s="2">
        <v>43651</v>
      </c>
      <c r="C674" s="2" t="s">
        <v>4244</v>
      </c>
      <c r="D674" s="3" t="s">
        <v>1958</v>
      </c>
      <c r="E674" s="3" t="s">
        <v>3784</v>
      </c>
      <c r="F674" s="3" t="s">
        <v>4267</v>
      </c>
      <c r="G674" s="17" t="str">
        <f t="shared" si="110"/>
        <v>KG-ARI-1904-00125-03364/42279075</v>
      </c>
      <c r="H674" s="18">
        <f>IF(G674="","",VLOOKUP(G674,WMS!$E$3:$Q$2203,7,FALSE))</f>
        <v>6</v>
      </c>
      <c r="I674" s="18">
        <f>IF(G674="","",VLOOKUP(G674,WMS!$E$3:$Q$2203,8,FALSE))</f>
        <v>8.8000000000000007</v>
      </c>
      <c r="J674" s="18">
        <f>IF(G674="","",VLOOKUP(G674,WMS!$E$3:$Q$2203,13,FALSE))</f>
        <v>0.13700000000000001</v>
      </c>
      <c r="K674" s="26" t="b">
        <f t="shared" si="111"/>
        <v>1</v>
      </c>
      <c r="L674" s="7">
        <v>1</v>
      </c>
      <c r="M674" s="27">
        <f>IF(G674="","",VLOOKUP(G674,WMS!$E$3:$U$2203,7,0)*L674)</f>
        <v>6</v>
      </c>
      <c r="N674" s="28" t="str">
        <f>IF(G674="","",VLOOKUP(G674,WMS!$E$3:$U$2203,17,0))</f>
        <v>A424</v>
      </c>
      <c r="O674" s="29">
        <f t="shared" si="112"/>
        <v>8.8000000000000007</v>
      </c>
      <c r="P674" s="29">
        <f t="shared" si="113"/>
        <v>0.13700000000000001</v>
      </c>
      <c r="Q674" s="26" t="str">
        <f>IF(G674="","",VLOOKUP(G674,WMS!$E$3:$G$2203,2,FALSE))</f>
        <v>KAS19051603</v>
      </c>
      <c r="R674" s="26" t="str">
        <f>IF(G674="","",VLOOKUP(G674,WMS!$E$3:$G$2203,3,FALSE))</f>
        <v>KAS1905160304</v>
      </c>
      <c r="S674" s="17" t="str">
        <f>IF(R674="","",VLOOKUP(R674,CUSTOMS!$E$3:$N$2548,2,FALSE))</f>
        <v>9403200000</v>
      </c>
      <c r="T674" s="17" t="str">
        <f>IF(R674="","",VLOOKUP(R674,CUSTOMS!$E$3:$N$2548,3,FALSE))</f>
        <v>铁制套二鞋架</v>
      </c>
      <c r="U674" s="18">
        <f t="shared" si="114"/>
        <v>6</v>
      </c>
      <c r="V674" s="18" t="str">
        <f>IF(R674="","",VLOOKUP(R674,CUSTOMS!$E$3:$N$1470,5,FALSE))</f>
        <v>套</v>
      </c>
      <c r="W674" s="33">
        <f>IF(R674="","",VLOOKUP(R674,CUSTOMS!$E$3:$N$2548,6,FALSE))</f>
        <v>3.59</v>
      </c>
      <c r="X674" s="33">
        <f t="shared" si="115"/>
        <v>21.54</v>
      </c>
      <c r="Y674" s="18" t="str">
        <f>IF(R674="","",VLOOKUP(R674,CUSTOMS!$E$3:$N$2548,8,FALSE))</f>
        <v>美元</v>
      </c>
      <c r="Z674" s="18" t="str">
        <f>IF(R674="","",VLOOKUP(R674,CUSTOMS!$E$3:$N$2548,9,FALSE))</f>
        <v>中国</v>
      </c>
      <c r="AA674" s="18" t="str">
        <f>IF(R674="","",VLOOKUP(R674,CUSTOMS!$E$3:$N$2548,10,FALSE))</f>
        <v>美国</v>
      </c>
      <c r="AB674" s="33">
        <f>IF(R674="","",VLOOKUP(G674,WMS!$E$3:$T$2203,15,FALSE))</f>
        <v>1.2749999999999999</v>
      </c>
      <c r="AC674" s="33">
        <f t="shared" si="116"/>
        <v>7.6499999999999995</v>
      </c>
      <c r="AD674" s="33" t="str">
        <f>IF(S674="","",VLOOKUP(S674,海关监管条件!$A$1:$B$3000,2,FALSE))</f>
        <v xml:space="preserve">无 </v>
      </c>
    </row>
    <row r="675" spans="1:30">
      <c r="A675" s="2">
        <v>43649</v>
      </c>
      <c r="B675" s="2">
        <v>43651</v>
      </c>
      <c r="C675" s="2" t="s">
        <v>4244</v>
      </c>
      <c r="D675" s="3" t="s">
        <v>1942</v>
      </c>
      <c r="E675" s="3" t="s">
        <v>3784</v>
      </c>
      <c r="F675" s="3" t="s">
        <v>4268</v>
      </c>
      <c r="G675" s="17" t="str">
        <f t="shared" si="110"/>
        <v>KG-ARI-1904-00125-03364/42709732</v>
      </c>
      <c r="H675" s="18">
        <f>IF(G675="","",VLOOKUP(G675,WMS!$E$3:$Q$2203,7,FALSE))</f>
        <v>6</v>
      </c>
      <c r="I675" s="18">
        <f>IF(G675="","",VLOOKUP(G675,WMS!$E$3:$Q$2203,8,FALSE))</f>
        <v>9.8000000000000007</v>
      </c>
      <c r="J675" s="18">
        <f>IF(G675="","",VLOOKUP(G675,WMS!$E$3:$Q$2203,13,FALSE))</f>
        <v>0.113</v>
      </c>
      <c r="K675" s="26" t="b">
        <f t="shared" si="111"/>
        <v>1</v>
      </c>
      <c r="L675" s="7">
        <v>1</v>
      </c>
      <c r="M675" s="27">
        <f>IF(G675="","",VLOOKUP(G675,WMS!$E$3:$U$2203,7,0)*L675)</f>
        <v>6</v>
      </c>
      <c r="N675" s="28" t="str">
        <f>IF(G675="","",VLOOKUP(G675,WMS!$E$3:$U$2203,17,0))</f>
        <v>A424</v>
      </c>
      <c r="O675" s="29">
        <f t="shared" si="112"/>
        <v>9.8000000000000007</v>
      </c>
      <c r="P675" s="29">
        <f t="shared" si="113"/>
        <v>0.113</v>
      </c>
      <c r="Q675" s="26" t="str">
        <f>IF(G675="","",VLOOKUP(G675,WMS!$E$3:$G$2203,2,FALSE))</f>
        <v>KAS19051602</v>
      </c>
      <c r="R675" s="26" t="str">
        <f>IF(G675="","",VLOOKUP(G675,WMS!$E$3:$G$2203,3,FALSE))</f>
        <v>KAS1905160206</v>
      </c>
      <c r="S675" s="17" t="str">
        <f>IF(R675="","",VLOOKUP(R675,CUSTOMS!$E$3:$N$2548,2,FALSE))</f>
        <v>7323990000</v>
      </c>
      <c r="T675" s="17" t="str">
        <f>IF(R675="","",VLOOKUP(R675,CUSTOMS!$E$3:$N$2548,3,FALSE))</f>
        <v>铁制狗粮桶</v>
      </c>
      <c r="U675" s="18">
        <f t="shared" si="114"/>
        <v>6</v>
      </c>
      <c r="V675" s="18" t="str">
        <f>IF(R675="","",VLOOKUP(R675,CUSTOMS!$E$3:$N$1470,5,FALSE))</f>
        <v>只</v>
      </c>
      <c r="W675" s="33">
        <f>IF(R675="","",VLOOKUP(R675,CUSTOMS!$E$3:$N$2548,6,FALSE))</f>
        <v>4.82</v>
      </c>
      <c r="X675" s="33">
        <f t="shared" si="115"/>
        <v>28.92</v>
      </c>
      <c r="Y675" s="18" t="str">
        <f>IF(R675="","",VLOOKUP(R675,CUSTOMS!$E$3:$N$2548,8,FALSE))</f>
        <v>美元</v>
      </c>
      <c r="Z675" s="18" t="str">
        <f>IF(R675="","",VLOOKUP(R675,CUSTOMS!$E$3:$N$2548,9,FALSE))</f>
        <v>中国</v>
      </c>
      <c r="AA675" s="18" t="str">
        <f>IF(R675="","",VLOOKUP(R675,CUSTOMS!$E$3:$N$2548,10,FALSE))</f>
        <v>美国</v>
      </c>
      <c r="AB675" s="33">
        <f>IF(R675="","",VLOOKUP(G675,WMS!$E$3:$T$2203,15,FALSE))</f>
        <v>1.4500000000000002</v>
      </c>
      <c r="AC675" s="33">
        <f t="shared" si="116"/>
        <v>8.7000000000000011</v>
      </c>
      <c r="AD675" s="33" t="str">
        <f>IF(S675="","",VLOOKUP(S675,海关监管条件!$A$1:$B$3000,2,FALSE))</f>
        <v>A</v>
      </c>
    </row>
    <row r="676" spans="1:30">
      <c r="A676" s="2">
        <v>43649</v>
      </c>
      <c r="B676" s="2">
        <v>43651</v>
      </c>
      <c r="C676" s="2" t="s">
        <v>4244</v>
      </c>
      <c r="D676" s="3" t="s">
        <v>1942</v>
      </c>
      <c r="E676" s="3" t="s">
        <v>3784</v>
      </c>
      <c r="F676" s="3" t="s">
        <v>4269</v>
      </c>
      <c r="G676" s="17" t="str">
        <f t="shared" si="110"/>
        <v>KG-ARI-1904-00125-03364/42709749</v>
      </c>
      <c r="H676" s="18">
        <f>IF(G676="","",VLOOKUP(G676,WMS!$E$3:$Q$2203,7,FALSE))</f>
        <v>6</v>
      </c>
      <c r="I676" s="18">
        <f>IF(G676="","",VLOOKUP(G676,WMS!$E$3:$Q$2203,8,FALSE))</f>
        <v>5.4</v>
      </c>
      <c r="J676" s="18">
        <f>IF(G676="","",VLOOKUP(G676,WMS!$E$3:$Q$2203,13,FALSE))</f>
        <v>4.2999999999999997E-2</v>
      </c>
      <c r="K676" s="26" t="b">
        <f t="shared" si="111"/>
        <v>1</v>
      </c>
      <c r="L676" s="7">
        <v>1</v>
      </c>
      <c r="M676" s="27">
        <f>IF(G676="","",VLOOKUP(G676,WMS!$E$3:$U$2203,7,0)*L676)</f>
        <v>6</v>
      </c>
      <c r="N676" s="28" t="str">
        <f>IF(G676="","",VLOOKUP(G676,WMS!$E$3:$U$2203,17,0))</f>
        <v>A424</v>
      </c>
      <c r="O676" s="29">
        <f t="shared" si="112"/>
        <v>5.4</v>
      </c>
      <c r="P676" s="29">
        <f t="shared" si="113"/>
        <v>4.2999999999999997E-2</v>
      </c>
      <c r="Q676" s="26" t="str">
        <f>IF(G676="","",VLOOKUP(G676,WMS!$E$3:$G$2203,2,FALSE))</f>
        <v>KAS19051602</v>
      </c>
      <c r="R676" s="26" t="str">
        <f>IF(G676="","",VLOOKUP(G676,WMS!$E$3:$G$2203,3,FALSE))</f>
        <v>KAS1905160207</v>
      </c>
      <c r="S676" s="17" t="str">
        <f>IF(R676="","",VLOOKUP(R676,CUSTOMS!$E$3:$N$2548,2,FALSE))</f>
        <v>7323990000</v>
      </c>
      <c r="T676" s="17" t="str">
        <f>IF(R676="","",VLOOKUP(R676,CUSTOMS!$E$3:$N$2548,3,FALSE))</f>
        <v>铁制狗粮桶</v>
      </c>
      <c r="U676" s="18">
        <f t="shared" si="114"/>
        <v>6</v>
      </c>
      <c r="V676" s="18" t="str">
        <f>IF(R676="","",VLOOKUP(R676,CUSTOMS!$E$3:$N$1470,5,FALSE))</f>
        <v>只</v>
      </c>
      <c r="W676" s="33">
        <f>IF(R676="","",VLOOKUP(R676,CUSTOMS!$E$3:$N$2548,6,FALSE))</f>
        <v>3.12</v>
      </c>
      <c r="X676" s="33">
        <f t="shared" si="115"/>
        <v>18.72</v>
      </c>
      <c r="Y676" s="18" t="str">
        <f>IF(R676="","",VLOOKUP(R676,CUSTOMS!$E$3:$N$2548,8,FALSE))</f>
        <v>美元</v>
      </c>
      <c r="Z676" s="18" t="str">
        <f>IF(R676="","",VLOOKUP(R676,CUSTOMS!$E$3:$N$2548,9,FALSE))</f>
        <v>中国</v>
      </c>
      <c r="AA676" s="18" t="str">
        <f>IF(R676="","",VLOOKUP(R676,CUSTOMS!$E$3:$N$2548,10,FALSE))</f>
        <v>美国</v>
      </c>
      <c r="AB676" s="33">
        <f>IF(R676="","",VLOOKUP(G676,WMS!$E$3:$T$2203,15,FALSE))</f>
        <v>0.78333333333333333</v>
      </c>
      <c r="AC676" s="33">
        <f t="shared" si="116"/>
        <v>4.7</v>
      </c>
      <c r="AD676" s="33" t="str">
        <f>IF(S676="","",VLOOKUP(S676,海关监管条件!$A$1:$B$3000,2,FALSE))</f>
        <v>A</v>
      </c>
    </row>
    <row r="677" spans="1:30">
      <c r="A677" s="2">
        <v>43649</v>
      </c>
      <c r="B677" s="2">
        <v>43651</v>
      </c>
      <c r="C677" s="2" t="s">
        <v>4244</v>
      </c>
      <c r="D677" s="3" t="s">
        <v>1942</v>
      </c>
      <c r="E677" s="3" t="s">
        <v>3784</v>
      </c>
      <c r="F677" s="3" t="s">
        <v>4270</v>
      </c>
      <c r="G677" s="17" t="str">
        <f t="shared" si="110"/>
        <v>KG-ARI-1904-00125-03364/42709756</v>
      </c>
      <c r="H677" s="18">
        <f>IF(G677="","",VLOOKUP(G677,WMS!$E$3:$Q$2203,7,FALSE))</f>
        <v>6</v>
      </c>
      <c r="I677" s="18">
        <f>IF(G677="","",VLOOKUP(G677,WMS!$E$3:$Q$2203,8,FALSE))</f>
        <v>2.2000000000000002</v>
      </c>
      <c r="J677" s="18">
        <f>IF(G677="","",VLOOKUP(G677,WMS!$E$3:$Q$2203,13,FALSE))</f>
        <v>1.7999999999999999E-2</v>
      </c>
      <c r="K677" s="26" t="b">
        <f t="shared" si="111"/>
        <v>1</v>
      </c>
      <c r="L677" s="7">
        <v>1</v>
      </c>
      <c r="M677" s="27">
        <f>IF(G677="","",VLOOKUP(G677,WMS!$E$3:$U$2203,7,0)*L677)</f>
        <v>6</v>
      </c>
      <c r="N677" s="28" t="str">
        <f>IF(G677="","",VLOOKUP(G677,WMS!$E$3:$U$2203,17,0))</f>
        <v>A424</v>
      </c>
      <c r="O677" s="29">
        <f t="shared" si="112"/>
        <v>2.2000000000000002</v>
      </c>
      <c r="P677" s="29">
        <f t="shared" si="113"/>
        <v>1.7999999999999999E-2</v>
      </c>
      <c r="Q677" s="26" t="str">
        <f>IF(G677="","",VLOOKUP(G677,WMS!$E$3:$G$2203,2,FALSE))</f>
        <v>KAS19051602</v>
      </c>
      <c r="R677" s="26" t="str">
        <f>IF(G677="","",VLOOKUP(G677,WMS!$E$3:$G$2203,3,FALSE))</f>
        <v>KAS1905160208</v>
      </c>
      <c r="S677" s="17" t="str">
        <f>IF(R677="","",VLOOKUP(R677,CUSTOMS!$E$3:$N$2548,2,FALSE))</f>
        <v>7323990000</v>
      </c>
      <c r="T677" s="17" t="str">
        <f>IF(R677="","",VLOOKUP(R677,CUSTOMS!$E$3:$N$2548,3,FALSE))</f>
        <v>铁制狗粮桶</v>
      </c>
      <c r="U677" s="18">
        <f t="shared" si="114"/>
        <v>6</v>
      </c>
      <c r="V677" s="18" t="str">
        <f>IF(R677="","",VLOOKUP(R677,CUSTOMS!$E$3:$N$1470,5,FALSE))</f>
        <v>只</v>
      </c>
      <c r="W677" s="33">
        <f>IF(R677="","",VLOOKUP(R677,CUSTOMS!$E$3:$N$2548,6,FALSE))</f>
        <v>1.78</v>
      </c>
      <c r="X677" s="33">
        <f t="shared" si="115"/>
        <v>10.68</v>
      </c>
      <c r="Y677" s="18" t="str">
        <f>IF(R677="","",VLOOKUP(R677,CUSTOMS!$E$3:$N$2548,8,FALSE))</f>
        <v>美元</v>
      </c>
      <c r="Z677" s="18" t="str">
        <f>IF(R677="","",VLOOKUP(R677,CUSTOMS!$E$3:$N$2548,9,FALSE))</f>
        <v>中国</v>
      </c>
      <c r="AA677" s="18" t="str">
        <f>IF(R677="","",VLOOKUP(R677,CUSTOMS!$E$3:$N$2548,10,FALSE))</f>
        <v>美国</v>
      </c>
      <c r="AB677" s="33">
        <f>IF(R677="","",VLOOKUP(G677,WMS!$E$3:$T$2203,15,FALSE))</f>
        <v>0.33</v>
      </c>
      <c r="AC677" s="33">
        <f t="shared" si="116"/>
        <v>1.98</v>
      </c>
      <c r="AD677" s="33" t="str">
        <f>IF(S677="","",VLOOKUP(S677,海关监管条件!$A$1:$B$3000,2,FALSE))</f>
        <v>A</v>
      </c>
    </row>
    <row r="678" spans="1:30">
      <c r="A678" s="2">
        <v>43649</v>
      </c>
      <c r="B678" s="2">
        <v>43651</v>
      </c>
      <c r="C678" s="2" t="s">
        <v>4244</v>
      </c>
      <c r="D678" s="19" t="s">
        <v>1942</v>
      </c>
      <c r="E678" s="19" t="s">
        <v>3783</v>
      </c>
      <c r="F678" s="19">
        <v>42497172</v>
      </c>
      <c r="G678" s="17" t="str">
        <f t="shared" si="110"/>
        <v>KG-ARI-1906-00152-03404/42497172</v>
      </c>
      <c r="H678" s="18">
        <f>IF(G678="","",VLOOKUP(G678,WMS!$E$3:$Q$2203,7,FALSE))</f>
        <v>3</v>
      </c>
      <c r="I678" s="18">
        <f>IF(G678="","",VLOOKUP(G678,WMS!$E$3:$Q$2203,8,FALSE))</f>
        <v>4.0999999999999996</v>
      </c>
      <c r="J678" s="18">
        <f>IF(G678="","",VLOOKUP(G678,WMS!$E$3:$Q$2203,13,FALSE))</f>
        <v>4.3999999999999997E-2</v>
      </c>
      <c r="K678" s="26" t="b">
        <f t="shared" si="111"/>
        <v>1</v>
      </c>
      <c r="L678" s="7">
        <v>15</v>
      </c>
      <c r="M678" s="27">
        <f>IF(G678="","",VLOOKUP(G678,WMS!$E$3:$U$2203,7,0)*L678)</f>
        <v>45</v>
      </c>
      <c r="N678" s="28" t="str">
        <f>IF(G678="","",VLOOKUP(G678,WMS!$E$3:$U$2203,17,0))</f>
        <v>A424</v>
      </c>
      <c r="O678" s="29">
        <f t="shared" si="112"/>
        <v>61.499999999999993</v>
      </c>
      <c r="P678" s="29">
        <f t="shared" si="113"/>
        <v>0.65999999999999992</v>
      </c>
      <c r="Q678" s="26" t="str">
        <f>IF(G678="","",VLOOKUP(G678,WMS!$E$3:$G$2203,2,FALSE))</f>
        <v>KAS19051602</v>
      </c>
      <c r="R678" s="26" t="str">
        <f>IF(G678="","",VLOOKUP(G678,WMS!$E$3:$G$2203,3,FALSE))</f>
        <v>KAS1905160213</v>
      </c>
      <c r="S678" s="17" t="str">
        <f>IF(R678="","",VLOOKUP(R678,CUSTOMS!$E$3:$N$2548,2,FALSE))</f>
        <v>7323990000</v>
      </c>
      <c r="T678" s="17" t="str">
        <f>IF(R678="","",VLOOKUP(R678,CUSTOMS!$E$3:$N$2548,3,FALSE))</f>
        <v>铁制药箱</v>
      </c>
      <c r="U678" s="18">
        <f t="shared" si="114"/>
        <v>45</v>
      </c>
      <c r="V678" s="18" t="str">
        <f>IF(R678="","",VLOOKUP(R678,CUSTOMS!$E$3:$N$1470,5,FALSE))</f>
        <v>只</v>
      </c>
      <c r="W678" s="33">
        <f>IF(R678="","",VLOOKUP(R678,CUSTOMS!$E$3:$N$2548,6,FALSE))</f>
        <v>4.24</v>
      </c>
      <c r="X678" s="33">
        <f t="shared" si="115"/>
        <v>190.8</v>
      </c>
      <c r="Y678" s="18" t="str">
        <f>IF(R678="","",VLOOKUP(R678,CUSTOMS!$E$3:$N$2548,8,FALSE))</f>
        <v>美元</v>
      </c>
      <c r="Z678" s="18" t="str">
        <f>IF(R678="","",VLOOKUP(R678,CUSTOMS!$E$3:$N$2548,9,FALSE))</f>
        <v>中国</v>
      </c>
      <c r="AA678" s="18" t="str">
        <f>IF(R678="","",VLOOKUP(R678,CUSTOMS!$E$3:$N$2548,10,FALSE))</f>
        <v>美国</v>
      </c>
      <c r="AB678" s="33">
        <f>IF(R678="","",VLOOKUP(G678,WMS!$E$3:$T$2203,15,FALSE))</f>
        <v>1.05</v>
      </c>
      <c r="AC678" s="33">
        <f t="shared" si="116"/>
        <v>47.25</v>
      </c>
      <c r="AD678" s="33" t="str">
        <f>IF(S678="","",VLOOKUP(S678,海关监管条件!$A$1:$B$3000,2,FALSE))</f>
        <v>A</v>
      </c>
    </row>
    <row r="679" spans="1:30">
      <c r="A679" s="2">
        <v>43649</v>
      </c>
      <c r="B679" s="2">
        <v>43651</v>
      </c>
      <c r="C679" s="2" t="s">
        <v>4244</v>
      </c>
      <c r="D679" s="19" t="s">
        <v>321</v>
      </c>
      <c r="E679" s="19" t="s">
        <v>2770</v>
      </c>
      <c r="F679" s="19">
        <v>42592518</v>
      </c>
      <c r="G679" s="17" t="str">
        <f t="shared" si="110"/>
        <v>KG-KGT-1808-00016-00695/42592518</v>
      </c>
      <c r="H679" s="18">
        <f>IF(G679="","",VLOOKUP(G679,WMS!$E$3:$Q$2203,7,FALSE))</f>
        <v>8</v>
      </c>
      <c r="I679" s="18">
        <f>IF(G679="","",VLOOKUP(G679,WMS!$E$3:$Q$2203,8,FALSE))</f>
        <v>1.6</v>
      </c>
      <c r="J679" s="18">
        <f>IF(G679="","",VLOOKUP(G679,WMS!$E$3:$Q$2203,13,FALSE))</f>
        <v>4.1000000000000002E-2</v>
      </c>
      <c r="K679" s="26" t="b">
        <f t="shared" si="111"/>
        <v>1</v>
      </c>
      <c r="L679" s="7">
        <v>12</v>
      </c>
      <c r="M679" s="27">
        <f>IF(G679="","",VLOOKUP(G679,WMS!$E$3:$U$2203,7,0)*L679)</f>
        <v>96</v>
      </c>
      <c r="N679" s="28" t="str">
        <f>IF(G679="","",VLOOKUP(G679,WMS!$E$3:$U$2203,17,0))</f>
        <v>A15-203</v>
      </c>
      <c r="O679" s="29">
        <f t="shared" si="112"/>
        <v>19.200000000000003</v>
      </c>
      <c r="P679" s="29">
        <f t="shared" si="113"/>
        <v>0.49199999999999999</v>
      </c>
      <c r="Q679" s="26" t="str">
        <f>IF(G679="","",VLOOKUP(G679,WMS!$E$3:$G$2203,2,FALSE))</f>
        <v>KAS18103101</v>
      </c>
      <c r="R679" s="26" t="str">
        <f>IF(G679="","",VLOOKUP(G679,WMS!$E$3:$G$2203,3,FALSE))</f>
        <v>KAS1810310102</v>
      </c>
      <c r="S679" s="17" t="str">
        <f>IF(R679="","",VLOOKUP(R679,CUSTOMS!$E$3:$N$2548,2,FALSE))</f>
        <v>6702100000</v>
      </c>
      <c r="T679" s="17" t="str">
        <f>IF(R679="","",VLOOKUP(R679,CUSTOMS!$E$3:$N$2548,3,FALSE))</f>
        <v>人造花</v>
      </c>
      <c r="U679" s="18">
        <f t="shared" si="114"/>
        <v>10.799999999999999</v>
      </c>
      <c r="V679" s="18" t="str">
        <f>IF(R679="","",VLOOKUP(R679,CUSTOMS!$E$3:$N$1470,5,FALSE))</f>
        <v>千克</v>
      </c>
      <c r="W679" s="33">
        <f>IF(R679="","",VLOOKUP(R679,CUSTOMS!$E$3:$N$2548,6,FALSE))</f>
        <v>1</v>
      </c>
      <c r="X679" s="33">
        <f t="shared" si="115"/>
        <v>10.799999999999999</v>
      </c>
      <c r="Y679" s="18" t="str">
        <f>IF(R679="","",VLOOKUP(R679,CUSTOMS!$E$3:$N$2548,8,FALSE))</f>
        <v>美元</v>
      </c>
      <c r="Z679" s="18" t="str">
        <f>IF(R679="","",VLOOKUP(R679,CUSTOMS!$E$3:$N$2548,9,FALSE))</f>
        <v>中国</v>
      </c>
      <c r="AA679" s="18" t="str">
        <f>IF(R679="","",VLOOKUP(R679,CUSTOMS!$E$3:$N$2548,10,FALSE))</f>
        <v>印度尼西亚</v>
      </c>
      <c r="AB679" s="33">
        <f>IF(R679="","",VLOOKUP(G679,WMS!$E$3:$T$2203,15,FALSE))</f>
        <v>0.11249999999999999</v>
      </c>
      <c r="AC679" s="33">
        <f t="shared" si="116"/>
        <v>10.799999999999999</v>
      </c>
      <c r="AD679" s="33" t="str">
        <f>IF(S679="","",VLOOKUP(S679,海关监管条件!$A$1:$B$3000,2,FALSE))</f>
        <v xml:space="preserve">无 </v>
      </c>
    </row>
    <row r="680" spans="1:30">
      <c r="A680" s="2">
        <v>43649</v>
      </c>
      <c r="B680" s="2">
        <v>43651</v>
      </c>
      <c r="C680" s="2" t="s">
        <v>4271</v>
      </c>
      <c r="D680" s="19" t="s">
        <v>395</v>
      </c>
      <c r="E680" s="19" t="s">
        <v>2714</v>
      </c>
      <c r="F680" s="19" t="s">
        <v>2840</v>
      </c>
      <c r="G680" s="17" t="str">
        <f t="shared" si="110"/>
        <v>KG-ARI-1808-00019-00202/42433095Q</v>
      </c>
      <c r="H680" s="18">
        <f>IF(G680="","",VLOOKUP(G680,WMS!$E$3:$Q$2203,7,FALSE))</f>
        <v>2</v>
      </c>
      <c r="I680" s="18">
        <f>IF(G680="","",VLOOKUP(G680,WMS!$E$3:$Q$2203,8,FALSE))</f>
        <v>8.1999999999999993</v>
      </c>
      <c r="J680" s="18">
        <f>IF(G680="","",VLOOKUP(G680,WMS!$E$3:$Q$2203,13,FALSE))</f>
        <v>0.127</v>
      </c>
      <c r="K680" s="26" t="b">
        <f t="shared" si="111"/>
        <v>1</v>
      </c>
      <c r="L680" s="7">
        <v>7</v>
      </c>
      <c r="M680" s="27">
        <f>IF(G680="","",VLOOKUP(G680,WMS!$E$3:$U$2203,7,0)*L680)</f>
        <v>14</v>
      </c>
      <c r="N680" s="28" t="str">
        <f>IF(G680="","",VLOOKUP(G680,WMS!$E$3:$U$2203,17,0))</f>
        <v>A12-101</v>
      </c>
      <c r="O680" s="29">
        <f t="shared" si="112"/>
        <v>57.399999999999991</v>
      </c>
      <c r="P680" s="29">
        <f t="shared" si="113"/>
        <v>0.88900000000000001</v>
      </c>
      <c r="Q680" s="26" t="str">
        <f>IF(G680="","",VLOOKUP(G680,WMS!$E$3:$G$2203,2,FALSE))</f>
        <v>KAS18112901</v>
      </c>
      <c r="R680" s="26" t="str">
        <f>IF(G680="","",VLOOKUP(G680,WMS!$E$3:$G$2203,3,FALSE))</f>
        <v>KAS18112901161</v>
      </c>
      <c r="S680" s="17" t="str">
        <f>IF(R680="","",VLOOKUP(R680,CUSTOMS!$E$3:$N$2548,2,FALSE))</f>
        <v>7323930000</v>
      </c>
      <c r="T680" s="17" t="str">
        <f>IF(R680="","",VLOOKUP(R680,CUSTOMS!$E$3:$N$2548,3,FALSE))</f>
        <v>不锈钢垃圾桶</v>
      </c>
      <c r="U680" s="18">
        <f t="shared" si="114"/>
        <v>14</v>
      </c>
      <c r="V680" s="18" t="str">
        <f>IF(R680="","",VLOOKUP(R680,CUSTOMS!$E$3:$N$1470,5,FALSE))</f>
        <v>只</v>
      </c>
      <c r="W680" s="33">
        <f>IF(R680="","",VLOOKUP(R680,CUSTOMS!$E$3:$N$2548,6,FALSE))</f>
        <v>3.3027272727272701</v>
      </c>
      <c r="X680" s="33">
        <f t="shared" si="115"/>
        <v>46.238181818181779</v>
      </c>
      <c r="Y680" s="18" t="str">
        <f>IF(R680="","",VLOOKUP(R680,CUSTOMS!$E$3:$N$2548,8,FALSE))</f>
        <v>美元</v>
      </c>
      <c r="Z680" s="18" t="str">
        <f>IF(R680="","",VLOOKUP(R680,CUSTOMS!$E$3:$N$2548,9,FALSE))</f>
        <v>中国</v>
      </c>
      <c r="AA680" s="18" t="str">
        <f>IF(R680="","",VLOOKUP(R680,CUSTOMS!$E$3:$N$2548,10,FALSE))</f>
        <v>中国</v>
      </c>
      <c r="AB680" s="33">
        <f>IF(R680="","",VLOOKUP(G680,WMS!$E$3:$T$2203,15,FALSE))</f>
        <v>1.8615384615384616</v>
      </c>
      <c r="AC680" s="33">
        <f t="shared" si="116"/>
        <v>26.061538461538461</v>
      </c>
      <c r="AD680" s="33" t="str">
        <f>IF(S680="","",VLOOKUP(S680,海关监管条件!$A$1:$B$3000,2,FALSE))</f>
        <v xml:space="preserve">A </v>
      </c>
    </row>
    <row r="681" spans="1:30">
      <c r="A681" s="2">
        <v>43649</v>
      </c>
      <c r="B681" s="2">
        <v>43651</v>
      </c>
      <c r="C681" s="2" t="s">
        <v>4271</v>
      </c>
      <c r="D681" s="3" t="s">
        <v>4272</v>
      </c>
      <c r="E681" s="3" t="s">
        <v>2730</v>
      </c>
      <c r="F681" s="3" t="s">
        <v>4273</v>
      </c>
      <c r="G681" s="17" t="str">
        <f t="shared" si="110"/>
        <v>KG-ARI-1808-00019-00216/42629658</v>
      </c>
      <c r="H681" s="18">
        <f>IF(G681="","",VLOOKUP(G681,WMS!$E$3:$Q$2203,7,FALSE))</f>
        <v>12</v>
      </c>
      <c r="I681" s="18">
        <f>IF(G681="","",VLOOKUP(G681,WMS!$E$3:$Q$2203,8,FALSE))</f>
        <v>2.65</v>
      </c>
      <c r="J681" s="18">
        <f>IF(G681="","",VLOOKUP(G681,WMS!$E$3:$Q$2203,13,FALSE))</f>
        <v>3.6999999999999998E-2</v>
      </c>
      <c r="K681" s="26" t="b">
        <f t="shared" si="111"/>
        <v>1</v>
      </c>
      <c r="L681" s="7">
        <v>3</v>
      </c>
      <c r="M681" s="27">
        <f>IF(G681="","",VLOOKUP(G681,WMS!$E$3:$U$2203,7,0)*L681)</f>
        <v>36</v>
      </c>
      <c r="N681" s="28" t="str">
        <f>IF(G681="","",VLOOKUP(G681,WMS!$E$3:$U$2203,17,0))</f>
        <v>A18-103</v>
      </c>
      <c r="O681" s="29">
        <f t="shared" si="112"/>
        <v>7.9499999999999993</v>
      </c>
      <c r="P681" s="29">
        <f t="shared" si="113"/>
        <v>0.11099999999999999</v>
      </c>
      <c r="Q681" s="26" t="str">
        <f>IF(G681="","",VLOOKUP(G681,WMS!$E$3:$G$2203,2,FALSE))</f>
        <v>KAS18100801</v>
      </c>
      <c r="R681" s="26" t="str">
        <f>IF(G681="","",VLOOKUP(G681,WMS!$E$3:$G$2203,3,FALSE))</f>
        <v>KAS1810080102</v>
      </c>
      <c r="S681" s="17" t="str">
        <f>IF(R681="","",VLOOKUP(R681,CUSTOMS!$E$3:$N$2548,2,FALSE))</f>
        <v>3924100000</v>
      </c>
      <c r="T681" s="17" t="str">
        <f>IF(R681="","",VLOOKUP(R681,CUSTOMS!$E$3:$N$2548,3,FALSE))</f>
        <v>塑胶食物盒/A</v>
      </c>
      <c r="U681" s="18">
        <f t="shared" si="114"/>
        <v>7.2</v>
      </c>
      <c r="V681" s="18" t="str">
        <f>IF(R681="","",VLOOKUP(R681,CUSTOMS!$E$3:$N$1470,5,FALSE))</f>
        <v>千克</v>
      </c>
      <c r="W681" s="33">
        <f>IF(R681="","",VLOOKUP(R681,CUSTOMS!$E$3:$N$2548,6,FALSE))</f>
        <v>2</v>
      </c>
      <c r="X681" s="33">
        <f t="shared" si="115"/>
        <v>14.4</v>
      </c>
      <c r="Y681" s="18" t="str">
        <f>IF(R681="","",VLOOKUP(R681,CUSTOMS!$E$3:$N$2548,8,FALSE))</f>
        <v>美元</v>
      </c>
      <c r="Z681" s="18" t="str">
        <f>IF(R681="","",VLOOKUP(R681,CUSTOMS!$E$3:$N$2548,9,FALSE))</f>
        <v>中国</v>
      </c>
      <c r="AA681" s="18" t="str">
        <f>IF(R681="","",VLOOKUP(R681,CUSTOMS!$E$3:$N$2548,10,FALSE))</f>
        <v>美国</v>
      </c>
      <c r="AB681" s="33">
        <f>IF(R681="","",VLOOKUP(G681,WMS!$E$3:$T$2203,15,FALSE))</f>
        <v>0.2</v>
      </c>
      <c r="AC681" s="33">
        <f t="shared" si="116"/>
        <v>7.2</v>
      </c>
      <c r="AD681" s="33" t="str">
        <f>IF(S681="","",VLOOKUP(S681,海关监管条件!$A$1:$B$3000,2,FALSE))</f>
        <v xml:space="preserve">A </v>
      </c>
    </row>
    <row r="682" spans="1:30">
      <c r="A682" s="2">
        <v>43649</v>
      </c>
      <c r="B682" s="2">
        <v>43651</v>
      </c>
      <c r="C682" s="2" t="s">
        <v>4271</v>
      </c>
      <c r="D682" s="19" t="s">
        <v>367</v>
      </c>
      <c r="E682" s="19" t="s">
        <v>2778</v>
      </c>
      <c r="F682" s="19">
        <v>42534921</v>
      </c>
      <c r="G682" s="17" t="str">
        <f t="shared" si="110"/>
        <v>KG-ARI-1808-00019-00372/42534921</v>
      </c>
      <c r="H682" s="18">
        <f>IF(G682="","",VLOOKUP(G682,WMS!$E$3:$Q$2203,7,FALSE))</f>
        <v>6</v>
      </c>
      <c r="I682" s="18">
        <f>IF(G682="","",VLOOKUP(G682,WMS!$E$3:$Q$2203,8,FALSE))</f>
        <v>6.95</v>
      </c>
      <c r="J682" s="18">
        <f>IF(G682="","",VLOOKUP(G682,WMS!$E$3:$Q$2203,13,FALSE))</f>
        <v>2.1000000000000001E-2</v>
      </c>
      <c r="K682" s="26" t="b">
        <f t="shared" si="111"/>
        <v>1</v>
      </c>
      <c r="L682" s="7">
        <v>23</v>
      </c>
      <c r="M682" s="27">
        <f>IF(G682="","",VLOOKUP(G682,WMS!$E$3:$U$2203,7,0)*L682)</f>
        <v>138</v>
      </c>
      <c r="N682" s="28" t="str">
        <f>IF(G682="","",VLOOKUP(G682,WMS!$E$3:$U$2203,17,0))</f>
        <v>A22-304</v>
      </c>
      <c r="O682" s="29">
        <f t="shared" si="112"/>
        <v>159.85</v>
      </c>
      <c r="P682" s="29">
        <f t="shared" si="113"/>
        <v>0.48300000000000004</v>
      </c>
      <c r="Q682" s="26" t="str">
        <f>IF(G682="","",VLOOKUP(G682,WMS!$E$3:$G$2203,2,FALSE))</f>
        <v>KAS18111901</v>
      </c>
      <c r="R682" s="26" t="str">
        <f>IF(G682="","",VLOOKUP(G682,WMS!$E$3:$G$2203,3,FALSE))</f>
        <v>KAS1811190105</v>
      </c>
      <c r="S682" s="17" t="str">
        <f>IF(R682="","",VLOOKUP(R682,CUSTOMS!$E$3:$N$2548,2,FALSE))</f>
        <v>6911101900</v>
      </c>
      <c r="T682" s="17" t="str">
        <f>IF(R682="","",VLOOKUP(R682,CUSTOMS!$E$3:$N$2548,3,FALSE))</f>
        <v>日用瓷:盘.锅.壶</v>
      </c>
      <c r="U682" s="18">
        <f t="shared" si="114"/>
        <v>138</v>
      </c>
      <c r="V682" s="18" t="str">
        <f>IF(R682="","",VLOOKUP(R682,CUSTOMS!$E$3:$N$1470,5,FALSE))</f>
        <v>只</v>
      </c>
      <c r="W682" s="33">
        <f>IF(R682="","",VLOOKUP(R682,CUSTOMS!$E$3:$N$2548,6,FALSE))</f>
        <v>1</v>
      </c>
      <c r="X682" s="33">
        <f t="shared" si="115"/>
        <v>138</v>
      </c>
      <c r="Y682" s="18" t="str">
        <f>IF(R682="","",VLOOKUP(R682,CUSTOMS!$E$3:$N$2548,8,FALSE))</f>
        <v>港币</v>
      </c>
      <c r="Z682" s="18" t="str">
        <f>IF(R682="","",VLOOKUP(R682,CUSTOMS!$E$3:$N$2548,9,FALSE))</f>
        <v>中国</v>
      </c>
      <c r="AA682" s="18" t="str">
        <f>IF(R682="","",VLOOKUP(R682,CUSTOMS!$E$3:$N$2548,10,FALSE))</f>
        <v>美国</v>
      </c>
      <c r="AB682" s="33">
        <f>IF(R682="","",VLOOKUP(G682,WMS!$E$3:$T$2203,15,FALSE))</f>
        <v>1.1166666666666667</v>
      </c>
      <c r="AC682" s="33">
        <f t="shared" si="116"/>
        <v>154.1</v>
      </c>
      <c r="AD682" s="33" t="str">
        <f>IF(S682="","",VLOOKUP(S682,海关监管条件!$A$1:$B$3000,2,FALSE))</f>
        <v>A</v>
      </c>
    </row>
    <row r="683" spans="1:30">
      <c r="A683" s="2">
        <v>43649</v>
      </c>
      <c r="B683" s="2">
        <v>43651</v>
      </c>
      <c r="C683" s="2" t="s">
        <v>4271</v>
      </c>
      <c r="D683" s="19" t="s">
        <v>2805</v>
      </c>
      <c r="E683" s="19" t="s">
        <v>2806</v>
      </c>
      <c r="F683" s="19">
        <v>42641162</v>
      </c>
      <c r="G683" s="17" t="str">
        <f t="shared" si="110"/>
        <v>KG-ARI-1808-00019-00586/42641162</v>
      </c>
      <c r="H683" s="18">
        <f>IF(G683="","",VLOOKUP(G683,WMS!$E$3:$Q$2203,7,FALSE))</f>
        <v>4</v>
      </c>
      <c r="I683" s="18">
        <f>IF(G683="","",VLOOKUP(G683,WMS!$E$3:$Q$2203,8,FALSE))</f>
        <v>10.35</v>
      </c>
      <c r="J683" s="18">
        <f>IF(G683="","",VLOOKUP(G683,WMS!$E$3:$Q$2203,13,FALSE))</f>
        <v>3.4000000000000002E-2</v>
      </c>
      <c r="K683" s="26" t="b">
        <f t="shared" si="111"/>
        <v>1</v>
      </c>
      <c r="L683" s="7">
        <v>14</v>
      </c>
      <c r="M683" s="27">
        <f>IF(G683="","",VLOOKUP(G683,WMS!$E$3:$U$2203,7,0)*L683)</f>
        <v>56</v>
      </c>
      <c r="N683" s="28" t="str">
        <f>IF(G683="","",VLOOKUP(G683,WMS!$E$3:$U$2203,17,0))</f>
        <v>A22-201</v>
      </c>
      <c r="O683" s="29">
        <f t="shared" si="112"/>
        <v>144.9</v>
      </c>
      <c r="P683" s="29">
        <f t="shared" si="113"/>
        <v>0.47600000000000003</v>
      </c>
      <c r="Q683" s="26" t="str">
        <f>IF(G683="","",VLOOKUP(G683,WMS!$E$3:$G$2203,2,FALSE))</f>
        <v>KAS18111901</v>
      </c>
      <c r="R683" s="26" t="str">
        <f>IF(G683="","",VLOOKUP(G683,WMS!$E$3:$G$2203,3,FALSE))</f>
        <v>KAS1811190105</v>
      </c>
      <c r="S683" s="17" t="str">
        <f>IF(R683="","",VLOOKUP(R683,CUSTOMS!$E$3:$N$2548,2,FALSE))</f>
        <v>6911101900</v>
      </c>
      <c r="T683" s="17" t="str">
        <f>IF(R683="","",VLOOKUP(R683,CUSTOMS!$E$3:$N$2548,3,FALSE))</f>
        <v>日用瓷:盘.锅.壶</v>
      </c>
      <c r="U683" s="18">
        <f t="shared" si="114"/>
        <v>56</v>
      </c>
      <c r="V683" s="18" t="str">
        <f>IF(R683="","",VLOOKUP(R683,CUSTOMS!$E$3:$N$1470,5,FALSE))</f>
        <v>只</v>
      </c>
      <c r="W683" s="33">
        <f>IF(R683="","",VLOOKUP(R683,CUSTOMS!$E$3:$N$2548,6,FALSE))</f>
        <v>1</v>
      </c>
      <c r="X683" s="33">
        <f t="shared" si="115"/>
        <v>56</v>
      </c>
      <c r="Y683" s="18" t="str">
        <f>IF(R683="","",VLOOKUP(R683,CUSTOMS!$E$3:$N$2548,8,FALSE))</f>
        <v>港币</v>
      </c>
      <c r="Z683" s="18" t="str">
        <f>IF(R683="","",VLOOKUP(R683,CUSTOMS!$E$3:$N$2548,9,FALSE))</f>
        <v>中国</v>
      </c>
      <c r="AA683" s="18" t="str">
        <f>IF(R683="","",VLOOKUP(R683,CUSTOMS!$E$3:$N$2548,10,FALSE))</f>
        <v>美国</v>
      </c>
      <c r="AB683" s="33">
        <f>IF(R683="","",VLOOKUP(G683,WMS!$E$3:$T$2203,15,FALSE))</f>
        <v>1.95</v>
      </c>
      <c r="AC683" s="33">
        <f t="shared" si="116"/>
        <v>109.2</v>
      </c>
      <c r="AD683" s="33" t="str">
        <f>IF(S683="","",VLOOKUP(S683,海关监管条件!$A$1:$B$3000,2,FALSE))</f>
        <v>A</v>
      </c>
    </row>
    <row r="684" spans="1:30">
      <c r="A684" s="2">
        <v>43649</v>
      </c>
      <c r="B684" s="2">
        <v>43651</v>
      </c>
      <c r="C684" s="2" t="s">
        <v>4271</v>
      </c>
      <c r="D684" s="3" t="s">
        <v>862</v>
      </c>
      <c r="E684" s="3" t="s">
        <v>3216</v>
      </c>
      <c r="F684" s="3" t="s">
        <v>4274</v>
      </c>
      <c r="G684" s="17" t="str">
        <f t="shared" si="110"/>
        <v>KG-ARI-1812-00048-00948/41521267</v>
      </c>
      <c r="H684" s="18">
        <f>IF(G684="","",VLOOKUP(G684,WMS!$E$3:$Q$2203,7,FALSE))</f>
        <v>12</v>
      </c>
      <c r="I684" s="18">
        <f>IF(G684="","",VLOOKUP(G684,WMS!$E$3:$Q$2203,8,FALSE))</f>
        <v>2.7</v>
      </c>
      <c r="J684" s="18">
        <f>IF(G684="","",VLOOKUP(G684,WMS!$E$3:$Q$2203,13,FALSE))</f>
        <v>2.3E-2</v>
      </c>
      <c r="K684" s="26" t="b">
        <f t="shared" si="111"/>
        <v>1</v>
      </c>
      <c r="L684" s="7">
        <v>2</v>
      </c>
      <c r="M684" s="27">
        <f>IF(G684="","",VLOOKUP(G684,WMS!$E$3:$U$2203,7,0)*L684)</f>
        <v>24</v>
      </c>
      <c r="N684" s="28" t="str">
        <f>IF(G684="","",VLOOKUP(G684,WMS!$E$3:$U$2203,17,0))</f>
        <v>A16-202</v>
      </c>
      <c r="O684" s="29">
        <f t="shared" si="112"/>
        <v>5.4</v>
      </c>
      <c r="P684" s="29">
        <f t="shared" si="113"/>
        <v>4.5999999999999999E-2</v>
      </c>
      <c r="Q684" s="26" t="str">
        <f>IF(G684="","",VLOOKUP(G684,WMS!$E$3:$G$2203,2,FALSE))</f>
        <v>KAS19010702</v>
      </c>
      <c r="R684" s="26" t="str">
        <f>IF(G684="","",VLOOKUP(G684,WMS!$E$3:$G$2203,3,FALSE))</f>
        <v>KAS1901070205</v>
      </c>
      <c r="S684" s="17" t="str">
        <f>IF(R684="","",VLOOKUP(R684,CUSTOMS!$E$3:$N$2548,2,FALSE))</f>
        <v>3924900000</v>
      </c>
      <c r="T684" s="17" t="str">
        <f>IF(R684="","",VLOOKUP(R684,CUSTOMS!$E$3:$N$2548,3,FALSE))</f>
        <v>塑胶胶篮</v>
      </c>
      <c r="U684" s="18">
        <f t="shared" si="114"/>
        <v>4.1999999999999993</v>
      </c>
      <c r="V684" s="18" t="str">
        <f>IF(R684="","",VLOOKUP(R684,CUSTOMS!$E$3:$N$1470,5,FALSE))</f>
        <v>千克</v>
      </c>
      <c r="W684" s="33">
        <f>IF(R684="","",VLOOKUP(R684,CUSTOMS!$E$3:$N$2548,6,FALSE))</f>
        <v>2</v>
      </c>
      <c r="X684" s="33">
        <f t="shared" si="115"/>
        <v>8.3999999999999986</v>
      </c>
      <c r="Y684" s="18" t="str">
        <f>IF(R684="","",VLOOKUP(R684,CUSTOMS!$E$3:$N$2548,8,FALSE))</f>
        <v>美元</v>
      </c>
      <c r="Z684" s="18" t="str">
        <f>IF(R684="","",VLOOKUP(R684,CUSTOMS!$E$3:$N$2548,9,FALSE))</f>
        <v>中国</v>
      </c>
      <c r="AA684" s="18" t="str">
        <f>IF(R684="","",VLOOKUP(R684,CUSTOMS!$E$3:$N$2548,10,FALSE))</f>
        <v>美国</v>
      </c>
      <c r="AB684" s="33">
        <f>IF(R684="","",VLOOKUP(G684,WMS!$E$3:$T$2203,15,FALSE))</f>
        <v>0.17499999999999999</v>
      </c>
      <c r="AC684" s="33">
        <f t="shared" si="116"/>
        <v>4.1999999999999993</v>
      </c>
      <c r="AD684" s="33" t="str">
        <f>IF(S684="","",VLOOKUP(S684,海关监管条件!$A$1:$B$3000,2,FALSE))</f>
        <v xml:space="preserve">A </v>
      </c>
    </row>
    <row r="685" spans="1:30">
      <c r="A685" s="2">
        <v>43649</v>
      </c>
      <c r="B685" s="2">
        <v>43651</v>
      </c>
      <c r="C685" s="2" t="s">
        <v>4271</v>
      </c>
      <c r="D685" s="3" t="s">
        <v>862</v>
      </c>
      <c r="E685" s="3" t="s">
        <v>3216</v>
      </c>
      <c r="F685" s="3" t="s">
        <v>4275</v>
      </c>
      <c r="G685" s="17" t="str">
        <f t="shared" ref="G685:G748" si="117">IF(F685="","",E685&amp;"/"&amp;F685)</f>
        <v>KG-ARI-1812-00048-00948/42622352</v>
      </c>
      <c r="H685" s="18">
        <f>IF(G685="","",VLOOKUP(G685,WMS!$E$3:$Q$2203,7,FALSE))</f>
        <v>16</v>
      </c>
      <c r="I685" s="18">
        <f>IF(G685="","",VLOOKUP(G685,WMS!$E$3:$Q$2203,8,FALSE))</f>
        <v>2.0499999999999998</v>
      </c>
      <c r="J685" s="18">
        <f>IF(G685="","",VLOOKUP(G685,WMS!$E$3:$Q$2203,13,FALSE))</f>
        <v>1.4999999999999999E-2</v>
      </c>
      <c r="K685" s="26" t="b">
        <f t="shared" ref="K685:K748" si="118">IF(M685="","",EXACT(H685,M685/L685))</f>
        <v>1</v>
      </c>
      <c r="L685" s="7">
        <v>4</v>
      </c>
      <c r="M685" s="27">
        <f>IF(G685="","",VLOOKUP(G685,WMS!$E$3:$U$2203,7,0)*L685)</f>
        <v>64</v>
      </c>
      <c r="N685" s="28" t="str">
        <f>IF(G685="","",VLOOKUP(G685,WMS!$E$3:$U$2203,17,0))</f>
        <v>A07-203</v>
      </c>
      <c r="O685" s="29">
        <f t="shared" ref="O685:O748" si="119">IF(L685="","",I685*L685)</f>
        <v>8.1999999999999993</v>
      </c>
      <c r="P685" s="29">
        <f t="shared" ref="P685:P748" si="120">IF(L685="","",J685*L685)</f>
        <v>0.06</v>
      </c>
      <c r="Q685" s="26" t="str">
        <f>IF(G685="","",VLOOKUP(G685,WMS!$E$3:$G$2203,2,FALSE))</f>
        <v>KAS19010703</v>
      </c>
      <c r="R685" s="26" t="str">
        <f>IF(G685="","",VLOOKUP(G685,WMS!$E$3:$G$2203,3,FALSE))</f>
        <v>KAS1901070302</v>
      </c>
      <c r="S685" s="17" t="str">
        <f>IF(R685="","",VLOOKUP(R685,CUSTOMS!$E$3:$N$2548,2,FALSE))</f>
        <v>3924100000</v>
      </c>
      <c r="T685" s="17" t="str">
        <f>IF(R685="","",VLOOKUP(R685,CUSTOMS!$E$3:$N$2548,3,FALSE))</f>
        <v>塑胶食物盒/C</v>
      </c>
      <c r="U685" s="18">
        <f t="shared" ref="U685:U748" si="121">IF(V685="","",IF(V685="千克",M685*AB685,M685))</f>
        <v>6.4</v>
      </c>
      <c r="V685" s="18" t="str">
        <f>IF(R685="","",VLOOKUP(R685,CUSTOMS!$E$3:$N$1470,5,FALSE))</f>
        <v>千克</v>
      </c>
      <c r="W685" s="33">
        <f>IF(R685="","",VLOOKUP(R685,CUSTOMS!$E$3:$N$2548,6,FALSE))</f>
        <v>2</v>
      </c>
      <c r="X685" s="33">
        <f t="shared" ref="X685:X748" si="122">IF(W685="","",U685*W685)</f>
        <v>12.8</v>
      </c>
      <c r="Y685" s="18" t="str">
        <f>IF(R685="","",VLOOKUP(R685,CUSTOMS!$E$3:$N$2548,8,FALSE))</f>
        <v>美元</v>
      </c>
      <c r="Z685" s="18" t="str">
        <f>IF(R685="","",VLOOKUP(R685,CUSTOMS!$E$3:$N$2548,9,FALSE))</f>
        <v>中国</v>
      </c>
      <c r="AA685" s="18" t="str">
        <f>IF(R685="","",VLOOKUP(R685,CUSTOMS!$E$3:$N$2548,10,FALSE))</f>
        <v>美国</v>
      </c>
      <c r="AB685" s="33">
        <f>IF(R685="","",VLOOKUP(G685,WMS!$E$3:$T$2203,15,FALSE))</f>
        <v>0.1</v>
      </c>
      <c r="AC685" s="33">
        <f t="shared" ref="AC685:AC748" si="123">IF(AB685="","",M685*AB685)</f>
        <v>6.4</v>
      </c>
      <c r="AD685" s="33" t="str">
        <f>IF(S685="","",VLOOKUP(S685,海关监管条件!$A$1:$B$3000,2,FALSE))</f>
        <v xml:space="preserve">A </v>
      </c>
    </row>
    <row r="686" spans="1:30">
      <c r="A686" s="2">
        <v>43649</v>
      </c>
      <c r="B686" s="2">
        <v>43651</v>
      </c>
      <c r="C686" s="2" t="s">
        <v>4271</v>
      </c>
      <c r="D686" s="3" t="s">
        <v>862</v>
      </c>
      <c r="E686" s="3" t="s">
        <v>3216</v>
      </c>
      <c r="F686" s="3" t="s">
        <v>4276</v>
      </c>
      <c r="G686" s="17" t="str">
        <f t="shared" si="117"/>
        <v>KG-ARI-1812-00048-00948/42622512</v>
      </c>
      <c r="H686" s="18">
        <f>IF(G686="","",VLOOKUP(G686,WMS!$E$3:$Q$2203,7,FALSE))</f>
        <v>12</v>
      </c>
      <c r="I686" s="18">
        <f>IF(G686="","",VLOOKUP(G686,WMS!$E$3:$Q$2203,8,FALSE))</f>
        <v>2.95</v>
      </c>
      <c r="J686" s="18">
        <f>IF(G686="","",VLOOKUP(G686,WMS!$E$3:$Q$2203,13,FALSE))</f>
        <v>2.8000000000000001E-2</v>
      </c>
      <c r="K686" s="26" t="b">
        <f t="shared" si="118"/>
        <v>1</v>
      </c>
      <c r="L686" s="7">
        <v>1</v>
      </c>
      <c r="M686" s="27">
        <f>IF(G686="","",VLOOKUP(G686,WMS!$E$3:$U$2203,7,0)*L686)</f>
        <v>12</v>
      </c>
      <c r="N686" s="28" t="str">
        <f>IF(G686="","",VLOOKUP(G686,WMS!$E$3:$U$2203,17,0))</f>
        <v>A18-304</v>
      </c>
      <c r="O686" s="29">
        <f t="shared" si="119"/>
        <v>2.95</v>
      </c>
      <c r="P686" s="29">
        <f t="shared" si="120"/>
        <v>2.8000000000000001E-2</v>
      </c>
      <c r="Q686" s="26" t="str">
        <f>IF(G686="","",VLOOKUP(G686,WMS!$E$3:$G$2203,2,FALSE))</f>
        <v>KAS19010702</v>
      </c>
      <c r="R686" s="26" t="str">
        <f>IF(G686="","",VLOOKUP(G686,WMS!$E$3:$G$2203,3,FALSE))</f>
        <v>KAS1901070203</v>
      </c>
      <c r="S686" s="17" t="str">
        <f>IF(R686="","",VLOOKUP(R686,CUSTOMS!$E$3:$N$2548,2,FALSE))</f>
        <v>3924100000</v>
      </c>
      <c r="T686" s="17" t="str">
        <f>IF(R686="","",VLOOKUP(R686,CUSTOMS!$E$3:$N$2548,3,FALSE))</f>
        <v>塑胶食物盒/C</v>
      </c>
      <c r="U686" s="18">
        <f t="shared" si="121"/>
        <v>2.3928571428571432</v>
      </c>
      <c r="V686" s="18" t="str">
        <f>IF(R686="","",VLOOKUP(R686,CUSTOMS!$E$3:$N$1470,5,FALSE))</f>
        <v>千克</v>
      </c>
      <c r="W686" s="33">
        <f>IF(R686="","",VLOOKUP(R686,CUSTOMS!$E$3:$N$2548,6,FALSE))</f>
        <v>2</v>
      </c>
      <c r="X686" s="33">
        <f t="shared" si="122"/>
        <v>4.7857142857142865</v>
      </c>
      <c r="Y686" s="18" t="str">
        <f>IF(R686="","",VLOOKUP(R686,CUSTOMS!$E$3:$N$2548,8,FALSE))</f>
        <v>美元</v>
      </c>
      <c r="Z686" s="18" t="str">
        <f>IF(R686="","",VLOOKUP(R686,CUSTOMS!$E$3:$N$2548,9,FALSE))</f>
        <v>中国</v>
      </c>
      <c r="AA686" s="18" t="str">
        <f>IF(R686="","",VLOOKUP(R686,CUSTOMS!$E$3:$N$2548,10,FALSE))</f>
        <v>美国</v>
      </c>
      <c r="AB686" s="33">
        <f>IF(R686="","",VLOOKUP(G686,WMS!$E$3:$T$2203,15,FALSE))</f>
        <v>0.19940476190476192</v>
      </c>
      <c r="AC686" s="33">
        <f t="shared" si="123"/>
        <v>2.3928571428571432</v>
      </c>
      <c r="AD686" s="33" t="str">
        <f>IF(S686="","",VLOOKUP(S686,海关监管条件!$A$1:$B$3000,2,FALSE))</f>
        <v xml:space="preserve">A </v>
      </c>
    </row>
    <row r="687" spans="1:30">
      <c r="A687" s="2">
        <v>43649</v>
      </c>
      <c r="B687" s="2">
        <v>43651</v>
      </c>
      <c r="C687" s="2" t="s">
        <v>4271</v>
      </c>
      <c r="D687" s="3" t="s">
        <v>862</v>
      </c>
      <c r="E687" s="3" t="s">
        <v>3216</v>
      </c>
      <c r="F687" s="3" t="s">
        <v>4277</v>
      </c>
      <c r="G687" s="17" t="str">
        <f t="shared" si="117"/>
        <v>KG-ARI-1812-00048-00948/42622642</v>
      </c>
      <c r="H687" s="18">
        <f>IF(G687="","",VLOOKUP(G687,WMS!$E$3:$Q$2203,7,FALSE))</f>
        <v>12</v>
      </c>
      <c r="I687" s="18">
        <f>IF(G687="","",VLOOKUP(G687,WMS!$E$3:$Q$2203,8,FALSE))</f>
        <v>1.65</v>
      </c>
      <c r="J687" s="18">
        <f>IF(G687="","",VLOOKUP(G687,WMS!$E$3:$Q$2203,13,FALSE))</f>
        <v>1.4E-2</v>
      </c>
      <c r="K687" s="26" t="b">
        <f t="shared" si="118"/>
        <v>1</v>
      </c>
      <c r="L687" s="7">
        <v>4</v>
      </c>
      <c r="M687" s="27">
        <f>IF(G687="","",VLOOKUP(G687,WMS!$E$3:$U$2203,7,0)*L687)</f>
        <v>48</v>
      </c>
      <c r="N687" s="28" t="str">
        <f>IF(G687="","",VLOOKUP(G687,WMS!$E$3:$U$2203,17,0))</f>
        <v>A20-303</v>
      </c>
      <c r="O687" s="29">
        <f t="shared" si="119"/>
        <v>6.6</v>
      </c>
      <c r="P687" s="29">
        <f t="shared" si="120"/>
        <v>5.6000000000000001E-2</v>
      </c>
      <c r="Q687" s="26" t="str">
        <f>IF(G687="","",VLOOKUP(G687,WMS!$E$3:$G$2203,2,FALSE))</f>
        <v>KAS19010702</v>
      </c>
      <c r="R687" s="26" t="str">
        <f>IF(G687="","",VLOOKUP(G687,WMS!$E$3:$G$2203,3,FALSE))</f>
        <v>KAS1901070203</v>
      </c>
      <c r="S687" s="17" t="str">
        <f>IF(R687="","",VLOOKUP(R687,CUSTOMS!$E$3:$N$2548,2,FALSE))</f>
        <v>3924100000</v>
      </c>
      <c r="T687" s="17" t="str">
        <f>IF(R687="","",VLOOKUP(R687,CUSTOMS!$E$3:$N$2548,3,FALSE))</f>
        <v>塑胶食物盒/C</v>
      </c>
      <c r="U687" s="18">
        <f t="shared" si="121"/>
        <v>5.1111111111111107</v>
      </c>
      <c r="V687" s="18" t="str">
        <f>IF(R687="","",VLOOKUP(R687,CUSTOMS!$E$3:$N$1470,5,FALSE))</f>
        <v>千克</v>
      </c>
      <c r="W687" s="33">
        <f>IF(R687="","",VLOOKUP(R687,CUSTOMS!$E$3:$N$2548,6,FALSE))</f>
        <v>2</v>
      </c>
      <c r="X687" s="33">
        <f t="shared" si="122"/>
        <v>10.222222222222221</v>
      </c>
      <c r="Y687" s="18" t="str">
        <f>IF(R687="","",VLOOKUP(R687,CUSTOMS!$E$3:$N$2548,8,FALSE))</f>
        <v>美元</v>
      </c>
      <c r="Z687" s="18" t="str">
        <f>IF(R687="","",VLOOKUP(R687,CUSTOMS!$E$3:$N$2548,9,FALSE))</f>
        <v>中国</v>
      </c>
      <c r="AA687" s="18" t="str">
        <f>IF(R687="","",VLOOKUP(R687,CUSTOMS!$E$3:$N$2548,10,FALSE))</f>
        <v>美国</v>
      </c>
      <c r="AB687" s="33">
        <f>IF(R687="","",VLOOKUP(G687,WMS!$E$3:$T$2203,15,FALSE))</f>
        <v>0.10648148148148148</v>
      </c>
      <c r="AC687" s="33">
        <f t="shared" si="123"/>
        <v>5.1111111111111107</v>
      </c>
      <c r="AD687" s="33" t="str">
        <f>IF(S687="","",VLOOKUP(S687,海关监管条件!$A$1:$B$3000,2,FALSE))</f>
        <v xml:space="preserve">A </v>
      </c>
    </row>
    <row r="688" spans="1:30">
      <c r="A688" s="2">
        <v>43649</v>
      </c>
      <c r="B688" s="2">
        <v>43651</v>
      </c>
      <c r="C688" s="2" t="s">
        <v>4271</v>
      </c>
      <c r="D688" s="3" t="s">
        <v>862</v>
      </c>
      <c r="E688" s="3" t="s">
        <v>3216</v>
      </c>
      <c r="F688" s="3" t="s">
        <v>4278</v>
      </c>
      <c r="G688" s="17" t="str">
        <f t="shared" si="117"/>
        <v>KG-ARI-1812-00048-00948/42630180</v>
      </c>
      <c r="H688" s="18">
        <f>IF(G688="","",VLOOKUP(G688,WMS!$E$3:$Q$2203,7,FALSE))</f>
        <v>8</v>
      </c>
      <c r="I688" s="18">
        <f>IF(G688="","",VLOOKUP(G688,WMS!$E$3:$Q$2203,8,FALSE))</f>
        <v>2.5</v>
      </c>
      <c r="J688" s="18">
        <f>IF(G688="","",VLOOKUP(G688,WMS!$E$3:$Q$2203,13,FALSE))</f>
        <v>3.3000000000000002E-2</v>
      </c>
      <c r="K688" s="26" t="b">
        <f t="shared" si="118"/>
        <v>1</v>
      </c>
      <c r="L688" s="7">
        <v>1</v>
      </c>
      <c r="M688" s="27">
        <f>IF(G688="","",VLOOKUP(G688,WMS!$E$3:$U$2203,7,0)*L688)</f>
        <v>8</v>
      </c>
      <c r="N688" s="28" t="str">
        <f>IF(G688="","",VLOOKUP(G688,WMS!$E$3:$U$2203,17,0))</f>
        <v>A18-304</v>
      </c>
      <c r="O688" s="29">
        <f t="shared" si="119"/>
        <v>2.5</v>
      </c>
      <c r="P688" s="29">
        <f t="shared" si="120"/>
        <v>3.3000000000000002E-2</v>
      </c>
      <c r="Q688" s="26" t="str">
        <f>IF(G688="","",VLOOKUP(G688,WMS!$E$3:$G$2203,2,FALSE))</f>
        <v>KAS19010702</v>
      </c>
      <c r="R688" s="26" t="str">
        <f>IF(G688="","",VLOOKUP(G688,WMS!$E$3:$G$2203,3,FALSE))</f>
        <v>KAS1901070203</v>
      </c>
      <c r="S688" s="17" t="str">
        <f>IF(R688="","",VLOOKUP(R688,CUSTOMS!$E$3:$N$2548,2,FALSE))</f>
        <v>3924100000</v>
      </c>
      <c r="T688" s="17" t="str">
        <f>IF(R688="","",VLOOKUP(R688,CUSTOMS!$E$3:$N$2548,3,FALSE))</f>
        <v>塑胶食物盒/C</v>
      </c>
      <c r="U688" s="18">
        <f t="shared" si="121"/>
        <v>2</v>
      </c>
      <c r="V688" s="18" t="str">
        <f>IF(R688="","",VLOOKUP(R688,CUSTOMS!$E$3:$N$1470,5,FALSE))</f>
        <v>千克</v>
      </c>
      <c r="W688" s="33">
        <f>IF(R688="","",VLOOKUP(R688,CUSTOMS!$E$3:$N$2548,6,FALSE))</f>
        <v>2</v>
      </c>
      <c r="X688" s="33">
        <f t="shared" si="122"/>
        <v>4</v>
      </c>
      <c r="Y688" s="18" t="str">
        <f>IF(R688="","",VLOOKUP(R688,CUSTOMS!$E$3:$N$2548,8,FALSE))</f>
        <v>美元</v>
      </c>
      <c r="Z688" s="18" t="str">
        <f>IF(R688="","",VLOOKUP(R688,CUSTOMS!$E$3:$N$2548,9,FALSE))</f>
        <v>中国</v>
      </c>
      <c r="AA688" s="18" t="str">
        <f>IF(R688="","",VLOOKUP(R688,CUSTOMS!$E$3:$N$2548,10,FALSE))</f>
        <v>美国</v>
      </c>
      <c r="AB688" s="33">
        <f>IF(R688="","",VLOOKUP(G688,WMS!$E$3:$T$2203,15,FALSE))</f>
        <v>0.25</v>
      </c>
      <c r="AC688" s="33">
        <f t="shared" si="123"/>
        <v>2</v>
      </c>
      <c r="AD688" s="33" t="str">
        <f>IF(S688="","",VLOOKUP(S688,海关监管条件!$A$1:$B$3000,2,FALSE))</f>
        <v xml:space="preserve">A </v>
      </c>
    </row>
    <row r="689" spans="1:30">
      <c r="A689" s="2">
        <v>43649</v>
      </c>
      <c r="B689" s="2">
        <v>43651</v>
      </c>
      <c r="C689" s="2" t="s">
        <v>4271</v>
      </c>
      <c r="D689" s="3" t="s">
        <v>862</v>
      </c>
      <c r="E689" s="3" t="s">
        <v>3216</v>
      </c>
      <c r="F689" s="3" t="s">
        <v>4279</v>
      </c>
      <c r="G689" s="17" t="str">
        <f t="shared" si="117"/>
        <v>KG-ARI-1812-00048-00948/42630296</v>
      </c>
      <c r="H689" s="18">
        <f>IF(G689="","",VLOOKUP(G689,WMS!$E$3:$Q$2203,7,FALSE))</f>
        <v>12</v>
      </c>
      <c r="I689" s="18">
        <f>IF(G689="","",VLOOKUP(G689,WMS!$E$3:$Q$2203,8,FALSE))</f>
        <v>1.7</v>
      </c>
      <c r="J689" s="18">
        <f>IF(G689="","",VLOOKUP(G689,WMS!$E$3:$Q$2203,13,FALSE))</f>
        <v>0.02</v>
      </c>
      <c r="K689" s="26" t="b">
        <f t="shared" si="118"/>
        <v>1</v>
      </c>
      <c r="L689" s="7">
        <v>6</v>
      </c>
      <c r="M689" s="27">
        <f>IF(G689="","",VLOOKUP(G689,WMS!$E$3:$U$2203,7,0)*L689)</f>
        <v>72</v>
      </c>
      <c r="N689" s="28" t="str">
        <f>IF(G689="","",VLOOKUP(G689,WMS!$E$3:$U$2203,17,0))</f>
        <v>A36-203</v>
      </c>
      <c r="O689" s="29">
        <f t="shared" si="119"/>
        <v>10.199999999999999</v>
      </c>
      <c r="P689" s="29">
        <f t="shared" si="120"/>
        <v>0.12</v>
      </c>
      <c r="Q689" s="26" t="str">
        <f>IF(G689="","",VLOOKUP(G689,WMS!$E$3:$G$2203,2,FALSE))</f>
        <v>KAS19010702</v>
      </c>
      <c r="R689" s="26" t="str">
        <f>IF(G689="","",VLOOKUP(G689,WMS!$E$3:$G$2203,3,FALSE))</f>
        <v>KAS1901070203</v>
      </c>
      <c r="S689" s="17" t="str">
        <f>IF(R689="","",VLOOKUP(R689,CUSTOMS!$E$3:$N$2548,2,FALSE))</f>
        <v>3924100000</v>
      </c>
      <c r="T689" s="17" t="str">
        <f>IF(R689="","",VLOOKUP(R689,CUSTOMS!$E$3:$N$2548,3,FALSE))</f>
        <v>塑胶食物盒/C</v>
      </c>
      <c r="U689" s="18">
        <f t="shared" si="121"/>
        <v>7.2857142857142856</v>
      </c>
      <c r="V689" s="18" t="str">
        <f>IF(R689="","",VLOOKUP(R689,CUSTOMS!$E$3:$N$1470,5,FALSE))</f>
        <v>千克</v>
      </c>
      <c r="W689" s="33">
        <f>IF(R689="","",VLOOKUP(R689,CUSTOMS!$E$3:$N$2548,6,FALSE))</f>
        <v>2</v>
      </c>
      <c r="X689" s="33">
        <f t="shared" si="122"/>
        <v>14.571428571428571</v>
      </c>
      <c r="Y689" s="18" t="str">
        <f>IF(R689="","",VLOOKUP(R689,CUSTOMS!$E$3:$N$2548,8,FALSE))</f>
        <v>美元</v>
      </c>
      <c r="Z689" s="18" t="str">
        <f>IF(R689="","",VLOOKUP(R689,CUSTOMS!$E$3:$N$2548,9,FALSE))</f>
        <v>中国</v>
      </c>
      <c r="AA689" s="18" t="str">
        <f>IF(R689="","",VLOOKUP(R689,CUSTOMS!$E$3:$N$2548,10,FALSE))</f>
        <v>美国</v>
      </c>
      <c r="AB689" s="33">
        <f>IF(R689="","",VLOOKUP(G689,WMS!$E$3:$T$2203,15,FALSE))</f>
        <v>0.10119047619047619</v>
      </c>
      <c r="AC689" s="33">
        <f t="shared" si="123"/>
        <v>7.2857142857142856</v>
      </c>
      <c r="AD689" s="33" t="str">
        <f>IF(S689="","",VLOOKUP(S689,海关监管条件!$A$1:$B$3000,2,FALSE))</f>
        <v xml:space="preserve">A </v>
      </c>
    </row>
    <row r="690" spans="1:30">
      <c r="A690" s="2">
        <v>43649</v>
      </c>
      <c r="B690" s="2">
        <v>43651</v>
      </c>
      <c r="C690" s="2" t="s">
        <v>4271</v>
      </c>
      <c r="D690" s="3" t="s">
        <v>862</v>
      </c>
      <c r="E690" s="3" t="s">
        <v>3216</v>
      </c>
      <c r="F690" s="3" t="s">
        <v>4280</v>
      </c>
      <c r="G690" s="17" t="str">
        <f t="shared" si="117"/>
        <v>KG-ARI-1812-00048-00948/42630418</v>
      </c>
      <c r="H690" s="18">
        <f>IF(G690="","",VLOOKUP(G690,WMS!$E$3:$Q$2203,7,FALSE))</f>
        <v>12</v>
      </c>
      <c r="I690" s="18">
        <f>IF(G690="","",VLOOKUP(G690,WMS!$E$3:$Q$2203,8,FALSE))</f>
        <v>3.9</v>
      </c>
      <c r="J690" s="18">
        <f>IF(G690="","",VLOOKUP(G690,WMS!$E$3:$Q$2203,13,FALSE))</f>
        <v>7.0999999999999994E-2</v>
      </c>
      <c r="K690" s="26" t="b">
        <f t="shared" si="118"/>
        <v>1</v>
      </c>
      <c r="L690" s="7">
        <v>4</v>
      </c>
      <c r="M690" s="27">
        <f>IF(G690="","",VLOOKUP(G690,WMS!$E$3:$U$2203,7,0)*L690)</f>
        <v>48</v>
      </c>
      <c r="N690" s="28" t="str">
        <f>IF(G690="","",VLOOKUP(G690,WMS!$E$3:$U$2203,17,0))</f>
        <v>A36-203</v>
      </c>
      <c r="O690" s="29">
        <f t="shared" si="119"/>
        <v>15.6</v>
      </c>
      <c r="P690" s="29">
        <f t="shared" si="120"/>
        <v>0.28399999999999997</v>
      </c>
      <c r="Q690" s="26" t="str">
        <f>IF(G690="","",VLOOKUP(G690,WMS!$E$3:$G$2203,2,FALSE))</f>
        <v>KAS19010702</v>
      </c>
      <c r="R690" s="26" t="str">
        <f>IF(G690="","",VLOOKUP(G690,WMS!$E$3:$G$2203,3,FALSE))</f>
        <v>KAS1901070203</v>
      </c>
      <c r="S690" s="17" t="str">
        <f>IF(R690="","",VLOOKUP(R690,CUSTOMS!$E$3:$N$2548,2,FALSE))</f>
        <v>3924100000</v>
      </c>
      <c r="T690" s="17" t="str">
        <f>IF(R690="","",VLOOKUP(R690,CUSTOMS!$E$3:$N$2548,3,FALSE))</f>
        <v>塑胶食物盒/C</v>
      </c>
      <c r="U690" s="18">
        <f t="shared" si="121"/>
        <v>8</v>
      </c>
      <c r="V690" s="18" t="str">
        <f>IF(R690="","",VLOOKUP(R690,CUSTOMS!$E$3:$N$1470,5,FALSE))</f>
        <v>千克</v>
      </c>
      <c r="W690" s="33">
        <f>IF(R690="","",VLOOKUP(R690,CUSTOMS!$E$3:$N$2548,6,FALSE))</f>
        <v>2</v>
      </c>
      <c r="X690" s="33">
        <f t="shared" si="122"/>
        <v>16</v>
      </c>
      <c r="Y690" s="18" t="str">
        <f>IF(R690="","",VLOOKUP(R690,CUSTOMS!$E$3:$N$2548,8,FALSE))</f>
        <v>美元</v>
      </c>
      <c r="Z690" s="18" t="str">
        <f>IF(R690="","",VLOOKUP(R690,CUSTOMS!$E$3:$N$2548,9,FALSE))</f>
        <v>中国</v>
      </c>
      <c r="AA690" s="18" t="str">
        <f>IF(R690="","",VLOOKUP(R690,CUSTOMS!$E$3:$N$2548,10,FALSE))</f>
        <v>美国</v>
      </c>
      <c r="AB690" s="33">
        <f>IF(R690="","",VLOOKUP(G690,WMS!$E$3:$T$2203,15,FALSE))</f>
        <v>0.16666666666666666</v>
      </c>
      <c r="AC690" s="33">
        <f t="shared" si="123"/>
        <v>8</v>
      </c>
      <c r="AD690" s="33" t="str">
        <f>IF(S690="","",VLOOKUP(S690,海关监管条件!$A$1:$B$3000,2,FALSE))</f>
        <v xml:space="preserve">A </v>
      </c>
    </row>
    <row r="691" spans="1:30">
      <c r="A691" s="2">
        <v>43649</v>
      </c>
      <c r="B691" s="2">
        <v>43651</v>
      </c>
      <c r="C691" s="2" t="s">
        <v>4271</v>
      </c>
      <c r="D691" s="3" t="s">
        <v>862</v>
      </c>
      <c r="E691" s="3" t="s">
        <v>3216</v>
      </c>
      <c r="F691" s="3" t="s">
        <v>4281</v>
      </c>
      <c r="G691" s="17" t="str">
        <f t="shared" si="117"/>
        <v>KG-ARI-1812-00048-00948/42630449</v>
      </c>
      <c r="H691" s="18">
        <f>IF(G691="","",VLOOKUP(G691,WMS!$E$3:$Q$2203,7,FALSE))</f>
        <v>12</v>
      </c>
      <c r="I691" s="18">
        <f>IF(G691="","",VLOOKUP(G691,WMS!$E$3:$Q$2203,8,FALSE))</f>
        <v>4.05</v>
      </c>
      <c r="J691" s="18">
        <f>IF(G691="","",VLOOKUP(G691,WMS!$E$3:$Q$2203,13,FALSE))</f>
        <v>5.1999999999999998E-2</v>
      </c>
      <c r="K691" s="26" t="b">
        <f t="shared" si="118"/>
        <v>1</v>
      </c>
      <c r="L691" s="7">
        <v>6</v>
      </c>
      <c r="M691" s="27">
        <f>IF(G691="","",VLOOKUP(G691,WMS!$E$3:$U$2203,7,0)*L691)</f>
        <v>72</v>
      </c>
      <c r="N691" s="28" t="str">
        <f>IF(G691="","",VLOOKUP(G691,WMS!$E$3:$U$2203,17,0))</f>
        <v>A36-203</v>
      </c>
      <c r="O691" s="29">
        <f t="shared" si="119"/>
        <v>24.299999999999997</v>
      </c>
      <c r="P691" s="29">
        <f t="shared" si="120"/>
        <v>0.312</v>
      </c>
      <c r="Q691" s="26" t="str">
        <f>IF(G691="","",VLOOKUP(G691,WMS!$E$3:$G$2203,2,FALSE))</f>
        <v>KAS19010702</v>
      </c>
      <c r="R691" s="26" t="str">
        <f>IF(G691="","",VLOOKUP(G691,WMS!$E$3:$G$2203,3,FALSE))</f>
        <v>KAS1901070203</v>
      </c>
      <c r="S691" s="17" t="str">
        <f>IF(R691="","",VLOOKUP(R691,CUSTOMS!$E$3:$N$2548,2,FALSE))</f>
        <v>3924100000</v>
      </c>
      <c r="T691" s="17" t="str">
        <f>IF(R691="","",VLOOKUP(R691,CUSTOMS!$E$3:$N$2548,3,FALSE))</f>
        <v>塑胶食物盒/C</v>
      </c>
      <c r="U691" s="18">
        <f t="shared" si="121"/>
        <v>21.599999999999998</v>
      </c>
      <c r="V691" s="18" t="str">
        <f>IF(R691="","",VLOOKUP(R691,CUSTOMS!$E$3:$N$1470,5,FALSE))</f>
        <v>千克</v>
      </c>
      <c r="W691" s="33">
        <f>IF(R691="","",VLOOKUP(R691,CUSTOMS!$E$3:$N$2548,6,FALSE))</f>
        <v>2</v>
      </c>
      <c r="X691" s="33">
        <f t="shared" si="122"/>
        <v>43.199999999999996</v>
      </c>
      <c r="Y691" s="18" t="str">
        <f>IF(R691="","",VLOOKUP(R691,CUSTOMS!$E$3:$N$2548,8,FALSE))</f>
        <v>美元</v>
      </c>
      <c r="Z691" s="18" t="str">
        <f>IF(R691="","",VLOOKUP(R691,CUSTOMS!$E$3:$N$2548,9,FALSE))</f>
        <v>中国</v>
      </c>
      <c r="AA691" s="18" t="str">
        <f>IF(R691="","",VLOOKUP(R691,CUSTOMS!$E$3:$N$2548,10,FALSE))</f>
        <v>美国</v>
      </c>
      <c r="AB691" s="33">
        <f>IF(R691="","",VLOOKUP(G691,WMS!$E$3:$T$2203,15,FALSE))</f>
        <v>0.3</v>
      </c>
      <c r="AC691" s="33">
        <f t="shared" si="123"/>
        <v>21.599999999999998</v>
      </c>
      <c r="AD691" s="33" t="str">
        <f>IF(S691="","",VLOOKUP(S691,海关监管条件!$A$1:$B$3000,2,FALSE))</f>
        <v xml:space="preserve">A </v>
      </c>
    </row>
    <row r="692" spans="1:30">
      <c r="A692" s="2">
        <v>43649</v>
      </c>
      <c r="B692" s="2">
        <v>43651</v>
      </c>
      <c r="C692" s="2" t="s">
        <v>4271</v>
      </c>
      <c r="D692" s="3" t="s">
        <v>862</v>
      </c>
      <c r="E692" s="3" t="s">
        <v>3216</v>
      </c>
      <c r="F692" s="3" t="s">
        <v>4282</v>
      </c>
      <c r="G692" s="17" t="str">
        <f t="shared" si="117"/>
        <v>KG-ARI-1812-00048-00948/42630456</v>
      </c>
      <c r="H692" s="18">
        <f>IF(G692="","",VLOOKUP(G692,WMS!$E$3:$Q$2203,7,FALSE))</f>
        <v>8</v>
      </c>
      <c r="I692" s="18">
        <f>IF(G692="","",VLOOKUP(G692,WMS!$E$3:$Q$2203,8,FALSE))</f>
        <v>8.3000000000000007</v>
      </c>
      <c r="J692" s="18">
        <f>IF(G692="","",VLOOKUP(G692,WMS!$E$3:$Q$2203,13,FALSE))</f>
        <v>4.2000000000000003E-2</v>
      </c>
      <c r="K692" s="26" t="b">
        <f t="shared" si="118"/>
        <v>1</v>
      </c>
      <c r="L692" s="7">
        <v>1</v>
      </c>
      <c r="M692" s="27">
        <f>IF(G692="","",VLOOKUP(G692,WMS!$E$3:$U$2203,7,0)*L692)</f>
        <v>8</v>
      </c>
      <c r="N692" s="28" t="str">
        <f>IF(G692="","",VLOOKUP(G692,WMS!$E$3:$U$2203,17,0))</f>
        <v>A16-202</v>
      </c>
      <c r="O692" s="29">
        <f t="shared" si="119"/>
        <v>8.3000000000000007</v>
      </c>
      <c r="P692" s="29">
        <f t="shared" si="120"/>
        <v>4.2000000000000003E-2</v>
      </c>
      <c r="Q692" s="26" t="str">
        <f>IF(G692="","",VLOOKUP(G692,WMS!$E$3:$G$2203,2,FALSE))</f>
        <v>KAS19010702</v>
      </c>
      <c r="R692" s="26" t="str">
        <f>IF(G692="","",VLOOKUP(G692,WMS!$E$3:$G$2203,3,FALSE))</f>
        <v>KAS1901070204</v>
      </c>
      <c r="S692" s="17" t="str">
        <f>IF(R692="","",VLOOKUP(R692,CUSTOMS!$E$3:$N$2548,2,FALSE))</f>
        <v>3924100000</v>
      </c>
      <c r="T692" s="17" t="str">
        <f>IF(R692="","",VLOOKUP(R692,CUSTOMS!$E$3:$N$2548,3,FALSE))</f>
        <v>塑胶食物盒/C</v>
      </c>
      <c r="U692" s="18">
        <f t="shared" si="121"/>
        <v>7.7692307692307692</v>
      </c>
      <c r="V692" s="18" t="str">
        <f>IF(R692="","",VLOOKUP(R692,CUSTOMS!$E$3:$N$1470,5,FALSE))</f>
        <v>千克</v>
      </c>
      <c r="W692" s="33">
        <f>IF(R692="","",VLOOKUP(R692,CUSTOMS!$E$3:$N$2548,6,FALSE))</f>
        <v>2</v>
      </c>
      <c r="X692" s="33">
        <f t="shared" si="122"/>
        <v>15.538461538461538</v>
      </c>
      <c r="Y692" s="18" t="str">
        <f>IF(R692="","",VLOOKUP(R692,CUSTOMS!$E$3:$N$2548,8,FALSE))</f>
        <v>美元</v>
      </c>
      <c r="Z692" s="18" t="str">
        <f>IF(R692="","",VLOOKUP(R692,CUSTOMS!$E$3:$N$2548,9,FALSE))</f>
        <v>中国</v>
      </c>
      <c r="AA692" s="18" t="str">
        <f>IF(R692="","",VLOOKUP(R692,CUSTOMS!$E$3:$N$2548,10,FALSE))</f>
        <v>美国</v>
      </c>
      <c r="AB692" s="33">
        <f>IF(R692="","",VLOOKUP(G692,WMS!$E$3:$T$2203,15,FALSE))</f>
        <v>0.97115384615384615</v>
      </c>
      <c r="AC692" s="33">
        <f t="shared" si="123"/>
        <v>7.7692307692307692</v>
      </c>
      <c r="AD692" s="33" t="str">
        <f>IF(S692="","",VLOOKUP(S692,海关监管条件!$A$1:$B$3000,2,FALSE))</f>
        <v xml:space="preserve">A </v>
      </c>
    </row>
    <row r="693" spans="1:30">
      <c r="A693" s="2">
        <v>43649</v>
      </c>
      <c r="B693" s="2">
        <v>43651</v>
      </c>
      <c r="C693" s="2" t="s">
        <v>4271</v>
      </c>
      <c r="D693" s="3" t="s">
        <v>862</v>
      </c>
      <c r="E693" s="3" t="s">
        <v>3216</v>
      </c>
      <c r="F693" s="3" t="s">
        <v>4283</v>
      </c>
      <c r="G693" s="17" t="str">
        <f t="shared" si="117"/>
        <v>KG-ARI-1812-00048-00948/42630487</v>
      </c>
      <c r="H693" s="18">
        <f>IF(G693="","",VLOOKUP(G693,WMS!$E$3:$Q$2203,7,FALSE))</f>
        <v>6</v>
      </c>
      <c r="I693" s="18">
        <f>IF(G693="","",VLOOKUP(G693,WMS!$E$3:$Q$2203,8,FALSE))</f>
        <v>12</v>
      </c>
      <c r="J693" s="18">
        <f>IF(G693="","",VLOOKUP(G693,WMS!$E$3:$Q$2203,13,FALSE))</f>
        <v>7.6999999999999999E-2</v>
      </c>
      <c r="K693" s="26" t="b">
        <f t="shared" si="118"/>
        <v>1</v>
      </c>
      <c r="L693" s="7">
        <v>1</v>
      </c>
      <c r="M693" s="27">
        <f>IF(G693="","",VLOOKUP(G693,WMS!$E$3:$U$2203,7,0)*L693)</f>
        <v>6</v>
      </c>
      <c r="N693" s="28" t="str">
        <f>IF(G693="","",VLOOKUP(G693,WMS!$E$3:$U$2203,17,0))</f>
        <v>A20-304</v>
      </c>
      <c r="O693" s="29">
        <f t="shared" si="119"/>
        <v>12</v>
      </c>
      <c r="P693" s="29">
        <f t="shared" si="120"/>
        <v>7.6999999999999999E-2</v>
      </c>
      <c r="Q693" s="26" t="str">
        <f>IF(G693="","",VLOOKUP(G693,WMS!$E$3:$G$2203,2,FALSE))</f>
        <v>KAS19010702</v>
      </c>
      <c r="R693" s="26" t="str">
        <f>IF(G693="","",VLOOKUP(G693,WMS!$E$3:$G$2203,3,FALSE))</f>
        <v>KAS1901070204</v>
      </c>
      <c r="S693" s="17" t="str">
        <f>IF(R693="","",VLOOKUP(R693,CUSTOMS!$E$3:$N$2548,2,FALSE))</f>
        <v>3924100000</v>
      </c>
      <c r="T693" s="17" t="str">
        <f>IF(R693="","",VLOOKUP(R693,CUSTOMS!$E$3:$N$2548,3,FALSE))</f>
        <v>塑胶食物盒/C</v>
      </c>
      <c r="U693" s="18">
        <f t="shared" si="121"/>
        <v>11.5</v>
      </c>
      <c r="V693" s="18" t="str">
        <f>IF(R693="","",VLOOKUP(R693,CUSTOMS!$E$3:$N$1470,5,FALSE))</f>
        <v>千克</v>
      </c>
      <c r="W693" s="33">
        <f>IF(R693="","",VLOOKUP(R693,CUSTOMS!$E$3:$N$2548,6,FALSE))</f>
        <v>2</v>
      </c>
      <c r="X693" s="33">
        <f t="shared" si="122"/>
        <v>23</v>
      </c>
      <c r="Y693" s="18" t="str">
        <f>IF(R693="","",VLOOKUP(R693,CUSTOMS!$E$3:$N$2548,8,FALSE))</f>
        <v>美元</v>
      </c>
      <c r="Z693" s="18" t="str">
        <f>IF(R693="","",VLOOKUP(R693,CUSTOMS!$E$3:$N$2548,9,FALSE))</f>
        <v>中国</v>
      </c>
      <c r="AA693" s="18" t="str">
        <f>IF(R693="","",VLOOKUP(R693,CUSTOMS!$E$3:$N$2548,10,FALSE))</f>
        <v>美国</v>
      </c>
      <c r="AB693" s="33">
        <f>IF(R693="","",VLOOKUP(G693,WMS!$E$3:$T$2203,15,FALSE))</f>
        <v>1.9166666666666667</v>
      </c>
      <c r="AC693" s="33">
        <f t="shared" si="123"/>
        <v>11.5</v>
      </c>
      <c r="AD693" s="33" t="str">
        <f>IF(S693="","",VLOOKUP(S693,海关监管条件!$A$1:$B$3000,2,FALSE))</f>
        <v xml:space="preserve">A </v>
      </c>
    </row>
    <row r="694" spans="1:30">
      <c r="A694" s="2">
        <v>43649</v>
      </c>
      <c r="B694" s="2">
        <v>43651</v>
      </c>
      <c r="C694" s="2" t="s">
        <v>4271</v>
      </c>
      <c r="D694" s="19" t="s">
        <v>384</v>
      </c>
      <c r="E694" s="19" t="s">
        <v>2822</v>
      </c>
      <c r="F694" s="19">
        <v>42609339</v>
      </c>
      <c r="G694" s="17" t="str">
        <f t="shared" si="117"/>
        <v>KG-ARI-1812-00048-00952/42609339</v>
      </c>
      <c r="H694" s="18">
        <f>IF(G694="","",VLOOKUP(G694,WMS!$E$3:$Q$2203,7,FALSE))</f>
        <v>12</v>
      </c>
      <c r="I694" s="18">
        <f>IF(G694="","",VLOOKUP(G694,WMS!$E$3:$Q$2203,8,FALSE))</f>
        <v>6</v>
      </c>
      <c r="J694" s="18">
        <f>IF(G694="","",VLOOKUP(G694,WMS!$E$3:$Q$2203,13,FALSE))</f>
        <v>2.5000000000000001E-2</v>
      </c>
      <c r="K694" s="26" t="b">
        <f t="shared" si="118"/>
        <v>1</v>
      </c>
      <c r="L694" s="7">
        <v>1</v>
      </c>
      <c r="M694" s="27">
        <f>IF(G694="","",VLOOKUP(G694,WMS!$E$3:$U$2203,7,0)*L694)</f>
        <v>12</v>
      </c>
      <c r="N694" s="28" t="str">
        <f>IF(G694="","",VLOOKUP(G694,WMS!$E$3:$U$2203,17,0))</f>
        <v>A40-203</v>
      </c>
      <c r="O694" s="29">
        <f t="shared" si="119"/>
        <v>6</v>
      </c>
      <c r="P694" s="29">
        <f t="shared" si="120"/>
        <v>2.5000000000000001E-2</v>
      </c>
      <c r="Q694" s="26" t="str">
        <f>IF(G694="","",VLOOKUP(G694,WMS!$E$3:$G$2203,2,FALSE))</f>
        <v>KAS18120601</v>
      </c>
      <c r="R694" s="26" t="str">
        <f>IF(G694="","",VLOOKUP(G694,WMS!$E$3:$G$2203,3,FALSE))</f>
        <v>KAS1812060101</v>
      </c>
      <c r="S694" s="17" t="str">
        <f>IF(R694="","",VLOOKUP(R694,CUSTOMS!$E$3:$N$2548,2,FALSE))</f>
        <v>9505900000</v>
      </c>
      <c r="T694" s="17" t="str">
        <f>IF(R694="","",VLOOKUP(R694,CUSTOMS!$E$3:$N$2548,3,FALSE))</f>
        <v>节日用品:雨丝帘挂饰</v>
      </c>
      <c r="U694" s="18">
        <f t="shared" si="121"/>
        <v>5.5</v>
      </c>
      <c r="V694" s="18" t="str">
        <f>IF(R694="","",VLOOKUP(R694,CUSTOMS!$E$3:$N$1470,5,FALSE))</f>
        <v>千克</v>
      </c>
      <c r="W694" s="33">
        <f>IF(R694="","",VLOOKUP(R694,CUSTOMS!$E$3:$N$2548,6,FALSE))</f>
        <v>5.5</v>
      </c>
      <c r="X694" s="33">
        <f t="shared" si="122"/>
        <v>30.25</v>
      </c>
      <c r="Y694" s="18" t="str">
        <f>IF(R694="","",VLOOKUP(R694,CUSTOMS!$E$3:$N$2548,8,FALSE))</f>
        <v>美元</v>
      </c>
      <c r="Z694" s="18" t="str">
        <f>IF(R694="","",VLOOKUP(R694,CUSTOMS!$E$3:$N$2548,9,FALSE))</f>
        <v>中国</v>
      </c>
      <c r="AA694" s="18" t="str">
        <f>IF(R694="","",VLOOKUP(R694,CUSTOMS!$E$3:$N$2548,10,FALSE))</f>
        <v>美国</v>
      </c>
      <c r="AB694" s="33">
        <f>IF(R694="","",VLOOKUP(G694,WMS!$E$3:$T$2203,15,FALSE))</f>
        <v>0.45833333333333331</v>
      </c>
      <c r="AC694" s="33">
        <f t="shared" si="123"/>
        <v>5.5</v>
      </c>
      <c r="AD694" s="33" t="str">
        <f>IF(S694="","",VLOOKUP(S694,海关监管条件!$A$1:$B$3000,2,FALSE))</f>
        <v xml:space="preserve">无 </v>
      </c>
    </row>
    <row r="695" spans="1:30">
      <c r="A695" s="2">
        <v>43649</v>
      </c>
      <c r="B695" s="2">
        <v>43651</v>
      </c>
      <c r="C695" s="2" t="s">
        <v>4271</v>
      </c>
      <c r="D695" s="19" t="s">
        <v>926</v>
      </c>
      <c r="E695" s="19" t="s">
        <v>3237</v>
      </c>
      <c r="F695" s="19">
        <v>41168356</v>
      </c>
      <c r="G695" s="17" t="str">
        <f t="shared" si="117"/>
        <v>KG-ARI-1812-00048-00978/41168356</v>
      </c>
      <c r="H695" s="18">
        <f>IF(G695="","",VLOOKUP(G695,WMS!$E$3:$Q$2203,7,FALSE))</f>
        <v>24</v>
      </c>
      <c r="I695" s="18">
        <f>IF(G695="","",VLOOKUP(G695,WMS!$E$3:$Q$2203,8,FALSE))</f>
        <v>2.4</v>
      </c>
      <c r="J695" s="18">
        <f>IF(G695="","",VLOOKUP(G695,WMS!$E$3:$Q$2203,13,FALSE))</f>
        <v>1.7000000000000001E-2</v>
      </c>
      <c r="K695" s="26" t="b">
        <f t="shared" si="118"/>
        <v>1</v>
      </c>
      <c r="L695" s="7">
        <v>10</v>
      </c>
      <c r="M695" s="27">
        <f>IF(G695="","",VLOOKUP(G695,WMS!$E$3:$U$2203,7,0)*L695)</f>
        <v>240</v>
      </c>
      <c r="N695" s="28" t="str">
        <f>IF(G695="","",VLOOKUP(G695,WMS!$E$3:$U$2203,17,0))</f>
        <v>A06-202</v>
      </c>
      <c r="O695" s="29">
        <f t="shared" si="119"/>
        <v>24</v>
      </c>
      <c r="P695" s="29">
        <f t="shared" si="120"/>
        <v>0.17</v>
      </c>
      <c r="Q695" s="26" t="str">
        <f>IF(G695="","",VLOOKUP(G695,WMS!$E$3:$G$2203,2,FALSE))</f>
        <v>KAS19011002</v>
      </c>
      <c r="R695" s="26" t="str">
        <f>IF(G695="","",VLOOKUP(G695,WMS!$E$3:$G$2203,3,FALSE))</f>
        <v>KAS1901100215</v>
      </c>
      <c r="S695" s="17" t="str">
        <f>IF(R695="","",VLOOKUP(R695,CUSTOMS!$E$3:$N$2548,2,FALSE))</f>
        <v>3924100000</v>
      </c>
      <c r="T695" s="17" t="str">
        <f>IF(R695="","",VLOOKUP(R695,CUSTOMS!$E$3:$N$2548,3,FALSE))</f>
        <v>塑料食物夹</v>
      </c>
      <c r="U695" s="18">
        <f t="shared" si="121"/>
        <v>240</v>
      </c>
      <c r="V695" s="18" t="str">
        <f>IF(R695="","",VLOOKUP(R695,CUSTOMS!$E$3:$N$1470,5,FALSE))</f>
        <v>个</v>
      </c>
      <c r="W695" s="33">
        <f>IF(R695="","",VLOOKUP(R695,CUSTOMS!$E$3:$N$2548,6,FALSE))</f>
        <v>0.5</v>
      </c>
      <c r="X695" s="33">
        <f t="shared" si="122"/>
        <v>120</v>
      </c>
      <c r="Y695" s="18" t="str">
        <f>IF(R695="","",VLOOKUP(R695,CUSTOMS!$E$3:$N$2548,8,FALSE))</f>
        <v>美元</v>
      </c>
      <c r="Z695" s="18" t="str">
        <f>IF(R695="","",VLOOKUP(R695,CUSTOMS!$E$3:$N$2548,9,FALSE))</f>
        <v>中国</v>
      </c>
      <c r="AA695" s="18" t="str">
        <f>IF(R695="","",VLOOKUP(R695,CUSTOMS!$E$3:$N$2548,10,FALSE))</f>
        <v>美国</v>
      </c>
      <c r="AB695" s="33">
        <f>IF(R695="","",VLOOKUP(G695,WMS!$E$3:$T$2203,15,FALSE))</f>
        <v>8.3333333333333329E-2</v>
      </c>
      <c r="AC695" s="33">
        <f t="shared" si="123"/>
        <v>20</v>
      </c>
      <c r="AD695" s="33" t="str">
        <f>IF(S695="","",VLOOKUP(S695,海关监管条件!$A$1:$B$3000,2,FALSE))</f>
        <v xml:space="preserve">A </v>
      </c>
    </row>
    <row r="696" spans="1:30">
      <c r="A696" s="2">
        <v>43649</v>
      </c>
      <c r="B696" s="2">
        <v>43651</v>
      </c>
      <c r="C696" s="2" t="s">
        <v>4271</v>
      </c>
      <c r="D696" s="19" t="s">
        <v>926</v>
      </c>
      <c r="E696" s="19" t="s">
        <v>3237</v>
      </c>
      <c r="F696" s="19">
        <v>41526774</v>
      </c>
      <c r="G696" s="17" t="str">
        <f t="shared" si="117"/>
        <v>KG-ARI-1812-00048-00978/41526774</v>
      </c>
      <c r="H696" s="18">
        <f>IF(G696="","",VLOOKUP(G696,WMS!$E$3:$Q$2203,7,FALSE))</f>
        <v>12</v>
      </c>
      <c r="I696" s="18">
        <f>IF(G696="","",VLOOKUP(G696,WMS!$E$3:$Q$2203,8,FALSE))</f>
        <v>3</v>
      </c>
      <c r="J696" s="18">
        <f>IF(G696="","",VLOOKUP(G696,WMS!$E$3:$Q$2203,13,FALSE))</f>
        <v>8.0000000000000002E-3</v>
      </c>
      <c r="K696" s="26" t="b">
        <f t="shared" si="118"/>
        <v>1</v>
      </c>
      <c r="L696" s="7">
        <v>2</v>
      </c>
      <c r="M696" s="27">
        <f>IF(G696="","",VLOOKUP(G696,WMS!$E$3:$U$2203,7,0)*L696)</f>
        <v>24</v>
      </c>
      <c r="N696" s="28" t="str">
        <f>IF(G696="","",VLOOKUP(G696,WMS!$E$3:$U$2203,17,0))</f>
        <v>A06-303</v>
      </c>
      <c r="O696" s="29">
        <f t="shared" si="119"/>
        <v>6</v>
      </c>
      <c r="P696" s="29">
        <f t="shared" si="120"/>
        <v>1.6E-2</v>
      </c>
      <c r="Q696" s="26" t="str">
        <f>IF(G696="","",VLOOKUP(G696,WMS!$E$3:$G$2203,2,FALSE))</f>
        <v>KAS19011002</v>
      </c>
      <c r="R696" s="26" t="str">
        <f>IF(G696="","",VLOOKUP(G696,WMS!$E$3:$G$2203,3,FALSE))</f>
        <v>KAS1901100221</v>
      </c>
      <c r="S696" s="17" t="str">
        <f>IF(R696="","",VLOOKUP(R696,CUSTOMS!$E$3:$N$2548,2,FALSE))</f>
        <v>8211920000</v>
      </c>
      <c r="T696" s="17" t="str">
        <f>IF(R696="","",VLOOKUP(R696,CUSTOMS!$E$3:$N$2548,3,FALSE))</f>
        <v>厨师刀</v>
      </c>
      <c r="U696" s="18">
        <f t="shared" si="121"/>
        <v>24</v>
      </c>
      <c r="V696" s="18" t="str">
        <f>IF(R696="","",VLOOKUP(R696,CUSTOMS!$E$3:$N$1470,5,FALSE))</f>
        <v>把</v>
      </c>
      <c r="W696" s="33">
        <f>IF(R696="","",VLOOKUP(R696,CUSTOMS!$E$3:$N$2548,6,FALSE))</f>
        <v>0.7</v>
      </c>
      <c r="X696" s="33">
        <f t="shared" si="122"/>
        <v>16.799999999999997</v>
      </c>
      <c r="Y696" s="18" t="str">
        <f>IF(R696="","",VLOOKUP(R696,CUSTOMS!$E$3:$N$2548,8,FALSE))</f>
        <v>美元</v>
      </c>
      <c r="Z696" s="18" t="str">
        <f>IF(R696="","",VLOOKUP(R696,CUSTOMS!$E$3:$N$2548,9,FALSE))</f>
        <v>中国</v>
      </c>
      <c r="AA696" s="18" t="str">
        <f>IF(R696="","",VLOOKUP(R696,CUSTOMS!$E$3:$N$2548,10,FALSE))</f>
        <v>美国</v>
      </c>
      <c r="AB696" s="33">
        <f>IF(R696="","",VLOOKUP(G696,WMS!$E$3:$T$2203,15,FALSE))</f>
        <v>0.19166666666666665</v>
      </c>
      <c r="AC696" s="33">
        <f t="shared" si="123"/>
        <v>4.5999999999999996</v>
      </c>
      <c r="AD696" s="33" t="str">
        <f>IF(S696="","",VLOOKUP(S696,海关监管条件!$A$1:$B$3000,2,FALSE))</f>
        <v>无</v>
      </c>
    </row>
    <row r="697" spans="1:30">
      <c r="A697" s="2">
        <v>43649</v>
      </c>
      <c r="B697" s="2">
        <v>43651</v>
      </c>
      <c r="C697" s="2" t="s">
        <v>4271</v>
      </c>
      <c r="D697" s="19" t="s">
        <v>926</v>
      </c>
      <c r="E697" s="19" t="s">
        <v>3237</v>
      </c>
      <c r="F697" s="19">
        <v>41526835</v>
      </c>
      <c r="G697" s="17" t="str">
        <f t="shared" si="117"/>
        <v>KG-ARI-1812-00048-00978/41526835</v>
      </c>
      <c r="H697" s="18">
        <f>IF(G697="","",VLOOKUP(G697,WMS!$E$3:$Q$2203,7,FALSE))</f>
        <v>12</v>
      </c>
      <c r="I697" s="18">
        <f>IF(G697="","",VLOOKUP(G697,WMS!$E$3:$Q$2203,8,FALSE))</f>
        <v>4.5999999999999996</v>
      </c>
      <c r="J697" s="18">
        <f>IF(G697="","",VLOOKUP(G697,WMS!$E$3:$Q$2203,13,FALSE))</f>
        <v>0.01</v>
      </c>
      <c r="K697" s="26" t="b">
        <f t="shared" si="118"/>
        <v>1</v>
      </c>
      <c r="L697" s="7">
        <v>1</v>
      </c>
      <c r="M697" s="27">
        <f>IF(G697="","",VLOOKUP(G697,WMS!$E$3:$U$2203,7,0)*L697)</f>
        <v>12</v>
      </c>
      <c r="N697" s="28" t="str">
        <f>IF(G697="","",VLOOKUP(G697,WMS!$E$3:$U$2203,17,0))</f>
        <v>A06-303</v>
      </c>
      <c r="O697" s="29">
        <f t="shared" si="119"/>
        <v>4.5999999999999996</v>
      </c>
      <c r="P697" s="29">
        <f t="shared" si="120"/>
        <v>0.01</v>
      </c>
      <c r="Q697" s="26" t="str">
        <f>IF(G697="","",VLOOKUP(G697,WMS!$E$3:$G$2203,2,FALSE))</f>
        <v>KAS19011002</v>
      </c>
      <c r="R697" s="26" t="str">
        <f>IF(G697="","",VLOOKUP(G697,WMS!$E$3:$G$2203,3,FALSE))</f>
        <v>KAS1901100220</v>
      </c>
      <c r="S697" s="17" t="str">
        <f>IF(R697="","",VLOOKUP(R697,CUSTOMS!$E$3:$N$2548,2,FALSE))</f>
        <v>8211920000</v>
      </c>
      <c r="T697" s="17" t="str">
        <f>IF(R697="","",VLOOKUP(R697,CUSTOMS!$E$3:$N$2548,3,FALSE))</f>
        <v>厨师刀</v>
      </c>
      <c r="U697" s="18">
        <f t="shared" si="121"/>
        <v>12</v>
      </c>
      <c r="V697" s="18" t="str">
        <f>IF(R697="","",VLOOKUP(R697,CUSTOMS!$E$3:$N$1470,5,FALSE))</f>
        <v>把</v>
      </c>
      <c r="W697" s="33">
        <f>IF(R697="","",VLOOKUP(R697,CUSTOMS!$E$3:$N$2548,6,FALSE))</f>
        <v>0.7</v>
      </c>
      <c r="X697" s="33">
        <f t="shared" si="122"/>
        <v>8.3999999999999986</v>
      </c>
      <c r="Y697" s="18" t="str">
        <f>IF(R697="","",VLOOKUP(R697,CUSTOMS!$E$3:$N$2548,8,FALSE))</f>
        <v>美元</v>
      </c>
      <c r="Z697" s="18" t="str">
        <f>IF(R697="","",VLOOKUP(R697,CUSTOMS!$E$3:$N$2548,9,FALSE))</f>
        <v>中国</v>
      </c>
      <c r="AA697" s="18" t="str">
        <f>IF(R697="","",VLOOKUP(R697,CUSTOMS!$E$3:$N$2548,10,FALSE))</f>
        <v>美国</v>
      </c>
      <c r="AB697" s="33">
        <f>IF(R697="","",VLOOKUP(G697,WMS!$E$3:$T$2203,15,FALSE))</f>
        <v>0.22500000000000001</v>
      </c>
      <c r="AC697" s="33">
        <f t="shared" si="123"/>
        <v>2.7</v>
      </c>
      <c r="AD697" s="33" t="str">
        <f>IF(S697="","",VLOOKUP(S697,海关监管条件!$A$1:$B$3000,2,FALSE))</f>
        <v>无</v>
      </c>
    </row>
    <row r="698" spans="1:30">
      <c r="A698" s="2">
        <v>43649</v>
      </c>
      <c r="B698" s="2">
        <v>43651</v>
      </c>
      <c r="C698" s="2" t="s">
        <v>4271</v>
      </c>
      <c r="D698" s="19" t="s">
        <v>1085</v>
      </c>
      <c r="E698" s="19" t="s">
        <v>3341</v>
      </c>
      <c r="F698" s="19">
        <v>41904558</v>
      </c>
      <c r="G698" s="17" t="str">
        <f t="shared" si="117"/>
        <v>KG-ARI-1812-00048-00996/41904558</v>
      </c>
      <c r="H698" s="18">
        <f>IF(G698="","",VLOOKUP(G698,WMS!$E$3:$Q$2203,7,FALSE))</f>
        <v>6</v>
      </c>
      <c r="I698" s="18">
        <f>IF(G698="","",VLOOKUP(G698,WMS!$E$3:$Q$2203,8,FALSE))</f>
        <v>7.1</v>
      </c>
      <c r="J698" s="18">
        <f>IF(G698="","",VLOOKUP(G698,WMS!$E$3:$Q$2203,13,FALSE))</f>
        <v>2.7E-2</v>
      </c>
      <c r="K698" s="26" t="b">
        <f t="shared" si="118"/>
        <v>1</v>
      </c>
      <c r="L698" s="7">
        <v>11</v>
      </c>
      <c r="M698" s="27">
        <f>IF(G698="","",VLOOKUP(G698,WMS!$E$3:$U$2203,7,0)*L698)</f>
        <v>66</v>
      </c>
      <c r="N698" s="28" t="str">
        <f>IF(G698="","",VLOOKUP(G698,WMS!$E$3:$U$2203,17,0))</f>
        <v>A25-202</v>
      </c>
      <c r="O698" s="29">
        <f t="shared" si="119"/>
        <v>78.099999999999994</v>
      </c>
      <c r="P698" s="29">
        <f t="shared" si="120"/>
        <v>0.29699999999999999</v>
      </c>
      <c r="Q698" s="26" t="str">
        <f>IF(G698="","",VLOOKUP(G698,WMS!$E$3:$G$2203,2,FALSE))</f>
        <v>KAS19011806</v>
      </c>
      <c r="R698" s="26" t="str">
        <f>IF(G698="","",VLOOKUP(G698,WMS!$E$3:$G$2203,3,FALSE))</f>
        <v>KAS1901180601</v>
      </c>
      <c r="S698" s="17" t="str">
        <f>IF(R698="","",VLOOKUP(R698,CUSTOMS!$E$3:$N$2548,2,FALSE))</f>
        <v>8215200000</v>
      </c>
      <c r="T698" s="17" t="str">
        <f>IF(R698="","",VLOOKUP(R698,CUSTOMS!$E$3:$N$2548,3,FALSE))</f>
        <v>餐厨用具</v>
      </c>
      <c r="U698" s="18">
        <f t="shared" si="121"/>
        <v>66</v>
      </c>
      <c r="V698" s="18" t="str">
        <f>IF(R698="","",VLOOKUP(R698,CUSTOMS!$E$3:$N$1470,5,FALSE))</f>
        <v>套</v>
      </c>
      <c r="W698" s="33">
        <f>IF(R698="","",VLOOKUP(R698,CUSTOMS!$E$3:$N$2548,6,FALSE))</f>
        <v>0.43</v>
      </c>
      <c r="X698" s="33">
        <f t="shared" si="122"/>
        <v>28.38</v>
      </c>
      <c r="Y698" s="18" t="str">
        <f>IF(R698="","",VLOOKUP(R698,CUSTOMS!$E$3:$N$2548,8,FALSE))</f>
        <v>美元</v>
      </c>
      <c r="Z698" s="18" t="str">
        <f>IF(R698="","",VLOOKUP(R698,CUSTOMS!$E$3:$N$2548,9,FALSE))</f>
        <v>中国</v>
      </c>
      <c r="AA698" s="18" t="str">
        <f>IF(R698="","",VLOOKUP(R698,CUSTOMS!$E$3:$N$2548,10,FALSE))</f>
        <v>美国</v>
      </c>
      <c r="AB698" s="33">
        <f>IF(R698="","",VLOOKUP(G698,WMS!$E$3:$T$2203,15,FALSE))</f>
        <v>1.0916666666666666</v>
      </c>
      <c r="AC698" s="33">
        <f t="shared" si="123"/>
        <v>72.05</v>
      </c>
      <c r="AD698" s="33" t="str">
        <f>IF(S698="","",VLOOKUP(S698,海关监管条件!$A$1:$B$3000,2,FALSE))</f>
        <v xml:space="preserve">A </v>
      </c>
    </row>
    <row r="699" spans="1:30">
      <c r="A699" s="2">
        <v>43649</v>
      </c>
      <c r="B699" s="2">
        <v>43651</v>
      </c>
      <c r="C699" s="2" t="s">
        <v>4271</v>
      </c>
      <c r="D699" s="3" t="s">
        <v>3276</v>
      </c>
      <c r="E699" s="3" t="s">
        <v>3289</v>
      </c>
      <c r="F699" s="3" t="s">
        <v>3290</v>
      </c>
      <c r="G699" s="17" t="str">
        <f t="shared" si="117"/>
        <v>KG-ARI-1812-00048-01217/42269113</v>
      </c>
      <c r="H699" s="18">
        <f>IF(G699="","",VLOOKUP(G699,WMS!$E$3:$Q$2203,7,FALSE))</f>
        <v>24</v>
      </c>
      <c r="I699" s="18">
        <f>IF(G699="","",VLOOKUP(G699,WMS!$E$3:$Q$2203,8,FALSE))</f>
        <v>3.1</v>
      </c>
      <c r="J699" s="18">
        <f>IF(G699="","",VLOOKUP(G699,WMS!$E$3:$Q$2203,13,FALSE))</f>
        <v>2.1000000000000001E-2</v>
      </c>
      <c r="K699" s="26" t="b">
        <f t="shared" si="118"/>
        <v>1</v>
      </c>
      <c r="L699" s="7">
        <v>12</v>
      </c>
      <c r="M699" s="27">
        <f>IF(G699="","",VLOOKUP(G699,WMS!$E$3:$U$2203,7,0)*L699)</f>
        <v>288</v>
      </c>
      <c r="N699" s="28" t="str">
        <f>IF(G699="","",VLOOKUP(G699,WMS!$E$3:$U$2203,17,0))</f>
        <v>A08-103</v>
      </c>
      <c r="O699" s="29">
        <f t="shared" si="119"/>
        <v>37.200000000000003</v>
      </c>
      <c r="P699" s="29">
        <f t="shared" si="120"/>
        <v>0.252</v>
      </c>
      <c r="Q699" s="26" t="str">
        <f>IF(G699="","",VLOOKUP(G699,WMS!$E$3:$G$2203,2,FALSE))</f>
        <v>KAS19011506</v>
      </c>
      <c r="R699" s="26" t="str">
        <f>IF(G699="","",VLOOKUP(G699,WMS!$E$3:$G$2203,3,FALSE))</f>
        <v>KASKAS1901150614</v>
      </c>
      <c r="S699" s="17" t="str">
        <f>IF(R699="","",VLOOKUP(R699,CUSTOMS!$E$3:$N$2548,2,FALSE))</f>
        <v>3924100000</v>
      </c>
      <c r="T699" s="17" t="str">
        <f>IF(R699="","",VLOOKUP(R699,CUSTOMS!$E$3:$N$2548,3,FALSE))</f>
        <v>塑料厨具带彩卡</v>
      </c>
      <c r="U699" s="18">
        <f t="shared" si="121"/>
        <v>288</v>
      </c>
      <c r="V699" s="18" t="str">
        <f>IF(R699="","",VLOOKUP(R699,CUSTOMS!$E$3:$N$1470,5,FALSE))</f>
        <v>只</v>
      </c>
      <c r="W699" s="33">
        <f>IF(R699="","",VLOOKUP(R699,CUSTOMS!$E$3:$N$2548,6,FALSE))</f>
        <v>0.66</v>
      </c>
      <c r="X699" s="33">
        <f t="shared" si="122"/>
        <v>190.08</v>
      </c>
      <c r="Y699" s="18" t="str">
        <f>IF(R699="","",VLOOKUP(R699,CUSTOMS!$E$3:$N$2548,8,FALSE))</f>
        <v>美元</v>
      </c>
      <c r="Z699" s="18" t="str">
        <f>IF(R699="","",VLOOKUP(R699,CUSTOMS!$E$3:$N$2548,9,FALSE))</f>
        <v>中国</v>
      </c>
      <c r="AA699" s="18" t="str">
        <f>IF(R699="","",VLOOKUP(R699,CUSTOMS!$E$3:$N$2548,10,FALSE))</f>
        <v>美国</v>
      </c>
      <c r="AB699" s="33">
        <f>IF(R699="","",VLOOKUP(G699,WMS!$E$3:$T$2203,15,FALSE))</f>
        <v>0.11666666666666667</v>
      </c>
      <c r="AC699" s="33">
        <f t="shared" si="123"/>
        <v>33.6</v>
      </c>
      <c r="AD699" s="33" t="str">
        <f>IF(S699="","",VLOOKUP(S699,海关监管条件!$A$1:$B$3000,2,FALSE))</f>
        <v xml:space="preserve">A </v>
      </c>
    </row>
    <row r="700" spans="1:30">
      <c r="A700" s="2">
        <v>43649</v>
      </c>
      <c r="B700" s="2">
        <v>43651</v>
      </c>
      <c r="C700" s="2" t="s">
        <v>4271</v>
      </c>
      <c r="D700" s="3" t="s">
        <v>3151</v>
      </c>
      <c r="E700" s="3" t="s">
        <v>3152</v>
      </c>
      <c r="F700" s="3" t="s">
        <v>3155</v>
      </c>
      <c r="G700" s="17" t="str">
        <f t="shared" si="117"/>
        <v>KG-ARI-1812-00048-01221/42272366</v>
      </c>
      <c r="H700" s="18">
        <f>IF(G700="","",VLOOKUP(G700,WMS!$E$3:$Q$2203,7,FALSE))</f>
        <v>4</v>
      </c>
      <c r="I700" s="18">
        <f>IF(G700="","",VLOOKUP(G700,WMS!$E$3:$Q$2203,8,FALSE))</f>
        <v>3.5</v>
      </c>
      <c r="J700" s="18">
        <f>IF(G700="","",VLOOKUP(G700,WMS!$E$3:$Q$2203,13,FALSE))</f>
        <v>2.3E-2</v>
      </c>
      <c r="K700" s="26" t="b">
        <f t="shared" si="118"/>
        <v>1</v>
      </c>
      <c r="L700" s="7">
        <v>3</v>
      </c>
      <c r="M700" s="27">
        <f>IF(G700="","",VLOOKUP(G700,WMS!$E$3:$U$2203,7,0)*L700)</f>
        <v>12</v>
      </c>
      <c r="N700" s="28" t="str">
        <f>IF(G700="","",VLOOKUP(G700,WMS!$E$3:$U$2203,17,0))</f>
        <v>A11-202</v>
      </c>
      <c r="O700" s="29">
        <f t="shared" si="119"/>
        <v>10.5</v>
      </c>
      <c r="P700" s="29">
        <f t="shared" si="120"/>
        <v>6.9000000000000006E-2</v>
      </c>
      <c r="Q700" s="26" t="str">
        <f>IF(G700="","",VLOOKUP(G700,WMS!$E$3:$G$2203,2,FALSE))</f>
        <v>KAS18122402</v>
      </c>
      <c r="R700" s="26" t="str">
        <f>IF(G700="","",VLOOKUP(G700,WMS!$E$3:$G$2203,3,FALSE))</f>
        <v>KAS1812240201</v>
      </c>
      <c r="S700" s="17" t="str">
        <f>IF(R700="","",VLOOKUP(R700,CUSTOMS!$E$3:$N$2548,2,FALSE))</f>
        <v>7323990000</v>
      </c>
      <c r="T700" s="17" t="str">
        <f>IF(R700="","",VLOOKUP(R700,CUSTOMS!$E$3:$N$2548,3,FALSE))</f>
        <v>铁线制品:厨用架</v>
      </c>
      <c r="U700" s="18">
        <f t="shared" si="121"/>
        <v>12</v>
      </c>
      <c r="V700" s="18" t="str">
        <f>IF(R700="","",VLOOKUP(R700,CUSTOMS!$E$3:$N$1470,5,FALSE))</f>
        <v>个</v>
      </c>
      <c r="W700" s="33">
        <f>IF(R700="","",VLOOKUP(R700,CUSTOMS!$E$3:$N$2548,6,FALSE))</f>
        <v>1.73</v>
      </c>
      <c r="X700" s="33">
        <f t="shared" si="122"/>
        <v>20.759999999999998</v>
      </c>
      <c r="Y700" s="18" t="str">
        <f>IF(R700="","",VLOOKUP(R700,CUSTOMS!$E$3:$N$2548,8,FALSE))</f>
        <v>美元</v>
      </c>
      <c r="Z700" s="18" t="str">
        <f>IF(R700="","",VLOOKUP(R700,CUSTOMS!$E$3:$N$2548,9,FALSE))</f>
        <v>中国</v>
      </c>
      <c r="AA700" s="18" t="str">
        <f>IF(R700="","",VLOOKUP(R700,CUSTOMS!$E$3:$N$2548,10,FALSE))</f>
        <v>美国</v>
      </c>
      <c r="AB700" s="33">
        <f>IF(R700="","",VLOOKUP(G700,WMS!$E$3:$T$2203,15,FALSE))</f>
        <v>0.86</v>
      </c>
      <c r="AC700" s="33">
        <f t="shared" si="123"/>
        <v>10.32</v>
      </c>
      <c r="AD700" s="33" t="str">
        <f>IF(S700="","",VLOOKUP(S700,海关监管条件!$A$1:$B$3000,2,FALSE))</f>
        <v>A</v>
      </c>
    </row>
    <row r="701" spans="1:30">
      <c r="A701" s="2">
        <v>43649</v>
      </c>
      <c r="B701" s="2">
        <v>43651</v>
      </c>
      <c r="C701" s="2" t="s">
        <v>4271</v>
      </c>
      <c r="D701" s="3" t="s">
        <v>459</v>
      </c>
      <c r="E701" s="3" t="s">
        <v>2934</v>
      </c>
      <c r="F701" s="3" t="s">
        <v>4221</v>
      </c>
      <c r="G701" s="17" t="str">
        <f t="shared" si="117"/>
        <v>KG-ARI-1812-00048-01339/42568926</v>
      </c>
      <c r="H701" s="18">
        <f>IF(G701="","",VLOOKUP(G701,WMS!$E$3:$Q$2203,7,FALSE))</f>
        <v>12</v>
      </c>
      <c r="I701" s="18">
        <f>IF(G701="","",VLOOKUP(G701,WMS!$E$3:$Q$2203,8,FALSE))</f>
        <v>11</v>
      </c>
      <c r="J701" s="18">
        <f>IF(G701="","",VLOOKUP(G701,WMS!$E$3:$Q$2203,13,FALSE))</f>
        <v>2.7E-2</v>
      </c>
      <c r="K701" s="26" t="b">
        <f t="shared" si="118"/>
        <v>1</v>
      </c>
      <c r="L701" s="7">
        <v>36</v>
      </c>
      <c r="M701" s="27">
        <f>IF(G701="","",VLOOKUP(G701,WMS!$E$3:$U$2203,7,0)*L701)</f>
        <v>432</v>
      </c>
      <c r="N701" s="28" t="str">
        <f>IF(G701="","",VLOOKUP(G701,WMS!$E$3:$U$2203,17,0))</f>
        <v>A40-203</v>
      </c>
      <c r="O701" s="29">
        <f t="shared" si="119"/>
        <v>396</v>
      </c>
      <c r="P701" s="29">
        <f t="shared" si="120"/>
        <v>0.97199999999999998</v>
      </c>
      <c r="Q701" s="26" t="str">
        <f>IF(G701="","",VLOOKUP(G701,WMS!$E$3:$G$2203,2,FALSE))</f>
        <v>KAS18121201</v>
      </c>
      <c r="R701" s="26" t="str">
        <f>IF(G701="","",VLOOKUP(G701,WMS!$E$3:$G$2203,3,FALSE))</f>
        <v>KAS1812120104</v>
      </c>
      <c r="S701" s="17" t="str">
        <f>IF(R701="","",VLOOKUP(R701,CUSTOMS!$E$3:$N$2548,2,FALSE))</f>
        <v>6911101900</v>
      </c>
      <c r="T701" s="17" t="str">
        <f>IF(R701="","",VLOOKUP(R701,CUSTOMS!$E$3:$N$2548,3,FALSE))</f>
        <v>日用瓷：盘</v>
      </c>
      <c r="U701" s="18">
        <f t="shared" si="121"/>
        <v>432</v>
      </c>
      <c r="V701" s="18" t="str">
        <f>IF(R701="","",VLOOKUP(R701,CUSTOMS!$E$3:$N$1470,5,FALSE))</f>
        <v>件</v>
      </c>
      <c r="W701" s="33">
        <f>IF(R701="","",VLOOKUP(R701,CUSTOMS!$E$3:$N$2548,6,FALSE))</f>
        <v>1.5347</v>
      </c>
      <c r="X701" s="33">
        <f t="shared" si="122"/>
        <v>662.99040000000002</v>
      </c>
      <c r="Y701" s="18" t="str">
        <f>IF(R701="","",VLOOKUP(R701,CUSTOMS!$E$3:$N$2548,8,FALSE))</f>
        <v>美元</v>
      </c>
      <c r="Z701" s="18" t="str">
        <f>IF(R701="","",VLOOKUP(R701,CUSTOMS!$E$3:$N$2548,9,FALSE))</f>
        <v>中国</v>
      </c>
      <c r="AA701" s="18" t="str">
        <f>IF(R701="","",VLOOKUP(R701,CUSTOMS!$E$3:$N$2548,10,FALSE))</f>
        <v>美国</v>
      </c>
      <c r="AB701" s="33">
        <f>IF(R701="","",VLOOKUP(G701,WMS!$E$3:$T$2203,15,FALSE))</f>
        <v>0.8</v>
      </c>
      <c r="AC701" s="33">
        <f t="shared" si="123"/>
        <v>345.6</v>
      </c>
      <c r="AD701" s="33" t="str">
        <f>IF(S701="","",VLOOKUP(S701,海关监管条件!$A$1:$B$3000,2,FALSE))</f>
        <v>A</v>
      </c>
    </row>
    <row r="702" spans="1:30">
      <c r="A702" s="2">
        <v>43649</v>
      </c>
      <c r="B702" s="2">
        <v>43651</v>
      </c>
      <c r="C702" s="2" t="s">
        <v>4271</v>
      </c>
      <c r="D702" s="3" t="s">
        <v>689</v>
      </c>
      <c r="E702" s="3" t="s">
        <v>2934</v>
      </c>
      <c r="F702" s="3" t="s">
        <v>3146</v>
      </c>
      <c r="G702" s="17" t="str">
        <f t="shared" si="117"/>
        <v>KG-ARI-1812-00048-01339/42569336</v>
      </c>
      <c r="H702" s="18">
        <f>IF(G702="","",VLOOKUP(G702,WMS!$E$3:$Q$2203,7,FALSE))</f>
        <v>6</v>
      </c>
      <c r="I702" s="18">
        <f>IF(G702="","",VLOOKUP(G702,WMS!$E$3:$Q$2203,8,FALSE))</f>
        <v>7.95</v>
      </c>
      <c r="J702" s="18">
        <f>IF(G702="","",VLOOKUP(G702,WMS!$E$3:$Q$2203,13,FALSE))</f>
        <v>2.8000000000000001E-2</v>
      </c>
      <c r="K702" s="26" t="b">
        <f t="shared" si="118"/>
        <v>1</v>
      </c>
      <c r="L702" s="7">
        <v>3</v>
      </c>
      <c r="M702" s="27">
        <f>IF(G702="","",VLOOKUP(G702,WMS!$E$3:$U$2203,7,0)*L702)</f>
        <v>18</v>
      </c>
      <c r="N702" s="28" t="str">
        <f>IF(G702="","",VLOOKUP(G702,WMS!$E$3:$U$2203,17,0))</f>
        <v>A16-203</v>
      </c>
      <c r="O702" s="29">
        <f t="shared" si="119"/>
        <v>23.85</v>
      </c>
      <c r="P702" s="29">
        <f t="shared" si="120"/>
        <v>8.4000000000000005E-2</v>
      </c>
      <c r="Q702" s="26" t="str">
        <f>IF(G702="","",VLOOKUP(G702,WMS!$E$3:$G$2203,2,FALSE))</f>
        <v>KAS18121703</v>
      </c>
      <c r="R702" s="26" t="str">
        <f>IF(G702="","",VLOOKUP(G702,WMS!$E$3:$G$2203,3,FALSE))</f>
        <v>KAS1812170303</v>
      </c>
      <c r="S702" s="17" t="str">
        <f>IF(R702="","",VLOOKUP(R702,CUSTOMS!$E$3:$N$2548,2,FALSE))</f>
        <v>6911101900</v>
      </c>
      <c r="T702" s="17" t="str">
        <f>IF(R702="","",VLOOKUP(R702,CUSTOMS!$E$3:$N$2548,3,FALSE))</f>
        <v>日用瓷：350ml 杯</v>
      </c>
      <c r="U702" s="18">
        <f t="shared" si="121"/>
        <v>22.799999999999997</v>
      </c>
      <c r="V702" s="18" t="str">
        <f>IF(R702="","",VLOOKUP(R702,CUSTOMS!$E$3:$N$1470,5,FALSE))</f>
        <v>千克</v>
      </c>
      <c r="W702" s="33">
        <f>IF(R702="","",VLOOKUP(R702,CUSTOMS!$E$3:$N$2548,6,FALSE))</f>
        <v>0.8</v>
      </c>
      <c r="X702" s="33">
        <f t="shared" si="122"/>
        <v>18.239999999999998</v>
      </c>
      <c r="Y702" s="18" t="str">
        <f>IF(R702="","",VLOOKUP(R702,CUSTOMS!$E$3:$N$2548,8,FALSE))</f>
        <v>美元</v>
      </c>
      <c r="Z702" s="18" t="str">
        <f>IF(R702="","",VLOOKUP(R702,CUSTOMS!$E$3:$N$2548,9,FALSE))</f>
        <v>中国</v>
      </c>
      <c r="AA702" s="18" t="str">
        <f>IF(R702="","",VLOOKUP(R702,CUSTOMS!$E$3:$N$2548,10,FALSE))</f>
        <v>美国</v>
      </c>
      <c r="AB702" s="33">
        <f>IF(R702="","",VLOOKUP(G702,WMS!$E$3:$T$2203,15,FALSE))</f>
        <v>1.2666666666666666</v>
      </c>
      <c r="AC702" s="33">
        <f t="shared" si="123"/>
        <v>22.799999999999997</v>
      </c>
      <c r="AD702" s="33" t="str">
        <f>IF(S702="","",VLOOKUP(S702,海关监管条件!$A$1:$B$3000,2,FALSE))</f>
        <v>A</v>
      </c>
    </row>
    <row r="703" spans="1:30">
      <c r="A703" s="2">
        <v>43649</v>
      </c>
      <c r="B703" s="2">
        <v>43651</v>
      </c>
      <c r="C703" s="2" t="s">
        <v>4271</v>
      </c>
      <c r="D703" s="19" t="s">
        <v>914</v>
      </c>
      <c r="E703" s="19" t="s">
        <v>3233</v>
      </c>
      <c r="F703" s="19">
        <v>42272434</v>
      </c>
      <c r="G703" s="17" t="str">
        <f t="shared" si="117"/>
        <v>KG-ARI-1812-00048-01357/42272434</v>
      </c>
      <c r="H703" s="18">
        <f>IF(G703="","",VLOOKUP(G703,WMS!$E$3:$Q$2203,7,FALSE))</f>
        <v>4</v>
      </c>
      <c r="I703" s="18">
        <f>IF(G703="","",VLOOKUP(G703,WMS!$E$3:$Q$2203,8,FALSE))</f>
        <v>6.6</v>
      </c>
      <c r="J703" s="18">
        <f>IF(G703="","",VLOOKUP(G703,WMS!$E$3:$Q$2203,13,FALSE))</f>
        <v>6.0999999999999999E-2</v>
      </c>
      <c r="K703" s="26" t="b">
        <f t="shared" si="118"/>
        <v>1</v>
      </c>
      <c r="L703" s="7">
        <v>1</v>
      </c>
      <c r="M703" s="27">
        <f>IF(G703="","",VLOOKUP(G703,WMS!$E$3:$U$2203,7,0)*L703)</f>
        <v>4</v>
      </c>
      <c r="N703" s="28" t="str">
        <f>IF(G703="","",VLOOKUP(G703,WMS!$E$3:$U$2203,17,0))</f>
        <v>A40-202</v>
      </c>
      <c r="O703" s="29">
        <f t="shared" si="119"/>
        <v>6.6</v>
      </c>
      <c r="P703" s="29">
        <f t="shared" si="120"/>
        <v>6.0999999999999999E-2</v>
      </c>
      <c r="Q703" s="26" t="str">
        <f>IF(G703="","",VLOOKUP(G703,WMS!$E$3:$G$2203,2,FALSE))</f>
        <v>KAS19011001</v>
      </c>
      <c r="R703" s="26" t="str">
        <f>IF(G703="","",VLOOKUP(G703,WMS!$E$3:$G$2203,3,FALSE))</f>
        <v>KAS1901100103</v>
      </c>
      <c r="S703" s="17" t="str">
        <f>IF(R703="","",VLOOKUP(R703,CUSTOMS!$E$3:$N$2548,2,FALSE))</f>
        <v>9403200000</v>
      </c>
      <c r="T703" s="17" t="str">
        <f>IF(R703="","",VLOOKUP(R703,CUSTOMS!$E$3:$N$2548,3,FALSE))</f>
        <v>落地储物架</v>
      </c>
      <c r="U703" s="18">
        <f t="shared" si="121"/>
        <v>4</v>
      </c>
      <c r="V703" s="18" t="str">
        <f>IF(R703="","",VLOOKUP(R703,CUSTOMS!$E$3:$N$1470,5,FALSE))</f>
        <v>件</v>
      </c>
      <c r="W703" s="33">
        <f>IF(R703="","",VLOOKUP(R703,CUSTOMS!$E$3:$N$2548,6,FALSE))</f>
        <v>9.4700000000000006</v>
      </c>
      <c r="X703" s="33">
        <f t="shared" si="122"/>
        <v>37.880000000000003</v>
      </c>
      <c r="Y703" s="18" t="str">
        <f>IF(R703="","",VLOOKUP(R703,CUSTOMS!$E$3:$N$2548,8,FALSE))</f>
        <v>美元</v>
      </c>
      <c r="Z703" s="18" t="str">
        <f>IF(R703="","",VLOOKUP(R703,CUSTOMS!$E$3:$N$2548,9,FALSE))</f>
        <v>中国</v>
      </c>
      <c r="AA703" s="18" t="str">
        <f>IF(R703="","",VLOOKUP(R703,CUSTOMS!$E$3:$N$2548,10,FALSE))</f>
        <v>美国</v>
      </c>
      <c r="AB703" s="33">
        <f>IF(R703="","",VLOOKUP(G703,WMS!$E$3:$T$2203,15,FALSE))</f>
        <v>1.25</v>
      </c>
      <c r="AC703" s="33">
        <f t="shared" si="123"/>
        <v>5</v>
      </c>
      <c r="AD703" s="33" t="str">
        <f>IF(S703="","",VLOOKUP(S703,海关监管条件!$A$1:$B$3000,2,FALSE))</f>
        <v xml:space="preserve">无 </v>
      </c>
    </row>
    <row r="704" spans="1:30">
      <c r="A704" s="2">
        <v>43649</v>
      </c>
      <c r="B704" s="2">
        <v>43651</v>
      </c>
      <c r="C704" s="2" t="s">
        <v>4271</v>
      </c>
      <c r="D704" s="3" t="s">
        <v>862</v>
      </c>
      <c r="E704" s="3" t="s">
        <v>3224</v>
      </c>
      <c r="F704" s="3" t="s">
        <v>4284</v>
      </c>
      <c r="G704" s="17" t="str">
        <f t="shared" si="117"/>
        <v>KG-ARI-1901-00066-01568/41401576</v>
      </c>
      <c r="H704" s="18">
        <f>IF(G704="","",VLOOKUP(G704,WMS!$E$3:$Q$2203,7,FALSE))</f>
        <v>12</v>
      </c>
      <c r="I704" s="18">
        <f>IF(G704="","",VLOOKUP(G704,WMS!$E$3:$Q$2203,8,FALSE))</f>
        <v>2.25</v>
      </c>
      <c r="J704" s="18">
        <f>IF(G704="","",VLOOKUP(G704,WMS!$E$3:$Q$2203,13,FALSE))</f>
        <v>4.3999999999999997E-2</v>
      </c>
      <c r="K704" s="26" t="b">
        <f t="shared" si="118"/>
        <v>1</v>
      </c>
      <c r="L704" s="7">
        <v>3</v>
      </c>
      <c r="M704" s="27">
        <f>IF(G704="","",VLOOKUP(G704,WMS!$E$3:$U$2203,7,0)*L704)</f>
        <v>36</v>
      </c>
      <c r="N704" s="28" t="str">
        <f>IF(G704="","",VLOOKUP(G704,WMS!$E$3:$U$2203,17,0))</f>
        <v>A07-203</v>
      </c>
      <c r="O704" s="29">
        <f t="shared" si="119"/>
        <v>6.75</v>
      </c>
      <c r="P704" s="29">
        <f t="shared" si="120"/>
        <v>0.13200000000000001</v>
      </c>
      <c r="Q704" s="26" t="str">
        <f>IF(G704="","",VLOOKUP(G704,WMS!$E$3:$G$2203,2,FALSE))</f>
        <v>KAS19010703</v>
      </c>
      <c r="R704" s="26" t="str">
        <f>IF(G704="","",VLOOKUP(G704,WMS!$E$3:$G$2203,3,FALSE))</f>
        <v>KAS1901070302</v>
      </c>
      <c r="S704" s="17" t="str">
        <f>IF(R704="","",VLOOKUP(R704,CUSTOMS!$E$3:$N$2548,2,FALSE))</f>
        <v>3924100000</v>
      </c>
      <c r="T704" s="17" t="str">
        <f>IF(R704="","",VLOOKUP(R704,CUSTOMS!$E$3:$N$2548,3,FALSE))</f>
        <v>塑胶食物盒/C</v>
      </c>
      <c r="U704" s="18">
        <f t="shared" si="121"/>
        <v>5.5909090909090908</v>
      </c>
      <c r="V704" s="18" t="str">
        <f>IF(R704="","",VLOOKUP(R704,CUSTOMS!$E$3:$N$1470,5,FALSE))</f>
        <v>千克</v>
      </c>
      <c r="W704" s="33">
        <f>IF(R704="","",VLOOKUP(R704,CUSTOMS!$E$3:$N$2548,6,FALSE))</f>
        <v>2</v>
      </c>
      <c r="X704" s="33">
        <f t="shared" si="122"/>
        <v>11.181818181818182</v>
      </c>
      <c r="Y704" s="18" t="str">
        <f>IF(R704="","",VLOOKUP(R704,CUSTOMS!$E$3:$N$2548,8,FALSE))</f>
        <v>美元</v>
      </c>
      <c r="Z704" s="18" t="str">
        <f>IF(R704="","",VLOOKUP(R704,CUSTOMS!$E$3:$N$2548,9,FALSE))</f>
        <v>中国</v>
      </c>
      <c r="AA704" s="18" t="str">
        <f>IF(R704="","",VLOOKUP(R704,CUSTOMS!$E$3:$N$2548,10,FALSE))</f>
        <v>美国</v>
      </c>
      <c r="AB704" s="33">
        <f>IF(R704="","",VLOOKUP(G704,WMS!$E$3:$T$2203,15,FALSE))</f>
        <v>0.1553030303030303</v>
      </c>
      <c r="AC704" s="33">
        <f t="shared" si="123"/>
        <v>5.5909090909090908</v>
      </c>
      <c r="AD704" s="33" t="str">
        <f>IF(S704="","",VLOOKUP(S704,海关监管条件!$A$1:$B$3000,2,FALSE))</f>
        <v xml:space="preserve">A </v>
      </c>
    </row>
    <row r="705" spans="1:30">
      <c r="A705" s="2">
        <v>43649</v>
      </c>
      <c r="B705" s="2">
        <v>43651</v>
      </c>
      <c r="C705" s="2" t="s">
        <v>4271</v>
      </c>
      <c r="D705" s="3" t="s">
        <v>862</v>
      </c>
      <c r="E705" s="3" t="s">
        <v>3224</v>
      </c>
      <c r="F705" s="3" t="s">
        <v>4285</v>
      </c>
      <c r="G705" s="17" t="str">
        <f t="shared" si="117"/>
        <v>KG-ARI-1901-00066-01568/41521328</v>
      </c>
      <c r="H705" s="18">
        <f>IF(G705="","",VLOOKUP(G705,WMS!$E$3:$Q$2203,7,FALSE))</f>
        <v>8</v>
      </c>
      <c r="I705" s="18">
        <f>IF(G705="","",VLOOKUP(G705,WMS!$E$3:$Q$2203,8,FALSE))</f>
        <v>3.3</v>
      </c>
      <c r="J705" s="18">
        <f>IF(G705="","",VLOOKUP(G705,WMS!$E$3:$Q$2203,13,FALSE))</f>
        <v>7.0000000000000007E-2</v>
      </c>
      <c r="K705" s="26" t="b">
        <f t="shared" si="118"/>
        <v>1</v>
      </c>
      <c r="L705" s="7">
        <v>1</v>
      </c>
      <c r="M705" s="27">
        <f>IF(G705="","",VLOOKUP(G705,WMS!$E$3:$U$2203,7,0)*L705)</f>
        <v>8</v>
      </c>
      <c r="N705" s="28" t="str">
        <f>IF(G705="","",VLOOKUP(G705,WMS!$E$3:$U$2203,17,0))</f>
        <v>A02-102</v>
      </c>
      <c r="O705" s="29">
        <f t="shared" si="119"/>
        <v>3.3</v>
      </c>
      <c r="P705" s="29">
        <f t="shared" si="120"/>
        <v>7.0000000000000007E-2</v>
      </c>
      <c r="Q705" s="26" t="str">
        <f>IF(G705="","",VLOOKUP(G705,WMS!$E$3:$G$2203,2,FALSE))</f>
        <v>KAS19010703</v>
      </c>
      <c r="R705" s="26" t="str">
        <f>IF(G705="","",VLOOKUP(G705,WMS!$E$3:$G$2203,3,FALSE))</f>
        <v>KAS1901070302</v>
      </c>
      <c r="S705" s="17" t="str">
        <f>IF(R705="","",VLOOKUP(R705,CUSTOMS!$E$3:$N$2548,2,FALSE))</f>
        <v>3924100000</v>
      </c>
      <c r="T705" s="17" t="str">
        <f>IF(R705="","",VLOOKUP(R705,CUSTOMS!$E$3:$N$2548,3,FALSE))</f>
        <v>塑胶食物盒/C</v>
      </c>
      <c r="U705" s="18">
        <f t="shared" si="121"/>
        <v>2.7826086956521738</v>
      </c>
      <c r="V705" s="18" t="str">
        <f>IF(R705="","",VLOOKUP(R705,CUSTOMS!$E$3:$N$1470,5,FALSE))</f>
        <v>千克</v>
      </c>
      <c r="W705" s="33">
        <f>IF(R705="","",VLOOKUP(R705,CUSTOMS!$E$3:$N$2548,6,FALSE))</f>
        <v>2</v>
      </c>
      <c r="X705" s="33">
        <f t="shared" si="122"/>
        <v>5.5652173913043477</v>
      </c>
      <c r="Y705" s="18" t="str">
        <f>IF(R705="","",VLOOKUP(R705,CUSTOMS!$E$3:$N$2548,8,FALSE))</f>
        <v>美元</v>
      </c>
      <c r="Z705" s="18" t="str">
        <f>IF(R705="","",VLOOKUP(R705,CUSTOMS!$E$3:$N$2548,9,FALSE))</f>
        <v>中国</v>
      </c>
      <c r="AA705" s="18" t="str">
        <f>IF(R705="","",VLOOKUP(R705,CUSTOMS!$E$3:$N$2548,10,FALSE))</f>
        <v>美国</v>
      </c>
      <c r="AB705" s="33">
        <f>IF(R705="","",VLOOKUP(G705,WMS!$E$3:$T$2203,15,FALSE))</f>
        <v>0.34782608695652173</v>
      </c>
      <c r="AC705" s="33">
        <f t="shared" si="123"/>
        <v>2.7826086956521738</v>
      </c>
      <c r="AD705" s="33" t="str">
        <f>IF(S705="","",VLOOKUP(S705,海关监管条件!$A$1:$B$3000,2,FALSE))</f>
        <v xml:space="preserve">A </v>
      </c>
    </row>
    <row r="706" spans="1:30">
      <c r="A706" s="2">
        <v>43649</v>
      </c>
      <c r="B706" s="2">
        <v>43651</v>
      </c>
      <c r="C706" s="2" t="s">
        <v>4271</v>
      </c>
      <c r="D706" s="3" t="s">
        <v>862</v>
      </c>
      <c r="E706" s="3" t="s">
        <v>3224</v>
      </c>
      <c r="F706" s="3" t="s">
        <v>4286</v>
      </c>
      <c r="G706" s="17" t="str">
        <f t="shared" si="117"/>
        <v>KG-ARI-1901-00066-01568/42271734</v>
      </c>
      <c r="H706" s="18">
        <f>IF(G706="","",VLOOKUP(G706,WMS!$E$3:$Q$2203,7,FALSE))</f>
        <v>12</v>
      </c>
      <c r="I706" s="18">
        <f>IF(G706="","",VLOOKUP(G706,WMS!$E$3:$Q$2203,8,FALSE))</f>
        <v>3.2</v>
      </c>
      <c r="J706" s="18">
        <f>IF(G706="","",VLOOKUP(G706,WMS!$E$3:$Q$2203,13,FALSE))</f>
        <v>3.1E-2</v>
      </c>
      <c r="K706" s="26" t="b">
        <f t="shared" si="118"/>
        <v>1</v>
      </c>
      <c r="L706" s="7">
        <v>1</v>
      </c>
      <c r="M706" s="27">
        <f>IF(G706="","",VLOOKUP(G706,WMS!$E$3:$U$2203,7,0)*L706)</f>
        <v>12</v>
      </c>
      <c r="N706" s="28" t="str">
        <f>IF(G706="","",VLOOKUP(G706,WMS!$E$3:$U$2203,17,0))</f>
        <v>A08-303</v>
      </c>
      <c r="O706" s="29">
        <f t="shared" si="119"/>
        <v>3.2</v>
      </c>
      <c r="P706" s="29">
        <f t="shared" si="120"/>
        <v>3.1E-2</v>
      </c>
      <c r="Q706" s="26" t="str">
        <f>IF(G706="","",VLOOKUP(G706,WMS!$E$3:$G$2203,2,FALSE))</f>
        <v>KAS19010703</v>
      </c>
      <c r="R706" s="26" t="str">
        <f>IF(G706="","",VLOOKUP(G706,WMS!$E$3:$G$2203,3,FALSE))</f>
        <v>KAS1901070303</v>
      </c>
      <c r="S706" s="17" t="str">
        <f>IF(R706="","",VLOOKUP(R706,CUSTOMS!$E$3:$N$2548,2,FALSE))</f>
        <v>3924100000</v>
      </c>
      <c r="T706" s="17" t="str">
        <f>IF(R706="","",VLOOKUP(R706,CUSTOMS!$E$3:$N$2548,3,FALSE))</f>
        <v>塑胶食物盒/C</v>
      </c>
      <c r="U706" s="18">
        <f t="shared" si="121"/>
        <v>2.75</v>
      </c>
      <c r="V706" s="18" t="str">
        <f>IF(R706="","",VLOOKUP(R706,CUSTOMS!$E$3:$N$1470,5,FALSE))</f>
        <v>千克</v>
      </c>
      <c r="W706" s="33">
        <f>IF(R706="","",VLOOKUP(R706,CUSTOMS!$E$3:$N$2548,6,FALSE))</f>
        <v>2</v>
      </c>
      <c r="X706" s="33">
        <f t="shared" si="122"/>
        <v>5.5</v>
      </c>
      <c r="Y706" s="18" t="str">
        <f>IF(R706="","",VLOOKUP(R706,CUSTOMS!$E$3:$N$2548,8,FALSE))</f>
        <v>美元</v>
      </c>
      <c r="Z706" s="18" t="str">
        <f>IF(R706="","",VLOOKUP(R706,CUSTOMS!$E$3:$N$2548,9,FALSE))</f>
        <v>中国</v>
      </c>
      <c r="AA706" s="18" t="str">
        <f>IF(R706="","",VLOOKUP(R706,CUSTOMS!$E$3:$N$2548,10,FALSE))</f>
        <v>美国</v>
      </c>
      <c r="AB706" s="33">
        <f>IF(R706="","",VLOOKUP(G706,WMS!$E$3:$T$2203,15,FALSE))</f>
        <v>0.22916666666666666</v>
      </c>
      <c r="AC706" s="33">
        <f t="shared" si="123"/>
        <v>2.75</v>
      </c>
      <c r="AD706" s="33" t="str">
        <f>IF(S706="","",VLOOKUP(S706,海关监管条件!$A$1:$B$3000,2,FALSE))</f>
        <v xml:space="preserve">A </v>
      </c>
    </row>
    <row r="707" spans="1:30">
      <c r="A707" s="2">
        <v>43649</v>
      </c>
      <c r="B707" s="2">
        <v>43651</v>
      </c>
      <c r="C707" s="2" t="s">
        <v>4271</v>
      </c>
      <c r="D707" s="3" t="s">
        <v>862</v>
      </c>
      <c r="E707" s="3" t="s">
        <v>3224</v>
      </c>
      <c r="F707" s="3" t="s">
        <v>4287</v>
      </c>
      <c r="G707" s="17" t="str">
        <f t="shared" si="117"/>
        <v>KG-ARI-1901-00066-01568/42433859</v>
      </c>
      <c r="H707" s="18">
        <f>IF(G707="","",VLOOKUP(G707,WMS!$E$3:$Q$2203,7,FALSE))</f>
        <v>12</v>
      </c>
      <c r="I707" s="18">
        <f>IF(G707="","",VLOOKUP(G707,WMS!$E$3:$Q$2203,8,FALSE))</f>
        <v>0.7</v>
      </c>
      <c r="J707" s="18">
        <f>IF(G707="","",VLOOKUP(G707,WMS!$E$3:$Q$2203,13,FALSE))</f>
        <v>2.8000000000000001E-2</v>
      </c>
      <c r="K707" s="26" t="b">
        <f t="shared" si="118"/>
        <v>1</v>
      </c>
      <c r="L707" s="7">
        <v>2</v>
      </c>
      <c r="M707" s="27">
        <f>IF(G707="","",VLOOKUP(G707,WMS!$E$3:$U$2203,7,0)*L707)</f>
        <v>24</v>
      </c>
      <c r="N707" s="28" t="str">
        <f>IF(G707="","",VLOOKUP(G707,WMS!$E$3:$U$2203,17,0))</f>
        <v>A08-303</v>
      </c>
      <c r="O707" s="29">
        <f t="shared" si="119"/>
        <v>1.4</v>
      </c>
      <c r="P707" s="29">
        <f t="shared" si="120"/>
        <v>5.6000000000000001E-2</v>
      </c>
      <c r="Q707" s="26" t="str">
        <f>IF(G707="","",VLOOKUP(G707,WMS!$E$3:$G$2203,2,FALSE))</f>
        <v>KAS19010703</v>
      </c>
      <c r="R707" s="26" t="str">
        <f>IF(G707="","",VLOOKUP(G707,WMS!$E$3:$G$2203,3,FALSE))</f>
        <v>KAS1901070303</v>
      </c>
      <c r="S707" s="17" t="str">
        <f>IF(R707="","",VLOOKUP(R707,CUSTOMS!$E$3:$N$2548,2,FALSE))</f>
        <v>3924100000</v>
      </c>
      <c r="T707" s="17" t="str">
        <f>IF(R707="","",VLOOKUP(R707,CUSTOMS!$E$3:$N$2548,3,FALSE))</f>
        <v>塑胶食物盒/C</v>
      </c>
      <c r="U707" s="18">
        <f t="shared" si="121"/>
        <v>7.3333333333333339</v>
      </c>
      <c r="V707" s="18" t="str">
        <f>IF(R707="","",VLOOKUP(R707,CUSTOMS!$E$3:$N$1470,5,FALSE))</f>
        <v>千克</v>
      </c>
      <c r="W707" s="33">
        <f>IF(R707="","",VLOOKUP(R707,CUSTOMS!$E$3:$N$2548,6,FALSE))</f>
        <v>2</v>
      </c>
      <c r="X707" s="33">
        <f t="shared" si="122"/>
        <v>14.666666666666668</v>
      </c>
      <c r="Y707" s="18" t="str">
        <f>IF(R707="","",VLOOKUP(R707,CUSTOMS!$E$3:$N$2548,8,FALSE))</f>
        <v>美元</v>
      </c>
      <c r="Z707" s="18" t="str">
        <f>IF(R707="","",VLOOKUP(R707,CUSTOMS!$E$3:$N$2548,9,FALSE))</f>
        <v>中国</v>
      </c>
      <c r="AA707" s="18" t="str">
        <f>IF(R707="","",VLOOKUP(R707,CUSTOMS!$E$3:$N$2548,10,FALSE))</f>
        <v>美国</v>
      </c>
      <c r="AB707" s="33">
        <f>IF(R707="","",VLOOKUP(G707,WMS!$E$3:$T$2203,15,FALSE))</f>
        <v>0.30555555555555558</v>
      </c>
      <c r="AC707" s="33">
        <f t="shared" si="123"/>
        <v>7.3333333333333339</v>
      </c>
      <c r="AD707" s="33" t="str">
        <f>IF(S707="","",VLOOKUP(S707,海关监管条件!$A$1:$B$3000,2,FALSE))</f>
        <v xml:space="preserve">A </v>
      </c>
    </row>
    <row r="708" spans="1:30">
      <c r="A708" s="2">
        <v>43649</v>
      </c>
      <c r="B708" s="2">
        <v>43651</v>
      </c>
      <c r="C708" s="2" t="s">
        <v>4271</v>
      </c>
      <c r="D708" s="3" t="s">
        <v>862</v>
      </c>
      <c r="E708" s="3" t="s">
        <v>3224</v>
      </c>
      <c r="F708" s="3" t="s">
        <v>4288</v>
      </c>
      <c r="G708" s="17" t="str">
        <f t="shared" si="117"/>
        <v>KG-ARI-1901-00066-01568/42634966</v>
      </c>
      <c r="H708" s="18">
        <f>IF(G708="","",VLOOKUP(G708,WMS!$E$3:$Q$2203,7,FALSE))</f>
        <v>12</v>
      </c>
      <c r="I708" s="18">
        <f>IF(G708="","",VLOOKUP(G708,WMS!$E$3:$Q$2203,8,FALSE))</f>
        <v>2.4500000000000002</v>
      </c>
      <c r="J708" s="18">
        <f>IF(G708="","",VLOOKUP(G708,WMS!$E$3:$Q$2203,13,FALSE))</f>
        <v>1.9E-2</v>
      </c>
      <c r="K708" s="26" t="b">
        <f t="shared" si="118"/>
        <v>1</v>
      </c>
      <c r="L708" s="7">
        <v>3</v>
      </c>
      <c r="M708" s="27">
        <f>IF(G708="","",VLOOKUP(G708,WMS!$E$3:$U$2203,7,0)*L708)</f>
        <v>36</v>
      </c>
      <c r="N708" s="28" t="str">
        <f>IF(G708="","",VLOOKUP(G708,WMS!$E$3:$U$2203,17,0))</f>
        <v>A07-203</v>
      </c>
      <c r="O708" s="29">
        <f t="shared" si="119"/>
        <v>7.3500000000000005</v>
      </c>
      <c r="P708" s="29">
        <f t="shared" si="120"/>
        <v>5.6999999999999995E-2</v>
      </c>
      <c r="Q708" s="26" t="str">
        <f>IF(G708="","",VLOOKUP(G708,WMS!$E$3:$G$2203,2,FALSE))</f>
        <v>KAS19010703</v>
      </c>
      <c r="R708" s="26" t="str">
        <f>IF(G708="","",VLOOKUP(G708,WMS!$E$3:$G$2203,3,FALSE))</f>
        <v>KAS1901070308</v>
      </c>
      <c r="S708" s="17" t="str">
        <f>IF(R708="","",VLOOKUP(R708,CUSTOMS!$E$3:$N$2548,2,FALSE))</f>
        <v>3924100000</v>
      </c>
      <c r="T708" s="17" t="str">
        <f>IF(R708="","",VLOOKUP(R708,CUSTOMS!$E$3:$N$2548,3,FALSE))</f>
        <v>塑胶碗</v>
      </c>
      <c r="U708" s="18">
        <f t="shared" si="121"/>
        <v>4.2857142857142856</v>
      </c>
      <c r="V708" s="18" t="str">
        <f>IF(R708="","",VLOOKUP(R708,CUSTOMS!$E$3:$N$1470,5,FALSE))</f>
        <v>千克</v>
      </c>
      <c r="W708" s="33">
        <f>IF(R708="","",VLOOKUP(R708,CUSTOMS!$E$3:$N$2548,6,FALSE))</f>
        <v>2</v>
      </c>
      <c r="X708" s="33">
        <f t="shared" si="122"/>
        <v>8.5714285714285712</v>
      </c>
      <c r="Y708" s="18" t="str">
        <f>IF(R708="","",VLOOKUP(R708,CUSTOMS!$E$3:$N$2548,8,FALSE))</f>
        <v>美元</v>
      </c>
      <c r="Z708" s="18" t="str">
        <f>IF(R708="","",VLOOKUP(R708,CUSTOMS!$E$3:$N$2548,9,FALSE))</f>
        <v>中国</v>
      </c>
      <c r="AA708" s="18" t="str">
        <f>IF(R708="","",VLOOKUP(R708,CUSTOMS!$E$3:$N$2548,10,FALSE))</f>
        <v>美国</v>
      </c>
      <c r="AB708" s="33">
        <f>IF(R708="","",VLOOKUP(G708,WMS!$E$3:$T$2203,15,FALSE))</f>
        <v>0.11904761904761904</v>
      </c>
      <c r="AC708" s="33">
        <f t="shared" si="123"/>
        <v>4.2857142857142856</v>
      </c>
      <c r="AD708" s="33" t="str">
        <f>IF(S708="","",VLOOKUP(S708,海关监管条件!$A$1:$B$3000,2,FALSE))</f>
        <v xml:space="preserve">A </v>
      </c>
    </row>
    <row r="709" spans="1:30">
      <c r="A709" s="2">
        <v>43649</v>
      </c>
      <c r="B709" s="2">
        <v>43651</v>
      </c>
      <c r="C709" s="2" t="s">
        <v>4271</v>
      </c>
      <c r="D709" s="3" t="s">
        <v>1369</v>
      </c>
      <c r="E709" s="3" t="s">
        <v>3488</v>
      </c>
      <c r="F709" s="3" t="s">
        <v>4222</v>
      </c>
      <c r="G709" s="17" t="str">
        <f t="shared" si="117"/>
        <v>KG-ARI-1903-00102-02350/68454371</v>
      </c>
      <c r="H709" s="18">
        <f>IF(G709="","",VLOOKUP(G709,WMS!$E$3:$Q$2203,7,FALSE))</f>
        <v>12</v>
      </c>
      <c r="I709" s="18">
        <f>IF(G709="","",VLOOKUP(G709,WMS!$E$3:$Q$2203,8,FALSE))</f>
        <v>2.9</v>
      </c>
      <c r="J709" s="18">
        <f>IF(G709="","",VLOOKUP(G709,WMS!$E$3:$Q$2203,13,FALSE))</f>
        <v>1.4E-2</v>
      </c>
      <c r="K709" s="26" t="b">
        <f t="shared" si="118"/>
        <v>1</v>
      </c>
      <c r="L709" s="7">
        <v>4</v>
      </c>
      <c r="M709" s="27">
        <f>IF(G709="","",VLOOKUP(G709,WMS!$E$3:$U$2203,7,0)*L709)</f>
        <v>48</v>
      </c>
      <c r="N709" s="28" t="str">
        <f>IF(G709="","",VLOOKUP(G709,WMS!$E$3:$U$2203,17,0))</f>
        <v>A11-103</v>
      </c>
      <c r="O709" s="29">
        <f t="shared" si="119"/>
        <v>11.6</v>
      </c>
      <c r="P709" s="29">
        <f t="shared" si="120"/>
        <v>5.6000000000000001E-2</v>
      </c>
      <c r="Q709" s="26" t="str">
        <f>IF(G709="","",VLOOKUP(G709,WMS!$E$3:$G$2203,2,FALSE))</f>
        <v>KAS19031503</v>
      </c>
      <c r="R709" s="26" t="str">
        <f>IF(G709="","",VLOOKUP(G709,WMS!$E$3:$G$2203,3,FALSE))</f>
        <v>KAS1903150301</v>
      </c>
      <c r="S709" s="17" t="str">
        <f>IF(R709="","",VLOOKUP(R709,CUSTOMS!$E$3:$N$2548,2,FALSE))</f>
        <v>4202129000</v>
      </c>
      <c r="T709" s="17" t="str">
        <f>IF(R709="","",VLOOKUP(R709,CUSTOMS!$E$3:$N$2548,3,FALSE))</f>
        <v>斜挎包</v>
      </c>
      <c r="U709" s="18">
        <f t="shared" si="121"/>
        <v>48</v>
      </c>
      <c r="V709" s="18" t="str">
        <f>IF(R709="","",VLOOKUP(R709,CUSTOMS!$E$3:$N$1470,5,FALSE))</f>
        <v>个</v>
      </c>
      <c r="W709" s="33">
        <f>IF(R709="","",VLOOKUP(R709,CUSTOMS!$E$3:$N$2548,6,FALSE))</f>
        <v>2.5</v>
      </c>
      <c r="X709" s="33">
        <f t="shared" si="122"/>
        <v>120</v>
      </c>
      <c r="Y709" s="18" t="str">
        <f>IF(R709="","",VLOOKUP(R709,CUSTOMS!$E$3:$N$2548,8,FALSE))</f>
        <v>美元</v>
      </c>
      <c r="Z709" s="18" t="str">
        <f>IF(R709="","",VLOOKUP(R709,CUSTOMS!$E$3:$N$2548,9,FALSE))</f>
        <v>中国</v>
      </c>
      <c r="AA709" s="18" t="str">
        <f>IF(R709="","",VLOOKUP(R709,CUSTOMS!$E$3:$N$2548,10,FALSE))</f>
        <v>美国</v>
      </c>
      <c r="AB709" s="33">
        <f>IF(R709="","",VLOOKUP(G709,WMS!$E$3:$T$2203,15,FALSE))</f>
        <v>0.21000000000000002</v>
      </c>
      <c r="AC709" s="33">
        <f t="shared" si="123"/>
        <v>10.080000000000002</v>
      </c>
      <c r="AD709" s="33" t="str">
        <f>IF(S709="","",VLOOKUP(S709,海关监管条件!$A$1:$B$3000,2,FALSE))</f>
        <v>无</v>
      </c>
    </row>
    <row r="710" spans="1:30">
      <c r="A710" s="2">
        <v>43649</v>
      </c>
      <c r="B710" s="2">
        <v>43651</v>
      </c>
      <c r="C710" s="2" t="s">
        <v>4271</v>
      </c>
      <c r="D710" s="3" t="s">
        <v>1420</v>
      </c>
      <c r="E710" s="3" t="s">
        <v>3501</v>
      </c>
      <c r="F710" s="3" t="s">
        <v>4223</v>
      </c>
      <c r="G710" s="17" t="str">
        <f t="shared" si="117"/>
        <v>KG-ARI-1903-00107-02384/41401439</v>
      </c>
      <c r="H710" s="18">
        <f>IF(G710="","",VLOOKUP(G710,WMS!$E$3:$Q$2203,7,FALSE))</f>
        <v>12</v>
      </c>
      <c r="I710" s="18">
        <f>IF(G710="","",VLOOKUP(G710,WMS!$E$3:$Q$2203,8,FALSE))</f>
        <v>3.15</v>
      </c>
      <c r="J710" s="18">
        <f>IF(G710="","",VLOOKUP(G710,WMS!$E$3:$Q$2203,13,FALSE))</f>
        <v>3.4000000000000002E-2</v>
      </c>
      <c r="K710" s="26" t="b">
        <f t="shared" si="118"/>
        <v>1</v>
      </c>
      <c r="L710" s="7">
        <v>3</v>
      </c>
      <c r="M710" s="27">
        <f>IF(G710="","",VLOOKUP(G710,WMS!$E$3:$U$2203,7,0)*L710)</f>
        <v>36</v>
      </c>
      <c r="N710" s="28" t="str">
        <f>IF(G710="","",VLOOKUP(G710,WMS!$E$3:$U$2203,17,0))</f>
        <v>A25-102</v>
      </c>
      <c r="O710" s="29">
        <f t="shared" si="119"/>
        <v>9.4499999999999993</v>
      </c>
      <c r="P710" s="29">
        <f t="shared" si="120"/>
        <v>0.10200000000000001</v>
      </c>
      <c r="Q710" s="26" t="str">
        <f>IF(G710="","",VLOOKUP(G710,WMS!$E$3:$G$2203,2,FALSE))</f>
        <v>KAS19031802</v>
      </c>
      <c r="R710" s="26" t="str">
        <f>IF(G710="","",VLOOKUP(G710,WMS!$E$3:$G$2203,3,FALSE))</f>
        <v>KAS1903180202</v>
      </c>
      <c r="S710" s="17" t="str">
        <f>IF(R710="","",VLOOKUP(R710,CUSTOMS!$E$3:$N$2548,2,FALSE))</f>
        <v>3924100000</v>
      </c>
      <c r="T710" s="17" t="str">
        <f>IF(R710="","",VLOOKUP(R710,CUSTOMS!$E$3:$N$2548,3,FALSE))</f>
        <v>塑胶食物盒/C</v>
      </c>
      <c r="U710" s="18">
        <f t="shared" si="121"/>
        <v>8.4375</v>
      </c>
      <c r="V710" s="18" t="str">
        <f>IF(R710="","",VLOOKUP(R710,CUSTOMS!$E$3:$N$1470,5,FALSE))</f>
        <v>千克</v>
      </c>
      <c r="W710" s="33">
        <f>IF(R710="","",VLOOKUP(R710,CUSTOMS!$E$3:$N$2548,6,FALSE))</f>
        <v>2</v>
      </c>
      <c r="X710" s="33">
        <f t="shared" si="122"/>
        <v>16.875</v>
      </c>
      <c r="Y710" s="18" t="str">
        <f>IF(R710="","",VLOOKUP(R710,CUSTOMS!$E$3:$N$2548,8,FALSE))</f>
        <v>美元</v>
      </c>
      <c r="Z710" s="18" t="str">
        <f>IF(R710="","",VLOOKUP(R710,CUSTOMS!$E$3:$N$2548,9,FALSE))</f>
        <v>中国</v>
      </c>
      <c r="AA710" s="18" t="str">
        <f>IF(R710="","",VLOOKUP(R710,CUSTOMS!$E$3:$N$2548,10,FALSE))</f>
        <v>美国</v>
      </c>
      <c r="AB710" s="33">
        <f>IF(R710="","",VLOOKUP(G710,WMS!$E$3:$T$2203,15,FALSE))</f>
        <v>0.234375</v>
      </c>
      <c r="AC710" s="33">
        <f t="shared" si="123"/>
        <v>8.4375</v>
      </c>
      <c r="AD710" s="33" t="str">
        <f>IF(S710="","",VLOOKUP(S710,海关监管条件!$A$1:$B$3000,2,FALSE))</f>
        <v xml:space="preserve">A </v>
      </c>
    </row>
    <row r="711" spans="1:30">
      <c r="A711" s="2">
        <v>43649</v>
      </c>
      <c r="B711" s="2">
        <v>43651</v>
      </c>
      <c r="C711" s="2" t="s">
        <v>4271</v>
      </c>
      <c r="D711" s="3" t="s">
        <v>1420</v>
      </c>
      <c r="E711" s="3" t="s">
        <v>3501</v>
      </c>
      <c r="F711" s="3" t="s">
        <v>4289</v>
      </c>
      <c r="G711" s="17" t="str">
        <f t="shared" si="117"/>
        <v>KG-ARI-1903-00107-02384/41401521</v>
      </c>
      <c r="H711" s="18">
        <f>IF(G711="","",VLOOKUP(G711,WMS!$E$3:$Q$2203,7,FALSE))</f>
        <v>12</v>
      </c>
      <c r="I711" s="18">
        <f>IF(G711="","",VLOOKUP(G711,WMS!$E$3:$Q$2203,8,FALSE))</f>
        <v>1.85</v>
      </c>
      <c r="J711" s="18">
        <f>IF(G711="","",VLOOKUP(G711,WMS!$E$3:$Q$2203,13,FALSE))</f>
        <v>0.03</v>
      </c>
      <c r="K711" s="26" t="b">
        <f t="shared" si="118"/>
        <v>1</v>
      </c>
      <c r="L711" s="7">
        <v>2</v>
      </c>
      <c r="M711" s="27">
        <f>IF(G711="","",VLOOKUP(G711,WMS!$E$3:$U$2203,7,0)*L711)</f>
        <v>24</v>
      </c>
      <c r="N711" s="28" t="str">
        <f>IF(G711="","",VLOOKUP(G711,WMS!$E$3:$U$2203,17,0))</f>
        <v>A25-102</v>
      </c>
      <c r="O711" s="29">
        <f t="shared" si="119"/>
        <v>3.7</v>
      </c>
      <c r="P711" s="29">
        <f t="shared" si="120"/>
        <v>0.06</v>
      </c>
      <c r="Q711" s="26" t="str">
        <f>IF(G711="","",VLOOKUP(G711,WMS!$E$3:$G$2203,2,FALSE))</f>
        <v>KAS19031802</v>
      </c>
      <c r="R711" s="26" t="str">
        <f>IF(G711="","",VLOOKUP(G711,WMS!$E$3:$G$2203,3,FALSE))</f>
        <v>KAS1903180202</v>
      </c>
      <c r="S711" s="17" t="str">
        <f>IF(R711="","",VLOOKUP(R711,CUSTOMS!$E$3:$N$2548,2,FALSE))</f>
        <v>3924100000</v>
      </c>
      <c r="T711" s="17" t="str">
        <f>IF(R711="","",VLOOKUP(R711,CUSTOMS!$E$3:$N$2548,3,FALSE))</f>
        <v>塑胶食物盒/C</v>
      </c>
      <c r="U711" s="18">
        <f t="shared" si="121"/>
        <v>2.9230769230769229</v>
      </c>
      <c r="V711" s="18" t="str">
        <f>IF(R711="","",VLOOKUP(R711,CUSTOMS!$E$3:$N$1470,5,FALSE))</f>
        <v>千克</v>
      </c>
      <c r="W711" s="33">
        <f>IF(R711="","",VLOOKUP(R711,CUSTOMS!$E$3:$N$2548,6,FALSE))</f>
        <v>2</v>
      </c>
      <c r="X711" s="33">
        <f t="shared" si="122"/>
        <v>5.8461538461538458</v>
      </c>
      <c r="Y711" s="18" t="str">
        <f>IF(R711="","",VLOOKUP(R711,CUSTOMS!$E$3:$N$2548,8,FALSE))</f>
        <v>美元</v>
      </c>
      <c r="Z711" s="18" t="str">
        <f>IF(R711="","",VLOOKUP(R711,CUSTOMS!$E$3:$N$2548,9,FALSE))</f>
        <v>中国</v>
      </c>
      <c r="AA711" s="18" t="str">
        <f>IF(R711="","",VLOOKUP(R711,CUSTOMS!$E$3:$N$2548,10,FALSE))</f>
        <v>美国</v>
      </c>
      <c r="AB711" s="33">
        <f>IF(R711="","",VLOOKUP(G711,WMS!$E$3:$T$2203,15,FALSE))</f>
        <v>0.12179487179487179</v>
      </c>
      <c r="AC711" s="33">
        <f t="shared" si="123"/>
        <v>2.9230769230769229</v>
      </c>
      <c r="AD711" s="33" t="str">
        <f>IF(S711="","",VLOOKUP(S711,海关监管条件!$A$1:$B$3000,2,FALSE))</f>
        <v xml:space="preserve">A </v>
      </c>
    </row>
    <row r="712" spans="1:30">
      <c r="A712" s="2">
        <v>43649</v>
      </c>
      <c r="B712" s="2">
        <v>43651</v>
      </c>
      <c r="C712" s="2" t="s">
        <v>4271</v>
      </c>
      <c r="D712" s="3" t="s">
        <v>1420</v>
      </c>
      <c r="E712" s="3" t="s">
        <v>3501</v>
      </c>
      <c r="F712" s="3" t="s">
        <v>4290</v>
      </c>
      <c r="G712" s="17" t="str">
        <f t="shared" si="117"/>
        <v>KG-ARI-1903-00107-02384/42493556</v>
      </c>
      <c r="H712" s="18">
        <f>IF(G712="","",VLOOKUP(G712,WMS!$E$3:$Q$2203,7,FALSE))</f>
        <v>4</v>
      </c>
      <c r="I712" s="18">
        <f>IF(G712="","",VLOOKUP(G712,WMS!$E$3:$Q$2203,8,FALSE))</f>
        <v>3.2</v>
      </c>
      <c r="J712" s="18">
        <f>IF(G712="","",VLOOKUP(G712,WMS!$E$3:$Q$2203,13,FALSE))</f>
        <v>6.7000000000000004E-2</v>
      </c>
      <c r="K712" s="26" t="b">
        <f t="shared" si="118"/>
        <v>1</v>
      </c>
      <c r="L712" s="7">
        <v>9</v>
      </c>
      <c r="M712" s="27">
        <f>IF(G712="","",VLOOKUP(G712,WMS!$E$3:$U$2203,7,0)*L712)</f>
        <v>36</v>
      </c>
      <c r="N712" s="28" t="str">
        <f>IF(G712="","",VLOOKUP(G712,WMS!$E$3:$U$2203,17,0))</f>
        <v>A25-102</v>
      </c>
      <c r="O712" s="29">
        <f t="shared" si="119"/>
        <v>28.8</v>
      </c>
      <c r="P712" s="29">
        <f t="shared" si="120"/>
        <v>0.60299999999999998</v>
      </c>
      <c r="Q712" s="26" t="str">
        <f>IF(G712="","",VLOOKUP(G712,WMS!$E$3:$G$2203,2,FALSE))</f>
        <v>KAS19031802</v>
      </c>
      <c r="R712" s="26" t="str">
        <f>IF(G712="","",VLOOKUP(G712,WMS!$E$3:$G$2203,3,FALSE))</f>
        <v>KAS1903180202</v>
      </c>
      <c r="S712" s="17" t="str">
        <f>IF(R712="","",VLOOKUP(R712,CUSTOMS!$E$3:$N$2548,2,FALSE))</f>
        <v>3924100000</v>
      </c>
      <c r="T712" s="17" t="str">
        <f>IF(R712="","",VLOOKUP(R712,CUSTOMS!$E$3:$N$2548,3,FALSE))</f>
        <v>塑胶食物盒/C</v>
      </c>
      <c r="U712" s="18">
        <f t="shared" si="121"/>
        <v>25.3125</v>
      </c>
      <c r="V712" s="18" t="str">
        <f>IF(R712="","",VLOOKUP(R712,CUSTOMS!$E$3:$N$1470,5,FALSE))</f>
        <v>千克</v>
      </c>
      <c r="W712" s="33">
        <f>IF(R712="","",VLOOKUP(R712,CUSTOMS!$E$3:$N$2548,6,FALSE))</f>
        <v>2</v>
      </c>
      <c r="X712" s="33">
        <f t="shared" si="122"/>
        <v>50.625</v>
      </c>
      <c r="Y712" s="18" t="str">
        <f>IF(R712="","",VLOOKUP(R712,CUSTOMS!$E$3:$N$2548,8,FALSE))</f>
        <v>美元</v>
      </c>
      <c r="Z712" s="18" t="str">
        <f>IF(R712="","",VLOOKUP(R712,CUSTOMS!$E$3:$N$2548,9,FALSE))</f>
        <v>中国</v>
      </c>
      <c r="AA712" s="18" t="str">
        <f>IF(R712="","",VLOOKUP(R712,CUSTOMS!$E$3:$N$2548,10,FALSE))</f>
        <v>美国</v>
      </c>
      <c r="AB712" s="33">
        <f>IF(R712="","",VLOOKUP(G712,WMS!$E$3:$T$2203,15,FALSE))</f>
        <v>0.703125</v>
      </c>
      <c r="AC712" s="33">
        <f t="shared" si="123"/>
        <v>25.3125</v>
      </c>
      <c r="AD712" s="33" t="str">
        <f>IF(S712="","",VLOOKUP(S712,海关监管条件!$A$1:$B$3000,2,FALSE))</f>
        <v xml:space="preserve">A </v>
      </c>
    </row>
    <row r="713" spans="1:30">
      <c r="A713" s="2">
        <v>43649</v>
      </c>
      <c r="B713" s="2">
        <v>43651</v>
      </c>
      <c r="C713" s="2" t="s">
        <v>4271</v>
      </c>
      <c r="D713" s="3" t="s">
        <v>1420</v>
      </c>
      <c r="E713" s="3" t="s">
        <v>3501</v>
      </c>
      <c r="F713" s="3" t="s">
        <v>4291</v>
      </c>
      <c r="G713" s="17" t="str">
        <f t="shared" si="117"/>
        <v>KG-ARI-1903-00107-02384/42620167</v>
      </c>
      <c r="H713" s="18">
        <f>IF(G713="","",VLOOKUP(G713,WMS!$E$3:$Q$2203,7,FALSE))</f>
        <v>6</v>
      </c>
      <c r="I713" s="18">
        <f>IF(G713="","",VLOOKUP(G713,WMS!$E$3:$Q$2203,8,FALSE))</f>
        <v>7.4</v>
      </c>
      <c r="J713" s="18">
        <f>IF(G713="","",VLOOKUP(G713,WMS!$E$3:$Q$2203,13,FALSE))</f>
        <v>9.0999999999999998E-2</v>
      </c>
      <c r="K713" s="26" t="b">
        <f t="shared" si="118"/>
        <v>1</v>
      </c>
      <c r="L713" s="7">
        <v>5</v>
      </c>
      <c r="M713" s="27">
        <f>IF(G713="","",VLOOKUP(G713,WMS!$E$3:$U$2203,7,0)*L713)</f>
        <v>30</v>
      </c>
      <c r="N713" s="28" t="str">
        <f>IF(G713="","",VLOOKUP(G713,WMS!$E$3:$U$2203,17,0))</f>
        <v>A43-203</v>
      </c>
      <c r="O713" s="29">
        <f t="shared" si="119"/>
        <v>37</v>
      </c>
      <c r="P713" s="29">
        <f t="shared" si="120"/>
        <v>0.45499999999999996</v>
      </c>
      <c r="Q713" s="26" t="str">
        <f>IF(G713="","",VLOOKUP(G713,WMS!$E$3:$G$2203,2,FALSE))</f>
        <v>KAS19031802</v>
      </c>
      <c r="R713" s="26" t="str">
        <f>IF(G713="","",VLOOKUP(G713,WMS!$E$3:$G$2203,3,FALSE))</f>
        <v>KAS1903180203</v>
      </c>
      <c r="S713" s="17" t="str">
        <f>IF(R713="","",VLOOKUP(R713,CUSTOMS!$E$3:$N$2548,2,FALSE))</f>
        <v>3924900000</v>
      </c>
      <c r="T713" s="17" t="str">
        <f>IF(R713="","",VLOOKUP(R713,CUSTOMS!$E$3:$N$2548,3,FALSE))</f>
        <v>塑胶垃圾桶</v>
      </c>
      <c r="U713" s="18">
        <f t="shared" si="121"/>
        <v>35</v>
      </c>
      <c r="V713" s="18" t="str">
        <f>IF(R713="","",VLOOKUP(R713,CUSTOMS!$E$3:$N$1470,5,FALSE))</f>
        <v>千克</v>
      </c>
      <c r="W713" s="33">
        <f>IF(R713="","",VLOOKUP(R713,CUSTOMS!$E$3:$N$2548,6,FALSE))</f>
        <v>2</v>
      </c>
      <c r="X713" s="33">
        <f t="shared" si="122"/>
        <v>70</v>
      </c>
      <c r="Y713" s="18" t="str">
        <f>IF(R713="","",VLOOKUP(R713,CUSTOMS!$E$3:$N$2548,8,FALSE))</f>
        <v>美元</v>
      </c>
      <c r="Z713" s="18" t="str">
        <f>IF(R713="","",VLOOKUP(R713,CUSTOMS!$E$3:$N$2548,9,FALSE))</f>
        <v>中国</v>
      </c>
      <c r="AA713" s="18" t="str">
        <f>IF(R713="","",VLOOKUP(R713,CUSTOMS!$E$3:$N$2548,10,FALSE))</f>
        <v>美国</v>
      </c>
      <c r="AB713" s="33">
        <f>IF(R713="","",VLOOKUP(G713,WMS!$E$3:$T$2203,15,FALSE))</f>
        <v>1.1666666666666667</v>
      </c>
      <c r="AC713" s="33">
        <f t="shared" si="123"/>
        <v>35</v>
      </c>
      <c r="AD713" s="33" t="str">
        <f>IF(S713="","",VLOOKUP(S713,海关监管条件!$A$1:$B$3000,2,FALSE))</f>
        <v xml:space="preserve">A </v>
      </c>
    </row>
    <row r="714" spans="1:30">
      <c r="A714" s="2">
        <v>43649</v>
      </c>
      <c r="B714" s="2">
        <v>43651</v>
      </c>
      <c r="C714" s="2" t="s">
        <v>4271</v>
      </c>
      <c r="D714" s="3" t="s">
        <v>1583</v>
      </c>
      <c r="E714" s="3" t="s">
        <v>3599</v>
      </c>
      <c r="F714" s="3" t="s">
        <v>3601</v>
      </c>
      <c r="G714" s="17" t="str">
        <f t="shared" si="117"/>
        <v>KG-ARI-1903-00107-02443/42692409</v>
      </c>
      <c r="H714" s="18">
        <f>IF(G714="","",VLOOKUP(G714,WMS!$E$3:$Q$2203,7,FALSE))</f>
        <v>12</v>
      </c>
      <c r="I714" s="18">
        <f>IF(G714="","",VLOOKUP(G714,WMS!$E$3:$Q$2203,8,FALSE))</f>
        <v>4.7</v>
      </c>
      <c r="J714" s="18">
        <f>IF(G714="","",VLOOKUP(G714,WMS!$E$3:$Q$2203,13,FALSE))</f>
        <v>1.4999999999999999E-2</v>
      </c>
      <c r="K714" s="26" t="b">
        <f t="shared" si="118"/>
        <v>1</v>
      </c>
      <c r="L714" s="7">
        <v>4</v>
      </c>
      <c r="M714" s="27">
        <f>IF(G714="","",VLOOKUP(G714,WMS!$E$3:$U$2203,7,0)*L714)</f>
        <v>48</v>
      </c>
      <c r="N714" s="28" t="str">
        <f>IF(G714="","",VLOOKUP(G714,WMS!$E$3:$U$2203,17,0))</f>
        <v>A22-304</v>
      </c>
      <c r="O714" s="29">
        <f t="shared" si="119"/>
        <v>18.8</v>
      </c>
      <c r="P714" s="29">
        <f t="shared" si="120"/>
        <v>0.06</v>
      </c>
      <c r="Q714" s="26" t="str">
        <f>IF(G714="","",VLOOKUP(G714,WMS!$E$3:$G$2203,2,FALSE))</f>
        <v>KAS19040302</v>
      </c>
      <c r="R714" s="26" t="str">
        <f>IF(G714="","",VLOOKUP(G714,WMS!$E$3:$G$2203,3,FALSE))</f>
        <v>KAS1904030203</v>
      </c>
      <c r="S714" s="17" t="str">
        <f>IF(R714="","",VLOOKUP(R714,CUSTOMS!$E$3:$N$2548,2,FALSE))</f>
        <v>6911101900</v>
      </c>
      <c r="T714" s="17" t="str">
        <f>IF(R714="","",VLOOKUP(R714,CUSTOMS!$E$3:$N$2548,3,FALSE))</f>
        <v>日用瓷：杯</v>
      </c>
      <c r="U714" s="18">
        <f t="shared" si="121"/>
        <v>48</v>
      </c>
      <c r="V714" s="18" t="str">
        <f>IF(R714="","",VLOOKUP(R714,CUSTOMS!$E$3:$N$1470,5,FALSE))</f>
        <v>只</v>
      </c>
      <c r="W714" s="33">
        <f>IF(R714="","",VLOOKUP(R714,CUSTOMS!$E$3:$N$2548,6,FALSE))</f>
        <v>0.87</v>
      </c>
      <c r="X714" s="33">
        <f t="shared" si="122"/>
        <v>41.76</v>
      </c>
      <c r="Y714" s="18" t="str">
        <f>IF(R714="","",VLOOKUP(R714,CUSTOMS!$E$3:$N$2548,8,FALSE))</f>
        <v>美元</v>
      </c>
      <c r="Z714" s="18" t="str">
        <f>IF(R714="","",VLOOKUP(R714,CUSTOMS!$E$3:$N$2548,9,FALSE))</f>
        <v>中国</v>
      </c>
      <c r="AA714" s="18" t="str">
        <f>IF(R714="","",VLOOKUP(R714,CUSTOMS!$E$3:$N$2548,10,FALSE))</f>
        <v>美国</v>
      </c>
      <c r="AB714" s="33">
        <f>IF(R714="","",VLOOKUP(G714,WMS!$E$3:$T$2203,15,FALSE))</f>
        <v>0.35</v>
      </c>
      <c r="AC714" s="33">
        <f t="shared" si="123"/>
        <v>16.799999999999997</v>
      </c>
      <c r="AD714" s="33" t="str">
        <f>IF(S714="","",VLOOKUP(S714,海关监管条件!$A$1:$B$3000,2,FALSE))</f>
        <v>A</v>
      </c>
    </row>
    <row r="715" spans="1:30">
      <c r="A715" s="2">
        <v>43649</v>
      </c>
      <c r="B715" s="2">
        <v>43651</v>
      </c>
      <c r="C715" s="2" t="s">
        <v>4271</v>
      </c>
      <c r="D715" s="3" t="s">
        <v>1583</v>
      </c>
      <c r="E715" s="3" t="s">
        <v>3599</v>
      </c>
      <c r="F715" s="3" t="s">
        <v>3600</v>
      </c>
      <c r="G715" s="17" t="str">
        <f t="shared" si="117"/>
        <v>KG-ARI-1903-00107-02443/42722557</v>
      </c>
      <c r="H715" s="18">
        <f>IF(G715="","",VLOOKUP(G715,WMS!$E$3:$Q$2203,7,FALSE))</f>
        <v>6</v>
      </c>
      <c r="I715" s="18">
        <f>IF(G715="","",VLOOKUP(G715,WMS!$E$3:$Q$2203,8,FALSE))</f>
        <v>7.9</v>
      </c>
      <c r="J715" s="18">
        <f>IF(G715="","",VLOOKUP(G715,WMS!$E$3:$Q$2203,13,FALSE))</f>
        <v>2.5999999999999999E-2</v>
      </c>
      <c r="K715" s="26" t="b">
        <f t="shared" si="118"/>
        <v>1</v>
      </c>
      <c r="L715" s="7">
        <v>1</v>
      </c>
      <c r="M715" s="27">
        <f>IF(G715="","",VLOOKUP(G715,WMS!$E$3:$U$2203,7,0)*L715)</f>
        <v>6</v>
      </c>
      <c r="N715" s="28" t="str">
        <f>IF(G715="","",VLOOKUP(G715,WMS!$E$3:$U$2203,17,0))</f>
        <v>A22-304</v>
      </c>
      <c r="O715" s="29">
        <f t="shared" si="119"/>
        <v>7.9</v>
      </c>
      <c r="P715" s="29">
        <f t="shared" si="120"/>
        <v>2.5999999999999999E-2</v>
      </c>
      <c r="Q715" s="26" t="str">
        <f>IF(G715="","",VLOOKUP(G715,WMS!$E$3:$G$2203,2,FALSE))</f>
        <v>KAS19040302</v>
      </c>
      <c r="R715" s="26" t="str">
        <f>IF(G715="","",VLOOKUP(G715,WMS!$E$3:$G$2203,3,FALSE))</f>
        <v>KAS1904030202</v>
      </c>
      <c r="S715" s="17" t="str">
        <f>IF(R715="","",VLOOKUP(R715,CUSTOMS!$E$3:$N$2548,2,FALSE))</f>
        <v>6911101900</v>
      </c>
      <c r="T715" s="17" t="str">
        <f>IF(R715="","",VLOOKUP(R715,CUSTOMS!$E$3:$N$2548,3,FALSE))</f>
        <v>日用瓷：杯</v>
      </c>
      <c r="U715" s="18">
        <f t="shared" si="121"/>
        <v>6</v>
      </c>
      <c r="V715" s="18" t="str">
        <f>IF(R715="","",VLOOKUP(R715,CUSTOMS!$E$3:$N$1470,5,FALSE))</f>
        <v>套</v>
      </c>
      <c r="W715" s="33">
        <f>IF(R715="","",VLOOKUP(R715,CUSTOMS!$E$3:$N$2548,6,FALSE))</f>
        <v>1.53</v>
      </c>
      <c r="X715" s="33">
        <f t="shared" si="122"/>
        <v>9.18</v>
      </c>
      <c r="Y715" s="18" t="str">
        <f>IF(R715="","",VLOOKUP(R715,CUSTOMS!$E$3:$N$2548,8,FALSE))</f>
        <v>美元</v>
      </c>
      <c r="Z715" s="18" t="str">
        <f>IF(R715="","",VLOOKUP(R715,CUSTOMS!$E$3:$N$2548,9,FALSE))</f>
        <v>中国</v>
      </c>
      <c r="AA715" s="18" t="str">
        <f>IF(R715="","",VLOOKUP(R715,CUSTOMS!$E$3:$N$2548,10,FALSE))</f>
        <v>美国</v>
      </c>
      <c r="AB715" s="33">
        <f>IF(R715="","",VLOOKUP(G715,WMS!$E$3:$T$2203,15,FALSE))</f>
        <v>1.1666666666666667</v>
      </c>
      <c r="AC715" s="33">
        <f t="shared" si="123"/>
        <v>7</v>
      </c>
      <c r="AD715" s="33" t="str">
        <f>IF(S715="","",VLOOKUP(S715,海关监管条件!$A$1:$B$3000,2,FALSE))</f>
        <v>A</v>
      </c>
    </row>
    <row r="716" spans="1:30">
      <c r="A716" s="2">
        <v>43649</v>
      </c>
      <c r="B716" s="2">
        <v>43651</v>
      </c>
      <c r="C716" s="2" t="s">
        <v>4271</v>
      </c>
      <c r="D716" s="3" t="s">
        <v>1321</v>
      </c>
      <c r="E716" s="3" t="s">
        <v>3471</v>
      </c>
      <c r="F716" s="3" t="s">
        <v>4292</v>
      </c>
      <c r="G716" s="17" t="str">
        <f t="shared" si="117"/>
        <v>KG-ARI-1903-00107-02495/42497035</v>
      </c>
      <c r="H716" s="18">
        <f>IF(G716="","",VLOOKUP(G716,WMS!$E$3:$Q$2203,7,FALSE))</f>
        <v>12</v>
      </c>
      <c r="I716" s="18">
        <f>IF(G716="","",VLOOKUP(G716,WMS!$E$3:$Q$2203,8,FALSE))</f>
        <v>6</v>
      </c>
      <c r="J716" s="18">
        <f>IF(G716="","",VLOOKUP(G716,WMS!$E$3:$Q$2203,13,FALSE))</f>
        <v>3.6999999999999998E-2</v>
      </c>
      <c r="K716" s="26" t="b">
        <f t="shared" si="118"/>
        <v>1</v>
      </c>
      <c r="L716" s="7">
        <v>2</v>
      </c>
      <c r="M716" s="27">
        <f>IF(G716="","",VLOOKUP(G716,WMS!$E$3:$U$2203,7,0)*L716)</f>
        <v>24</v>
      </c>
      <c r="N716" s="28" t="str">
        <f>IF(G716="","",VLOOKUP(G716,WMS!$E$3:$U$2203,17,0))</f>
        <v>A25-102</v>
      </c>
      <c r="O716" s="29">
        <f t="shared" si="119"/>
        <v>12</v>
      </c>
      <c r="P716" s="29">
        <f t="shared" si="120"/>
        <v>7.3999999999999996E-2</v>
      </c>
      <c r="Q716" s="26" t="str">
        <f>IF(G716="","",VLOOKUP(G716,WMS!$E$3:$G$2203,2,FALSE))</f>
        <v>KAS19031302</v>
      </c>
      <c r="R716" s="26" t="str">
        <f>IF(G716="","",VLOOKUP(G716,WMS!$E$3:$G$2203,3,FALSE))</f>
        <v>KAS1903130204</v>
      </c>
      <c r="S716" s="17" t="str">
        <f>IF(R716="","",VLOOKUP(R716,CUSTOMS!$E$3:$N$2548,2,FALSE))</f>
        <v>7323990000</v>
      </c>
      <c r="T716" s="17" t="str">
        <f>IF(R716="","",VLOOKUP(R716,CUSTOMS!$E$3:$N$2548,3,FALSE))</f>
        <v>铁制厨房架</v>
      </c>
      <c r="U716" s="18">
        <f t="shared" si="121"/>
        <v>24</v>
      </c>
      <c r="V716" s="18" t="str">
        <f>IF(R716="","",VLOOKUP(R716,CUSTOMS!$E$3:$N$1470,5,FALSE))</f>
        <v>只</v>
      </c>
      <c r="W716" s="33">
        <f>IF(R716="","",VLOOKUP(R716,CUSTOMS!$E$3:$N$2548,6,FALSE))</f>
        <v>0.8</v>
      </c>
      <c r="X716" s="33">
        <f t="shared" si="122"/>
        <v>19.200000000000003</v>
      </c>
      <c r="Y716" s="18" t="str">
        <f>IF(R716="","",VLOOKUP(R716,CUSTOMS!$E$3:$N$2548,8,FALSE))</f>
        <v>美元</v>
      </c>
      <c r="Z716" s="18" t="str">
        <f>IF(R716="","",VLOOKUP(R716,CUSTOMS!$E$3:$N$2548,9,FALSE))</f>
        <v>中国</v>
      </c>
      <c r="AA716" s="18" t="str">
        <f>IF(R716="","",VLOOKUP(R716,CUSTOMS!$E$3:$N$2548,10,FALSE))</f>
        <v>美国</v>
      </c>
      <c r="AB716" s="33">
        <f>IF(R716="","",VLOOKUP(G716,WMS!$E$3:$T$2203,15,FALSE))</f>
        <v>0.47083333333333333</v>
      </c>
      <c r="AC716" s="33">
        <f t="shared" si="123"/>
        <v>11.3</v>
      </c>
      <c r="AD716" s="33" t="str">
        <f>IF(S716="","",VLOOKUP(S716,海关监管条件!$A$1:$B$3000,2,FALSE))</f>
        <v>A</v>
      </c>
    </row>
    <row r="717" spans="1:30">
      <c r="A717" s="2">
        <v>43649</v>
      </c>
      <c r="B717" s="2">
        <v>43651</v>
      </c>
      <c r="C717" s="2" t="s">
        <v>4271</v>
      </c>
      <c r="D717" s="3" t="s">
        <v>1470</v>
      </c>
      <c r="E717" s="3" t="s">
        <v>3528</v>
      </c>
      <c r="F717" s="3" t="s">
        <v>4293</v>
      </c>
      <c r="G717" s="17" t="str">
        <f t="shared" si="117"/>
        <v>KG-ARI-1903-00107-02529/30035157</v>
      </c>
      <c r="H717" s="18">
        <f>IF(G717="","",VLOOKUP(G717,WMS!$E$3:$Q$2203,7,FALSE))</f>
        <v>6</v>
      </c>
      <c r="I717" s="18">
        <f>IF(G717="","",VLOOKUP(G717,WMS!$E$3:$Q$2203,8,FALSE))</f>
        <v>5.5</v>
      </c>
      <c r="J717" s="18">
        <f>IF(G717="","",VLOOKUP(G717,WMS!$E$3:$Q$2203,13,FALSE))</f>
        <v>2.7E-2</v>
      </c>
      <c r="K717" s="26" t="b">
        <f t="shared" si="118"/>
        <v>1</v>
      </c>
      <c r="L717" s="7">
        <v>1</v>
      </c>
      <c r="M717" s="27">
        <f>IF(G717="","",VLOOKUP(G717,WMS!$E$3:$U$2203,7,0)*L717)</f>
        <v>6</v>
      </c>
      <c r="N717" s="28" t="str">
        <f>IF(G717="","",VLOOKUP(G717,WMS!$E$3:$U$2203,17,0))</f>
        <v>A25-301</v>
      </c>
      <c r="O717" s="29">
        <f t="shared" si="119"/>
        <v>5.5</v>
      </c>
      <c r="P717" s="29">
        <f t="shared" si="120"/>
        <v>2.7E-2</v>
      </c>
      <c r="Q717" s="26" t="str">
        <f>IF(G717="","",VLOOKUP(G717,WMS!$E$3:$G$2203,2,FALSE))</f>
        <v>KAS19032101</v>
      </c>
      <c r="R717" s="26" t="str">
        <f>IF(G717="","",VLOOKUP(G717,WMS!$E$3:$G$2203,3,FALSE))</f>
        <v>KAS1903210110</v>
      </c>
      <c r="S717" s="17" t="str">
        <f>IF(R717="","",VLOOKUP(R717,CUSTOMS!$E$3:$N$2548,2,FALSE))</f>
        <v>7323990000</v>
      </c>
      <c r="T717" s="17" t="str">
        <f>IF(R717="","",VLOOKUP(R717,CUSTOMS!$E$3:$N$2548,3,FALSE))</f>
        <v>铁制碗碟架</v>
      </c>
      <c r="U717" s="18">
        <f t="shared" si="121"/>
        <v>6</v>
      </c>
      <c r="V717" s="18" t="str">
        <f>IF(R717="","",VLOOKUP(R717,CUSTOMS!$E$3:$N$1470,5,FALSE))</f>
        <v>只</v>
      </c>
      <c r="W717" s="33">
        <f>IF(R717="","",VLOOKUP(R717,CUSTOMS!$E$3:$N$2548,6,FALSE))</f>
        <v>1.66</v>
      </c>
      <c r="X717" s="33">
        <f t="shared" si="122"/>
        <v>9.9599999999999991</v>
      </c>
      <c r="Y717" s="18" t="str">
        <f>IF(R717="","",VLOOKUP(R717,CUSTOMS!$E$3:$N$2548,8,FALSE))</f>
        <v>美元</v>
      </c>
      <c r="Z717" s="18" t="str">
        <f>IF(R717="","",VLOOKUP(R717,CUSTOMS!$E$3:$N$2548,9,FALSE))</f>
        <v>中国</v>
      </c>
      <c r="AA717" s="18" t="str">
        <f>IF(R717="","",VLOOKUP(R717,CUSTOMS!$E$3:$N$2548,10,FALSE))</f>
        <v>美国</v>
      </c>
      <c r="AB717" s="33">
        <f>IF(R717="","",VLOOKUP(G717,WMS!$E$3:$T$2203,15,FALSE))</f>
        <v>0.7383333333333334</v>
      </c>
      <c r="AC717" s="33">
        <f t="shared" si="123"/>
        <v>4.4300000000000006</v>
      </c>
      <c r="AD717" s="33" t="str">
        <f>IF(S717="","",VLOOKUP(S717,海关监管条件!$A$1:$B$3000,2,FALSE))</f>
        <v>A</v>
      </c>
    </row>
    <row r="718" spans="1:30">
      <c r="A718" s="2">
        <v>43649</v>
      </c>
      <c r="B718" s="2">
        <v>43651</v>
      </c>
      <c r="C718" s="2" t="s">
        <v>4271</v>
      </c>
      <c r="D718" s="3" t="s">
        <v>1470</v>
      </c>
      <c r="E718" s="3" t="s">
        <v>3528</v>
      </c>
      <c r="F718" s="3" t="s">
        <v>4294</v>
      </c>
      <c r="G718" s="17" t="str">
        <f t="shared" si="117"/>
        <v>KG-ARI-1903-00107-02529/42488088</v>
      </c>
      <c r="H718" s="18">
        <f>IF(G718="","",VLOOKUP(G718,WMS!$E$3:$Q$2203,7,FALSE))</f>
        <v>1</v>
      </c>
      <c r="I718" s="18">
        <f>IF(G718="","",VLOOKUP(G718,WMS!$E$3:$Q$2203,8,FALSE))</f>
        <v>4.3</v>
      </c>
      <c r="J718" s="18">
        <f>IF(G718="","",VLOOKUP(G718,WMS!$E$3:$Q$2203,13,FALSE))</f>
        <v>6.4000000000000001E-2</v>
      </c>
      <c r="K718" s="26" t="b">
        <f t="shared" si="118"/>
        <v>1</v>
      </c>
      <c r="L718" s="7">
        <v>19</v>
      </c>
      <c r="M718" s="27">
        <f>IF(G718="","",VLOOKUP(G718,WMS!$E$3:$U$2203,7,0)*L718)</f>
        <v>19</v>
      </c>
      <c r="N718" s="28" t="str">
        <f>IF(G718="","",VLOOKUP(G718,WMS!$E$3:$U$2203,17,0))</f>
        <v>A26-203-103</v>
      </c>
      <c r="O718" s="29">
        <f t="shared" si="119"/>
        <v>81.7</v>
      </c>
      <c r="P718" s="29">
        <f t="shared" si="120"/>
        <v>1.216</v>
      </c>
      <c r="Q718" s="26" t="str">
        <f>IF(G718="","",VLOOKUP(G718,WMS!$E$3:$G$2203,2,FALSE))</f>
        <v>KAS19032103</v>
      </c>
      <c r="R718" s="26" t="str">
        <f>IF(G718="","",VLOOKUP(G718,WMS!$E$3:$G$2203,3,FALSE))</f>
        <v>KAS1903210307</v>
      </c>
      <c r="S718" s="17" t="str">
        <f>IF(R718="","",VLOOKUP(R718,CUSTOMS!$E$3:$N$2548,2,FALSE))</f>
        <v>7323990000</v>
      </c>
      <c r="T718" s="17" t="str">
        <f>IF(R718="","",VLOOKUP(R718,CUSTOMS!$E$3:$N$2548,3,FALSE))</f>
        <v>铁制垃圾桶</v>
      </c>
      <c r="U718" s="18">
        <f t="shared" si="121"/>
        <v>19</v>
      </c>
      <c r="V718" s="18" t="str">
        <f>IF(R718="","",VLOOKUP(R718,CUSTOMS!$E$3:$N$1470,5,FALSE))</f>
        <v>只</v>
      </c>
      <c r="W718" s="33">
        <f>IF(R718="","",VLOOKUP(R718,CUSTOMS!$E$3:$N$2548,6,FALSE))</f>
        <v>7.81</v>
      </c>
      <c r="X718" s="33">
        <f t="shared" si="122"/>
        <v>148.38999999999999</v>
      </c>
      <c r="Y718" s="18" t="str">
        <f>IF(R718="","",VLOOKUP(R718,CUSTOMS!$E$3:$N$2548,8,FALSE))</f>
        <v>美元</v>
      </c>
      <c r="Z718" s="18" t="str">
        <f>IF(R718="","",VLOOKUP(R718,CUSTOMS!$E$3:$N$2548,9,FALSE))</f>
        <v>中国</v>
      </c>
      <c r="AA718" s="18" t="str">
        <f>IF(R718="","",VLOOKUP(R718,CUSTOMS!$E$3:$N$2548,10,FALSE))</f>
        <v>美国</v>
      </c>
      <c r="AB718" s="33">
        <f>IF(R718="","",VLOOKUP(G718,WMS!$E$3:$T$2203,15,FALSE))</f>
        <v>3.05</v>
      </c>
      <c r="AC718" s="33">
        <f t="shared" si="123"/>
        <v>57.949999999999996</v>
      </c>
      <c r="AD718" s="33" t="str">
        <f>IF(S718="","",VLOOKUP(S718,海关监管条件!$A$1:$B$3000,2,FALSE))</f>
        <v>A</v>
      </c>
    </row>
    <row r="719" spans="1:30">
      <c r="A719" s="2">
        <v>43649</v>
      </c>
      <c r="B719" s="2">
        <v>43651</v>
      </c>
      <c r="C719" s="2" t="s">
        <v>4271</v>
      </c>
      <c r="D719" s="3" t="s">
        <v>1429</v>
      </c>
      <c r="E719" s="3" t="s">
        <v>3505</v>
      </c>
      <c r="F719" s="3" t="s">
        <v>4235</v>
      </c>
      <c r="G719" s="17" t="str">
        <f t="shared" si="117"/>
        <v>KG-ARI-1903-00107-02577/42611721</v>
      </c>
      <c r="H719" s="18">
        <f>IF(G719="","",VLOOKUP(G719,WMS!$E$3:$Q$2203,7,FALSE))</f>
        <v>12</v>
      </c>
      <c r="I719" s="18">
        <f>IF(G719="","",VLOOKUP(G719,WMS!$E$3:$Q$2203,8,FALSE))</f>
        <v>0.6</v>
      </c>
      <c r="J719" s="18">
        <f>IF(G719="","",VLOOKUP(G719,WMS!$E$3:$Q$2203,13,FALSE))</f>
        <v>5.0000000000000001E-3</v>
      </c>
      <c r="K719" s="26" t="b">
        <f t="shared" si="118"/>
        <v>1</v>
      </c>
      <c r="L719" s="7">
        <v>3</v>
      </c>
      <c r="M719" s="27">
        <f>IF(G719="","",VLOOKUP(G719,WMS!$E$3:$U$2203,7,0)*L719)</f>
        <v>36</v>
      </c>
      <c r="N719" s="28" t="str">
        <f>IF(G719="","",VLOOKUP(G719,WMS!$E$3:$U$2203,17,0))</f>
        <v>A16-101</v>
      </c>
      <c r="O719" s="29">
        <f t="shared" si="119"/>
        <v>1.7999999999999998</v>
      </c>
      <c r="P719" s="29">
        <f t="shared" si="120"/>
        <v>1.4999999999999999E-2</v>
      </c>
      <c r="Q719" s="26" t="str">
        <f>IF(G719="","",VLOOKUP(G719,WMS!$E$3:$G$2203,2,FALSE))</f>
        <v>KAS19031804</v>
      </c>
      <c r="R719" s="26" t="str">
        <f>IF(G719="","",VLOOKUP(G719,WMS!$E$3:$G$2203,3,FALSE))</f>
        <v>KAS1903180402</v>
      </c>
      <c r="S719" s="17" t="str">
        <f>IF(R719="","",VLOOKUP(R719,CUSTOMS!$E$3:$N$2548,2,FALSE))</f>
        <v>3926400000</v>
      </c>
      <c r="T719" s="17" t="str">
        <f>IF(R719="","",VLOOKUP(R719,CUSTOMS!$E$3:$N$2548,3,FALSE))</f>
        <v>彩带</v>
      </c>
      <c r="U719" s="18">
        <f t="shared" si="121"/>
        <v>36</v>
      </c>
      <c r="V719" s="18" t="str">
        <f>IF(R719="","",VLOOKUP(R719,CUSTOMS!$E$3:$N$1470,5,FALSE))</f>
        <v>袋</v>
      </c>
      <c r="W719" s="33">
        <f>IF(R719="","",VLOOKUP(R719,CUSTOMS!$E$3:$N$2548,6,FALSE))</f>
        <v>2.93</v>
      </c>
      <c r="X719" s="33">
        <f t="shared" si="122"/>
        <v>105.48</v>
      </c>
      <c r="Y719" s="18" t="str">
        <f>IF(R719="","",VLOOKUP(R719,CUSTOMS!$E$3:$N$2548,8,FALSE))</f>
        <v>港币</v>
      </c>
      <c r="Z719" s="18" t="str">
        <f>IF(R719="","",VLOOKUP(R719,CUSTOMS!$E$3:$N$2548,9,FALSE))</f>
        <v>中国</v>
      </c>
      <c r="AA719" s="18" t="str">
        <f>IF(R719="","",VLOOKUP(R719,CUSTOMS!$E$3:$N$2548,10,FALSE))</f>
        <v>美国</v>
      </c>
      <c r="AB719" s="33">
        <f>IF(R719="","",VLOOKUP(G719,WMS!$E$3:$T$2203,15,FALSE))</f>
        <v>2.9166666666666667E-2</v>
      </c>
      <c r="AC719" s="33">
        <f t="shared" si="123"/>
        <v>1.05</v>
      </c>
      <c r="AD719" s="33" t="str">
        <f>IF(S719="","",VLOOKUP(S719,海关监管条件!$A$1:$B$3000,2,FALSE))</f>
        <v>无</v>
      </c>
    </row>
    <row r="720" spans="1:30">
      <c r="A720" s="2">
        <v>43649</v>
      </c>
      <c r="B720" s="2">
        <v>43651</v>
      </c>
      <c r="C720" s="2" t="s">
        <v>4271</v>
      </c>
      <c r="D720" s="3" t="s">
        <v>1650</v>
      </c>
      <c r="E720" s="3" t="s">
        <v>3639</v>
      </c>
      <c r="F720" s="3" t="s">
        <v>3642</v>
      </c>
      <c r="G720" s="17" t="str">
        <f t="shared" si="117"/>
        <v>KG-ARI-1904-00124-03042/41966396</v>
      </c>
      <c r="H720" s="18">
        <f>IF(G720="","",VLOOKUP(G720,WMS!$E$3:$Q$2203,7,FALSE))</f>
        <v>24</v>
      </c>
      <c r="I720" s="18">
        <f>IF(G720="","",VLOOKUP(G720,WMS!$E$3:$Q$2203,8,FALSE))</f>
        <v>1.45</v>
      </c>
      <c r="J720" s="18">
        <f>IF(G720="","",VLOOKUP(G720,WMS!$E$3:$Q$2203,13,FALSE))</f>
        <v>1.0999999999999999E-2</v>
      </c>
      <c r="K720" s="26" t="b">
        <f t="shared" si="118"/>
        <v>1</v>
      </c>
      <c r="L720" s="7">
        <v>14</v>
      </c>
      <c r="M720" s="27">
        <f>IF(G720="","",VLOOKUP(G720,WMS!$E$3:$U$2203,7,0)*L720)</f>
        <v>336</v>
      </c>
      <c r="N720" s="28" t="str">
        <f>IF(G720="","",VLOOKUP(G720,WMS!$E$3:$U$2203,17,0))</f>
        <v>A07-103</v>
      </c>
      <c r="O720" s="29">
        <f t="shared" si="119"/>
        <v>20.3</v>
      </c>
      <c r="P720" s="29">
        <f t="shared" si="120"/>
        <v>0.154</v>
      </c>
      <c r="Q720" s="26" t="str">
        <f>IF(G720="","",VLOOKUP(G720,WMS!$E$3:$G$2203,2,FALSE))</f>
        <v>KAS19041610</v>
      </c>
      <c r="R720" s="26" t="str">
        <f>IF(G720="","",VLOOKUP(G720,WMS!$E$3:$G$2203,3,FALSE))</f>
        <v>KAS1904161004</v>
      </c>
      <c r="S720" s="17" t="str">
        <f>IF(R720="","",VLOOKUP(R720,CUSTOMS!$E$3:$N$2548,2,FALSE))</f>
        <v>3924100000</v>
      </c>
      <c r="T720" s="17" t="str">
        <f>IF(R720="","",VLOOKUP(R720,CUSTOMS!$E$3:$N$2548,3,FALSE))</f>
        <v>塑料厨具带彩卡</v>
      </c>
      <c r="U720" s="18">
        <f t="shared" si="121"/>
        <v>336</v>
      </c>
      <c r="V720" s="18" t="str">
        <f>IF(R720="","",VLOOKUP(R720,CUSTOMS!$E$3:$N$1470,5,FALSE))</f>
        <v>只</v>
      </c>
      <c r="W720" s="33">
        <f>IF(R720="","",VLOOKUP(R720,CUSTOMS!$E$3:$N$2548,6,FALSE))</f>
        <v>0.66</v>
      </c>
      <c r="X720" s="33">
        <f t="shared" si="122"/>
        <v>221.76000000000002</v>
      </c>
      <c r="Y720" s="18" t="str">
        <f>IF(R720="","",VLOOKUP(R720,CUSTOMS!$E$3:$N$2548,8,FALSE))</f>
        <v>美元</v>
      </c>
      <c r="Z720" s="18" t="str">
        <f>IF(R720="","",VLOOKUP(R720,CUSTOMS!$E$3:$N$2548,9,FALSE))</f>
        <v>中国</v>
      </c>
      <c r="AA720" s="18" t="str">
        <f>IF(R720="","",VLOOKUP(R720,CUSTOMS!$E$3:$N$2548,10,FALSE))</f>
        <v>美国</v>
      </c>
      <c r="AB720" s="33">
        <f>IF(R720="","",VLOOKUP(G720,WMS!$E$3:$T$2203,15,FALSE))</f>
        <v>5.4166666666666669E-2</v>
      </c>
      <c r="AC720" s="33">
        <f t="shared" si="123"/>
        <v>18.2</v>
      </c>
      <c r="AD720" s="33" t="str">
        <f>IF(S720="","",VLOOKUP(S720,海关监管条件!$A$1:$B$3000,2,FALSE))</f>
        <v xml:space="preserve">A </v>
      </c>
    </row>
    <row r="721" spans="1:30">
      <c r="A721" s="2">
        <v>43649</v>
      </c>
      <c r="B721" s="2">
        <v>43651</v>
      </c>
      <c r="C721" s="2" t="s">
        <v>4271</v>
      </c>
      <c r="D721" s="3" t="s">
        <v>1650</v>
      </c>
      <c r="E721" s="3" t="s">
        <v>3639</v>
      </c>
      <c r="F721" s="3" t="s">
        <v>3643</v>
      </c>
      <c r="G721" s="17" t="str">
        <f t="shared" si="117"/>
        <v>KG-ARI-1904-00124-03042/41966402</v>
      </c>
      <c r="H721" s="18">
        <f>IF(G721="","",VLOOKUP(G721,WMS!$E$3:$Q$2203,7,FALSE))</f>
        <v>24</v>
      </c>
      <c r="I721" s="18">
        <f>IF(G721="","",VLOOKUP(G721,WMS!$E$3:$Q$2203,8,FALSE))</f>
        <v>1.7</v>
      </c>
      <c r="J721" s="18">
        <f>IF(G721="","",VLOOKUP(G721,WMS!$E$3:$Q$2203,13,FALSE))</f>
        <v>1.2E-2</v>
      </c>
      <c r="K721" s="26" t="b">
        <f t="shared" si="118"/>
        <v>1</v>
      </c>
      <c r="L721" s="7">
        <v>6</v>
      </c>
      <c r="M721" s="27">
        <f>IF(G721="","",VLOOKUP(G721,WMS!$E$3:$U$2203,7,0)*L721)</f>
        <v>144</v>
      </c>
      <c r="N721" s="28" t="str">
        <f>IF(G721="","",VLOOKUP(G721,WMS!$E$3:$U$2203,17,0))</f>
        <v>A07-103</v>
      </c>
      <c r="O721" s="29">
        <f t="shared" si="119"/>
        <v>10.199999999999999</v>
      </c>
      <c r="P721" s="29">
        <f t="shared" si="120"/>
        <v>7.2000000000000008E-2</v>
      </c>
      <c r="Q721" s="26" t="str">
        <f>IF(G721="","",VLOOKUP(G721,WMS!$E$3:$G$2203,2,FALSE))</f>
        <v>KAS19041610</v>
      </c>
      <c r="R721" s="26" t="str">
        <f>IF(G721="","",VLOOKUP(G721,WMS!$E$3:$G$2203,3,FALSE))</f>
        <v>KAS1904161004</v>
      </c>
      <c r="S721" s="17" t="str">
        <f>IF(R721="","",VLOOKUP(R721,CUSTOMS!$E$3:$N$2548,2,FALSE))</f>
        <v>3924100000</v>
      </c>
      <c r="T721" s="17" t="str">
        <f>IF(R721="","",VLOOKUP(R721,CUSTOMS!$E$3:$N$2548,3,FALSE))</f>
        <v>塑料厨具带彩卡</v>
      </c>
      <c r="U721" s="18">
        <f t="shared" si="121"/>
        <v>144</v>
      </c>
      <c r="V721" s="18" t="str">
        <f>IF(R721="","",VLOOKUP(R721,CUSTOMS!$E$3:$N$1470,5,FALSE))</f>
        <v>只</v>
      </c>
      <c r="W721" s="33">
        <f>IF(R721="","",VLOOKUP(R721,CUSTOMS!$E$3:$N$2548,6,FALSE))</f>
        <v>0.66</v>
      </c>
      <c r="X721" s="33">
        <f t="shared" si="122"/>
        <v>95.04</v>
      </c>
      <c r="Y721" s="18" t="str">
        <f>IF(R721="","",VLOOKUP(R721,CUSTOMS!$E$3:$N$2548,8,FALSE))</f>
        <v>美元</v>
      </c>
      <c r="Z721" s="18" t="str">
        <f>IF(R721="","",VLOOKUP(R721,CUSTOMS!$E$3:$N$2548,9,FALSE))</f>
        <v>中国</v>
      </c>
      <c r="AA721" s="18" t="str">
        <f>IF(R721="","",VLOOKUP(R721,CUSTOMS!$E$3:$N$2548,10,FALSE))</f>
        <v>美国</v>
      </c>
      <c r="AB721" s="33">
        <f>IF(R721="","",VLOOKUP(G721,WMS!$E$3:$T$2203,15,FALSE))</f>
        <v>6.0416666666666667E-2</v>
      </c>
      <c r="AC721" s="33">
        <f t="shared" si="123"/>
        <v>8.6999999999999993</v>
      </c>
      <c r="AD721" s="33" t="str">
        <f>IF(S721="","",VLOOKUP(S721,海关监管条件!$A$1:$B$3000,2,FALSE))</f>
        <v xml:space="preserve">A </v>
      </c>
    </row>
    <row r="722" spans="1:30">
      <c r="A722" s="2">
        <v>43649</v>
      </c>
      <c r="B722" s="2">
        <v>43651</v>
      </c>
      <c r="C722" s="2" t="s">
        <v>4271</v>
      </c>
      <c r="D722" s="3" t="s">
        <v>1650</v>
      </c>
      <c r="E722" s="3" t="s">
        <v>3639</v>
      </c>
      <c r="F722" s="3" t="s">
        <v>3641</v>
      </c>
      <c r="G722" s="17" t="str">
        <f t="shared" si="117"/>
        <v>KG-ARI-1904-00124-03042/41966433</v>
      </c>
      <c r="H722" s="18">
        <f>IF(G722="","",VLOOKUP(G722,WMS!$E$3:$Q$2203,7,FALSE))</f>
        <v>24</v>
      </c>
      <c r="I722" s="18">
        <f>IF(G722="","",VLOOKUP(G722,WMS!$E$3:$Q$2203,8,FALSE))</f>
        <v>2</v>
      </c>
      <c r="J722" s="18">
        <f>IF(G722="","",VLOOKUP(G722,WMS!$E$3:$Q$2203,13,FALSE))</f>
        <v>2.5999999999999999E-2</v>
      </c>
      <c r="K722" s="26" t="b">
        <f t="shared" si="118"/>
        <v>1</v>
      </c>
      <c r="L722" s="7">
        <v>5</v>
      </c>
      <c r="M722" s="27">
        <f>IF(G722="","",VLOOKUP(G722,WMS!$E$3:$U$2203,7,0)*L722)</f>
        <v>120</v>
      </c>
      <c r="N722" s="28" t="str">
        <f>IF(G722="","",VLOOKUP(G722,WMS!$E$3:$U$2203,17,0))</f>
        <v>A07-203</v>
      </c>
      <c r="O722" s="29">
        <f t="shared" si="119"/>
        <v>10</v>
      </c>
      <c r="P722" s="29">
        <f t="shared" si="120"/>
        <v>0.13</v>
      </c>
      <c r="Q722" s="26" t="str">
        <f>IF(G722="","",VLOOKUP(G722,WMS!$E$3:$G$2203,2,FALSE))</f>
        <v>KAS19041610</v>
      </c>
      <c r="R722" s="26" t="str">
        <f>IF(G722="","",VLOOKUP(G722,WMS!$E$3:$G$2203,3,FALSE))</f>
        <v>KAS1904161004</v>
      </c>
      <c r="S722" s="17" t="str">
        <f>IF(R722="","",VLOOKUP(R722,CUSTOMS!$E$3:$N$2548,2,FALSE))</f>
        <v>3924100000</v>
      </c>
      <c r="T722" s="17" t="str">
        <f>IF(R722="","",VLOOKUP(R722,CUSTOMS!$E$3:$N$2548,3,FALSE))</f>
        <v>塑料厨具带彩卡</v>
      </c>
      <c r="U722" s="18">
        <f t="shared" si="121"/>
        <v>120</v>
      </c>
      <c r="V722" s="18" t="str">
        <f>IF(R722="","",VLOOKUP(R722,CUSTOMS!$E$3:$N$1470,5,FALSE))</f>
        <v>只</v>
      </c>
      <c r="W722" s="33">
        <f>IF(R722="","",VLOOKUP(R722,CUSTOMS!$E$3:$N$2548,6,FALSE))</f>
        <v>0.66</v>
      </c>
      <c r="X722" s="33">
        <f t="shared" si="122"/>
        <v>79.2</v>
      </c>
      <c r="Y722" s="18" t="str">
        <f>IF(R722="","",VLOOKUP(R722,CUSTOMS!$E$3:$N$2548,8,FALSE))</f>
        <v>美元</v>
      </c>
      <c r="Z722" s="18" t="str">
        <f>IF(R722="","",VLOOKUP(R722,CUSTOMS!$E$3:$N$2548,9,FALSE))</f>
        <v>中国</v>
      </c>
      <c r="AA722" s="18" t="str">
        <f>IF(R722="","",VLOOKUP(R722,CUSTOMS!$E$3:$N$2548,10,FALSE))</f>
        <v>美国</v>
      </c>
      <c r="AB722" s="33">
        <f>IF(R722="","",VLOOKUP(G722,WMS!$E$3:$T$2203,15,FALSE))</f>
        <v>6.25E-2</v>
      </c>
      <c r="AC722" s="33">
        <f t="shared" si="123"/>
        <v>7.5</v>
      </c>
      <c r="AD722" s="33" t="str">
        <f>IF(S722="","",VLOOKUP(S722,海关监管条件!$A$1:$B$3000,2,FALSE))</f>
        <v xml:space="preserve">A </v>
      </c>
    </row>
    <row r="723" spans="1:30">
      <c r="A723" s="2">
        <v>43649</v>
      </c>
      <c r="B723" s="2">
        <v>43651</v>
      </c>
      <c r="C723" s="2" t="s">
        <v>4271</v>
      </c>
      <c r="D723" s="3" t="s">
        <v>1808</v>
      </c>
      <c r="E723" s="3" t="s">
        <v>3726</v>
      </c>
      <c r="F723" s="3" t="s">
        <v>3730</v>
      </c>
      <c r="G723" s="17" t="str">
        <f t="shared" si="117"/>
        <v>KG-ARI-1904-00124-03117/41533253</v>
      </c>
      <c r="H723" s="18">
        <f>IF(G723="","",VLOOKUP(G723,WMS!$E$3:$Q$2203,7,FALSE))</f>
        <v>24</v>
      </c>
      <c r="I723" s="18">
        <f>IF(G723="","",VLOOKUP(G723,WMS!$E$3:$Q$2203,8,FALSE))</f>
        <v>2.85</v>
      </c>
      <c r="J723" s="18">
        <f>IF(G723="","",VLOOKUP(G723,WMS!$E$3:$Q$2203,13,FALSE))</f>
        <v>1.9E-2</v>
      </c>
      <c r="K723" s="26" t="b">
        <f t="shared" si="118"/>
        <v>1</v>
      </c>
      <c r="L723" s="7">
        <v>7</v>
      </c>
      <c r="M723" s="27">
        <f>IF(G723="","",VLOOKUP(G723,WMS!$E$3:$U$2203,7,0)*L723)</f>
        <v>168</v>
      </c>
      <c r="N723" s="28" t="str">
        <f>IF(G723="","",VLOOKUP(G723,WMS!$E$3:$U$2203,17,0))</f>
        <v>A32-201</v>
      </c>
      <c r="O723" s="29">
        <f t="shared" si="119"/>
        <v>19.95</v>
      </c>
      <c r="P723" s="29">
        <f t="shared" si="120"/>
        <v>0.13300000000000001</v>
      </c>
      <c r="Q723" s="26" t="str">
        <f>IF(G723="","",VLOOKUP(G723,WMS!$E$3:$G$2203,2,FALSE))</f>
        <v>KAS19042713</v>
      </c>
      <c r="R723" s="26" t="str">
        <f>IF(G723="","",VLOOKUP(G723,WMS!$E$3:$G$2203,3,FALSE))</f>
        <v>KAS1904271305</v>
      </c>
      <c r="S723" s="17" t="str">
        <f>IF(R723="","",VLOOKUP(R723,CUSTOMS!$E$3:$N$2548,2,FALSE))</f>
        <v>8213000000</v>
      </c>
      <c r="T723" s="17" t="str">
        <f>IF(R723="","",VLOOKUP(R723,CUSTOMS!$E$3:$N$2548,3,FALSE))</f>
        <v>2只装剪刀</v>
      </c>
      <c r="U723" s="18">
        <f t="shared" si="121"/>
        <v>168</v>
      </c>
      <c r="V723" s="18" t="str">
        <f>IF(R723="","",VLOOKUP(R723,CUSTOMS!$E$3:$N$1470,5,FALSE))</f>
        <v>套</v>
      </c>
      <c r="W723" s="33">
        <f>IF(R723="","",VLOOKUP(R723,CUSTOMS!$E$3:$N$2548,6,FALSE))</f>
        <v>0.46400000000000002</v>
      </c>
      <c r="X723" s="33">
        <f t="shared" si="122"/>
        <v>77.951999999999998</v>
      </c>
      <c r="Y723" s="18" t="str">
        <f>IF(R723="","",VLOOKUP(R723,CUSTOMS!$E$3:$N$2548,8,FALSE))</f>
        <v>美元</v>
      </c>
      <c r="Z723" s="18" t="str">
        <f>IF(R723="","",VLOOKUP(R723,CUSTOMS!$E$3:$N$2548,9,FALSE))</f>
        <v>中国</v>
      </c>
      <c r="AA723" s="18" t="str">
        <f>IF(R723="","",VLOOKUP(R723,CUSTOMS!$E$3:$N$2548,10,FALSE))</f>
        <v>美国</v>
      </c>
      <c r="AB723" s="33">
        <f>IF(R723="","",VLOOKUP(G723,WMS!$E$3:$T$2203,15,FALSE))</f>
        <v>0.10583333333333333</v>
      </c>
      <c r="AC723" s="33">
        <f t="shared" si="123"/>
        <v>17.78</v>
      </c>
      <c r="AD723" s="33" t="str">
        <f>IF(S723="","",VLOOKUP(S723,海关监管条件!$A$1:$B$3000,2,FALSE))</f>
        <v>无</v>
      </c>
    </row>
    <row r="724" spans="1:30">
      <c r="A724" s="2">
        <v>43649</v>
      </c>
      <c r="B724" s="2">
        <v>43651</v>
      </c>
      <c r="C724" s="2" t="s">
        <v>4271</v>
      </c>
      <c r="D724" s="3" t="s">
        <v>1808</v>
      </c>
      <c r="E724" s="3" t="s">
        <v>3726</v>
      </c>
      <c r="F724" s="3" t="s">
        <v>3727</v>
      </c>
      <c r="G724" s="17" t="str">
        <f t="shared" si="117"/>
        <v>KG-ARI-1904-00124-03117/42566137</v>
      </c>
      <c r="H724" s="18">
        <f>IF(G724="","",VLOOKUP(G724,WMS!$E$3:$Q$2203,7,FALSE))</f>
        <v>24</v>
      </c>
      <c r="I724" s="18">
        <f>IF(G724="","",VLOOKUP(G724,WMS!$E$3:$Q$2203,8,FALSE))</f>
        <v>2.21</v>
      </c>
      <c r="J724" s="18">
        <f>IF(G724="","",VLOOKUP(G724,WMS!$E$3:$Q$2203,13,FALSE))</f>
        <v>1.7000000000000001E-2</v>
      </c>
      <c r="K724" s="26" t="b">
        <f t="shared" si="118"/>
        <v>1</v>
      </c>
      <c r="L724" s="7">
        <v>4</v>
      </c>
      <c r="M724" s="27">
        <f>IF(G724="","",VLOOKUP(G724,WMS!$E$3:$U$2203,7,0)*L724)</f>
        <v>96</v>
      </c>
      <c r="N724" s="28" t="str">
        <f>IF(G724="","",VLOOKUP(G724,WMS!$E$3:$U$2203,17,0))</f>
        <v>A32-201</v>
      </c>
      <c r="O724" s="29">
        <f t="shared" si="119"/>
        <v>8.84</v>
      </c>
      <c r="P724" s="29">
        <f t="shared" si="120"/>
        <v>6.8000000000000005E-2</v>
      </c>
      <c r="Q724" s="26" t="str">
        <f>IF(G724="","",VLOOKUP(G724,WMS!$E$3:$G$2203,2,FALSE))</f>
        <v>KAS19042713</v>
      </c>
      <c r="R724" s="26" t="str">
        <f>IF(G724="","",VLOOKUP(G724,WMS!$E$3:$G$2203,3,FALSE))</f>
        <v>KAS1904271301</v>
      </c>
      <c r="S724" s="17" t="str">
        <f>IF(R724="","",VLOOKUP(R724,CUSTOMS!$E$3:$N$2548,2,FALSE))</f>
        <v>3924100000</v>
      </c>
      <c r="T724" s="17" t="str">
        <f>IF(R724="","",VLOOKUP(R724,CUSTOMS!$E$3:$N$2548,3,FALSE))</f>
        <v>硅胶匙</v>
      </c>
      <c r="U724" s="18">
        <f t="shared" si="121"/>
        <v>96</v>
      </c>
      <c r="V724" s="18" t="str">
        <f>IF(R724="","",VLOOKUP(R724,CUSTOMS!$E$3:$N$1470,5,FALSE))</f>
        <v>个</v>
      </c>
      <c r="W724" s="33">
        <f>IF(R724="","",VLOOKUP(R724,CUSTOMS!$E$3:$N$2548,6,FALSE))</f>
        <v>0.55700000000000005</v>
      </c>
      <c r="X724" s="33">
        <f t="shared" si="122"/>
        <v>53.472000000000008</v>
      </c>
      <c r="Y724" s="18" t="str">
        <f>IF(R724="","",VLOOKUP(R724,CUSTOMS!$E$3:$N$2548,8,FALSE))</f>
        <v>美元</v>
      </c>
      <c r="Z724" s="18" t="str">
        <f>IF(R724="","",VLOOKUP(R724,CUSTOMS!$E$3:$N$2548,9,FALSE))</f>
        <v>中国</v>
      </c>
      <c r="AA724" s="18" t="str">
        <f>IF(R724="","",VLOOKUP(R724,CUSTOMS!$E$3:$N$2548,10,FALSE))</f>
        <v>美国</v>
      </c>
      <c r="AB724" s="33">
        <f>IF(R724="","",VLOOKUP(G724,WMS!$E$3:$T$2203,15,FALSE))</f>
        <v>7.4999999999999997E-2</v>
      </c>
      <c r="AC724" s="33">
        <f t="shared" si="123"/>
        <v>7.1999999999999993</v>
      </c>
      <c r="AD724" s="33" t="str">
        <f>IF(S724="","",VLOOKUP(S724,海关监管条件!$A$1:$B$3000,2,FALSE))</f>
        <v xml:space="preserve">A </v>
      </c>
    </row>
    <row r="725" spans="1:30">
      <c r="A725" s="2">
        <v>43649</v>
      </c>
      <c r="B725" s="2">
        <v>43651</v>
      </c>
      <c r="C725" s="2" t="s">
        <v>4271</v>
      </c>
      <c r="D725" s="3" t="s">
        <v>1808</v>
      </c>
      <c r="E725" s="3" t="s">
        <v>3726</v>
      </c>
      <c r="F725" s="3" t="s">
        <v>3729</v>
      </c>
      <c r="G725" s="17" t="str">
        <f t="shared" si="117"/>
        <v>KG-ARI-1904-00124-03117/42566144</v>
      </c>
      <c r="H725" s="18">
        <f>IF(G725="","",VLOOKUP(G725,WMS!$E$3:$Q$2203,7,FALSE))</f>
        <v>24</v>
      </c>
      <c r="I725" s="18">
        <f>IF(G725="","",VLOOKUP(G725,WMS!$E$3:$Q$2203,8,FALSE))</f>
        <v>2.27</v>
      </c>
      <c r="J725" s="18">
        <f>IF(G725="","",VLOOKUP(G725,WMS!$E$3:$Q$2203,13,FALSE))</f>
        <v>1.2E-2</v>
      </c>
      <c r="K725" s="26" t="b">
        <f t="shared" si="118"/>
        <v>1</v>
      </c>
      <c r="L725" s="7">
        <v>2</v>
      </c>
      <c r="M725" s="27">
        <f>IF(G725="","",VLOOKUP(G725,WMS!$E$3:$U$2203,7,0)*L725)</f>
        <v>48</v>
      </c>
      <c r="N725" s="28" t="str">
        <f>IF(G725="","",VLOOKUP(G725,WMS!$E$3:$U$2203,17,0))</f>
        <v>A32-201</v>
      </c>
      <c r="O725" s="29">
        <f t="shared" si="119"/>
        <v>4.54</v>
      </c>
      <c r="P725" s="29">
        <f t="shared" si="120"/>
        <v>2.4E-2</v>
      </c>
      <c r="Q725" s="26" t="str">
        <f>IF(G725="","",VLOOKUP(G725,WMS!$E$3:$G$2203,2,FALSE))</f>
        <v>KAS19042713</v>
      </c>
      <c r="R725" s="26" t="str">
        <f>IF(G725="","",VLOOKUP(G725,WMS!$E$3:$G$2203,3,FALSE))</f>
        <v>KAS1904271304</v>
      </c>
      <c r="S725" s="17" t="str">
        <f>IF(R725="","",VLOOKUP(R725,CUSTOMS!$E$3:$N$2548,2,FALSE))</f>
        <v>3924100000</v>
      </c>
      <c r="T725" s="17" t="str">
        <f>IF(R725="","",VLOOKUP(R725,CUSTOMS!$E$3:$N$2548,3,FALSE))</f>
        <v>硅胶铲</v>
      </c>
      <c r="U725" s="18">
        <f t="shared" si="121"/>
        <v>48</v>
      </c>
      <c r="V725" s="18" t="str">
        <f>IF(R725="","",VLOOKUP(R725,CUSTOMS!$E$3:$N$1470,5,FALSE))</f>
        <v>个</v>
      </c>
      <c r="W725" s="33">
        <f>IF(R725="","",VLOOKUP(R725,CUSTOMS!$E$3:$N$2548,6,FALSE))</f>
        <v>0.629</v>
      </c>
      <c r="X725" s="33">
        <f t="shared" si="122"/>
        <v>30.192</v>
      </c>
      <c r="Y725" s="18" t="str">
        <f>IF(R725="","",VLOOKUP(R725,CUSTOMS!$E$3:$N$2548,8,FALSE))</f>
        <v>美元</v>
      </c>
      <c r="Z725" s="18" t="str">
        <f>IF(R725="","",VLOOKUP(R725,CUSTOMS!$E$3:$N$2548,9,FALSE))</f>
        <v>中国</v>
      </c>
      <c r="AA725" s="18" t="str">
        <f>IF(R725="","",VLOOKUP(R725,CUSTOMS!$E$3:$N$2548,10,FALSE))</f>
        <v>美国</v>
      </c>
      <c r="AB725" s="33">
        <f>IF(R725="","",VLOOKUP(G725,WMS!$E$3:$T$2203,15,FALSE))</f>
        <v>7.4999999999999997E-2</v>
      </c>
      <c r="AC725" s="33">
        <f t="shared" si="123"/>
        <v>3.5999999999999996</v>
      </c>
      <c r="AD725" s="33" t="str">
        <f>IF(S725="","",VLOOKUP(S725,海关监管条件!$A$1:$B$3000,2,FALSE))</f>
        <v xml:space="preserve">A </v>
      </c>
    </row>
    <row r="726" spans="1:30">
      <c r="A726" s="2">
        <v>43649</v>
      </c>
      <c r="B726" s="2">
        <v>43651</v>
      </c>
      <c r="C726" s="2" t="s">
        <v>4271</v>
      </c>
      <c r="D726" s="36" t="s">
        <v>1852</v>
      </c>
      <c r="E726" s="36" t="s">
        <v>3744</v>
      </c>
      <c r="F726" s="36" t="s">
        <v>3399</v>
      </c>
      <c r="G726" s="17" t="str">
        <f t="shared" si="117"/>
        <v>KG-ARI-1904-00124-03133/42115427A</v>
      </c>
      <c r="H726" s="18">
        <f>IF(G726="","",VLOOKUP(G726,WMS!$E$3:$Q$2203,7,FALSE))</f>
        <v>4</v>
      </c>
      <c r="I726" s="18">
        <f>IF(G726="","",VLOOKUP(G726,WMS!$E$3:$Q$2203,8,FALSE))</f>
        <v>10.55</v>
      </c>
      <c r="J726" s="18">
        <f>IF(G726="","",VLOOKUP(G726,WMS!$E$3:$Q$2203,13,FALSE))</f>
        <v>0.14099999999999999</v>
      </c>
      <c r="K726" s="26" t="b">
        <f t="shared" si="118"/>
        <v>1</v>
      </c>
      <c r="L726" s="7">
        <v>8</v>
      </c>
      <c r="M726" s="27">
        <f>IF(G726="","",VLOOKUP(G726,WMS!$E$3:$U$2203,7,0)*L726)</f>
        <v>32</v>
      </c>
      <c r="N726" s="28" t="str">
        <f>IF(G726="","",VLOOKUP(G726,WMS!$E$3:$U$2203,17,0))</f>
        <v>A402</v>
      </c>
      <c r="O726" s="29">
        <f t="shared" si="119"/>
        <v>84.4</v>
      </c>
      <c r="P726" s="29">
        <f t="shared" si="120"/>
        <v>1.1279999999999999</v>
      </c>
      <c r="Q726" s="26" t="str">
        <f>IF(G726="","",VLOOKUP(G726,WMS!$E$3:$G$2203,2,FALSE))</f>
        <v>KAS19043001</v>
      </c>
      <c r="R726" s="26" t="str">
        <f>IF(G726="","",VLOOKUP(G726,WMS!$E$3:$G$2203,3,FALSE))</f>
        <v>KAS1904300103</v>
      </c>
      <c r="S726" s="17" t="str">
        <f>IF(R726="","",VLOOKUP(R726,CUSTOMS!$E$3:$N$2548,2,FALSE))</f>
        <v>7323990000</v>
      </c>
      <c r="T726" s="17" t="str">
        <f>IF(R726="","",VLOOKUP(R726,CUSTOMS!$E$3:$N$2548,3,FALSE))</f>
        <v>铁制碗碟架</v>
      </c>
      <c r="U726" s="18">
        <f t="shared" si="121"/>
        <v>32</v>
      </c>
      <c r="V726" s="18" t="str">
        <f>IF(R726="","",VLOOKUP(R726,CUSTOMS!$E$3:$N$1470,5,FALSE))</f>
        <v>只</v>
      </c>
      <c r="W726" s="33">
        <f>IF(R726="","",VLOOKUP(R726,CUSTOMS!$E$3:$N$2548,6,FALSE))</f>
        <v>2.77</v>
      </c>
      <c r="X726" s="33">
        <f t="shared" si="122"/>
        <v>88.64</v>
      </c>
      <c r="Y726" s="18" t="str">
        <f>IF(R726="","",VLOOKUP(R726,CUSTOMS!$E$3:$N$2548,8,FALSE))</f>
        <v>美元</v>
      </c>
      <c r="Z726" s="18" t="str">
        <f>IF(R726="","",VLOOKUP(R726,CUSTOMS!$E$3:$N$2548,9,FALSE))</f>
        <v>中国</v>
      </c>
      <c r="AA726" s="18" t="str">
        <f>IF(R726="","",VLOOKUP(R726,CUSTOMS!$E$3:$N$2548,10,FALSE))</f>
        <v>美国</v>
      </c>
      <c r="AB726" s="33">
        <f>IF(R726="","",VLOOKUP(G726,WMS!$E$3:$T$2203,15,FALSE))</f>
        <v>1.4275</v>
      </c>
      <c r="AC726" s="33">
        <f t="shared" si="123"/>
        <v>45.68</v>
      </c>
      <c r="AD726" s="33" t="str">
        <f>IF(S726="","",VLOOKUP(S726,海关监管条件!$A$1:$B$3000,2,FALSE))</f>
        <v>A</v>
      </c>
    </row>
    <row r="727" spans="1:30">
      <c r="A727" s="2">
        <v>43649</v>
      </c>
      <c r="B727" s="2">
        <v>43651</v>
      </c>
      <c r="C727" s="2" t="s">
        <v>4271</v>
      </c>
      <c r="D727" s="36" t="s">
        <v>1852</v>
      </c>
      <c r="E727" s="36" t="s">
        <v>3744</v>
      </c>
      <c r="F727" s="36" t="s">
        <v>3400</v>
      </c>
      <c r="G727" s="17" t="str">
        <f t="shared" si="117"/>
        <v>KG-ARI-1904-00124-03133/42115427B</v>
      </c>
      <c r="H727" s="18">
        <v>4</v>
      </c>
      <c r="I727" s="18">
        <f>IF(G727="","",VLOOKUP(G727,WMS!$E$3:$Q$2203,8,FALSE))</f>
        <v>10.55</v>
      </c>
      <c r="J727" s="18">
        <f>IF(G727="","",VLOOKUP(G727,WMS!$E$3:$Q$2203,13,FALSE))</f>
        <v>0.14099999999999999</v>
      </c>
      <c r="K727" s="26" t="e">
        <f t="shared" si="118"/>
        <v>#DIV/0!</v>
      </c>
      <c r="M727" s="27">
        <v>32</v>
      </c>
      <c r="N727" s="28" t="str">
        <f>IF(G727="","",VLOOKUP(G727,WMS!$E$3:$U$2203,17,0))</f>
        <v>A402</v>
      </c>
      <c r="O727" s="29" t="str">
        <f t="shared" si="119"/>
        <v/>
      </c>
      <c r="P727" s="29" t="str">
        <f t="shared" si="120"/>
        <v/>
      </c>
      <c r="Q727" s="26" t="str">
        <f>IF(G727="","",VLOOKUP(G727,WMS!$E$3:$G$2203,2,FALSE))</f>
        <v>KAS19043001</v>
      </c>
      <c r="R727" s="26" t="str">
        <f>IF(G727="","",VLOOKUP(G727,WMS!$E$3:$G$2203,3,FALSE))</f>
        <v>KAS1904300104</v>
      </c>
      <c r="S727" s="17" t="str">
        <f>IF(R727="","",VLOOKUP(R727,CUSTOMS!$E$3:$N$2548,2,FALSE))</f>
        <v>3924100000</v>
      </c>
      <c r="T727" s="17" t="str">
        <f>IF(R727="","",VLOOKUP(R727,CUSTOMS!$E$3:$N$2548,3,FALSE))</f>
        <v>塑料接水盘连刀叉盒</v>
      </c>
      <c r="U727" s="18">
        <f t="shared" si="121"/>
        <v>32</v>
      </c>
      <c r="V727" s="18" t="str">
        <f>IF(R727="","",VLOOKUP(R727,CUSTOMS!$E$3:$N$1470,5,FALSE))</f>
        <v>套</v>
      </c>
      <c r="W727" s="33">
        <f>IF(R727="","",VLOOKUP(R727,CUSTOMS!$E$3:$N$2548,6,FALSE))</f>
        <v>1.33</v>
      </c>
      <c r="X727" s="33">
        <f t="shared" si="122"/>
        <v>42.56</v>
      </c>
      <c r="Y727" s="18" t="str">
        <f>IF(R727="","",VLOOKUP(R727,CUSTOMS!$E$3:$N$2548,8,FALSE))</f>
        <v>美元</v>
      </c>
      <c r="Z727" s="18" t="str">
        <f>IF(R727="","",VLOOKUP(R727,CUSTOMS!$E$3:$N$2548,9,FALSE))</f>
        <v>中国</v>
      </c>
      <c r="AA727" s="18" t="str">
        <f>IF(R727="","",VLOOKUP(R727,CUSTOMS!$E$3:$N$2548,10,FALSE))</f>
        <v>美国</v>
      </c>
      <c r="AB727" s="33">
        <f>IF(R727="","",VLOOKUP(G727,WMS!$E$3:$T$2203,15,FALSE))</f>
        <v>0.83499999999999996</v>
      </c>
      <c r="AC727" s="33">
        <f t="shared" si="123"/>
        <v>26.72</v>
      </c>
      <c r="AD727" s="33" t="str">
        <f>IF(S727="","",VLOOKUP(S727,海关监管条件!$A$1:$B$3000,2,FALSE))</f>
        <v xml:space="preserve">A </v>
      </c>
    </row>
    <row r="728" spans="1:30">
      <c r="A728" s="2">
        <v>43649</v>
      </c>
      <c r="B728" s="2">
        <v>43651</v>
      </c>
      <c r="C728" s="2" t="s">
        <v>4271</v>
      </c>
      <c r="D728" s="19" t="s">
        <v>1852</v>
      </c>
      <c r="E728" s="19" t="s">
        <v>3744</v>
      </c>
      <c r="F728" s="19">
        <v>42115946</v>
      </c>
      <c r="G728" s="17" t="str">
        <f t="shared" si="117"/>
        <v>KG-ARI-1904-00124-03133/42115946</v>
      </c>
      <c r="H728" s="18">
        <f>IF(G728="","",VLOOKUP(G728,WMS!$E$3:$Q$2203,7,FALSE))</f>
        <v>6</v>
      </c>
      <c r="I728" s="18">
        <f>IF(G728="","",VLOOKUP(G728,WMS!$E$3:$Q$2203,8,FALSE))</f>
        <v>3.25</v>
      </c>
      <c r="J728" s="18">
        <f>IF(G728="","",VLOOKUP(G728,WMS!$E$3:$Q$2203,13,FALSE))</f>
        <v>2.5000000000000001E-2</v>
      </c>
      <c r="K728" s="26" t="b">
        <f t="shared" si="118"/>
        <v>1</v>
      </c>
      <c r="L728" s="7">
        <v>1</v>
      </c>
      <c r="M728" s="27">
        <f>IF(G728="","",VLOOKUP(G728,WMS!$E$3:$U$2203,7,0)*L728)</f>
        <v>6</v>
      </c>
      <c r="N728" s="28" t="str">
        <f>IF(G728="","",VLOOKUP(G728,WMS!$E$3:$U$2203,17,0))</f>
        <v>A38-102</v>
      </c>
      <c r="O728" s="29">
        <f t="shared" si="119"/>
        <v>3.25</v>
      </c>
      <c r="P728" s="29">
        <f t="shared" si="120"/>
        <v>2.5000000000000001E-2</v>
      </c>
      <c r="Q728" s="26" t="str">
        <f>IF(G728="","",VLOOKUP(G728,WMS!$E$3:$G$2203,2,FALSE))</f>
        <v>KAS19043001</v>
      </c>
      <c r="R728" s="26" t="str">
        <f>IF(G728="","",VLOOKUP(G728,WMS!$E$3:$G$2203,3,FALSE))</f>
        <v>KAS1904300105</v>
      </c>
      <c r="S728" s="17" t="str">
        <f>IF(R728="","",VLOOKUP(R728,CUSTOMS!$E$3:$N$2548,2,FALSE))</f>
        <v>7323990000</v>
      </c>
      <c r="T728" s="17" t="str">
        <f>IF(R728="","",VLOOKUP(R728,CUSTOMS!$E$3:$N$2548,3,FALSE))</f>
        <v>铁制厨房架</v>
      </c>
      <c r="U728" s="18">
        <f t="shared" si="121"/>
        <v>6</v>
      </c>
      <c r="V728" s="18" t="str">
        <f>IF(R728="","",VLOOKUP(R728,CUSTOMS!$E$3:$N$1470,5,FALSE))</f>
        <v>只</v>
      </c>
      <c r="W728" s="33">
        <f>IF(R728="","",VLOOKUP(R728,CUSTOMS!$E$3:$N$2548,6,FALSE))</f>
        <v>0.89</v>
      </c>
      <c r="X728" s="33">
        <f t="shared" si="122"/>
        <v>5.34</v>
      </c>
      <c r="Y728" s="18" t="str">
        <f>IF(R728="","",VLOOKUP(R728,CUSTOMS!$E$3:$N$2548,8,FALSE))</f>
        <v>美元</v>
      </c>
      <c r="Z728" s="18" t="str">
        <f>IF(R728="","",VLOOKUP(R728,CUSTOMS!$E$3:$N$2548,9,FALSE))</f>
        <v>中国</v>
      </c>
      <c r="AA728" s="18" t="str">
        <f>IF(R728="","",VLOOKUP(R728,CUSTOMS!$E$3:$N$2548,10,FALSE))</f>
        <v>美国</v>
      </c>
      <c r="AB728" s="33">
        <f>IF(R728="","",VLOOKUP(G728,WMS!$E$3:$T$2203,15,FALSE))</f>
        <v>0.45999999999999996</v>
      </c>
      <c r="AC728" s="33">
        <f t="shared" si="123"/>
        <v>2.76</v>
      </c>
      <c r="AD728" s="33" t="str">
        <f>IF(S728="","",VLOOKUP(S728,海关监管条件!$A$1:$B$3000,2,FALSE))</f>
        <v>A</v>
      </c>
    </row>
    <row r="729" spans="1:30">
      <c r="A729" s="2">
        <v>43649</v>
      </c>
      <c r="B729" s="2">
        <v>43651</v>
      </c>
      <c r="C729" s="2" t="s">
        <v>4271</v>
      </c>
      <c r="D729" s="19" t="s">
        <v>1852</v>
      </c>
      <c r="E729" s="19" t="s">
        <v>3744</v>
      </c>
      <c r="F729" s="19">
        <v>42115953</v>
      </c>
      <c r="G729" s="17" t="str">
        <f t="shared" si="117"/>
        <v>KG-ARI-1904-00124-03133/42115953</v>
      </c>
      <c r="H729" s="18">
        <f>IF(G729="","",VLOOKUP(G729,WMS!$E$3:$Q$2203,7,FALSE))</f>
        <v>6</v>
      </c>
      <c r="I729" s="18">
        <f>IF(G729="","",VLOOKUP(G729,WMS!$E$3:$Q$2203,8,FALSE))</f>
        <v>4.5999999999999996</v>
      </c>
      <c r="J729" s="18">
        <f>IF(G729="","",VLOOKUP(G729,WMS!$E$3:$Q$2203,13,FALSE))</f>
        <v>4.9000000000000002E-2</v>
      </c>
      <c r="K729" s="26" t="b">
        <f t="shared" si="118"/>
        <v>1</v>
      </c>
      <c r="L729" s="7">
        <v>12</v>
      </c>
      <c r="M729" s="27">
        <f>IF(G729="","",VLOOKUP(G729,WMS!$E$3:$U$2203,7,0)*L729)</f>
        <v>72</v>
      </c>
      <c r="N729" s="28" t="str">
        <f>IF(G729="","",VLOOKUP(G729,WMS!$E$3:$U$2203,17,0))</f>
        <v>A38-102</v>
      </c>
      <c r="O729" s="29">
        <f t="shared" si="119"/>
        <v>55.199999999999996</v>
      </c>
      <c r="P729" s="29">
        <f t="shared" si="120"/>
        <v>0.58800000000000008</v>
      </c>
      <c r="Q729" s="26" t="str">
        <f>IF(G729="","",VLOOKUP(G729,WMS!$E$3:$G$2203,2,FALSE))</f>
        <v>KAS19043001</v>
      </c>
      <c r="R729" s="26" t="str">
        <f>IF(G729="","",VLOOKUP(G729,WMS!$E$3:$G$2203,3,FALSE))</f>
        <v>KAS1904300105</v>
      </c>
      <c r="S729" s="17" t="str">
        <f>IF(R729="","",VLOOKUP(R729,CUSTOMS!$E$3:$N$2548,2,FALSE))</f>
        <v>7323990000</v>
      </c>
      <c r="T729" s="17" t="str">
        <f>IF(R729="","",VLOOKUP(R729,CUSTOMS!$E$3:$N$2548,3,FALSE))</f>
        <v>铁制厨房架</v>
      </c>
      <c r="U729" s="18">
        <f t="shared" si="121"/>
        <v>72</v>
      </c>
      <c r="V729" s="18" t="str">
        <f>IF(R729="","",VLOOKUP(R729,CUSTOMS!$E$3:$N$1470,5,FALSE))</f>
        <v>只</v>
      </c>
      <c r="W729" s="33">
        <f>IF(R729="","",VLOOKUP(R729,CUSTOMS!$E$3:$N$2548,6,FALSE))</f>
        <v>0.89</v>
      </c>
      <c r="X729" s="33">
        <f t="shared" si="122"/>
        <v>64.08</v>
      </c>
      <c r="Y729" s="18" t="str">
        <f>IF(R729="","",VLOOKUP(R729,CUSTOMS!$E$3:$N$2548,8,FALSE))</f>
        <v>美元</v>
      </c>
      <c r="Z729" s="18" t="str">
        <f>IF(R729="","",VLOOKUP(R729,CUSTOMS!$E$3:$N$2548,9,FALSE))</f>
        <v>中国</v>
      </c>
      <c r="AA729" s="18" t="str">
        <f>IF(R729="","",VLOOKUP(R729,CUSTOMS!$E$3:$N$2548,10,FALSE))</f>
        <v>美国</v>
      </c>
      <c r="AB729" s="33">
        <f>IF(R729="","",VLOOKUP(G729,WMS!$E$3:$T$2203,15,FALSE))</f>
        <v>0.66666666666666663</v>
      </c>
      <c r="AC729" s="33">
        <f t="shared" si="123"/>
        <v>48</v>
      </c>
      <c r="AD729" s="33" t="str">
        <f>IF(S729="","",VLOOKUP(S729,海关监管条件!$A$1:$B$3000,2,FALSE))</f>
        <v>A</v>
      </c>
    </row>
    <row r="730" spans="1:30">
      <c r="A730" s="2">
        <v>43649</v>
      </c>
      <c r="B730" s="2">
        <v>43651</v>
      </c>
      <c r="C730" s="2" t="s">
        <v>4271</v>
      </c>
      <c r="D730" s="19" t="s">
        <v>1852</v>
      </c>
      <c r="E730" s="19" t="s">
        <v>3744</v>
      </c>
      <c r="F730" s="19">
        <v>42115991</v>
      </c>
      <c r="G730" s="17" t="str">
        <f t="shared" si="117"/>
        <v>KG-ARI-1904-00124-03133/42115991</v>
      </c>
      <c r="H730" s="18">
        <f>IF(G730="","",VLOOKUP(G730,WMS!$E$3:$Q$2203,7,FALSE))</f>
        <v>6</v>
      </c>
      <c r="I730" s="18">
        <f>IF(G730="","",VLOOKUP(G730,WMS!$E$3:$Q$2203,8,FALSE))</f>
        <v>4.8499999999999996</v>
      </c>
      <c r="J730" s="18">
        <f>IF(G730="","",VLOOKUP(G730,WMS!$E$3:$Q$2203,13,FALSE))</f>
        <v>2.5000000000000001E-2</v>
      </c>
      <c r="K730" s="26" t="b">
        <f t="shared" si="118"/>
        <v>1</v>
      </c>
      <c r="L730" s="7">
        <v>1</v>
      </c>
      <c r="M730" s="27">
        <f>IF(G730="","",VLOOKUP(G730,WMS!$E$3:$U$2203,7,0)*L730)</f>
        <v>6</v>
      </c>
      <c r="N730" s="28" t="str">
        <f>IF(G730="","",VLOOKUP(G730,WMS!$E$3:$U$2203,17,0))</f>
        <v>A38-102</v>
      </c>
      <c r="O730" s="29">
        <f t="shared" si="119"/>
        <v>4.8499999999999996</v>
      </c>
      <c r="P730" s="29">
        <f t="shared" si="120"/>
        <v>2.5000000000000001E-2</v>
      </c>
      <c r="Q730" s="26" t="str">
        <f>IF(G730="","",VLOOKUP(G730,WMS!$E$3:$G$2203,2,FALSE))</f>
        <v>KAS19043001</v>
      </c>
      <c r="R730" s="26" t="str">
        <f>IF(G730="","",VLOOKUP(G730,WMS!$E$3:$G$2203,3,FALSE))</f>
        <v>KAS1904300105</v>
      </c>
      <c r="S730" s="17" t="str">
        <f>IF(R730="","",VLOOKUP(R730,CUSTOMS!$E$3:$N$2548,2,FALSE))</f>
        <v>7323990000</v>
      </c>
      <c r="T730" s="17" t="str">
        <f>IF(R730="","",VLOOKUP(R730,CUSTOMS!$E$3:$N$2548,3,FALSE))</f>
        <v>铁制厨房架</v>
      </c>
      <c r="U730" s="18">
        <f t="shared" si="121"/>
        <v>6</v>
      </c>
      <c r="V730" s="18" t="str">
        <f>IF(R730="","",VLOOKUP(R730,CUSTOMS!$E$3:$N$1470,5,FALSE))</f>
        <v>只</v>
      </c>
      <c r="W730" s="33">
        <f>IF(R730="","",VLOOKUP(R730,CUSTOMS!$E$3:$N$2548,6,FALSE))</f>
        <v>0.89</v>
      </c>
      <c r="X730" s="33">
        <f t="shared" si="122"/>
        <v>5.34</v>
      </c>
      <c r="Y730" s="18" t="str">
        <f>IF(R730="","",VLOOKUP(R730,CUSTOMS!$E$3:$N$2548,8,FALSE))</f>
        <v>美元</v>
      </c>
      <c r="Z730" s="18" t="str">
        <f>IF(R730="","",VLOOKUP(R730,CUSTOMS!$E$3:$N$2548,9,FALSE))</f>
        <v>中国</v>
      </c>
      <c r="AA730" s="18" t="str">
        <f>IF(R730="","",VLOOKUP(R730,CUSTOMS!$E$3:$N$2548,10,FALSE))</f>
        <v>美国</v>
      </c>
      <c r="AB730" s="33">
        <f>IF(R730="","",VLOOKUP(G730,WMS!$E$3:$T$2203,15,FALSE))</f>
        <v>0.73</v>
      </c>
      <c r="AC730" s="33">
        <f t="shared" si="123"/>
        <v>4.38</v>
      </c>
      <c r="AD730" s="33" t="str">
        <f>IF(S730="","",VLOOKUP(S730,海关监管条件!$A$1:$B$3000,2,FALSE))</f>
        <v>A</v>
      </c>
    </row>
    <row r="731" spans="1:30">
      <c r="A731" s="2">
        <v>43649</v>
      </c>
      <c r="B731" s="2">
        <v>43651</v>
      </c>
      <c r="C731" s="2" t="s">
        <v>4271</v>
      </c>
      <c r="D731" s="19" t="s">
        <v>1852</v>
      </c>
      <c r="E731" s="19" t="s">
        <v>3744</v>
      </c>
      <c r="F731" s="19">
        <v>42338796</v>
      </c>
      <c r="G731" s="17" t="str">
        <f t="shared" si="117"/>
        <v>KG-ARI-1904-00124-03133/42338796</v>
      </c>
      <c r="H731" s="18">
        <f>IF(G731="","",VLOOKUP(G731,WMS!$E$3:$Q$2203,7,FALSE))</f>
        <v>12</v>
      </c>
      <c r="I731" s="18">
        <f>IF(G731="","",VLOOKUP(G731,WMS!$E$3:$Q$2203,8,FALSE))</f>
        <v>1.75</v>
      </c>
      <c r="J731" s="18">
        <f>IF(G731="","",VLOOKUP(G731,WMS!$E$3:$Q$2203,13,FALSE))</f>
        <v>1.0999999999999999E-2</v>
      </c>
      <c r="K731" s="26" t="b">
        <f t="shared" si="118"/>
        <v>1</v>
      </c>
      <c r="L731" s="7">
        <v>1</v>
      </c>
      <c r="M731" s="27">
        <f>IF(G731="","",VLOOKUP(G731,WMS!$E$3:$U$2203,7,0)*L731)</f>
        <v>12</v>
      </c>
      <c r="N731" s="28" t="str">
        <f>IF(G731="","",VLOOKUP(G731,WMS!$E$3:$U$2203,17,0))</f>
        <v>A06通道</v>
      </c>
      <c r="O731" s="29">
        <f t="shared" si="119"/>
        <v>1.75</v>
      </c>
      <c r="P731" s="29">
        <f t="shared" si="120"/>
        <v>1.0999999999999999E-2</v>
      </c>
      <c r="Q731" s="26" t="str">
        <f>IF(G731="","",VLOOKUP(G731,WMS!$E$3:$G$2203,2,FALSE))</f>
        <v>KAS19043001</v>
      </c>
      <c r="R731" s="26" t="str">
        <f>IF(G731="","",VLOOKUP(G731,WMS!$E$3:$G$2203,3,FALSE))</f>
        <v>KAS1904300108</v>
      </c>
      <c r="S731" s="17" t="str">
        <f>IF(R731="","",VLOOKUP(R731,CUSTOMS!$E$3:$N$2548,2,FALSE))</f>
        <v>7323990000</v>
      </c>
      <c r="T731" s="17" t="str">
        <f>IF(R731="","",VLOOKUP(R731,CUSTOMS!$E$3:$N$2548,3,FALSE))</f>
        <v>铁制水桶</v>
      </c>
      <c r="U731" s="18">
        <f t="shared" si="121"/>
        <v>12</v>
      </c>
      <c r="V731" s="18" t="str">
        <f>IF(R731="","",VLOOKUP(R731,CUSTOMS!$E$3:$N$1470,5,FALSE))</f>
        <v>只</v>
      </c>
      <c r="W731" s="33">
        <f>IF(R731="","",VLOOKUP(R731,CUSTOMS!$E$3:$N$2548,6,FALSE))</f>
        <v>0.42</v>
      </c>
      <c r="X731" s="33">
        <f t="shared" si="122"/>
        <v>5.04</v>
      </c>
      <c r="Y731" s="18" t="str">
        <f>IF(R731="","",VLOOKUP(R731,CUSTOMS!$E$3:$N$2548,8,FALSE))</f>
        <v>美元</v>
      </c>
      <c r="Z731" s="18" t="str">
        <f>IF(R731="","",VLOOKUP(R731,CUSTOMS!$E$3:$N$2548,9,FALSE))</f>
        <v>中国</v>
      </c>
      <c r="AA731" s="18" t="str">
        <f>IF(R731="","",VLOOKUP(R731,CUSTOMS!$E$3:$N$2548,10,FALSE))</f>
        <v>美国</v>
      </c>
      <c r="AB731" s="33">
        <f>IF(R731="","",VLOOKUP(G731,WMS!$E$3:$T$2203,15,FALSE))</f>
        <v>0.15333333333333335</v>
      </c>
      <c r="AC731" s="33">
        <f t="shared" si="123"/>
        <v>1.8400000000000003</v>
      </c>
      <c r="AD731" s="33" t="str">
        <f>IF(S731="","",VLOOKUP(S731,海关监管条件!$A$1:$B$3000,2,FALSE))</f>
        <v>A</v>
      </c>
    </row>
    <row r="732" spans="1:30">
      <c r="A732" s="2">
        <v>43649</v>
      </c>
      <c r="B732" s="2">
        <v>43651</v>
      </c>
      <c r="C732" s="2" t="s">
        <v>4271</v>
      </c>
      <c r="D732" s="19" t="s">
        <v>1852</v>
      </c>
      <c r="E732" s="19" t="s">
        <v>3744</v>
      </c>
      <c r="F732" s="19">
        <v>42498148</v>
      </c>
      <c r="G732" s="17" t="str">
        <f t="shared" si="117"/>
        <v>KG-ARI-1904-00124-03133/42498148</v>
      </c>
      <c r="H732" s="18">
        <f>IF(G732="","",VLOOKUP(G732,WMS!$E$3:$Q$2203,7,FALSE))</f>
        <v>16</v>
      </c>
      <c r="I732" s="18">
        <f>IF(G732="","",VLOOKUP(G732,WMS!$E$3:$Q$2203,8,FALSE))</f>
        <v>2.4500000000000002</v>
      </c>
      <c r="J732" s="18">
        <f>IF(G732="","",VLOOKUP(G732,WMS!$E$3:$Q$2203,13,FALSE))</f>
        <v>2.9000000000000001E-2</v>
      </c>
      <c r="K732" s="26" t="b">
        <f t="shared" si="118"/>
        <v>1</v>
      </c>
      <c r="L732" s="7">
        <v>6</v>
      </c>
      <c r="M732" s="27">
        <f>IF(G732="","",VLOOKUP(G732,WMS!$E$3:$U$2203,7,0)*L732)</f>
        <v>96</v>
      </c>
      <c r="N732" s="28" t="str">
        <f>IF(G732="","",VLOOKUP(G732,WMS!$E$3:$U$2203,17,0))</f>
        <v>A38-203</v>
      </c>
      <c r="O732" s="29">
        <f t="shared" si="119"/>
        <v>14.700000000000001</v>
      </c>
      <c r="P732" s="29">
        <f t="shared" si="120"/>
        <v>0.17400000000000002</v>
      </c>
      <c r="Q732" s="26" t="str">
        <f>IF(G732="","",VLOOKUP(G732,WMS!$E$3:$G$2203,2,FALSE))</f>
        <v>KAS19043001</v>
      </c>
      <c r="R732" s="26" t="str">
        <f>IF(G732="","",VLOOKUP(G732,WMS!$E$3:$G$2203,3,FALSE))</f>
        <v>KAS1904300105</v>
      </c>
      <c r="S732" s="17" t="str">
        <f>IF(R732="","",VLOOKUP(R732,CUSTOMS!$E$3:$N$2548,2,FALSE))</f>
        <v>7323990000</v>
      </c>
      <c r="T732" s="17" t="str">
        <f>IF(R732="","",VLOOKUP(R732,CUSTOMS!$E$3:$N$2548,3,FALSE))</f>
        <v>铁制厨房架</v>
      </c>
      <c r="U732" s="18">
        <f t="shared" si="121"/>
        <v>96</v>
      </c>
      <c r="V732" s="18" t="str">
        <f>IF(R732="","",VLOOKUP(R732,CUSTOMS!$E$3:$N$1470,5,FALSE))</f>
        <v>只</v>
      </c>
      <c r="W732" s="33">
        <f>IF(R732="","",VLOOKUP(R732,CUSTOMS!$E$3:$N$2548,6,FALSE))</f>
        <v>0.89</v>
      </c>
      <c r="X732" s="33">
        <f t="shared" si="122"/>
        <v>85.44</v>
      </c>
      <c r="Y732" s="18" t="str">
        <f>IF(R732="","",VLOOKUP(R732,CUSTOMS!$E$3:$N$2548,8,FALSE))</f>
        <v>美元</v>
      </c>
      <c r="Z732" s="18" t="str">
        <f>IF(R732="","",VLOOKUP(R732,CUSTOMS!$E$3:$N$2548,9,FALSE))</f>
        <v>中国</v>
      </c>
      <c r="AA732" s="18" t="str">
        <f>IF(R732="","",VLOOKUP(R732,CUSTOMS!$E$3:$N$2548,10,FALSE))</f>
        <v>美国</v>
      </c>
      <c r="AB732" s="33">
        <f>IF(R732="","",VLOOKUP(G732,WMS!$E$3:$T$2203,15,FALSE))</f>
        <v>0.109375</v>
      </c>
      <c r="AC732" s="33">
        <f t="shared" si="123"/>
        <v>10.5</v>
      </c>
      <c r="AD732" s="33" t="str">
        <f>IF(S732="","",VLOOKUP(S732,海关监管条件!$A$1:$B$3000,2,FALSE))</f>
        <v>A</v>
      </c>
    </row>
    <row r="733" spans="1:30">
      <c r="A733" s="2">
        <v>43649</v>
      </c>
      <c r="B733" s="2">
        <v>43651</v>
      </c>
      <c r="C733" s="2" t="s">
        <v>4271</v>
      </c>
      <c r="D733" s="21" t="s">
        <v>1852</v>
      </c>
      <c r="E733" s="21" t="s">
        <v>3744</v>
      </c>
      <c r="F733" s="21">
        <v>42570929</v>
      </c>
      <c r="G733" s="17" t="str">
        <f t="shared" si="117"/>
        <v>KG-ARI-1904-00124-03133/42570929</v>
      </c>
      <c r="H733" s="18">
        <f>IF(G733="","",VLOOKUP(G733,WMS!$E$3:$Q$2203,7,FALSE))</f>
        <v>4</v>
      </c>
      <c r="I733" s="18">
        <f>IF(G733="","",VLOOKUP(G733,WMS!$E$3:$Q$2203,8,FALSE))</f>
        <v>8.1999999999999993</v>
      </c>
      <c r="J733" s="18">
        <f>IF(G733="","",VLOOKUP(G733,WMS!$E$3:$Q$2203,13,FALSE))</f>
        <v>7.9000000000000001E-2</v>
      </c>
      <c r="K733" s="26" t="b">
        <f t="shared" si="118"/>
        <v>1</v>
      </c>
      <c r="L733" s="7">
        <v>8</v>
      </c>
      <c r="M733" s="27">
        <f>IF(G733="","",VLOOKUP(G733,WMS!$E$3:$U$2203,7,0)*L733)</f>
        <v>32</v>
      </c>
      <c r="N733" s="28" t="str">
        <f>IF(G733="","",VLOOKUP(G733,WMS!$E$3:$U$2203,17,0))</f>
        <v>A38-301</v>
      </c>
      <c r="O733" s="29">
        <f t="shared" si="119"/>
        <v>65.599999999999994</v>
      </c>
      <c r="P733" s="29">
        <f t="shared" si="120"/>
        <v>0.63200000000000001</v>
      </c>
      <c r="Q733" s="26" t="str">
        <f>IF(G733="","",VLOOKUP(G733,WMS!$E$3:$G$2203,2,FALSE))</f>
        <v>KAS19043001</v>
      </c>
      <c r="R733" s="26" t="str">
        <f>IF(G733="","",VLOOKUP(G733,WMS!$E$3:$G$2203,3,FALSE))</f>
        <v>KAS1904300106</v>
      </c>
      <c r="S733" s="17" t="str">
        <f>IF(R733="","",VLOOKUP(R733,CUSTOMS!$E$3:$N$2548,2,FALSE))</f>
        <v>7323990000</v>
      </c>
      <c r="T733" s="17" t="str">
        <f>IF(R733="","",VLOOKUP(R733,CUSTOMS!$E$3:$N$2548,3,FALSE))</f>
        <v>铁制密封罐</v>
      </c>
      <c r="U733" s="18">
        <f t="shared" si="121"/>
        <v>32</v>
      </c>
      <c r="V733" s="18" t="str">
        <f>IF(R733="","",VLOOKUP(R733,CUSTOMS!$E$3:$N$1470,5,FALSE))</f>
        <v>只</v>
      </c>
      <c r="W733" s="33">
        <f>IF(R733="","",VLOOKUP(R733,CUSTOMS!$E$3:$N$2548,6,FALSE))</f>
        <v>4.75</v>
      </c>
      <c r="X733" s="33">
        <f t="shared" si="122"/>
        <v>152</v>
      </c>
      <c r="Y733" s="18" t="str">
        <f>IF(R733="","",VLOOKUP(R733,CUSTOMS!$E$3:$N$2548,8,FALSE))</f>
        <v>美元</v>
      </c>
      <c r="Z733" s="18" t="str">
        <f>IF(R733="","",VLOOKUP(R733,CUSTOMS!$E$3:$N$2548,9,FALSE))</f>
        <v>中国</v>
      </c>
      <c r="AA733" s="18" t="str">
        <f>IF(R733="","",VLOOKUP(R733,CUSTOMS!$E$3:$N$2548,10,FALSE))</f>
        <v>美国</v>
      </c>
      <c r="AB733" s="33">
        <f>IF(R733="","",VLOOKUP(G733,WMS!$E$3:$T$2203,15,FALSE))</f>
        <v>1.865</v>
      </c>
      <c r="AC733" s="33">
        <f t="shared" si="123"/>
        <v>59.68</v>
      </c>
      <c r="AD733" s="33" t="str">
        <f>IF(S733="","",VLOOKUP(S733,海关监管条件!$A$1:$B$3000,2,FALSE))</f>
        <v>A</v>
      </c>
    </row>
    <row r="734" spans="1:30">
      <c r="A734" s="2">
        <v>43649</v>
      </c>
      <c r="B734" s="2">
        <v>43651</v>
      </c>
      <c r="C734" s="2" t="s">
        <v>4271</v>
      </c>
      <c r="D734" s="21" t="s">
        <v>1852</v>
      </c>
      <c r="E734" s="21" t="s">
        <v>3744</v>
      </c>
      <c r="F734" s="21">
        <v>42635154</v>
      </c>
      <c r="G734" s="17" t="str">
        <f t="shared" si="117"/>
        <v>KG-ARI-1904-00124-03133/42635154</v>
      </c>
      <c r="H734" s="18">
        <f>IF(G734="","",VLOOKUP(G734,WMS!$E$3:$Q$2203,7,FALSE))</f>
        <v>6</v>
      </c>
      <c r="I734" s="18">
        <f>IF(G734="","",VLOOKUP(G734,WMS!$E$3:$Q$2203,8,FALSE))</f>
        <v>1.85</v>
      </c>
      <c r="J734" s="18">
        <f>IF(G734="","",VLOOKUP(G734,WMS!$E$3:$Q$2203,13,FALSE))</f>
        <v>8.9999999999999993E-3</v>
      </c>
      <c r="K734" s="26" t="b">
        <f t="shared" si="118"/>
        <v>1</v>
      </c>
      <c r="L734" s="7">
        <v>4</v>
      </c>
      <c r="M734" s="27">
        <f>IF(G734="","",VLOOKUP(G734,WMS!$E$3:$U$2203,7,0)*L734)</f>
        <v>24</v>
      </c>
      <c r="N734" s="28" t="str">
        <f>IF(G734="","",VLOOKUP(G734,WMS!$E$3:$U$2203,17,0))</f>
        <v>A38-203</v>
      </c>
      <c r="O734" s="29">
        <f t="shared" si="119"/>
        <v>7.4</v>
      </c>
      <c r="P734" s="29">
        <f t="shared" si="120"/>
        <v>3.5999999999999997E-2</v>
      </c>
      <c r="Q734" s="26" t="str">
        <f>IF(G734="","",VLOOKUP(G734,WMS!$E$3:$G$2203,2,FALSE))</f>
        <v>KAS19043001</v>
      </c>
      <c r="R734" s="26" t="str">
        <f>IF(G734="","",VLOOKUP(G734,WMS!$E$3:$G$2203,3,FALSE))</f>
        <v>KAS1904300107</v>
      </c>
      <c r="S734" s="17" t="str">
        <f>IF(R734="","",VLOOKUP(R734,CUSTOMS!$E$3:$N$2548,2,FALSE))</f>
        <v>7615109090</v>
      </c>
      <c r="T734" s="17" t="str">
        <f>IF(R734="","",VLOOKUP(R734,CUSTOMS!$E$3:$N$2548,3,FALSE))</f>
        <v>铝制口杯</v>
      </c>
      <c r="U734" s="18">
        <f t="shared" si="121"/>
        <v>24</v>
      </c>
      <c r="V734" s="18" t="str">
        <f>IF(R734="","",VLOOKUP(R734,CUSTOMS!$E$3:$N$1470,5,FALSE))</f>
        <v>套</v>
      </c>
      <c r="W734" s="33">
        <f>IF(R734="","",VLOOKUP(R734,CUSTOMS!$E$3:$N$2548,6,FALSE))</f>
        <v>3.35</v>
      </c>
      <c r="X734" s="33">
        <f t="shared" si="122"/>
        <v>80.400000000000006</v>
      </c>
      <c r="Y734" s="18" t="str">
        <f>IF(R734="","",VLOOKUP(R734,CUSTOMS!$E$3:$N$2548,8,FALSE))</f>
        <v>美元</v>
      </c>
      <c r="Z734" s="18" t="str">
        <f>IF(R734="","",VLOOKUP(R734,CUSTOMS!$E$3:$N$2548,9,FALSE))</f>
        <v>中国</v>
      </c>
      <c r="AA734" s="18" t="str">
        <f>IF(R734="","",VLOOKUP(R734,CUSTOMS!$E$3:$N$2548,10,FALSE))</f>
        <v>美国</v>
      </c>
      <c r="AB734" s="33">
        <f>IF(R734="","",VLOOKUP(G734,WMS!$E$3:$T$2203,15,FALSE))</f>
        <v>0.24500000000000002</v>
      </c>
      <c r="AC734" s="33">
        <f t="shared" si="123"/>
        <v>5.8800000000000008</v>
      </c>
      <c r="AD734" s="33" t="str">
        <f>IF(S734="","",VLOOKUP(S734,海关监管条件!$A$1:$B$3000,2,FALSE))</f>
        <v xml:space="preserve">A </v>
      </c>
    </row>
    <row r="735" spans="1:30">
      <c r="A735" s="2">
        <v>43649</v>
      </c>
      <c r="B735" s="2">
        <v>43651</v>
      </c>
      <c r="C735" s="2" t="s">
        <v>4271</v>
      </c>
      <c r="D735" s="19" t="s">
        <v>1893</v>
      </c>
      <c r="E735" s="19" t="s">
        <v>3758</v>
      </c>
      <c r="F735" s="19">
        <v>42616450</v>
      </c>
      <c r="G735" s="17" t="str">
        <f t="shared" si="117"/>
        <v>KG-ARI-1904-00124-03145/42616450</v>
      </c>
      <c r="H735" s="18">
        <f>IF(G735="","",VLOOKUP(G735,WMS!$E$3:$Q$2203,7,FALSE))</f>
        <v>6</v>
      </c>
      <c r="I735" s="18">
        <f>IF(G735="","",VLOOKUP(G735,WMS!$E$3:$Q$2203,8,FALSE))</f>
        <v>2</v>
      </c>
      <c r="J735" s="18">
        <f>IF(G735="","",VLOOKUP(G735,WMS!$E$3:$Q$2203,13,FALSE))</f>
        <v>6.0000000000000001E-3</v>
      </c>
      <c r="K735" s="26" t="b">
        <f t="shared" si="118"/>
        <v>1</v>
      </c>
      <c r="L735" s="7">
        <v>11</v>
      </c>
      <c r="M735" s="27">
        <f>IF(G735="","",VLOOKUP(G735,WMS!$E$3:$U$2203,7,0)*L735)</f>
        <v>66</v>
      </c>
      <c r="N735" s="28" t="str">
        <f>IF(G735="","",VLOOKUP(G735,WMS!$E$3:$U$2203,17,0))</f>
        <v>A41-303</v>
      </c>
      <c r="O735" s="29">
        <f t="shared" si="119"/>
        <v>22</v>
      </c>
      <c r="P735" s="29">
        <f t="shared" si="120"/>
        <v>6.6000000000000003E-2</v>
      </c>
      <c r="Q735" s="26" t="str">
        <f>IF(G735="","",VLOOKUP(G735,WMS!$E$3:$G$2203,2,FALSE))</f>
        <v>KAS19050708</v>
      </c>
      <c r="R735" s="26" t="str">
        <f>IF(G735="","",VLOOKUP(G735,WMS!$E$3:$G$2203,3,FALSE))</f>
        <v>KAS1905070801</v>
      </c>
      <c r="S735" s="17" t="str">
        <f>IF(R735="","",VLOOKUP(R735,CUSTOMS!$E$3:$N$2548,2,FALSE))</f>
        <v>8423100000</v>
      </c>
      <c r="T735" s="17" t="str">
        <f>IF(R735="","",VLOOKUP(R735,CUSTOMS!$E$3:$N$2548,3,FALSE))</f>
        <v>厨房秤</v>
      </c>
      <c r="U735" s="18">
        <f t="shared" si="121"/>
        <v>66</v>
      </c>
      <c r="V735" s="18" t="str">
        <f>IF(R735="","",VLOOKUP(R735,CUSTOMS!$E$3:$N$1470,5,FALSE))</f>
        <v>台</v>
      </c>
      <c r="W735" s="33">
        <f>IF(R735="","",VLOOKUP(R735,CUSTOMS!$E$3:$N$2548,6,FALSE))</f>
        <v>2.68</v>
      </c>
      <c r="X735" s="33">
        <f t="shared" si="122"/>
        <v>176.88000000000002</v>
      </c>
      <c r="Y735" s="18" t="str">
        <f>IF(R735="","",VLOOKUP(R735,CUSTOMS!$E$3:$N$2548,8,FALSE))</f>
        <v>美元</v>
      </c>
      <c r="Z735" s="18" t="str">
        <f>IF(R735="","",VLOOKUP(R735,CUSTOMS!$E$3:$N$2548,9,FALSE))</f>
        <v>中国</v>
      </c>
      <c r="AA735" s="18" t="str">
        <f>IF(R735="","",VLOOKUP(R735,CUSTOMS!$E$3:$N$2548,10,FALSE))</f>
        <v>美国</v>
      </c>
      <c r="AB735" s="33">
        <f>IF(R735="","",VLOOKUP(G735,WMS!$E$3:$T$2203,15,FALSE))</f>
        <v>0.23333333333333334</v>
      </c>
      <c r="AC735" s="33">
        <f t="shared" si="123"/>
        <v>15.4</v>
      </c>
      <c r="AD735" s="33" t="str">
        <f>IF(S735="","",VLOOKUP(S735,海关监管条件!$A$1:$B$3000,2,FALSE))</f>
        <v xml:space="preserve">无 </v>
      </c>
    </row>
    <row r="736" spans="1:30">
      <c r="A736" s="2">
        <v>43649</v>
      </c>
      <c r="B736" s="2">
        <v>43651</v>
      </c>
      <c r="C736" s="2" t="s">
        <v>4271</v>
      </c>
      <c r="D736" s="3" t="s">
        <v>1958</v>
      </c>
      <c r="E736" s="3" t="s">
        <v>3782</v>
      </c>
      <c r="F736" s="3" t="s">
        <v>4295</v>
      </c>
      <c r="G736" s="17" t="str">
        <f t="shared" si="117"/>
        <v>KG-ARI-1904-00124-03365/41420751</v>
      </c>
      <c r="H736" s="18">
        <f>IF(G736="","",VLOOKUP(G736,WMS!$E$3:$Q$2203,7,FALSE))</f>
        <v>6</v>
      </c>
      <c r="I736" s="18">
        <f>IF(G736="","",VLOOKUP(G736,WMS!$E$3:$Q$2203,8,FALSE))</f>
        <v>3.95</v>
      </c>
      <c r="J736" s="18">
        <f>IF(G736="","",VLOOKUP(G736,WMS!$E$3:$Q$2203,13,FALSE))</f>
        <v>3.3000000000000002E-2</v>
      </c>
      <c r="K736" s="26" t="b">
        <f t="shared" si="118"/>
        <v>1</v>
      </c>
      <c r="L736" s="7">
        <v>20</v>
      </c>
      <c r="M736" s="27">
        <f>IF(G736="","",VLOOKUP(G736,WMS!$E$3:$U$2203,7,0)*L736)</f>
        <v>120</v>
      </c>
      <c r="N736" s="28" t="str">
        <f>IF(G736="","",VLOOKUP(G736,WMS!$E$3:$U$2203,17,0))</f>
        <v>A424</v>
      </c>
      <c r="O736" s="29">
        <f t="shared" si="119"/>
        <v>79</v>
      </c>
      <c r="P736" s="29">
        <f t="shared" si="120"/>
        <v>0.66</v>
      </c>
      <c r="Q736" s="26" t="str">
        <f>IF(G736="","",VLOOKUP(G736,WMS!$E$3:$G$2203,2,FALSE))</f>
        <v>KAS19051603</v>
      </c>
      <c r="R736" s="26" t="str">
        <f>IF(G736="","",VLOOKUP(G736,WMS!$E$3:$G$2203,3,FALSE))</f>
        <v>KAS1905160302</v>
      </c>
      <c r="S736" s="17" t="str">
        <f>IF(R736="","",VLOOKUP(R736,CUSTOMS!$E$3:$N$2548,2,FALSE))</f>
        <v>7323930000</v>
      </c>
      <c r="T736" s="17" t="str">
        <f>IF(R736="","",VLOOKUP(R736,CUSTOMS!$E$3:$N$2548,3,FALSE))</f>
        <v>不锈钢淋花壶</v>
      </c>
      <c r="U736" s="18">
        <f t="shared" si="121"/>
        <v>120</v>
      </c>
      <c r="V736" s="18" t="str">
        <f>IF(R736="","",VLOOKUP(R736,CUSTOMS!$E$3:$N$1470,5,FALSE))</f>
        <v>只</v>
      </c>
      <c r="W736" s="33">
        <f>IF(R736="","",VLOOKUP(R736,CUSTOMS!$E$3:$N$2548,6,FALSE))</f>
        <v>3.59</v>
      </c>
      <c r="X736" s="33">
        <f t="shared" si="122"/>
        <v>430.79999999999995</v>
      </c>
      <c r="Y736" s="18" t="str">
        <f>IF(R736="","",VLOOKUP(R736,CUSTOMS!$E$3:$N$2548,8,FALSE))</f>
        <v>美元</v>
      </c>
      <c r="Z736" s="18" t="str">
        <f>IF(R736="","",VLOOKUP(R736,CUSTOMS!$E$3:$N$2548,9,FALSE))</f>
        <v>中国</v>
      </c>
      <c r="AA736" s="18" t="str">
        <f>IF(R736="","",VLOOKUP(R736,CUSTOMS!$E$3:$N$2548,10,FALSE))</f>
        <v>美国</v>
      </c>
      <c r="AB736" s="33">
        <f>IF(R736="","",VLOOKUP(G736,WMS!$E$3:$T$2203,15,FALSE))</f>
        <v>0.58000000000000007</v>
      </c>
      <c r="AC736" s="33">
        <f t="shared" si="123"/>
        <v>69.600000000000009</v>
      </c>
      <c r="AD736" s="33" t="str">
        <f>IF(S736="","",VLOOKUP(S736,海关监管条件!$A$1:$B$3000,2,FALSE))</f>
        <v xml:space="preserve">A </v>
      </c>
    </row>
    <row r="737" spans="1:30">
      <c r="A737" s="2">
        <v>43649</v>
      </c>
      <c r="B737" s="2">
        <v>43651</v>
      </c>
      <c r="C737" s="2" t="s">
        <v>4271</v>
      </c>
      <c r="D737" s="3" t="s">
        <v>1801</v>
      </c>
      <c r="E737" s="3" t="s">
        <v>3725</v>
      </c>
      <c r="F737" s="3" t="s">
        <v>4236</v>
      </c>
      <c r="G737" s="17" t="str">
        <f t="shared" si="117"/>
        <v>KG-ARI-1904-00125-03046/42687474</v>
      </c>
      <c r="H737" s="18">
        <f>IF(G737="","",VLOOKUP(G737,WMS!$E$3:$Q$2203,7,FALSE))</f>
        <v>12</v>
      </c>
      <c r="I737" s="18">
        <f>IF(G737="","",VLOOKUP(G737,WMS!$E$3:$Q$2203,8,FALSE))</f>
        <v>0.83</v>
      </c>
      <c r="J737" s="18">
        <f>IF(G737="","",VLOOKUP(G737,WMS!$E$3:$Q$2203,13,FALSE))</f>
        <v>1.4E-2</v>
      </c>
      <c r="K737" s="26" t="b">
        <f t="shared" si="118"/>
        <v>1</v>
      </c>
      <c r="L737" s="7">
        <v>1</v>
      </c>
      <c r="M737" s="27">
        <f>IF(G737="","",VLOOKUP(G737,WMS!$E$3:$U$2203,7,0)*L737)</f>
        <v>12</v>
      </c>
      <c r="N737" s="28" t="str">
        <f>IF(G737="","",VLOOKUP(G737,WMS!$E$3:$U$2203,17,0))</f>
        <v>A32-201</v>
      </c>
      <c r="O737" s="29">
        <f t="shared" si="119"/>
        <v>0.83</v>
      </c>
      <c r="P737" s="29">
        <f t="shared" si="120"/>
        <v>1.4E-2</v>
      </c>
      <c r="Q737" s="26" t="str">
        <f>IF(G737="","",VLOOKUP(G737,WMS!$E$3:$G$2203,2,FALSE))</f>
        <v>KAS19042712</v>
      </c>
      <c r="R737" s="26" t="str">
        <f>IF(G737="","",VLOOKUP(G737,WMS!$E$3:$G$2203,3,FALSE))</f>
        <v>KAS1904271202</v>
      </c>
      <c r="S737" s="17" t="str">
        <f>IF(R737="","",VLOOKUP(R737,CUSTOMS!$E$3:$N$2548,2,FALSE))</f>
        <v>9505900000</v>
      </c>
      <c r="T737" s="17" t="str">
        <f>IF(R737="","",VLOOKUP(R737,CUSTOMS!$E$3:$N$2548,3,FALSE))</f>
        <v>节日用品：毛毡挂饰</v>
      </c>
      <c r="U737" s="18">
        <f t="shared" si="121"/>
        <v>0.66</v>
      </c>
      <c r="V737" s="18" t="str">
        <f>IF(R737="","",VLOOKUP(R737,CUSTOMS!$E$3:$N$1470,5,FALSE))</f>
        <v>千克</v>
      </c>
      <c r="W737" s="33">
        <f>IF(R737="","",VLOOKUP(R737,CUSTOMS!$E$3:$N$2548,6,FALSE))</f>
        <v>7</v>
      </c>
      <c r="X737" s="33">
        <f t="shared" si="122"/>
        <v>4.62</v>
      </c>
      <c r="Y737" s="18" t="str">
        <f>IF(R737="","",VLOOKUP(R737,CUSTOMS!$E$3:$N$2548,8,FALSE))</f>
        <v>港币</v>
      </c>
      <c r="Z737" s="18" t="str">
        <f>IF(R737="","",VLOOKUP(R737,CUSTOMS!$E$3:$N$2548,9,FALSE))</f>
        <v>中国</v>
      </c>
      <c r="AA737" s="18" t="str">
        <f>IF(R737="","",VLOOKUP(R737,CUSTOMS!$E$3:$N$2548,10,FALSE))</f>
        <v>美国</v>
      </c>
      <c r="AB737" s="33">
        <f>IF(R737="","",VLOOKUP(G737,WMS!$E$3:$T$2203,15,FALSE))</f>
        <v>5.5E-2</v>
      </c>
      <c r="AC737" s="33">
        <f t="shared" si="123"/>
        <v>0.66</v>
      </c>
      <c r="AD737" s="33" t="str">
        <f>IF(S737="","",VLOOKUP(S737,海关监管条件!$A$1:$B$3000,2,FALSE))</f>
        <v xml:space="preserve">无 </v>
      </c>
    </row>
    <row r="738" spans="1:30">
      <c r="A738" s="2">
        <v>43649</v>
      </c>
      <c r="B738" s="2">
        <v>43651</v>
      </c>
      <c r="C738" s="2" t="s">
        <v>4271</v>
      </c>
      <c r="D738" s="3" t="s">
        <v>1801</v>
      </c>
      <c r="E738" s="3" t="s">
        <v>3725</v>
      </c>
      <c r="F738" s="3" t="s">
        <v>4237</v>
      </c>
      <c r="G738" s="17" t="str">
        <f t="shared" si="117"/>
        <v>KG-ARI-1904-00125-03046/42715849</v>
      </c>
      <c r="H738" s="18">
        <f>IF(G738="","",VLOOKUP(G738,WMS!$E$3:$Q$2203,7,FALSE))</f>
        <v>12</v>
      </c>
      <c r="I738" s="18">
        <f>IF(G738="","",VLOOKUP(G738,WMS!$E$3:$Q$2203,8,FALSE))</f>
        <v>0.96</v>
      </c>
      <c r="J738" s="18">
        <f>IF(G738="","",VLOOKUP(G738,WMS!$E$3:$Q$2203,13,FALSE))</f>
        <v>4.0000000000000001E-3</v>
      </c>
      <c r="K738" s="26" t="b">
        <f t="shared" si="118"/>
        <v>1</v>
      </c>
      <c r="L738" s="7">
        <v>1</v>
      </c>
      <c r="M738" s="27">
        <f>IF(G738="","",VLOOKUP(G738,WMS!$E$3:$U$2203,7,0)*L738)</f>
        <v>12</v>
      </c>
      <c r="N738" s="28" t="str">
        <f>IF(G738="","",VLOOKUP(G738,WMS!$E$3:$U$2203,17,0))</f>
        <v>A32-201</v>
      </c>
      <c r="O738" s="29">
        <f t="shared" si="119"/>
        <v>0.96</v>
      </c>
      <c r="P738" s="29">
        <f t="shared" si="120"/>
        <v>4.0000000000000001E-3</v>
      </c>
      <c r="Q738" s="26" t="str">
        <f>IF(G738="","",VLOOKUP(G738,WMS!$E$3:$G$2203,2,FALSE))</f>
        <v>KAS19042712</v>
      </c>
      <c r="R738" s="26" t="str">
        <f>IF(G738="","",VLOOKUP(G738,WMS!$E$3:$G$2203,3,FALSE))</f>
        <v>KAS1904271203</v>
      </c>
      <c r="S738" s="17">
        <f>IF(R738="","",VLOOKUP(R738,CUSTOMS!$E$3:$N$2548,2,FALSE))</f>
        <v>4819400000</v>
      </c>
      <c r="T738" s="17" t="str">
        <f>IF(R738="","",VLOOKUP(R738,CUSTOMS!$E$3:$N$2548,3,FALSE))</f>
        <v>纸袋</v>
      </c>
      <c r="U738" s="18">
        <f t="shared" si="121"/>
        <v>0.8899999999999999</v>
      </c>
      <c r="V738" s="18" t="str">
        <f>IF(R738="","",VLOOKUP(R738,CUSTOMS!$E$3:$N$1470,5,FALSE))</f>
        <v>千克</v>
      </c>
      <c r="W738" s="33">
        <f>IF(R738="","",VLOOKUP(R738,CUSTOMS!$E$3:$N$2548,6,FALSE))</f>
        <v>7</v>
      </c>
      <c r="X738" s="33">
        <f t="shared" si="122"/>
        <v>6.2299999999999995</v>
      </c>
      <c r="Y738" s="18" t="str">
        <f>IF(R738="","",VLOOKUP(R738,CUSTOMS!$E$3:$N$2548,8,FALSE))</f>
        <v>港币</v>
      </c>
      <c r="Z738" s="18" t="str">
        <f>IF(R738="","",VLOOKUP(R738,CUSTOMS!$E$3:$N$2548,9,FALSE))</f>
        <v>中国</v>
      </c>
      <c r="AA738" s="18" t="str">
        <f>IF(R738="","",VLOOKUP(R738,CUSTOMS!$E$3:$N$2548,10,FALSE))</f>
        <v>美国</v>
      </c>
      <c r="AB738" s="33">
        <f>IF(R738="","",VLOOKUP(G738,WMS!$E$3:$T$2203,15,FALSE))</f>
        <v>7.4166666666666659E-2</v>
      </c>
      <c r="AC738" s="33">
        <f t="shared" si="123"/>
        <v>0.8899999999999999</v>
      </c>
      <c r="AD738" s="33" t="str">
        <f>IF(S738="","",VLOOKUP(S738,海关监管条件!$A$1:$B$3000,2,FALSE))</f>
        <v>无</v>
      </c>
    </row>
    <row r="739" spans="1:30">
      <c r="A739" s="2">
        <v>43649</v>
      </c>
      <c r="B739" s="2">
        <v>43651</v>
      </c>
      <c r="C739" s="2" t="s">
        <v>4271</v>
      </c>
      <c r="D739" s="3" t="s">
        <v>1801</v>
      </c>
      <c r="E739" s="3" t="s">
        <v>3725</v>
      </c>
      <c r="F739" s="3" t="s">
        <v>4238</v>
      </c>
      <c r="G739" s="17" t="str">
        <f t="shared" si="117"/>
        <v>KG-ARI-1904-00125-03046/42715856</v>
      </c>
      <c r="H739" s="18">
        <f>IF(G739="","",VLOOKUP(G739,WMS!$E$3:$Q$2203,7,FALSE))</f>
        <v>12</v>
      </c>
      <c r="I739" s="18">
        <f>IF(G739="","",VLOOKUP(G739,WMS!$E$3:$Q$2203,8,FALSE))</f>
        <v>0.96</v>
      </c>
      <c r="J739" s="18">
        <f>IF(G739="","",VLOOKUP(G739,WMS!$E$3:$Q$2203,13,FALSE))</f>
        <v>4.0000000000000001E-3</v>
      </c>
      <c r="K739" s="26" t="b">
        <f t="shared" si="118"/>
        <v>1</v>
      </c>
      <c r="L739" s="7">
        <v>1</v>
      </c>
      <c r="M739" s="27">
        <f>IF(G739="","",VLOOKUP(G739,WMS!$E$3:$U$2203,7,0)*L739)</f>
        <v>12</v>
      </c>
      <c r="N739" s="28" t="str">
        <f>IF(G739="","",VLOOKUP(G739,WMS!$E$3:$U$2203,17,0))</f>
        <v>A32-201</v>
      </c>
      <c r="O739" s="29">
        <f t="shared" si="119"/>
        <v>0.96</v>
      </c>
      <c r="P739" s="29">
        <f t="shared" si="120"/>
        <v>4.0000000000000001E-3</v>
      </c>
      <c r="Q739" s="26" t="str">
        <f>IF(G739="","",VLOOKUP(G739,WMS!$E$3:$G$2203,2,FALSE))</f>
        <v>KAS19042712</v>
      </c>
      <c r="R739" s="26" t="str">
        <f>IF(G739="","",VLOOKUP(G739,WMS!$E$3:$G$2203,3,FALSE))</f>
        <v>KAS1904271203</v>
      </c>
      <c r="S739" s="17">
        <f>IF(R739="","",VLOOKUP(R739,CUSTOMS!$E$3:$N$2548,2,FALSE))</f>
        <v>4819400000</v>
      </c>
      <c r="T739" s="17" t="str">
        <f>IF(R739="","",VLOOKUP(R739,CUSTOMS!$E$3:$N$2548,3,FALSE))</f>
        <v>纸袋</v>
      </c>
      <c r="U739" s="18">
        <f t="shared" si="121"/>
        <v>0.8899999999999999</v>
      </c>
      <c r="V739" s="18" t="str">
        <f>IF(R739="","",VLOOKUP(R739,CUSTOMS!$E$3:$N$1470,5,FALSE))</f>
        <v>千克</v>
      </c>
      <c r="W739" s="33">
        <f>IF(R739="","",VLOOKUP(R739,CUSTOMS!$E$3:$N$2548,6,FALSE))</f>
        <v>7</v>
      </c>
      <c r="X739" s="33">
        <f t="shared" si="122"/>
        <v>6.2299999999999995</v>
      </c>
      <c r="Y739" s="18" t="str">
        <f>IF(R739="","",VLOOKUP(R739,CUSTOMS!$E$3:$N$2548,8,FALSE))</f>
        <v>港币</v>
      </c>
      <c r="Z739" s="18" t="str">
        <f>IF(R739="","",VLOOKUP(R739,CUSTOMS!$E$3:$N$2548,9,FALSE))</f>
        <v>中国</v>
      </c>
      <c r="AA739" s="18" t="str">
        <f>IF(R739="","",VLOOKUP(R739,CUSTOMS!$E$3:$N$2548,10,FALSE))</f>
        <v>美国</v>
      </c>
      <c r="AB739" s="33">
        <f>IF(R739="","",VLOOKUP(G739,WMS!$E$3:$T$2203,15,FALSE))</f>
        <v>7.4166666666666659E-2</v>
      </c>
      <c r="AC739" s="33">
        <f t="shared" si="123"/>
        <v>0.8899999999999999</v>
      </c>
      <c r="AD739" s="33" t="str">
        <f>IF(S739="","",VLOOKUP(S739,海关监管条件!$A$1:$B$3000,2,FALSE))</f>
        <v>无</v>
      </c>
    </row>
    <row r="740" spans="1:30">
      <c r="A740" s="2">
        <v>43649</v>
      </c>
      <c r="B740" s="2">
        <v>43651</v>
      </c>
      <c r="C740" s="2" t="s">
        <v>4271</v>
      </c>
      <c r="D740" s="3" t="s">
        <v>1542</v>
      </c>
      <c r="E740" s="3" t="s">
        <v>3579</v>
      </c>
      <c r="F740" s="3" t="s">
        <v>3583</v>
      </c>
      <c r="G740" s="17" t="str">
        <f t="shared" si="117"/>
        <v>KG-ARI-1904-00125-03111/42715368</v>
      </c>
      <c r="H740" s="18">
        <f>IF(G740="","",VLOOKUP(G740,WMS!$E$3:$Q$2203,7,FALSE))</f>
        <v>12</v>
      </c>
      <c r="I740" s="18">
        <f>IF(G740="","",VLOOKUP(G740,WMS!$E$3:$Q$2203,8,FALSE))</f>
        <v>3.9</v>
      </c>
      <c r="J740" s="18">
        <f>IF(G740="","",VLOOKUP(G740,WMS!$E$3:$Q$2203,13,FALSE))</f>
        <v>1.2999999999999999E-2</v>
      </c>
      <c r="K740" s="26" t="b">
        <f t="shared" si="118"/>
        <v>1</v>
      </c>
      <c r="L740" s="7">
        <v>1</v>
      </c>
      <c r="M740" s="27">
        <f>IF(G740="","",VLOOKUP(G740,WMS!$E$3:$U$2203,7,0)*L740)</f>
        <v>12</v>
      </c>
      <c r="N740" s="28" t="str">
        <f>IF(G740="","",VLOOKUP(G740,WMS!$E$3:$U$2203,17,0))</f>
        <v>A27-201</v>
      </c>
      <c r="O740" s="29">
        <f t="shared" si="119"/>
        <v>3.9</v>
      </c>
      <c r="P740" s="29">
        <f t="shared" si="120"/>
        <v>1.2999999999999999E-2</v>
      </c>
      <c r="Q740" s="26" t="str">
        <f>IF(G740="","",VLOOKUP(G740,WMS!$E$3:$G$2203,2,FALSE))</f>
        <v>KAS19032804</v>
      </c>
      <c r="R740" s="26" t="str">
        <f>IF(G740="","",VLOOKUP(G740,WMS!$E$3:$G$2203,3,FALSE))</f>
        <v>KAS1903280404</v>
      </c>
      <c r="S740" s="17" t="str">
        <f>IF(R740="","",VLOOKUP(R740,CUSTOMS!$E$3:$N$2548,2,FALSE))</f>
        <v>6911101900</v>
      </c>
      <c r="T740" s="17" t="str">
        <f>IF(R740="","",VLOOKUP(R740,CUSTOMS!$E$3:$N$2548,3,FALSE))</f>
        <v>日用瓷：350ML杯</v>
      </c>
      <c r="U740" s="18">
        <f t="shared" si="121"/>
        <v>12</v>
      </c>
      <c r="V740" s="18" t="str">
        <f>IF(R740="","",VLOOKUP(R740,CUSTOMS!$E$3:$N$1470,5,FALSE))</f>
        <v>只</v>
      </c>
      <c r="W740" s="33">
        <f>IF(R740="","",VLOOKUP(R740,CUSTOMS!$E$3:$N$2548,6,FALSE))</f>
        <v>0.37</v>
      </c>
      <c r="X740" s="33">
        <f t="shared" si="122"/>
        <v>4.4399999999999995</v>
      </c>
      <c r="Y740" s="18" t="str">
        <f>IF(R740="","",VLOOKUP(R740,CUSTOMS!$E$3:$N$2548,8,FALSE))</f>
        <v>美元</v>
      </c>
      <c r="Z740" s="18" t="str">
        <f>IF(R740="","",VLOOKUP(R740,CUSTOMS!$E$3:$N$2548,9,FALSE))</f>
        <v>中国</v>
      </c>
      <c r="AA740" s="18" t="str">
        <f>IF(R740="","",VLOOKUP(R740,CUSTOMS!$E$3:$N$2548,10,FALSE))</f>
        <v>美国</v>
      </c>
      <c r="AB740" s="33">
        <f>IF(R740="","",VLOOKUP(G740,WMS!$E$3:$T$2203,15,FALSE))</f>
        <v>0.25833333333333336</v>
      </c>
      <c r="AC740" s="33">
        <f t="shared" si="123"/>
        <v>3.1000000000000005</v>
      </c>
      <c r="AD740" s="33" t="str">
        <f>IF(S740="","",VLOOKUP(S740,海关监管条件!$A$1:$B$3000,2,FALSE))</f>
        <v>A</v>
      </c>
    </row>
    <row r="741" spans="1:30">
      <c r="A741" s="2">
        <v>43649</v>
      </c>
      <c r="B741" s="2">
        <v>43651</v>
      </c>
      <c r="C741" s="2" t="s">
        <v>4271</v>
      </c>
      <c r="D741" s="3" t="s">
        <v>1542</v>
      </c>
      <c r="E741" s="3" t="s">
        <v>3579</v>
      </c>
      <c r="F741" s="3" t="s">
        <v>3582</v>
      </c>
      <c r="G741" s="17" t="str">
        <f t="shared" si="117"/>
        <v>KG-ARI-1904-00125-03111/42715405</v>
      </c>
      <c r="H741" s="18">
        <f>IF(G741="","",VLOOKUP(G741,WMS!$E$3:$Q$2203,7,FALSE))</f>
        <v>8</v>
      </c>
      <c r="I741" s="18">
        <f>IF(G741="","",VLOOKUP(G741,WMS!$E$3:$Q$2203,8,FALSE))</f>
        <v>4</v>
      </c>
      <c r="J741" s="18">
        <f>IF(G741="","",VLOOKUP(G741,WMS!$E$3:$Q$2203,13,FALSE))</f>
        <v>1.4999999999999999E-2</v>
      </c>
      <c r="K741" s="26" t="b">
        <f t="shared" si="118"/>
        <v>1</v>
      </c>
      <c r="L741" s="7">
        <v>1</v>
      </c>
      <c r="M741" s="27">
        <f>IF(G741="","",VLOOKUP(G741,WMS!$E$3:$U$2203,7,0)*L741)</f>
        <v>8</v>
      </c>
      <c r="N741" s="28" t="str">
        <f>IF(G741="","",VLOOKUP(G741,WMS!$E$3:$U$2203,17,0))</f>
        <v>A27-201</v>
      </c>
      <c r="O741" s="29">
        <f t="shared" si="119"/>
        <v>4</v>
      </c>
      <c r="P741" s="29">
        <f t="shared" si="120"/>
        <v>1.4999999999999999E-2</v>
      </c>
      <c r="Q741" s="26" t="str">
        <f>IF(G741="","",VLOOKUP(G741,WMS!$E$3:$G$2203,2,FALSE))</f>
        <v>KAS19032804</v>
      </c>
      <c r="R741" s="26" t="str">
        <f>IF(G741="","",VLOOKUP(G741,WMS!$E$3:$G$2203,3,FALSE))</f>
        <v>KAS1903280403</v>
      </c>
      <c r="S741" s="17" t="str">
        <f>IF(R741="","",VLOOKUP(R741,CUSTOMS!$E$3:$N$2548,2,FALSE))</f>
        <v>6911101900</v>
      </c>
      <c r="T741" s="17" t="str">
        <f>IF(R741="","",VLOOKUP(R741,CUSTOMS!$E$3:$N$2548,3,FALSE))</f>
        <v>日用瓷：500ML杯</v>
      </c>
      <c r="U741" s="18">
        <f t="shared" si="121"/>
        <v>8</v>
      </c>
      <c r="V741" s="18" t="str">
        <f>IF(R741="","",VLOOKUP(R741,CUSTOMS!$E$3:$N$1470,5,FALSE))</f>
        <v>只</v>
      </c>
      <c r="W741" s="33">
        <f>IF(R741="","",VLOOKUP(R741,CUSTOMS!$E$3:$N$2548,6,FALSE))</f>
        <v>0.83</v>
      </c>
      <c r="X741" s="33">
        <f t="shared" si="122"/>
        <v>6.64</v>
      </c>
      <c r="Y741" s="18" t="str">
        <f>IF(R741="","",VLOOKUP(R741,CUSTOMS!$E$3:$N$2548,8,FALSE))</f>
        <v>美元</v>
      </c>
      <c r="Z741" s="18" t="str">
        <f>IF(R741="","",VLOOKUP(R741,CUSTOMS!$E$3:$N$2548,9,FALSE))</f>
        <v>中国</v>
      </c>
      <c r="AA741" s="18" t="str">
        <f>IF(R741="","",VLOOKUP(R741,CUSTOMS!$E$3:$N$2548,10,FALSE))</f>
        <v>美国</v>
      </c>
      <c r="AB741" s="33">
        <f>IF(R741="","",VLOOKUP(G741,WMS!$E$3:$T$2203,15,FALSE))</f>
        <v>0.36124999999999996</v>
      </c>
      <c r="AC741" s="33">
        <f t="shared" si="123"/>
        <v>2.8899999999999997</v>
      </c>
      <c r="AD741" s="33" t="str">
        <f>IF(S741="","",VLOOKUP(S741,海关监管条件!$A$1:$B$3000,2,FALSE))</f>
        <v>A</v>
      </c>
    </row>
    <row r="742" spans="1:30">
      <c r="A742" s="2">
        <v>43649</v>
      </c>
      <c r="B742" s="2">
        <v>43651</v>
      </c>
      <c r="C742" s="2" t="s">
        <v>4271</v>
      </c>
      <c r="D742" s="3" t="s">
        <v>1542</v>
      </c>
      <c r="E742" s="3" t="s">
        <v>3579</v>
      </c>
      <c r="F742" s="3" t="s">
        <v>3584</v>
      </c>
      <c r="G742" s="17" t="str">
        <f t="shared" si="117"/>
        <v>KG-ARI-1904-00125-03111/42715443</v>
      </c>
      <c r="H742" s="18">
        <f>IF(G742="","",VLOOKUP(G742,WMS!$E$3:$Q$2203,7,FALSE))</f>
        <v>8</v>
      </c>
      <c r="I742" s="18">
        <f>IF(G742="","",VLOOKUP(G742,WMS!$E$3:$Q$2203,8,FALSE))</f>
        <v>4</v>
      </c>
      <c r="J742" s="18">
        <f>IF(G742="","",VLOOKUP(G742,WMS!$E$3:$Q$2203,13,FALSE))</f>
        <v>1.4999999999999999E-2</v>
      </c>
      <c r="K742" s="26" t="b">
        <f t="shared" si="118"/>
        <v>1</v>
      </c>
      <c r="L742" s="7">
        <v>1</v>
      </c>
      <c r="M742" s="27">
        <f>IF(G742="","",VLOOKUP(G742,WMS!$E$3:$U$2203,7,0)*L742)</f>
        <v>8</v>
      </c>
      <c r="N742" s="28" t="str">
        <f>IF(G742="","",VLOOKUP(G742,WMS!$E$3:$U$2203,17,0))</f>
        <v>A27-201</v>
      </c>
      <c r="O742" s="29">
        <f t="shared" si="119"/>
        <v>4</v>
      </c>
      <c r="P742" s="29">
        <f t="shared" si="120"/>
        <v>1.4999999999999999E-2</v>
      </c>
      <c r="Q742" s="26" t="str">
        <f>IF(G742="","",VLOOKUP(G742,WMS!$E$3:$G$2203,2,FALSE))</f>
        <v>KAS19032804</v>
      </c>
      <c r="R742" s="26" t="str">
        <f>IF(G742="","",VLOOKUP(G742,WMS!$E$3:$G$2203,3,FALSE))</f>
        <v>KAS1903280403</v>
      </c>
      <c r="S742" s="17" t="str">
        <f>IF(R742="","",VLOOKUP(R742,CUSTOMS!$E$3:$N$2548,2,FALSE))</f>
        <v>6911101900</v>
      </c>
      <c r="T742" s="17" t="str">
        <f>IF(R742="","",VLOOKUP(R742,CUSTOMS!$E$3:$N$2548,3,FALSE))</f>
        <v>日用瓷：500ML杯</v>
      </c>
      <c r="U742" s="18">
        <f t="shared" si="121"/>
        <v>8</v>
      </c>
      <c r="V742" s="18" t="str">
        <f>IF(R742="","",VLOOKUP(R742,CUSTOMS!$E$3:$N$1470,5,FALSE))</f>
        <v>只</v>
      </c>
      <c r="W742" s="33">
        <f>IF(R742="","",VLOOKUP(R742,CUSTOMS!$E$3:$N$2548,6,FALSE))</f>
        <v>0.83</v>
      </c>
      <c r="X742" s="33">
        <f t="shared" si="122"/>
        <v>6.64</v>
      </c>
      <c r="Y742" s="18" t="str">
        <f>IF(R742="","",VLOOKUP(R742,CUSTOMS!$E$3:$N$2548,8,FALSE))</f>
        <v>美元</v>
      </c>
      <c r="Z742" s="18" t="str">
        <f>IF(R742="","",VLOOKUP(R742,CUSTOMS!$E$3:$N$2548,9,FALSE))</f>
        <v>中国</v>
      </c>
      <c r="AA742" s="18" t="str">
        <f>IF(R742="","",VLOOKUP(R742,CUSTOMS!$E$3:$N$2548,10,FALSE))</f>
        <v>美国</v>
      </c>
      <c r="AB742" s="33">
        <f>IF(R742="","",VLOOKUP(G742,WMS!$E$3:$T$2203,15,FALSE))</f>
        <v>0.36125000000000002</v>
      </c>
      <c r="AC742" s="33">
        <f t="shared" si="123"/>
        <v>2.89</v>
      </c>
      <c r="AD742" s="33" t="str">
        <f>IF(S742="","",VLOOKUP(S742,海关监管条件!$A$1:$B$3000,2,FALSE))</f>
        <v>A</v>
      </c>
    </row>
    <row r="743" spans="1:30">
      <c r="A743" s="2">
        <v>43649</v>
      </c>
      <c r="B743" s="2">
        <v>43651</v>
      </c>
      <c r="C743" s="2" t="s">
        <v>4271</v>
      </c>
      <c r="D743" s="3" t="s">
        <v>1542</v>
      </c>
      <c r="E743" s="3" t="s">
        <v>3579</v>
      </c>
      <c r="F743" s="3" t="s">
        <v>3580</v>
      </c>
      <c r="G743" s="17" t="str">
        <f t="shared" si="117"/>
        <v>KG-ARI-1904-00125-03111/42715481</v>
      </c>
      <c r="H743" s="18">
        <f>IF(G743="","",VLOOKUP(G743,WMS!$E$3:$Q$2203,7,FALSE))</f>
        <v>8</v>
      </c>
      <c r="I743" s="18">
        <f>IF(G743="","",VLOOKUP(G743,WMS!$E$3:$Q$2203,8,FALSE))</f>
        <v>4</v>
      </c>
      <c r="J743" s="18">
        <f>IF(G743="","",VLOOKUP(G743,WMS!$E$3:$Q$2203,13,FALSE))</f>
        <v>1.4999999999999999E-2</v>
      </c>
      <c r="K743" s="26" t="b">
        <f t="shared" si="118"/>
        <v>1</v>
      </c>
      <c r="L743" s="7">
        <v>1</v>
      </c>
      <c r="M743" s="27">
        <f>IF(G743="","",VLOOKUP(G743,WMS!$E$3:$U$2203,7,0)*L743)</f>
        <v>8</v>
      </c>
      <c r="N743" s="28" t="str">
        <f>IF(G743="","",VLOOKUP(G743,WMS!$E$3:$U$2203,17,0))</f>
        <v>A27-201</v>
      </c>
      <c r="O743" s="29">
        <f t="shared" si="119"/>
        <v>4</v>
      </c>
      <c r="P743" s="29">
        <f t="shared" si="120"/>
        <v>1.4999999999999999E-2</v>
      </c>
      <c r="Q743" s="26" t="str">
        <f>IF(G743="","",VLOOKUP(G743,WMS!$E$3:$G$2203,2,FALSE))</f>
        <v>KAS19032804</v>
      </c>
      <c r="R743" s="26" t="str">
        <f>IF(G743="","",VLOOKUP(G743,WMS!$E$3:$G$2203,3,FALSE))</f>
        <v>KAS1903280402</v>
      </c>
      <c r="S743" s="17" t="str">
        <f>IF(R743="","",VLOOKUP(R743,CUSTOMS!$E$3:$N$2548,2,FALSE))</f>
        <v>6911101900</v>
      </c>
      <c r="T743" s="17" t="str">
        <f>IF(R743="","",VLOOKUP(R743,CUSTOMS!$E$3:$N$2548,3,FALSE))</f>
        <v>日用瓷：500ML杯</v>
      </c>
      <c r="U743" s="18">
        <f t="shared" si="121"/>
        <v>8</v>
      </c>
      <c r="V743" s="18" t="str">
        <f>IF(R743="","",VLOOKUP(R743,CUSTOMS!$E$3:$N$1470,5,FALSE))</f>
        <v>只</v>
      </c>
      <c r="W743" s="33">
        <f>IF(R743="","",VLOOKUP(R743,CUSTOMS!$E$3:$N$2548,6,FALSE))</f>
        <v>1.02</v>
      </c>
      <c r="X743" s="33">
        <f t="shared" si="122"/>
        <v>8.16</v>
      </c>
      <c r="Y743" s="18" t="str">
        <f>IF(R743="","",VLOOKUP(R743,CUSTOMS!$E$3:$N$2548,8,FALSE))</f>
        <v>美元</v>
      </c>
      <c r="Z743" s="18" t="str">
        <f>IF(R743="","",VLOOKUP(R743,CUSTOMS!$E$3:$N$2548,9,FALSE))</f>
        <v>中国</v>
      </c>
      <c r="AA743" s="18" t="str">
        <f>IF(R743="","",VLOOKUP(R743,CUSTOMS!$E$3:$N$2548,10,FALSE))</f>
        <v>美国</v>
      </c>
      <c r="AB743" s="33">
        <f>IF(R743="","",VLOOKUP(G743,WMS!$E$3:$T$2203,15,FALSE))</f>
        <v>0.36124999999999996</v>
      </c>
      <c r="AC743" s="33">
        <f t="shared" si="123"/>
        <v>2.8899999999999997</v>
      </c>
      <c r="AD743" s="33" t="str">
        <f>IF(S743="","",VLOOKUP(S743,海关监管条件!$A$1:$B$3000,2,FALSE))</f>
        <v>A</v>
      </c>
    </row>
    <row r="744" spans="1:30">
      <c r="A744" s="2">
        <v>43649</v>
      </c>
      <c r="B744" s="2">
        <v>43651</v>
      </c>
      <c r="C744" s="2" t="s">
        <v>4271</v>
      </c>
      <c r="D744" s="3" t="s">
        <v>1630</v>
      </c>
      <c r="E744" s="3" t="s">
        <v>3631</v>
      </c>
      <c r="F744" s="3" t="s">
        <v>4240</v>
      </c>
      <c r="G744" s="17" t="str">
        <f t="shared" si="117"/>
        <v>KG-ARI-1904-00125-03136/42690474</v>
      </c>
      <c r="H744" s="18">
        <f>IF(G744="","",VLOOKUP(G744,WMS!$E$3:$Q$2203,7,FALSE))</f>
        <v>12</v>
      </c>
      <c r="I744" s="18">
        <f>IF(G744="","",VLOOKUP(G744,WMS!$E$3:$Q$2203,8,FALSE))</f>
        <v>1.2666666666666699</v>
      </c>
      <c r="J744" s="18">
        <f>IF(G744="","",VLOOKUP(G744,WMS!$E$3:$Q$2203,13,FALSE))</f>
        <v>7.0000000000000001E-3</v>
      </c>
      <c r="K744" s="26" t="b">
        <f t="shared" si="118"/>
        <v>1</v>
      </c>
      <c r="L744" s="7">
        <v>1</v>
      </c>
      <c r="M744" s="27">
        <f>IF(G744="","",VLOOKUP(G744,WMS!$E$3:$U$2203,7,0)*L744)</f>
        <v>12</v>
      </c>
      <c r="N744" s="28" t="str">
        <f>IF(G744="","",VLOOKUP(G744,WMS!$E$3:$U$2203,17,0))</f>
        <v>A21-201</v>
      </c>
      <c r="O744" s="29">
        <f t="shared" si="119"/>
        <v>1.2666666666666699</v>
      </c>
      <c r="P744" s="29">
        <f t="shared" si="120"/>
        <v>7.0000000000000001E-3</v>
      </c>
      <c r="Q744" s="26" t="str">
        <f>IF(G744="","",VLOOKUP(G744,WMS!$E$3:$G$2203,2,FALSE))</f>
        <v>KAS19041605</v>
      </c>
      <c r="R744" s="26" t="str">
        <f>IF(G744="","",VLOOKUP(G744,WMS!$E$3:$G$2203,3,FALSE))</f>
        <v>KAS1904160502</v>
      </c>
      <c r="S744" s="17" t="str">
        <f>IF(R744="","",VLOOKUP(R744,CUSTOMS!$E$3:$N$2548,2,FALSE))</f>
        <v>9505900000</v>
      </c>
      <c r="T744" s="17" t="str">
        <f>IF(R744="","",VLOOKUP(R744,CUSTOMS!$E$3:$N$2548,3,FALSE))</f>
        <v>节日用品:雨丝帘挂饰</v>
      </c>
      <c r="U744" s="18">
        <f t="shared" si="121"/>
        <v>1.0666666666666667</v>
      </c>
      <c r="V744" s="18" t="str">
        <f>IF(R744="","",VLOOKUP(R744,CUSTOMS!$E$3:$N$1470,5,FALSE))</f>
        <v>千克</v>
      </c>
      <c r="W744" s="33">
        <f>IF(R744="","",VLOOKUP(R744,CUSTOMS!$E$3:$N$2548,6,FALSE))</f>
        <v>5</v>
      </c>
      <c r="X744" s="33">
        <f t="shared" si="122"/>
        <v>5.333333333333333</v>
      </c>
      <c r="Y744" s="18" t="str">
        <f>IF(R744="","",VLOOKUP(R744,CUSTOMS!$E$3:$N$2548,8,FALSE))</f>
        <v>美元</v>
      </c>
      <c r="Z744" s="18" t="str">
        <f>IF(R744="","",VLOOKUP(R744,CUSTOMS!$E$3:$N$2548,9,FALSE))</f>
        <v>中国</v>
      </c>
      <c r="AA744" s="18" t="str">
        <f>IF(R744="","",VLOOKUP(R744,CUSTOMS!$E$3:$N$2548,10,FALSE))</f>
        <v>美国</v>
      </c>
      <c r="AB744" s="33">
        <f>IF(R744="","",VLOOKUP(G744,WMS!$E$3:$T$2203,15,FALSE))</f>
        <v>8.8888888888888892E-2</v>
      </c>
      <c r="AC744" s="33">
        <f t="shared" si="123"/>
        <v>1.0666666666666667</v>
      </c>
      <c r="AD744" s="33" t="str">
        <f>IF(S744="","",VLOOKUP(S744,海关监管条件!$A$1:$B$3000,2,FALSE))</f>
        <v xml:space="preserve">无 </v>
      </c>
    </row>
    <row r="745" spans="1:30">
      <c r="A745" s="2">
        <v>43649</v>
      </c>
      <c r="B745" s="2">
        <v>43651</v>
      </c>
      <c r="C745" s="2" t="s">
        <v>4271</v>
      </c>
      <c r="D745" s="3" t="s">
        <v>1630</v>
      </c>
      <c r="E745" s="3" t="s">
        <v>3631</v>
      </c>
      <c r="F745" s="3" t="s">
        <v>4241</v>
      </c>
      <c r="G745" s="17" t="str">
        <f t="shared" si="117"/>
        <v>KG-ARI-1904-00125-03136/42700180</v>
      </c>
      <c r="H745" s="18">
        <f>IF(G745="","",VLOOKUP(G745,WMS!$E$3:$Q$2203,7,FALSE))</f>
        <v>12</v>
      </c>
      <c r="I745" s="18">
        <f>IF(G745="","",VLOOKUP(G745,WMS!$E$3:$Q$2203,8,FALSE))</f>
        <v>0.66666666666666696</v>
      </c>
      <c r="J745" s="18">
        <f>IF(G745="","",VLOOKUP(G745,WMS!$E$3:$Q$2203,13,FALSE))</f>
        <v>4.0000000000000001E-3</v>
      </c>
      <c r="K745" s="26" t="b">
        <f t="shared" si="118"/>
        <v>1</v>
      </c>
      <c r="L745" s="7">
        <v>1</v>
      </c>
      <c r="M745" s="27">
        <f>IF(G745="","",VLOOKUP(G745,WMS!$E$3:$U$2203,7,0)*L745)</f>
        <v>12</v>
      </c>
      <c r="N745" s="28" t="str">
        <f>IF(G745="","",VLOOKUP(G745,WMS!$E$3:$U$2203,17,0))</f>
        <v>A11-103</v>
      </c>
      <c r="O745" s="29">
        <f t="shared" si="119"/>
        <v>0.66666666666666696</v>
      </c>
      <c r="P745" s="29">
        <f t="shared" si="120"/>
        <v>4.0000000000000001E-3</v>
      </c>
      <c r="Q745" s="26" t="str">
        <f>IF(G745="","",VLOOKUP(G745,WMS!$E$3:$G$2203,2,FALSE))</f>
        <v>KAS19041605</v>
      </c>
      <c r="R745" s="26" t="str">
        <f>IF(G745="","",VLOOKUP(G745,WMS!$E$3:$G$2203,3,FALSE))</f>
        <v>KAS1904160501</v>
      </c>
      <c r="S745" s="17" t="str">
        <f>IF(R745="","",VLOOKUP(R745,CUSTOMS!$E$3:$N$2548,2,FALSE))</f>
        <v>9505900000</v>
      </c>
      <c r="T745" s="17" t="str">
        <f>IF(R745="","",VLOOKUP(R745,CUSTOMS!$E$3:$N$2548,3,FALSE))</f>
        <v>节日用品:礼袋吊饰</v>
      </c>
      <c r="U745" s="18">
        <f t="shared" si="121"/>
        <v>0.53333333333333333</v>
      </c>
      <c r="V745" s="18" t="str">
        <f>IF(R745="","",VLOOKUP(R745,CUSTOMS!$E$3:$N$1470,5,FALSE))</f>
        <v>千克</v>
      </c>
      <c r="W745" s="33">
        <f>IF(R745="","",VLOOKUP(R745,CUSTOMS!$E$3:$N$2548,6,FALSE))</f>
        <v>5</v>
      </c>
      <c r="X745" s="33">
        <f t="shared" si="122"/>
        <v>2.6666666666666665</v>
      </c>
      <c r="Y745" s="18" t="str">
        <f>IF(R745="","",VLOOKUP(R745,CUSTOMS!$E$3:$N$2548,8,FALSE))</f>
        <v>美元</v>
      </c>
      <c r="Z745" s="18" t="str">
        <f>IF(R745="","",VLOOKUP(R745,CUSTOMS!$E$3:$N$2548,9,FALSE))</f>
        <v>中国</v>
      </c>
      <c r="AA745" s="18" t="str">
        <f>IF(R745="","",VLOOKUP(R745,CUSTOMS!$E$3:$N$2548,10,FALSE))</f>
        <v>美国</v>
      </c>
      <c r="AB745" s="33">
        <f>IF(R745="","",VLOOKUP(G745,WMS!$E$3:$T$2203,15,FALSE))</f>
        <v>4.4444444444444446E-2</v>
      </c>
      <c r="AC745" s="33">
        <f t="shared" si="123"/>
        <v>0.53333333333333333</v>
      </c>
      <c r="AD745" s="33" t="str">
        <f>IF(S745="","",VLOOKUP(S745,海关监管条件!$A$1:$B$3000,2,FALSE))</f>
        <v xml:space="preserve">无 </v>
      </c>
    </row>
    <row r="746" spans="1:30">
      <c r="A746" s="2">
        <v>43649</v>
      </c>
      <c r="B746" s="2">
        <v>43651</v>
      </c>
      <c r="C746" s="2" t="s">
        <v>4271</v>
      </c>
      <c r="D746" s="3" t="s">
        <v>4296</v>
      </c>
      <c r="E746" s="3" t="s">
        <v>2724</v>
      </c>
      <c r="F746" s="3" t="s">
        <v>4297</v>
      </c>
      <c r="G746" s="17" t="str">
        <f t="shared" si="117"/>
        <v>KG-KGT-1808-00016-00614/42565406</v>
      </c>
      <c r="H746" s="18">
        <f>IF(G746="","",VLOOKUP(G746,WMS!$E$3:$Q$2203,7,FALSE))</f>
        <v>36</v>
      </c>
      <c r="I746" s="18">
        <f>IF(G746="","",VLOOKUP(G746,WMS!$E$3:$Q$2203,8,FALSE))</f>
        <v>3.75</v>
      </c>
      <c r="J746" s="18">
        <f>IF(G746="","",VLOOKUP(G746,WMS!$E$3:$Q$2203,13,FALSE))</f>
        <v>2.3E-2</v>
      </c>
      <c r="K746" s="26" t="b">
        <f t="shared" si="118"/>
        <v>1</v>
      </c>
      <c r="L746" s="7">
        <v>1</v>
      </c>
      <c r="M746" s="27">
        <f>IF(G746="","",VLOOKUP(G746,WMS!$E$3:$U$2203,7,0)*L746)</f>
        <v>36</v>
      </c>
      <c r="N746" s="28" t="str">
        <f>IF(G746="","",VLOOKUP(G746,WMS!$E$3:$U$2203,17,0))</f>
        <v>A15-103</v>
      </c>
      <c r="O746" s="29">
        <f t="shared" si="119"/>
        <v>3.75</v>
      </c>
      <c r="P746" s="29">
        <f t="shared" si="120"/>
        <v>2.3E-2</v>
      </c>
      <c r="Q746" s="26" t="str">
        <f>IF(G746="","",VLOOKUP(G746,WMS!$E$3:$G$2203,2,FALSE))</f>
        <v>KAS18091502</v>
      </c>
      <c r="R746" s="26" t="str">
        <f>IF(G746="","",VLOOKUP(G746,WMS!$E$3:$G$2203,3,FALSE))</f>
        <v>KAS1809150202</v>
      </c>
      <c r="S746" s="17" t="str">
        <f>IF(R746="","",VLOOKUP(R746,CUSTOMS!$E$3:$N$2548,2,FALSE))</f>
        <v>3924900000</v>
      </c>
      <c r="T746" s="17" t="str">
        <f>IF(R746="","",VLOOKUP(R746,CUSTOMS!$E$3:$N$2548,3,FALSE))</f>
        <v>塑胶胶篮</v>
      </c>
      <c r="U746" s="18">
        <f t="shared" si="121"/>
        <v>3.4010152284263957</v>
      </c>
      <c r="V746" s="18" t="str">
        <f>IF(R746="","",VLOOKUP(R746,CUSTOMS!$E$3:$N$1470,5,FALSE))</f>
        <v>千克</v>
      </c>
      <c r="W746" s="33">
        <f>IF(R746="","",VLOOKUP(R746,CUSTOMS!$E$3:$N$2548,6,FALSE))</f>
        <v>2</v>
      </c>
      <c r="X746" s="33">
        <f t="shared" si="122"/>
        <v>6.8020304568527914</v>
      </c>
      <c r="Y746" s="18" t="str">
        <f>IF(R746="","",VLOOKUP(R746,CUSTOMS!$E$3:$N$2548,8,FALSE))</f>
        <v>美元</v>
      </c>
      <c r="Z746" s="18" t="str">
        <f>IF(R746="","",VLOOKUP(R746,CUSTOMS!$E$3:$N$2548,9,FALSE))</f>
        <v>中国</v>
      </c>
      <c r="AA746" s="18" t="str">
        <f>IF(R746="","",VLOOKUP(R746,CUSTOMS!$E$3:$N$2548,10,FALSE))</f>
        <v>印度尼西亚</v>
      </c>
      <c r="AB746" s="33">
        <f>IF(R746="","",VLOOKUP(G746,WMS!$E$3:$T$2203,15,FALSE))</f>
        <v>9.4472645234066552E-2</v>
      </c>
      <c r="AC746" s="33">
        <f t="shared" si="123"/>
        <v>3.4010152284263957</v>
      </c>
      <c r="AD746" s="33" t="str">
        <f>IF(S746="","",VLOOKUP(S746,海关监管条件!$A$1:$B$3000,2,FALSE))</f>
        <v xml:space="preserve">A </v>
      </c>
    </row>
    <row r="747" spans="1:30">
      <c r="A747" s="2">
        <v>43649</v>
      </c>
      <c r="B747" s="2">
        <v>43651</v>
      </c>
      <c r="C747" s="2" t="s">
        <v>4271</v>
      </c>
      <c r="D747" s="19" t="s">
        <v>347</v>
      </c>
      <c r="E747" s="19" t="s">
        <v>2772</v>
      </c>
      <c r="F747" s="19">
        <v>42447375</v>
      </c>
      <c r="G747" s="17" t="str">
        <f t="shared" si="117"/>
        <v>KG-KGT-1808-00016-00693/42447375</v>
      </c>
      <c r="H747" s="18">
        <f>IF(G747="","",VLOOKUP(G747,WMS!$E$3:$Q$2203,7,FALSE))</f>
        <v>6</v>
      </c>
      <c r="I747" s="18">
        <f>IF(G747="","",VLOOKUP(G747,WMS!$E$3:$Q$2203,8,FALSE))</f>
        <v>3.25</v>
      </c>
      <c r="J747" s="18">
        <f>IF(G747="","",VLOOKUP(G747,WMS!$E$3:$Q$2203,13,FALSE))</f>
        <v>1.7999999999999999E-2</v>
      </c>
      <c r="K747" s="26" t="b">
        <f t="shared" si="118"/>
        <v>1</v>
      </c>
      <c r="L747" s="7">
        <v>3</v>
      </c>
      <c r="M747" s="27">
        <f>IF(G747="","",VLOOKUP(G747,WMS!$E$3:$U$2203,7,0)*L747)</f>
        <v>18</v>
      </c>
      <c r="N747" s="28" t="str">
        <f>IF(G747="","",VLOOKUP(G747,WMS!$E$3:$U$2203,17,0))</f>
        <v>A30-301-202</v>
      </c>
      <c r="O747" s="29">
        <f t="shared" si="119"/>
        <v>9.75</v>
      </c>
      <c r="P747" s="29">
        <f t="shared" si="120"/>
        <v>5.3999999999999992E-2</v>
      </c>
      <c r="Q747" s="26" t="str">
        <f>IF(G747="","",VLOOKUP(G747,WMS!$E$3:$G$2203,2,FALSE))</f>
        <v>KAS18111304</v>
      </c>
      <c r="R747" s="26" t="str">
        <f>IF(G747="","",VLOOKUP(G747,WMS!$E$3:$G$2203,3,FALSE))</f>
        <v>KAS1811130404</v>
      </c>
      <c r="S747" s="17" t="str">
        <f>IF(R747="","",VLOOKUP(R747,CUSTOMS!$E$3:$N$2548,2,FALSE))</f>
        <v>6911101900</v>
      </c>
      <c r="T747" s="17" t="str">
        <f>IF(R747="","",VLOOKUP(R747,CUSTOMS!$E$3:$N$2548,3,FALSE))</f>
        <v>日用瓷:壶.罐</v>
      </c>
      <c r="U747" s="18">
        <f t="shared" si="121"/>
        <v>18</v>
      </c>
      <c r="V747" s="18" t="str">
        <f>IF(R747="","",VLOOKUP(R747,CUSTOMS!$E$3:$N$1470,5,FALSE))</f>
        <v>只</v>
      </c>
      <c r="W747" s="33">
        <f>IF(R747="","",VLOOKUP(R747,CUSTOMS!$E$3:$N$2548,6,FALSE))</f>
        <v>1</v>
      </c>
      <c r="X747" s="33">
        <f t="shared" si="122"/>
        <v>18</v>
      </c>
      <c r="Y747" s="18" t="str">
        <f>IF(R747="","",VLOOKUP(R747,CUSTOMS!$E$3:$N$2548,8,FALSE))</f>
        <v>港币</v>
      </c>
      <c r="Z747" s="18" t="str">
        <f>IF(R747="","",VLOOKUP(R747,CUSTOMS!$E$3:$N$2548,9,FALSE))</f>
        <v>中国</v>
      </c>
      <c r="AA747" s="18" t="str">
        <f>IF(R747="","",VLOOKUP(R747,CUSTOMS!$E$3:$N$2548,10,FALSE))</f>
        <v>印度尼西亚</v>
      </c>
      <c r="AB747" s="33">
        <f>IF(R747="","",VLOOKUP(G747,WMS!$E$3:$T$2203,15,FALSE))</f>
        <v>0.46</v>
      </c>
      <c r="AC747" s="33">
        <f t="shared" si="123"/>
        <v>8.2800000000000011</v>
      </c>
      <c r="AD747" s="33" t="str">
        <f>IF(S747="","",VLOOKUP(S747,海关监管条件!$A$1:$B$3000,2,FALSE))</f>
        <v>A</v>
      </c>
    </row>
    <row r="748" spans="1:30">
      <c r="A748" s="2">
        <v>43649</v>
      </c>
      <c r="B748" s="2">
        <v>43651</v>
      </c>
      <c r="C748" s="2" t="s">
        <v>4271</v>
      </c>
      <c r="D748" s="36" t="s">
        <v>314</v>
      </c>
      <c r="E748" s="36" t="s">
        <v>2765</v>
      </c>
      <c r="F748" s="36" t="s">
        <v>2766</v>
      </c>
      <c r="G748" s="17" t="str">
        <f t="shared" si="117"/>
        <v>KG-KGT-1810-00017-00517/42496984A</v>
      </c>
      <c r="H748" s="18">
        <f>IF(G748="","",VLOOKUP(G748,WMS!$E$3:$Q$2203,7,FALSE))</f>
        <v>4</v>
      </c>
      <c r="I748" s="18">
        <f>IF(G748="","",VLOOKUP(G748,WMS!$E$3:$Q$2203,8,FALSE))</f>
        <v>7.95</v>
      </c>
      <c r="J748" s="18">
        <f>IF(G748="","",VLOOKUP(G748,WMS!$E$3:$Q$2203,13,FALSE))</f>
        <v>7.0000000000000007E-2</v>
      </c>
      <c r="K748" s="26" t="b">
        <f t="shared" si="118"/>
        <v>1</v>
      </c>
      <c r="L748" s="7">
        <v>23</v>
      </c>
      <c r="M748" s="27">
        <f>IF(G748="","",VLOOKUP(G748,WMS!$E$3:$U$2203,7,0)*L748)</f>
        <v>92</v>
      </c>
      <c r="N748" s="28" t="str">
        <f>IF(G748="","",VLOOKUP(G748,WMS!$E$3:$U$2203,17,0))</f>
        <v>A08-303</v>
      </c>
      <c r="O748" s="29">
        <f t="shared" si="119"/>
        <v>182.85</v>
      </c>
      <c r="P748" s="29">
        <f t="shared" si="120"/>
        <v>1.61</v>
      </c>
      <c r="Q748" s="26" t="str">
        <f>IF(G748="","",VLOOKUP(G748,WMS!$E$3:$G$2203,2,FALSE))</f>
        <v>KAS18102503</v>
      </c>
      <c r="R748" s="26" t="str">
        <f>IF(G748="","",VLOOKUP(G748,WMS!$E$3:$G$2203,3,FALSE))</f>
        <v>KAS1810250302</v>
      </c>
      <c r="S748" s="17" t="str">
        <f>IF(R748="","",VLOOKUP(R748,CUSTOMS!$E$3:$N$2548,2,FALSE))</f>
        <v>7323990000</v>
      </c>
      <c r="T748" s="17" t="str">
        <f>IF(R748="","",VLOOKUP(R748,CUSTOMS!$E$3:$N$2548,3,FALSE))</f>
        <v>铁制厨房架</v>
      </c>
      <c r="U748" s="18">
        <f t="shared" si="121"/>
        <v>92</v>
      </c>
      <c r="V748" s="18" t="str">
        <f>IF(R748="","",VLOOKUP(R748,CUSTOMS!$E$3:$N$1470,5,FALSE))</f>
        <v>只</v>
      </c>
      <c r="W748" s="33">
        <f>IF(R748="","",VLOOKUP(R748,CUSTOMS!$E$3:$N$2548,6,FALSE))</f>
        <v>1.2852338129496399</v>
      </c>
      <c r="X748" s="33">
        <f t="shared" si="122"/>
        <v>118.24151079136686</v>
      </c>
      <c r="Y748" s="18" t="str">
        <f>IF(R748="","",VLOOKUP(R748,CUSTOMS!$E$3:$N$2548,8,FALSE))</f>
        <v>美元</v>
      </c>
      <c r="Z748" s="18" t="str">
        <f>IF(R748="","",VLOOKUP(R748,CUSTOMS!$E$3:$N$2548,9,FALSE))</f>
        <v>中国</v>
      </c>
      <c r="AA748" s="18" t="str">
        <f>IF(R748="","",VLOOKUP(R748,CUSTOMS!$E$3:$N$2548,10,FALSE))</f>
        <v>印度尼西亚</v>
      </c>
      <c r="AB748" s="33">
        <f>IF(R748="","",VLOOKUP(G748,WMS!$E$3:$T$2203,15,FALSE))</f>
        <v>1.2450000000000001</v>
      </c>
      <c r="AC748" s="33">
        <f t="shared" si="123"/>
        <v>114.54</v>
      </c>
      <c r="AD748" s="33" t="str">
        <f>IF(S748="","",VLOOKUP(S748,海关监管条件!$A$1:$B$3000,2,FALSE))</f>
        <v>A</v>
      </c>
    </row>
    <row r="749" spans="1:30">
      <c r="A749" s="2">
        <v>43649</v>
      </c>
      <c r="B749" s="2">
        <v>43651</v>
      </c>
      <c r="C749" s="2" t="s">
        <v>4271</v>
      </c>
      <c r="D749" s="36" t="s">
        <v>314</v>
      </c>
      <c r="E749" s="36" t="s">
        <v>2765</v>
      </c>
      <c r="F749" s="36" t="s">
        <v>2768</v>
      </c>
      <c r="G749" s="17" t="str">
        <f t="shared" ref="G749:G772" si="124">IF(F749="","",E749&amp;"/"&amp;F749)</f>
        <v>KG-KGT-1810-00017-00517/42496984B</v>
      </c>
      <c r="H749" s="18">
        <v>4</v>
      </c>
      <c r="I749" s="18">
        <f>IF(G749="","",VLOOKUP(G749,WMS!$E$3:$Q$2203,8,FALSE))</f>
        <v>7.95</v>
      </c>
      <c r="J749" s="18">
        <f>IF(G749="","",VLOOKUP(G749,WMS!$E$3:$Q$2203,13,FALSE))</f>
        <v>7.0000000000000007E-2</v>
      </c>
      <c r="K749" s="26" t="e">
        <f t="shared" ref="K749:K772" si="125">IF(M749="","",EXACT(H749,M749/L749))</f>
        <v>#DIV/0!</v>
      </c>
      <c r="M749" s="27">
        <v>92</v>
      </c>
      <c r="N749" s="28" t="str">
        <f>IF(G749="","",VLOOKUP(G749,WMS!$E$3:$U$2203,17,0))</f>
        <v>A08-303</v>
      </c>
      <c r="O749" s="29" t="str">
        <f t="shared" ref="O749:O772" si="126">IF(L749="","",I749*L749)</f>
        <v/>
      </c>
      <c r="P749" s="29" t="str">
        <f t="shared" ref="P749:P772" si="127">IF(L749="","",J749*L749)</f>
        <v/>
      </c>
      <c r="Q749" s="26" t="str">
        <f>IF(G749="","",VLOOKUP(G749,WMS!$E$3:$G$2203,2,FALSE))</f>
        <v>KAS18102503</v>
      </c>
      <c r="R749" s="26" t="str">
        <f>IF(G749="","",VLOOKUP(G749,WMS!$E$3:$G$2203,3,FALSE))</f>
        <v>KAS1810250303</v>
      </c>
      <c r="S749" s="17" t="str">
        <f>IF(R749="","",VLOOKUP(R749,CUSTOMS!$E$3:$N$2548,2,FALSE))</f>
        <v>3924100000</v>
      </c>
      <c r="T749" s="17" t="str">
        <f>IF(R749="","",VLOOKUP(R749,CUSTOMS!$E$3:$N$2548,3,FALSE))</f>
        <v>塑料接水盘连刀叉盒</v>
      </c>
      <c r="U749" s="18">
        <f t="shared" ref="U749:U772" si="128">IF(V749="","",IF(V749="千克",M749*AB749,M749))</f>
        <v>92</v>
      </c>
      <c r="V749" s="18" t="str">
        <f>IF(R749="","",VLOOKUP(R749,CUSTOMS!$E$3:$N$1470,5,FALSE))</f>
        <v>套</v>
      </c>
      <c r="W749" s="33">
        <f>IF(R749="","",VLOOKUP(R749,CUSTOMS!$E$3:$N$2548,6,FALSE))</f>
        <v>0.99812500000000004</v>
      </c>
      <c r="X749" s="33">
        <f t="shared" ref="X749:X772" si="129">IF(W749="","",U749*W749)</f>
        <v>91.827500000000001</v>
      </c>
      <c r="Y749" s="18" t="str">
        <f>IF(R749="","",VLOOKUP(R749,CUSTOMS!$E$3:$N$2548,8,FALSE))</f>
        <v>美元</v>
      </c>
      <c r="Z749" s="18" t="str">
        <f>IF(R749="","",VLOOKUP(R749,CUSTOMS!$E$3:$N$2548,9,FALSE))</f>
        <v>中国</v>
      </c>
      <c r="AA749" s="18" t="str">
        <f>IF(R749="","",VLOOKUP(R749,CUSTOMS!$E$3:$N$2548,10,FALSE))</f>
        <v>印度尼西亚</v>
      </c>
      <c r="AB749" s="33">
        <f>IF(R749="","",VLOOKUP(G749,WMS!$E$3:$T$2203,15,FALSE))</f>
        <v>0.315</v>
      </c>
      <c r="AC749" s="33">
        <f t="shared" ref="AC749:AC772" si="130">IF(AB749="","",M749*AB749)</f>
        <v>28.98</v>
      </c>
      <c r="AD749" s="33" t="str">
        <f>IF(S749="","",VLOOKUP(S749,海关监管条件!$A$1:$B$3000,2,FALSE))</f>
        <v xml:space="preserve">A </v>
      </c>
    </row>
    <row r="750" spans="1:30">
      <c r="A750" s="2">
        <v>43652</v>
      </c>
      <c r="B750" s="2">
        <v>43654</v>
      </c>
      <c r="C750" s="2" t="s">
        <v>4298</v>
      </c>
      <c r="D750" s="36" t="s">
        <v>1181</v>
      </c>
      <c r="E750" s="36" t="s">
        <v>3398</v>
      </c>
      <c r="F750" s="36" t="s">
        <v>3399</v>
      </c>
      <c r="G750" s="17" t="str">
        <f t="shared" si="124"/>
        <v>KG-ROB-1901-00064-01818/42115427A</v>
      </c>
      <c r="H750" s="18">
        <f>IF(G750="","",VLOOKUP(G750,WMS!$E$3:$Q$2203,7,FALSE))</f>
        <v>4</v>
      </c>
      <c r="I750" s="18">
        <f>IF(G750="","",VLOOKUP(G750,WMS!$E$3:$Q$2203,8,FALSE))</f>
        <v>10.85</v>
      </c>
      <c r="J750" s="18">
        <f>IF(G750="","",VLOOKUP(G750,WMS!$E$3:$Q$2203,13,FALSE))</f>
        <v>0.14099999999999999</v>
      </c>
      <c r="K750" s="26" t="b">
        <f t="shared" si="125"/>
        <v>1</v>
      </c>
      <c r="L750" s="7">
        <v>130</v>
      </c>
      <c r="M750" s="27">
        <f>IF(G750="","",VLOOKUP(G750,WMS!$E$3:$U$2203,7,0)*L750)</f>
        <v>520</v>
      </c>
      <c r="N750" s="28" t="str">
        <f>IF(G750="","",VLOOKUP(G750,WMS!$E$3:$U$2203,17,0))</f>
        <v>A403</v>
      </c>
      <c r="O750" s="29">
        <f t="shared" si="126"/>
        <v>1410.5</v>
      </c>
      <c r="P750" s="29">
        <f t="shared" si="127"/>
        <v>18.329999999999998</v>
      </c>
      <c r="Q750" s="26" t="str">
        <f>IF(G750="","",VLOOKUP(G750,WMS!$E$3:$G$2203,2,FALSE))</f>
        <v>KAS19012904</v>
      </c>
      <c r="R750" s="26" t="str">
        <f>IF(G750="","",VLOOKUP(G750,WMS!$E$3:$G$2203,3,FALSE))</f>
        <v>KAS1901290401</v>
      </c>
      <c r="S750" s="17" t="str">
        <f>IF(R750="","",VLOOKUP(R750,CUSTOMS!$E$3:$N$2548,2,FALSE))</f>
        <v>7323990000</v>
      </c>
      <c r="T750" s="17" t="str">
        <f>IF(R750="","",VLOOKUP(R750,CUSTOMS!$E$3:$N$2548,3,FALSE))</f>
        <v>铁制厨房架</v>
      </c>
      <c r="U750" s="18">
        <f t="shared" si="128"/>
        <v>520</v>
      </c>
      <c r="V750" s="18" t="str">
        <f>IF(R750="","",VLOOKUP(R750,CUSTOMS!$E$3:$N$1470,5,FALSE))</f>
        <v>只</v>
      </c>
      <c r="W750" s="33">
        <f>IF(R750="","",VLOOKUP(R750,CUSTOMS!$E$3:$N$2548,6,FALSE))</f>
        <v>2.10824111591588</v>
      </c>
      <c r="X750" s="33">
        <f t="shared" si="129"/>
        <v>1096.2853802762577</v>
      </c>
      <c r="Y750" s="18" t="str">
        <f>IF(R750="","",VLOOKUP(R750,CUSTOMS!$E$3:$N$2548,8,FALSE))</f>
        <v>美元</v>
      </c>
      <c r="Z750" s="18" t="str">
        <f>IF(R750="","",VLOOKUP(R750,CUSTOMS!$E$3:$N$2548,9,FALSE))</f>
        <v>中国</v>
      </c>
      <c r="AA750" s="18" t="str">
        <f>IF(R750="","",VLOOKUP(R750,CUSTOMS!$E$3:$N$2548,10,FALSE))</f>
        <v>泰国</v>
      </c>
      <c r="AB750" s="33">
        <f>IF(R750="","",VLOOKUP(G750,WMS!$E$3:$T$2203,15,FALSE))</f>
        <v>1.4274999999999998</v>
      </c>
      <c r="AC750" s="33">
        <f t="shared" si="130"/>
        <v>742.29999999999984</v>
      </c>
      <c r="AD750" s="33" t="str">
        <f>IF(S750="","",VLOOKUP(S750,海关监管条件!$A$1:$B$3000,2,FALSE))</f>
        <v>A</v>
      </c>
    </row>
    <row r="751" spans="1:30">
      <c r="A751" s="2">
        <v>43652</v>
      </c>
      <c r="B751" s="2">
        <v>43654</v>
      </c>
      <c r="C751" s="2" t="s">
        <v>4298</v>
      </c>
      <c r="D751" s="36" t="s">
        <v>1181</v>
      </c>
      <c r="E751" s="36" t="s">
        <v>3398</v>
      </c>
      <c r="F751" s="36" t="s">
        <v>3400</v>
      </c>
      <c r="G751" s="17" t="str">
        <f t="shared" si="124"/>
        <v>KG-ROB-1901-00064-01818/42115427B</v>
      </c>
      <c r="H751" s="18">
        <v>4</v>
      </c>
      <c r="I751" s="18">
        <f>IF(G751="","",VLOOKUP(G751,WMS!$E$3:$Q$2203,8,FALSE))</f>
        <v>10.85</v>
      </c>
      <c r="J751" s="18">
        <f>IF(G751="","",VLOOKUP(G751,WMS!$E$3:$Q$2203,13,FALSE))</f>
        <v>0.14099999999999999</v>
      </c>
      <c r="K751" s="26" t="e">
        <f t="shared" si="125"/>
        <v>#DIV/0!</v>
      </c>
      <c r="M751" s="27">
        <v>520</v>
      </c>
      <c r="N751" s="28" t="str">
        <f>IF(G751="","",VLOOKUP(G751,WMS!$E$3:$U$2203,17,0))</f>
        <v>A403</v>
      </c>
      <c r="O751" s="29" t="str">
        <f t="shared" si="126"/>
        <v/>
      </c>
      <c r="P751" s="29" t="str">
        <f t="shared" si="127"/>
        <v/>
      </c>
      <c r="Q751" s="26" t="str">
        <f>IF(G751="","",VLOOKUP(G751,WMS!$E$3:$G$2203,2,FALSE))</f>
        <v>KAS19012904</v>
      </c>
      <c r="R751" s="26" t="str">
        <f>IF(G751="","",VLOOKUP(G751,WMS!$E$3:$G$2203,3,FALSE))</f>
        <v>KAS1901290402</v>
      </c>
      <c r="S751" s="17" t="str">
        <f>IF(R751="","",VLOOKUP(R751,CUSTOMS!$E$3:$N$2548,2,FALSE))</f>
        <v>3924100000</v>
      </c>
      <c r="T751" s="17" t="str">
        <f>IF(R751="","",VLOOKUP(R751,CUSTOMS!$E$3:$N$2548,3,FALSE))</f>
        <v>塑料接水盘连刀叉盒</v>
      </c>
      <c r="U751" s="18">
        <f t="shared" si="128"/>
        <v>520</v>
      </c>
      <c r="V751" s="18" t="str">
        <f>IF(R751="","",VLOOKUP(R751,CUSTOMS!$E$3:$N$1470,5,FALSE))</f>
        <v>套</v>
      </c>
      <c r="W751" s="33">
        <f>IF(R751="","",VLOOKUP(R751,CUSTOMS!$E$3:$N$2548,6,FALSE))</f>
        <v>1.7484195353377101</v>
      </c>
      <c r="X751" s="33">
        <f t="shared" si="129"/>
        <v>909.1781583756092</v>
      </c>
      <c r="Y751" s="18" t="str">
        <f>IF(R751="","",VLOOKUP(R751,CUSTOMS!$E$3:$N$2548,8,FALSE))</f>
        <v>美元</v>
      </c>
      <c r="Z751" s="18" t="str">
        <f>IF(R751="","",VLOOKUP(R751,CUSTOMS!$E$3:$N$2548,9,FALSE))</f>
        <v>中国</v>
      </c>
      <c r="AA751" s="18" t="str">
        <f>IF(R751="","",VLOOKUP(R751,CUSTOMS!$E$3:$N$2548,10,FALSE))</f>
        <v>泰国</v>
      </c>
      <c r="AB751" s="33">
        <f>IF(R751="","",VLOOKUP(G751,WMS!$E$3:$T$2203,15,FALSE))</f>
        <v>0.83500000000000008</v>
      </c>
      <c r="AC751" s="33">
        <f t="shared" si="130"/>
        <v>434.20000000000005</v>
      </c>
      <c r="AD751" s="33" t="str">
        <f>IF(S751="","",VLOOKUP(S751,海关监管条件!$A$1:$B$3000,2,FALSE))</f>
        <v xml:space="preserve">A </v>
      </c>
    </row>
    <row r="752" spans="1:30">
      <c r="A752" s="2">
        <v>43652</v>
      </c>
      <c r="B752" s="2">
        <v>43654</v>
      </c>
      <c r="C752" s="2" t="s">
        <v>4298</v>
      </c>
      <c r="D752" s="3" t="s">
        <v>1118</v>
      </c>
      <c r="E752" s="3" t="s">
        <v>3367</v>
      </c>
      <c r="F752" s="3" t="s">
        <v>4299</v>
      </c>
      <c r="G752" s="17" t="str">
        <f t="shared" si="124"/>
        <v>KG-ROB-1901-00064-01822/42433071</v>
      </c>
      <c r="H752" s="18">
        <f>IF(G752="","",VLOOKUP(G752,WMS!$E$3:$Q$2203,7,FALSE))</f>
        <v>2</v>
      </c>
      <c r="I752" s="18">
        <f>IF(G752="","",VLOOKUP(G752,WMS!$E$3:$Q$2203,8,FALSE))</f>
        <v>6.35</v>
      </c>
      <c r="J752" s="18">
        <f>IF(G752="","",VLOOKUP(G752,WMS!$E$3:$Q$2203,13,FALSE))</f>
        <v>8.8999999999999996E-2</v>
      </c>
      <c r="K752" s="26" t="b">
        <f t="shared" si="125"/>
        <v>1</v>
      </c>
      <c r="L752" s="7">
        <v>130</v>
      </c>
      <c r="M752" s="27">
        <f>IF(G752="","",VLOOKUP(G752,WMS!$E$3:$U$2203,7,0)*L752)</f>
        <v>260</v>
      </c>
      <c r="N752" s="28" t="str">
        <f>IF(G752="","",VLOOKUP(G752,WMS!$E$3:$U$2203,17,0))</f>
        <v>A423</v>
      </c>
      <c r="O752" s="29">
        <f t="shared" si="126"/>
        <v>825.5</v>
      </c>
      <c r="P752" s="29">
        <f t="shared" si="127"/>
        <v>11.57</v>
      </c>
      <c r="Q752" s="26" t="str">
        <f>IF(G752="","",VLOOKUP(G752,WMS!$E$3:$G$2203,2,FALSE))</f>
        <v>KAS19012402</v>
      </c>
      <c r="R752" s="26" t="str">
        <f>IF(G752="","",VLOOKUP(G752,WMS!$E$3:$G$2203,3,FALSE))</f>
        <v>KAS1901240201</v>
      </c>
      <c r="S752" s="17" t="str">
        <f>IF(R752="","",VLOOKUP(R752,CUSTOMS!$E$3:$N$2548,2,FALSE))</f>
        <v>7323930000</v>
      </c>
      <c r="T752" s="17" t="str">
        <f>IF(R752="","",VLOOKUP(R752,CUSTOMS!$E$3:$N$2548,3,FALSE))</f>
        <v>不锈钢垃圾桶</v>
      </c>
      <c r="U752" s="18">
        <f t="shared" si="128"/>
        <v>260</v>
      </c>
      <c r="V752" s="18" t="str">
        <f>IF(R752="","",VLOOKUP(R752,CUSTOMS!$E$3:$N$1470,5,FALSE))</f>
        <v>只</v>
      </c>
      <c r="W752" s="33">
        <f>IF(R752="","",VLOOKUP(R752,CUSTOMS!$E$3:$N$2548,6,FALSE))</f>
        <v>5.78</v>
      </c>
      <c r="X752" s="33">
        <f t="shared" si="129"/>
        <v>1502.8</v>
      </c>
      <c r="Y752" s="18" t="str">
        <f>IF(R752="","",VLOOKUP(R752,CUSTOMS!$E$3:$N$2548,8,FALSE))</f>
        <v>美元</v>
      </c>
      <c r="Z752" s="18" t="str">
        <f>IF(R752="","",VLOOKUP(R752,CUSTOMS!$E$3:$N$2548,9,FALSE))</f>
        <v>中国</v>
      </c>
      <c r="AA752" s="18" t="str">
        <f>IF(R752="","",VLOOKUP(R752,CUSTOMS!$E$3:$N$2548,10,FALSE))</f>
        <v>泰国</v>
      </c>
      <c r="AB752" s="33">
        <f>IF(R752="","",VLOOKUP(G752,WMS!$E$3:$T$2203,15,FALSE))</f>
        <v>2</v>
      </c>
      <c r="AC752" s="33">
        <f t="shared" si="130"/>
        <v>520</v>
      </c>
      <c r="AD752" s="33" t="str">
        <f>IF(S752="","",VLOOKUP(S752,海关监管条件!$A$1:$B$3000,2,FALSE))</f>
        <v xml:space="preserve">A </v>
      </c>
    </row>
    <row r="753" spans="1:30">
      <c r="A753" s="2">
        <v>43652</v>
      </c>
      <c r="B753" s="2">
        <v>43654</v>
      </c>
      <c r="C753" s="2" t="s">
        <v>4298</v>
      </c>
      <c r="D753" s="19" t="s">
        <v>1142</v>
      </c>
      <c r="E753" s="19" t="s">
        <v>3377</v>
      </c>
      <c r="F753" s="19">
        <v>42110897</v>
      </c>
      <c r="G753" s="17" t="str">
        <f t="shared" si="124"/>
        <v>KG-ROB-1901-00064-01833/42110897</v>
      </c>
      <c r="H753" s="18">
        <f>IF(G753="","",VLOOKUP(G753,WMS!$E$3:$Q$2203,7,FALSE))</f>
        <v>12</v>
      </c>
      <c r="I753" s="18">
        <f>IF(G753="","",VLOOKUP(G753,WMS!$E$3:$Q$2203,8,FALSE))</f>
        <v>1.4</v>
      </c>
      <c r="J753" s="18">
        <f>IF(G753="","",VLOOKUP(G753,WMS!$E$3:$Q$2203,13,FALSE))</f>
        <v>4.2000000000000003E-2</v>
      </c>
      <c r="K753" s="26" t="b">
        <f t="shared" si="125"/>
        <v>1</v>
      </c>
      <c r="L753" s="7">
        <v>75</v>
      </c>
      <c r="M753" s="27">
        <f>IF(G753="","",VLOOKUP(G753,WMS!$E$3:$U$2203,7,0)*L753)</f>
        <v>900</v>
      </c>
      <c r="N753" s="28" t="str">
        <f>IF(G753="","",VLOOKUP(G753,WMS!$E$3:$U$2203,17,0))</f>
        <v>A423</v>
      </c>
      <c r="O753" s="29">
        <f t="shared" si="126"/>
        <v>105</v>
      </c>
      <c r="P753" s="29">
        <f t="shared" si="127"/>
        <v>3.1500000000000004</v>
      </c>
      <c r="Q753" s="26" t="str">
        <f>IF(G753="","",VLOOKUP(G753,WMS!$E$3:$G$2203,2,FALSE))</f>
        <v>KAS19012409</v>
      </c>
      <c r="R753" s="26" t="str">
        <f>IF(G753="","",VLOOKUP(G753,WMS!$E$3:$G$2203,3,FALSE))</f>
        <v>KAS1901240901</v>
      </c>
      <c r="S753" s="17" t="str">
        <f>IF(R753="","",VLOOKUP(R753,CUSTOMS!$E$3:$N$2548,2,FALSE))</f>
        <v>6702903000</v>
      </c>
      <c r="T753" s="17" t="str">
        <f>IF(R753="","",VLOOKUP(R753,CUSTOMS!$E$3:$N$2548,3,FALSE))</f>
        <v>人造花枝</v>
      </c>
      <c r="U753" s="18">
        <f t="shared" si="128"/>
        <v>44.927536231884055</v>
      </c>
      <c r="V753" s="18" t="str">
        <f>IF(R753="","",VLOOKUP(R753,CUSTOMS!$E$3:$N$1470,5,FALSE))</f>
        <v>千克</v>
      </c>
      <c r="W753" s="33">
        <f>IF(R753="","",VLOOKUP(R753,CUSTOMS!$E$3:$N$2548,6,FALSE))</f>
        <v>50</v>
      </c>
      <c r="X753" s="33">
        <f t="shared" si="129"/>
        <v>2246.3768115942025</v>
      </c>
      <c r="Y753" s="18" t="str">
        <f>IF(R753="","",VLOOKUP(R753,CUSTOMS!$E$3:$N$2548,8,FALSE))</f>
        <v>港币</v>
      </c>
      <c r="Z753" s="18" t="str">
        <f>IF(R753="","",VLOOKUP(R753,CUSTOMS!$E$3:$N$2548,9,FALSE))</f>
        <v>中国</v>
      </c>
      <c r="AA753" s="18" t="str">
        <f>IF(R753="","",VLOOKUP(R753,CUSTOMS!$E$3:$N$2548,10,FALSE))</f>
        <v>泰国</v>
      </c>
      <c r="AB753" s="33">
        <f>IF(R753="","",VLOOKUP(G753,WMS!$E$3:$T$2203,15,FALSE))</f>
        <v>4.9919484702093397E-2</v>
      </c>
      <c r="AC753" s="33">
        <f t="shared" si="130"/>
        <v>44.927536231884055</v>
      </c>
      <c r="AD753" s="33" t="str">
        <f>IF(S753="","",VLOOKUP(S753,海关监管条件!$A$1:$B$3000,2,FALSE))</f>
        <v>无</v>
      </c>
    </row>
    <row r="754" spans="1:30">
      <c r="A754" s="2">
        <v>43652</v>
      </c>
      <c r="B754" s="2">
        <v>43654</v>
      </c>
      <c r="C754" s="2" t="s">
        <v>4298</v>
      </c>
      <c r="D754" s="19" t="s">
        <v>1603</v>
      </c>
      <c r="E754" s="19" t="s">
        <v>3610</v>
      </c>
      <c r="F754" s="19">
        <v>42433057</v>
      </c>
      <c r="G754" s="17" t="str">
        <f t="shared" si="124"/>
        <v>KG-ROB-1903-00091-02964/42433057</v>
      </c>
      <c r="H754" s="18">
        <f>IF(G754="","",VLOOKUP(G754,WMS!$E$3:$Q$2203,7,FALSE))</f>
        <v>6</v>
      </c>
      <c r="I754" s="18">
        <f>IF(G754="","",VLOOKUP(G754,WMS!$E$3:$Q$2203,8,FALSE))</f>
        <v>6.75</v>
      </c>
      <c r="J754" s="18">
        <f>IF(G754="","",VLOOKUP(G754,WMS!$E$3:$Q$2203,13,FALSE))</f>
        <v>9.0999999999999998E-2</v>
      </c>
      <c r="K754" s="26" t="b">
        <f t="shared" si="125"/>
        <v>1</v>
      </c>
      <c r="L754" s="7">
        <v>100</v>
      </c>
      <c r="M754" s="27">
        <f>IF(G754="","",VLOOKUP(G754,WMS!$E$3:$U$2203,7,0)*L754)</f>
        <v>600</v>
      </c>
      <c r="N754" s="28" t="str">
        <f>IF(G754="","",VLOOKUP(G754,WMS!$E$3:$U$2203,17,0))</f>
        <v>A108</v>
      </c>
      <c r="O754" s="29">
        <f t="shared" si="126"/>
        <v>675</v>
      </c>
      <c r="P754" s="29">
        <f t="shared" si="127"/>
        <v>9.1</v>
      </c>
      <c r="Q754" s="26" t="str">
        <f>IF(G754="","",VLOOKUP(G754,WMS!$E$3:$G$2203,2,FALSE))</f>
        <v>KAS19041101</v>
      </c>
      <c r="R754" s="26" t="str">
        <f>IF(G754="","",VLOOKUP(G754,WMS!$E$3:$G$2203,3,FALSE))</f>
        <v>KAS1904110103</v>
      </c>
      <c r="S754" s="17" t="str">
        <f>IF(R754="","",VLOOKUP(R754,CUSTOMS!$E$3:$N$2548,2,FALSE))</f>
        <v>7323930000</v>
      </c>
      <c r="T754" s="17" t="str">
        <f>IF(R754="","",VLOOKUP(R754,CUSTOMS!$E$3:$N$2548,3,FALSE))</f>
        <v>不锈钢垃圾桶</v>
      </c>
      <c r="U754" s="18">
        <f t="shared" si="128"/>
        <v>600</v>
      </c>
      <c r="V754" s="18" t="str">
        <f>IF(R754="","",VLOOKUP(R754,CUSTOMS!$E$3:$N$1470,5,FALSE))</f>
        <v>只</v>
      </c>
      <c r="W754" s="33">
        <f>IF(R754="","",VLOOKUP(R754,CUSTOMS!$E$3:$N$2548,6,FALSE))</f>
        <v>2.67</v>
      </c>
      <c r="X754" s="33">
        <f t="shared" si="129"/>
        <v>1602</v>
      </c>
      <c r="Y754" s="18" t="str">
        <f>IF(R754="","",VLOOKUP(R754,CUSTOMS!$E$3:$N$2548,8,FALSE))</f>
        <v>美元</v>
      </c>
      <c r="Z754" s="18" t="str">
        <f>IF(R754="","",VLOOKUP(R754,CUSTOMS!$E$3:$N$2548,9,FALSE))</f>
        <v>中国</v>
      </c>
      <c r="AA754" s="18" t="str">
        <f>IF(R754="","",VLOOKUP(R754,CUSTOMS!$E$3:$N$2548,10,FALSE))</f>
        <v>泰国</v>
      </c>
      <c r="AB754" s="33">
        <f>IF(R754="","",VLOOKUP(G754,WMS!$E$3:$T$2203,15,FALSE))</f>
        <v>0.8</v>
      </c>
      <c r="AC754" s="33">
        <f t="shared" si="130"/>
        <v>480</v>
      </c>
      <c r="AD754" s="33" t="str">
        <f>IF(S754="","",VLOOKUP(S754,海关监管条件!$A$1:$B$3000,2,FALSE))</f>
        <v xml:space="preserve">A </v>
      </c>
    </row>
    <row r="755" spans="1:30">
      <c r="A755" s="2">
        <v>43652</v>
      </c>
      <c r="B755" s="2">
        <v>43654</v>
      </c>
      <c r="C755" s="2" t="s">
        <v>4300</v>
      </c>
      <c r="D755" s="19" t="s">
        <v>1513</v>
      </c>
      <c r="E755" s="19" t="s">
        <v>3557</v>
      </c>
      <c r="F755" s="19">
        <v>42341796</v>
      </c>
      <c r="G755" s="17" t="str">
        <f t="shared" si="124"/>
        <v>KG-ROB-1903-00065-01819/42341796</v>
      </c>
      <c r="H755" s="18">
        <f>IF(G755="","",VLOOKUP(G755,WMS!$E$3:$Q$2203,7,FALSE))</f>
        <v>3</v>
      </c>
      <c r="I755" s="18">
        <f>IF(G755="","",VLOOKUP(G755,WMS!$E$3:$Q$2203,8,FALSE))</f>
        <v>7.05</v>
      </c>
      <c r="J755" s="18">
        <f>IF(G755="","",VLOOKUP(G755,WMS!$E$3:$Q$2203,13,FALSE))</f>
        <v>9.6000000000000002E-2</v>
      </c>
      <c r="K755" s="26" t="b">
        <f t="shared" si="125"/>
        <v>1</v>
      </c>
      <c r="L755" s="7">
        <v>276</v>
      </c>
      <c r="M755" s="27">
        <f>IF(G755="","",VLOOKUP(G755,WMS!$E$3:$U$2203,7,0)*L755)</f>
        <v>828</v>
      </c>
      <c r="N755" s="28" t="str">
        <f>IF(G755="","",VLOOKUP(G755,WMS!$E$3:$U$2203,17,0))</f>
        <v>A404</v>
      </c>
      <c r="O755" s="29">
        <f t="shared" si="126"/>
        <v>1945.8</v>
      </c>
      <c r="P755" s="29">
        <f t="shared" si="127"/>
        <v>26.496000000000002</v>
      </c>
      <c r="Q755" s="26" t="str">
        <f>IF(G755="","",VLOOKUP(G755,WMS!$E$3:$G$2203,2,FALSE))</f>
        <v>KAS19032702</v>
      </c>
      <c r="R755" s="26" t="str">
        <f>IF(G755="","",VLOOKUP(G755,WMS!$E$3:$G$2203,3,FALSE))</f>
        <v>KAS1903270201</v>
      </c>
      <c r="S755" s="17" t="str">
        <f>IF(R755="","",VLOOKUP(R755,CUSTOMS!$E$3:$N$2548,2,FALSE))</f>
        <v>7323990000</v>
      </c>
      <c r="T755" s="17" t="str">
        <f>IF(R755="","",VLOOKUP(R755,CUSTOMS!$E$3:$N$2548,3,FALSE))</f>
        <v>铁制碗碟架</v>
      </c>
      <c r="U755" s="18">
        <f t="shared" si="128"/>
        <v>828</v>
      </c>
      <c r="V755" s="18" t="str">
        <f>IF(R755="","",VLOOKUP(R755,CUSTOMS!$E$3:$N$1470,5,FALSE))</f>
        <v>只</v>
      </c>
      <c r="W755" s="33">
        <f>IF(R755="","",VLOOKUP(R755,CUSTOMS!$E$3:$N$2548,6,FALSE))</f>
        <v>1.67497536945813</v>
      </c>
      <c r="X755" s="33">
        <f t="shared" si="129"/>
        <v>1386.8796059113315</v>
      </c>
      <c r="Y755" s="18" t="str">
        <f>IF(R755="","",VLOOKUP(R755,CUSTOMS!$E$3:$N$2548,8,FALSE))</f>
        <v>美元</v>
      </c>
      <c r="Z755" s="18" t="str">
        <f>IF(R755="","",VLOOKUP(R755,CUSTOMS!$E$3:$N$2548,9,FALSE))</f>
        <v>中国</v>
      </c>
      <c r="AA755" s="18" t="str">
        <f>IF(R755="","",VLOOKUP(R755,CUSTOMS!$E$3:$N$2548,10,FALSE))</f>
        <v>泰国</v>
      </c>
      <c r="AB755" s="33">
        <f>IF(R755="","",VLOOKUP(G755,WMS!$E$3:$T$2203,15,FALSE))</f>
        <v>1.7</v>
      </c>
      <c r="AC755" s="33">
        <f t="shared" si="130"/>
        <v>1407.6</v>
      </c>
      <c r="AD755" s="33" t="str">
        <f>IF(S755="","",VLOOKUP(S755,海关监管条件!$A$1:$B$3000,2,FALSE))</f>
        <v>A</v>
      </c>
    </row>
    <row r="756" spans="1:30">
      <c r="A756" s="2">
        <v>43652</v>
      </c>
      <c r="B756" s="2">
        <v>43654</v>
      </c>
      <c r="C756" s="2" t="s">
        <v>4300</v>
      </c>
      <c r="D756" s="19" t="s">
        <v>1716</v>
      </c>
      <c r="E756" s="19" t="s">
        <v>3688</v>
      </c>
      <c r="F756" s="19">
        <v>42448129</v>
      </c>
      <c r="G756" s="17" t="str">
        <f t="shared" si="124"/>
        <v>KG-ROB-1903-00091-02963 /42448129</v>
      </c>
      <c r="H756" s="18">
        <f>IF(G756="","",VLOOKUP(G756,WMS!$E$3:$Q$2203,7,FALSE))</f>
        <v>6</v>
      </c>
      <c r="I756" s="18">
        <f>IF(G756="","",VLOOKUP(G756,WMS!$E$3:$Q$2203,8,FALSE))</f>
        <v>1.85</v>
      </c>
      <c r="J756" s="18">
        <f>IF(G756="","",VLOOKUP(G756,WMS!$E$3:$Q$2203,13,FALSE))</f>
        <v>1.9E-2</v>
      </c>
      <c r="K756" s="26" t="b">
        <f t="shared" si="125"/>
        <v>1</v>
      </c>
      <c r="L756" s="7">
        <v>84</v>
      </c>
      <c r="M756" s="27">
        <f>IF(G756="","",VLOOKUP(G756,WMS!$E$3:$U$2203,7,0)*L756)</f>
        <v>504</v>
      </c>
      <c r="N756" s="28" t="str">
        <f>IF(G756="","",VLOOKUP(G756,WMS!$E$3:$U$2203,17,0))</f>
        <v>A410</v>
      </c>
      <c r="O756" s="29">
        <f t="shared" si="126"/>
        <v>155.4</v>
      </c>
      <c r="P756" s="29">
        <f t="shared" si="127"/>
        <v>1.5959999999999999</v>
      </c>
      <c r="Q756" s="26" t="str">
        <f>IF(G756="","",VLOOKUP(G756,WMS!$E$3:$G$2203,2,FALSE))</f>
        <v>KAS19042301</v>
      </c>
      <c r="R756" s="26" t="str">
        <f>IF(G756="","",VLOOKUP(G756,WMS!$E$3:$G$2203,3,FALSE))</f>
        <v>KAS1904230103</v>
      </c>
      <c r="S756" s="17" t="str">
        <f>IF(R756="","",VLOOKUP(R756,CUSTOMS!$E$3:$N$2548,2,FALSE))</f>
        <v>7323990000</v>
      </c>
      <c r="T756" s="17" t="str">
        <f>IF(R756="","",VLOOKUP(R756,CUSTOMS!$E$3:$N$2548,3,FALSE))</f>
        <v>铁制厨房架</v>
      </c>
      <c r="U756" s="18">
        <f t="shared" si="128"/>
        <v>504</v>
      </c>
      <c r="V756" s="18" t="str">
        <f>IF(R756="","",VLOOKUP(R756,CUSTOMS!$E$3:$N$1470,5,FALSE))</f>
        <v>只</v>
      </c>
      <c r="W756" s="33">
        <f>IF(R756="","",VLOOKUP(R756,CUSTOMS!$E$3:$N$2548,6,FALSE))</f>
        <v>0.74289267945984405</v>
      </c>
      <c r="X756" s="33">
        <f t="shared" si="129"/>
        <v>374.41791044776141</v>
      </c>
      <c r="Y756" s="18" t="str">
        <f>IF(R756="","",VLOOKUP(R756,CUSTOMS!$E$3:$N$2548,8,FALSE))</f>
        <v>美元</v>
      </c>
      <c r="Z756" s="18" t="str">
        <f>IF(R756="","",VLOOKUP(R756,CUSTOMS!$E$3:$N$2548,9,FALSE))</f>
        <v>中国</v>
      </c>
      <c r="AA756" s="18" t="str">
        <f>IF(R756="","",VLOOKUP(R756,CUSTOMS!$E$3:$N$2548,10,FALSE))</f>
        <v>泰国</v>
      </c>
      <c r="AB756" s="33">
        <f>IF(R756="","",VLOOKUP(G756,WMS!$E$3:$T$2203,15,FALSE))</f>
        <v>0.26833333333333337</v>
      </c>
      <c r="AC756" s="33">
        <f t="shared" si="130"/>
        <v>135.24</v>
      </c>
      <c r="AD756" s="33" t="str">
        <f>IF(S756="","",VLOOKUP(S756,海关监管条件!$A$1:$B$3000,2,FALSE))</f>
        <v>A</v>
      </c>
    </row>
    <row r="757" spans="1:30">
      <c r="A757" s="2">
        <v>43652</v>
      </c>
      <c r="B757" s="2">
        <v>43654</v>
      </c>
      <c r="C757" s="2" t="s">
        <v>4300</v>
      </c>
      <c r="D757" s="19" t="s">
        <v>1716</v>
      </c>
      <c r="E757" s="19" t="s">
        <v>3684</v>
      </c>
      <c r="F757" s="19">
        <v>42562542</v>
      </c>
      <c r="G757" s="17" t="str">
        <f t="shared" si="124"/>
        <v>KG-ROB-1903-00091-02963/42562542</v>
      </c>
      <c r="H757" s="18">
        <f>IF(G757="","",VLOOKUP(G757,WMS!$E$3:$Q$2203,7,FALSE))</f>
        <v>12</v>
      </c>
      <c r="I757" s="18">
        <f>IF(G757="","",VLOOKUP(G757,WMS!$E$3:$Q$2203,8,FALSE))</f>
        <v>5.95</v>
      </c>
      <c r="J757" s="18">
        <f>IF(G757="","",VLOOKUP(G757,WMS!$E$3:$Q$2203,13,FALSE))</f>
        <v>7.2999999999999995E-2</v>
      </c>
      <c r="K757" s="26" t="b">
        <f t="shared" si="125"/>
        <v>1</v>
      </c>
      <c r="L757" s="7">
        <v>50</v>
      </c>
      <c r="M757" s="27">
        <f>IF(G757="","",VLOOKUP(G757,WMS!$E$3:$U$2203,7,0)*L757)</f>
        <v>600</v>
      </c>
      <c r="N757" s="28" t="str">
        <f>IF(G757="","",VLOOKUP(G757,WMS!$E$3:$U$2203,17,0))</f>
        <v>A37-102-202</v>
      </c>
      <c r="O757" s="29">
        <f t="shared" si="126"/>
        <v>297.5</v>
      </c>
      <c r="P757" s="29">
        <f t="shared" si="127"/>
        <v>3.65</v>
      </c>
      <c r="Q757" s="26" t="str">
        <f>IF(G757="","",VLOOKUP(G757,WMS!$E$3:$G$2203,2,FALSE))</f>
        <v>KAS19042302</v>
      </c>
      <c r="R757" s="26" t="str">
        <f>IF(G757="","",VLOOKUP(G757,WMS!$E$3:$G$2203,3,FALSE))</f>
        <v>KAS1904230206</v>
      </c>
      <c r="S757" s="17" t="str">
        <f>IF(R757="","",VLOOKUP(R757,CUSTOMS!$E$3:$N$2548,2,FALSE))</f>
        <v>7323990000</v>
      </c>
      <c r="T757" s="17" t="str">
        <f>IF(R757="","",VLOOKUP(R757,CUSTOMS!$E$3:$N$2548,3,FALSE))</f>
        <v>铁制垃圾桶</v>
      </c>
      <c r="U757" s="18">
        <f t="shared" si="128"/>
        <v>600</v>
      </c>
      <c r="V757" s="18" t="str">
        <f>IF(R757="","",VLOOKUP(R757,CUSTOMS!$E$3:$N$1470,5,FALSE))</f>
        <v>只</v>
      </c>
      <c r="W757" s="33">
        <f>IF(R757="","",VLOOKUP(R757,CUSTOMS!$E$3:$N$2548,6,FALSE))</f>
        <v>1.60625444207534</v>
      </c>
      <c r="X757" s="33">
        <f t="shared" si="129"/>
        <v>963.75266524520396</v>
      </c>
      <c r="Y757" s="18" t="str">
        <f>IF(R757="","",VLOOKUP(R757,CUSTOMS!$E$3:$N$2548,8,FALSE))</f>
        <v>美元</v>
      </c>
      <c r="Z757" s="18" t="str">
        <f>IF(R757="","",VLOOKUP(R757,CUSTOMS!$E$3:$N$2548,9,FALSE))</f>
        <v>中国</v>
      </c>
      <c r="AA757" s="18" t="str">
        <f>IF(R757="","",VLOOKUP(R757,CUSTOMS!$E$3:$N$2548,10,FALSE))</f>
        <v>泰国</v>
      </c>
      <c r="AB757" s="33">
        <f>IF(R757="","",VLOOKUP(G757,WMS!$E$3:$T$2203,15,FALSE))</f>
        <v>0.41749999999999998</v>
      </c>
      <c r="AC757" s="33">
        <f t="shared" si="130"/>
        <v>250.5</v>
      </c>
      <c r="AD757" s="33" t="str">
        <f>IF(S757="","",VLOOKUP(S757,海关监管条件!$A$1:$B$3000,2,FALSE))</f>
        <v>A</v>
      </c>
    </row>
    <row r="758" spans="1:30">
      <c r="A758" s="2">
        <v>43652</v>
      </c>
      <c r="B758" s="2">
        <v>43654</v>
      </c>
      <c r="C758" s="2" t="s">
        <v>4300</v>
      </c>
      <c r="D758" s="19" t="s">
        <v>1716</v>
      </c>
      <c r="E758" s="19" t="s">
        <v>3688</v>
      </c>
      <c r="F758" s="19">
        <v>42565994</v>
      </c>
      <c r="G758" s="17" t="str">
        <f t="shared" si="124"/>
        <v>KG-ROB-1903-00091-02963 /42565994</v>
      </c>
      <c r="H758" s="18">
        <f>IF(G758="","",VLOOKUP(G758,WMS!$E$3:$Q$2203,7,FALSE))</f>
        <v>6</v>
      </c>
      <c r="I758" s="18">
        <f>IF(G758="","",VLOOKUP(G758,WMS!$E$3:$Q$2203,8,FALSE))</f>
        <v>3</v>
      </c>
      <c r="J758" s="18">
        <f>IF(G758="","",VLOOKUP(G758,WMS!$E$3:$Q$2203,13,FALSE))</f>
        <v>1.9E-2</v>
      </c>
      <c r="K758" s="26" t="b">
        <f t="shared" si="125"/>
        <v>1</v>
      </c>
      <c r="L758" s="7">
        <v>67</v>
      </c>
      <c r="M758" s="27">
        <f>IF(G758="","",VLOOKUP(G758,WMS!$E$3:$U$2203,7,0)*L758)</f>
        <v>402</v>
      </c>
      <c r="N758" s="28" t="str">
        <f>IF(G758="","",VLOOKUP(G758,WMS!$E$3:$U$2203,17,0))</f>
        <v>A410</v>
      </c>
      <c r="O758" s="29">
        <f t="shared" si="126"/>
        <v>201</v>
      </c>
      <c r="P758" s="29">
        <f t="shared" si="127"/>
        <v>1.2729999999999999</v>
      </c>
      <c r="Q758" s="26" t="str">
        <f>IF(G758="","",VLOOKUP(G758,WMS!$E$3:$G$2203,2,FALSE))</f>
        <v>KAS19042301</v>
      </c>
      <c r="R758" s="26" t="str">
        <f>IF(G758="","",VLOOKUP(G758,WMS!$E$3:$G$2203,3,FALSE))</f>
        <v>KAS1904230102</v>
      </c>
      <c r="S758" s="17" t="str">
        <f>IF(R758="","",VLOOKUP(R758,CUSTOMS!$E$3:$N$2548,2,FALSE))</f>
        <v>7323990000</v>
      </c>
      <c r="T758" s="17" t="str">
        <f>IF(R758="","",VLOOKUP(R758,CUSTOMS!$E$3:$N$2548,3,FALSE))</f>
        <v>铁制挂杯架</v>
      </c>
      <c r="U758" s="18">
        <f t="shared" si="128"/>
        <v>402</v>
      </c>
      <c r="V758" s="18" t="str">
        <f>IF(R758="","",VLOOKUP(R758,CUSTOMS!$E$3:$N$1470,5,FALSE))</f>
        <v>只</v>
      </c>
      <c r="W758" s="33">
        <f>IF(R758="","",VLOOKUP(R758,CUSTOMS!$E$3:$N$2548,6,FALSE))</f>
        <v>1.3452380952381</v>
      </c>
      <c r="X758" s="33">
        <f t="shared" si="129"/>
        <v>540.78571428571615</v>
      </c>
      <c r="Y758" s="18" t="str">
        <f>IF(R758="","",VLOOKUP(R758,CUSTOMS!$E$3:$N$2548,8,FALSE))</f>
        <v>美元</v>
      </c>
      <c r="Z758" s="18" t="str">
        <f>IF(R758="","",VLOOKUP(R758,CUSTOMS!$E$3:$N$2548,9,FALSE))</f>
        <v>中国</v>
      </c>
      <c r="AA758" s="18" t="str">
        <f>IF(R758="","",VLOOKUP(R758,CUSTOMS!$E$3:$N$2548,10,FALSE))</f>
        <v>泰国</v>
      </c>
      <c r="AB758" s="33">
        <f>IF(R758="","",VLOOKUP(G758,WMS!$E$3:$T$2203,15,FALSE))</f>
        <v>0.44666666666666666</v>
      </c>
      <c r="AC758" s="33">
        <f t="shared" si="130"/>
        <v>179.56</v>
      </c>
      <c r="AD758" s="33" t="str">
        <f>IF(S758="","",VLOOKUP(S758,海关监管条件!$A$1:$B$3000,2,FALSE))</f>
        <v>A</v>
      </c>
    </row>
    <row r="759" spans="1:30">
      <c r="A759" s="2">
        <v>43652</v>
      </c>
      <c r="B759" s="2">
        <v>43654</v>
      </c>
      <c r="C759" s="2" t="s">
        <v>4300</v>
      </c>
      <c r="D759" s="19" t="s">
        <v>1716</v>
      </c>
      <c r="E759" s="19" t="s">
        <v>3684</v>
      </c>
      <c r="F759" s="19">
        <v>42617020</v>
      </c>
      <c r="G759" s="17" t="str">
        <f t="shared" si="124"/>
        <v>KG-ROB-1903-00091-02963/42617020</v>
      </c>
      <c r="H759" s="18">
        <f>IF(G759="","",VLOOKUP(G759,WMS!$E$3:$Q$2203,7,FALSE))</f>
        <v>8</v>
      </c>
      <c r="I759" s="18">
        <f>IF(G759="","",VLOOKUP(G759,WMS!$E$3:$Q$2203,8,FALSE))</f>
        <v>6.05</v>
      </c>
      <c r="J759" s="18">
        <f>IF(G759="","",VLOOKUP(G759,WMS!$E$3:$Q$2203,13,FALSE))</f>
        <v>1.7999999999999999E-2</v>
      </c>
      <c r="K759" s="26" t="b">
        <f t="shared" si="125"/>
        <v>1</v>
      </c>
      <c r="L759" s="7">
        <v>63</v>
      </c>
      <c r="M759" s="27">
        <f>IF(G759="","",VLOOKUP(G759,WMS!$E$3:$U$2203,7,0)*L759)</f>
        <v>504</v>
      </c>
      <c r="N759" s="28" t="str">
        <f>IF(G759="","",VLOOKUP(G759,WMS!$E$3:$U$2203,17,0))</f>
        <v>A38-303</v>
      </c>
      <c r="O759" s="29">
        <f t="shared" si="126"/>
        <v>381.15</v>
      </c>
      <c r="P759" s="29">
        <f t="shared" si="127"/>
        <v>1.1339999999999999</v>
      </c>
      <c r="Q759" s="26" t="str">
        <f>IF(G759="","",VLOOKUP(G759,WMS!$E$3:$G$2203,2,FALSE))</f>
        <v>KAS19042302</v>
      </c>
      <c r="R759" s="26" t="str">
        <f>IF(G759="","",VLOOKUP(G759,WMS!$E$3:$G$2203,3,FALSE))</f>
        <v>KAS1904230204</v>
      </c>
      <c r="S759" s="17" t="str">
        <f>IF(R759="","",VLOOKUP(R759,CUSTOMS!$E$3:$N$2548,2,FALSE))</f>
        <v>9403900099</v>
      </c>
      <c r="T759" s="17" t="str">
        <f>IF(R759="","",VLOOKUP(R759,CUSTOMS!$E$3:$N$2548,3,FALSE))</f>
        <v>储物架支柱</v>
      </c>
      <c r="U759" s="18">
        <f t="shared" si="128"/>
        <v>504</v>
      </c>
      <c r="V759" s="18" t="str">
        <f>IF(R759="","",VLOOKUP(R759,CUSTOMS!$E$3:$N$1470,5,FALSE))</f>
        <v>只</v>
      </c>
      <c r="W759" s="33">
        <f>IF(R759="","",VLOOKUP(R759,CUSTOMS!$E$3:$N$2548,6,FALSE))</f>
        <v>1.59286898839138</v>
      </c>
      <c r="X759" s="33">
        <f t="shared" si="129"/>
        <v>802.80597014925559</v>
      </c>
      <c r="Y759" s="18" t="str">
        <f>IF(R759="","",VLOOKUP(R759,CUSTOMS!$E$3:$N$2548,8,FALSE))</f>
        <v>美元</v>
      </c>
      <c r="Z759" s="18" t="str">
        <f>IF(R759="","",VLOOKUP(R759,CUSTOMS!$E$3:$N$2548,9,FALSE))</f>
        <v>中国</v>
      </c>
      <c r="AA759" s="18" t="str">
        <f>IF(R759="","",VLOOKUP(R759,CUSTOMS!$E$3:$N$2548,10,FALSE))</f>
        <v>泰国</v>
      </c>
      <c r="AB759" s="33">
        <f>IF(R759="","",VLOOKUP(G759,WMS!$E$3:$T$2203,15,FALSE))</f>
        <v>0.66875000000000007</v>
      </c>
      <c r="AC759" s="33">
        <f t="shared" si="130"/>
        <v>337.05</v>
      </c>
      <c r="AD759" s="33" t="str">
        <f>IF(S759="","",VLOOKUP(S759,海关监管条件!$A$1:$B$3000,2,FALSE))</f>
        <v xml:space="preserve">无 </v>
      </c>
    </row>
    <row r="760" spans="1:30">
      <c r="A760" s="2">
        <v>43652</v>
      </c>
      <c r="B760" s="2">
        <v>43654</v>
      </c>
      <c r="C760" s="2" t="s">
        <v>4300</v>
      </c>
      <c r="D760" s="19" t="s">
        <v>1716</v>
      </c>
      <c r="E760" s="19" t="s">
        <v>3684</v>
      </c>
      <c r="F760" s="19">
        <v>42617068</v>
      </c>
      <c r="G760" s="17" t="str">
        <f t="shared" si="124"/>
        <v>KG-ROB-1903-00091-02963/42617068</v>
      </c>
      <c r="H760" s="18">
        <f>IF(G760="","",VLOOKUP(G760,WMS!$E$3:$Q$2203,7,FALSE))</f>
        <v>4</v>
      </c>
      <c r="I760" s="18">
        <f>IF(G760="","",VLOOKUP(G760,WMS!$E$3:$Q$2203,8,FALSE))</f>
        <v>5.25</v>
      </c>
      <c r="J760" s="18">
        <f>IF(G760="","",VLOOKUP(G760,WMS!$E$3:$Q$2203,13,FALSE))</f>
        <v>4.1000000000000002E-2</v>
      </c>
      <c r="K760" s="26" t="b">
        <f t="shared" si="125"/>
        <v>1</v>
      </c>
      <c r="L760" s="7">
        <v>125</v>
      </c>
      <c r="M760" s="27">
        <f>IF(G760="","",VLOOKUP(G760,WMS!$E$3:$U$2203,7,0)*L760)</f>
        <v>500</v>
      </c>
      <c r="N760" s="28" t="str">
        <f>IF(G760="","",VLOOKUP(G760,WMS!$E$3:$U$2203,17,0))</f>
        <v>A424</v>
      </c>
      <c r="O760" s="29">
        <f t="shared" si="126"/>
        <v>656.25</v>
      </c>
      <c r="P760" s="29">
        <f t="shared" si="127"/>
        <v>5.125</v>
      </c>
      <c r="Q760" s="26" t="str">
        <f>IF(G760="","",VLOOKUP(G760,WMS!$E$3:$G$2203,2,FALSE))</f>
        <v>KAS19042302</v>
      </c>
      <c r="R760" s="26" t="str">
        <f>IF(G760="","",VLOOKUP(G760,WMS!$E$3:$G$2203,3,FALSE))</f>
        <v>KAS1904230201</v>
      </c>
      <c r="S760" s="17" t="str">
        <f>IF(R760="","",VLOOKUP(R760,CUSTOMS!$E$3:$N$2548,2,FALSE))</f>
        <v>9403900099</v>
      </c>
      <c r="T760" s="17" t="str">
        <f>IF(R760="","",VLOOKUP(R760,CUSTOMS!$E$3:$N$2548,3,FALSE))</f>
        <v>储物架层网</v>
      </c>
      <c r="U760" s="18">
        <f t="shared" si="128"/>
        <v>500</v>
      </c>
      <c r="V760" s="18" t="str">
        <f>IF(R760="","",VLOOKUP(R760,CUSTOMS!$E$3:$N$1470,5,FALSE))</f>
        <v>只</v>
      </c>
      <c r="W760" s="33">
        <f>IF(R760="","",VLOOKUP(R760,CUSTOMS!$E$3:$N$2548,6,FALSE))</f>
        <v>2.5298507462686599</v>
      </c>
      <c r="X760" s="33">
        <f t="shared" si="129"/>
        <v>1264.9253731343299</v>
      </c>
      <c r="Y760" s="18" t="str">
        <f>IF(R760="","",VLOOKUP(R760,CUSTOMS!$E$3:$N$2548,8,FALSE))</f>
        <v>美元</v>
      </c>
      <c r="Z760" s="18" t="str">
        <f>IF(R760="","",VLOOKUP(R760,CUSTOMS!$E$3:$N$2548,9,FALSE))</f>
        <v>中国</v>
      </c>
      <c r="AA760" s="18" t="str">
        <f>IF(R760="","",VLOOKUP(R760,CUSTOMS!$E$3:$N$2548,10,FALSE))</f>
        <v>泰国</v>
      </c>
      <c r="AB760" s="33">
        <f>IF(R760="","",VLOOKUP(G760,WMS!$E$3:$T$2203,15,FALSE))</f>
        <v>1.1225000000000001</v>
      </c>
      <c r="AC760" s="33">
        <f t="shared" si="130"/>
        <v>561.25</v>
      </c>
      <c r="AD760" s="33" t="str">
        <f>IF(S760="","",VLOOKUP(S760,海关监管条件!$A$1:$B$3000,2,FALSE))</f>
        <v xml:space="preserve">无 </v>
      </c>
    </row>
    <row r="761" spans="1:30">
      <c r="A761" s="2">
        <v>43652</v>
      </c>
      <c r="B761" s="2">
        <v>43654</v>
      </c>
      <c r="C761" s="2" t="s">
        <v>4300</v>
      </c>
      <c r="D761" s="19" t="s">
        <v>1716</v>
      </c>
      <c r="E761" s="19" t="s">
        <v>3688</v>
      </c>
      <c r="F761" s="19">
        <v>42688426</v>
      </c>
      <c r="G761" s="17" t="str">
        <f t="shared" si="124"/>
        <v>KG-ROB-1903-00091-02963 /42688426</v>
      </c>
      <c r="H761" s="18">
        <f>IF(G761="","",VLOOKUP(G761,WMS!$E$3:$Q$2203,7,FALSE))</f>
        <v>6</v>
      </c>
      <c r="I761" s="18">
        <f>IF(G761="","",VLOOKUP(G761,WMS!$E$3:$Q$2203,8,FALSE))</f>
        <v>1.7</v>
      </c>
      <c r="J761" s="18">
        <f>IF(G761="","",VLOOKUP(G761,WMS!$E$3:$Q$2203,13,FALSE))</f>
        <v>1.4E-2</v>
      </c>
      <c r="K761" s="26" t="b">
        <f t="shared" si="125"/>
        <v>1</v>
      </c>
      <c r="L761" s="7">
        <v>84</v>
      </c>
      <c r="M761" s="27">
        <f>IF(G761="","",VLOOKUP(G761,WMS!$E$3:$U$2203,7,0)*L761)</f>
        <v>504</v>
      </c>
      <c r="N761" s="28" t="str">
        <f>IF(G761="","",VLOOKUP(G761,WMS!$E$3:$U$2203,17,0))</f>
        <v>A410</v>
      </c>
      <c r="O761" s="29">
        <f t="shared" si="126"/>
        <v>142.79999999999998</v>
      </c>
      <c r="P761" s="29">
        <f t="shared" si="127"/>
        <v>1.1759999999999999</v>
      </c>
      <c r="Q761" s="26" t="str">
        <f>IF(G761="","",VLOOKUP(G761,WMS!$E$3:$G$2203,2,FALSE))</f>
        <v>KAS19042301</v>
      </c>
      <c r="R761" s="26" t="str">
        <f>IF(G761="","",VLOOKUP(G761,WMS!$E$3:$G$2203,3,FALSE))</f>
        <v>KAS1904230104</v>
      </c>
      <c r="S761" s="17" t="str">
        <f>IF(R761="","",VLOOKUP(R761,CUSTOMS!$E$3:$N$2548,2,FALSE))</f>
        <v>7323990000</v>
      </c>
      <c r="T761" s="17" t="str">
        <f>IF(R761="","",VLOOKUP(R761,CUSTOMS!$E$3:$N$2548,3,FALSE))</f>
        <v>铁制刀叉桶</v>
      </c>
      <c r="U761" s="18">
        <f t="shared" si="128"/>
        <v>504</v>
      </c>
      <c r="V761" s="18" t="str">
        <f>IF(R761="","",VLOOKUP(R761,CUSTOMS!$E$3:$N$1470,5,FALSE))</f>
        <v>只</v>
      </c>
      <c r="W761" s="33">
        <f>IF(R761="","",VLOOKUP(R761,CUSTOMS!$E$3:$N$2548,6,FALSE))</f>
        <v>1.0708362947168899</v>
      </c>
      <c r="X761" s="33">
        <f t="shared" si="129"/>
        <v>539.70149253731256</v>
      </c>
      <c r="Y761" s="18" t="str">
        <f>IF(R761="","",VLOOKUP(R761,CUSTOMS!$E$3:$N$2548,8,FALSE))</f>
        <v>美元</v>
      </c>
      <c r="Z761" s="18" t="str">
        <f>IF(R761="","",VLOOKUP(R761,CUSTOMS!$E$3:$N$2548,9,FALSE))</f>
        <v>中国</v>
      </c>
      <c r="AA761" s="18" t="str">
        <f>IF(R761="","",VLOOKUP(R761,CUSTOMS!$E$3:$N$2548,10,FALSE))</f>
        <v>泰国</v>
      </c>
      <c r="AB761" s="33">
        <f>IF(R761="","",VLOOKUP(G761,WMS!$E$3:$T$2203,15,FALSE))</f>
        <v>0.25</v>
      </c>
      <c r="AC761" s="33">
        <f t="shared" si="130"/>
        <v>126</v>
      </c>
      <c r="AD761" s="33" t="str">
        <f>IF(S761="","",VLOOKUP(S761,海关监管条件!$A$1:$B$3000,2,FALSE))</f>
        <v>A</v>
      </c>
    </row>
    <row r="762" spans="1:30">
      <c r="A762" s="2">
        <v>43652</v>
      </c>
      <c r="B762" s="2">
        <v>43654</v>
      </c>
      <c r="C762" s="2" t="s">
        <v>4301</v>
      </c>
      <c r="D762" s="19" t="s">
        <v>1079</v>
      </c>
      <c r="E762" s="19" t="s">
        <v>3338</v>
      </c>
      <c r="F762" s="19">
        <v>42022879</v>
      </c>
      <c r="G762" s="17" t="str">
        <f t="shared" si="124"/>
        <v>KG-ROB-1901-00064-01535/42022879</v>
      </c>
      <c r="H762" s="18">
        <f>IF(G762="","",VLOOKUP(G762,WMS!$E$3:$Q$2203,7,FALSE))</f>
        <v>72</v>
      </c>
      <c r="I762" s="18">
        <f>IF(G762="","",VLOOKUP(G762,WMS!$E$3:$Q$2203,8,FALSE))</f>
        <v>4.6500000000000004</v>
      </c>
      <c r="J762" s="18">
        <f>IF(G762="","",VLOOKUP(G762,WMS!$E$3:$Q$2203,13,FALSE))</f>
        <v>4.0000000000000001E-3</v>
      </c>
      <c r="K762" s="26" t="b">
        <f t="shared" si="125"/>
        <v>1</v>
      </c>
      <c r="L762" s="7">
        <v>18</v>
      </c>
      <c r="M762" s="27">
        <f>IF(G762="","",VLOOKUP(G762,WMS!$E$3:$U$2203,7,0)*L762)</f>
        <v>1296</v>
      </c>
      <c r="N762" s="28" t="str">
        <f>IF(G762="","",VLOOKUP(G762,WMS!$E$3:$U$2203,17,0))</f>
        <v>A14-102</v>
      </c>
      <c r="O762" s="29">
        <f t="shared" si="126"/>
        <v>83.7</v>
      </c>
      <c r="P762" s="29">
        <f t="shared" si="127"/>
        <v>7.2000000000000008E-2</v>
      </c>
      <c r="Q762" s="26" t="str">
        <f>IF(G762="","",VLOOKUP(G762,WMS!$E$3:$G$2203,2,FALSE))</f>
        <v>KAS19011805</v>
      </c>
      <c r="R762" s="26" t="str">
        <f>IF(G762="","",VLOOKUP(G762,WMS!$E$3:$G$2203,3,FALSE))</f>
        <v>KAS1901180502</v>
      </c>
      <c r="S762" s="17" t="str">
        <f>IF(R762="","",VLOOKUP(R762,CUSTOMS!$E$3:$N$2548,2,FALSE))</f>
        <v>8215990000</v>
      </c>
      <c r="T762" s="17" t="str">
        <f>IF(R762="","",VLOOKUP(R762,CUSTOMS!$E$3:$N$2548,3,FALSE))</f>
        <v>餐厨用具</v>
      </c>
      <c r="U762" s="18">
        <f t="shared" si="128"/>
        <v>1296</v>
      </c>
      <c r="V762" s="18" t="str">
        <f>IF(R762="","",VLOOKUP(R762,CUSTOMS!$E$3:$N$1470,5,FALSE))</f>
        <v>把</v>
      </c>
      <c r="W762" s="33">
        <f>IF(R762="","",VLOOKUP(R762,CUSTOMS!$E$3:$N$2548,6,FALSE))</f>
        <v>0.25</v>
      </c>
      <c r="X762" s="33">
        <f t="shared" si="129"/>
        <v>324</v>
      </c>
      <c r="Y762" s="18" t="str">
        <f>IF(R762="","",VLOOKUP(R762,CUSTOMS!$E$3:$N$2548,8,FALSE))</f>
        <v>美元</v>
      </c>
      <c r="Z762" s="18" t="str">
        <f>IF(R762="","",VLOOKUP(R762,CUSTOMS!$E$3:$N$2548,9,FALSE))</f>
        <v>中国</v>
      </c>
      <c r="AA762" s="18" t="str">
        <f>IF(R762="","",VLOOKUP(R762,CUSTOMS!$E$3:$N$2548,10,FALSE))</f>
        <v>泰国</v>
      </c>
      <c r="AB762" s="33">
        <f>IF(R762="","",VLOOKUP(G762,WMS!$E$3:$T$2203,15,FALSE))</f>
        <v>5.6944444444444443E-2</v>
      </c>
      <c r="AC762" s="33">
        <f t="shared" si="130"/>
        <v>73.8</v>
      </c>
      <c r="AD762" s="33" t="str">
        <f>IF(S762="","",VLOOKUP(S762,海关监管条件!$A$1:$B$3000,2,FALSE))</f>
        <v>A</v>
      </c>
    </row>
    <row r="763" spans="1:30">
      <c r="A763" s="2">
        <v>43652</v>
      </c>
      <c r="B763" s="2">
        <v>43654</v>
      </c>
      <c r="C763" s="2" t="s">
        <v>4301</v>
      </c>
      <c r="D763" s="19" t="s">
        <v>1573</v>
      </c>
      <c r="E763" s="19" t="s">
        <v>3596</v>
      </c>
      <c r="F763" s="19">
        <v>42566014</v>
      </c>
      <c r="G763" s="17" t="str">
        <f t="shared" si="124"/>
        <v>KG-ROB-1903-00091-02938/42566014</v>
      </c>
      <c r="H763" s="18">
        <f>IF(G763="","",VLOOKUP(G763,WMS!$E$3:$Q$2203,7,FALSE))</f>
        <v>6</v>
      </c>
      <c r="I763" s="18">
        <f>IF(G763="","",VLOOKUP(G763,WMS!$E$3:$Q$2203,8,FALSE))</f>
        <v>3.05</v>
      </c>
      <c r="J763" s="18">
        <f>IF(G763="","",VLOOKUP(G763,WMS!$E$3:$Q$2203,13,FALSE))</f>
        <v>1.4999999999999999E-2</v>
      </c>
      <c r="K763" s="26" t="b">
        <f t="shared" si="125"/>
        <v>1</v>
      </c>
      <c r="L763" s="7">
        <v>34</v>
      </c>
      <c r="M763" s="27">
        <f>IF(G763="","",VLOOKUP(G763,WMS!$E$3:$U$2203,7,0)*L763)</f>
        <v>204</v>
      </c>
      <c r="N763" s="28" t="str">
        <f>IF(G763="","",VLOOKUP(G763,WMS!$E$3:$U$2203,17,0))</f>
        <v>A15-303</v>
      </c>
      <c r="O763" s="29">
        <f t="shared" si="126"/>
        <v>103.69999999999999</v>
      </c>
      <c r="P763" s="29">
        <f t="shared" si="127"/>
        <v>0.51</v>
      </c>
      <c r="Q763" s="26" t="str">
        <f>IF(G763="","",VLOOKUP(G763,WMS!$E$3:$G$2203,2,FALSE))</f>
        <v>KAS19040201</v>
      </c>
      <c r="R763" s="26" t="str">
        <f>IF(G763="","",VLOOKUP(G763,WMS!$E$3:$G$2203,3,FALSE))</f>
        <v>KAS1904020101</v>
      </c>
      <c r="S763" s="17" t="str">
        <f>IF(R763="","",VLOOKUP(R763,CUSTOMS!$E$3:$N$2548,2,FALSE))</f>
        <v>3924100000</v>
      </c>
      <c r="T763" s="17" t="str">
        <f>IF(R763="","",VLOOKUP(R763,CUSTOMS!$E$3:$N$2548,3,FALSE))</f>
        <v>5件套塑料厨具</v>
      </c>
      <c r="U763" s="18">
        <f t="shared" si="128"/>
        <v>204</v>
      </c>
      <c r="V763" s="18" t="str">
        <f>IF(R763="","",VLOOKUP(R763,CUSTOMS!$E$3:$N$1470,5,FALSE))</f>
        <v>套</v>
      </c>
      <c r="W763" s="33">
        <f>IF(R763="","",VLOOKUP(R763,CUSTOMS!$E$3:$N$2548,6,FALSE))</f>
        <v>2</v>
      </c>
      <c r="X763" s="33">
        <f t="shared" si="129"/>
        <v>408</v>
      </c>
      <c r="Y763" s="18" t="str">
        <f>IF(R763="","",VLOOKUP(R763,CUSTOMS!$E$3:$N$2548,8,FALSE))</f>
        <v>美元</v>
      </c>
      <c r="Z763" s="18" t="str">
        <f>IF(R763="","",VLOOKUP(R763,CUSTOMS!$E$3:$N$2548,9,FALSE))</f>
        <v>中国</v>
      </c>
      <c r="AA763" s="18" t="str">
        <f>IF(R763="","",VLOOKUP(R763,CUSTOMS!$E$3:$N$2548,10,FALSE))</f>
        <v>泰国</v>
      </c>
      <c r="AB763" s="33">
        <f>IF(R763="","",VLOOKUP(G763,WMS!$E$3:$T$2203,15,FALSE))</f>
        <v>0.46333333333333326</v>
      </c>
      <c r="AC763" s="33">
        <f t="shared" si="130"/>
        <v>94.519999999999982</v>
      </c>
      <c r="AD763" s="33" t="str">
        <f>IF(S763="","",VLOOKUP(S763,海关监管条件!$A$1:$B$3000,2,FALSE))</f>
        <v xml:space="preserve">A </v>
      </c>
    </row>
    <row r="764" spans="1:30">
      <c r="A764" s="2">
        <v>43652</v>
      </c>
      <c r="B764" s="2">
        <v>43654</v>
      </c>
      <c r="C764" s="2" t="s">
        <v>4301</v>
      </c>
      <c r="D764" s="3" t="s">
        <v>1716</v>
      </c>
      <c r="E764" s="3" t="s">
        <v>3684</v>
      </c>
      <c r="F764" s="3" t="s">
        <v>4302</v>
      </c>
      <c r="G764" s="17" t="str">
        <f t="shared" si="124"/>
        <v>KG-ROB-1903-00091-02963/42616993</v>
      </c>
      <c r="H764" s="18">
        <f>IF(G764="","",VLOOKUP(G764,WMS!$E$3:$Q$2203,7,FALSE))</f>
        <v>8</v>
      </c>
      <c r="I764" s="18">
        <f>IF(G764="","",VLOOKUP(G764,WMS!$E$3:$Q$2203,8,FALSE))</f>
        <v>3.2</v>
      </c>
      <c r="J764" s="18">
        <f>IF(G764="","",VLOOKUP(G764,WMS!$E$3:$Q$2203,13,FALSE))</f>
        <v>1.0999999999999999E-2</v>
      </c>
      <c r="K764" s="26" t="b">
        <f t="shared" si="125"/>
        <v>1</v>
      </c>
      <c r="L764" s="7">
        <v>75</v>
      </c>
      <c r="M764" s="27">
        <f>IF(G764="","",VLOOKUP(G764,WMS!$E$3:$U$2203,7,0)*L764)</f>
        <v>600</v>
      </c>
      <c r="N764" s="28" t="str">
        <f>IF(G764="","",VLOOKUP(G764,WMS!$E$3:$U$2203,17,0))</f>
        <v>A38-303</v>
      </c>
      <c r="O764" s="29">
        <f t="shared" si="126"/>
        <v>240</v>
      </c>
      <c r="P764" s="29">
        <f t="shared" si="127"/>
        <v>0.82499999999999996</v>
      </c>
      <c r="Q764" s="26" t="str">
        <f>IF(G764="","",VLOOKUP(G764,WMS!$E$3:$G$2203,2,FALSE))</f>
        <v>KAS19042302</v>
      </c>
      <c r="R764" s="26" t="str">
        <f>IF(G764="","",VLOOKUP(G764,WMS!$E$3:$G$2203,3,FALSE))</f>
        <v>KAS1904230203</v>
      </c>
      <c r="S764" s="17" t="str">
        <f>IF(R764="","",VLOOKUP(R764,CUSTOMS!$E$3:$N$2548,2,FALSE))</f>
        <v>9403900099</v>
      </c>
      <c r="T764" s="17" t="str">
        <f>IF(R764="","",VLOOKUP(R764,CUSTOMS!$E$3:$N$2548,3,FALSE))</f>
        <v>储物架支柱</v>
      </c>
      <c r="U764" s="18">
        <f t="shared" si="128"/>
        <v>600</v>
      </c>
      <c r="V764" s="18" t="str">
        <f>IF(R764="","",VLOOKUP(R764,CUSTOMS!$E$3:$N$1470,5,FALSE))</f>
        <v>只</v>
      </c>
      <c r="W764" s="33">
        <f>IF(R764="","",VLOOKUP(R764,CUSTOMS!$E$3:$N$2548,6,FALSE))</f>
        <v>0.82989812840559096</v>
      </c>
      <c r="X764" s="33">
        <f t="shared" si="129"/>
        <v>497.93887704335458</v>
      </c>
      <c r="Y764" s="18" t="str">
        <f>IF(R764="","",VLOOKUP(R764,CUSTOMS!$E$3:$N$2548,8,FALSE))</f>
        <v>美元</v>
      </c>
      <c r="Z764" s="18" t="str">
        <f>IF(R764="","",VLOOKUP(R764,CUSTOMS!$E$3:$N$2548,9,FALSE))</f>
        <v>中国</v>
      </c>
      <c r="AA764" s="18" t="str">
        <f>IF(R764="","",VLOOKUP(R764,CUSTOMS!$E$3:$N$2548,10,FALSE))</f>
        <v>泰国</v>
      </c>
      <c r="AB764" s="33">
        <f>IF(R764="","",VLOOKUP(G764,WMS!$E$3:$T$2203,15,FALSE))</f>
        <v>0.30625000000000002</v>
      </c>
      <c r="AC764" s="33">
        <f t="shared" si="130"/>
        <v>183.75</v>
      </c>
      <c r="AD764" s="33" t="str">
        <f>IF(S764="","",VLOOKUP(S764,海关监管条件!$A$1:$B$3000,2,FALSE))</f>
        <v xml:space="preserve">无 </v>
      </c>
    </row>
    <row r="765" spans="1:30">
      <c r="A765" s="2">
        <v>43652</v>
      </c>
      <c r="B765" s="2">
        <v>43654</v>
      </c>
      <c r="C765" s="2" t="s">
        <v>4301</v>
      </c>
      <c r="D765" s="3" t="s">
        <v>1716</v>
      </c>
      <c r="E765" s="3" t="s">
        <v>3684</v>
      </c>
      <c r="F765" s="3" t="s">
        <v>4303</v>
      </c>
      <c r="G765" s="17" t="str">
        <f t="shared" si="124"/>
        <v>KG-ROB-1903-00091-02963/42617365</v>
      </c>
      <c r="H765" s="18">
        <f>IF(G765="","",VLOOKUP(G765,WMS!$E$3:$Q$2203,7,FALSE))</f>
        <v>4</v>
      </c>
      <c r="I765" s="18">
        <f>IF(G765="","",VLOOKUP(G765,WMS!$E$3:$Q$2203,8,FALSE))</f>
        <v>7.65</v>
      </c>
      <c r="J765" s="18">
        <f>IF(G765="","",VLOOKUP(G765,WMS!$E$3:$Q$2203,13,FALSE))</f>
        <v>6.0999999999999999E-2</v>
      </c>
      <c r="K765" s="26" t="b">
        <f t="shared" si="125"/>
        <v>1</v>
      </c>
      <c r="L765" s="7">
        <v>125</v>
      </c>
      <c r="M765" s="27">
        <f>IF(G765="","",VLOOKUP(G765,WMS!$E$3:$U$2203,7,0)*L765)</f>
        <v>500</v>
      </c>
      <c r="N765" s="28" t="str">
        <f>IF(G765="","",VLOOKUP(G765,WMS!$E$3:$U$2203,17,0))</f>
        <v>A403</v>
      </c>
      <c r="O765" s="29">
        <f t="shared" si="126"/>
        <v>956.25</v>
      </c>
      <c r="P765" s="29">
        <f t="shared" si="127"/>
        <v>7.625</v>
      </c>
      <c r="Q765" s="26" t="str">
        <f>IF(G765="","",VLOOKUP(G765,WMS!$E$3:$G$2203,2,FALSE))</f>
        <v>KAS19042302</v>
      </c>
      <c r="R765" s="26" t="str">
        <f>IF(G765="","",VLOOKUP(G765,WMS!$E$3:$G$2203,3,FALSE))</f>
        <v>KAS1904230202</v>
      </c>
      <c r="S765" s="17" t="str">
        <f>IF(R765="","",VLOOKUP(R765,CUSTOMS!$E$3:$N$2548,2,FALSE))</f>
        <v>9403900099</v>
      </c>
      <c r="T765" s="17" t="str">
        <f>IF(R765="","",VLOOKUP(R765,CUSTOMS!$E$3:$N$2548,3,FALSE))</f>
        <v>储物架层网</v>
      </c>
      <c r="U765" s="18">
        <f t="shared" si="128"/>
        <v>500</v>
      </c>
      <c r="V765" s="18" t="str">
        <f>IF(R765="","",VLOOKUP(R765,CUSTOMS!$E$3:$N$1470,5,FALSE))</f>
        <v>只</v>
      </c>
      <c r="W765" s="33">
        <f>IF(R765="","",VLOOKUP(R765,CUSTOMS!$E$3:$N$2548,6,FALSE))</f>
        <v>3.2352641554134101</v>
      </c>
      <c r="X765" s="33">
        <f t="shared" si="129"/>
        <v>1617.6320777067051</v>
      </c>
      <c r="Y765" s="18" t="str">
        <f>IF(R765="","",VLOOKUP(R765,CUSTOMS!$E$3:$N$2548,8,FALSE))</f>
        <v>美元</v>
      </c>
      <c r="Z765" s="18" t="str">
        <f>IF(R765="","",VLOOKUP(R765,CUSTOMS!$E$3:$N$2548,9,FALSE))</f>
        <v>中国</v>
      </c>
      <c r="AA765" s="18" t="str">
        <f>IF(R765="","",VLOOKUP(R765,CUSTOMS!$E$3:$N$2548,10,FALSE))</f>
        <v>泰国</v>
      </c>
      <c r="AB765" s="33">
        <f>IF(R765="","",VLOOKUP(G765,WMS!$E$3:$T$2203,15,FALSE))</f>
        <v>1.5649999999999999</v>
      </c>
      <c r="AC765" s="33">
        <f t="shared" si="130"/>
        <v>782.5</v>
      </c>
      <c r="AD765" s="33" t="str">
        <f>IF(S765="","",VLOOKUP(S765,海关监管条件!$A$1:$B$3000,2,FALSE))</f>
        <v xml:space="preserve">无 </v>
      </c>
    </row>
    <row r="766" spans="1:30">
      <c r="A766" s="2">
        <v>43652</v>
      </c>
      <c r="B766" s="2">
        <v>43654</v>
      </c>
      <c r="C766" s="2" t="s">
        <v>4301</v>
      </c>
      <c r="D766" s="3" t="s">
        <v>1732</v>
      </c>
      <c r="E766" s="3" t="s">
        <v>3689</v>
      </c>
      <c r="F766" s="3" t="s">
        <v>4304</v>
      </c>
      <c r="G766" s="17" t="str">
        <f t="shared" si="124"/>
        <v>KG-ROB-1903-00091-03076/42425274</v>
      </c>
      <c r="H766" s="18">
        <f>IF(G766="","",VLOOKUP(G766,WMS!$E$3:$Q$2203,7,FALSE))</f>
        <v>6</v>
      </c>
      <c r="I766" s="18">
        <f>IF(G766="","",VLOOKUP(G766,WMS!$E$3:$Q$2203,8,FALSE))</f>
        <v>7.4</v>
      </c>
      <c r="J766" s="18">
        <f>IF(G766="","",VLOOKUP(G766,WMS!$E$3:$Q$2203,13,FALSE))</f>
        <v>2.7E-2</v>
      </c>
      <c r="K766" s="26" t="b">
        <f t="shared" si="125"/>
        <v>1</v>
      </c>
      <c r="L766" s="7">
        <v>34</v>
      </c>
      <c r="M766" s="27">
        <f>IF(G766="","",VLOOKUP(G766,WMS!$E$3:$U$2203,7,0)*L766)</f>
        <v>204</v>
      </c>
      <c r="N766" s="28" t="str">
        <f>IF(G766="","",VLOOKUP(G766,WMS!$E$3:$U$2203,17,0))</f>
        <v>A402</v>
      </c>
      <c r="O766" s="29">
        <f t="shared" si="126"/>
        <v>251.60000000000002</v>
      </c>
      <c r="P766" s="29">
        <f t="shared" si="127"/>
        <v>0.91800000000000004</v>
      </c>
      <c r="Q766" s="26" t="str">
        <f>IF(G766="","",VLOOKUP(G766,WMS!$E$3:$G$2203,2,FALSE))</f>
        <v>KAS19042801</v>
      </c>
      <c r="R766" s="26" t="str">
        <f>IF(G766="","",VLOOKUP(G766,WMS!$E$3:$G$2203,3,FALSE))</f>
        <v>KAS1904280101</v>
      </c>
      <c r="S766" s="17" t="str">
        <f>IF(R766="","",VLOOKUP(R766,CUSTOMS!$E$3:$N$2548,2,FALSE))</f>
        <v>6913100000</v>
      </c>
      <c r="T766" s="17" t="str">
        <f>IF(R766="","",VLOOKUP(R766,CUSTOMS!$E$3:$N$2548,3,FALSE))</f>
        <v>陈设瓷:花盆</v>
      </c>
      <c r="U766" s="18">
        <f t="shared" si="128"/>
        <v>204</v>
      </c>
      <c r="V766" s="18" t="str">
        <f>IF(R766="","",VLOOKUP(R766,CUSTOMS!$E$3:$N$1470,5,FALSE))</f>
        <v>只</v>
      </c>
      <c r="W766" s="33">
        <f>IF(R766="","",VLOOKUP(R766,CUSTOMS!$E$3:$N$2548,6,FALSE))</f>
        <v>1</v>
      </c>
      <c r="X766" s="33">
        <f t="shared" si="129"/>
        <v>204</v>
      </c>
      <c r="Y766" s="18" t="str">
        <f>IF(R766="","",VLOOKUP(R766,CUSTOMS!$E$3:$N$2548,8,FALSE))</f>
        <v>港币</v>
      </c>
      <c r="Z766" s="18" t="str">
        <f>IF(R766="","",VLOOKUP(R766,CUSTOMS!$E$3:$N$2548,9,FALSE))</f>
        <v>中国</v>
      </c>
      <c r="AA766" s="18" t="str">
        <f>IF(R766="","",VLOOKUP(R766,CUSTOMS!$E$3:$N$2548,10,FALSE))</f>
        <v>泰国</v>
      </c>
      <c r="AB766" s="33">
        <f>IF(R766="","",VLOOKUP(G766,WMS!$E$3:$T$2203,15,FALSE))</f>
        <v>1</v>
      </c>
      <c r="AC766" s="33">
        <f t="shared" si="130"/>
        <v>204</v>
      </c>
      <c r="AD766" s="33" t="str">
        <f>IF(S766="","",VLOOKUP(S766,海关监管条件!$A$1:$B$3000,2,FALSE))</f>
        <v>无</v>
      </c>
    </row>
    <row r="767" spans="1:30">
      <c r="A767" s="2">
        <v>43652</v>
      </c>
      <c r="B767" s="2">
        <v>43654</v>
      </c>
      <c r="C767" s="2" t="s">
        <v>4301</v>
      </c>
      <c r="D767" s="3" t="s">
        <v>1732</v>
      </c>
      <c r="E767" s="3" t="s">
        <v>3689</v>
      </c>
      <c r="F767" s="3" t="s">
        <v>4305</v>
      </c>
      <c r="G767" s="17" t="str">
        <f t="shared" si="124"/>
        <v>KG-ROB-1903-00091-03076/42621690</v>
      </c>
      <c r="H767" s="18">
        <f>IF(G767="","",VLOOKUP(G767,WMS!$E$3:$Q$2203,7,FALSE))</f>
        <v>6</v>
      </c>
      <c r="I767" s="18">
        <f>IF(G767="","",VLOOKUP(G767,WMS!$E$3:$Q$2203,8,FALSE))</f>
        <v>8.6</v>
      </c>
      <c r="J767" s="18">
        <f>IF(G767="","",VLOOKUP(G767,WMS!$E$3:$Q$2203,13,FALSE))</f>
        <v>3.5000000000000003E-2</v>
      </c>
      <c r="K767" s="26" t="b">
        <f t="shared" si="125"/>
        <v>1</v>
      </c>
      <c r="L767" s="7">
        <v>34</v>
      </c>
      <c r="M767" s="27">
        <f>IF(G767="","",VLOOKUP(G767,WMS!$E$3:$U$2203,7,0)*L767)</f>
        <v>204</v>
      </c>
      <c r="N767" s="28" t="str">
        <f>IF(G767="","",VLOOKUP(G767,WMS!$E$3:$U$2203,17,0))</f>
        <v>A402</v>
      </c>
      <c r="O767" s="29">
        <f t="shared" si="126"/>
        <v>292.39999999999998</v>
      </c>
      <c r="P767" s="29">
        <f t="shared" si="127"/>
        <v>1.1900000000000002</v>
      </c>
      <c r="Q767" s="26" t="str">
        <f>IF(G767="","",VLOOKUP(G767,WMS!$E$3:$G$2203,2,FALSE))</f>
        <v>KAS19042801</v>
      </c>
      <c r="R767" s="26" t="str">
        <f>IF(G767="","",VLOOKUP(G767,WMS!$E$3:$G$2203,3,FALSE))</f>
        <v>KAS1904280101</v>
      </c>
      <c r="S767" s="17" t="str">
        <f>IF(R767="","",VLOOKUP(R767,CUSTOMS!$E$3:$N$2548,2,FALSE))</f>
        <v>6913100000</v>
      </c>
      <c r="T767" s="17" t="str">
        <f>IF(R767="","",VLOOKUP(R767,CUSTOMS!$E$3:$N$2548,3,FALSE))</f>
        <v>陈设瓷:花盆</v>
      </c>
      <c r="U767" s="18">
        <f t="shared" si="128"/>
        <v>204</v>
      </c>
      <c r="V767" s="18" t="str">
        <f>IF(R767="","",VLOOKUP(R767,CUSTOMS!$E$3:$N$1470,5,FALSE))</f>
        <v>只</v>
      </c>
      <c r="W767" s="33">
        <f>IF(R767="","",VLOOKUP(R767,CUSTOMS!$E$3:$N$2548,6,FALSE))</f>
        <v>1</v>
      </c>
      <c r="X767" s="33">
        <f t="shared" si="129"/>
        <v>204</v>
      </c>
      <c r="Y767" s="18" t="str">
        <f>IF(R767="","",VLOOKUP(R767,CUSTOMS!$E$3:$N$2548,8,FALSE))</f>
        <v>港币</v>
      </c>
      <c r="Z767" s="18" t="str">
        <f>IF(R767="","",VLOOKUP(R767,CUSTOMS!$E$3:$N$2548,9,FALSE))</f>
        <v>中国</v>
      </c>
      <c r="AA767" s="18" t="str">
        <f>IF(R767="","",VLOOKUP(R767,CUSTOMS!$E$3:$N$2548,10,FALSE))</f>
        <v>泰国</v>
      </c>
      <c r="AB767" s="33">
        <f>IF(R767="","",VLOOKUP(G767,WMS!$E$3:$T$2203,15,FALSE))</f>
        <v>1.1000000000000001</v>
      </c>
      <c r="AC767" s="33">
        <f t="shared" si="130"/>
        <v>224.4</v>
      </c>
      <c r="AD767" s="33" t="str">
        <f>IF(S767="","",VLOOKUP(S767,海关监管条件!$A$1:$B$3000,2,FALSE))</f>
        <v>无</v>
      </c>
    </row>
    <row r="768" spans="1:30">
      <c r="A768" s="2">
        <v>43652</v>
      </c>
      <c r="B768" s="2">
        <v>43654</v>
      </c>
      <c r="C768" s="2" t="s">
        <v>4301</v>
      </c>
      <c r="D768" s="3" t="s">
        <v>1732</v>
      </c>
      <c r="E768" s="3" t="s">
        <v>3689</v>
      </c>
      <c r="F768" s="3" t="s">
        <v>3691</v>
      </c>
      <c r="G768" s="17" t="str">
        <f t="shared" si="124"/>
        <v>KG-ROB-1903-00091-03076/42734185</v>
      </c>
      <c r="H768" s="18">
        <f>IF(G768="","",VLOOKUP(G768,WMS!$E$3:$Q$2203,7,FALSE))</f>
        <v>6</v>
      </c>
      <c r="I768" s="18">
        <f>IF(G768="","",VLOOKUP(G768,WMS!$E$3:$Q$2203,8,FALSE))</f>
        <v>8.1</v>
      </c>
      <c r="J768" s="18">
        <f>IF(G768="","",VLOOKUP(G768,WMS!$E$3:$Q$2203,13,FALSE))</f>
        <v>1.4E-2</v>
      </c>
      <c r="K768" s="26" t="b">
        <f t="shared" si="125"/>
        <v>1</v>
      </c>
      <c r="L768" s="7">
        <v>67</v>
      </c>
      <c r="M768" s="27">
        <f>IF(G768="","",VLOOKUP(G768,WMS!$E$3:$U$2203,7,0)*L768)</f>
        <v>402</v>
      </c>
      <c r="N768" s="28" t="str">
        <f>IF(G768="","",VLOOKUP(G768,WMS!$E$3:$U$2203,17,0))</f>
        <v>A402</v>
      </c>
      <c r="O768" s="29">
        <f t="shared" si="126"/>
        <v>542.69999999999993</v>
      </c>
      <c r="P768" s="29">
        <f t="shared" si="127"/>
        <v>0.93800000000000006</v>
      </c>
      <c r="Q768" s="26" t="str">
        <f>IF(G768="","",VLOOKUP(G768,WMS!$E$3:$G$2203,2,FALSE))</f>
        <v>KAS19042801</v>
      </c>
      <c r="R768" s="26" t="str">
        <f>IF(G768="","",VLOOKUP(G768,WMS!$E$3:$G$2203,3,FALSE))</f>
        <v>KAS1904280102</v>
      </c>
      <c r="S768" s="17" t="str">
        <f>IF(R768="","",VLOOKUP(R768,CUSTOMS!$E$3:$N$2548,2,FALSE))</f>
        <v>3406000090</v>
      </c>
      <c r="T768" s="17" t="str">
        <f>IF(R768="","",VLOOKUP(R768,CUSTOMS!$E$3:$N$2548,3,FALSE))</f>
        <v>工艺蜡烛</v>
      </c>
      <c r="U768" s="18">
        <f t="shared" si="128"/>
        <v>402</v>
      </c>
      <c r="V768" s="18" t="str">
        <f>IF(R768="","",VLOOKUP(R768,CUSTOMS!$E$3:$N$1470,5,FALSE))</f>
        <v>只</v>
      </c>
      <c r="W768" s="33">
        <f>IF(R768="","",VLOOKUP(R768,CUSTOMS!$E$3:$N$2548,6,FALSE))</f>
        <v>1</v>
      </c>
      <c r="X768" s="33">
        <f t="shared" si="129"/>
        <v>402</v>
      </c>
      <c r="Y768" s="18" t="str">
        <f>IF(R768="","",VLOOKUP(R768,CUSTOMS!$E$3:$N$2548,8,FALSE))</f>
        <v>港币</v>
      </c>
      <c r="Z768" s="18" t="str">
        <f>IF(R768="","",VLOOKUP(R768,CUSTOMS!$E$3:$N$2548,9,FALSE))</f>
        <v>中国</v>
      </c>
      <c r="AA768" s="18" t="str">
        <f>IF(R768="","",VLOOKUP(R768,CUSTOMS!$E$3:$N$2548,10,FALSE))</f>
        <v>泰国</v>
      </c>
      <c r="AB768" s="33">
        <f>IF(R768="","",VLOOKUP(G768,WMS!$E$3:$T$2203,15,FALSE))</f>
        <v>1.27</v>
      </c>
      <c r="AC768" s="33">
        <f t="shared" si="130"/>
        <v>510.54</v>
      </c>
      <c r="AD768" s="33" t="str">
        <f>IF(S768="","",VLOOKUP(S768,海关监管条件!$A$1:$B$3000,2,FALSE))</f>
        <v xml:space="preserve">无 </v>
      </c>
    </row>
    <row r="769" spans="1:30">
      <c r="A769" s="2">
        <v>43652</v>
      </c>
      <c r="B769" s="2">
        <v>43654</v>
      </c>
      <c r="C769" s="2" t="s">
        <v>4301</v>
      </c>
      <c r="D769" s="19" t="s">
        <v>1513</v>
      </c>
      <c r="E769" s="19" t="s">
        <v>3554</v>
      </c>
      <c r="F769" s="19" t="s">
        <v>3560</v>
      </c>
      <c r="G769" s="17" t="str">
        <f t="shared" si="124"/>
        <v>KG-ROB-1904-00078-01820/42583752B</v>
      </c>
      <c r="H769" s="18">
        <f>IF(G769="","",VLOOKUP(G769,WMS!$E$3:$Q$2203,7,FALSE))</f>
        <v>3</v>
      </c>
      <c r="I769" s="18">
        <f>IF(G769="","",VLOOKUP(G769,WMS!$E$3:$Q$2203,8,FALSE))</f>
        <v>6.85</v>
      </c>
      <c r="J769" s="18">
        <f>IF(G769="","",VLOOKUP(G769,WMS!$E$3:$Q$2203,13,FALSE))</f>
        <v>0.08</v>
      </c>
      <c r="K769" s="26" t="b">
        <f t="shared" si="125"/>
        <v>1</v>
      </c>
      <c r="L769" s="7">
        <v>143</v>
      </c>
      <c r="M769" s="27">
        <f>IF(G769="","",VLOOKUP(G769,WMS!$E$3:$U$2203,7,0)*L769)</f>
        <v>429</v>
      </c>
      <c r="N769" s="28" t="str">
        <f>IF(G769="","",VLOOKUP(G769,WMS!$E$3:$U$2203,17,0))</f>
        <v>A404</v>
      </c>
      <c r="O769" s="29">
        <f t="shared" si="126"/>
        <v>979.55</v>
      </c>
      <c r="P769" s="29">
        <f t="shared" si="127"/>
        <v>11.44</v>
      </c>
      <c r="Q769" s="26" t="str">
        <f>IF(G769="","",VLOOKUP(G769,WMS!$E$3:$G$2203,2,FALSE))</f>
        <v>KAS19032702</v>
      </c>
      <c r="R769" s="26" t="str">
        <f>IF(G769="","",VLOOKUP(G769,WMS!$E$3:$G$2203,3,FALSE))</f>
        <v>KAS1903270202</v>
      </c>
      <c r="S769" s="17" t="str">
        <f>IF(R769="","",VLOOKUP(R769,CUSTOMS!$E$3:$N$2548,2,FALSE))</f>
        <v>9403200000</v>
      </c>
      <c r="T769" s="17" t="str">
        <f>IF(R769="","",VLOOKUP(R769,CUSTOMS!$E$3:$N$2548,3,FALSE))</f>
        <v>落地储物架</v>
      </c>
      <c r="U769" s="18">
        <f t="shared" si="128"/>
        <v>429</v>
      </c>
      <c r="V769" s="18" t="str">
        <f>IF(R769="","",VLOOKUP(R769,CUSTOMS!$E$3:$N$1470,5,FALSE))</f>
        <v>件</v>
      </c>
      <c r="W769" s="33">
        <f>IF(R769="","",VLOOKUP(R769,CUSTOMS!$E$3:$N$2548,6,FALSE))</f>
        <v>11.206512890095</v>
      </c>
      <c r="X769" s="33">
        <f t="shared" si="129"/>
        <v>4807.5940298507549</v>
      </c>
      <c r="Y769" s="18" t="str">
        <f>IF(R769="","",VLOOKUP(R769,CUSTOMS!$E$3:$N$2548,8,FALSE))</f>
        <v>美元</v>
      </c>
      <c r="Z769" s="18" t="str">
        <f>IF(R769="","",VLOOKUP(R769,CUSTOMS!$E$3:$N$2548,9,FALSE))</f>
        <v>中国</v>
      </c>
      <c r="AA769" s="18" t="str">
        <f>IF(R769="","",VLOOKUP(R769,CUSTOMS!$E$3:$N$2548,10,FALSE))</f>
        <v>泰国</v>
      </c>
      <c r="AB769" s="33">
        <f>IF(R769="","",VLOOKUP(G769,WMS!$E$3:$T$2203,15,FALSE))</f>
        <v>2.0499999999999998</v>
      </c>
      <c r="AC769" s="33">
        <f t="shared" si="130"/>
        <v>879.44999999999993</v>
      </c>
      <c r="AD769" s="33" t="str">
        <f>IF(S769="","",VLOOKUP(S769,海关监管条件!$A$1:$B$3000,2,FALSE))</f>
        <v xml:space="preserve">无 </v>
      </c>
    </row>
    <row r="770" spans="1:30">
      <c r="A770" s="2">
        <v>43654</v>
      </c>
      <c r="B770" s="2">
        <v>43655</v>
      </c>
      <c r="C770" s="2" t="s">
        <v>4306</v>
      </c>
      <c r="D770" s="19" t="s">
        <v>1513</v>
      </c>
      <c r="E770" s="19" t="s">
        <v>3557</v>
      </c>
      <c r="F770" s="19" t="s">
        <v>3558</v>
      </c>
      <c r="G770" s="17" t="str">
        <f t="shared" si="124"/>
        <v>KG-ROB-1903-00065-01819/42168683A</v>
      </c>
      <c r="H770" s="18">
        <f>IF(G770="","",VLOOKUP(G770,WMS!$E$3:$Q$2203,7,FALSE))</f>
        <v>4</v>
      </c>
      <c r="I770" s="18">
        <f>IF(G770="","",VLOOKUP(G770,WMS!$E$3:$Q$2203,8,FALSE))</f>
        <v>7.25</v>
      </c>
      <c r="J770" s="18">
        <f>IF(G770="","",VLOOKUP(G770,WMS!$E$3:$Q$2203,13,FALSE))</f>
        <v>7.5999999999999998E-2</v>
      </c>
      <c r="K770" s="26" t="b">
        <f t="shared" si="125"/>
        <v>1</v>
      </c>
      <c r="L770" s="7">
        <v>446</v>
      </c>
      <c r="M770" s="27">
        <f>IF(G770="","",VLOOKUP(G770,WMS!$E$3:$U$2203,7,0)*L770)</f>
        <v>1784</v>
      </c>
      <c r="N770" s="28" t="str">
        <f>IF(G770="","",VLOOKUP(G770,WMS!$E$3:$U$2203,17,0))</f>
        <v>A404</v>
      </c>
      <c r="O770" s="29">
        <f t="shared" si="126"/>
        <v>3233.5</v>
      </c>
      <c r="P770" s="29">
        <f t="shared" si="127"/>
        <v>33.896000000000001</v>
      </c>
      <c r="Q770" s="26" t="str">
        <f>IF(G770="","",VLOOKUP(G770,WMS!$E$3:$G$2203,2,FALSE))</f>
        <v>KAS19032701</v>
      </c>
      <c r="R770" s="26" t="str">
        <f>IF(G770="","",VLOOKUP(G770,WMS!$E$3:$G$2203,3,FALSE))</f>
        <v>KAS1903270102</v>
      </c>
      <c r="S770" s="17" t="str">
        <f>IF(R770="","",VLOOKUP(R770,CUSTOMS!$E$3:$N$2548,2,FALSE))</f>
        <v>7323990000</v>
      </c>
      <c r="T770" s="17" t="str">
        <f>IF(R770="","",VLOOKUP(R770,CUSTOMS!$E$3:$N$2548,3,FALSE))</f>
        <v>铁制碗碟架</v>
      </c>
      <c r="U770" s="18">
        <f t="shared" si="128"/>
        <v>1784</v>
      </c>
      <c r="V770" s="18" t="str">
        <f>IF(R770="","",VLOOKUP(R770,CUSTOMS!$E$3:$N$1470,5,FALSE))</f>
        <v>只</v>
      </c>
      <c r="W770" s="33">
        <f>IF(R770="","",VLOOKUP(R770,CUSTOMS!$E$3:$N$2548,6,FALSE))</f>
        <v>1.7031601562500001</v>
      </c>
      <c r="X770" s="33">
        <f t="shared" si="129"/>
        <v>3038.4377187499999</v>
      </c>
      <c r="Y770" s="18" t="str">
        <f>IF(R770="","",VLOOKUP(R770,CUSTOMS!$E$3:$N$2548,8,FALSE))</f>
        <v>美元</v>
      </c>
      <c r="Z770" s="18" t="str">
        <f>IF(R770="","",VLOOKUP(R770,CUSTOMS!$E$3:$N$2548,9,FALSE))</f>
        <v>中国</v>
      </c>
      <c r="AA770" s="18" t="str">
        <f>IF(R770="","",VLOOKUP(R770,CUSTOMS!$E$3:$N$2548,10,FALSE))</f>
        <v>泰国</v>
      </c>
      <c r="AB770" s="33">
        <f>IF(R770="","",VLOOKUP(G770,WMS!$E$3:$T$2203,15,FALSE))</f>
        <v>1.0725</v>
      </c>
      <c r="AC770" s="33">
        <f t="shared" si="130"/>
        <v>1913.34</v>
      </c>
      <c r="AD770" s="33" t="str">
        <f>IF(S770="","",VLOOKUP(S770,海关监管条件!$A$1:$B$3000,2,FALSE))</f>
        <v>A</v>
      </c>
    </row>
    <row r="771" spans="1:30">
      <c r="A771" s="2">
        <v>43654</v>
      </c>
      <c r="B771" s="2">
        <v>43655</v>
      </c>
      <c r="C771" s="2" t="s">
        <v>4306</v>
      </c>
      <c r="D771" s="19" t="s">
        <v>1513</v>
      </c>
      <c r="E771" s="19" t="s">
        <v>3557</v>
      </c>
      <c r="F771" s="19" t="s">
        <v>3559</v>
      </c>
      <c r="G771" s="17" t="str">
        <f t="shared" si="124"/>
        <v>KG-ROB-1903-00065-01819/42168683B</v>
      </c>
      <c r="H771" s="18">
        <v>4</v>
      </c>
      <c r="I771" s="18">
        <f>IF(G771="","",VLOOKUP(G771,WMS!$E$3:$Q$2203,8,FALSE))</f>
        <v>7.25</v>
      </c>
      <c r="J771" s="18">
        <f>IF(G771="","",VLOOKUP(G771,WMS!$E$3:$Q$2203,13,FALSE))</f>
        <v>7.5999999999999998E-2</v>
      </c>
      <c r="K771" s="26" t="e">
        <f t="shared" si="125"/>
        <v>#DIV/0!</v>
      </c>
      <c r="M771" s="27">
        <v>1784</v>
      </c>
      <c r="N771" s="28" t="str">
        <f>IF(G771="","",VLOOKUP(G771,WMS!$E$3:$U$2203,17,0))</f>
        <v>A404</v>
      </c>
      <c r="O771" s="29" t="str">
        <f t="shared" si="126"/>
        <v/>
      </c>
      <c r="P771" s="29" t="str">
        <f t="shared" si="127"/>
        <v/>
      </c>
      <c r="Q771" s="26" t="str">
        <f>IF(G771="","",VLOOKUP(G771,WMS!$E$3:$G$2203,2,FALSE))</f>
        <v>KAS19032701</v>
      </c>
      <c r="R771" s="26" t="str">
        <f>IF(G771="","",VLOOKUP(G771,WMS!$E$3:$G$2203,3,FALSE))</f>
        <v>KAS1903270103</v>
      </c>
      <c r="S771" s="17" t="str">
        <f>IF(R771="","",VLOOKUP(R771,CUSTOMS!$E$3:$N$2548,2,FALSE))</f>
        <v>3924100000</v>
      </c>
      <c r="T771" s="17" t="str">
        <f>IF(R771="","",VLOOKUP(R771,CUSTOMS!$E$3:$N$2548,3,FALSE))</f>
        <v>塑料接水盘连刀叉盒</v>
      </c>
      <c r="U771" s="18">
        <f t="shared" si="128"/>
        <v>1784</v>
      </c>
      <c r="V771" s="18" t="str">
        <f>IF(R771="","",VLOOKUP(R771,CUSTOMS!$E$3:$N$1470,5,FALSE))</f>
        <v>套</v>
      </c>
      <c r="W771" s="33">
        <f>IF(R771="","",VLOOKUP(R771,CUSTOMS!$E$3:$N$2548,6,FALSE))</f>
        <v>0.78917187499999997</v>
      </c>
      <c r="X771" s="33">
        <f t="shared" si="129"/>
        <v>1407.882625</v>
      </c>
      <c r="Y771" s="18" t="str">
        <f>IF(R771="","",VLOOKUP(R771,CUSTOMS!$E$3:$N$2548,8,FALSE))</f>
        <v>美元</v>
      </c>
      <c r="Z771" s="18" t="str">
        <f>IF(R771="","",VLOOKUP(R771,CUSTOMS!$E$3:$N$2548,9,FALSE))</f>
        <v>中国</v>
      </c>
      <c r="AA771" s="18" t="str">
        <f>IF(R771="","",VLOOKUP(R771,CUSTOMS!$E$3:$N$2548,10,FALSE))</f>
        <v>泰国</v>
      </c>
      <c r="AB771" s="33">
        <f>IF(R771="","",VLOOKUP(G771,WMS!$E$3:$T$2203,15,FALSE))</f>
        <v>0.3075</v>
      </c>
      <c r="AC771" s="33">
        <f t="shared" si="130"/>
        <v>548.58000000000004</v>
      </c>
      <c r="AD771" s="33" t="str">
        <f>IF(S771="","",VLOOKUP(S771,海关监管条件!$A$1:$B$3000,2,FALSE))</f>
        <v xml:space="preserve">A </v>
      </c>
    </row>
    <row r="772" spans="1:30">
      <c r="A772" s="2">
        <v>43654</v>
      </c>
      <c r="B772" s="2">
        <v>43655</v>
      </c>
      <c r="C772" s="2" t="s">
        <v>4306</v>
      </c>
      <c r="D772" s="3" t="s">
        <v>1603</v>
      </c>
      <c r="E772" s="3" t="s">
        <v>3610</v>
      </c>
      <c r="F772" s="3">
        <v>42194866</v>
      </c>
      <c r="G772" s="17" t="str">
        <f t="shared" si="124"/>
        <v>KG-ROB-1903-00091-02964/42194866</v>
      </c>
      <c r="H772" s="18">
        <f>IF(G772="","",VLOOKUP(G772,WMS!$E$3:$Q$2203,7,FALSE))</f>
        <v>6</v>
      </c>
      <c r="I772" s="18">
        <f>IF(G772="","",VLOOKUP(G772,WMS!$E$3:$Q$2203,8,FALSE))</f>
        <v>11.6</v>
      </c>
      <c r="J772" s="18">
        <f>IF(G772="","",VLOOKUP(G772,WMS!$E$3:$Q$2203,13,FALSE))</f>
        <v>5.8000000000000003E-2</v>
      </c>
      <c r="K772" s="26" t="b">
        <f t="shared" si="125"/>
        <v>1</v>
      </c>
      <c r="L772" s="7">
        <v>50</v>
      </c>
      <c r="M772" s="27">
        <f>IF(G772="","",VLOOKUP(G772,WMS!$E$3:$U$2203,7,0)*L772)</f>
        <v>300</v>
      </c>
      <c r="N772" s="28" t="str">
        <f>IF(G772="","",VLOOKUP(G772,WMS!$E$3:$U$2203,17,0))</f>
        <v>A28-201-101</v>
      </c>
      <c r="O772" s="29">
        <f t="shared" si="126"/>
        <v>580</v>
      </c>
      <c r="P772" s="29">
        <f t="shared" si="127"/>
        <v>2.9000000000000004</v>
      </c>
      <c r="Q772" s="26" t="str">
        <f>IF(G772="","",VLOOKUP(G772,WMS!$E$3:$G$2203,2,FALSE))</f>
        <v>KAS19041101</v>
      </c>
      <c r="R772" s="26" t="str">
        <f>IF(G772="","",VLOOKUP(G772,WMS!$E$3:$G$2203,3,FALSE))</f>
        <v>KAS1904110102</v>
      </c>
      <c r="S772" s="17" t="str">
        <f>IF(R772="","",VLOOKUP(R772,CUSTOMS!$E$3:$N$2548,2,FALSE))</f>
        <v>9403200000</v>
      </c>
      <c r="T772" s="17" t="str">
        <f>IF(R772="","",VLOOKUP(R772,CUSTOMS!$E$3:$N$2548,3,FALSE))</f>
        <v>铁制挂衣架</v>
      </c>
      <c r="U772" s="18">
        <f t="shared" si="128"/>
        <v>300</v>
      </c>
      <c r="V772" s="18" t="str">
        <f>IF(R772="","",VLOOKUP(R772,CUSTOMS!$E$3:$N$1470,5,FALSE))</f>
        <v>只</v>
      </c>
      <c r="W772" s="33">
        <f>IF(R772="","",VLOOKUP(R772,CUSTOMS!$E$3:$N$2548,6,FALSE))</f>
        <v>4.5</v>
      </c>
      <c r="X772" s="33">
        <f t="shared" si="129"/>
        <v>1350</v>
      </c>
      <c r="Y772" s="18" t="str">
        <f>IF(R772="","",VLOOKUP(R772,CUSTOMS!$E$3:$N$2548,8,FALSE))</f>
        <v>美元</v>
      </c>
      <c r="Z772" s="18" t="str">
        <f>IF(R772="","",VLOOKUP(R772,CUSTOMS!$E$3:$N$2548,9,FALSE))</f>
        <v>中国</v>
      </c>
      <c r="AA772" s="18" t="str">
        <f>IF(R772="","",VLOOKUP(R772,CUSTOMS!$E$3:$N$2548,10,FALSE))</f>
        <v>泰国</v>
      </c>
      <c r="AB772" s="33">
        <f>IF(R772="","",VLOOKUP(G772,WMS!$E$3:$T$2203,15,FALSE))</f>
        <v>1.7133333333333334</v>
      </c>
      <c r="AC772" s="33">
        <f t="shared" si="130"/>
        <v>514</v>
      </c>
      <c r="AD772" s="33" t="str">
        <f>IF(S772="","",VLOOKUP(S772,海关监管条件!$A$1:$B$3000,2,FALSE))</f>
        <v xml:space="preserve">无 </v>
      </c>
    </row>
    <row r="773" spans="1:30">
      <c r="A773" s="2">
        <v>43658</v>
      </c>
      <c r="B773" s="2">
        <v>43661</v>
      </c>
      <c r="C773" s="2" t="s">
        <v>4307</v>
      </c>
      <c r="D773" s="19" t="s">
        <v>1573</v>
      </c>
      <c r="E773" s="19" t="s">
        <v>3596</v>
      </c>
      <c r="F773" s="19">
        <v>42566014</v>
      </c>
      <c r="G773" s="17" t="str">
        <f t="shared" ref="G773:G789" si="131">IF(F773="","",E773&amp;"/"&amp;F773)</f>
        <v>KG-ROB-1903-00091-02938/42566014</v>
      </c>
      <c r="H773" s="18">
        <f>IF(G773="","",VLOOKUP(G773,WMS!$E$3:$Q$2203,7,FALSE))</f>
        <v>6</v>
      </c>
      <c r="I773" s="18">
        <f>IF(G773="","",VLOOKUP(G773,WMS!$E$3:$Q$2203,8,FALSE))</f>
        <v>3.05</v>
      </c>
      <c r="J773" s="18">
        <f>IF(G773="","",VLOOKUP(G773,WMS!$E$3:$Q$2203,13,FALSE))</f>
        <v>1.4999999999999999E-2</v>
      </c>
      <c r="K773" s="26" t="b">
        <f t="shared" ref="K773:K789" si="132">IF(M773="","",EXACT(H773,M773/L773))</f>
        <v>1</v>
      </c>
      <c r="L773" s="7">
        <v>67</v>
      </c>
      <c r="M773" s="27">
        <f>IF(G773="","",VLOOKUP(G773,WMS!$E$3:$U$2203,7,0)*L773)</f>
        <v>402</v>
      </c>
      <c r="N773" s="28" t="str">
        <f>IF(G773="","",VLOOKUP(G773,WMS!$E$3:$U$2203,17,0))</f>
        <v>A15-303</v>
      </c>
      <c r="O773" s="29">
        <f t="shared" ref="O773:O789" si="133">IF(L773="","",I773*L773)</f>
        <v>204.35</v>
      </c>
      <c r="P773" s="29">
        <f t="shared" ref="P773:P789" si="134">IF(L773="","",J773*L773)</f>
        <v>1.0049999999999999</v>
      </c>
      <c r="Q773" s="26" t="str">
        <f>IF(G773="","",VLOOKUP(G773,WMS!$E$3:$G$2203,2,FALSE))</f>
        <v>KAS19040201</v>
      </c>
      <c r="R773" s="26" t="str">
        <f>IF(G773="","",VLOOKUP(G773,WMS!$E$3:$G$2203,3,FALSE))</f>
        <v>KAS1904020101</v>
      </c>
      <c r="S773" s="17" t="str">
        <f>IF(R773="","",VLOOKUP(R773,CUSTOMS!$E$3:$N$2548,2,FALSE))</f>
        <v>3924100000</v>
      </c>
      <c r="T773" s="17" t="str">
        <f>IF(R773="","",VLOOKUP(R773,CUSTOMS!$E$3:$N$2548,3,FALSE))</f>
        <v>5件套塑料厨具</v>
      </c>
      <c r="U773" s="18">
        <f t="shared" ref="U773:U789" si="135">IF(V773="","",IF(V773="千克",M773*AB773,M773))</f>
        <v>402</v>
      </c>
      <c r="V773" s="18" t="str">
        <f>IF(R773="","",VLOOKUP(R773,CUSTOMS!$E$3:$N$1470,5,FALSE))</f>
        <v>套</v>
      </c>
      <c r="W773" s="33">
        <f>IF(R773="","",VLOOKUP(R773,CUSTOMS!$E$3:$N$2548,6,FALSE))</f>
        <v>2</v>
      </c>
      <c r="X773" s="33">
        <f t="shared" ref="X773:X789" si="136">IF(W773="","",U773*W773)</f>
        <v>804</v>
      </c>
      <c r="Y773" s="18" t="str">
        <f>IF(R773="","",VLOOKUP(R773,CUSTOMS!$E$3:$N$2548,8,FALSE))</f>
        <v>美元</v>
      </c>
      <c r="Z773" s="18" t="str">
        <f>IF(R773="","",VLOOKUP(R773,CUSTOMS!$E$3:$N$2548,9,FALSE))</f>
        <v>中国</v>
      </c>
      <c r="AA773" s="18" t="str">
        <f>IF(R773="","",VLOOKUP(R773,CUSTOMS!$E$3:$N$2548,10,FALSE))</f>
        <v>泰国</v>
      </c>
      <c r="AB773" s="33">
        <f>IF(R773="","",VLOOKUP(G773,WMS!$E$3:$T$2203,15,FALSE))</f>
        <v>0.46333333333333326</v>
      </c>
      <c r="AC773" s="33">
        <f t="shared" ref="AC773:AC789" si="137">IF(AB773="","",M773*AB773)</f>
        <v>186.25999999999996</v>
      </c>
      <c r="AD773" s="33" t="str">
        <f>IF(S773="","",VLOOKUP(S773,海关监管条件!$A$1:$B$3000,2,FALSE))</f>
        <v xml:space="preserve">A </v>
      </c>
    </row>
    <row r="774" spans="1:30">
      <c r="A774" s="2">
        <v>43658</v>
      </c>
      <c r="B774" s="2">
        <v>43661</v>
      </c>
      <c r="C774" s="2" t="s">
        <v>4307</v>
      </c>
      <c r="D774" s="19" t="s">
        <v>1655</v>
      </c>
      <c r="E774" s="19" t="s">
        <v>3644</v>
      </c>
      <c r="F774" s="19" t="s">
        <v>3645</v>
      </c>
      <c r="G774" s="17" t="str">
        <f t="shared" si="131"/>
        <v>KG-ROB-1903-00091-02942/42194545</v>
      </c>
      <c r="H774" s="18">
        <f>IF(G774="","",VLOOKUP(G774,WMS!$E$3:$Q$2203,7,FALSE))</f>
        <v>14</v>
      </c>
      <c r="I774" s="18">
        <f>IF(G774="","",VLOOKUP(G774,WMS!$E$3:$Q$2203,8,FALSE))</f>
        <v>8</v>
      </c>
      <c r="J774" s="18">
        <f>IF(G774="","",VLOOKUP(G774,WMS!$E$3:$Q$2203,13,FALSE))</f>
        <v>4.1000000000000002E-2</v>
      </c>
      <c r="K774" s="26" t="b">
        <f t="shared" si="132"/>
        <v>1</v>
      </c>
      <c r="L774" s="7">
        <v>72</v>
      </c>
      <c r="M774" s="27">
        <f>IF(G774="","",VLOOKUP(G774,WMS!$E$3:$U$2203,7,0)*L774)</f>
        <v>1008</v>
      </c>
      <c r="N774" s="28" t="str">
        <f>IF(G774="","",VLOOKUP(G774,WMS!$E$3:$U$2203,17,0))</f>
        <v>A412</v>
      </c>
      <c r="O774" s="29">
        <f t="shared" si="133"/>
        <v>576</v>
      </c>
      <c r="P774" s="29">
        <f t="shared" si="134"/>
        <v>2.952</v>
      </c>
      <c r="Q774" s="26" t="str">
        <f>IF(G774="","",VLOOKUP(G774,WMS!$E$3:$G$2203,2,FALSE))</f>
        <v>KAS19041611</v>
      </c>
      <c r="R774" s="26" t="str">
        <f>IF(G774="","",VLOOKUP(G774,WMS!$E$3:$G$2203,3,FALSE))</f>
        <v>KAS1904161101</v>
      </c>
      <c r="S774" s="17" t="str">
        <f>IF(R774="","",VLOOKUP(R774,CUSTOMS!$E$3:$N$2548,2,FALSE))</f>
        <v>3924900000</v>
      </c>
      <c r="T774" s="17" t="str">
        <f>IF(R774="","",VLOOKUP(R774,CUSTOMS!$E$3:$N$2548,3,FALSE))</f>
        <v>植绒塑料衣架</v>
      </c>
      <c r="U774" s="18">
        <f t="shared" si="135"/>
        <v>540</v>
      </c>
      <c r="V774" s="18" t="str">
        <f>IF(R774="","",VLOOKUP(R774,CUSTOMS!$E$3:$N$1470,5,FALSE))</f>
        <v>千克</v>
      </c>
      <c r="W774" s="33">
        <f>IF(R774="","",VLOOKUP(R774,CUSTOMS!$E$3:$N$2548,6,FALSE))</f>
        <v>1</v>
      </c>
      <c r="X774" s="33">
        <f t="shared" si="136"/>
        <v>540</v>
      </c>
      <c r="Y774" s="18" t="str">
        <f>IF(R774="","",VLOOKUP(R774,CUSTOMS!$E$3:$N$2548,8,FALSE))</f>
        <v>美元</v>
      </c>
      <c r="Z774" s="18" t="str">
        <f>IF(R774="","",VLOOKUP(R774,CUSTOMS!$E$3:$N$2548,9,FALSE))</f>
        <v>中国</v>
      </c>
      <c r="AA774" s="18" t="str">
        <f>IF(R774="","",VLOOKUP(R774,CUSTOMS!$E$3:$N$2548,10,FALSE))</f>
        <v>泰国</v>
      </c>
      <c r="AB774" s="33">
        <f>IF(R774="","",VLOOKUP(G774,WMS!$E$3:$T$2203,15,FALSE))</f>
        <v>0.5357142857142857</v>
      </c>
      <c r="AC774" s="33">
        <f t="shared" si="137"/>
        <v>540</v>
      </c>
      <c r="AD774" s="33" t="str">
        <f>IF(S774="","",VLOOKUP(S774,海关监管条件!$A$1:$B$3000,2,FALSE))</f>
        <v xml:space="preserve">A </v>
      </c>
    </row>
    <row r="775" spans="1:30">
      <c r="A775" s="2">
        <v>43658</v>
      </c>
      <c r="B775" s="2">
        <v>43661</v>
      </c>
      <c r="C775" s="2" t="s">
        <v>4307</v>
      </c>
      <c r="D775" s="19" t="s">
        <v>2238</v>
      </c>
      <c r="E775" s="19" t="s">
        <v>3972</v>
      </c>
      <c r="F775" s="19" t="s">
        <v>3974</v>
      </c>
      <c r="G775" s="17" t="str">
        <f t="shared" si="131"/>
        <v>KG-ROB-1903-00091-02973/42719953</v>
      </c>
      <c r="H775" s="18">
        <f>IF(G775="","",VLOOKUP(G775,WMS!$E$3:$Q$2203,7,FALSE))</f>
        <v>6</v>
      </c>
      <c r="I775" s="18">
        <f>IF(G775="","",VLOOKUP(G775,WMS!$E$3:$Q$2203,8,FALSE))</f>
        <v>10.95</v>
      </c>
      <c r="J775" s="18">
        <f>IF(G775="","",VLOOKUP(G775,WMS!$E$3:$Q$2203,13,FALSE))</f>
        <v>1.7000000000000001E-2</v>
      </c>
      <c r="K775" s="26" t="b">
        <f t="shared" si="132"/>
        <v>1</v>
      </c>
      <c r="L775" s="7">
        <v>117</v>
      </c>
      <c r="M775" s="27">
        <f>IF(G775="","",VLOOKUP(G775,WMS!$E$3:$U$2203,7,0)*L775)</f>
        <v>702</v>
      </c>
      <c r="N775" s="28" t="str">
        <f>IF(G775="","",VLOOKUP(G775,WMS!$E$3:$U$2203,17,0))</f>
        <v>A01-103</v>
      </c>
      <c r="O775" s="29">
        <f t="shared" si="133"/>
        <v>1281.1499999999999</v>
      </c>
      <c r="P775" s="29">
        <f t="shared" si="134"/>
        <v>1.9890000000000001</v>
      </c>
      <c r="Q775" s="26" t="str">
        <f>IF(G775="","",VLOOKUP(G775,WMS!$E$3:$G$2203,2,FALSE))</f>
        <v>KAS19070601</v>
      </c>
      <c r="R775" s="26" t="str">
        <f>IF(G775="","",VLOOKUP(G775,WMS!$E$3:$G$2203,3,FALSE))</f>
        <v>KAS1907060102</v>
      </c>
      <c r="S775" s="17" t="str">
        <f>IF(R775="","",VLOOKUP(R775,CUSTOMS!$E$3:$N$2548,2,FALSE))</f>
        <v>6911101900</v>
      </c>
      <c r="T775" s="17" t="str">
        <f>IF(R775="","",VLOOKUP(R775,CUSTOMS!$E$3:$N$2548,3,FALSE))</f>
        <v>盘/瓷餐具</v>
      </c>
      <c r="U775" s="18">
        <f t="shared" si="135"/>
        <v>702</v>
      </c>
      <c r="V775" s="18" t="str">
        <f>IF(R775="","",VLOOKUP(R775,CUSTOMS!$E$3:$N$1470,5,FALSE))</f>
        <v>只</v>
      </c>
      <c r="W775" s="33">
        <f>IF(R775="","",VLOOKUP(R775,CUSTOMS!$E$3:$N$2548,6,FALSE))</f>
        <v>2.2999999999999998</v>
      </c>
      <c r="X775" s="33">
        <f t="shared" si="136"/>
        <v>1614.6</v>
      </c>
      <c r="Y775" s="18" t="str">
        <f>IF(R775="","",VLOOKUP(R775,CUSTOMS!$E$3:$N$2548,8,FALSE))</f>
        <v>美元</v>
      </c>
      <c r="Z775" s="18" t="str">
        <f>IF(R775="","",VLOOKUP(R775,CUSTOMS!$E$3:$N$2548,9,FALSE))</f>
        <v>中国</v>
      </c>
      <c r="AA775" s="18" t="str">
        <f>IF(R775="","",VLOOKUP(R775,CUSTOMS!$E$3:$N$2548,10,FALSE))</f>
        <v>泰国</v>
      </c>
      <c r="AB775" s="33">
        <f>IF(R775="","",VLOOKUP(G775,WMS!$E$3:$T$2203,15,FALSE))</f>
        <v>1.9166666666666667</v>
      </c>
      <c r="AC775" s="33">
        <f t="shared" si="137"/>
        <v>1345.5</v>
      </c>
      <c r="AD775" s="33" t="str">
        <f>IF(S775="","",VLOOKUP(S775,海关监管条件!$A$1:$B$3000,2,FALSE))</f>
        <v>A</v>
      </c>
    </row>
    <row r="776" spans="1:30">
      <c r="A776" s="2">
        <v>43658</v>
      </c>
      <c r="B776" s="2">
        <v>43661</v>
      </c>
      <c r="C776" s="2" t="s">
        <v>4307</v>
      </c>
      <c r="D776" s="19" t="s">
        <v>2238</v>
      </c>
      <c r="E776" s="19" t="s">
        <v>3972</v>
      </c>
      <c r="F776" s="19" t="s">
        <v>3973</v>
      </c>
      <c r="G776" s="17" t="str">
        <f t="shared" si="131"/>
        <v>KG-ROB-1903-00091-02973/42734192</v>
      </c>
      <c r="H776" s="18">
        <f>IF(G776="","",VLOOKUP(G776,WMS!$E$3:$Q$2203,7,FALSE))</f>
        <v>12</v>
      </c>
      <c r="I776" s="18">
        <f>IF(G776="","",VLOOKUP(G776,WMS!$E$3:$Q$2203,8,FALSE))</f>
        <v>2.4500000000000002</v>
      </c>
      <c r="J776" s="18">
        <f>IF(G776="","",VLOOKUP(G776,WMS!$E$3:$Q$2203,13,FALSE))</f>
        <v>6.0000000000000001E-3</v>
      </c>
      <c r="K776" s="26" t="b">
        <f t="shared" si="132"/>
        <v>1</v>
      </c>
      <c r="L776" s="7">
        <v>84</v>
      </c>
      <c r="M776" s="27">
        <f>IF(G776="","",VLOOKUP(G776,WMS!$E$3:$U$2203,7,0)*L776)</f>
        <v>1008</v>
      </c>
      <c r="N776" s="28" t="str">
        <f>IF(G776="","",VLOOKUP(G776,WMS!$E$3:$U$2203,17,0))</f>
        <v>A01-203</v>
      </c>
      <c r="O776" s="29">
        <f t="shared" si="133"/>
        <v>205.8</v>
      </c>
      <c r="P776" s="29">
        <f t="shared" si="134"/>
        <v>0.504</v>
      </c>
      <c r="Q776" s="26" t="str">
        <f>IF(G776="","",VLOOKUP(G776,WMS!$E$3:$G$2203,2,FALSE))</f>
        <v>KAS19070601</v>
      </c>
      <c r="R776" s="26" t="str">
        <f>IF(G776="","",VLOOKUP(G776,WMS!$E$3:$G$2203,3,FALSE))</f>
        <v>KAS1907060101</v>
      </c>
      <c r="S776" s="17" t="str">
        <f>IF(R776="","",VLOOKUP(R776,CUSTOMS!$E$3:$N$2548,2,FALSE))</f>
        <v>6911101900</v>
      </c>
      <c r="T776" s="17" t="str">
        <f>IF(R776="","",VLOOKUP(R776,CUSTOMS!$E$3:$N$2548,3,FALSE))</f>
        <v>盅/瓷餐具</v>
      </c>
      <c r="U776" s="18">
        <f t="shared" si="135"/>
        <v>1008</v>
      </c>
      <c r="V776" s="18" t="str">
        <f>IF(R776="","",VLOOKUP(R776,CUSTOMS!$E$3:$N$1470,5,FALSE))</f>
        <v>套</v>
      </c>
      <c r="W776" s="33">
        <f>IF(R776="","",VLOOKUP(R776,CUSTOMS!$E$3:$N$2548,6,FALSE))</f>
        <v>0.63</v>
      </c>
      <c r="X776" s="33">
        <f t="shared" si="136"/>
        <v>635.04</v>
      </c>
      <c r="Y776" s="18" t="str">
        <f>IF(R776="","",VLOOKUP(R776,CUSTOMS!$E$3:$N$2548,8,FALSE))</f>
        <v>美元</v>
      </c>
      <c r="Z776" s="18" t="str">
        <f>IF(R776="","",VLOOKUP(R776,CUSTOMS!$E$3:$N$2548,9,FALSE))</f>
        <v>中国</v>
      </c>
      <c r="AA776" s="18" t="str">
        <f>IF(R776="","",VLOOKUP(R776,CUSTOMS!$E$3:$N$2548,10,FALSE))</f>
        <v>泰国</v>
      </c>
      <c r="AB776" s="33">
        <f>IF(R776="","",VLOOKUP(G776,WMS!$E$3:$T$2203,15,FALSE))</f>
        <v>0.16666666666666666</v>
      </c>
      <c r="AC776" s="33">
        <f t="shared" si="137"/>
        <v>168</v>
      </c>
      <c r="AD776" s="33" t="str">
        <f>IF(S776="","",VLOOKUP(S776,海关监管条件!$A$1:$B$3000,2,FALSE))</f>
        <v>A</v>
      </c>
    </row>
    <row r="777" spans="1:30">
      <c r="A777" s="2">
        <v>43658</v>
      </c>
      <c r="B777" s="2">
        <v>43661</v>
      </c>
      <c r="C777" s="2" t="s">
        <v>4307</v>
      </c>
      <c r="D777" s="19" t="s">
        <v>1732</v>
      </c>
      <c r="E777" s="19" t="s">
        <v>3689</v>
      </c>
      <c r="F777" s="19">
        <v>42425274</v>
      </c>
      <c r="G777" s="17" t="str">
        <f t="shared" si="131"/>
        <v>KG-ROB-1903-00091-03076/42425274</v>
      </c>
      <c r="H777" s="18">
        <f>IF(G777="","",VLOOKUP(G777,WMS!$E$3:$Q$2203,7,FALSE))</f>
        <v>6</v>
      </c>
      <c r="I777" s="18">
        <f>IF(G777="","",VLOOKUP(G777,WMS!$E$3:$Q$2203,8,FALSE))</f>
        <v>7.4</v>
      </c>
      <c r="J777" s="18">
        <f>IF(G777="","",VLOOKUP(G777,WMS!$E$3:$Q$2203,13,FALSE))</f>
        <v>2.7E-2</v>
      </c>
      <c r="K777" s="26" t="b">
        <f t="shared" si="132"/>
        <v>1</v>
      </c>
      <c r="L777" s="7">
        <v>50</v>
      </c>
      <c r="M777" s="27">
        <f>IF(G777="","",VLOOKUP(G777,WMS!$E$3:$U$2203,7,0)*L777)</f>
        <v>300</v>
      </c>
      <c r="N777" s="28" t="str">
        <f>IF(G777="","",VLOOKUP(G777,WMS!$E$3:$U$2203,17,0))</f>
        <v>A402</v>
      </c>
      <c r="O777" s="29">
        <f t="shared" si="133"/>
        <v>370</v>
      </c>
      <c r="P777" s="29">
        <f t="shared" si="134"/>
        <v>1.35</v>
      </c>
      <c r="Q777" s="26" t="str">
        <f>IF(G777="","",VLOOKUP(G777,WMS!$E$3:$G$2203,2,FALSE))</f>
        <v>KAS19042801</v>
      </c>
      <c r="R777" s="26" t="str">
        <f>IF(G777="","",VLOOKUP(G777,WMS!$E$3:$G$2203,3,FALSE))</f>
        <v>KAS1904280101</v>
      </c>
      <c r="S777" s="17" t="str">
        <f>IF(R777="","",VLOOKUP(R777,CUSTOMS!$E$3:$N$2548,2,FALSE))</f>
        <v>6913100000</v>
      </c>
      <c r="T777" s="17" t="str">
        <f>IF(R777="","",VLOOKUP(R777,CUSTOMS!$E$3:$N$2548,3,FALSE))</f>
        <v>陈设瓷:花盆</v>
      </c>
      <c r="U777" s="18">
        <f t="shared" si="135"/>
        <v>300</v>
      </c>
      <c r="V777" s="18" t="str">
        <f>IF(R777="","",VLOOKUP(R777,CUSTOMS!$E$3:$N$1470,5,FALSE))</f>
        <v>只</v>
      </c>
      <c r="W777" s="33">
        <f>IF(R777="","",VLOOKUP(R777,CUSTOMS!$E$3:$N$2548,6,FALSE))</f>
        <v>1</v>
      </c>
      <c r="X777" s="33">
        <f t="shared" si="136"/>
        <v>300</v>
      </c>
      <c r="Y777" s="18" t="str">
        <f>IF(R777="","",VLOOKUP(R777,CUSTOMS!$E$3:$N$2548,8,FALSE))</f>
        <v>港币</v>
      </c>
      <c r="Z777" s="18" t="str">
        <f>IF(R777="","",VLOOKUP(R777,CUSTOMS!$E$3:$N$2548,9,FALSE))</f>
        <v>中国</v>
      </c>
      <c r="AA777" s="18" t="str">
        <f>IF(R777="","",VLOOKUP(R777,CUSTOMS!$E$3:$N$2548,10,FALSE))</f>
        <v>泰国</v>
      </c>
      <c r="AB777" s="33">
        <f>IF(R777="","",VLOOKUP(G777,WMS!$E$3:$T$2203,15,FALSE))</f>
        <v>1</v>
      </c>
      <c r="AC777" s="33">
        <f t="shared" si="137"/>
        <v>300</v>
      </c>
      <c r="AD777" s="33" t="str">
        <f>IF(S777="","",VLOOKUP(S777,海关监管条件!$A$1:$B$3000,2,FALSE))</f>
        <v>无</v>
      </c>
    </row>
    <row r="778" spans="1:30">
      <c r="A778" s="2">
        <v>43658</v>
      </c>
      <c r="B778" s="2">
        <v>43661</v>
      </c>
      <c r="C778" s="2" t="s">
        <v>4307</v>
      </c>
      <c r="D778" s="3" t="s">
        <v>1732</v>
      </c>
      <c r="E778" s="3" t="s">
        <v>3689</v>
      </c>
      <c r="F778" s="3" t="s">
        <v>4305</v>
      </c>
      <c r="G778" s="17" t="str">
        <f t="shared" si="131"/>
        <v>KG-ROB-1903-00091-03076/42621690</v>
      </c>
      <c r="H778" s="18">
        <f>IF(G778="","",VLOOKUP(G778,WMS!$E$3:$Q$2203,7,FALSE))</f>
        <v>6</v>
      </c>
      <c r="I778" s="18">
        <f>IF(G778="","",VLOOKUP(G778,WMS!$E$3:$Q$2203,8,FALSE))</f>
        <v>8.6</v>
      </c>
      <c r="J778" s="18">
        <f>IF(G778="","",VLOOKUP(G778,WMS!$E$3:$Q$2203,13,FALSE))</f>
        <v>3.5000000000000003E-2</v>
      </c>
      <c r="K778" s="26" t="b">
        <f t="shared" si="132"/>
        <v>1</v>
      </c>
      <c r="L778" s="7">
        <v>50</v>
      </c>
      <c r="M778" s="27">
        <f>IF(G778="","",VLOOKUP(G778,WMS!$E$3:$U$2203,7,0)*L778)</f>
        <v>300</v>
      </c>
      <c r="N778" s="28" t="str">
        <f>IF(G778="","",VLOOKUP(G778,WMS!$E$3:$U$2203,17,0))</f>
        <v>A402</v>
      </c>
      <c r="O778" s="29">
        <f t="shared" si="133"/>
        <v>430</v>
      </c>
      <c r="P778" s="29">
        <f t="shared" si="134"/>
        <v>1.7500000000000002</v>
      </c>
      <c r="Q778" s="26" t="str">
        <f>IF(G778="","",VLOOKUP(G778,WMS!$E$3:$G$2203,2,FALSE))</f>
        <v>KAS19042801</v>
      </c>
      <c r="R778" s="26" t="str">
        <f>IF(G778="","",VLOOKUP(G778,WMS!$E$3:$G$2203,3,FALSE))</f>
        <v>KAS1904280101</v>
      </c>
      <c r="S778" s="17" t="str">
        <f>IF(R778="","",VLOOKUP(R778,CUSTOMS!$E$3:$N$2548,2,FALSE))</f>
        <v>6913100000</v>
      </c>
      <c r="T778" s="17" t="str">
        <f>IF(R778="","",VLOOKUP(R778,CUSTOMS!$E$3:$N$2548,3,FALSE))</f>
        <v>陈设瓷:花盆</v>
      </c>
      <c r="U778" s="18">
        <f t="shared" si="135"/>
        <v>300</v>
      </c>
      <c r="V778" s="18" t="str">
        <f>IF(R778="","",VLOOKUP(R778,CUSTOMS!$E$3:$N$1470,5,FALSE))</f>
        <v>只</v>
      </c>
      <c r="W778" s="33">
        <f>IF(R778="","",VLOOKUP(R778,CUSTOMS!$E$3:$N$2548,6,FALSE))</f>
        <v>1</v>
      </c>
      <c r="X778" s="33">
        <f t="shared" si="136"/>
        <v>300</v>
      </c>
      <c r="Y778" s="18" t="str">
        <f>IF(R778="","",VLOOKUP(R778,CUSTOMS!$E$3:$N$2548,8,FALSE))</f>
        <v>港币</v>
      </c>
      <c r="Z778" s="18" t="str">
        <f>IF(R778="","",VLOOKUP(R778,CUSTOMS!$E$3:$N$2548,9,FALSE))</f>
        <v>中国</v>
      </c>
      <c r="AA778" s="18" t="str">
        <f>IF(R778="","",VLOOKUP(R778,CUSTOMS!$E$3:$N$2548,10,FALSE))</f>
        <v>泰国</v>
      </c>
      <c r="AB778" s="33">
        <f>IF(R778="","",VLOOKUP(G778,WMS!$E$3:$T$2203,15,FALSE))</f>
        <v>1.1000000000000001</v>
      </c>
      <c r="AC778" s="33">
        <f t="shared" si="137"/>
        <v>330</v>
      </c>
      <c r="AD778" s="33" t="str">
        <f>IF(S778="","",VLOOKUP(S778,海关监管条件!$A$1:$B$3000,2,FALSE))</f>
        <v>无</v>
      </c>
    </row>
    <row r="779" spans="1:30">
      <c r="A779" s="2">
        <v>43658</v>
      </c>
      <c r="B779" s="2">
        <v>43661</v>
      </c>
      <c r="C779" s="2" t="s">
        <v>4307</v>
      </c>
      <c r="D779" s="3" t="s">
        <v>1732</v>
      </c>
      <c r="E779" s="3" t="s">
        <v>3689</v>
      </c>
      <c r="F779" s="3" t="s">
        <v>4308</v>
      </c>
      <c r="G779" s="17" t="str">
        <f t="shared" si="131"/>
        <v>KG-ROB-1903-00091-03076/42623984</v>
      </c>
      <c r="H779" s="18">
        <f>IF(G779="","",VLOOKUP(G779,WMS!$E$3:$Q$2203,7,FALSE))</f>
        <v>4</v>
      </c>
      <c r="I779" s="18">
        <f>IF(G779="","",VLOOKUP(G779,WMS!$E$3:$Q$2203,8,FALSE))</f>
        <v>4.0999999999999996</v>
      </c>
      <c r="J779" s="18">
        <f>IF(G779="","",VLOOKUP(G779,WMS!$E$3:$Q$2203,13,FALSE))</f>
        <v>3.3000000000000002E-2</v>
      </c>
      <c r="K779" s="26" t="b">
        <f t="shared" si="132"/>
        <v>1</v>
      </c>
      <c r="L779" s="7">
        <v>125</v>
      </c>
      <c r="M779" s="27">
        <f>IF(G779="","",VLOOKUP(G779,WMS!$E$3:$U$2203,7,0)*L779)</f>
        <v>500</v>
      </c>
      <c r="N779" s="28" t="str">
        <f>IF(G779="","",VLOOKUP(G779,WMS!$E$3:$U$2203,17,0))</f>
        <v>A402</v>
      </c>
      <c r="O779" s="29">
        <f t="shared" si="133"/>
        <v>512.5</v>
      </c>
      <c r="P779" s="29">
        <f t="shared" si="134"/>
        <v>4.125</v>
      </c>
      <c r="Q779" s="26" t="str">
        <f>IF(G779="","",VLOOKUP(G779,WMS!$E$3:$G$2203,2,FALSE))</f>
        <v>KAS19042801</v>
      </c>
      <c r="R779" s="26" t="str">
        <f>IF(G779="","",VLOOKUP(G779,WMS!$E$3:$G$2203,3,FALSE))</f>
        <v>KAS1904280101</v>
      </c>
      <c r="S779" s="17" t="str">
        <f>IF(R779="","",VLOOKUP(R779,CUSTOMS!$E$3:$N$2548,2,FALSE))</f>
        <v>6913100000</v>
      </c>
      <c r="T779" s="17" t="str">
        <f>IF(R779="","",VLOOKUP(R779,CUSTOMS!$E$3:$N$2548,3,FALSE))</f>
        <v>陈设瓷:花盆</v>
      </c>
      <c r="U779" s="18">
        <f t="shared" si="135"/>
        <v>500</v>
      </c>
      <c r="V779" s="18" t="str">
        <f>IF(R779="","",VLOOKUP(R779,CUSTOMS!$E$3:$N$1470,5,FALSE))</f>
        <v>只</v>
      </c>
      <c r="W779" s="33">
        <f>IF(R779="","",VLOOKUP(R779,CUSTOMS!$E$3:$N$2548,6,FALSE))</f>
        <v>1</v>
      </c>
      <c r="X779" s="33">
        <f t="shared" si="136"/>
        <v>500</v>
      </c>
      <c r="Y779" s="18" t="str">
        <f>IF(R779="","",VLOOKUP(R779,CUSTOMS!$E$3:$N$2548,8,FALSE))</f>
        <v>港币</v>
      </c>
      <c r="Z779" s="18" t="str">
        <f>IF(R779="","",VLOOKUP(R779,CUSTOMS!$E$3:$N$2548,9,FALSE))</f>
        <v>中国</v>
      </c>
      <c r="AA779" s="18" t="str">
        <f>IF(R779="","",VLOOKUP(R779,CUSTOMS!$E$3:$N$2548,10,FALSE))</f>
        <v>泰国</v>
      </c>
      <c r="AB779" s="33">
        <f>IF(R779="","",VLOOKUP(G779,WMS!$E$3:$T$2203,15,FALSE))</f>
        <v>1.175</v>
      </c>
      <c r="AC779" s="33">
        <f t="shared" si="137"/>
        <v>587.5</v>
      </c>
      <c r="AD779" s="33" t="str">
        <f>IF(S779="","",VLOOKUP(S779,海关监管条件!$A$1:$B$3000,2,FALSE))</f>
        <v>无</v>
      </c>
    </row>
    <row r="780" spans="1:30">
      <c r="A780" s="2">
        <v>43658</v>
      </c>
      <c r="B780" s="2">
        <v>43661</v>
      </c>
      <c r="C780" s="2" t="s">
        <v>4307</v>
      </c>
      <c r="D780" s="3" t="s">
        <v>1732</v>
      </c>
      <c r="E780" s="3" t="s">
        <v>3689</v>
      </c>
      <c r="F780" s="3" t="s">
        <v>3691</v>
      </c>
      <c r="G780" s="17" t="str">
        <f t="shared" si="131"/>
        <v>KG-ROB-1903-00091-03076/42734185</v>
      </c>
      <c r="H780" s="18">
        <f>IF(G780="","",VLOOKUP(G780,WMS!$E$3:$Q$2203,7,FALSE))</f>
        <v>6</v>
      </c>
      <c r="I780" s="18">
        <f>IF(G780="","",VLOOKUP(G780,WMS!$E$3:$Q$2203,8,FALSE))</f>
        <v>8.1</v>
      </c>
      <c r="J780" s="18">
        <f>IF(G780="","",VLOOKUP(G780,WMS!$E$3:$Q$2203,13,FALSE))</f>
        <v>1.4E-2</v>
      </c>
      <c r="K780" s="26" t="b">
        <f t="shared" si="132"/>
        <v>1</v>
      </c>
      <c r="L780" s="7">
        <v>100</v>
      </c>
      <c r="M780" s="27">
        <f>IF(G780="","",VLOOKUP(G780,WMS!$E$3:$U$2203,7,0)*L780)</f>
        <v>600</v>
      </c>
      <c r="N780" s="28" t="str">
        <f>IF(G780="","",VLOOKUP(G780,WMS!$E$3:$U$2203,17,0))</f>
        <v>A402</v>
      </c>
      <c r="O780" s="29">
        <f t="shared" si="133"/>
        <v>810</v>
      </c>
      <c r="P780" s="29">
        <f t="shared" si="134"/>
        <v>1.4000000000000001</v>
      </c>
      <c r="Q780" s="26" t="str">
        <f>IF(G780="","",VLOOKUP(G780,WMS!$E$3:$G$2203,2,FALSE))</f>
        <v>KAS19042801</v>
      </c>
      <c r="R780" s="26" t="str">
        <f>IF(G780="","",VLOOKUP(G780,WMS!$E$3:$G$2203,3,FALSE))</f>
        <v>KAS1904280102</v>
      </c>
      <c r="S780" s="17" t="str">
        <f>IF(R780="","",VLOOKUP(R780,CUSTOMS!$E$3:$N$2548,2,FALSE))</f>
        <v>3406000090</v>
      </c>
      <c r="T780" s="17" t="str">
        <f>IF(R780="","",VLOOKUP(R780,CUSTOMS!$E$3:$N$2548,3,FALSE))</f>
        <v>工艺蜡烛</v>
      </c>
      <c r="U780" s="18">
        <f t="shared" si="135"/>
        <v>600</v>
      </c>
      <c r="V780" s="18" t="str">
        <f>IF(R780="","",VLOOKUP(R780,CUSTOMS!$E$3:$N$1470,5,FALSE))</f>
        <v>只</v>
      </c>
      <c r="W780" s="33">
        <f>IF(R780="","",VLOOKUP(R780,CUSTOMS!$E$3:$N$2548,6,FALSE))</f>
        <v>1</v>
      </c>
      <c r="X780" s="33">
        <f t="shared" si="136"/>
        <v>600</v>
      </c>
      <c r="Y780" s="18" t="str">
        <f>IF(R780="","",VLOOKUP(R780,CUSTOMS!$E$3:$N$2548,8,FALSE))</f>
        <v>港币</v>
      </c>
      <c r="Z780" s="18" t="str">
        <f>IF(R780="","",VLOOKUP(R780,CUSTOMS!$E$3:$N$2548,9,FALSE))</f>
        <v>中国</v>
      </c>
      <c r="AA780" s="18" t="str">
        <f>IF(R780="","",VLOOKUP(R780,CUSTOMS!$E$3:$N$2548,10,FALSE))</f>
        <v>泰国</v>
      </c>
      <c r="AB780" s="33">
        <f>IF(R780="","",VLOOKUP(G780,WMS!$E$3:$T$2203,15,FALSE))</f>
        <v>1.27</v>
      </c>
      <c r="AC780" s="33">
        <f t="shared" si="137"/>
        <v>762</v>
      </c>
      <c r="AD780" s="33" t="str">
        <f>IF(S780="","",VLOOKUP(S780,海关监管条件!$A$1:$B$3000,2,FALSE))</f>
        <v xml:space="preserve">无 </v>
      </c>
    </row>
    <row r="781" spans="1:30">
      <c r="A781" s="2">
        <v>43658</v>
      </c>
      <c r="B781" s="2">
        <v>43661</v>
      </c>
      <c r="C781" s="2" t="s">
        <v>4309</v>
      </c>
      <c r="D781" s="3" t="s">
        <v>1181</v>
      </c>
      <c r="E781" s="3" t="s">
        <v>3395</v>
      </c>
      <c r="F781" s="3" t="s">
        <v>3396</v>
      </c>
      <c r="G781" s="17" t="str">
        <f t="shared" si="131"/>
        <v>KG-ROB-1902-00084-01899/42627081A</v>
      </c>
      <c r="H781" s="18">
        <f>IF(G781="","",VLOOKUP(G781,WMS!$E$3:$Q$2203,7,FALSE))</f>
        <v>4</v>
      </c>
      <c r="I781" s="18">
        <f>IF(G781="","",VLOOKUP(G781,WMS!$E$3:$Q$2203,8,FALSE))</f>
        <v>8.25</v>
      </c>
      <c r="J781" s="18">
        <f>IF(G781="","",VLOOKUP(G781,WMS!$E$3:$Q$2203,13,FALSE))</f>
        <v>0.13700000000000001</v>
      </c>
      <c r="K781" s="26" t="b">
        <f t="shared" si="132"/>
        <v>1</v>
      </c>
      <c r="L781" s="7">
        <v>63</v>
      </c>
      <c r="M781" s="27">
        <f>IF(G781="","",VLOOKUP(G781,WMS!$E$3:$U$2203,7,0)*L781)</f>
        <v>252</v>
      </c>
      <c r="N781" s="28" t="str">
        <f>IF(G781="","",VLOOKUP(G781,WMS!$E$3:$U$2203,17,0))</f>
        <v>A423</v>
      </c>
      <c r="O781" s="29">
        <f t="shared" si="133"/>
        <v>519.75</v>
      </c>
      <c r="P781" s="29">
        <f t="shared" si="134"/>
        <v>8.6310000000000002</v>
      </c>
      <c r="Q781" s="26" t="str">
        <f>IF(G781="","",VLOOKUP(G781,WMS!$E$3:$G$2203,2,FALSE))</f>
        <v>KAS19012901</v>
      </c>
      <c r="R781" s="26" t="str">
        <f>IF(G781="","",VLOOKUP(G781,WMS!$E$3:$G$2203,3,FALSE))</f>
        <v>KAS1901290103</v>
      </c>
      <c r="S781" s="17" t="str">
        <f>IF(R781="","",VLOOKUP(R781,CUSTOMS!$E$3:$N$2548,2,FALSE))</f>
        <v>7323990000</v>
      </c>
      <c r="T781" s="17" t="str">
        <f>IF(R781="","",VLOOKUP(R781,CUSTOMS!$E$3:$N$2548,3,FALSE))</f>
        <v>铁制洗衣篮</v>
      </c>
      <c r="U781" s="18">
        <f t="shared" si="135"/>
        <v>252</v>
      </c>
      <c r="V781" s="18" t="str">
        <f>IF(R781="","",VLOOKUP(R781,CUSTOMS!$E$3:$N$1470,5,FALSE))</f>
        <v>只</v>
      </c>
      <c r="W781" s="33">
        <f>IF(R781="","",VLOOKUP(R781,CUSTOMS!$E$3:$N$2548,6,FALSE))</f>
        <v>3.89707968719852</v>
      </c>
      <c r="X781" s="33">
        <f t="shared" si="136"/>
        <v>982.06408117402702</v>
      </c>
      <c r="Y781" s="18" t="str">
        <f>IF(R781="","",VLOOKUP(R781,CUSTOMS!$E$3:$N$2548,8,FALSE))</f>
        <v>美元</v>
      </c>
      <c r="Z781" s="18" t="str">
        <f>IF(R781="","",VLOOKUP(R781,CUSTOMS!$E$3:$N$2548,9,FALSE))</f>
        <v>中国</v>
      </c>
      <c r="AA781" s="18" t="str">
        <f>IF(R781="","",VLOOKUP(R781,CUSTOMS!$E$3:$N$2548,10,FALSE))</f>
        <v>泰国</v>
      </c>
      <c r="AB781" s="33">
        <f>IF(R781="","",VLOOKUP(G781,WMS!$E$3:$T$2203,15,FALSE))</f>
        <v>1.8</v>
      </c>
      <c r="AC781" s="33">
        <f t="shared" si="137"/>
        <v>453.6</v>
      </c>
      <c r="AD781" s="33" t="str">
        <f>IF(S781="","",VLOOKUP(S781,海关监管条件!$A$1:$B$3000,2,FALSE))</f>
        <v>A</v>
      </c>
    </row>
    <row r="782" spans="1:30">
      <c r="A782" s="2">
        <v>43658</v>
      </c>
      <c r="B782" s="2">
        <v>43661</v>
      </c>
      <c r="C782" s="2" t="s">
        <v>4309</v>
      </c>
      <c r="D782" s="3" t="s">
        <v>1181</v>
      </c>
      <c r="E782" s="3" t="s">
        <v>3395</v>
      </c>
      <c r="F782" s="3" t="s">
        <v>3397</v>
      </c>
      <c r="G782" s="17" t="str">
        <f t="shared" si="131"/>
        <v>KG-ROB-1902-00084-01899/42627081B</v>
      </c>
      <c r="H782" s="18">
        <f>IF(G782="","",VLOOKUP(G782,WMS!$E$3:$Q$2203,7,FALSE))</f>
        <v>4</v>
      </c>
      <c r="I782" s="18">
        <f>IF(G782="","",VLOOKUP(G782,WMS!$E$3:$Q$2203,8,FALSE))</f>
        <v>8.25</v>
      </c>
      <c r="J782" s="18">
        <f>IF(G782="","",VLOOKUP(G782,WMS!$E$3:$Q$2203,13,FALSE))</f>
        <v>0.13700000000000001</v>
      </c>
      <c r="K782" s="26" t="b">
        <f t="shared" si="132"/>
        <v>1</v>
      </c>
      <c r="L782" s="7">
        <v>21</v>
      </c>
      <c r="M782" s="27">
        <f>IF(G782="","",VLOOKUP(G782,WMS!$E$3:$U$2203,7,0)*L782)</f>
        <v>84</v>
      </c>
      <c r="N782" s="28" t="str">
        <f>IF(G782="","",VLOOKUP(G782,WMS!$E$3:$U$2203,17,0))</f>
        <v>A423</v>
      </c>
      <c r="O782" s="29">
        <f t="shared" si="133"/>
        <v>173.25</v>
      </c>
      <c r="P782" s="29">
        <f t="shared" si="134"/>
        <v>2.8770000000000002</v>
      </c>
      <c r="Q782" s="26" t="str">
        <f>IF(G782="","",VLOOKUP(G782,WMS!$E$3:$G$2203,2,FALSE))</f>
        <v>KAS19012902</v>
      </c>
      <c r="R782" s="26" t="str">
        <f>IF(G782="","",VLOOKUP(G782,WMS!$E$3:$G$2203,3,FALSE))</f>
        <v>KAS1901290202</v>
      </c>
      <c r="S782" s="17" t="str">
        <f>IF(R782="","",VLOOKUP(R782,CUSTOMS!$E$3:$N$2548,2,FALSE))</f>
        <v>7323990000</v>
      </c>
      <c r="T782" s="17" t="str">
        <f>IF(R782="","",VLOOKUP(R782,CUSTOMS!$E$3:$N$2548,3,FALSE))</f>
        <v>铁制洗衣篮</v>
      </c>
      <c r="U782" s="18">
        <f t="shared" si="135"/>
        <v>84</v>
      </c>
      <c r="V782" s="18" t="str">
        <f>IF(R782="","",VLOOKUP(R782,CUSTOMS!$E$3:$N$1470,5,FALSE))</f>
        <v>只</v>
      </c>
      <c r="W782" s="33">
        <f>IF(R782="","",VLOOKUP(R782,CUSTOMS!$E$3:$N$2548,6,FALSE))</f>
        <v>3.89707968719852</v>
      </c>
      <c r="X782" s="33">
        <f t="shared" si="136"/>
        <v>327.35469372467571</v>
      </c>
      <c r="Y782" s="18" t="str">
        <f>IF(R782="","",VLOOKUP(R782,CUSTOMS!$E$3:$N$2548,8,FALSE))</f>
        <v>美元</v>
      </c>
      <c r="Z782" s="18" t="str">
        <f>IF(R782="","",VLOOKUP(R782,CUSTOMS!$E$3:$N$2548,9,FALSE))</f>
        <v>中国</v>
      </c>
      <c r="AA782" s="18" t="str">
        <f>IF(R782="","",VLOOKUP(R782,CUSTOMS!$E$3:$N$2548,10,FALSE))</f>
        <v>泰国</v>
      </c>
      <c r="AB782" s="33">
        <f>IF(R782="","",VLOOKUP(G782,WMS!$E$3:$T$2203,15,FALSE))</f>
        <v>1.8</v>
      </c>
      <c r="AC782" s="33">
        <f t="shared" si="137"/>
        <v>151.20000000000002</v>
      </c>
      <c r="AD782" s="33" t="str">
        <f>IF(S782="","",VLOOKUP(S782,海关监管条件!$A$1:$B$3000,2,FALSE))</f>
        <v>A</v>
      </c>
    </row>
    <row r="783" spans="1:30">
      <c r="A783" s="2">
        <v>43658</v>
      </c>
      <c r="B783" s="2">
        <v>43661</v>
      </c>
      <c r="C783" s="2" t="s">
        <v>4309</v>
      </c>
      <c r="D783" s="19" t="s">
        <v>1019</v>
      </c>
      <c r="E783" s="19" t="s">
        <v>3300</v>
      </c>
      <c r="F783" s="19">
        <v>42626244</v>
      </c>
      <c r="G783" s="17" t="str">
        <f t="shared" si="131"/>
        <v>KG-ROB-1902-00084-01904/42626244</v>
      </c>
      <c r="H783" s="18">
        <f>IF(G783="","",VLOOKUP(G783,WMS!$E$3:$Q$2203,7,FALSE))</f>
        <v>4</v>
      </c>
      <c r="I783" s="18">
        <f>IF(G783="","",VLOOKUP(G783,WMS!$E$3:$Q$2203,8,FALSE))</f>
        <v>4.5999999999999996</v>
      </c>
      <c r="J783" s="18">
        <f>IF(G783="","",VLOOKUP(G783,WMS!$E$3:$Q$2203,13,FALSE))</f>
        <v>0.01</v>
      </c>
      <c r="K783" s="26" t="b">
        <f t="shared" si="132"/>
        <v>1</v>
      </c>
      <c r="L783" s="7">
        <v>88</v>
      </c>
      <c r="M783" s="27">
        <f>IF(G783="","",VLOOKUP(G783,WMS!$E$3:$U$2203,7,0)*L783)</f>
        <v>352</v>
      </c>
      <c r="N783" s="28" t="str">
        <f>IF(G783="","",VLOOKUP(G783,WMS!$E$3:$U$2203,17,0))</f>
        <v>A07-102</v>
      </c>
      <c r="O783" s="29">
        <f t="shared" si="133"/>
        <v>404.79999999999995</v>
      </c>
      <c r="P783" s="29">
        <f t="shared" si="134"/>
        <v>0.88</v>
      </c>
      <c r="Q783" s="26" t="str">
        <f>IF(G783="","",VLOOKUP(G783,WMS!$E$3:$G$2203,2,FALSE))</f>
        <v>KAS19011703</v>
      </c>
      <c r="R783" s="26" t="str">
        <f>IF(G783="","",VLOOKUP(G783,WMS!$E$3:$G$2203,3,FALSE))</f>
        <v>KAS1901170301</v>
      </c>
      <c r="S783" s="17" t="str">
        <f>IF(R783="","",VLOOKUP(R783,CUSTOMS!$E$3:$N$2548,2,FALSE))</f>
        <v>3406000090</v>
      </c>
      <c r="T783" s="17" t="str">
        <f>IF(R783="","",VLOOKUP(R783,CUSTOMS!$E$3:$N$2548,3,FALSE))</f>
        <v>工艺蜡烛</v>
      </c>
      <c r="U783" s="18">
        <f t="shared" si="135"/>
        <v>352</v>
      </c>
      <c r="V783" s="18" t="str">
        <f>IF(R783="","",VLOOKUP(R783,CUSTOMS!$E$3:$N$1470,5,FALSE))</f>
        <v>只</v>
      </c>
      <c r="W783" s="33">
        <f>IF(R783="","",VLOOKUP(R783,CUSTOMS!$E$3:$N$2548,6,FALSE))</f>
        <v>0.5</v>
      </c>
      <c r="X783" s="33">
        <f t="shared" si="136"/>
        <v>176</v>
      </c>
      <c r="Y783" s="18" t="str">
        <f>IF(R783="","",VLOOKUP(R783,CUSTOMS!$E$3:$N$2548,8,FALSE))</f>
        <v>美元</v>
      </c>
      <c r="Z783" s="18" t="str">
        <f>IF(R783="","",VLOOKUP(R783,CUSTOMS!$E$3:$N$2548,9,FALSE))</f>
        <v>中国</v>
      </c>
      <c r="AA783" s="18" t="str">
        <f>IF(R783="","",VLOOKUP(R783,CUSTOMS!$E$3:$N$2548,10,FALSE))</f>
        <v>泰国</v>
      </c>
      <c r="AB783" s="33">
        <f>IF(R783="","",VLOOKUP(G783,WMS!$E$3:$T$2203,15,FALSE))</f>
        <v>0.8</v>
      </c>
      <c r="AC783" s="33">
        <f t="shared" si="137"/>
        <v>281.60000000000002</v>
      </c>
      <c r="AD783" s="33" t="str">
        <f>IF(S783="","",VLOOKUP(S783,海关监管条件!$A$1:$B$3000,2,FALSE))</f>
        <v xml:space="preserve">无 </v>
      </c>
    </row>
    <row r="784" spans="1:30">
      <c r="A784" s="2">
        <v>43658</v>
      </c>
      <c r="B784" s="2">
        <v>43661</v>
      </c>
      <c r="C784" s="2" t="s">
        <v>4309</v>
      </c>
      <c r="D784" s="19" t="s">
        <v>1380</v>
      </c>
      <c r="E784" s="19" t="s">
        <v>3494</v>
      </c>
      <c r="F784" s="19">
        <v>42450467</v>
      </c>
      <c r="G784" s="17" t="str">
        <f t="shared" si="131"/>
        <v>KG-ROB-1903-00091-02919/42450467</v>
      </c>
      <c r="H784" s="18">
        <f>IF(G784="","",VLOOKUP(G784,WMS!$E$3:$Q$2203,7,FALSE))</f>
        <v>10</v>
      </c>
      <c r="I784" s="18">
        <f>IF(G784="","",VLOOKUP(G784,WMS!$E$3:$Q$2203,8,FALSE))</f>
        <v>4.1500000000000004</v>
      </c>
      <c r="J784" s="18">
        <f>IF(G784="","",VLOOKUP(G784,WMS!$E$3:$Q$2203,13,FALSE))</f>
        <v>3.5999999999999997E-2</v>
      </c>
      <c r="K784" s="26" t="b">
        <f t="shared" si="132"/>
        <v>1</v>
      </c>
      <c r="L784" s="7">
        <v>40</v>
      </c>
      <c r="M784" s="27">
        <f>IF(G784="","",VLOOKUP(G784,WMS!$E$3:$U$2203,7,0)*L784)</f>
        <v>400</v>
      </c>
      <c r="N784" s="28" t="str">
        <f>IF(G784="","",VLOOKUP(G784,WMS!$E$3:$U$2203,17,0))</f>
        <v>A28-301</v>
      </c>
      <c r="O784" s="29">
        <f t="shared" si="133"/>
        <v>166</v>
      </c>
      <c r="P784" s="29">
        <f t="shared" si="134"/>
        <v>1.44</v>
      </c>
      <c r="Q784" s="26" t="str">
        <f>IF(G784="","",VLOOKUP(G784,WMS!$E$3:$G$2203,2,FALSE))</f>
        <v>KAS19031504</v>
      </c>
      <c r="R784" s="26" t="str">
        <f>IF(G784="","",VLOOKUP(G784,WMS!$E$3:$G$2203,3,FALSE))</f>
        <v>KAS1903150402</v>
      </c>
      <c r="S784" s="17" t="str">
        <f>IF(R784="","",VLOOKUP(R784,CUSTOMS!$E$3:$N$2548,2,FALSE))</f>
        <v>7323990000</v>
      </c>
      <c r="T784" s="17" t="str">
        <f>IF(R784="","",VLOOKUP(R784,CUSTOMS!$E$3:$N$2548,3,FALSE))</f>
        <v xml:space="preserve">篮 </v>
      </c>
      <c r="U784" s="18">
        <f t="shared" si="135"/>
        <v>400</v>
      </c>
      <c r="V784" s="18" t="str">
        <f>IF(R784="","",VLOOKUP(R784,CUSTOMS!$E$3:$N$1470,5,FALSE))</f>
        <v>个</v>
      </c>
      <c r="W784" s="33">
        <f>IF(R784="","",VLOOKUP(R784,CUSTOMS!$E$3:$N$2548,6,FALSE))</f>
        <v>1.57</v>
      </c>
      <c r="X784" s="33">
        <f t="shared" si="136"/>
        <v>628</v>
      </c>
      <c r="Y784" s="18" t="str">
        <f>IF(R784="","",VLOOKUP(R784,CUSTOMS!$E$3:$N$2548,8,FALSE))</f>
        <v>美元</v>
      </c>
      <c r="Z784" s="18" t="str">
        <f>IF(R784="","",VLOOKUP(R784,CUSTOMS!$E$3:$N$2548,9,FALSE))</f>
        <v>中国</v>
      </c>
      <c r="AA784" s="18" t="str">
        <f>IF(R784="","",VLOOKUP(R784,CUSTOMS!$E$3:$N$2548,10,FALSE))</f>
        <v>泰国</v>
      </c>
      <c r="AB784" s="33">
        <f>IF(R784="","",VLOOKUP(G784,WMS!$E$3:$T$2203,15,FALSE))</f>
        <v>0.36699999999999999</v>
      </c>
      <c r="AC784" s="33">
        <f t="shared" si="137"/>
        <v>146.80000000000001</v>
      </c>
      <c r="AD784" s="33" t="str">
        <f>IF(S784="","",VLOOKUP(S784,海关监管条件!$A$1:$B$3000,2,FALSE))</f>
        <v>A</v>
      </c>
    </row>
    <row r="785" spans="1:30">
      <c r="A785" s="2">
        <v>43658</v>
      </c>
      <c r="B785" s="2">
        <v>43661</v>
      </c>
      <c r="C785" s="2" t="s">
        <v>4309</v>
      </c>
      <c r="D785" s="19" t="s">
        <v>1716</v>
      </c>
      <c r="E785" s="19" t="s">
        <v>3684</v>
      </c>
      <c r="F785" s="19">
        <v>42562542</v>
      </c>
      <c r="G785" s="17" t="str">
        <f t="shared" si="131"/>
        <v>KG-ROB-1903-00091-02963/42562542</v>
      </c>
      <c r="H785" s="18">
        <f>IF(G785="","",VLOOKUP(G785,WMS!$E$3:$Q$2203,7,FALSE))</f>
        <v>12</v>
      </c>
      <c r="I785" s="18">
        <f>IF(G785="","",VLOOKUP(G785,WMS!$E$3:$Q$2203,8,FALSE))</f>
        <v>5.95</v>
      </c>
      <c r="J785" s="18">
        <f>IF(G785="","",VLOOKUP(G785,WMS!$E$3:$Q$2203,13,FALSE))</f>
        <v>7.2999999999999995E-2</v>
      </c>
      <c r="K785" s="26" t="b">
        <f t="shared" si="132"/>
        <v>1</v>
      </c>
      <c r="L785" s="7">
        <v>34</v>
      </c>
      <c r="M785" s="27">
        <f>IF(G785="","",VLOOKUP(G785,WMS!$E$3:$U$2203,7,0)*L785)</f>
        <v>408</v>
      </c>
      <c r="N785" s="28" t="str">
        <f>IF(G785="","",VLOOKUP(G785,WMS!$E$3:$U$2203,17,0))</f>
        <v>A37-102-202</v>
      </c>
      <c r="O785" s="29">
        <f t="shared" si="133"/>
        <v>202.3</v>
      </c>
      <c r="P785" s="29">
        <f t="shared" si="134"/>
        <v>2.4819999999999998</v>
      </c>
      <c r="Q785" s="26" t="str">
        <f>IF(G785="","",VLOOKUP(G785,WMS!$E$3:$G$2203,2,FALSE))</f>
        <v>KAS19042302</v>
      </c>
      <c r="R785" s="26" t="str">
        <f>IF(G785="","",VLOOKUP(G785,WMS!$E$3:$G$2203,3,FALSE))</f>
        <v>KAS1904230206</v>
      </c>
      <c r="S785" s="17" t="str">
        <f>IF(R785="","",VLOOKUP(R785,CUSTOMS!$E$3:$N$2548,2,FALSE))</f>
        <v>7323990000</v>
      </c>
      <c r="T785" s="17" t="str">
        <f>IF(R785="","",VLOOKUP(R785,CUSTOMS!$E$3:$N$2548,3,FALSE))</f>
        <v>铁制垃圾桶</v>
      </c>
      <c r="U785" s="18">
        <f t="shared" si="135"/>
        <v>408</v>
      </c>
      <c r="V785" s="18" t="str">
        <f>IF(R785="","",VLOOKUP(R785,CUSTOMS!$E$3:$N$1470,5,FALSE))</f>
        <v>只</v>
      </c>
      <c r="W785" s="33">
        <f>IF(R785="","",VLOOKUP(R785,CUSTOMS!$E$3:$N$2548,6,FALSE))</f>
        <v>1.60625444207534</v>
      </c>
      <c r="X785" s="33">
        <f t="shared" si="136"/>
        <v>655.35181236673873</v>
      </c>
      <c r="Y785" s="18" t="str">
        <f>IF(R785="","",VLOOKUP(R785,CUSTOMS!$E$3:$N$2548,8,FALSE))</f>
        <v>美元</v>
      </c>
      <c r="Z785" s="18" t="str">
        <f>IF(R785="","",VLOOKUP(R785,CUSTOMS!$E$3:$N$2548,9,FALSE))</f>
        <v>中国</v>
      </c>
      <c r="AA785" s="18" t="str">
        <f>IF(R785="","",VLOOKUP(R785,CUSTOMS!$E$3:$N$2548,10,FALSE))</f>
        <v>泰国</v>
      </c>
      <c r="AB785" s="33">
        <f>IF(R785="","",VLOOKUP(G785,WMS!$E$3:$T$2203,15,FALSE))</f>
        <v>0.41749999999999998</v>
      </c>
      <c r="AC785" s="33">
        <f t="shared" si="137"/>
        <v>170.34</v>
      </c>
      <c r="AD785" s="33" t="str">
        <f>IF(S785="","",VLOOKUP(S785,海关监管条件!$A$1:$B$3000,2,FALSE))</f>
        <v>A</v>
      </c>
    </row>
    <row r="786" spans="1:30">
      <c r="A786" s="2">
        <v>43658</v>
      </c>
      <c r="B786" s="2">
        <v>43661</v>
      </c>
      <c r="C786" s="2" t="s">
        <v>4309</v>
      </c>
      <c r="D786" s="19" t="s">
        <v>1603</v>
      </c>
      <c r="E786" s="19" t="s">
        <v>3610</v>
      </c>
      <c r="F786" s="19">
        <v>42433057</v>
      </c>
      <c r="G786" s="17" t="str">
        <f t="shared" si="131"/>
        <v>KG-ROB-1903-00091-02964/42433057</v>
      </c>
      <c r="H786" s="18">
        <f>IF(G786="","",VLOOKUP(G786,WMS!$E$3:$Q$2203,7,FALSE))</f>
        <v>6</v>
      </c>
      <c r="I786" s="18">
        <f>IF(G786="","",VLOOKUP(G786,WMS!$E$3:$Q$2203,8,FALSE))</f>
        <v>6.75</v>
      </c>
      <c r="J786" s="18">
        <f>IF(G786="","",VLOOKUP(G786,WMS!$E$3:$Q$2203,13,FALSE))</f>
        <v>9.0999999999999998E-2</v>
      </c>
      <c r="K786" s="26" t="b">
        <f t="shared" si="132"/>
        <v>1</v>
      </c>
      <c r="L786" s="7">
        <v>67</v>
      </c>
      <c r="M786" s="27">
        <f>IF(G786="","",VLOOKUP(G786,WMS!$E$3:$U$2203,7,0)*L786)</f>
        <v>402</v>
      </c>
      <c r="N786" s="28" t="str">
        <f>IF(G786="","",VLOOKUP(G786,WMS!$E$3:$U$2203,17,0))</f>
        <v>A108</v>
      </c>
      <c r="O786" s="29">
        <f t="shared" si="133"/>
        <v>452.25</v>
      </c>
      <c r="P786" s="29">
        <f t="shared" si="134"/>
        <v>6.0969999999999995</v>
      </c>
      <c r="Q786" s="26" t="str">
        <f>IF(G786="","",VLOOKUP(G786,WMS!$E$3:$G$2203,2,FALSE))</f>
        <v>KAS19041101</v>
      </c>
      <c r="R786" s="26" t="str">
        <f>IF(G786="","",VLOOKUP(G786,WMS!$E$3:$G$2203,3,FALSE))</f>
        <v>KAS1904110103</v>
      </c>
      <c r="S786" s="17" t="str">
        <f>IF(R786="","",VLOOKUP(R786,CUSTOMS!$E$3:$N$2548,2,FALSE))</f>
        <v>7323930000</v>
      </c>
      <c r="T786" s="17" t="str">
        <f>IF(R786="","",VLOOKUP(R786,CUSTOMS!$E$3:$N$2548,3,FALSE))</f>
        <v>不锈钢垃圾桶</v>
      </c>
      <c r="U786" s="18">
        <f t="shared" si="135"/>
        <v>402</v>
      </c>
      <c r="V786" s="18" t="str">
        <f>IF(R786="","",VLOOKUP(R786,CUSTOMS!$E$3:$N$1470,5,FALSE))</f>
        <v>只</v>
      </c>
      <c r="W786" s="33">
        <f>IF(R786="","",VLOOKUP(R786,CUSTOMS!$E$3:$N$2548,6,FALSE))</f>
        <v>2.67</v>
      </c>
      <c r="X786" s="33">
        <f t="shared" si="136"/>
        <v>1073.3399999999999</v>
      </c>
      <c r="Y786" s="18" t="str">
        <f>IF(R786="","",VLOOKUP(R786,CUSTOMS!$E$3:$N$2548,8,FALSE))</f>
        <v>美元</v>
      </c>
      <c r="Z786" s="18" t="str">
        <f>IF(R786="","",VLOOKUP(R786,CUSTOMS!$E$3:$N$2548,9,FALSE))</f>
        <v>中国</v>
      </c>
      <c r="AA786" s="18" t="str">
        <f>IF(R786="","",VLOOKUP(R786,CUSTOMS!$E$3:$N$2548,10,FALSE))</f>
        <v>泰国</v>
      </c>
      <c r="AB786" s="33">
        <f>IF(R786="","",VLOOKUP(G786,WMS!$E$3:$T$2203,15,FALSE))</f>
        <v>0.8</v>
      </c>
      <c r="AC786" s="33">
        <f t="shared" si="137"/>
        <v>321.60000000000002</v>
      </c>
      <c r="AD786" s="33" t="str">
        <f>IF(S786="","",VLOOKUP(S786,海关监管条件!$A$1:$B$3000,2,FALSE))</f>
        <v xml:space="preserve">A </v>
      </c>
    </row>
    <row r="787" spans="1:30">
      <c r="A787" s="2">
        <v>43658</v>
      </c>
      <c r="B787" s="2">
        <v>43661</v>
      </c>
      <c r="C787" s="2" t="s">
        <v>4309</v>
      </c>
      <c r="D787" s="19" t="s">
        <v>1926</v>
      </c>
      <c r="E787" s="19" t="s">
        <v>3776</v>
      </c>
      <c r="F787" s="19">
        <v>42632535</v>
      </c>
      <c r="G787" s="17" t="str">
        <f t="shared" si="131"/>
        <v>KG-ROB-1905-00092-02920/42632535</v>
      </c>
      <c r="H787" s="18">
        <f>IF(G787="","",VLOOKUP(G787,WMS!$E$3:$Q$2203,7,FALSE))</f>
        <v>128</v>
      </c>
      <c r="I787" s="18">
        <f>IF(G787="","",VLOOKUP(G787,WMS!$E$3:$Q$2203,8,FALSE))</f>
        <v>7.4</v>
      </c>
      <c r="J787" s="18">
        <f>IF(G787="","",VLOOKUP(G787,WMS!$E$3:$Q$2203,13,FALSE))</f>
        <v>2.8000000000000001E-2</v>
      </c>
      <c r="K787" s="26" t="b">
        <f t="shared" si="132"/>
        <v>1</v>
      </c>
      <c r="L787" s="7">
        <v>63</v>
      </c>
      <c r="M787" s="27">
        <f>IF(G787="","",VLOOKUP(G787,WMS!$E$3:$U$2203,7,0)*L787)</f>
        <v>8064</v>
      </c>
      <c r="N787" s="28" t="str">
        <f>IF(G787="","",VLOOKUP(G787,WMS!$E$3:$U$2203,17,0))</f>
        <v>A107</v>
      </c>
      <c r="O787" s="29">
        <f t="shared" si="133"/>
        <v>466.20000000000005</v>
      </c>
      <c r="P787" s="29">
        <f t="shared" si="134"/>
        <v>1.764</v>
      </c>
      <c r="Q787" s="26" t="str">
        <f>IF(G787="","",VLOOKUP(G787,WMS!$E$3:$G$2203,2,FALSE))</f>
        <v>KAS19051501</v>
      </c>
      <c r="R787" s="26" t="str">
        <f>IF(G787="","",VLOOKUP(G787,WMS!$E$3:$G$2203,3,FALSE))</f>
        <v>KAS1905150102</v>
      </c>
      <c r="S787" s="17" t="str">
        <f>IF(R787="","",VLOOKUP(R787,CUSTOMS!$E$3:$N$2548,2,FALSE))</f>
        <v>8215990000</v>
      </c>
      <c r="T787" s="17" t="str">
        <f>IF(R787="","",VLOOKUP(R787,CUSTOMS!$E$3:$N$2548,3,FALSE))</f>
        <v>餐厨用具</v>
      </c>
      <c r="U787" s="18">
        <f t="shared" si="135"/>
        <v>8064</v>
      </c>
      <c r="V787" s="18" t="str">
        <f>IF(R787="","",VLOOKUP(R787,CUSTOMS!$E$3:$N$1470,5,FALSE))</f>
        <v>把</v>
      </c>
      <c r="W787" s="33">
        <f>IF(R787="","",VLOOKUP(R787,CUSTOMS!$E$3:$N$2548,6,FALSE))</f>
        <v>0.16</v>
      </c>
      <c r="X787" s="33">
        <f t="shared" si="136"/>
        <v>1290.24</v>
      </c>
      <c r="Y787" s="18" t="str">
        <f>IF(R787="","",VLOOKUP(R787,CUSTOMS!$E$3:$N$2548,8,FALSE))</f>
        <v>美元</v>
      </c>
      <c r="Z787" s="18" t="str">
        <f>IF(R787="","",VLOOKUP(R787,CUSTOMS!$E$3:$N$2548,9,FALSE))</f>
        <v>中国</v>
      </c>
      <c r="AA787" s="18" t="str">
        <f>IF(R787="","",VLOOKUP(R787,CUSTOMS!$E$3:$N$2548,10,FALSE))</f>
        <v>泰国</v>
      </c>
      <c r="AB787" s="33">
        <f>IF(R787="","",VLOOKUP(G787,WMS!$E$3:$T$2203,15,FALSE))</f>
        <v>5.2734375E-2</v>
      </c>
      <c r="AC787" s="33">
        <f t="shared" si="137"/>
        <v>425.25</v>
      </c>
      <c r="AD787" s="33" t="str">
        <f>IF(S787="","",VLOOKUP(S787,海关监管条件!$A$1:$B$3000,2,FALSE))</f>
        <v>A</v>
      </c>
    </row>
    <row r="788" spans="1:30">
      <c r="A788" s="2">
        <v>43658</v>
      </c>
      <c r="B788" s="2">
        <v>43661</v>
      </c>
      <c r="C788" s="2" t="s">
        <v>4309</v>
      </c>
      <c r="D788" s="19" t="s">
        <v>1926</v>
      </c>
      <c r="E788" s="19" t="s">
        <v>3776</v>
      </c>
      <c r="F788" s="19">
        <v>42632597</v>
      </c>
      <c r="G788" s="17" t="str">
        <f t="shared" si="131"/>
        <v>KG-ROB-1905-00092-02920/42632597</v>
      </c>
      <c r="H788" s="18">
        <f>IF(G788="","",VLOOKUP(G788,WMS!$E$3:$Q$2203,7,FALSE))</f>
        <v>128</v>
      </c>
      <c r="I788" s="18">
        <f>IF(G788="","",VLOOKUP(G788,WMS!$E$3:$Q$2203,8,FALSE))</f>
        <v>7.55</v>
      </c>
      <c r="J788" s="18">
        <f>IF(G788="","",VLOOKUP(G788,WMS!$E$3:$Q$2203,13,FALSE))</f>
        <v>2.8000000000000001E-2</v>
      </c>
      <c r="K788" s="26" t="b">
        <f t="shared" si="132"/>
        <v>1</v>
      </c>
      <c r="L788" s="7">
        <v>63</v>
      </c>
      <c r="M788" s="27">
        <f>IF(G788="","",VLOOKUP(G788,WMS!$E$3:$U$2203,7,0)*L788)</f>
        <v>8064</v>
      </c>
      <c r="N788" s="28" t="str">
        <f>IF(G788="","",VLOOKUP(G788,WMS!$E$3:$U$2203,17,0))</f>
        <v>A107</v>
      </c>
      <c r="O788" s="29">
        <f t="shared" si="133"/>
        <v>475.65</v>
      </c>
      <c r="P788" s="29">
        <f t="shared" si="134"/>
        <v>1.764</v>
      </c>
      <c r="Q788" s="26" t="str">
        <f>IF(G788="","",VLOOKUP(G788,WMS!$E$3:$G$2203,2,FALSE))</f>
        <v>KAS19051501</v>
      </c>
      <c r="R788" s="26" t="str">
        <f>IF(G788="","",VLOOKUP(G788,WMS!$E$3:$G$2203,3,FALSE))</f>
        <v>KAS1905150102</v>
      </c>
      <c r="S788" s="17" t="str">
        <f>IF(R788="","",VLOOKUP(R788,CUSTOMS!$E$3:$N$2548,2,FALSE))</f>
        <v>8215990000</v>
      </c>
      <c r="T788" s="17" t="str">
        <f>IF(R788="","",VLOOKUP(R788,CUSTOMS!$E$3:$N$2548,3,FALSE))</f>
        <v>餐厨用具</v>
      </c>
      <c r="U788" s="18">
        <f t="shared" si="135"/>
        <v>8064</v>
      </c>
      <c r="V788" s="18" t="str">
        <f>IF(R788="","",VLOOKUP(R788,CUSTOMS!$E$3:$N$1470,5,FALSE))</f>
        <v>把</v>
      </c>
      <c r="W788" s="33">
        <f>IF(R788="","",VLOOKUP(R788,CUSTOMS!$E$3:$N$2548,6,FALSE))</f>
        <v>0.16</v>
      </c>
      <c r="X788" s="33">
        <f t="shared" si="136"/>
        <v>1290.24</v>
      </c>
      <c r="Y788" s="18" t="str">
        <f>IF(R788="","",VLOOKUP(R788,CUSTOMS!$E$3:$N$2548,8,FALSE))</f>
        <v>美元</v>
      </c>
      <c r="Z788" s="18" t="str">
        <f>IF(R788="","",VLOOKUP(R788,CUSTOMS!$E$3:$N$2548,9,FALSE))</f>
        <v>中国</v>
      </c>
      <c r="AA788" s="18" t="str">
        <f>IF(R788="","",VLOOKUP(R788,CUSTOMS!$E$3:$N$2548,10,FALSE))</f>
        <v>泰国</v>
      </c>
      <c r="AB788" s="33">
        <f>IF(R788="","",VLOOKUP(G788,WMS!$E$3:$T$2203,15,FALSE))</f>
        <v>5.4375E-2</v>
      </c>
      <c r="AC788" s="33">
        <f t="shared" si="137"/>
        <v>438.48</v>
      </c>
      <c r="AD788" s="33" t="str">
        <f>IF(S788="","",VLOOKUP(S788,海关监管条件!$A$1:$B$3000,2,FALSE))</f>
        <v>A</v>
      </c>
    </row>
    <row r="789" spans="1:30">
      <c r="A789" s="2">
        <v>43658</v>
      </c>
      <c r="B789" s="2">
        <v>43661</v>
      </c>
      <c r="C789" s="2" t="s">
        <v>4309</v>
      </c>
      <c r="D789" s="19" t="s">
        <v>2024</v>
      </c>
      <c r="E789" s="19" t="s">
        <v>3828</v>
      </c>
      <c r="F789" s="19" t="s">
        <v>3829</v>
      </c>
      <c r="G789" s="17" t="str">
        <f t="shared" si="131"/>
        <v>KG-ROB-1905-00132-03206/42711803</v>
      </c>
      <c r="H789" s="18">
        <f>IF(G789="","",VLOOKUP(G789,WMS!$E$3:$Q$3000,7,FALSE))</f>
        <v>8</v>
      </c>
      <c r="I789" s="18">
        <f>IF(G789="","",VLOOKUP(G789,WMS!$E$3:$Q$3000,8,FALSE))</f>
        <v>1.1000000000000001</v>
      </c>
      <c r="J789" s="18">
        <f>IF(G789="","",VLOOKUP(G789,WMS!$E$3:$Q$3000,13,FALSE))</f>
        <v>6.0000000000000001E-3</v>
      </c>
      <c r="K789" s="26" t="b">
        <f t="shared" si="132"/>
        <v>1</v>
      </c>
      <c r="L789" s="7">
        <v>120</v>
      </c>
      <c r="M789" s="27">
        <f>IF(G789="","",VLOOKUP(G789,WMS!$E$3:$U$3000,7,0)*L789)</f>
        <v>960</v>
      </c>
      <c r="N789" s="28" t="str">
        <f>IF(G789="","",VLOOKUP(G789,WMS!$E$3:$U$3000,17,0))</f>
        <v>A13-301</v>
      </c>
      <c r="O789" s="29">
        <f t="shared" si="133"/>
        <v>132</v>
      </c>
      <c r="P789" s="29">
        <f t="shared" si="134"/>
        <v>0.72</v>
      </c>
      <c r="Q789" s="26" t="str">
        <f>IF(G789="","",VLOOKUP(G789,WMS!$E$3:$G$3000,2,FALSE))</f>
        <v>KAS19052108</v>
      </c>
      <c r="R789" s="26" t="str">
        <f>IF(G789="","",VLOOKUP(G789,WMS!$E$3:$G$3000,3,FALSE))</f>
        <v>KAS1905210801</v>
      </c>
      <c r="S789" s="17" t="str">
        <f>IF(R789="","",VLOOKUP(R789,CUSTOMS!$E$3:$N$2548,2,FALSE))</f>
        <v>3924100000</v>
      </c>
      <c r="T789" s="17" t="str">
        <f>IF(R789="","",VLOOKUP(R789,CUSTOMS!$E$3:$N$2548,3,FALSE))</f>
        <v>塑料汤勺</v>
      </c>
      <c r="U789" s="18">
        <f t="shared" si="135"/>
        <v>960</v>
      </c>
      <c r="V789" s="18" t="str">
        <f>IF(R789="","",VLOOKUP(R789,CUSTOMS!$E$3:$N$2548,5,FALSE))</f>
        <v>个</v>
      </c>
      <c r="W789" s="33">
        <f>IF(R789="","",VLOOKUP(R789,CUSTOMS!$E$3:$N$2548,6,FALSE))</f>
        <v>0.63600000000000001</v>
      </c>
      <c r="X789" s="33">
        <f t="shared" si="136"/>
        <v>610.56000000000006</v>
      </c>
      <c r="Y789" s="18" t="str">
        <f>IF(R789="","",VLOOKUP(R789,CUSTOMS!$E$3:$N$2548,8,FALSE))</f>
        <v>美元</v>
      </c>
      <c r="Z789" s="18" t="str">
        <f>IF(R789="","",VLOOKUP(R789,CUSTOMS!$E$3:$N$2548,9,FALSE))</f>
        <v>中国</v>
      </c>
      <c r="AA789" s="18" t="str">
        <f>IF(R789="","",VLOOKUP(R789,CUSTOMS!$E$3:$N$2548,10,FALSE))</f>
        <v>泰国</v>
      </c>
      <c r="AB789" s="33">
        <f>IF(R789="","",VLOOKUP(G789,WMS!$E$3:$T$3000,15,FALSE))</f>
        <v>0.11125</v>
      </c>
      <c r="AC789" s="33">
        <f t="shared" si="137"/>
        <v>106.8</v>
      </c>
      <c r="AD789" s="33" t="str">
        <f>IF(S789="","",VLOOKUP(S789,海关监管条件!$A$1:$B$3000,2,FALSE))</f>
        <v xml:space="preserve">A </v>
      </c>
    </row>
    <row r="790" spans="1:30">
      <c r="A790" s="2">
        <v>43658</v>
      </c>
      <c r="B790" s="2">
        <v>43661</v>
      </c>
      <c r="C790" s="2" t="s">
        <v>4309</v>
      </c>
      <c r="D790" s="19" t="s">
        <v>2024</v>
      </c>
      <c r="E790" s="19" t="s">
        <v>3828</v>
      </c>
      <c r="F790" s="19" t="s">
        <v>3835</v>
      </c>
      <c r="G790" s="17" t="str">
        <f t="shared" ref="G790:G853" si="138">IF(F790="","",E790&amp;"/"&amp;F790)</f>
        <v>KG-ROB-1905-00132-03206/42711872</v>
      </c>
      <c r="H790" s="18">
        <f>IF(G790="","",VLOOKUP(G790,WMS!$E$3:$Q$3000,7,FALSE))</f>
        <v>8</v>
      </c>
      <c r="I790" s="18">
        <f>IF(G790="","",VLOOKUP(G790,WMS!$E$3:$Q$3000,8,FALSE))</f>
        <v>0.99</v>
      </c>
      <c r="J790" s="18">
        <f>IF(G790="","",VLOOKUP(G790,WMS!$E$3:$Q$3000,13,FALSE))</f>
        <v>3.0000000000000001E-3</v>
      </c>
      <c r="K790" s="26" t="b">
        <f t="shared" ref="K790:K853" si="139">IF(M790="","",EXACT(H790,M790/L790))</f>
        <v>1</v>
      </c>
      <c r="L790" s="7">
        <v>60</v>
      </c>
      <c r="M790" s="27">
        <f>IF(G790="","",VLOOKUP(G790,WMS!$E$3:$U$3000,7,0)*L790)</f>
        <v>480</v>
      </c>
      <c r="N790" s="28" t="str">
        <f>IF(G790="","",VLOOKUP(G790,WMS!$E$3:$U$3000,17,0))</f>
        <v>A13-302</v>
      </c>
      <c r="O790" s="29">
        <f t="shared" ref="O790:O853" si="140">IF(L790="","",I790*L790)</f>
        <v>59.4</v>
      </c>
      <c r="P790" s="29">
        <f t="shared" ref="P790:P853" si="141">IF(L790="","",J790*L790)</f>
        <v>0.18</v>
      </c>
      <c r="Q790" s="26" t="str">
        <f>IF(G790="","",VLOOKUP(G790,WMS!$E$3:$G$3000,2,FALSE))</f>
        <v>KAS19052108</v>
      </c>
      <c r="R790" s="26" t="str">
        <f>IF(G790="","",VLOOKUP(G790,WMS!$E$3:$G$3000,3,FALSE))</f>
        <v>KAS1905210805</v>
      </c>
      <c r="S790" s="17" t="str">
        <f>IF(R790="","",VLOOKUP(R790,CUSTOMS!$E$3:$N$2548,2,FALSE))</f>
        <v>3924100000</v>
      </c>
      <c r="T790" s="17" t="str">
        <f>IF(R790="","",VLOOKUP(R790,CUSTOMS!$E$3:$N$2548,3,FALSE))</f>
        <v>塑料匙</v>
      </c>
      <c r="U790" s="18">
        <f t="shared" ref="U790:U853" si="142">IF(V790="","",IF(V790="千克",M790*AB790,M790))</f>
        <v>480</v>
      </c>
      <c r="V790" s="18" t="str">
        <f>IF(R790="","",VLOOKUP(R790,CUSTOMS!$E$3:$N$2548,5,FALSE))</f>
        <v>个</v>
      </c>
      <c r="W790" s="33">
        <f>IF(R790="","",VLOOKUP(R790,CUSTOMS!$E$3:$N$2548,6,FALSE))</f>
        <v>0.629</v>
      </c>
      <c r="X790" s="33">
        <f t="shared" ref="X790:X853" si="143">IF(W790="","",U790*W790)</f>
        <v>301.92</v>
      </c>
      <c r="Y790" s="18" t="str">
        <f>IF(R790="","",VLOOKUP(R790,CUSTOMS!$E$3:$N$2548,8,FALSE))</f>
        <v>美元</v>
      </c>
      <c r="Z790" s="18" t="str">
        <f>IF(R790="","",VLOOKUP(R790,CUSTOMS!$E$3:$N$2548,9,FALSE))</f>
        <v>中国</v>
      </c>
      <c r="AA790" s="18" t="str">
        <f>IF(R790="","",VLOOKUP(R790,CUSTOMS!$E$3:$N$2548,10,FALSE))</f>
        <v>泰国</v>
      </c>
      <c r="AB790" s="33">
        <f>IF(R790="","",VLOOKUP(G790,WMS!$E$3:$T$3000,15,FALSE))</f>
        <v>0.10625</v>
      </c>
      <c r="AC790" s="33">
        <f t="shared" ref="AC790:AC853" si="144">IF(AB790="","",M790*AB790)</f>
        <v>51</v>
      </c>
      <c r="AD790" s="33" t="str">
        <f>IF(S790="","",VLOOKUP(S790,海关监管条件!$A$1:$B$3000,2,FALSE))</f>
        <v xml:space="preserve">A </v>
      </c>
    </row>
    <row r="791" spans="1:30">
      <c r="A791" s="2">
        <v>43658</v>
      </c>
      <c r="B791" s="2">
        <v>43661</v>
      </c>
      <c r="C791" s="2" t="s">
        <v>4309</v>
      </c>
      <c r="D791" s="19" t="s">
        <v>2024</v>
      </c>
      <c r="E791" s="19" t="s">
        <v>3828</v>
      </c>
      <c r="F791" s="19" t="s">
        <v>3831</v>
      </c>
      <c r="G791" s="17" t="str">
        <f t="shared" si="138"/>
        <v>KG-ROB-1905-00132-03206/42712084</v>
      </c>
      <c r="H791" s="18">
        <f>IF(G791="","",VLOOKUP(G791,WMS!$E$3:$Q$3000,7,FALSE))</f>
        <v>8</v>
      </c>
      <c r="I791" s="18">
        <f>IF(G791="","",VLOOKUP(G791,WMS!$E$3:$Q$3000,8,FALSE))</f>
        <v>1.17</v>
      </c>
      <c r="J791" s="18">
        <f>IF(G791="","",VLOOKUP(G791,WMS!$E$3:$Q$3000,13,FALSE))</f>
        <v>3.0000000000000001E-3</v>
      </c>
      <c r="K791" s="26" t="b">
        <f t="shared" si="139"/>
        <v>1</v>
      </c>
      <c r="L791" s="7">
        <v>60</v>
      </c>
      <c r="M791" s="27">
        <f>IF(G791="","",VLOOKUP(G791,WMS!$E$3:$U$3000,7,0)*L791)</f>
        <v>480</v>
      </c>
      <c r="N791" s="28" t="str">
        <f>IF(G791="","",VLOOKUP(G791,WMS!$E$3:$U$3000,17,0))</f>
        <v>A13-302</v>
      </c>
      <c r="O791" s="29">
        <f t="shared" si="140"/>
        <v>70.199999999999989</v>
      </c>
      <c r="P791" s="29">
        <f t="shared" si="141"/>
        <v>0.18</v>
      </c>
      <c r="Q791" s="26" t="str">
        <f>IF(G791="","",VLOOKUP(G791,WMS!$E$3:$G$3000,2,FALSE))</f>
        <v>KAS19052108</v>
      </c>
      <c r="R791" s="26" t="str">
        <f>IF(G791="","",VLOOKUP(G791,WMS!$E$3:$G$3000,3,FALSE))</f>
        <v>KAS1905210802</v>
      </c>
      <c r="S791" s="17" t="str">
        <f>IF(R791="","",VLOOKUP(R791,CUSTOMS!$E$3:$N$2548,2,FALSE))</f>
        <v>3924100000</v>
      </c>
      <c r="T791" s="17" t="str">
        <f>IF(R791="","",VLOOKUP(R791,CUSTOMS!$E$3:$N$2548,3,FALSE))</f>
        <v>塑料刮</v>
      </c>
      <c r="U791" s="18">
        <f t="shared" si="142"/>
        <v>480</v>
      </c>
      <c r="V791" s="18" t="str">
        <f>IF(R791="","",VLOOKUP(R791,CUSTOMS!$E$3:$N$2548,5,FALSE))</f>
        <v>个</v>
      </c>
      <c r="W791" s="33">
        <f>IF(R791="","",VLOOKUP(R791,CUSTOMS!$E$3:$N$2548,6,FALSE))</f>
        <v>0.95699999999999996</v>
      </c>
      <c r="X791" s="33">
        <f t="shared" si="143"/>
        <v>459.35999999999996</v>
      </c>
      <c r="Y791" s="18" t="str">
        <f>IF(R791="","",VLOOKUP(R791,CUSTOMS!$E$3:$N$2548,8,FALSE))</f>
        <v>美元</v>
      </c>
      <c r="Z791" s="18" t="str">
        <f>IF(R791="","",VLOOKUP(R791,CUSTOMS!$E$3:$N$2548,9,FALSE))</f>
        <v>中国</v>
      </c>
      <c r="AA791" s="18" t="str">
        <f>IF(R791="","",VLOOKUP(R791,CUSTOMS!$E$3:$N$2548,10,FALSE))</f>
        <v>泰国</v>
      </c>
      <c r="AB791" s="33">
        <f>IF(R791="","",VLOOKUP(G791,WMS!$E$3:$T$3000,15,FALSE))</f>
        <v>0.125</v>
      </c>
      <c r="AC791" s="33">
        <f t="shared" si="144"/>
        <v>60</v>
      </c>
      <c r="AD791" s="33" t="str">
        <f>IF(S791="","",VLOOKUP(S791,海关监管条件!$A$1:$B$3000,2,FALSE))</f>
        <v xml:space="preserve">A </v>
      </c>
    </row>
    <row r="792" spans="1:30">
      <c r="A792" s="2">
        <v>43658</v>
      </c>
      <c r="B792" s="2">
        <v>43661</v>
      </c>
      <c r="C792" s="2" t="s">
        <v>4309</v>
      </c>
      <c r="D792" s="19" t="s">
        <v>1984</v>
      </c>
      <c r="E792" s="19" t="s">
        <v>3792</v>
      </c>
      <c r="F792" s="19" t="s">
        <v>3795</v>
      </c>
      <c r="G792" s="17" t="str">
        <f t="shared" si="138"/>
        <v>KG-ROB-1905-00132-03216/42554882</v>
      </c>
      <c r="H792" s="18">
        <f>IF(G792="","",VLOOKUP(G792,WMS!$E$3:$Q$3000,7,FALSE))</f>
        <v>4</v>
      </c>
      <c r="I792" s="18">
        <f>IF(G792="","",VLOOKUP(G792,WMS!$E$3:$Q$3000,8,FALSE))</f>
        <v>4.1500000000000004</v>
      </c>
      <c r="J792" s="18">
        <f>IF(G792="","",VLOOKUP(G792,WMS!$E$3:$Q$3000,13,FALSE))</f>
        <v>6.8000000000000005E-2</v>
      </c>
      <c r="K792" s="26" t="b">
        <f t="shared" si="139"/>
        <v>1</v>
      </c>
      <c r="L792" s="7">
        <v>60</v>
      </c>
      <c r="M792" s="27">
        <f>IF(G792="","",VLOOKUP(G792,WMS!$E$3:$U$3000,7,0)*L792)</f>
        <v>240</v>
      </c>
      <c r="N792" s="28" t="str">
        <f>IF(G792="","",VLOOKUP(G792,WMS!$E$3:$U$3000,17,0))</f>
        <v>A105</v>
      </c>
      <c r="O792" s="29">
        <f t="shared" si="140"/>
        <v>249.00000000000003</v>
      </c>
      <c r="P792" s="29">
        <f t="shared" si="141"/>
        <v>4.08</v>
      </c>
      <c r="Q792" s="26" t="str">
        <f>IF(G792="","",VLOOKUP(G792,WMS!$E$3:$G$3000,2,FALSE))</f>
        <v>KAS19052001</v>
      </c>
      <c r="R792" s="26" t="str">
        <f>IF(G792="","",VLOOKUP(G792,WMS!$E$3:$G$3000,3,FALSE))</f>
        <v>KAS1905200101</v>
      </c>
      <c r="S792" s="17" t="str">
        <f>IF(R792="","",VLOOKUP(R792,CUSTOMS!$E$3:$N$2548,2,FALSE))</f>
        <v>6702903000</v>
      </c>
      <c r="T792" s="17" t="str">
        <f>IF(R792="","",VLOOKUP(R792,CUSTOMS!$E$3:$N$2548,3,FALSE))</f>
        <v>人造花盆景</v>
      </c>
      <c r="U792" s="18">
        <f t="shared" si="142"/>
        <v>222</v>
      </c>
      <c r="V792" s="18" t="str">
        <f>IF(R792="","",VLOOKUP(R792,CUSTOMS!$E$3:$N$2548,5,FALSE))</f>
        <v>千克</v>
      </c>
      <c r="W792" s="33">
        <f>IF(R792="","",VLOOKUP(R792,CUSTOMS!$E$3:$N$2548,6,FALSE))</f>
        <v>18</v>
      </c>
      <c r="X792" s="33">
        <f t="shared" si="143"/>
        <v>3996</v>
      </c>
      <c r="Y792" s="18" t="str">
        <f>IF(R792="","",VLOOKUP(R792,CUSTOMS!$E$3:$N$2548,8,FALSE))</f>
        <v>港币</v>
      </c>
      <c r="Z792" s="18" t="str">
        <f>IF(R792="","",VLOOKUP(R792,CUSTOMS!$E$3:$N$2548,9,FALSE))</f>
        <v>中国</v>
      </c>
      <c r="AA792" s="18" t="str">
        <f>IF(R792="","",VLOOKUP(R792,CUSTOMS!$E$3:$N$2548,10,FALSE))</f>
        <v>泰国</v>
      </c>
      <c r="AB792" s="33">
        <f>IF(R792="","",VLOOKUP(G792,WMS!$E$3:$T$3000,15,FALSE))</f>
        <v>0.92500000000000004</v>
      </c>
      <c r="AC792" s="33">
        <f t="shared" si="144"/>
        <v>222</v>
      </c>
      <c r="AD792" s="33" t="str">
        <f>IF(S792="","",VLOOKUP(S792,海关监管条件!$A$1:$B$3000,2,FALSE))</f>
        <v>无</v>
      </c>
    </row>
    <row r="793" spans="1:30">
      <c r="A793" s="2">
        <v>43658</v>
      </c>
      <c r="B793" s="2">
        <v>43661</v>
      </c>
      <c r="C793" s="2" t="s">
        <v>4309</v>
      </c>
      <c r="D793" s="19" t="s">
        <v>1984</v>
      </c>
      <c r="E793" s="19" t="s">
        <v>3792</v>
      </c>
      <c r="F793" s="19" t="s">
        <v>3799</v>
      </c>
      <c r="G793" s="17" t="str">
        <f t="shared" si="138"/>
        <v>KG-ROB-1905-00132-03216/42694854</v>
      </c>
      <c r="H793" s="18">
        <f>IF(G793="","",VLOOKUP(G793,WMS!$E$3:$Q$3000,7,FALSE))</f>
        <v>4</v>
      </c>
      <c r="I793" s="18">
        <f>IF(G793="","",VLOOKUP(G793,WMS!$E$3:$Q$3000,8,FALSE))</f>
        <v>5.65</v>
      </c>
      <c r="J793" s="18">
        <f>IF(G793="","",VLOOKUP(G793,WMS!$E$3:$Q$3000,13,FALSE))</f>
        <v>9.2999999999999999E-2</v>
      </c>
      <c r="K793" s="26" t="b">
        <f t="shared" si="139"/>
        <v>1</v>
      </c>
      <c r="L793" s="7">
        <v>50</v>
      </c>
      <c r="M793" s="27">
        <f>IF(G793="","",VLOOKUP(G793,WMS!$E$3:$U$3000,7,0)*L793)</f>
        <v>200</v>
      </c>
      <c r="N793" s="28" t="str">
        <f>IF(G793="","",VLOOKUP(G793,WMS!$E$3:$U$3000,17,0))</f>
        <v>A105</v>
      </c>
      <c r="O793" s="29">
        <f t="shared" si="140"/>
        <v>282.5</v>
      </c>
      <c r="P793" s="29">
        <f t="shared" si="141"/>
        <v>4.6500000000000004</v>
      </c>
      <c r="Q793" s="26" t="str">
        <f>IF(G793="","",VLOOKUP(G793,WMS!$E$3:$G$3000,2,FALSE))</f>
        <v>KAS19052001</v>
      </c>
      <c r="R793" s="26" t="str">
        <f>IF(G793="","",VLOOKUP(G793,WMS!$E$3:$G$3000,3,FALSE))</f>
        <v>KAS1905200102</v>
      </c>
      <c r="S793" s="17" t="str">
        <f>IF(R793="","",VLOOKUP(R793,CUSTOMS!$E$3:$N$2548,2,FALSE))</f>
        <v>6702903000</v>
      </c>
      <c r="T793" s="17" t="str">
        <f>IF(R793="","",VLOOKUP(R793,CUSTOMS!$E$3:$N$2548,3,FALSE))</f>
        <v>人造花盆景</v>
      </c>
      <c r="U793" s="18">
        <f t="shared" si="142"/>
        <v>185</v>
      </c>
      <c r="V793" s="18" t="str">
        <f>IF(R793="","",VLOOKUP(R793,CUSTOMS!$E$3:$N$2548,5,FALSE))</f>
        <v>千克</v>
      </c>
      <c r="W793" s="33">
        <f>IF(R793="","",VLOOKUP(R793,CUSTOMS!$E$3:$N$2548,6,FALSE))</f>
        <v>18</v>
      </c>
      <c r="X793" s="33">
        <f t="shared" si="143"/>
        <v>3330</v>
      </c>
      <c r="Y793" s="18" t="str">
        <f>IF(R793="","",VLOOKUP(R793,CUSTOMS!$E$3:$N$2548,8,FALSE))</f>
        <v>港币</v>
      </c>
      <c r="Z793" s="18" t="str">
        <f>IF(R793="","",VLOOKUP(R793,CUSTOMS!$E$3:$N$2548,9,FALSE))</f>
        <v>中国</v>
      </c>
      <c r="AA793" s="18" t="str">
        <f>IF(R793="","",VLOOKUP(R793,CUSTOMS!$E$3:$N$2548,10,FALSE))</f>
        <v>泰国</v>
      </c>
      <c r="AB793" s="33">
        <f>IF(R793="","",VLOOKUP(G793,WMS!$E$3:$T$3000,15,FALSE))</f>
        <v>0.92500000000000004</v>
      </c>
      <c r="AC793" s="33">
        <f t="shared" si="144"/>
        <v>185</v>
      </c>
      <c r="AD793" s="33" t="str">
        <f>IF(S793="","",VLOOKUP(S793,海关监管条件!$A$1:$B$3000,2,FALSE))</f>
        <v>无</v>
      </c>
    </row>
    <row r="794" spans="1:30">
      <c r="A794" s="2">
        <v>43658</v>
      </c>
      <c r="B794" s="2">
        <v>43661</v>
      </c>
      <c r="C794" s="2" t="s">
        <v>4309</v>
      </c>
      <c r="D794" s="19" t="s">
        <v>1977</v>
      </c>
      <c r="E794" s="19" t="s">
        <v>3787</v>
      </c>
      <c r="F794" s="19">
        <v>41305171</v>
      </c>
      <c r="G794" s="17" t="str">
        <f t="shared" si="138"/>
        <v>KG-ROB-1905-00132-03390/41305171</v>
      </c>
      <c r="H794" s="18">
        <f>IF(G794="","",VLOOKUP(G794,WMS!$E$3:$Q$3000,7,FALSE))</f>
        <v>12</v>
      </c>
      <c r="I794" s="18">
        <f>IF(G794="","",VLOOKUP(G794,WMS!$E$3:$Q$3000,8,FALSE))</f>
        <v>3.55</v>
      </c>
      <c r="J794" s="18">
        <f>IF(G794="","",VLOOKUP(G794,WMS!$E$3:$Q$3000,13,FALSE))</f>
        <v>0.04</v>
      </c>
      <c r="K794" s="26" t="b">
        <f t="shared" si="139"/>
        <v>1</v>
      </c>
      <c r="L794" s="7">
        <v>42</v>
      </c>
      <c r="M794" s="27">
        <f>IF(G794="","",VLOOKUP(G794,WMS!$E$3:$U$3000,7,0)*L794)</f>
        <v>504</v>
      </c>
      <c r="N794" s="28" t="str">
        <f>IF(G794="","",VLOOKUP(G794,WMS!$E$3:$U$3000,17,0))</f>
        <v>A424</v>
      </c>
      <c r="O794" s="29">
        <f t="shared" si="140"/>
        <v>149.1</v>
      </c>
      <c r="P794" s="29">
        <f t="shared" si="141"/>
        <v>1.68</v>
      </c>
      <c r="Q794" s="26" t="str">
        <f>IF(G794="","",VLOOKUP(G794,WMS!$E$3:$G$3000,2,FALSE))</f>
        <v>KAS19051701</v>
      </c>
      <c r="R794" s="26" t="str">
        <f>IF(G794="","",VLOOKUP(G794,WMS!$E$3:$G$3000,3,FALSE))</f>
        <v>KAS1905170103</v>
      </c>
      <c r="S794" s="17" t="str">
        <f>IF(R794="","",VLOOKUP(R794,CUSTOMS!$E$3:$N$2548,2,FALSE))</f>
        <v>3924900000</v>
      </c>
      <c r="T794" s="17" t="str">
        <f>IF(R794="","",VLOOKUP(R794,CUSTOMS!$E$3:$N$2548,3,FALSE))</f>
        <v>塑胶垃圾桶</v>
      </c>
      <c r="U794" s="18">
        <f t="shared" si="142"/>
        <v>126</v>
      </c>
      <c r="V794" s="18" t="str">
        <f>IF(R794="","",VLOOKUP(R794,CUSTOMS!$E$3:$N$2548,5,FALSE))</f>
        <v>千克</v>
      </c>
      <c r="W794" s="33">
        <f>IF(R794="","",VLOOKUP(R794,CUSTOMS!$E$3:$N$2548,6,FALSE))</f>
        <v>2</v>
      </c>
      <c r="X794" s="33">
        <f t="shared" si="143"/>
        <v>252</v>
      </c>
      <c r="Y794" s="18" t="str">
        <f>IF(R794="","",VLOOKUP(R794,CUSTOMS!$E$3:$N$2548,8,FALSE))</f>
        <v>美元</v>
      </c>
      <c r="Z794" s="18" t="str">
        <f>IF(R794="","",VLOOKUP(R794,CUSTOMS!$E$3:$N$2548,9,FALSE))</f>
        <v>中国</v>
      </c>
      <c r="AA794" s="18" t="str">
        <f>IF(R794="","",VLOOKUP(R794,CUSTOMS!$E$3:$N$2548,10,FALSE))</f>
        <v>泰国</v>
      </c>
      <c r="AB794" s="33">
        <f>IF(R794="","",VLOOKUP(G794,WMS!$E$3:$T$3000,15,FALSE))</f>
        <v>0.25</v>
      </c>
      <c r="AC794" s="33">
        <f t="shared" si="144"/>
        <v>126</v>
      </c>
      <c r="AD794" s="33" t="str">
        <f>IF(S794="","",VLOOKUP(S794,海关监管条件!$A$1:$B$3000,2,FALSE))</f>
        <v xml:space="preserve">A </v>
      </c>
    </row>
    <row r="795" spans="1:30">
      <c r="A795" s="2">
        <v>43658</v>
      </c>
      <c r="B795" s="2">
        <v>43661</v>
      </c>
      <c r="C795" s="2" t="s">
        <v>4309</v>
      </c>
      <c r="D795" s="19" t="s">
        <v>1977</v>
      </c>
      <c r="E795" s="19" t="s">
        <v>3787</v>
      </c>
      <c r="F795" s="19">
        <v>41401439</v>
      </c>
      <c r="G795" s="17" t="str">
        <f t="shared" si="138"/>
        <v>KG-ROB-1905-00132-03390/41401439</v>
      </c>
      <c r="H795" s="18">
        <f>IF(G795="","",VLOOKUP(G795,WMS!$E$3:$Q$3000,7,FALSE))</f>
        <v>12</v>
      </c>
      <c r="I795" s="18">
        <f>IF(G795="","",VLOOKUP(G795,WMS!$E$3:$Q$3000,8,FALSE))</f>
        <v>3.15</v>
      </c>
      <c r="J795" s="18">
        <f>IF(G795="","",VLOOKUP(G795,WMS!$E$3:$Q$3000,13,FALSE))</f>
        <v>3.5000000000000003E-2</v>
      </c>
      <c r="K795" s="26" t="b">
        <f t="shared" si="139"/>
        <v>1</v>
      </c>
      <c r="L795" s="7">
        <v>84</v>
      </c>
      <c r="M795" s="27">
        <f>IF(G795="","",VLOOKUP(G795,WMS!$E$3:$U$3000,7,0)*L795)</f>
        <v>1008</v>
      </c>
      <c r="N795" s="28" t="str">
        <f>IF(G795="","",VLOOKUP(G795,WMS!$E$3:$U$3000,17,0))</f>
        <v>A424</v>
      </c>
      <c r="O795" s="29">
        <f t="shared" si="140"/>
        <v>264.59999999999997</v>
      </c>
      <c r="P795" s="29">
        <f t="shared" si="141"/>
        <v>2.9400000000000004</v>
      </c>
      <c r="Q795" s="26" t="str">
        <f>IF(G795="","",VLOOKUP(G795,WMS!$E$3:$G$3000,2,FALSE))</f>
        <v>KAS19051701</v>
      </c>
      <c r="R795" s="26" t="str">
        <f>IF(G795="","",VLOOKUP(G795,WMS!$E$3:$G$3000,3,FALSE))</f>
        <v>KAS1905170101</v>
      </c>
      <c r="S795" s="17" t="str">
        <f>IF(R795="","",VLOOKUP(R795,CUSTOMS!$E$3:$N$2548,2,FALSE))</f>
        <v>3924100000</v>
      </c>
      <c r="T795" s="17" t="str">
        <f>IF(R795="","",VLOOKUP(R795,CUSTOMS!$E$3:$N$2548,3,FALSE))</f>
        <v>塑胶食物盒/C</v>
      </c>
      <c r="U795" s="18">
        <f t="shared" si="142"/>
        <v>227</v>
      </c>
      <c r="V795" s="18" t="str">
        <f>IF(R795="","",VLOOKUP(R795,CUSTOMS!$E$3:$N$2548,5,FALSE))</f>
        <v>千克</v>
      </c>
      <c r="W795" s="33">
        <f>IF(R795="","",VLOOKUP(R795,CUSTOMS!$E$3:$N$2548,6,FALSE))</f>
        <v>2</v>
      </c>
      <c r="X795" s="33">
        <f t="shared" si="143"/>
        <v>454</v>
      </c>
      <c r="Y795" s="18" t="str">
        <f>IF(R795="","",VLOOKUP(R795,CUSTOMS!$E$3:$N$2548,8,FALSE))</f>
        <v>美元</v>
      </c>
      <c r="Z795" s="18" t="str">
        <f>IF(R795="","",VLOOKUP(R795,CUSTOMS!$E$3:$N$2548,9,FALSE))</f>
        <v>中国</v>
      </c>
      <c r="AA795" s="18" t="str">
        <f>IF(R795="","",VLOOKUP(R795,CUSTOMS!$E$3:$N$2548,10,FALSE))</f>
        <v>泰国</v>
      </c>
      <c r="AB795" s="33">
        <f>IF(R795="","",VLOOKUP(G795,WMS!$E$3:$T$3000,15,FALSE))</f>
        <v>0.2251984126984127</v>
      </c>
      <c r="AC795" s="33">
        <f t="shared" si="144"/>
        <v>227</v>
      </c>
      <c r="AD795" s="33" t="str">
        <f>IF(S795="","",VLOOKUP(S795,海关监管条件!$A$1:$B$3000,2,FALSE))</f>
        <v xml:space="preserve">A </v>
      </c>
    </row>
    <row r="796" spans="1:30">
      <c r="A796" s="2">
        <v>43658</v>
      </c>
      <c r="B796" s="2">
        <v>43661</v>
      </c>
      <c r="C796" s="2" t="s">
        <v>4309</v>
      </c>
      <c r="D796" s="19" t="s">
        <v>1977</v>
      </c>
      <c r="E796" s="19" t="s">
        <v>3787</v>
      </c>
      <c r="F796" s="19">
        <v>42565406</v>
      </c>
      <c r="G796" s="17" t="str">
        <f t="shared" si="138"/>
        <v>KG-ROB-1905-00132-03390/42565406</v>
      </c>
      <c r="H796" s="18">
        <f>IF(G796="","",VLOOKUP(G796,WMS!$E$3:$Q$3000,7,FALSE))</f>
        <v>36</v>
      </c>
      <c r="I796" s="18">
        <f>IF(G796="","",VLOOKUP(G796,WMS!$E$3:$Q$3000,8,FALSE))</f>
        <v>4.25</v>
      </c>
      <c r="J796" s="18">
        <f>IF(G796="","",VLOOKUP(G796,WMS!$E$3:$Q$3000,13,FALSE))</f>
        <v>2.3E-2</v>
      </c>
      <c r="K796" s="26" t="b">
        <f t="shared" si="139"/>
        <v>1</v>
      </c>
      <c r="L796" s="7">
        <v>24</v>
      </c>
      <c r="M796" s="27">
        <f>IF(G796="","",VLOOKUP(G796,WMS!$E$3:$U$3000,7,0)*L796)</f>
        <v>864</v>
      </c>
      <c r="N796" s="28" t="str">
        <f>IF(G796="","",VLOOKUP(G796,WMS!$E$3:$U$3000,17,0))</f>
        <v>A424</v>
      </c>
      <c r="O796" s="29">
        <f t="shared" si="140"/>
        <v>102</v>
      </c>
      <c r="P796" s="29">
        <f t="shared" si="141"/>
        <v>0.55200000000000005</v>
      </c>
      <c r="Q796" s="26" t="str">
        <f>IF(G796="","",VLOOKUP(G796,WMS!$E$3:$G$3000,2,FALSE))</f>
        <v>KAS19051701</v>
      </c>
      <c r="R796" s="26" t="str">
        <f>IF(G796="","",VLOOKUP(G796,WMS!$E$3:$G$3000,3,FALSE))</f>
        <v>KAS1905170102</v>
      </c>
      <c r="S796" s="17" t="str">
        <f>IF(R796="","",VLOOKUP(R796,CUSTOMS!$E$3:$N$2548,2,FALSE))</f>
        <v>3924900000</v>
      </c>
      <c r="T796" s="17" t="str">
        <f>IF(R796="","",VLOOKUP(R796,CUSTOMS!$E$3:$N$2548,3,FALSE))</f>
        <v>塑胶胶篮</v>
      </c>
      <c r="U796" s="18">
        <f t="shared" si="142"/>
        <v>82</v>
      </c>
      <c r="V796" s="18" t="str">
        <f>IF(R796="","",VLOOKUP(R796,CUSTOMS!$E$3:$N$2548,5,FALSE))</f>
        <v>千克</v>
      </c>
      <c r="W796" s="33">
        <f>IF(R796="","",VLOOKUP(R796,CUSTOMS!$E$3:$N$2548,6,FALSE))</f>
        <v>2</v>
      </c>
      <c r="X796" s="33">
        <f t="shared" si="143"/>
        <v>164</v>
      </c>
      <c r="Y796" s="18" t="str">
        <f>IF(R796="","",VLOOKUP(R796,CUSTOMS!$E$3:$N$2548,8,FALSE))</f>
        <v>美元</v>
      </c>
      <c r="Z796" s="18" t="str">
        <f>IF(R796="","",VLOOKUP(R796,CUSTOMS!$E$3:$N$2548,9,FALSE))</f>
        <v>中国</v>
      </c>
      <c r="AA796" s="18" t="str">
        <f>IF(R796="","",VLOOKUP(R796,CUSTOMS!$E$3:$N$2548,10,FALSE))</f>
        <v>泰国</v>
      </c>
      <c r="AB796" s="33">
        <f>IF(R796="","",VLOOKUP(G796,WMS!$E$3:$T$3000,15,FALSE))</f>
        <v>9.4907407407407413E-2</v>
      </c>
      <c r="AC796" s="33">
        <f t="shared" si="144"/>
        <v>82</v>
      </c>
      <c r="AD796" s="33" t="str">
        <f>IF(S796="","",VLOOKUP(S796,海关监管条件!$A$1:$B$3000,2,FALSE))</f>
        <v xml:space="preserve">A </v>
      </c>
    </row>
    <row r="797" spans="1:30">
      <c r="A797" s="2">
        <v>43658</v>
      </c>
      <c r="B797" s="2">
        <v>43661</v>
      </c>
      <c r="C797" s="2" t="s">
        <v>4310</v>
      </c>
      <c r="D797" s="19" t="s">
        <v>338</v>
      </c>
      <c r="E797" s="19" t="s">
        <v>2783</v>
      </c>
      <c r="F797" s="19">
        <v>42638209</v>
      </c>
      <c r="G797" s="17" t="str">
        <f t="shared" si="138"/>
        <v>KG-ROB-1808-00023-00773/42638209</v>
      </c>
      <c r="H797" s="18">
        <f>IF(G797="","",VLOOKUP(G797,WMS!$E$3:$Q$3000,7,FALSE))</f>
        <v>9</v>
      </c>
      <c r="I797" s="18">
        <f>IF(G797="","",VLOOKUP(G797,WMS!$E$3:$Q$3000,8,FALSE))</f>
        <v>9.3000000000000007</v>
      </c>
      <c r="J797" s="18">
        <f>IF(G797="","",VLOOKUP(G797,WMS!$E$3:$Q$3000,13,FALSE))</f>
        <v>4.4999999999999998E-2</v>
      </c>
      <c r="K797" s="26" t="b">
        <f t="shared" si="139"/>
        <v>1</v>
      </c>
      <c r="L797" s="7">
        <v>27</v>
      </c>
      <c r="M797" s="27">
        <f>IF(G797="","",VLOOKUP(G797,WMS!$E$3:$U$3000,7,0)*L797)</f>
        <v>243</v>
      </c>
      <c r="N797" s="28" t="str">
        <f>IF(G797="","",VLOOKUP(G797,WMS!$E$3:$U$3000,17,0))</f>
        <v>A21-101</v>
      </c>
      <c r="O797" s="29">
        <f t="shared" si="140"/>
        <v>251.10000000000002</v>
      </c>
      <c r="P797" s="29">
        <f t="shared" si="141"/>
        <v>1.2149999999999999</v>
      </c>
      <c r="Q797" s="26" t="str">
        <f>IF(G797="","",VLOOKUP(G797,WMS!$E$3:$G$3000,2,FALSE))</f>
        <v>KAS18110903</v>
      </c>
      <c r="R797" s="26" t="str">
        <f>IF(G797="","",VLOOKUP(G797,WMS!$E$3:$G$3000,3,FALSE))</f>
        <v>KAS1811090301</v>
      </c>
      <c r="S797" s="17" t="str">
        <f>IF(R797="","",VLOOKUP(R797,CUSTOMS!$E$3:$N$2548,2,FALSE))</f>
        <v>6702100000</v>
      </c>
      <c r="T797" s="17" t="str">
        <f>IF(R797="","",VLOOKUP(R797,CUSTOMS!$E$3:$N$2548,3,FALSE))</f>
        <v>人造盆景</v>
      </c>
      <c r="U797" s="18">
        <f t="shared" si="142"/>
        <v>243</v>
      </c>
      <c r="V797" s="18" t="str">
        <f>IF(R797="","",VLOOKUP(R797,CUSTOMS!$E$3:$N$2548,5,FALSE))</f>
        <v>千克</v>
      </c>
      <c r="W797" s="33">
        <f>IF(R797="","",VLOOKUP(R797,CUSTOMS!$E$3:$N$2548,6,FALSE))</f>
        <v>1</v>
      </c>
      <c r="X797" s="33">
        <f t="shared" si="143"/>
        <v>243</v>
      </c>
      <c r="Y797" s="18" t="str">
        <f>IF(R797="","",VLOOKUP(R797,CUSTOMS!$E$3:$N$2548,8,FALSE))</f>
        <v>美元</v>
      </c>
      <c r="Z797" s="18" t="str">
        <f>IF(R797="","",VLOOKUP(R797,CUSTOMS!$E$3:$N$2548,9,FALSE))</f>
        <v>中国</v>
      </c>
      <c r="AA797" s="18" t="str">
        <f>IF(R797="","",VLOOKUP(R797,CUSTOMS!$E$3:$N$2548,10,FALSE))</f>
        <v>泰国</v>
      </c>
      <c r="AB797" s="33">
        <f>IF(R797="","",VLOOKUP(G797,WMS!$E$3:$T$3000,15,FALSE))</f>
        <v>1</v>
      </c>
      <c r="AC797" s="33">
        <f t="shared" si="144"/>
        <v>243</v>
      </c>
      <c r="AD797" s="33" t="str">
        <f>IF(S797="","",VLOOKUP(S797,海关监管条件!$A$1:$B$3000,2,FALSE))</f>
        <v xml:space="preserve">无 </v>
      </c>
    </row>
    <row r="798" spans="1:30">
      <c r="A798" s="2">
        <v>43658</v>
      </c>
      <c r="B798" s="2">
        <v>43661</v>
      </c>
      <c r="C798" s="2" t="s">
        <v>4310</v>
      </c>
      <c r="D798" s="19" t="s">
        <v>1991</v>
      </c>
      <c r="E798" s="19" t="s">
        <v>3801</v>
      </c>
      <c r="F798" s="19" t="s">
        <v>3802</v>
      </c>
      <c r="G798" s="17" t="str">
        <f t="shared" si="138"/>
        <v>KG-ROB-1905-00132-03188/42056591</v>
      </c>
      <c r="H798" s="18">
        <f>IF(G798="","",VLOOKUP(G798,WMS!$E$3:$Q$3000,7,FALSE))</f>
        <v>6</v>
      </c>
      <c r="I798" s="18">
        <f>IF(G798="","",VLOOKUP(G798,WMS!$E$3:$Q$3000,8,FALSE))</f>
        <v>2.2999999999999998</v>
      </c>
      <c r="J798" s="18">
        <f>IF(G798="","",VLOOKUP(G798,WMS!$E$3:$Q$3000,13,FALSE))</f>
        <v>2.1999999999999999E-2</v>
      </c>
      <c r="K798" s="26" t="b">
        <f t="shared" si="139"/>
        <v>1</v>
      </c>
      <c r="L798" s="7">
        <v>84</v>
      </c>
      <c r="M798" s="27">
        <f>IF(G798="","",VLOOKUP(G798,WMS!$E$3:$U$3000,7,0)*L798)</f>
        <v>504</v>
      </c>
      <c r="N798" s="28" t="str">
        <f>IF(G798="","",VLOOKUP(G798,WMS!$E$3:$U$3000,17,0))</f>
        <v>A417</v>
      </c>
      <c r="O798" s="29">
        <f t="shared" si="140"/>
        <v>193.2</v>
      </c>
      <c r="P798" s="29">
        <f t="shared" si="141"/>
        <v>1.8479999999999999</v>
      </c>
      <c r="Q798" s="26" t="str">
        <f>IF(G798="","",VLOOKUP(G798,WMS!$E$3:$G$3000,2,FALSE))</f>
        <v>KAS19052101</v>
      </c>
      <c r="R798" s="26" t="str">
        <f>IF(G798="","",VLOOKUP(G798,WMS!$E$3:$G$3000,3,FALSE))</f>
        <v>KAS1905210101</v>
      </c>
      <c r="S798" s="17" t="str">
        <f>IF(R798="","",VLOOKUP(R798,CUSTOMS!$E$3:$N$2548,2,FALSE))</f>
        <v>7323990000</v>
      </c>
      <c r="T798" s="17" t="str">
        <f>IF(R798="","",VLOOKUP(R798,CUSTOMS!$E$3:$N$2548,3,FALSE))</f>
        <v>铁制厨用置物架</v>
      </c>
      <c r="U798" s="18">
        <f t="shared" si="142"/>
        <v>504</v>
      </c>
      <c r="V798" s="18" t="str">
        <f>IF(R798="","",VLOOKUP(R798,CUSTOMS!$E$3:$N$2548,5,FALSE))</f>
        <v>个</v>
      </c>
      <c r="W798" s="33">
        <f>IF(R798="","",VLOOKUP(R798,CUSTOMS!$E$3:$N$2548,6,FALSE))</f>
        <v>0.83</v>
      </c>
      <c r="X798" s="33">
        <f t="shared" si="143"/>
        <v>418.32</v>
      </c>
      <c r="Y798" s="18" t="str">
        <f>IF(R798="","",VLOOKUP(R798,CUSTOMS!$E$3:$N$2548,8,FALSE))</f>
        <v>美元</v>
      </c>
      <c r="Z798" s="18" t="str">
        <f>IF(R798="","",VLOOKUP(R798,CUSTOMS!$E$3:$N$2548,9,FALSE))</f>
        <v>中国</v>
      </c>
      <c r="AA798" s="18" t="str">
        <f>IF(R798="","",VLOOKUP(R798,CUSTOMS!$E$3:$N$2548,10,FALSE))</f>
        <v>泰国</v>
      </c>
      <c r="AB798" s="33">
        <f>IF(R798="","",VLOOKUP(G798,WMS!$E$3:$T$3000,15,FALSE))</f>
        <v>0.33333333333333331</v>
      </c>
      <c r="AC798" s="33">
        <f t="shared" si="144"/>
        <v>168</v>
      </c>
      <c r="AD798" s="33" t="str">
        <f>IF(S798="","",VLOOKUP(S798,海关监管条件!$A$1:$B$3000,2,FALSE))</f>
        <v>A</v>
      </c>
    </row>
    <row r="799" spans="1:30">
      <c r="A799" s="2">
        <v>43658</v>
      </c>
      <c r="B799" s="2">
        <v>43661</v>
      </c>
      <c r="C799" s="2" t="s">
        <v>4310</v>
      </c>
      <c r="D799" s="19" t="s">
        <v>2024</v>
      </c>
      <c r="E799" s="19" t="s">
        <v>3828</v>
      </c>
      <c r="F799" s="19" t="s">
        <v>3833</v>
      </c>
      <c r="G799" s="17" t="str">
        <f t="shared" si="138"/>
        <v>KG-ROB-1905-00132-03206/42711889</v>
      </c>
      <c r="H799" s="18">
        <f>IF(G799="","",VLOOKUP(G799,WMS!$E$3:$Q$3000,7,FALSE))</f>
        <v>8</v>
      </c>
      <c r="I799" s="18">
        <f>IF(G799="","",VLOOKUP(G799,WMS!$E$3:$Q$3000,8,FALSE))</f>
        <v>1.05</v>
      </c>
      <c r="J799" s="18">
        <f>IF(G799="","",VLOOKUP(G799,WMS!$E$3:$Q$3000,13,FALSE))</f>
        <v>4.0000000000000001E-3</v>
      </c>
      <c r="K799" s="26" t="b">
        <f t="shared" si="139"/>
        <v>1</v>
      </c>
      <c r="L799" s="7">
        <v>120</v>
      </c>
      <c r="M799" s="27">
        <f>IF(G799="","",VLOOKUP(G799,WMS!$E$3:$U$3000,7,0)*L799)</f>
        <v>960</v>
      </c>
      <c r="N799" s="28" t="str">
        <f>IF(G799="","",VLOOKUP(G799,WMS!$E$3:$U$3000,17,0))</f>
        <v>A13-302</v>
      </c>
      <c r="O799" s="29">
        <f t="shared" si="140"/>
        <v>126</v>
      </c>
      <c r="P799" s="29">
        <f t="shared" si="141"/>
        <v>0.48</v>
      </c>
      <c r="Q799" s="26" t="str">
        <f>IF(G799="","",VLOOKUP(G799,WMS!$E$3:$G$3000,2,FALSE))</f>
        <v>KAS19052108</v>
      </c>
      <c r="R799" s="26" t="str">
        <f>IF(G799="","",VLOOKUP(G799,WMS!$E$3:$G$3000,3,FALSE))</f>
        <v>KAS1905210803</v>
      </c>
      <c r="S799" s="17" t="str">
        <f>IF(R799="","",VLOOKUP(R799,CUSTOMS!$E$3:$N$2548,2,FALSE))</f>
        <v>3924100000</v>
      </c>
      <c r="T799" s="17" t="str">
        <f>IF(R799="","",VLOOKUP(R799,CUSTOMS!$E$3:$N$2548,3,FALSE))</f>
        <v>塑料漏铲</v>
      </c>
      <c r="U799" s="18">
        <f t="shared" si="142"/>
        <v>960</v>
      </c>
      <c r="V799" s="18" t="str">
        <f>IF(R799="","",VLOOKUP(R799,CUSTOMS!$E$3:$N$2548,5,FALSE))</f>
        <v>个</v>
      </c>
      <c r="W799" s="33">
        <f>IF(R799="","",VLOOKUP(R799,CUSTOMS!$E$3:$N$2548,6,FALSE))</f>
        <v>0.63600000000000001</v>
      </c>
      <c r="X799" s="33">
        <f t="shared" si="143"/>
        <v>610.56000000000006</v>
      </c>
      <c r="Y799" s="18" t="str">
        <f>IF(R799="","",VLOOKUP(R799,CUSTOMS!$E$3:$N$2548,8,FALSE))</f>
        <v>美元</v>
      </c>
      <c r="Z799" s="18" t="str">
        <f>IF(R799="","",VLOOKUP(R799,CUSTOMS!$E$3:$N$2548,9,FALSE))</f>
        <v>中国</v>
      </c>
      <c r="AA799" s="18" t="str">
        <f>IF(R799="","",VLOOKUP(R799,CUSTOMS!$E$3:$N$2548,10,FALSE))</f>
        <v>泰国</v>
      </c>
      <c r="AB799" s="33">
        <f>IF(R799="","",VLOOKUP(G799,WMS!$E$3:$T$3000,15,FALSE))</f>
        <v>0.10875</v>
      </c>
      <c r="AC799" s="33">
        <f t="shared" si="144"/>
        <v>104.4</v>
      </c>
      <c r="AD799" s="33" t="str">
        <f>IF(S799="","",VLOOKUP(S799,海关监管条件!$A$1:$B$3000,2,FALSE))</f>
        <v xml:space="preserve">A </v>
      </c>
    </row>
    <row r="800" spans="1:30">
      <c r="A800" s="2">
        <v>43658</v>
      </c>
      <c r="B800" s="2">
        <v>43661</v>
      </c>
      <c r="C800" s="2" t="s">
        <v>4310</v>
      </c>
      <c r="D800" s="19" t="s">
        <v>2024</v>
      </c>
      <c r="E800" s="19" t="s">
        <v>3828</v>
      </c>
      <c r="F800" s="19" t="s">
        <v>3834</v>
      </c>
      <c r="G800" s="17" t="str">
        <f t="shared" si="138"/>
        <v>KG-ROB-1905-00132-03206/42711896</v>
      </c>
      <c r="H800" s="18">
        <f>IF(G800="","",VLOOKUP(G800,WMS!$E$3:$Q$3000,7,FALSE))</f>
        <v>8</v>
      </c>
      <c r="I800" s="18">
        <f>IF(G800="","",VLOOKUP(G800,WMS!$E$3:$Q$3000,8,FALSE))</f>
        <v>0.95</v>
      </c>
      <c r="J800" s="18">
        <f>IF(G800="","",VLOOKUP(G800,WMS!$E$3:$Q$3000,13,FALSE))</f>
        <v>3.0000000000000001E-3</v>
      </c>
      <c r="K800" s="26" t="b">
        <f t="shared" si="139"/>
        <v>1</v>
      </c>
      <c r="L800" s="7">
        <v>60</v>
      </c>
      <c r="M800" s="27">
        <f>IF(G800="","",VLOOKUP(G800,WMS!$E$3:$U$3000,7,0)*L800)</f>
        <v>480</v>
      </c>
      <c r="N800" s="28" t="str">
        <f>IF(G800="","",VLOOKUP(G800,WMS!$E$3:$U$3000,17,0))</f>
        <v>A13-301</v>
      </c>
      <c r="O800" s="29">
        <f t="shared" si="140"/>
        <v>57</v>
      </c>
      <c r="P800" s="29">
        <f t="shared" si="141"/>
        <v>0.18</v>
      </c>
      <c r="Q800" s="26" t="str">
        <f>IF(G800="","",VLOOKUP(G800,WMS!$E$3:$G$3000,2,FALSE))</f>
        <v>KAS19052108</v>
      </c>
      <c r="R800" s="26" t="str">
        <f>IF(G800="","",VLOOKUP(G800,WMS!$E$3:$G$3000,3,FALSE))</f>
        <v>KAS1905210804</v>
      </c>
      <c r="S800" s="17" t="str">
        <f>IF(R800="","",VLOOKUP(R800,CUSTOMS!$E$3:$N$2548,2,FALSE))</f>
        <v>3924100000</v>
      </c>
      <c r="T800" s="17" t="str">
        <f>IF(R800="","",VLOOKUP(R800,CUSTOMS!$E$3:$N$2548,3,FALSE))</f>
        <v>塑料意粉勺</v>
      </c>
      <c r="U800" s="18">
        <f t="shared" si="142"/>
        <v>480</v>
      </c>
      <c r="V800" s="18" t="str">
        <f>IF(R800="","",VLOOKUP(R800,CUSTOMS!$E$3:$N$2548,5,FALSE))</f>
        <v>个</v>
      </c>
      <c r="W800" s="33">
        <f>IF(R800="","",VLOOKUP(R800,CUSTOMS!$E$3:$N$2548,6,FALSE))</f>
        <v>0.629</v>
      </c>
      <c r="X800" s="33">
        <f t="shared" si="143"/>
        <v>301.92</v>
      </c>
      <c r="Y800" s="18" t="str">
        <f>IF(R800="","",VLOOKUP(R800,CUSTOMS!$E$3:$N$2548,8,FALSE))</f>
        <v>美元</v>
      </c>
      <c r="Z800" s="18" t="str">
        <f>IF(R800="","",VLOOKUP(R800,CUSTOMS!$E$3:$N$2548,9,FALSE))</f>
        <v>中国</v>
      </c>
      <c r="AA800" s="18" t="str">
        <f>IF(R800="","",VLOOKUP(R800,CUSTOMS!$E$3:$N$2548,10,FALSE))</f>
        <v>泰国</v>
      </c>
      <c r="AB800" s="33">
        <f>IF(R800="","",VLOOKUP(G800,WMS!$E$3:$T$3000,15,FALSE))</f>
        <v>9.7499999999999989E-2</v>
      </c>
      <c r="AC800" s="33">
        <f t="shared" si="144"/>
        <v>46.8</v>
      </c>
      <c r="AD800" s="33" t="str">
        <f>IF(S800="","",VLOOKUP(S800,海关监管条件!$A$1:$B$3000,2,FALSE))</f>
        <v xml:space="preserve">A </v>
      </c>
    </row>
    <row r="801" spans="1:30">
      <c r="A801" s="2">
        <v>43658</v>
      </c>
      <c r="B801" s="2">
        <v>43661</v>
      </c>
      <c r="C801" s="2" t="s">
        <v>4310</v>
      </c>
      <c r="D801" s="19" t="s">
        <v>1897</v>
      </c>
      <c r="E801" s="19" t="s">
        <v>3769</v>
      </c>
      <c r="F801" s="19">
        <v>42342472</v>
      </c>
      <c r="G801" s="17" t="str">
        <f t="shared" si="138"/>
        <v>KG-ROB-1905-00132-03211/42342472</v>
      </c>
      <c r="H801" s="18">
        <f>IF(G801="","",VLOOKUP(G801,WMS!$E$3:$Q$3000,7,FALSE))</f>
        <v>4</v>
      </c>
      <c r="I801" s="18">
        <f>IF(G801="","",VLOOKUP(G801,WMS!$E$3:$Q$3000,8,FALSE))</f>
        <v>8.1999999999999993</v>
      </c>
      <c r="J801" s="18">
        <f>IF(G801="","",VLOOKUP(G801,WMS!$E$3:$Q$3000,13,FALSE))</f>
        <v>0.06</v>
      </c>
      <c r="K801" s="26" t="b">
        <f t="shared" si="139"/>
        <v>1</v>
      </c>
      <c r="L801" s="7">
        <v>51</v>
      </c>
      <c r="M801" s="27">
        <f>IF(G801="","",VLOOKUP(G801,WMS!$E$3:$U$3000,7,0)*L801)</f>
        <v>204</v>
      </c>
      <c r="N801" s="28" t="str">
        <f>IF(G801="","",VLOOKUP(G801,WMS!$E$3:$U$3000,17,0))</f>
        <v>A403</v>
      </c>
      <c r="O801" s="29">
        <f t="shared" si="140"/>
        <v>418.2</v>
      </c>
      <c r="P801" s="29">
        <f t="shared" si="141"/>
        <v>3.06</v>
      </c>
      <c r="Q801" s="26" t="str">
        <f>IF(G801="","",VLOOKUP(G801,WMS!$E$3:$G$3000,2,FALSE))</f>
        <v>KAS19051403</v>
      </c>
      <c r="R801" s="26" t="str">
        <f>IF(G801="","",VLOOKUP(G801,WMS!$E$3:$G$3000,3,FALSE))</f>
        <v>KAS1905140304</v>
      </c>
      <c r="S801" s="17" t="str">
        <f>IF(R801="","",VLOOKUP(R801,CUSTOMS!$E$3:$N$2548,2,FALSE))</f>
        <v>7323990000</v>
      </c>
      <c r="T801" s="17" t="str">
        <f>IF(R801="","",VLOOKUP(R801,CUSTOMS!$E$3:$N$2548,3,FALSE))</f>
        <v>铁制密封罐</v>
      </c>
      <c r="U801" s="18">
        <f t="shared" si="142"/>
        <v>204</v>
      </c>
      <c r="V801" s="18" t="str">
        <f>IF(R801="","",VLOOKUP(R801,CUSTOMS!$E$3:$N$2548,5,FALSE))</f>
        <v>套</v>
      </c>
      <c r="W801" s="33">
        <f>IF(R801="","",VLOOKUP(R801,CUSTOMS!$E$3:$N$2548,6,FALSE))</f>
        <v>4.4801053455761997</v>
      </c>
      <c r="X801" s="33">
        <f t="shared" si="143"/>
        <v>913.94149049754469</v>
      </c>
      <c r="Y801" s="18" t="str">
        <f>IF(R801="","",VLOOKUP(R801,CUSTOMS!$E$3:$N$2548,8,FALSE))</f>
        <v>美元</v>
      </c>
      <c r="Z801" s="18" t="str">
        <f>IF(R801="","",VLOOKUP(R801,CUSTOMS!$E$3:$N$2548,9,FALSE))</f>
        <v>中国</v>
      </c>
      <c r="AA801" s="18" t="str">
        <f>IF(R801="","",VLOOKUP(R801,CUSTOMS!$E$3:$N$2548,10,FALSE))</f>
        <v>泰国</v>
      </c>
      <c r="AB801" s="33">
        <f>IF(R801="","",VLOOKUP(G801,WMS!$E$3:$T$3000,15,FALSE))</f>
        <v>1.7</v>
      </c>
      <c r="AC801" s="33">
        <f t="shared" si="144"/>
        <v>346.8</v>
      </c>
      <c r="AD801" s="33" t="str">
        <f>IF(S801="","",VLOOKUP(S801,海关监管条件!$A$1:$B$3000,2,FALSE))</f>
        <v>A</v>
      </c>
    </row>
    <row r="802" spans="1:30">
      <c r="A802" s="2">
        <v>43658</v>
      </c>
      <c r="B802" s="2">
        <v>43661</v>
      </c>
      <c r="C802" s="2" t="s">
        <v>4310</v>
      </c>
      <c r="D802" s="19" t="s">
        <v>1897</v>
      </c>
      <c r="E802" s="19" t="s">
        <v>3769</v>
      </c>
      <c r="F802" s="19">
        <v>42718000</v>
      </c>
      <c r="G802" s="17" t="str">
        <f t="shared" si="138"/>
        <v>KG-ROB-1905-00132-03211/42718000</v>
      </c>
      <c r="H802" s="18">
        <f>IF(G802="","",VLOOKUP(G802,WMS!$E$3:$Q$3000,7,FALSE))</f>
        <v>6</v>
      </c>
      <c r="I802" s="18">
        <f>IF(G802="","",VLOOKUP(G802,WMS!$E$3:$Q$3000,8,FALSE))</f>
        <v>5.2</v>
      </c>
      <c r="J802" s="18">
        <f>IF(G802="","",VLOOKUP(G802,WMS!$E$3:$Q$3000,13,FALSE))</f>
        <v>6.4000000000000001E-2</v>
      </c>
      <c r="K802" s="26" t="b">
        <f t="shared" si="139"/>
        <v>1</v>
      </c>
      <c r="L802" s="7">
        <v>48</v>
      </c>
      <c r="M802" s="27">
        <f>IF(G802="","",VLOOKUP(G802,WMS!$E$3:$U$3000,7,0)*L802)</f>
        <v>288</v>
      </c>
      <c r="N802" s="28" t="str">
        <f>IF(G802="","",VLOOKUP(G802,WMS!$E$3:$U$3000,17,0))</f>
        <v>A11-203</v>
      </c>
      <c r="O802" s="29">
        <f t="shared" si="140"/>
        <v>249.60000000000002</v>
      </c>
      <c r="P802" s="29">
        <f t="shared" si="141"/>
        <v>3.0720000000000001</v>
      </c>
      <c r="Q802" s="26" t="str">
        <f>IF(G802="","",VLOOKUP(G802,WMS!$E$3:$G$3000,2,FALSE))</f>
        <v>KAS19051404</v>
      </c>
      <c r="R802" s="26" t="str">
        <f>IF(G802="","",VLOOKUP(G802,WMS!$E$3:$G$3000,3,FALSE))</f>
        <v>KAS1905140403</v>
      </c>
      <c r="S802" s="17" t="str">
        <f>IF(R802="","",VLOOKUP(R802,CUSTOMS!$E$3:$N$2548,2,FALSE))</f>
        <v>7323990000</v>
      </c>
      <c r="T802" s="17" t="str">
        <f>IF(R802="","",VLOOKUP(R802,CUSTOMS!$E$3:$N$2548,3,FALSE))</f>
        <v>铁制洗衣篮</v>
      </c>
      <c r="U802" s="18">
        <f t="shared" si="142"/>
        <v>288</v>
      </c>
      <c r="V802" s="18" t="str">
        <f>IF(R802="","",VLOOKUP(R802,CUSTOMS!$E$3:$N$2548,5,FALSE))</f>
        <v>只</v>
      </c>
      <c r="W802" s="33">
        <f>IF(R802="","",VLOOKUP(R802,CUSTOMS!$E$3:$N$2548,6,FALSE))</f>
        <v>1.6756827294943899</v>
      </c>
      <c r="X802" s="33">
        <f t="shared" si="143"/>
        <v>482.59662609438431</v>
      </c>
      <c r="Y802" s="18" t="str">
        <f>IF(R802="","",VLOOKUP(R802,CUSTOMS!$E$3:$N$2548,8,FALSE))</f>
        <v>美元</v>
      </c>
      <c r="Z802" s="18" t="str">
        <f>IF(R802="","",VLOOKUP(R802,CUSTOMS!$E$3:$N$2548,9,FALSE))</f>
        <v>中国</v>
      </c>
      <c r="AA802" s="18" t="str">
        <f>IF(R802="","",VLOOKUP(R802,CUSTOMS!$E$3:$N$2548,10,FALSE))</f>
        <v>泰国</v>
      </c>
      <c r="AB802" s="33">
        <f>IF(R802="","",VLOOKUP(G802,WMS!$E$3:$T$3000,15,FALSE))</f>
        <v>0.73333333333333339</v>
      </c>
      <c r="AC802" s="33">
        <f t="shared" si="144"/>
        <v>211.20000000000002</v>
      </c>
      <c r="AD802" s="33" t="str">
        <f>IF(S802="","",VLOOKUP(S802,海关监管条件!$A$1:$B$3000,2,FALSE))</f>
        <v>A</v>
      </c>
    </row>
    <row r="803" spans="1:30">
      <c r="A803" s="2">
        <v>43658</v>
      </c>
      <c r="B803" s="2">
        <v>43661</v>
      </c>
      <c r="C803" s="2" t="s">
        <v>4310</v>
      </c>
      <c r="D803" s="19" t="s">
        <v>1984</v>
      </c>
      <c r="E803" s="19" t="s">
        <v>3792</v>
      </c>
      <c r="F803" s="19" t="s">
        <v>3800</v>
      </c>
      <c r="G803" s="17" t="str">
        <f t="shared" si="138"/>
        <v>KG-ROB-1905-00132-03216/42683155</v>
      </c>
      <c r="H803" s="18">
        <f>IF(G803="","",VLOOKUP(G803,WMS!$E$3:$Q$3000,7,FALSE))</f>
        <v>15</v>
      </c>
      <c r="I803" s="18">
        <f>IF(G803="","",VLOOKUP(G803,WMS!$E$3:$Q$3000,8,FALSE))</f>
        <v>1.45</v>
      </c>
      <c r="J803" s="18">
        <f>IF(G803="","",VLOOKUP(G803,WMS!$E$3:$Q$3000,13,FALSE))</f>
        <v>4.2000000000000003E-2</v>
      </c>
      <c r="K803" s="26" t="b">
        <f t="shared" si="139"/>
        <v>1</v>
      </c>
      <c r="L803" s="7">
        <v>15</v>
      </c>
      <c r="M803" s="27">
        <f>IF(G803="","",VLOOKUP(G803,WMS!$E$3:$U$3000,7,0)*L803)</f>
        <v>225</v>
      </c>
      <c r="N803" s="28" t="str">
        <f>IF(G803="","",VLOOKUP(G803,WMS!$E$3:$U$3000,17,0))</f>
        <v>A105</v>
      </c>
      <c r="O803" s="29">
        <f t="shared" si="140"/>
        <v>21.75</v>
      </c>
      <c r="P803" s="29">
        <f t="shared" si="141"/>
        <v>0.63</v>
      </c>
      <c r="Q803" s="26" t="str">
        <f>IF(G803="","",VLOOKUP(G803,WMS!$E$3:$G$3000,2,FALSE))</f>
        <v>KAS19052001</v>
      </c>
      <c r="R803" s="26" t="str">
        <f>IF(G803="","",VLOOKUP(G803,WMS!$E$3:$G$3000,3,FALSE))</f>
        <v>KAS1905200103</v>
      </c>
      <c r="S803" s="17" t="str">
        <f>IF(R803="","",VLOOKUP(R803,CUSTOMS!$E$3:$N$2548,2,FALSE))</f>
        <v>6702903000</v>
      </c>
      <c r="T803" s="17" t="str">
        <f>IF(R803="","",VLOOKUP(R803,CUSTOMS!$E$3:$N$2548,3,FALSE))</f>
        <v>人造花枝</v>
      </c>
      <c r="U803" s="18">
        <f t="shared" si="142"/>
        <v>11.896551724137931</v>
      </c>
      <c r="V803" s="18" t="str">
        <f>IF(R803="","",VLOOKUP(R803,CUSTOMS!$E$3:$N$2548,5,FALSE))</f>
        <v>千克</v>
      </c>
      <c r="W803" s="33">
        <f>IF(R803="","",VLOOKUP(R803,CUSTOMS!$E$3:$N$2548,6,FALSE))</f>
        <v>18</v>
      </c>
      <c r="X803" s="33">
        <f t="shared" si="143"/>
        <v>214.13793103448276</v>
      </c>
      <c r="Y803" s="18" t="str">
        <f>IF(R803="","",VLOOKUP(R803,CUSTOMS!$E$3:$N$2548,8,FALSE))</f>
        <v>港币</v>
      </c>
      <c r="Z803" s="18" t="str">
        <f>IF(R803="","",VLOOKUP(R803,CUSTOMS!$E$3:$N$2548,9,FALSE))</f>
        <v>中国</v>
      </c>
      <c r="AA803" s="18" t="str">
        <f>IF(R803="","",VLOOKUP(R803,CUSTOMS!$E$3:$N$2548,10,FALSE))</f>
        <v>泰国</v>
      </c>
      <c r="AB803" s="33">
        <f>IF(R803="","",VLOOKUP(G803,WMS!$E$3:$T$3000,15,FALSE))</f>
        <v>5.2873563218390804E-2</v>
      </c>
      <c r="AC803" s="33">
        <f t="shared" si="144"/>
        <v>11.896551724137931</v>
      </c>
      <c r="AD803" s="33" t="str">
        <f>IF(S803="","",VLOOKUP(S803,海关监管条件!$A$1:$B$3000,2,FALSE))</f>
        <v>无</v>
      </c>
    </row>
    <row r="804" spans="1:30">
      <c r="A804" s="2">
        <v>43658</v>
      </c>
      <c r="B804" s="2">
        <v>43661</v>
      </c>
      <c r="C804" s="2" t="s">
        <v>4310</v>
      </c>
      <c r="D804" s="19" t="s">
        <v>1984</v>
      </c>
      <c r="E804" s="19" t="s">
        <v>3792</v>
      </c>
      <c r="F804" s="19" t="s">
        <v>3797</v>
      </c>
      <c r="G804" s="17" t="str">
        <f t="shared" si="138"/>
        <v>KG-ROB-1905-00132-03216/42683650</v>
      </c>
      <c r="H804" s="18">
        <f>IF(G804="","",VLOOKUP(G804,WMS!$E$3:$Q$3000,7,FALSE))</f>
        <v>15</v>
      </c>
      <c r="I804" s="18">
        <f>IF(G804="","",VLOOKUP(G804,WMS!$E$3:$Q$3000,8,FALSE))</f>
        <v>1.45</v>
      </c>
      <c r="J804" s="18">
        <f>IF(G804="","",VLOOKUP(G804,WMS!$E$3:$Q$3000,13,FALSE))</f>
        <v>4.2000000000000003E-2</v>
      </c>
      <c r="K804" s="26" t="b">
        <f t="shared" si="139"/>
        <v>1</v>
      </c>
      <c r="L804" s="7">
        <v>15</v>
      </c>
      <c r="M804" s="27">
        <f>IF(G804="","",VLOOKUP(G804,WMS!$E$3:$U$3000,7,0)*L804)</f>
        <v>225</v>
      </c>
      <c r="N804" s="28" t="str">
        <f>IF(G804="","",VLOOKUP(G804,WMS!$E$3:$U$3000,17,0))</f>
        <v>A42-303</v>
      </c>
      <c r="O804" s="29">
        <f t="shared" si="140"/>
        <v>21.75</v>
      </c>
      <c r="P804" s="29">
        <f t="shared" si="141"/>
        <v>0.63</v>
      </c>
      <c r="Q804" s="26" t="str">
        <f>IF(G804="","",VLOOKUP(G804,WMS!$E$3:$G$3000,2,FALSE))</f>
        <v>KAS19052001</v>
      </c>
      <c r="R804" s="26" t="str">
        <f>IF(G804="","",VLOOKUP(G804,WMS!$E$3:$G$3000,3,FALSE))</f>
        <v>KAS1905200103</v>
      </c>
      <c r="S804" s="17" t="str">
        <f>IF(R804="","",VLOOKUP(R804,CUSTOMS!$E$3:$N$2548,2,FALSE))</f>
        <v>6702903000</v>
      </c>
      <c r="T804" s="17" t="str">
        <f>IF(R804="","",VLOOKUP(R804,CUSTOMS!$E$3:$N$2548,3,FALSE))</f>
        <v>人造花枝</v>
      </c>
      <c r="U804" s="18">
        <f t="shared" si="142"/>
        <v>11.896551724137931</v>
      </c>
      <c r="V804" s="18" t="str">
        <f>IF(R804="","",VLOOKUP(R804,CUSTOMS!$E$3:$N$2548,5,FALSE))</f>
        <v>千克</v>
      </c>
      <c r="W804" s="33">
        <f>IF(R804="","",VLOOKUP(R804,CUSTOMS!$E$3:$N$2548,6,FALSE))</f>
        <v>18</v>
      </c>
      <c r="X804" s="33">
        <f t="shared" si="143"/>
        <v>214.13793103448276</v>
      </c>
      <c r="Y804" s="18" t="str">
        <f>IF(R804="","",VLOOKUP(R804,CUSTOMS!$E$3:$N$2548,8,FALSE))</f>
        <v>港币</v>
      </c>
      <c r="Z804" s="18" t="str">
        <f>IF(R804="","",VLOOKUP(R804,CUSTOMS!$E$3:$N$2548,9,FALSE))</f>
        <v>中国</v>
      </c>
      <c r="AA804" s="18" t="str">
        <f>IF(R804="","",VLOOKUP(R804,CUSTOMS!$E$3:$N$2548,10,FALSE))</f>
        <v>泰国</v>
      </c>
      <c r="AB804" s="33">
        <f>IF(R804="","",VLOOKUP(G804,WMS!$E$3:$T$3000,15,FALSE))</f>
        <v>5.2873563218390804E-2</v>
      </c>
      <c r="AC804" s="33">
        <f t="shared" si="144"/>
        <v>11.896551724137931</v>
      </c>
      <c r="AD804" s="33" t="str">
        <f>IF(S804="","",VLOOKUP(S804,海关监管条件!$A$1:$B$3000,2,FALSE))</f>
        <v>无</v>
      </c>
    </row>
    <row r="805" spans="1:30">
      <c r="A805" s="2">
        <v>43658</v>
      </c>
      <c r="B805" s="2">
        <v>43661</v>
      </c>
      <c r="C805" s="2" t="s">
        <v>4310</v>
      </c>
      <c r="D805" s="19" t="s">
        <v>1984</v>
      </c>
      <c r="E805" s="19" t="s">
        <v>3792</v>
      </c>
      <c r="F805" s="19" t="s">
        <v>3798</v>
      </c>
      <c r="G805" s="17" t="str">
        <f t="shared" si="138"/>
        <v>KG-ROB-1905-00132-03216/42694823</v>
      </c>
      <c r="H805" s="18">
        <f>IF(G805="","",VLOOKUP(G805,WMS!$E$3:$Q$3000,7,FALSE))</f>
        <v>12</v>
      </c>
      <c r="I805" s="18">
        <f>IF(G805="","",VLOOKUP(G805,WMS!$E$3:$Q$3000,8,FALSE))</f>
        <v>1.1000000000000001</v>
      </c>
      <c r="J805" s="18">
        <f>IF(G805="","",VLOOKUP(G805,WMS!$E$3:$Q$3000,13,FALSE))</f>
        <v>2.4E-2</v>
      </c>
      <c r="K805" s="26" t="b">
        <f t="shared" si="139"/>
        <v>1</v>
      </c>
      <c r="L805" s="7">
        <v>17</v>
      </c>
      <c r="M805" s="27">
        <f>IF(G805="","",VLOOKUP(G805,WMS!$E$3:$U$3000,7,0)*L805)</f>
        <v>204</v>
      </c>
      <c r="N805" s="28" t="str">
        <f>IF(G805="","",VLOOKUP(G805,WMS!$E$3:$U$3000,17,0))</f>
        <v>A105</v>
      </c>
      <c r="O805" s="29">
        <f t="shared" si="140"/>
        <v>18.700000000000003</v>
      </c>
      <c r="P805" s="29">
        <f t="shared" si="141"/>
        <v>0.40800000000000003</v>
      </c>
      <c r="Q805" s="26" t="str">
        <f>IF(G805="","",VLOOKUP(G805,WMS!$E$3:$G$3000,2,FALSE))</f>
        <v>KAS19052001</v>
      </c>
      <c r="R805" s="26" t="str">
        <f>IF(G805="","",VLOOKUP(G805,WMS!$E$3:$G$3000,3,FALSE))</f>
        <v>KAS1905200104</v>
      </c>
      <c r="S805" s="17" t="str">
        <f>IF(R805="","",VLOOKUP(R805,CUSTOMS!$E$3:$N$2548,2,FALSE))</f>
        <v>6702100000</v>
      </c>
      <c r="T805" s="17" t="str">
        <f>IF(R805="","",VLOOKUP(R805,CUSTOMS!$E$3:$N$2548,3,FALSE))</f>
        <v>人造叶枝</v>
      </c>
      <c r="U805" s="18">
        <f t="shared" si="142"/>
        <v>12</v>
      </c>
      <c r="V805" s="18" t="str">
        <f>IF(R805="","",VLOOKUP(R805,CUSTOMS!$E$3:$N$2548,5,FALSE))</f>
        <v>千克</v>
      </c>
      <c r="W805" s="33">
        <f>IF(R805="","",VLOOKUP(R805,CUSTOMS!$E$3:$N$2548,6,FALSE))</f>
        <v>18</v>
      </c>
      <c r="X805" s="33">
        <f t="shared" si="143"/>
        <v>216</v>
      </c>
      <c r="Y805" s="18" t="str">
        <f>IF(R805="","",VLOOKUP(R805,CUSTOMS!$E$3:$N$2548,8,FALSE))</f>
        <v>港币</v>
      </c>
      <c r="Z805" s="18" t="str">
        <f>IF(R805="","",VLOOKUP(R805,CUSTOMS!$E$3:$N$2548,9,FALSE))</f>
        <v>中国</v>
      </c>
      <c r="AA805" s="18" t="str">
        <f>IF(R805="","",VLOOKUP(R805,CUSTOMS!$E$3:$N$2548,10,FALSE))</f>
        <v>泰国</v>
      </c>
      <c r="AB805" s="33">
        <f>IF(R805="","",VLOOKUP(G805,WMS!$E$3:$T$3000,15,FALSE))</f>
        <v>5.8823529411764705E-2</v>
      </c>
      <c r="AC805" s="33">
        <f t="shared" si="144"/>
        <v>12</v>
      </c>
      <c r="AD805" s="33" t="str">
        <f>IF(S805="","",VLOOKUP(S805,海关监管条件!$A$1:$B$3000,2,FALSE))</f>
        <v xml:space="preserve">无 </v>
      </c>
    </row>
    <row r="806" spans="1:30">
      <c r="A806" s="2">
        <v>43658</v>
      </c>
      <c r="B806" s="2">
        <v>43661</v>
      </c>
      <c r="C806" s="2" t="s">
        <v>4310</v>
      </c>
      <c r="D806" s="19" t="s">
        <v>1984</v>
      </c>
      <c r="E806" s="19" t="s">
        <v>3792</v>
      </c>
      <c r="F806" s="19" t="s">
        <v>3796</v>
      </c>
      <c r="G806" s="17" t="str">
        <f t="shared" si="138"/>
        <v>KG-ROB-1905-00132-03216/42705963</v>
      </c>
      <c r="H806" s="18">
        <f>IF(G806="","",VLOOKUP(G806,WMS!$E$3:$Q$3000,7,FALSE))</f>
        <v>4</v>
      </c>
      <c r="I806" s="18">
        <f>IF(G806="","",VLOOKUP(G806,WMS!$E$3:$Q$3000,8,FALSE))</f>
        <v>2.6</v>
      </c>
      <c r="J806" s="18">
        <f>IF(G806="","",VLOOKUP(G806,WMS!$E$3:$Q$3000,13,FALSE))</f>
        <v>5.2999999999999999E-2</v>
      </c>
      <c r="K806" s="26" t="b">
        <f t="shared" si="139"/>
        <v>1</v>
      </c>
      <c r="L806" s="7">
        <v>60</v>
      </c>
      <c r="M806" s="27">
        <f>IF(G806="","",VLOOKUP(G806,WMS!$E$3:$U$3000,7,0)*L806)</f>
        <v>240</v>
      </c>
      <c r="N806" s="28" t="str">
        <f>IF(G806="","",VLOOKUP(G806,WMS!$E$3:$U$3000,17,0))</f>
        <v>A105</v>
      </c>
      <c r="O806" s="29">
        <f t="shared" si="140"/>
        <v>156</v>
      </c>
      <c r="P806" s="29">
        <f t="shared" si="141"/>
        <v>3.1799999999999997</v>
      </c>
      <c r="Q806" s="26" t="str">
        <f>IF(G806="","",VLOOKUP(G806,WMS!$E$3:$G$3000,2,FALSE))</f>
        <v>KAS19052001</v>
      </c>
      <c r="R806" s="26" t="str">
        <f>IF(G806="","",VLOOKUP(G806,WMS!$E$3:$G$3000,3,FALSE))</f>
        <v>KAS1905200101</v>
      </c>
      <c r="S806" s="17" t="str">
        <f>IF(R806="","",VLOOKUP(R806,CUSTOMS!$E$3:$N$2548,2,FALSE))</f>
        <v>6702903000</v>
      </c>
      <c r="T806" s="17" t="str">
        <f>IF(R806="","",VLOOKUP(R806,CUSTOMS!$E$3:$N$2548,3,FALSE))</f>
        <v>人造花盆景</v>
      </c>
      <c r="U806" s="18">
        <f t="shared" si="142"/>
        <v>222</v>
      </c>
      <c r="V806" s="18" t="str">
        <f>IF(R806="","",VLOOKUP(R806,CUSTOMS!$E$3:$N$2548,5,FALSE))</f>
        <v>千克</v>
      </c>
      <c r="W806" s="33">
        <f>IF(R806="","",VLOOKUP(R806,CUSTOMS!$E$3:$N$2548,6,FALSE))</f>
        <v>18</v>
      </c>
      <c r="X806" s="33">
        <f t="shared" si="143"/>
        <v>3996</v>
      </c>
      <c r="Y806" s="18" t="str">
        <f>IF(R806="","",VLOOKUP(R806,CUSTOMS!$E$3:$N$2548,8,FALSE))</f>
        <v>港币</v>
      </c>
      <c r="Z806" s="18" t="str">
        <f>IF(R806="","",VLOOKUP(R806,CUSTOMS!$E$3:$N$2548,9,FALSE))</f>
        <v>中国</v>
      </c>
      <c r="AA806" s="18" t="str">
        <f>IF(R806="","",VLOOKUP(R806,CUSTOMS!$E$3:$N$2548,10,FALSE))</f>
        <v>泰国</v>
      </c>
      <c r="AB806" s="33">
        <f>IF(R806="","",VLOOKUP(G806,WMS!$E$3:$T$3000,15,FALSE))</f>
        <v>0.92500000000000004</v>
      </c>
      <c r="AC806" s="33">
        <f t="shared" si="144"/>
        <v>222</v>
      </c>
      <c r="AD806" s="33" t="str">
        <f>IF(S806="","",VLOOKUP(S806,海关监管条件!$A$1:$B$3000,2,FALSE))</f>
        <v>无</v>
      </c>
    </row>
    <row r="807" spans="1:30">
      <c r="A807" s="2">
        <v>43658</v>
      </c>
      <c r="B807" s="2">
        <v>43661</v>
      </c>
      <c r="C807" s="2" t="s">
        <v>4310</v>
      </c>
      <c r="D807" s="19" t="s">
        <v>1984</v>
      </c>
      <c r="E807" s="19" t="s">
        <v>3792</v>
      </c>
      <c r="F807" s="19" t="s">
        <v>3793</v>
      </c>
      <c r="G807" s="17" t="str">
        <f t="shared" si="138"/>
        <v>KG-ROB-1905-00132-03216/42708797</v>
      </c>
      <c r="H807" s="18">
        <f>IF(G807="","",VLOOKUP(G807,WMS!$E$3:$Q$3000,7,FALSE))</f>
        <v>6</v>
      </c>
      <c r="I807" s="18">
        <f>IF(G807="","",VLOOKUP(G807,WMS!$E$3:$Q$3000,8,FALSE))</f>
        <v>3.75</v>
      </c>
      <c r="J807" s="18">
        <f>IF(G807="","",VLOOKUP(G807,WMS!$E$3:$Q$3000,13,FALSE))</f>
        <v>2.7E-2</v>
      </c>
      <c r="K807" s="26" t="b">
        <f t="shared" si="139"/>
        <v>1</v>
      </c>
      <c r="L807" s="7">
        <v>40</v>
      </c>
      <c r="M807" s="27">
        <f>IF(G807="","",VLOOKUP(G807,WMS!$E$3:$U$3000,7,0)*L807)</f>
        <v>240</v>
      </c>
      <c r="N807" s="28" t="str">
        <f>IF(G807="","",VLOOKUP(G807,WMS!$E$3:$U$3000,17,0))</f>
        <v>A105</v>
      </c>
      <c r="O807" s="29">
        <f t="shared" si="140"/>
        <v>150</v>
      </c>
      <c r="P807" s="29">
        <f t="shared" si="141"/>
        <v>1.08</v>
      </c>
      <c r="Q807" s="26" t="str">
        <f>IF(G807="","",VLOOKUP(G807,WMS!$E$3:$G$3000,2,FALSE))</f>
        <v>KAS19052001</v>
      </c>
      <c r="R807" s="26" t="str">
        <f>IF(G807="","",VLOOKUP(G807,WMS!$E$3:$G$3000,3,FALSE))</f>
        <v>KAS1905200101</v>
      </c>
      <c r="S807" s="17" t="str">
        <f>IF(R807="","",VLOOKUP(R807,CUSTOMS!$E$3:$N$2548,2,FALSE))</f>
        <v>6702903000</v>
      </c>
      <c r="T807" s="17" t="str">
        <f>IF(R807="","",VLOOKUP(R807,CUSTOMS!$E$3:$N$2548,3,FALSE))</f>
        <v>人造花盆景</v>
      </c>
      <c r="U807" s="18">
        <f t="shared" si="142"/>
        <v>148</v>
      </c>
      <c r="V807" s="18" t="str">
        <f>IF(R807="","",VLOOKUP(R807,CUSTOMS!$E$3:$N$2548,5,FALSE))</f>
        <v>千克</v>
      </c>
      <c r="W807" s="33">
        <f>IF(R807="","",VLOOKUP(R807,CUSTOMS!$E$3:$N$2548,6,FALSE))</f>
        <v>18</v>
      </c>
      <c r="X807" s="33">
        <f t="shared" si="143"/>
        <v>2664</v>
      </c>
      <c r="Y807" s="18" t="str">
        <f>IF(R807="","",VLOOKUP(R807,CUSTOMS!$E$3:$N$2548,8,FALSE))</f>
        <v>港币</v>
      </c>
      <c r="Z807" s="18" t="str">
        <f>IF(R807="","",VLOOKUP(R807,CUSTOMS!$E$3:$N$2548,9,FALSE))</f>
        <v>中国</v>
      </c>
      <c r="AA807" s="18" t="str">
        <f>IF(R807="","",VLOOKUP(R807,CUSTOMS!$E$3:$N$2548,10,FALSE))</f>
        <v>泰国</v>
      </c>
      <c r="AB807" s="33">
        <f>IF(R807="","",VLOOKUP(G807,WMS!$E$3:$T$3000,15,FALSE))</f>
        <v>0.6166666666666667</v>
      </c>
      <c r="AC807" s="33">
        <f t="shared" si="144"/>
        <v>148</v>
      </c>
      <c r="AD807" s="33" t="str">
        <f>IF(S807="","",VLOOKUP(S807,海关监管条件!$A$1:$B$3000,2,FALSE))</f>
        <v>无</v>
      </c>
    </row>
    <row r="808" spans="1:30">
      <c r="A808" s="2">
        <v>43658</v>
      </c>
      <c r="B808" s="2">
        <v>43661</v>
      </c>
      <c r="C808" s="2" t="s">
        <v>4310</v>
      </c>
      <c r="D808" s="19" t="s">
        <v>1966</v>
      </c>
      <c r="E808" s="19" t="s">
        <v>3786</v>
      </c>
      <c r="F808" s="19">
        <v>41309919</v>
      </c>
      <c r="G808" s="17" t="str">
        <f t="shared" si="138"/>
        <v>KG-ROB-1905-00132-03244/41309919</v>
      </c>
      <c r="H808" s="18">
        <f>IF(G808="","",VLOOKUP(G808,WMS!$E$3:$Q$3000,7,FALSE))</f>
        <v>12</v>
      </c>
      <c r="I808" s="18">
        <f>IF(G808="","",VLOOKUP(G808,WMS!$E$3:$Q$3000,8,FALSE))</f>
        <v>5.2</v>
      </c>
      <c r="J808" s="18">
        <f>IF(G808="","",VLOOKUP(G808,WMS!$E$3:$Q$3000,13,FALSE))</f>
        <v>5.0999999999999997E-2</v>
      </c>
      <c r="K808" s="26" t="b">
        <f t="shared" si="139"/>
        <v>1</v>
      </c>
      <c r="L808" s="7">
        <v>89</v>
      </c>
      <c r="M808" s="27">
        <f>IF(G808="","",VLOOKUP(G808,WMS!$E$3:$U$3000,7,0)*L808)</f>
        <v>1068</v>
      </c>
      <c r="N808" s="28" t="str">
        <f>IF(G808="","",VLOOKUP(G808,WMS!$E$3:$U$3000,17,0))</f>
        <v>A424</v>
      </c>
      <c r="O808" s="29">
        <f t="shared" si="140"/>
        <v>462.8</v>
      </c>
      <c r="P808" s="29">
        <f t="shared" si="141"/>
        <v>4.5389999999999997</v>
      </c>
      <c r="Q808" s="26" t="str">
        <f>IF(G808="","",VLOOKUP(G808,WMS!$E$3:$G$3000,2,FALSE))</f>
        <v>KAS19051604</v>
      </c>
      <c r="R808" s="26" t="str">
        <f>IF(G808="","",VLOOKUP(G808,WMS!$E$3:$G$3000,3,FALSE))</f>
        <v>KAS1905160406</v>
      </c>
      <c r="S808" s="17" t="str">
        <f>IF(R808="","",VLOOKUP(R808,CUSTOMS!$E$3:$N$2548,2,FALSE))</f>
        <v>8215200000</v>
      </c>
      <c r="T808" s="17" t="str">
        <f>IF(R808="","",VLOOKUP(R808,CUSTOMS!$E$3:$N$2548,3,FALSE))</f>
        <v>不锈钢漏勺</v>
      </c>
      <c r="U808" s="18">
        <f t="shared" si="142"/>
        <v>1068</v>
      </c>
      <c r="V808" s="18" t="str">
        <f>IF(R808="","",VLOOKUP(R808,CUSTOMS!$E$3:$N$2548,5,FALSE))</f>
        <v>套</v>
      </c>
      <c r="W808" s="33">
        <f>IF(R808="","",VLOOKUP(R808,CUSTOMS!$E$3:$N$2548,6,FALSE))</f>
        <v>2.6</v>
      </c>
      <c r="X808" s="33">
        <f t="shared" si="143"/>
        <v>2776.8</v>
      </c>
      <c r="Y808" s="18" t="str">
        <f>IF(R808="","",VLOOKUP(R808,CUSTOMS!$E$3:$N$2548,8,FALSE))</f>
        <v>美元</v>
      </c>
      <c r="Z808" s="18" t="str">
        <f>IF(R808="","",VLOOKUP(R808,CUSTOMS!$E$3:$N$2548,9,FALSE))</f>
        <v>中国</v>
      </c>
      <c r="AA808" s="18" t="str">
        <f>IF(R808="","",VLOOKUP(R808,CUSTOMS!$E$3:$N$2548,10,FALSE))</f>
        <v>泰国</v>
      </c>
      <c r="AB808" s="33">
        <f>IF(R808="","",VLOOKUP(G808,WMS!$E$3:$T$3000,15,FALSE))</f>
        <v>0.35833333333333334</v>
      </c>
      <c r="AC808" s="33">
        <f t="shared" si="144"/>
        <v>382.7</v>
      </c>
      <c r="AD808" s="33" t="str">
        <f>IF(S808="","",VLOOKUP(S808,海关监管条件!$A$1:$B$3000,2,FALSE))</f>
        <v xml:space="preserve">A </v>
      </c>
    </row>
    <row r="809" spans="1:30">
      <c r="A809" s="2">
        <v>43658</v>
      </c>
      <c r="B809" s="2">
        <v>43661</v>
      </c>
      <c r="C809" s="2" t="s">
        <v>4310</v>
      </c>
      <c r="D809" s="19" t="s">
        <v>1966</v>
      </c>
      <c r="E809" s="19" t="s">
        <v>3786</v>
      </c>
      <c r="F809" s="19">
        <v>42644477</v>
      </c>
      <c r="G809" s="17" t="str">
        <f t="shared" si="138"/>
        <v>KG-ROB-1905-00132-03244/42644477</v>
      </c>
      <c r="H809" s="18">
        <f>IF(G809="","",VLOOKUP(G809,WMS!$E$3:$Q$3000,7,FALSE))</f>
        <v>6</v>
      </c>
      <c r="I809" s="18">
        <f>IF(G809="","",VLOOKUP(G809,WMS!$E$3:$Q$3000,8,FALSE))</f>
        <v>3.25</v>
      </c>
      <c r="J809" s="18">
        <f>IF(G809="","",VLOOKUP(G809,WMS!$E$3:$Q$3000,13,FALSE))</f>
        <v>2.8000000000000001E-2</v>
      </c>
      <c r="K809" s="26" t="b">
        <f t="shared" si="139"/>
        <v>1</v>
      </c>
      <c r="L809" s="7">
        <v>96</v>
      </c>
      <c r="M809" s="27">
        <f>IF(G809="","",VLOOKUP(G809,WMS!$E$3:$U$3000,7,0)*L809)</f>
        <v>576</v>
      </c>
      <c r="N809" s="28" t="str">
        <f>IF(G809="","",VLOOKUP(G809,WMS!$E$3:$U$3000,17,0))</f>
        <v>A424</v>
      </c>
      <c r="O809" s="29">
        <f t="shared" si="140"/>
        <v>312</v>
      </c>
      <c r="P809" s="29">
        <f t="shared" si="141"/>
        <v>2.6880000000000002</v>
      </c>
      <c r="Q809" s="26" t="str">
        <f>IF(G809="","",VLOOKUP(G809,WMS!$E$3:$G$3000,2,FALSE))</f>
        <v>KAS19051604</v>
      </c>
      <c r="R809" s="26" t="str">
        <f>IF(G809="","",VLOOKUP(G809,WMS!$E$3:$G$3000,3,FALSE))</f>
        <v>KAS1905160403</v>
      </c>
      <c r="S809" s="17" t="str">
        <f>IF(R809="","",VLOOKUP(R809,CUSTOMS!$E$3:$N$2548,2,FALSE))</f>
        <v>7324900000</v>
      </c>
      <c r="T809" s="17" t="str">
        <f>IF(R809="","",VLOOKUP(R809,CUSTOMS!$E$3:$N$2548,3,FALSE))</f>
        <v>铁制浴室架</v>
      </c>
      <c r="U809" s="18">
        <f t="shared" si="142"/>
        <v>576</v>
      </c>
      <c r="V809" s="18" t="str">
        <f>IF(R809="","",VLOOKUP(R809,CUSTOMS!$E$3:$N$2548,5,FALSE))</f>
        <v>只</v>
      </c>
      <c r="W809" s="33">
        <f>IF(R809="","",VLOOKUP(R809,CUSTOMS!$E$3:$N$2548,6,FALSE))</f>
        <v>1.82</v>
      </c>
      <c r="X809" s="33">
        <f t="shared" si="143"/>
        <v>1048.32</v>
      </c>
      <c r="Y809" s="18" t="str">
        <f>IF(R809="","",VLOOKUP(R809,CUSTOMS!$E$3:$N$2548,8,FALSE))</f>
        <v>美元</v>
      </c>
      <c r="Z809" s="18" t="str">
        <f>IF(R809="","",VLOOKUP(R809,CUSTOMS!$E$3:$N$2548,9,FALSE))</f>
        <v>中国</v>
      </c>
      <c r="AA809" s="18" t="str">
        <f>IF(R809="","",VLOOKUP(R809,CUSTOMS!$E$3:$N$2548,10,FALSE))</f>
        <v>泰国</v>
      </c>
      <c r="AB809" s="33">
        <f>IF(R809="","",VLOOKUP(G809,WMS!$E$3:$T$3000,15,FALSE))</f>
        <v>0.41666666666666669</v>
      </c>
      <c r="AC809" s="33">
        <f t="shared" si="144"/>
        <v>240</v>
      </c>
      <c r="AD809" s="33" t="str">
        <f>IF(S809="","",VLOOKUP(S809,海关监管条件!$A$1:$B$3000,2,FALSE))</f>
        <v xml:space="preserve">无 </v>
      </c>
    </row>
    <row r="810" spans="1:30">
      <c r="A810" s="2">
        <v>43658</v>
      </c>
      <c r="B810" s="2">
        <v>43661</v>
      </c>
      <c r="C810" s="2" t="s">
        <v>4310</v>
      </c>
      <c r="D810" s="19" t="s">
        <v>1977</v>
      </c>
      <c r="E810" s="19" t="s">
        <v>3787</v>
      </c>
      <c r="F810" s="19">
        <v>41401576</v>
      </c>
      <c r="G810" s="17" t="str">
        <f t="shared" si="138"/>
        <v>KG-ROB-1905-00132-03390/41401576</v>
      </c>
      <c r="H810" s="18">
        <f>IF(G810="","",VLOOKUP(G810,WMS!$E$3:$Q$3000,7,FALSE))</f>
        <v>12</v>
      </c>
      <c r="I810" s="18">
        <f>IF(G810="","",VLOOKUP(G810,WMS!$E$3:$Q$3000,8,FALSE))</f>
        <v>2.2999999999999998</v>
      </c>
      <c r="J810" s="18">
        <f>IF(G810="","",VLOOKUP(G810,WMS!$E$3:$Q$3000,13,FALSE))</f>
        <v>4.3999999999999997E-2</v>
      </c>
      <c r="K810" s="26" t="b">
        <f t="shared" si="139"/>
        <v>1</v>
      </c>
      <c r="L810" s="7">
        <v>50</v>
      </c>
      <c r="M810" s="27">
        <f>IF(G810="","",VLOOKUP(G810,WMS!$E$3:$U$3000,7,0)*L810)</f>
        <v>600</v>
      </c>
      <c r="N810" s="28" t="str">
        <f>IF(G810="","",VLOOKUP(G810,WMS!$E$3:$U$3000,17,0))</f>
        <v>A424</v>
      </c>
      <c r="O810" s="29">
        <f t="shared" si="140"/>
        <v>114.99999999999999</v>
      </c>
      <c r="P810" s="29">
        <f t="shared" si="141"/>
        <v>2.1999999999999997</v>
      </c>
      <c r="Q810" s="26" t="str">
        <f>IF(G810="","",VLOOKUP(G810,WMS!$E$3:$G$3000,2,FALSE))</f>
        <v>KAS19051701</v>
      </c>
      <c r="R810" s="26" t="str">
        <f>IF(G810="","",VLOOKUP(G810,WMS!$E$3:$G$3000,3,FALSE))</f>
        <v>KAS1905170101</v>
      </c>
      <c r="S810" s="17" t="str">
        <f>IF(R810="","",VLOOKUP(R810,CUSTOMS!$E$3:$N$2548,2,FALSE))</f>
        <v>3924100000</v>
      </c>
      <c r="T810" s="17" t="str">
        <f>IF(R810="","",VLOOKUP(R810,CUSTOMS!$E$3:$N$2548,3,FALSE))</f>
        <v>塑胶食物盒/C</v>
      </c>
      <c r="U810" s="18">
        <f t="shared" si="142"/>
        <v>90</v>
      </c>
      <c r="V810" s="18" t="str">
        <f>IF(R810="","",VLOOKUP(R810,CUSTOMS!$E$3:$N$2548,5,FALSE))</f>
        <v>千克</v>
      </c>
      <c r="W810" s="33">
        <f>IF(R810="","",VLOOKUP(R810,CUSTOMS!$E$3:$N$2548,6,FALSE))</f>
        <v>2</v>
      </c>
      <c r="X810" s="33">
        <f t="shared" si="143"/>
        <v>180</v>
      </c>
      <c r="Y810" s="18" t="str">
        <f>IF(R810="","",VLOOKUP(R810,CUSTOMS!$E$3:$N$2548,8,FALSE))</f>
        <v>美元</v>
      </c>
      <c r="Z810" s="18" t="str">
        <f>IF(R810="","",VLOOKUP(R810,CUSTOMS!$E$3:$N$2548,9,FALSE))</f>
        <v>中国</v>
      </c>
      <c r="AA810" s="18" t="str">
        <f>IF(R810="","",VLOOKUP(R810,CUSTOMS!$E$3:$N$2548,10,FALSE))</f>
        <v>泰国</v>
      </c>
      <c r="AB810" s="33">
        <f>IF(R810="","",VLOOKUP(G810,WMS!$E$3:$T$3000,15,FALSE))</f>
        <v>0.15</v>
      </c>
      <c r="AC810" s="33">
        <f t="shared" si="144"/>
        <v>90</v>
      </c>
      <c r="AD810" s="33" t="str">
        <f>IF(S810="","",VLOOKUP(S810,海关监管条件!$A$1:$B$3000,2,FALSE))</f>
        <v xml:space="preserve">A </v>
      </c>
    </row>
    <row r="811" spans="1:30">
      <c r="A811" s="2">
        <v>43658</v>
      </c>
      <c r="B811" s="2">
        <v>43661</v>
      </c>
      <c r="C811" s="2" t="s">
        <v>4310</v>
      </c>
      <c r="D811" s="19" t="s">
        <v>1977</v>
      </c>
      <c r="E811" s="19" t="s">
        <v>3787</v>
      </c>
      <c r="F811" s="19">
        <v>41808283</v>
      </c>
      <c r="G811" s="17" t="str">
        <f t="shared" si="138"/>
        <v>KG-ROB-1905-00132-03390/41808283</v>
      </c>
      <c r="H811" s="18">
        <f>IF(G811="","",VLOOKUP(G811,WMS!$E$3:$Q$3000,7,FALSE))</f>
        <v>3</v>
      </c>
      <c r="I811" s="18">
        <f>IF(G811="","",VLOOKUP(G811,WMS!$E$3:$Q$3000,8,FALSE))</f>
        <v>5.75</v>
      </c>
      <c r="J811" s="18">
        <f>IF(G811="","",VLOOKUP(G811,WMS!$E$3:$Q$3000,13,FALSE))</f>
        <v>0.157</v>
      </c>
      <c r="K811" s="26" t="b">
        <f t="shared" si="139"/>
        <v>1</v>
      </c>
      <c r="L811" s="7">
        <v>242</v>
      </c>
      <c r="M811" s="27">
        <f>IF(G811="","",VLOOKUP(G811,WMS!$E$3:$U$3000,7,0)*L811)</f>
        <v>726</v>
      </c>
      <c r="N811" s="28" t="str">
        <f>IF(G811="","",VLOOKUP(G811,WMS!$E$3:$U$3000,17,0))</f>
        <v>A424</v>
      </c>
      <c r="O811" s="29">
        <f t="shared" si="140"/>
        <v>1391.5</v>
      </c>
      <c r="P811" s="29">
        <f t="shared" si="141"/>
        <v>37.994</v>
      </c>
      <c r="Q811" s="26" t="str">
        <f>IF(G811="","",VLOOKUP(G811,WMS!$E$3:$G$3000,2,FALSE))</f>
        <v>KAS19051701</v>
      </c>
      <c r="R811" s="26" t="str">
        <f>IF(G811="","",VLOOKUP(G811,WMS!$E$3:$G$3000,3,FALSE))</f>
        <v>KAS1905170103</v>
      </c>
      <c r="S811" s="17" t="str">
        <f>IF(R811="","",VLOOKUP(R811,CUSTOMS!$E$3:$N$2548,2,FALSE))</f>
        <v>3924900000</v>
      </c>
      <c r="T811" s="17" t="str">
        <f>IF(R811="","",VLOOKUP(R811,CUSTOMS!$E$3:$N$2548,3,FALSE))</f>
        <v>塑胶垃圾桶</v>
      </c>
      <c r="U811" s="18">
        <f t="shared" si="142"/>
        <v>1137</v>
      </c>
      <c r="V811" s="18" t="str">
        <f>IF(R811="","",VLOOKUP(R811,CUSTOMS!$E$3:$N$2548,5,FALSE))</f>
        <v>千克</v>
      </c>
      <c r="W811" s="33">
        <f>IF(R811="","",VLOOKUP(R811,CUSTOMS!$E$3:$N$2548,6,FALSE))</f>
        <v>2</v>
      </c>
      <c r="X811" s="33">
        <f t="shared" si="143"/>
        <v>2274</v>
      </c>
      <c r="Y811" s="18" t="str">
        <f>IF(R811="","",VLOOKUP(R811,CUSTOMS!$E$3:$N$2548,8,FALSE))</f>
        <v>美元</v>
      </c>
      <c r="Z811" s="18" t="str">
        <f>IF(R811="","",VLOOKUP(R811,CUSTOMS!$E$3:$N$2548,9,FALSE))</f>
        <v>中国</v>
      </c>
      <c r="AA811" s="18" t="str">
        <f>IF(R811="","",VLOOKUP(R811,CUSTOMS!$E$3:$N$2548,10,FALSE))</f>
        <v>泰国</v>
      </c>
      <c r="AB811" s="33">
        <f>IF(R811="","",VLOOKUP(G811,WMS!$E$3:$T$3000,15,FALSE))</f>
        <v>1.5661157024793388</v>
      </c>
      <c r="AC811" s="33">
        <f t="shared" si="144"/>
        <v>1137</v>
      </c>
      <c r="AD811" s="33" t="str">
        <f>IF(S811="","",VLOOKUP(S811,海关监管条件!$A$1:$B$3000,2,FALSE))</f>
        <v xml:space="preserve">A </v>
      </c>
    </row>
    <row r="812" spans="1:30">
      <c r="A812" s="2">
        <v>43658</v>
      </c>
      <c r="B812" s="2">
        <v>43661</v>
      </c>
      <c r="C812" s="2" t="s">
        <v>4310</v>
      </c>
      <c r="D812" s="19" t="s">
        <v>1897</v>
      </c>
      <c r="E812" s="19" t="s">
        <v>3761</v>
      </c>
      <c r="F812" s="19">
        <v>42688440</v>
      </c>
      <c r="G812" s="17" t="str">
        <f t="shared" si="138"/>
        <v>KG-ROB-1906-00133-03210/42688440</v>
      </c>
      <c r="H812" s="18">
        <f>IF(G812="","",VLOOKUP(G812,WMS!$E$3:$Q$3000,7,FALSE))</f>
        <v>12</v>
      </c>
      <c r="I812" s="18">
        <f>IF(G812="","",VLOOKUP(G812,WMS!$E$3:$Q$3000,8,FALSE))</f>
        <v>5.9</v>
      </c>
      <c r="J812" s="18">
        <f>IF(G812="","",VLOOKUP(G812,WMS!$E$3:$Q$3000,13,FALSE))</f>
        <v>1.7000000000000001E-2</v>
      </c>
      <c r="K812" s="26" t="b">
        <f t="shared" si="139"/>
        <v>1</v>
      </c>
      <c r="L812" s="7">
        <v>48</v>
      </c>
      <c r="M812" s="27">
        <f>IF(G812="","",VLOOKUP(G812,WMS!$E$3:$U$3000,7,0)*L812)</f>
        <v>576</v>
      </c>
      <c r="N812" s="28" t="str">
        <f>IF(G812="","",VLOOKUP(G812,WMS!$E$3:$U$3000,17,0))</f>
        <v>A06-通道</v>
      </c>
      <c r="O812" s="29">
        <f t="shared" si="140"/>
        <v>283.20000000000005</v>
      </c>
      <c r="P812" s="29">
        <f t="shared" si="141"/>
        <v>0.81600000000000006</v>
      </c>
      <c r="Q812" s="26" t="str">
        <f>IF(G812="","",VLOOKUP(G812,WMS!$E$3:$G$3000,2,FALSE))</f>
        <v>KAS19051403</v>
      </c>
      <c r="R812" s="26" t="str">
        <f>IF(G812="","",VLOOKUP(G812,WMS!$E$3:$G$3000,3,FALSE))</f>
        <v>KAS1905140303</v>
      </c>
      <c r="S812" s="17" t="str">
        <f>IF(R812="","",VLOOKUP(R812,CUSTOMS!$E$3:$N$2548,2,FALSE))</f>
        <v>7323990000</v>
      </c>
      <c r="T812" s="17" t="str">
        <f>IF(R812="","",VLOOKUP(R812,CUSTOMS!$E$3:$N$2548,3,FALSE))</f>
        <v>铁制果篮</v>
      </c>
      <c r="U812" s="18">
        <f t="shared" si="142"/>
        <v>576</v>
      </c>
      <c r="V812" s="18" t="str">
        <f>IF(R812="","",VLOOKUP(R812,CUSTOMS!$E$3:$N$2548,5,FALSE))</f>
        <v>只</v>
      </c>
      <c r="W812" s="33">
        <f>IF(R812="","",VLOOKUP(R812,CUSTOMS!$E$3:$N$2548,6,FALSE))</f>
        <v>1.30032979808765</v>
      </c>
      <c r="X812" s="33">
        <f t="shared" si="143"/>
        <v>748.98996369848646</v>
      </c>
      <c r="Y812" s="18" t="str">
        <f>IF(R812="","",VLOOKUP(R812,CUSTOMS!$E$3:$N$2548,8,FALSE))</f>
        <v>美元</v>
      </c>
      <c r="Z812" s="18" t="str">
        <f>IF(R812="","",VLOOKUP(R812,CUSTOMS!$E$3:$N$2548,9,FALSE))</f>
        <v>中国</v>
      </c>
      <c r="AA812" s="18" t="str">
        <f>IF(R812="","",VLOOKUP(R812,CUSTOMS!$E$3:$N$2548,10,FALSE))</f>
        <v>泰国</v>
      </c>
      <c r="AB812" s="33">
        <f>IF(R812="","",VLOOKUP(G812,WMS!$E$3:$T$3000,15,FALSE))</f>
        <v>0.42500000000000004</v>
      </c>
      <c r="AC812" s="33">
        <f t="shared" si="144"/>
        <v>244.8</v>
      </c>
      <c r="AD812" s="33" t="str">
        <f>IF(S812="","",VLOOKUP(S812,海关监管条件!$A$1:$B$3000,2,FALSE))</f>
        <v>A</v>
      </c>
    </row>
    <row r="813" spans="1:30">
      <c r="A813" s="2">
        <v>43658</v>
      </c>
      <c r="B813" s="2">
        <v>43661</v>
      </c>
      <c r="C813" s="2" t="s">
        <v>4311</v>
      </c>
      <c r="D813" s="19" t="s">
        <v>1966</v>
      </c>
      <c r="E813" s="19" t="s">
        <v>3785</v>
      </c>
      <c r="F813" s="19">
        <v>42349006</v>
      </c>
      <c r="G813" s="17" t="str">
        <f t="shared" si="138"/>
        <v>KG-ROB-1905-00121-03251/42349006</v>
      </c>
      <c r="H813" s="18">
        <f>IF(G813="","",VLOOKUP(G813,WMS!$E$3:$Q$3000,7,FALSE))</f>
        <v>6</v>
      </c>
      <c r="I813" s="18">
        <f>IF(G813="","",VLOOKUP(G813,WMS!$E$3:$Q$3000,8,FALSE))</f>
        <v>12.7</v>
      </c>
      <c r="J813" s="18">
        <f>IF(G813="","",VLOOKUP(G813,WMS!$E$3:$Q$3000,13,FALSE))</f>
        <v>5.3999999999999999E-2</v>
      </c>
      <c r="K813" s="26" t="b">
        <f t="shared" si="139"/>
        <v>1</v>
      </c>
      <c r="L813" s="7">
        <v>250</v>
      </c>
      <c r="M813" s="27">
        <f>IF(G813="","",VLOOKUP(G813,WMS!$E$3:$U$3000,7,0)*L813)</f>
        <v>1500</v>
      </c>
      <c r="N813" s="28" t="str">
        <f>IF(G813="","",VLOOKUP(G813,WMS!$E$3:$U$3000,17,0))</f>
        <v>A424</v>
      </c>
      <c r="O813" s="29">
        <f t="shared" si="140"/>
        <v>3175</v>
      </c>
      <c r="P813" s="29">
        <f t="shared" si="141"/>
        <v>13.5</v>
      </c>
      <c r="Q813" s="26" t="str">
        <f>IF(G813="","",VLOOKUP(G813,WMS!$E$3:$G$3000,2,FALSE))</f>
        <v>KAS19051604</v>
      </c>
      <c r="R813" s="26" t="str">
        <f>IF(G813="","",VLOOKUP(G813,WMS!$E$3:$G$3000,3,FALSE))</f>
        <v>KAS1905160401</v>
      </c>
      <c r="S813" s="17" t="str">
        <f>IF(R813="","",VLOOKUP(R813,CUSTOMS!$E$3:$N$2548,2,FALSE))</f>
        <v>9403200000</v>
      </c>
      <c r="T813" s="17" t="str">
        <f>IF(R813="","",VLOOKUP(R813,CUSTOMS!$E$3:$N$2548,3,FALSE))</f>
        <v>铁制毛巾架</v>
      </c>
      <c r="U813" s="18">
        <f t="shared" si="142"/>
        <v>1500</v>
      </c>
      <c r="V813" s="18" t="str">
        <f>IF(R813="","",VLOOKUP(R813,CUSTOMS!$E$3:$N$2548,5,FALSE))</f>
        <v>只</v>
      </c>
      <c r="W813" s="33">
        <f>IF(R813="","",VLOOKUP(R813,CUSTOMS!$E$3:$N$2548,6,FALSE))</f>
        <v>4.33</v>
      </c>
      <c r="X813" s="33">
        <f t="shared" si="143"/>
        <v>6495</v>
      </c>
      <c r="Y813" s="18" t="str">
        <f>IF(R813="","",VLOOKUP(R813,CUSTOMS!$E$3:$N$2548,8,FALSE))</f>
        <v>美元</v>
      </c>
      <c r="Z813" s="18" t="str">
        <f>IF(R813="","",VLOOKUP(R813,CUSTOMS!$E$3:$N$2548,9,FALSE))</f>
        <v>中国</v>
      </c>
      <c r="AA813" s="18" t="str">
        <f>IF(R813="","",VLOOKUP(R813,CUSTOMS!$E$3:$N$2548,10,FALSE))</f>
        <v>泰国</v>
      </c>
      <c r="AB813" s="33">
        <f>IF(R813="","",VLOOKUP(G813,WMS!$E$3:$T$3000,15,FALSE))</f>
        <v>1.6533333333333333</v>
      </c>
      <c r="AC813" s="33">
        <f t="shared" si="144"/>
        <v>2480</v>
      </c>
      <c r="AD813" s="33" t="str">
        <f>IF(S813="","",VLOOKUP(S813,海关监管条件!$A$1:$B$3000,2,FALSE))</f>
        <v xml:space="preserve">无 </v>
      </c>
    </row>
    <row r="814" spans="1:30">
      <c r="A814" s="2">
        <v>43658</v>
      </c>
      <c r="B814" s="2">
        <v>43661</v>
      </c>
      <c r="C814" s="2" t="s">
        <v>4311</v>
      </c>
      <c r="D814" s="19" t="s">
        <v>1926</v>
      </c>
      <c r="E814" s="19" t="s">
        <v>3774</v>
      </c>
      <c r="F814" s="19">
        <v>42713319</v>
      </c>
      <c r="G814" s="17" t="str">
        <f t="shared" si="138"/>
        <v>KG-ROB-1905-00132-03168/42713319</v>
      </c>
      <c r="H814" s="18">
        <f>IF(G814="","",VLOOKUP(G814,WMS!$E$3:$Q$3000,7,FALSE))</f>
        <v>128</v>
      </c>
      <c r="I814" s="18">
        <f>IF(G814="","",VLOOKUP(G814,WMS!$E$3:$Q$3000,8,FALSE))</f>
        <v>7</v>
      </c>
      <c r="J814" s="18">
        <f>IF(G814="","",VLOOKUP(G814,WMS!$E$3:$Q$3000,13,FALSE))</f>
        <v>2.8000000000000001E-2</v>
      </c>
      <c r="K814" s="26" t="b">
        <f t="shared" si="139"/>
        <v>1</v>
      </c>
      <c r="L814" s="7">
        <v>36</v>
      </c>
      <c r="M814" s="27">
        <f>IF(G814="","",VLOOKUP(G814,WMS!$E$3:$U$3000,7,0)*L814)</f>
        <v>4608</v>
      </c>
      <c r="N814" s="28" t="str">
        <f>IF(G814="","",VLOOKUP(G814,WMS!$E$3:$U$3000,17,0))</f>
        <v>A410</v>
      </c>
      <c r="O814" s="29">
        <f t="shared" si="140"/>
        <v>252</v>
      </c>
      <c r="P814" s="29">
        <f t="shared" si="141"/>
        <v>1.008</v>
      </c>
      <c r="Q814" s="26" t="str">
        <f>IF(G814="","",VLOOKUP(G814,WMS!$E$3:$G$3000,2,FALSE))</f>
        <v>KAS19051501</v>
      </c>
      <c r="R814" s="26" t="str">
        <f>IF(G814="","",VLOOKUP(G814,WMS!$E$3:$G$3000,3,FALSE))</f>
        <v>KAS1905150102</v>
      </c>
      <c r="S814" s="17" t="str">
        <f>IF(R814="","",VLOOKUP(R814,CUSTOMS!$E$3:$N$2548,2,FALSE))</f>
        <v>8215990000</v>
      </c>
      <c r="T814" s="17" t="str">
        <f>IF(R814="","",VLOOKUP(R814,CUSTOMS!$E$3:$N$2548,3,FALSE))</f>
        <v>餐厨用具</v>
      </c>
      <c r="U814" s="18">
        <f t="shared" si="142"/>
        <v>4608</v>
      </c>
      <c r="V814" s="18" t="str">
        <f>IF(R814="","",VLOOKUP(R814,CUSTOMS!$E$3:$N$2548,5,FALSE))</f>
        <v>把</v>
      </c>
      <c r="W814" s="33">
        <f>IF(R814="","",VLOOKUP(R814,CUSTOMS!$E$3:$N$2548,6,FALSE))</f>
        <v>0.16</v>
      </c>
      <c r="X814" s="33">
        <f t="shared" si="143"/>
        <v>737.28</v>
      </c>
      <c r="Y814" s="18" t="str">
        <f>IF(R814="","",VLOOKUP(R814,CUSTOMS!$E$3:$N$2548,8,FALSE))</f>
        <v>美元</v>
      </c>
      <c r="Z814" s="18" t="str">
        <f>IF(R814="","",VLOOKUP(R814,CUSTOMS!$E$3:$N$2548,9,FALSE))</f>
        <v>中国</v>
      </c>
      <c r="AA814" s="18" t="str">
        <f>IF(R814="","",VLOOKUP(R814,CUSTOMS!$E$3:$N$2548,10,FALSE))</f>
        <v>泰国</v>
      </c>
      <c r="AB814" s="33">
        <f>IF(R814="","",VLOOKUP(G814,WMS!$E$3:$T$3000,15,FALSE))</f>
        <v>5.1953124999999996E-2</v>
      </c>
      <c r="AC814" s="33">
        <f t="shared" si="144"/>
        <v>239.39999999999998</v>
      </c>
      <c r="AD814" s="33" t="str">
        <f>IF(S814="","",VLOOKUP(S814,海关监管条件!$A$1:$B$3000,2,FALSE))</f>
        <v>A</v>
      </c>
    </row>
    <row r="815" spans="1:30">
      <c r="A815" s="2">
        <v>43658</v>
      </c>
      <c r="B815" s="2">
        <v>43661</v>
      </c>
      <c r="C815" s="2" t="s">
        <v>4311</v>
      </c>
      <c r="D815" s="19" t="s">
        <v>2001</v>
      </c>
      <c r="E815" s="19" t="s">
        <v>3806</v>
      </c>
      <c r="F815" s="19">
        <v>42431763</v>
      </c>
      <c r="G815" s="17" t="str">
        <f t="shared" si="138"/>
        <v>KG-ROB-1905-00132-03170/42431763</v>
      </c>
      <c r="H815" s="18">
        <f>IF(G815="","",VLOOKUP(G815,WMS!$E$3:$Q$3000,7,FALSE))</f>
        <v>6</v>
      </c>
      <c r="I815" s="18">
        <f>IF(G815="","",VLOOKUP(G815,WMS!$E$3:$Q$3000,8,FALSE))</f>
        <v>4.5999999999999996</v>
      </c>
      <c r="J815" s="18">
        <f>IF(G815="","",VLOOKUP(G815,WMS!$E$3:$Q$3000,13,FALSE))</f>
        <v>1.7000000000000001E-2</v>
      </c>
      <c r="K815" s="26" t="b">
        <f t="shared" si="139"/>
        <v>1</v>
      </c>
      <c r="L815" s="7">
        <v>120</v>
      </c>
      <c r="M815" s="27">
        <f>IF(G815="","",VLOOKUP(G815,WMS!$E$3:$U$3000,7,0)*L815)</f>
        <v>720</v>
      </c>
      <c r="N815" s="28" t="str">
        <f>IF(G815="","",VLOOKUP(G815,WMS!$E$3:$U$3000,17,0))</f>
        <v>A417</v>
      </c>
      <c r="O815" s="29">
        <f t="shared" si="140"/>
        <v>552</v>
      </c>
      <c r="P815" s="29">
        <f t="shared" si="141"/>
        <v>2.04</v>
      </c>
      <c r="Q815" s="26" t="str">
        <f>IF(G815="","",VLOOKUP(G815,WMS!$E$3:$G$3000,2,FALSE))</f>
        <v>KAS19052104</v>
      </c>
      <c r="R815" s="26" t="str">
        <f>IF(G815="","",VLOOKUP(G815,WMS!$E$3:$G$3000,3,FALSE))</f>
        <v>KAS1905210402</v>
      </c>
      <c r="S815" s="17" t="str">
        <f>IF(R815="","",VLOOKUP(R815,CUSTOMS!$E$3:$N$2548,2,FALSE))</f>
        <v>8423100000</v>
      </c>
      <c r="T815" s="17" t="str">
        <f>IF(R815="","",VLOOKUP(R815,CUSTOMS!$E$3:$N$2548,3,FALSE))</f>
        <v>厨房秤</v>
      </c>
      <c r="U815" s="18">
        <f t="shared" si="142"/>
        <v>720</v>
      </c>
      <c r="V815" s="18" t="str">
        <f>IF(R815="","",VLOOKUP(R815,CUSTOMS!$E$3:$N$2548,5,FALSE))</f>
        <v>台</v>
      </c>
      <c r="W815" s="33">
        <f>IF(R815="","",VLOOKUP(R815,CUSTOMS!$E$3:$N$2548,6,FALSE))</f>
        <v>3.91</v>
      </c>
      <c r="X815" s="33">
        <f t="shared" si="143"/>
        <v>2815.2000000000003</v>
      </c>
      <c r="Y815" s="18" t="str">
        <f>IF(R815="","",VLOOKUP(R815,CUSTOMS!$E$3:$N$2548,8,FALSE))</f>
        <v>美元</v>
      </c>
      <c r="Z815" s="18" t="str">
        <f>IF(R815="","",VLOOKUP(R815,CUSTOMS!$E$3:$N$2548,9,FALSE))</f>
        <v>中国</v>
      </c>
      <c r="AA815" s="18" t="str">
        <f>IF(R815="","",VLOOKUP(R815,CUSTOMS!$E$3:$N$2548,10,FALSE))</f>
        <v>泰国</v>
      </c>
      <c r="AB815" s="33">
        <f>IF(R815="","",VLOOKUP(G815,WMS!$E$3:$T$3000,15,FALSE))</f>
        <v>0.51666666666666672</v>
      </c>
      <c r="AC815" s="33">
        <f t="shared" si="144"/>
        <v>372.00000000000006</v>
      </c>
      <c r="AD815" s="33" t="str">
        <f>IF(S815="","",VLOOKUP(S815,海关监管条件!$A$1:$B$3000,2,FALSE))</f>
        <v xml:space="preserve">无 </v>
      </c>
    </row>
    <row r="816" spans="1:30">
      <c r="A816" s="2">
        <v>43658</v>
      </c>
      <c r="B816" s="2">
        <v>43661</v>
      </c>
      <c r="C816" s="2" t="s">
        <v>4311</v>
      </c>
      <c r="D816" s="19" t="s">
        <v>2001</v>
      </c>
      <c r="E816" s="19" t="s">
        <v>3806</v>
      </c>
      <c r="F816" s="19">
        <v>42616450</v>
      </c>
      <c r="G816" s="17" t="str">
        <f t="shared" si="138"/>
        <v>KG-ROB-1905-00132-03170/42616450</v>
      </c>
      <c r="H816" s="18">
        <f>IF(G816="","",VLOOKUP(G816,WMS!$E$3:$Q$3000,7,FALSE))</f>
        <v>6</v>
      </c>
      <c r="I816" s="18">
        <f>IF(G816="","",VLOOKUP(G816,WMS!$E$3:$Q$3000,8,FALSE))</f>
        <v>2</v>
      </c>
      <c r="J816" s="18">
        <f>IF(G816="","",VLOOKUP(G816,WMS!$E$3:$Q$3000,13,FALSE))</f>
        <v>6.0000000000000001E-3</v>
      </c>
      <c r="K816" s="26" t="b">
        <f t="shared" si="139"/>
        <v>1</v>
      </c>
      <c r="L816" s="7">
        <v>120</v>
      </c>
      <c r="M816" s="27">
        <f>IF(G816="","",VLOOKUP(G816,WMS!$E$3:$U$3000,7,0)*L816)</f>
        <v>720</v>
      </c>
      <c r="N816" s="28" t="str">
        <f>IF(G816="","",VLOOKUP(G816,WMS!$E$3:$U$3000,17,0))</f>
        <v>A27-304</v>
      </c>
      <c r="O816" s="29">
        <f t="shared" si="140"/>
        <v>240</v>
      </c>
      <c r="P816" s="29">
        <f t="shared" si="141"/>
        <v>0.72</v>
      </c>
      <c r="Q816" s="26" t="str">
        <f>IF(G816="","",VLOOKUP(G816,WMS!$E$3:$G$3000,2,FALSE))</f>
        <v>KAS19052104</v>
      </c>
      <c r="R816" s="26" t="str">
        <f>IF(G816="","",VLOOKUP(G816,WMS!$E$3:$G$3000,3,FALSE))</f>
        <v>KAS1905210403</v>
      </c>
      <c r="S816" s="17" t="str">
        <f>IF(R816="","",VLOOKUP(R816,CUSTOMS!$E$3:$N$2548,2,FALSE))</f>
        <v>8423100000</v>
      </c>
      <c r="T816" s="17" t="str">
        <f>IF(R816="","",VLOOKUP(R816,CUSTOMS!$E$3:$N$2548,3,FALSE))</f>
        <v>厨房秤</v>
      </c>
      <c r="U816" s="18">
        <f t="shared" si="142"/>
        <v>720</v>
      </c>
      <c r="V816" s="18" t="str">
        <f>IF(R816="","",VLOOKUP(R816,CUSTOMS!$E$3:$N$2548,5,FALSE))</f>
        <v>台</v>
      </c>
      <c r="W816" s="33">
        <f>IF(R816="","",VLOOKUP(R816,CUSTOMS!$E$3:$N$2548,6,FALSE))</f>
        <v>2.68</v>
      </c>
      <c r="X816" s="33">
        <f t="shared" si="143"/>
        <v>1929.6000000000001</v>
      </c>
      <c r="Y816" s="18" t="str">
        <f>IF(R816="","",VLOOKUP(R816,CUSTOMS!$E$3:$N$2548,8,FALSE))</f>
        <v>美元</v>
      </c>
      <c r="Z816" s="18" t="str">
        <f>IF(R816="","",VLOOKUP(R816,CUSTOMS!$E$3:$N$2548,9,FALSE))</f>
        <v>中国</v>
      </c>
      <c r="AA816" s="18" t="str">
        <f>IF(R816="","",VLOOKUP(R816,CUSTOMS!$E$3:$N$2548,10,FALSE))</f>
        <v>泰国</v>
      </c>
      <c r="AB816" s="33">
        <f>IF(R816="","",VLOOKUP(G816,WMS!$E$3:$T$3000,15,FALSE))</f>
        <v>0.23333333333333334</v>
      </c>
      <c r="AC816" s="33">
        <f t="shared" si="144"/>
        <v>168</v>
      </c>
      <c r="AD816" s="33" t="str">
        <f>IF(S816="","",VLOOKUP(S816,海关监管条件!$A$1:$B$3000,2,FALSE))</f>
        <v xml:space="preserve">无 </v>
      </c>
    </row>
    <row r="817" spans="1:30">
      <c r="A817" s="2">
        <v>43658</v>
      </c>
      <c r="B817" s="2">
        <v>43661</v>
      </c>
      <c r="C817" s="2" t="s">
        <v>4311</v>
      </c>
      <c r="D817" s="19" t="s">
        <v>2001</v>
      </c>
      <c r="E817" s="19" t="s">
        <v>3806</v>
      </c>
      <c r="F817" s="19">
        <v>42616597</v>
      </c>
      <c r="G817" s="17" t="str">
        <f t="shared" si="138"/>
        <v>KG-ROB-1905-00132-03170/42616597</v>
      </c>
      <c r="H817" s="18">
        <f>IF(G817="","",VLOOKUP(G817,WMS!$E$3:$Q$3000,7,FALSE))</f>
        <v>6</v>
      </c>
      <c r="I817" s="18">
        <f>IF(G817="","",VLOOKUP(G817,WMS!$E$3:$Q$3000,8,FALSE))</f>
        <v>5.0999999999999996</v>
      </c>
      <c r="J817" s="18">
        <f>IF(G817="","",VLOOKUP(G817,WMS!$E$3:$Q$3000,13,FALSE))</f>
        <v>1.6E-2</v>
      </c>
      <c r="K817" s="26" t="b">
        <f t="shared" si="139"/>
        <v>1</v>
      </c>
      <c r="L817" s="7">
        <v>120</v>
      </c>
      <c r="M817" s="27">
        <f>IF(G817="","",VLOOKUP(G817,WMS!$E$3:$U$3000,7,0)*L817)</f>
        <v>720</v>
      </c>
      <c r="N817" s="28" t="str">
        <f>IF(G817="","",VLOOKUP(G817,WMS!$E$3:$U$3000,17,0))</f>
        <v>A27-104</v>
      </c>
      <c r="O817" s="29">
        <f t="shared" si="140"/>
        <v>612</v>
      </c>
      <c r="P817" s="29">
        <f t="shared" si="141"/>
        <v>1.92</v>
      </c>
      <c r="Q817" s="26" t="str">
        <f>IF(G817="","",VLOOKUP(G817,WMS!$E$3:$G$3000,2,FALSE))</f>
        <v>KAS19052104</v>
      </c>
      <c r="R817" s="26" t="str">
        <f>IF(G817="","",VLOOKUP(G817,WMS!$E$3:$G$3000,3,FALSE))</f>
        <v>KAS1905210401</v>
      </c>
      <c r="S817" s="17" t="str">
        <f>IF(R817="","",VLOOKUP(R817,CUSTOMS!$E$3:$N$2548,2,FALSE))</f>
        <v>8423100000</v>
      </c>
      <c r="T817" s="17" t="str">
        <f>IF(R817="","",VLOOKUP(R817,CUSTOMS!$E$3:$N$2548,3,FALSE))</f>
        <v>厨房秤</v>
      </c>
      <c r="U817" s="18">
        <f t="shared" si="142"/>
        <v>720</v>
      </c>
      <c r="V817" s="18" t="str">
        <f>IF(R817="","",VLOOKUP(R817,CUSTOMS!$E$3:$N$2548,5,FALSE))</f>
        <v>台</v>
      </c>
      <c r="W817" s="33">
        <f>IF(R817="","",VLOOKUP(R817,CUSTOMS!$E$3:$N$2548,6,FALSE))</f>
        <v>4.22</v>
      </c>
      <c r="X817" s="33">
        <f t="shared" si="143"/>
        <v>3038.3999999999996</v>
      </c>
      <c r="Y817" s="18" t="str">
        <f>IF(R817="","",VLOOKUP(R817,CUSTOMS!$E$3:$N$2548,8,FALSE))</f>
        <v>美元</v>
      </c>
      <c r="Z817" s="18" t="str">
        <f>IF(R817="","",VLOOKUP(R817,CUSTOMS!$E$3:$N$2548,9,FALSE))</f>
        <v>中国</v>
      </c>
      <c r="AA817" s="18" t="str">
        <f>IF(R817="","",VLOOKUP(R817,CUSTOMS!$E$3:$N$2548,10,FALSE))</f>
        <v>泰国</v>
      </c>
      <c r="AB817" s="33">
        <f>IF(R817="","",VLOOKUP(G817,WMS!$E$3:$T$3000,15,FALSE))</f>
        <v>0.6333333333333333</v>
      </c>
      <c r="AC817" s="33">
        <f t="shared" si="144"/>
        <v>456</v>
      </c>
      <c r="AD817" s="33" t="str">
        <f>IF(S817="","",VLOOKUP(S817,海关监管条件!$A$1:$B$3000,2,FALSE))</f>
        <v xml:space="preserve">无 </v>
      </c>
    </row>
    <row r="818" spans="1:30">
      <c r="A818" s="2">
        <v>43658</v>
      </c>
      <c r="B818" s="2">
        <v>43661</v>
      </c>
      <c r="C818" s="2" t="s">
        <v>4311</v>
      </c>
      <c r="D818" s="19" t="s">
        <v>1897</v>
      </c>
      <c r="E818" s="19" t="s">
        <v>3769</v>
      </c>
      <c r="F818" s="19">
        <v>42448662</v>
      </c>
      <c r="G818" s="17" t="str">
        <f t="shared" si="138"/>
        <v>KG-ROB-1905-00132-03211/42448662</v>
      </c>
      <c r="H818" s="18">
        <f>IF(G818="","",VLOOKUP(G818,WMS!$E$3:$Q$3000,7,FALSE))</f>
        <v>3</v>
      </c>
      <c r="I818" s="18">
        <f>IF(G818="","",VLOOKUP(G818,WMS!$E$3:$Q$3000,8,FALSE))</f>
        <v>6</v>
      </c>
      <c r="J818" s="18">
        <f>IF(G818="","",VLOOKUP(G818,WMS!$E$3:$Q$3000,13,FALSE))</f>
        <v>7.9000000000000001E-2</v>
      </c>
      <c r="K818" s="26" t="b">
        <f t="shared" si="139"/>
        <v>1</v>
      </c>
      <c r="L818" s="7">
        <v>167</v>
      </c>
      <c r="M818" s="27">
        <f>IF(G818="","",VLOOKUP(G818,WMS!$E$3:$U$3000,7,0)*L818)</f>
        <v>501</v>
      </c>
      <c r="N818" s="28" t="str">
        <f>IF(G818="","",VLOOKUP(G818,WMS!$E$3:$U$3000,17,0))</f>
        <v>A403</v>
      </c>
      <c r="O818" s="29">
        <f t="shared" si="140"/>
        <v>1002</v>
      </c>
      <c r="P818" s="29">
        <f t="shared" si="141"/>
        <v>13.193</v>
      </c>
      <c r="Q818" s="26" t="str">
        <f>IF(G818="","",VLOOKUP(G818,WMS!$E$3:$G$3000,2,FALSE))</f>
        <v>KAS19051403</v>
      </c>
      <c r="R818" s="26" t="str">
        <f>IF(G818="","",VLOOKUP(G818,WMS!$E$3:$G$3000,3,FALSE))</f>
        <v>KAS1905140302</v>
      </c>
      <c r="S818" s="17" t="str">
        <f>IF(R818="","",VLOOKUP(R818,CUSTOMS!$E$3:$N$2548,2,FALSE))</f>
        <v>9403200000</v>
      </c>
      <c r="T818" s="17" t="str">
        <f>IF(R818="","",VLOOKUP(R818,CUSTOMS!$E$3:$N$2548,3,FALSE))</f>
        <v>落地储物架</v>
      </c>
      <c r="U818" s="18">
        <f t="shared" si="142"/>
        <v>501</v>
      </c>
      <c r="V818" s="18" t="str">
        <f>IF(R818="","",VLOOKUP(R818,CUSTOMS!$E$3:$N$2548,5,FALSE))</f>
        <v>件</v>
      </c>
      <c r="W818" s="33">
        <f>IF(R818="","",VLOOKUP(R818,CUSTOMS!$E$3:$N$2548,6,FALSE))</f>
        <v>3.0162289130899</v>
      </c>
      <c r="X818" s="33">
        <f t="shared" si="143"/>
        <v>1511.13068545804</v>
      </c>
      <c r="Y818" s="18" t="str">
        <f>IF(R818="","",VLOOKUP(R818,CUSTOMS!$E$3:$N$2548,8,FALSE))</f>
        <v>美元</v>
      </c>
      <c r="Z818" s="18" t="str">
        <f>IF(R818="","",VLOOKUP(R818,CUSTOMS!$E$3:$N$2548,9,FALSE))</f>
        <v>中国</v>
      </c>
      <c r="AA818" s="18" t="str">
        <f>IF(R818="","",VLOOKUP(R818,CUSTOMS!$E$3:$N$2548,10,FALSE))</f>
        <v>泰国</v>
      </c>
      <c r="AB818" s="33">
        <f>IF(R818="","",VLOOKUP(G818,WMS!$E$3:$T$3000,15,FALSE))</f>
        <v>1.8766666666666667</v>
      </c>
      <c r="AC818" s="33">
        <f t="shared" si="144"/>
        <v>940.21</v>
      </c>
      <c r="AD818" s="33" t="str">
        <f>IF(S818="","",VLOOKUP(S818,海关监管条件!$A$1:$B$3000,2,FALSE))</f>
        <v xml:space="preserve">无 </v>
      </c>
    </row>
    <row r="819" spans="1:30">
      <c r="A819" s="2">
        <v>43658</v>
      </c>
      <c r="B819" s="2">
        <v>43661</v>
      </c>
      <c r="C819" s="2" t="s">
        <v>4311</v>
      </c>
      <c r="D819" s="19" t="s">
        <v>1966</v>
      </c>
      <c r="E819" s="19" t="s">
        <v>3786</v>
      </c>
      <c r="F819" s="19">
        <v>42643494</v>
      </c>
      <c r="G819" s="17" t="str">
        <f t="shared" si="138"/>
        <v>KG-ROB-1905-00132-03244/42643494</v>
      </c>
      <c r="H819" s="18">
        <f>IF(G819="","",VLOOKUP(G819,WMS!$E$3:$Q$3000,7,FALSE))</f>
        <v>6</v>
      </c>
      <c r="I819" s="18">
        <f>IF(G819="","",VLOOKUP(G819,WMS!$E$3:$Q$3000,8,FALSE))</f>
        <v>3.1</v>
      </c>
      <c r="J819" s="18">
        <f>IF(G819="","",VLOOKUP(G819,WMS!$E$3:$Q$3000,13,FALSE))</f>
        <v>0.02</v>
      </c>
      <c r="K819" s="26" t="b">
        <f t="shared" si="139"/>
        <v>1</v>
      </c>
      <c r="L819" s="7">
        <v>96</v>
      </c>
      <c r="M819" s="27">
        <f>IF(G819="","",VLOOKUP(G819,WMS!$E$3:$U$3000,7,0)*L819)</f>
        <v>576</v>
      </c>
      <c r="N819" s="28" t="str">
        <f>IF(G819="","",VLOOKUP(G819,WMS!$E$3:$U$3000,17,0))</f>
        <v>A424</v>
      </c>
      <c r="O819" s="29">
        <f t="shared" si="140"/>
        <v>297.60000000000002</v>
      </c>
      <c r="P819" s="29">
        <f t="shared" si="141"/>
        <v>1.92</v>
      </c>
      <c r="Q819" s="26" t="str">
        <f>IF(G819="","",VLOOKUP(G819,WMS!$E$3:$G$3000,2,FALSE))</f>
        <v>KAS19051604</v>
      </c>
      <c r="R819" s="26" t="str">
        <f>IF(G819="","",VLOOKUP(G819,WMS!$E$3:$G$3000,3,FALSE))</f>
        <v>KAS1905160404</v>
      </c>
      <c r="S819" s="17" t="str">
        <f>IF(R819="","",VLOOKUP(R819,CUSTOMS!$E$3:$N$2548,2,FALSE))</f>
        <v>7324900000</v>
      </c>
      <c r="T819" s="17" t="str">
        <f>IF(R819="","",VLOOKUP(R819,CUSTOMS!$E$3:$N$2548,3,FALSE))</f>
        <v>铁制浴室架</v>
      </c>
      <c r="U819" s="18">
        <f t="shared" si="142"/>
        <v>576</v>
      </c>
      <c r="V819" s="18" t="str">
        <f>IF(R819="","",VLOOKUP(R819,CUSTOMS!$E$3:$N$2548,5,FALSE))</f>
        <v>只</v>
      </c>
      <c r="W819" s="33">
        <f>IF(R819="","",VLOOKUP(R819,CUSTOMS!$E$3:$N$2548,6,FALSE))</f>
        <v>1.77</v>
      </c>
      <c r="X819" s="33">
        <f t="shared" si="143"/>
        <v>1019.52</v>
      </c>
      <c r="Y819" s="18" t="str">
        <f>IF(R819="","",VLOOKUP(R819,CUSTOMS!$E$3:$N$2548,8,FALSE))</f>
        <v>美元</v>
      </c>
      <c r="Z819" s="18" t="str">
        <f>IF(R819="","",VLOOKUP(R819,CUSTOMS!$E$3:$N$2548,9,FALSE))</f>
        <v>中国</v>
      </c>
      <c r="AA819" s="18" t="str">
        <f>IF(R819="","",VLOOKUP(R819,CUSTOMS!$E$3:$N$2548,10,FALSE))</f>
        <v>泰国</v>
      </c>
      <c r="AB819" s="33">
        <f>IF(R819="","",VLOOKUP(G819,WMS!$E$3:$T$3000,15,FALSE))</f>
        <v>0.42500000000000004</v>
      </c>
      <c r="AC819" s="33">
        <f t="shared" si="144"/>
        <v>244.8</v>
      </c>
      <c r="AD819" s="33" t="str">
        <f>IF(S819="","",VLOOKUP(S819,海关监管条件!$A$1:$B$3000,2,FALSE))</f>
        <v xml:space="preserve">无 </v>
      </c>
    </row>
    <row r="820" spans="1:30">
      <c r="A820" s="2">
        <v>43658</v>
      </c>
      <c r="B820" s="2">
        <v>43661</v>
      </c>
      <c r="C820" s="2" t="s">
        <v>4311</v>
      </c>
      <c r="D820" s="19" t="s">
        <v>2018</v>
      </c>
      <c r="E820" s="19" t="s">
        <v>3814</v>
      </c>
      <c r="F820" s="19" t="s">
        <v>3819</v>
      </c>
      <c r="G820" s="17" t="str">
        <f t="shared" si="138"/>
        <v>KG-ROB-1905-00132-03338/42184829</v>
      </c>
      <c r="H820" s="18">
        <f>IF(G820="","",VLOOKUP(G820,WMS!$E$3:$Q$3000,7,FALSE))</f>
        <v>30</v>
      </c>
      <c r="I820" s="18">
        <f>IF(G820="","",VLOOKUP(G820,WMS!$E$3:$Q$3000,8,FALSE))</f>
        <v>3.08</v>
      </c>
      <c r="J820" s="18">
        <f>IF(G820="","",VLOOKUP(G820,WMS!$E$3:$Q$3000,13,FALSE))</f>
        <v>8.0000000000000002E-3</v>
      </c>
      <c r="K820" s="26" t="b">
        <f t="shared" si="139"/>
        <v>1</v>
      </c>
      <c r="L820" s="7">
        <v>50</v>
      </c>
      <c r="M820" s="27">
        <f>IF(G820="","",VLOOKUP(G820,WMS!$E$3:$U$3000,7,0)*L820)</f>
        <v>1500</v>
      </c>
      <c r="N820" s="28" t="str">
        <f>IF(G820="","",VLOOKUP(G820,WMS!$E$3:$U$3000,17,0))</f>
        <v>A13-102</v>
      </c>
      <c r="O820" s="29">
        <f t="shared" si="140"/>
        <v>154</v>
      </c>
      <c r="P820" s="29">
        <f t="shared" si="141"/>
        <v>0.4</v>
      </c>
      <c r="Q820" s="26" t="str">
        <f>IF(G820="","",VLOOKUP(G820,WMS!$E$3:$G$3000,2,FALSE))</f>
        <v>KAS19052107</v>
      </c>
      <c r="R820" s="26" t="str">
        <f>IF(G820="","",VLOOKUP(G820,WMS!$E$3:$G$3000,3,FALSE))</f>
        <v>KAS1905210701</v>
      </c>
      <c r="S820" s="17" t="str">
        <f>IF(R820="","",VLOOKUP(R820,CUSTOMS!$E$3:$N$2548,2,FALSE))</f>
        <v>3924100000</v>
      </c>
      <c r="T820" s="17" t="str">
        <f>IF(R820="","",VLOOKUP(R820,CUSTOMS!$E$3:$N$2548,3,FALSE))</f>
        <v>PVC餐垫</v>
      </c>
      <c r="U820" s="18">
        <f t="shared" si="142"/>
        <v>1500</v>
      </c>
      <c r="V820" s="18" t="str">
        <f>IF(R820="","",VLOOKUP(R820,CUSTOMS!$E$3:$N$2548,5,FALSE))</f>
        <v>件</v>
      </c>
      <c r="W820" s="33">
        <f>IF(R820="","",VLOOKUP(R820,CUSTOMS!$E$3:$N$2548,6,FALSE))</f>
        <v>0.8</v>
      </c>
      <c r="X820" s="33">
        <f t="shared" si="143"/>
        <v>1200</v>
      </c>
      <c r="Y820" s="18" t="str">
        <f>IF(R820="","",VLOOKUP(R820,CUSTOMS!$E$3:$N$2548,8,FALSE))</f>
        <v>美元</v>
      </c>
      <c r="Z820" s="18" t="str">
        <f>IF(R820="","",VLOOKUP(R820,CUSTOMS!$E$3:$N$2548,9,FALSE))</f>
        <v>中国</v>
      </c>
      <c r="AA820" s="18" t="str">
        <f>IF(R820="","",VLOOKUP(R820,CUSTOMS!$E$3:$N$2548,10,FALSE))</f>
        <v>泰国</v>
      </c>
      <c r="AB820" s="33">
        <f>IF(R820="","",VLOOKUP(G820,WMS!$E$3:$T$3000,15,FALSE))</f>
        <v>9.4E-2</v>
      </c>
      <c r="AC820" s="33">
        <f t="shared" si="144"/>
        <v>141</v>
      </c>
      <c r="AD820" s="33" t="str">
        <f>IF(S820="","",VLOOKUP(S820,海关监管条件!$A$1:$B$3000,2,FALSE))</f>
        <v xml:space="preserve">A </v>
      </c>
    </row>
    <row r="821" spans="1:30">
      <c r="A821" s="2">
        <v>43658</v>
      </c>
      <c r="B821" s="2">
        <v>43661</v>
      </c>
      <c r="C821" s="2" t="s">
        <v>4311</v>
      </c>
      <c r="D821" s="19" t="s">
        <v>2018</v>
      </c>
      <c r="E821" s="19" t="s">
        <v>3814</v>
      </c>
      <c r="F821" s="19" t="s">
        <v>3815</v>
      </c>
      <c r="G821" s="17" t="str">
        <f t="shared" si="138"/>
        <v>KG-ROB-1905-00132-03338/42184843</v>
      </c>
      <c r="H821" s="18">
        <f>IF(G821="","",VLOOKUP(G821,WMS!$E$3:$Q$3000,7,FALSE))</f>
        <v>30</v>
      </c>
      <c r="I821" s="18">
        <f>IF(G821="","",VLOOKUP(G821,WMS!$E$3:$Q$3000,8,FALSE))</f>
        <v>3.0588235294117601</v>
      </c>
      <c r="J821" s="18">
        <f>IF(G821="","",VLOOKUP(G821,WMS!$E$3:$Q$3000,13,FALSE))</f>
        <v>8.0000000000000002E-3</v>
      </c>
      <c r="K821" s="26" t="b">
        <f t="shared" si="139"/>
        <v>1</v>
      </c>
      <c r="L821" s="7">
        <v>34</v>
      </c>
      <c r="M821" s="27">
        <f>IF(G821="","",VLOOKUP(G821,WMS!$E$3:$U$3000,7,0)*L821)</f>
        <v>1020</v>
      </c>
      <c r="N821" s="28" t="str">
        <f>IF(G821="","",VLOOKUP(G821,WMS!$E$3:$U$3000,17,0))</f>
        <v>A13-102</v>
      </c>
      <c r="O821" s="29">
        <f t="shared" si="140"/>
        <v>103.99999999999984</v>
      </c>
      <c r="P821" s="29">
        <f t="shared" si="141"/>
        <v>0.27200000000000002</v>
      </c>
      <c r="Q821" s="26" t="str">
        <f>IF(G821="","",VLOOKUP(G821,WMS!$E$3:$G$3000,2,FALSE))</f>
        <v>KAS19052107</v>
      </c>
      <c r="R821" s="26" t="str">
        <f>IF(G821="","",VLOOKUP(G821,WMS!$E$3:$G$3000,3,FALSE))</f>
        <v>KAS1905210701</v>
      </c>
      <c r="S821" s="17" t="str">
        <f>IF(R821="","",VLOOKUP(R821,CUSTOMS!$E$3:$N$2548,2,FALSE))</f>
        <v>3924100000</v>
      </c>
      <c r="T821" s="17" t="str">
        <f>IF(R821="","",VLOOKUP(R821,CUSTOMS!$E$3:$N$2548,3,FALSE))</f>
        <v>PVC餐垫</v>
      </c>
      <c r="U821" s="18">
        <f t="shared" si="142"/>
        <v>1020</v>
      </c>
      <c r="V821" s="18" t="str">
        <f>IF(R821="","",VLOOKUP(R821,CUSTOMS!$E$3:$N$2548,5,FALSE))</f>
        <v>件</v>
      </c>
      <c r="W821" s="33">
        <f>IF(R821="","",VLOOKUP(R821,CUSTOMS!$E$3:$N$2548,6,FALSE))</f>
        <v>0.8</v>
      </c>
      <c r="X821" s="33">
        <f t="shared" si="143"/>
        <v>816</v>
      </c>
      <c r="Y821" s="18" t="str">
        <f>IF(R821="","",VLOOKUP(R821,CUSTOMS!$E$3:$N$2548,8,FALSE))</f>
        <v>美元</v>
      </c>
      <c r="Z821" s="18" t="str">
        <f>IF(R821="","",VLOOKUP(R821,CUSTOMS!$E$3:$N$2548,9,FALSE))</f>
        <v>中国</v>
      </c>
      <c r="AA821" s="18" t="str">
        <f>IF(R821="","",VLOOKUP(R821,CUSTOMS!$E$3:$N$2548,10,FALSE))</f>
        <v>泰国</v>
      </c>
      <c r="AB821" s="33">
        <f>IF(R821="","",VLOOKUP(G821,WMS!$E$3:$T$3000,15,FALSE))</f>
        <v>9.4117647058823528E-2</v>
      </c>
      <c r="AC821" s="33">
        <f t="shared" si="144"/>
        <v>96</v>
      </c>
      <c r="AD821" s="33" t="str">
        <f>IF(S821="","",VLOOKUP(S821,海关监管条件!$A$1:$B$3000,2,FALSE))</f>
        <v xml:space="preserve">A </v>
      </c>
    </row>
    <row r="822" spans="1:30">
      <c r="A822" s="2">
        <v>43658</v>
      </c>
      <c r="B822" s="2">
        <v>43661</v>
      </c>
      <c r="C822" s="2" t="s">
        <v>4311</v>
      </c>
      <c r="D822" s="19" t="s">
        <v>2018</v>
      </c>
      <c r="E822" s="19" t="s">
        <v>3814</v>
      </c>
      <c r="F822" s="19" t="s">
        <v>3821</v>
      </c>
      <c r="G822" s="17" t="str">
        <f t="shared" si="138"/>
        <v>KG-ROB-1905-00132-03338/42634560</v>
      </c>
      <c r="H822" s="18">
        <f>IF(G822="","",VLOOKUP(G822,WMS!$E$3:$Q$3000,7,FALSE))</f>
        <v>24</v>
      </c>
      <c r="I822" s="18">
        <f>IF(G822="","",VLOOKUP(G822,WMS!$E$3:$Q$3000,8,FALSE))</f>
        <v>1.88095238095238</v>
      </c>
      <c r="J822" s="18">
        <f>IF(G822="","",VLOOKUP(G822,WMS!$E$3:$Q$3000,13,FALSE))</f>
        <v>1.2999999999999999E-2</v>
      </c>
      <c r="K822" s="26" t="b">
        <f t="shared" si="139"/>
        <v>1</v>
      </c>
      <c r="L822" s="7">
        <v>9</v>
      </c>
      <c r="M822" s="27">
        <f>IF(G822="","",VLOOKUP(G822,WMS!$E$3:$U$3000,7,0)*L822)</f>
        <v>216</v>
      </c>
      <c r="N822" s="28" t="str">
        <f>IF(G822="","",VLOOKUP(G822,WMS!$E$3:$U$3000,17,0))</f>
        <v>A13-202</v>
      </c>
      <c r="O822" s="29">
        <f t="shared" si="140"/>
        <v>16.92857142857142</v>
      </c>
      <c r="P822" s="29">
        <f t="shared" si="141"/>
        <v>0.11699999999999999</v>
      </c>
      <c r="Q822" s="26" t="str">
        <f>IF(G822="","",VLOOKUP(G822,WMS!$E$3:$G$3000,2,FALSE))</f>
        <v>KAS19052107</v>
      </c>
      <c r="R822" s="26" t="str">
        <f>IF(G822="","",VLOOKUP(G822,WMS!$E$3:$G$3000,3,FALSE))</f>
        <v>KAS1905210702</v>
      </c>
      <c r="S822" s="17" t="str">
        <f>IF(R822="","",VLOOKUP(R822,CUSTOMS!$E$3:$N$2548,2,FALSE))</f>
        <v>3924100000</v>
      </c>
      <c r="T822" s="17" t="str">
        <f>IF(R822="","",VLOOKUP(R822,CUSTOMS!$E$3:$N$2548,3,FALSE))</f>
        <v>塑料餐垫</v>
      </c>
      <c r="U822" s="18">
        <f t="shared" si="142"/>
        <v>216</v>
      </c>
      <c r="V822" s="18" t="str">
        <f>IF(R822="","",VLOOKUP(R822,CUSTOMS!$E$3:$N$2548,5,FALSE))</f>
        <v>件</v>
      </c>
      <c r="W822" s="33">
        <f>IF(R822="","",VLOOKUP(R822,CUSTOMS!$E$3:$N$2548,6,FALSE))</f>
        <v>0.5</v>
      </c>
      <c r="X822" s="33">
        <f t="shared" si="143"/>
        <v>108</v>
      </c>
      <c r="Y822" s="18" t="str">
        <f>IF(R822="","",VLOOKUP(R822,CUSTOMS!$E$3:$N$2548,8,FALSE))</f>
        <v>美元</v>
      </c>
      <c r="Z822" s="18" t="str">
        <f>IF(R822="","",VLOOKUP(R822,CUSTOMS!$E$3:$N$2548,9,FALSE))</f>
        <v>中国</v>
      </c>
      <c r="AA822" s="18" t="str">
        <f>IF(R822="","",VLOOKUP(R822,CUSTOMS!$E$3:$N$2548,10,FALSE))</f>
        <v>泰国</v>
      </c>
      <c r="AB822" s="33">
        <f>IF(R822="","",VLOOKUP(G822,WMS!$E$3:$T$3000,15,FALSE))</f>
        <v>6.6468253968253968E-2</v>
      </c>
      <c r="AC822" s="33">
        <f t="shared" si="144"/>
        <v>14.357142857142858</v>
      </c>
      <c r="AD822" s="33" t="str">
        <f>IF(S822="","",VLOOKUP(S822,海关监管条件!$A$1:$B$3000,2,FALSE))</f>
        <v xml:space="preserve">A </v>
      </c>
    </row>
    <row r="823" spans="1:30">
      <c r="A823" s="2">
        <v>43658</v>
      </c>
      <c r="B823" s="2">
        <v>43661</v>
      </c>
      <c r="C823" s="2" t="s">
        <v>4311</v>
      </c>
      <c r="D823" s="19" t="s">
        <v>2018</v>
      </c>
      <c r="E823" s="19" t="s">
        <v>3814</v>
      </c>
      <c r="F823" s="19" t="s">
        <v>3817</v>
      </c>
      <c r="G823" s="17" t="str">
        <f t="shared" si="138"/>
        <v>KG-ROB-1905-00132-03338/42714972</v>
      </c>
      <c r="H823" s="18">
        <f>IF(G823="","",VLOOKUP(G823,WMS!$E$3:$Q$3000,7,FALSE))</f>
        <v>24</v>
      </c>
      <c r="I823" s="18">
        <f>IF(G823="","",VLOOKUP(G823,WMS!$E$3:$Q$3000,8,FALSE))</f>
        <v>1.8730158730158699</v>
      </c>
      <c r="J823" s="18">
        <f>IF(G823="","",VLOOKUP(G823,WMS!$E$3:$Q$3000,13,FALSE))</f>
        <v>1.2999999999999999E-2</v>
      </c>
      <c r="K823" s="26" t="b">
        <f t="shared" si="139"/>
        <v>1</v>
      </c>
      <c r="L823" s="7">
        <v>12</v>
      </c>
      <c r="M823" s="27">
        <f>IF(G823="","",VLOOKUP(G823,WMS!$E$3:$U$3000,7,0)*L823)</f>
        <v>288</v>
      </c>
      <c r="N823" s="28" t="str">
        <f>IF(G823="","",VLOOKUP(G823,WMS!$E$3:$U$3000,17,0))</f>
        <v>A13-101</v>
      </c>
      <c r="O823" s="29">
        <f t="shared" si="140"/>
        <v>22.476190476190439</v>
      </c>
      <c r="P823" s="29">
        <f t="shared" si="141"/>
        <v>0.156</v>
      </c>
      <c r="Q823" s="26" t="str">
        <f>IF(G823="","",VLOOKUP(G823,WMS!$E$3:$G$3000,2,FALSE))</f>
        <v>KAS19052107</v>
      </c>
      <c r="R823" s="26" t="str">
        <f>IF(G823="","",VLOOKUP(G823,WMS!$E$3:$G$3000,3,FALSE))</f>
        <v>KAS1905210702</v>
      </c>
      <c r="S823" s="17" t="str">
        <f>IF(R823="","",VLOOKUP(R823,CUSTOMS!$E$3:$N$2548,2,FALSE))</f>
        <v>3924100000</v>
      </c>
      <c r="T823" s="17" t="str">
        <f>IF(R823="","",VLOOKUP(R823,CUSTOMS!$E$3:$N$2548,3,FALSE))</f>
        <v>塑料餐垫</v>
      </c>
      <c r="U823" s="18">
        <f t="shared" si="142"/>
        <v>288</v>
      </c>
      <c r="V823" s="18" t="str">
        <f>IF(R823="","",VLOOKUP(R823,CUSTOMS!$E$3:$N$2548,5,FALSE))</f>
        <v>件</v>
      </c>
      <c r="W823" s="33">
        <f>IF(R823="","",VLOOKUP(R823,CUSTOMS!$E$3:$N$2548,6,FALSE))</f>
        <v>0.5</v>
      </c>
      <c r="X823" s="33">
        <f t="shared" si="143"/>
        <v>144</v>
      </c>
      <c r="Y823" s="18" t="str">
        <f>IF(R823="","",VLOOKUP(R823,CUSTOMS!$E$3:$N$2548,8,FALSE))</f>
        <v>美元</v>
      </c>
      <c r="Z823" s="18" t="str">
        <f>IF(R823="","",VLOOKUP(R823,CUSTOMS!$E$3:$N$2548,9,FALSE))</f>
        <v>中国</v>
      </c>
      <c r="AA823" s="18" t="str">
        <f>IF(R823="","",VLOOKUP(R823,CUSTOMS!$E$3:$N$2548,10,FALSE))</f>
        <v>泰国</v>
      </c>
      <c r="AB823" s="33">
        <f>IF(R823="","",VLOOKUP(G823,WMS!$E$3:$T$3000,15,FALSE))</f>
        <v>6.6137566137566134E-2</v>
      </c>
      <c r="AC823" s="33">
        <f t="shared" si="144"/>
        <v>19.047619047619047</v>
      </c>
      <c r="AD823" s="33" t="str">
        <f>IF(S823="","",VLOOKUP(S823,海关监管条件!$A$1:$B$3000,2,FALSE))</f>
        <v xml:space="preserve">A </v>
      </c>
    </row>
    <row r="824" spans="1:30">
      <c r="A824" s="2">
        <v>43658</v>
      </c>
      <c r="B824" s="2">
        <v>43661</v>
      </c>
      <c r="C824" s="2" t="s">
        <v>4311</v>
      </c>
      <c r="D824" s="19" t="s">
        <v>1897</v>
      </c>
      <c r="E824" s="19" t="s">
        <v>3761</v>
      </c>
      <c r="F824" s="19">
        <v>42635154</v>
      </c>
      <c r="G824" s="17" t="str">
        <f t="shared" si="138"/>
        <v>KG-ROB-1906-00133-03210/42635154</v>
      </c>
      <c r="H824" s="18">
        <f>IF(G824="","",VLOOKUP(G824,WMS!$E$3:$Q$3000,7,FALSE))</f>
        <v>6</v>
      </c>
      <c r="I824" s="18">
        <f>IF(G824="","",VLOOKUP(G824,WMS!$E$3:$Q$3000,8,FALSE))</f>
        <v>1.8</v>
      </c>
      <c r="J824" s="18">
        <f>IF(G824="","",VLOOKUP(G824,WMS!$E$3:$Q$3000,13,FALSE))</f>
        <v>0.01</v>
      </c>
      <c r="K824" s="26" t="b">
        <f t="shared" si="139"/>
        <v>1</v>
      </c>
      <c r="L824" s="7">
        <v>96</v>
      </c>
      <c r="M824" s="27">
        <f>IF(G824="","",VLOOKUP(G824,WMS!$E$3:$U$3000,7,0)*L824)</f>
        <v>576</v>
      </c>
      <c r="N824" s="28" t="str">
        <f>IF(G824="","",VLOOKUP(G824,WMS!$E$3:$U$3000,17,0))</f>
        <v>A410</v>
      </c>
      <c r="O824" s="29">
        <f t="shared" si="140"/>
        <v>172.8</v>
      </c>
      <c r="P824" s="29">
        <f t="shared" si="141"/>
        <v>0.96</v>
      </c>
      <c r="Q824" s="26" t="str">
        <f>IF(G824="","",VLOOKUP(G824,WMS!$E$3:$G$3000,2,FALSE))</f>
        <v>KAS19051404</v>
      </c>
      <c r="R824" s="26" t="str">
        <f>IF(G824="","",VLOOKUP(G824,WMS!$E$3:$G$3000,3,FALSE))</f>
        <v>KAS1905140401</v>
      </c>
      <c r="S824" s="17" t="str">
        <f>IF(R824="","",VLOOKUP(R824,CUSTOMS!$E$3:$N$2548,2,FALSE))</f>
        <v>7615109090</v>
      </c>
      <c r="T824" s="17" t="str">
        <f>IF(R824="","",VLOOKUP(R824,CUSTOMS!$E$3:$N$2548,3,FALSE))</f>
        <v>铝制口杯</v>
      </c>
      <c r="U824" s="18">
        <f t="shared" si="142"/>
        <v>576</v>
      </c>
      <c r="V824" s="18" t="str">
        <f>IF(R824="","",VLOOKUP(R824,CUSTOMS!$E$3:$N$2548,5,FALSE))</f>
        <v>套</v>
      </c>
      <c r="W824" s="33">
        <f>IF(R824="","",VLOOKUP(R824,CUSTOMS!$E$3:$N$2548,6,FALSE))</f>
        <v>3.3513654589887798</v>
      </c>
      <c r="X824" s="33">
        <f t="shared" si="143"/>
        <v>1930.3865043775372</v>
      </c>
      <c r="Y824" s="18" t="str">
        <f>IF(R824="","",VLOOKUP(R824,CUSTOMS!$E$3:$N$2548,8,FALSE))</f>
        <v>美元</v>
      </c>
      <c r="Z824" s="18" t="str">
        <f>IF(R824="","",VLOOKUP(R824,CUSTOMS!$E$3:$N$2548,9,FALSE))</f>
        <v>中国</v>
      </c>
      <c r="AA824" s="18" t="str">
        <f>IF(R824="","",VLOOKUP(R824,CUSTOMS!$E$3:$N$2548,10,FALSE))</f>
        <v>泰国</v>
      </c>
      <c r="AB824" s="33">
        <f>IF(R824="","",VLOOKUP(G824,WMS!$E$3:$T$3000,15,FALSE))</f>
        <v>0.245</v>
      </c>
      <c r="AC824" s="33">
        <f t="shared" si="144"/>
        <v>141.12</v>
      </c>
      <c r="AD824" s="33" t="str">
        <f>IF(S824="","",VLOOKUP(S824,海关监管条件!$A$1:$B$3000,2,FALSE))</f>
        <v xml:space="preserve">A </v>
      </c>
    </row>
    <row r="825" spans="1:30">
      <c r="A825" s="2">
        <v>43661</v>
      </c>
      <c r="B825" s="2">
        <v>43662</v>
      </c>
      <c r="C825" s="2" t="s">
        <v>4312</v>
      </c>
      <c r="D825" s="3" t="s">
        <v>2305</v>
      </c>
      <c r="E825" s="3" t="s">
        <v>3995</v>
      </c>
      <c r="F825" s="3" t="s">
        <v>4000</v>
      </c>
      <c r="G825" s="17" t="str">
        <f t="shared" si="138"/>
        <v>KG-ROB-1905-00132-03180/42578789</v>
      </c>
      <c r="H825" s="18">
        <f>IF(G825="","",VLOOKUP(G825,WMS!$E$3:$Q$3000,7,FALSE))</f>
        <v>8</v>
      </c>
      <c r="I825" s="18">
        <f>IF(G825="","",VLOOKUP(G825,WMS!$E$3:$Q$3000,8,FALSE))</f>
        <v>3.7</v>
      </c>
      <c r="J825" s="18">
        <f>IF(G825="","",VLOOKUP(G825,WMS!$E$3:$Q$3000,13,FALSE))</f>
        <v>1.2999999999999999E-2</v>
      </c>
      <c r="K825" s="26" t="b">
        <f t="shared" si="139"/>
        <v>1</v>
      </c>
      <c r="L825" s="7">
        <v>250</v>
      </c>
      <c r="M825" s="27">
        <f>IF(G825="","",VLOOKUP(G825,WMS!$E$3:$U$3000,7,0)*L825)</f>
        <v>2000</v>
      </c>
      <c r="N825" s="28" t="str">
        <f>IF(G825="","",VLOOKUP(G825,WMS!$E$3:$U$3000,17,0))</f>
        <v>A39-201-301</v>
      </c>
      <c r="O825" s="29">
        <f t="shared" si="140"/>
        <v>925</v>
      </c>
      <c r="P825" s="29">
        <f t="shared" si="141"/>
        <v>3.25</v>
      </c>
      <c r="Q825" s="26" t="str">
        <f>IF(G825="","",VLOOKUP(G825,WMS!$E$3:$G$3000,2,FALSE))</f>
        <v>KAS19071101</v>
      </c>
      <c r="R825" s="26" t="str">
        <f>IF(G825="","",VLOOKUP(G825,WMS!$E$3:$G$3000,3,FALSE))</f>
        <v>KAS1907110101</v>
      </c>
      <c r="S825" s="17" t="str">
        <f>IF(R825="","",VLOOKUP(R825,CUSTOMS!$E$3:$N$2548,2,FALSE))</f>
        <v>6911101900</v>
      </c>
      <c r="T825" s="17" t="str">
        <f>IF(R825="","",VLOOKUP(R825,CUSTOMS!$E$3:$N$2548,3,FALSE))</f>
        <v>日用瓷:杯</v>
      </c>
      <c r="U825" s="18">
        <f t="shared" si="142"/>
        <v>2000</v>
      </c>
      <c r="V825" s="18" t="str">
        <f>IF(R825="","",VLOOKUP(R825,CUSTOMS!$E$3:$N$2548,5,FALSE))</f>
        <v>只</v>
      </c>
      <c r="W825" s="33">
        <f>IF(R825="","",VLOOKUP(R825,CUSTOMS!$E$3:$N$2548,6,FALSE))</f>
        <v>0.62</v>
      </c>
      <c r="X825" s="33">
        <f t="shared" si="143"/>
        <v>1240</v>
      </c>
      <c r="Y825" s="18" t="str">
        <f>IF(R825="","",VLOOKUP(R825,CUSTOMS!$E$3:$N$2548,8,FALSE))</f>
        <v>美元</v>
      </c>
      <c r="Z825" s="18" t="str">
        <f>IF(R825="","",VLOOKUP(R825,CUSTOMS!$E$3:$N$2548,9,FALSE))</f>
        <v>中国</v>
      </c>
      <c r="AA825" s="18" t="str">
        <f>IF(R825="","",VLOOKUP(R825,CUSTOMS!$E$3:$N$2548,10,FALSE))</f>
        <v>泰国</v>
      </c>
      <c r="AB825" s="33">
        <f>IF(R825="","",VLOOKUP(G825,WMS!$E$3:$T$3000,15,FALSE))</f>
        <v>0.45</v>
      </c>
      <c r="AC825" s="33">
        <f t="shared" si="144"/>
        <v>900</v>
      </c>
      <c r="AD825" s="33" t="str">
        <f>IF(S825="","",VLOOKUP(S825,海关监管条件!$A$1:$B$3000,2,FALSE))</f>
        <v>A</v>
      </c>
    </row>
    <row r="826" spans="1:30">
      <c r="A826" s="2">
        <v>43661</v>
      </c>
      <c r="B826" s="2">
        <v>43662</v>
      </c>
      <c r="C826" s="2" t="s">
        <v>4312</v>
      </c>
      <c r="D826" s="19" t="s">
        <v>2305</v>
      </c>
      <c r="E826" s="19" t="s">
        <v>3995</v>
      </c>
      <c r="F826" s="19" t="s">
        <v>3996</v>
      </c>
      <c r="G826" s="17" t="str">
        <f t="shared" si="138"/>
        <v>KG-ROB-1905-00132-03180/42629986</v>
      </c>
      <c r="H826" s="18">
        <f>IF(G826="","",VLOOKUP(G826,WMS!$E$3:$Q$3000,7,FALSE))</f>
        <v>6</v>
      </c>
      <c r="I826" s="18">
        <f>IF(G826="","",VLOOKUP(G826,WMS!$E$3:$Q$3000,8,FALSE))</f>
        <v>8.3000000000000007</v>
      </c>
      <c r="J826" s="18">
        <f>IF(G826="","",VLOOKUP(G826,WMS!$E$3:$Q$3000,13,FALSE))</f>
        <v>2.5000000000000001E-2</v>
      </c>
      <c r="K826" s="26" t="b">
        <f t="shared" si="139"/>
        <v>1</v>
      </c>
      <c r="L826" s="7">
        <v>334</v>
      </c>
      <c r="M826" s="27">
        <f>IF(G826="","",VLOOKUP(G826,WMS!$E$3:$U$3000,7,0)*L826)</f>
        <v>2004</v>
      </c>
      <c r="N826" s="28" t="str">
        <f>IF(G826="","",VLOOKUP(G826,WMS!$E$3:$U$3000,17,0))</f>
        <v>A23-302-202-103-203</v>
      </c>
      <c r="O826" s="29">
        <f t="shared" si="140"/>
        <v>2772.2000000000003</v>
      </c>
      <c r="P826" s="29">
        <f t="shared" si="141"/>
        <v>8.35</v>
      </c>
      <c r="Q826" s="26" t="str">
        <f>IF(G826="","",VLOOKUP(G826,WMS!$E$3:$G$3000,2,FALSE))</f>
        <v>KAS19071101</v>
      </c>
      <c r="R826" s="26" t="str">
        <f>IF(G826="","",VLOOKUP(G826,WMS!$E$3:$G$3000,3,FALSE))</f>
        <v>KAS1907110102</v>
      </c>
      <c r="S826" s="17" t="str">
        <f>IF(R826="","",VLOOKUP(R826,CUSTOMS!$E$3:$N$2548,2,FALSE))</f>
        <v>6911101900</v>
      </c>
      <c r="T826" s="17" t="str">
        <f>IF(R826="","",VLOOKUP(R826,CUSTOMS!$E$3:$N$2548,3,FALSE))</f>
        <v>日用瓷:杯</v>
      </c>
      <c r="U826" s="18">
        <f t="shared" si="142"/>
        <v>2004</v>
      </c>
      <c r="V826" s="18" t="str">
        <f>IF(R826="","",VLOOKUP(R826,CUSTOMS!$E$3:$N$2548,5,FALSE))</f>
        <v>套</v>
      </c>
      <c r="W826" s="33">
        <f>IF(R826="","",VLOOKUP(R826,CUSTOMS!$E$3:$N$2548,6,FALSE))</f>
        <v>1.53</v>
      </c>
      <c r="X826" s="33">
        <f t="shared" si="143"/>
        <v>3066.12</v>
      </c>
      <c r="Y826" s="18" t="str">
        <f>IF(R826="","",VLOOKUP(R826,CUSTOMS!$E$3:$N$2548,8,FALSE))</f>
        <v>美元</v>
      </c>
      <c r="Z826" s="18" t="str">
        <f>IF(R826="","",VLOOKUP(R826,CUSTOMS!$E$3:$N$2548,9,FALSE))</f>
        <v>中国</v>
      </c>
      <c r="AA826" s="18" t="str">
        <f>IF(R826="","",VLOOKUP(R826,CUSTOMS!$E$3:$N$2548,10,FALSE))</f>
        <v>泰国</v>
      </c>
      <c r="AB826" s="33">
        <f>IF(R826="","",VLOOKUP(G826,WMS!$E$3:$T$3000,15,FALSE))</f>
        <v>1.2666666666666666</v>
      </c>
      <c r="AC826" s="33">
        <f t="shared" si="144"/>
        <v>2538.4</v>
      </c>
      <c r="AD826" s="33" t="str">
        <f>IF(S826="","",VLOOKUP(S826,海关监管条件!$A$1:$B$3000,2,FALSE))</f>
        <v>A</v>
      </c>
    </row>
    <row r="827" spans="1:30">
      <c r="A827" s="2">
        <v>43661</v>
      </c>
      <c r="B827" s="2">
        <v>43662</v>
      </c>
      <c r="C827" s="2" t="s">
        <v>4312</v>
      </c>
      <c r="D827" s="19" t="s">
        <v>2305</v>
      </c>
      <c r="E827" s="19" t="s">
        <v>3995</v>
      </c>
      <c r="F827" s="19" t="s">
        <v>3998</v>
      </c>
      <c r="G827" s="17" t="str">
        <f t="shared" si="138"/>
        <v>KG-ROB-1905-00132-03180/42665489</v>
      </c>
      <c r="H827" s="18">
        <f>IF(G827="","",VLOOKUP(G827,WMS!$E$3:$Q$3000,7,FALSE))</f>
        <v>8</v>
      </c>
      <c r="I827" s="18">
        <f>IF(G827="","",VLOOKUP(G827,WMS!$E$3:$Q$3000,8,FALSE))</f>
        <v>3.9</v>
      </c>
      <c r="J827" s="18">
        <f>IF(G827="","",VLOOKUP(G827,WMS!$E$3:$Q$3000,13,FALSE))</f>
        <v>1.2999999999999999E-2</v>
      </c>
      <c r="K827" s="26" t="b">
        <f t="shared" si="139"/>
        <v>1</v>
      </c>
      <c r="L827" s="7">
        <v>250</v>
      </c>
      <c r="M827" s="27">
        <f>IF(G827="","",VLOOKUP(G827,WMS!$E$3:$U$3000,7,0)*L827)</f>
        <v>2000</v>
      </c>
      <c r="N827" s="28" t="str">
        <f>IF(G827="","",VLOOKUP(G827,WMS!$E$3:$U$3000,17,0))</f>
        <v>A39-302-102</v>
      </c>
      <c r="O827" s="29">
        <f t="shared" si="140"/>
        <v>975</v>
      </c>
      <c r="P827" s="29">
        <f t="shared" si="141"/>
        <v>3.25</v>
      </c>
      <c r="Q827" s="26" t="str">
        <f>IF(G827="","",VLOOKUP(G827,WMS!$E$3:$G$3000,2,FALSE))</f>
        <v>KAS19071101</v>
      </c>
      <c r="R827" s="26" t="str">
        <f>IF(G827="","",VLOOKUP(G827,WMS!$E$3:$G$3000,3,FALSE))</f>
        <v>KAS1907110101</v>
      </c>
      <c r="S827" s="17" t="str">
        <f>IF(R827="","",VLOOKUP(R827,CUSTOMS!$E$3:$N$2548,2,FALSE))</f>
        <v>6911101900</v>
      </c>
      <c r="T827" s="17" t="str">
        <f>IF(R827="","",VLOOKUP(R827,CUSTOMS!$E$3:$N$2548,3,FALSE))</f>
        <v>日用瓷:杯</v>
      </c>
      <c r="U827" s="18">
        <f t="shared" si="142"/>
        <v>2000</v>
      </c>
      <c r="V827" s="18" t="str">
        <f>IF(R827="","",VLOOKUP(R827,CUSTOMS!$E$3:$N$2548,5,FALSE))</f>
        <v>只</v>
      </c>
      <c r="W827" s="33">
        <f>IF(R827="","",VLOOKUP(R827,CUSTOMS!$E$3:$N$2548,6,FALSE))</f>
        <v>0.62</v>
      </c>
      <c r="X827" s="33">
        <f t="shared" si="143"/>
        <v>1240</v>
      </c>
      <c r="Y827" s="18" t="str">
        <f>IF(R827="","",VLOOKUP(R827,CUSTOMS!$E$3:$N$2548,8,FALSE))</f>
        <v>美元</v>
      </c>
      <c r="Z827" s="18" t="str">
        <f>IF(R827="","",VLOOKUP(R827,CUSTOMS!$E$3:$N$2548,9,FALSE))</f>
        <v>中国</v>
      </c>
      <c r="AA827" s="18" t="str">
        <f>IF(R827="","",VLOOKUP(R827,CUSTOMS!$E$3:$N$2548,10,FALSE))</f>
        <v>泰国</v>
      </c>
      <c r="AB827" s="33">
        <f>IF(R827="","",VLOOKUP(G827,WMS!$E$3:$T$3000,15,FALSE))</f>
        <v>0.45</v>
      </c>
      <c r="AC827" s="33">
        <f t="shared" si="144"/>
        <v>900</v>
      </c>
      <c r="AD827" s="33" t="str">
        <f>IF(S827="","",VLOOKUP(S827,海关监管条件!$A$1:$B$3000,2,FALSE))</f>
        <v>A</v>
      </c>
    </row>
    <row r="828" spans="1:30">
      <c r="A828" s="2">
        <v>43661</v>
      </c>
      <c r="B828" s="2">
        <v>43662</v>
      </c>
      <c r="C828" s="2" t="s">
        <v>4312</v>
      </c>
      <c r="D828" s="19" t="s">
        <v>2305</v>
      </c>
      <c r="E828" s="19" t="s">
        <v>4002</v>
      </c>
      <c r="F828" s="19" t="s">
        <v>4005</v>
      </c>
      <c r="G828" s="17" t="str">
        <f t="shared" si="138"/>
        <v>KG-ROB-1906-00133-03181/42569312</v>
      </c>
      <c r="H828" s="18">
        <f>IF(G828="","",VLOOKUP(G828,WMS!$E$3:$Q$3000,7,FALSE))</f>
        <v>6</v>
      </c>
      <c r="I828" s="18">
        <f>IF(G828="","",VLOOKUP(G828,WMS!$E$3:$Q$3000,8,FALSE))</f>
        <v>8.3000000000000007</v>
      </c>
      <c r="J828" s="18">
        <f>IF(G828="","",VLOOKUP(G828,WMS!$E$3:$Q$3000,13,FALSE))</f>
        <v>2.5000000000000001E-2</v>
      </c>
      <c r="K828" s="26" t="b">
        <f t="shared" si="139"/>
        <v>1</v>
      </c>
      <c r="L828" s="7">
        <v>320</v>
      </c>
      <c r="M828" s="27">
        <f>IF(G828="","",VLOOKUP(G828,WMS!$E$3:$U$3000,7,0)*L828)</f>
        <v>1920</v>
      </c>
      <c r="N828" s="28" t="str">
        <f>IF(G828="","",VLOOKUP(G828,WMS!$E$3:$U$3000,17,0))</f>
        <v>A23-101-102-201-301</v>
      </c>
      <c r="O828" s="29">
        <f t="shared" si="140"/>
        <v>2656</v>
      </c>
      <c r="P828" s="29">
        <f t="shared" si="141"/>
        <v>8</v>
      </c>
      <c r="Q828" s="26" t="str">
        <f>IF(G828="","",VLOOKUP(G828,WMS!$E$3:$G$3000,2,FALSE))</f>
        <v>KAS19071101</v>
      </c>
      <c r="R828" s="26" t="str">
        <f>IF(G828="","",VLOOKUP(G828,WMS!$E$3:$G$3000,3,FALSE))</f>
        <v>KAS1907110102</v>
      </c>
      <c r="S828" s="17" t="str">
        <f>IF(R828="","",VLOOKUP(R828,CUSTOMS!$E$3:$N$2548,2,FALSE))</f>
        <v>6911101900</v>
      </c>
      <c r="T828" s="17" t="str">
        <f>IF(R828="","",VLOOKUP(R828,CUSTOMS!$E$3:$N$2548,3,FALSE))</f>
        <v>日用瓷:杯</v>
      </c>
      <c r="U828" s="18">
        <f t="shared" si="142"/>
        <v>1920</v>
      </c>
      <c r="V828" s="18" t="str">
        <f>IF(R828="","",VLOOKUP(R828,CUSTOMS!$E$3:$N$2548,5,FALSE))</f>
        <v>套</v>
      </c>
      <c r="W828" s="33">
        <f>IF(R828="","",VLOOKUP(R828,CUSTOMS!$E$3:$N$2548,6,FALSE))</f>
        <v>1.53</v>
      </c>
      <c r="X828" s="33">
        <f t="shared" si="143"/>
        <v>2937.6</v>
      </c>
      <c r="Y828" s="18" t="str">
        <f>IF(R828="","",VLOOKUP(R828,CUSTOMS!$E$3:$N$2548,8,FALSE))</f>
        <v>美元</v>
      </c>
      <c r="Z828" s="18" t="str">
        <f>IF(R828="","",VLOOKUP(R828,CUSTOMS!$E$3:$N$2548,9,FALSE))</f>
        <v>中国</v>
      </c>
      <c r="AA828" s="18" t="str">
        <f>IF(R828="","",VLOOKUP(R828,CUSTOMS!$E$3:$N$2548,10,FALSE))</f>
        <v>泰国</v>
      </c>
      <c r="AB828" s="33">
        <f>IF(R828="","",VLOOKUP(G828,WMS!$E$3:$T$3000,15,FALSE))</f>
        <v>1.2666666666666666</v>
      </c>
      <c r="AC828" s="33">
        <f t="shared" si="144"/>
        <v>2432</v>
      </c>
      <c r="AD828" s="33" t="str">
        <f>IF(S828="","",VLOOKUP(S828,海关监管条件!$A$1:$B$3000,2,FALSE))</f>
        <v>A</v>
      </c>
    </row>
    <row r="829" spans="1:30">
      <c r="A829" s="2">
        <v>43671</v>
      </c>
      <c r="B829" s="2">
        <v>43672</v>
      </c>
      <c r="C829" s="2" t="s">
        <v>4313</v>
      </c>
      <c r="D829" s="19" t="s">
        <v>1122</v>
      </c>
      <c r="E829" s="19" t="s">
        <v>3369</v>
      </c>
      <c r="F829" s="19">
        <v>41638279</v>
      </c>
      <c r="G829" s="17" t="str">
        <f t="shared" si="138"/>
        <v>KG-ARI-1812-00048-00927/41638279</v>
      </c>
      <c r="H829" s="18">
        <f>IF(G829="","",VLOOKUP(G829,WMS!$E$3:$Q$3000,7,FALSE))</f>
        <v>6</v>
      </c>
      <c r="I829" s="18">
        <f>IF(G829="","",VLOOKUP(G829,WMS!$E$3:$Q$3000,8,FALSE))</f>
        <v>4.6500000000000004</v>
      </c>
      <c r="J829" s="18">
        <f>IF(G829="","",VLOOKUP(G829,WMS!$E$3:$Q$3000,13,FALSE))</f>
        <v>7.9000000000000001E-2</v>
      </c>
      <c r="K829" s="26" t="b">
        <f t="shared" si="139"/>
        <v>1</v>
      </c>
      <c r="L829" s="7">
        <v>4</v>
      </c>
      <c r="M829" s="27">
        <f>IF(G829="","",VLOOKUP(G829,WMS!$E$3:$U$3000,7,0)*L829)</f>
        <v>24</v>
      </c>
      <c r="N829" s="28" t="str">
        <f>IF(G829="","",VLOOKUP(G829,WMS!$E$3:$U$3000,17,0))</f>
        <v>A34-301</v>
      </c>
      <c r="O829" s="29">
        <f t="shared" si="140"/>
        <v>18.600000000000001</v>
      </c>
      <c r="P829" s="29">
        <f t="shared" si="141"/>
        <v>0.316</v>
      </c>
      <c r="Q829" s="26" t="str">
        <f>IF(G829="","",VLOOKUP(G829,WMS!$E$3:$G$3000,2,FALSE))</f>
        <v>KAS19012403</v>
      </c>
      <c r="R829" s="26" t="str">
        <f>IF(G829="","",VLOOKUP(G829,WMS!$E$3:$G$3000,3,FALSE))</f>
        <v>KAS1901240312</v>
      </c>
      <c r="S829" s="17" t="str">
        <f>IF(R829="","",VLOOKUP(R829,CUSTOMS!$E$3:$N$2548,2,FALSE))</f>
        <v>7324900000</v>
      </c>
      <c r="T829" s="17" t="str">
        <f>IF(R829="","",VLOOKUP(R829,CUSTOMS!$E$3:$N$2548,3,FALSE))</f>
        <v>铁制浴室架</v>
      </c>
      <c r="U829" s="18">
        <f t="shared" si="142"/>
        <v>24</v>
      </c>
      <c r="V829" s="18" t="str">
        <f>IF(R829="","",VLOOKUP(R829,CUSTOMS!$E$3:$N$2548,5,FALSE))</f>
        <v>只</v>
      </c>
      <c r="W829" s="33">
        <f>IF(R829="","",VLOOKUP(R829,CUSTOMS!$E$3:$N$2548,6,FALSE))</f>
        <v>1.89</v>
      </c>
      <c r="X829" s="33">
        <f t="shared" si="143"/>
        <v>45.36</v>
      </c>
      <c r="Y829" s="18" t="str">
        <f>IF(R829="","",VLOOKUP(R829,CUSTOMS!$E$3:$N$2548,8,FALSE))</f>
        <v>美元</v>
      </c>
      <c r="Z829" s="18" t="str">
        <f>IF(R829="","",VLOOKUP(R829,CUSTOMS!$E$3:$N$2548,9,FALSE))</f>
        <v>中国</v>
      </c>
      <c r="AA829" s="18" t="str">
        <f>IF(R829="","",VLOOKUP(R829,CUSTOMS!$E$3:$N$2548,10,FALSE))</f>
        <v>美国</v>
      </c>
      <c r="AB829" s="33">
        <f>IF(R829="","",VLOOKUP(G829,WMS!$E$3:$T$3000,15,FALSE))</f>
        <v>0.6333333333333333</v>
      </c>
      <c r="AC829" s="33">
        <f t="shared" si="144"/>
        <v>15.2</v>
      </c>
      <c r="AD829" s="33" t="str">
        <f>IF(S829="","",VLOOKUP(S829,海关监管条件!$A$1:$B$3000,2,FALSE))</f>
        <v xml:space="preserve">无 </v>
      </c>
    </row>
    <row r="830" spans="1:30">
      <c r="A830" s="2">
        <v>43671</v>
      </c>
      <c r="B830" s="2">
        <v>43672</v>
      </c>
      <c r="C830" s="2" t="s">
        <v>4313</v>
      </c>
      <c r="D830" s="19" t="s">
        <v>1061</v>
      </c>
      <c r="E830" s="19" t="s">
        <v>3324</v>
      </c>
      <c r="F830" s="19">
        <v>42111313</v>
      </c>
      <c r="G830" s="17" t="str">
        <f t="shared" si="138"/>
        <v>KG-ARI-1812-00048-00931/42111313</v>
      </c>
      <c r="H830" s="18">
        <f>IF(G830="","",VLOOKUP(G830,WMS!$E$3:$Q$3000,7,FALSE))</f>
        <v>20</v>
      </c>
      <c r="I830" s="18">
        <f>IF(G830="","",VLOOKUP(G830,WMS!$E$3:$Q$3000,8,FALSE))</f>
        <v>2.2000000000000002</v>
      </c>
      <c r="J830" s="18">
        <f>IF(G830="","",VLOOKUP(G830,WMS!$E$3:$Q$3000,13,FALSE))</f>
        <v>4.3999999999999997E-2</v>
      </c>
      <c r="K830" s="26" t="b">
        <f t="shared" si="139"/>
        <v>1</v>
      </c>
      <c r="L830" s="7">
        <v>3</v>
      </c>
      <c r="M830" s="27">
        <f>IF(G830="","",VLOOKUP(G830,WMS!$E$3:$U$3000,7,0)*L830)</f>
        <v>60</v>
      </c>
      <c r="N830" s="28" t="str">
        <f>IF(G830="","",VLOOKUP(G830,WMS!$E$3:$U$3000,17,0))</f>
        <v>A21-202</v>
      </c>
      <c r="O830" s="29">
        <f t="shared" si="140"/>
        <v>6.6000000000000005</v>
      </c>
      <c r="P830" s="29">
        <f t="shared" si="141"/>
        <v>0.13200000000000001</v>
      </c>
      <c r="Q830" s="26" t="str">
        <f>IF(G830="","",VLOOKUP(G830,WMS!$E$3:$G$3000,2,FALSE))</f>
        <v>KAS19011803</v>
      </c>
      <c r="R830" s="26" t="str">
        <f>IF(G830="","",VLOOKUP(G830,WMS!$E$3:$G$3000,3,FALSE))</f>
        <v>KAS1901180310</v>
      </c>
      <c r="S830" s="17" t="str">
        <f>IF(R830="","",VLOOKUP(R830,CUSTOMS!$E$3:$N$2548,2,FALSE))</f>
        <v>6702100000</v>
      </c>
      <c r="T830" s="17" t="str">
        <f>IF(R830="","",VLOOKUP(R830,CUSTOMS!$E$3:$N$2548,3,FALSE))</f>
        <v>人造叶枝</v>
      </c>
      <c r="U830" s="18">
        <f t="shared" si="142"/>
        <v>3.6923076923076925</v>
      </c>
      <c r="V830" s="18" t="str">
        <f>IF(R830="","",VLOOKUP(R830,CUSTOMS!$E$3:$N$2548,5,FALSE))</f>
        <v>千克</v>
      </c>
      <c r="W830" s="33">
        <f>IF(R830="","",VLOOKUP(R830,CUSTOMS!$E$3:$N$2548,6,FALSE))</f>
        <v>20</v>
      </c>
      <c r="X830" s="33">
        <f t="shared" si="143"/>
        <v>73.846153846153854</v>
      </c>
      <c r="Y830" s="18" t="str">
        <f>IF(R830="","",VLOOKUP(R830,CUSTOMS!$E$3:$N$2548,8,FALSE))</f>
        <v>港币</v>
      </c>
      <c r="Z830" s="18" t="str">
        <f>IF(R830="","",VLOOKUP(R830,CUSTOMS!$E$3:$N$2548,9,FALSE))</f>
        <v>中国</v>
      </c>
      <c r="AA830" s="18" t="str">
        <f>IF(R830="","",VLOOKUP(R830,CUSTOMS!$E$3:$N$2548,10,FALSE))</f>
        <v>美国</v>
      </c>
      <c r="AB830" s="33">
        <f>IF(R830="","",VLOOKUP(G830,WMS!$E$3:$T$3000,15,FALSE))</f>
        <v>6.1538461538461542E-2</v>
      </c>
      <c r="AC830" s="33">
        <f t="shared" si="144"/>
        <v>3.6923076923076925</v>
      </c>
      <c r="AD830" s="33" t="str">
        <f>IF(S830="","",VLOOKUP(S830,海关监管条件!$A$1:$B$3000,2,FALSE))</f>
        <v xml:space="preserve">无 </v>
      </c>
    </row>
    <row r="831" spans="1:30">
      <c r="A831" s="2">
        <v>43671</v>
      </c>
      <c r="B831" s="2">
        <v>43672</v>
      </c>
      <c r="C831" s="2" t="s">
        <v>4313</v>
      </c>
      <c r="D831" s="19" t="s">
        <v>1085</v>
      </c>
      <c r="E831" s="19" t="s">
        <v>3341</v>
      </c>
      <c r="F831" s="19">
        <v>42570189</v>
      </c>
      <c r="G831" s="17" t="str">
        <f t="shared" si="138"/>
        <v>KG-ARI-1812-00048-00996/42570189</v>
      </c>
      <c r="H831" s="18">
        <f>IF(G831="","",VLOOKUP(G831,WMS!$E$3:$Q$3000,7,FALSE))</f>
        <v>8</v>
      </c>
      <c r="I831" s="18">
        <f>IF(G831="","",VLOOKUP(G831,WMS!$E$3:$Q$3000,8,FALSE))</f>
        <v>10.6</v>
      </c>
      <c r="J831" s="18">
        <f>IF(G831="","",VLOOKUP(G831,WMS!$E$3:$Q$3000,13,FALSE))</f>
        <v>2.5000000000000001E-2</v>
      </c>
      <c r="K831" s="26" t="b">
        <f t="shared" si="139"/>
        <v>1</v>
      </c>
      <c r="L831" s="7">
        <v>4</v>
      </c>
      <c r="M831" s="27">
        <f>IF(G831="","",VLOOKUP(G831,WMS!$E$3:$U$3000,7,0)*L831)</f>
        <v>32</v>
      </c>
      <c r="N831" s="28" t="str">
        <f>IF(G831="","",VLOOKUP(G831,WMS!$E$3:$U$3000,17,0))</f>
        <v>A25-202</v>
      </c>
      <c r="O831" s="29">
        <f t="shared" si="140"/>
        <v>42.4</v>
      </c>
      <c r="P831" s="29">
        <f t="shared" si="141"/>
        <v>0.1</v>
      </c>
      <c r="Q831" s="26" t="str">
        <f>IF(G831="","",VLOOKUP(G831,WMS!$E$3:$G$3000,2,FALSE))</f>
        <v>KAS19011806</v>
      </c>
      <c r="R831" s="26" t="str">
        <f>IF(G831="","",VLOOKUP(G831,WMS!$E$3:$G$3000,3,FALSE))</f>
        <v>KAS1901180602</v>
      </c>
      <c r="S831" s="17" t="str">
        <f>IF(R831="","",VLOOKUP(R831,CUSTOMS!$E$3:$N$2548,2,FALSE))</f>
        <v>8215200000</v>
      </c>
      <c r="T831" s="17" t="str">
        <f>IF(R831="","",VLOOKUP(R831,CUSTOMS!$E$3:$N$2548,3,FALSE))</f>
        <v>餐厨用具</v>
      </c>
      <c r="U831" s="18">
        <f t="shared" si="142"/>
        <v>32</v>
      </c>
      <c r="V831" s="18" t="str">
        <f>IF(R831="","",VLOOKUP(R831,CUSTOMS!$E$3:$N$2548,5,FALSE))</f>
        <v>套</v>
      </c>
      <c r="W831" s="33">
        <f>IF(R831="","",VLOOKUP(R831,CUSTOMS!$E$3:$N$2548,6,FALSE))</f>
        <v>0.43</v>
      </c>
      <c r="X831" s="33">
        <f t="shared" si="143"/>
        <v>13.76</v>
      </c>
      <c r="Y831" s="18" t="str">
        <f>IF(R831="","",VLOOKUP(R831,CUSTOMS!$E$3:$N$2548,8,FALSE))</f>
        <v>美元</v>
      </c>
      <c r="Z831" s="18" t="str">
        <f>IF(R831="","",VLOOKUP(R831,CUSTOMS!$E$3:$N$2548,9,FALSE))</f>
        <v>中国</v>
      </c>
      <c r="AA831" s="18" t="str">
        <f>IF(R831="","",VLOOKUP(R831,CUSTOMS!$E$3:$N$2548,10,FALSE))</f>
        <v>美国</v>
      </c>
      <c r="AB831" s="33">
        <f>IF(R831="","",VLOOKUP(G831,WMS!$E$3:$T$3000,15,FALSE))</f>
        <v>1.2625</v>
      </c>
      <c r="AC831" s="33">
        <f t="shared" si="144"/>
        <v>40.4</v>
      </c>
      <c r="AD831" s="33" t="str">
        <f>IF(S831="","",VLOOKUP(S831,海关监管条件!$A$1:$B$3000,2,FALSE))</f>
        <v xml:space="preserve">A </v>
      </c>
    </row>
    <row r="832" spans="1:30">
      <c r="A832" s="2">
        <v>43671</v>
      </c>
      <c r="B832" s="2">
        <v>43672</v>
      </c>
      <c r="C832" s="2" t="s">
        <v>4313</v>
      </c>
      <c r="D832" s="19" t="s">
        <v>832</v>
      </c>
      <c r="E832" s="19" t="s">
        <v>3203</v>
      </c>
      <c r="F832" s="19">
        <v>42416531</v>
      </c>
      <c r="G832" s="17" t="str">
        <f t="shared" si="138"/>
        <v>KG-ARI-1812-00048-01048/42416531</v>
      </c>
      <c r="H832" s="18">
        <f>IF(G832="","",VLOOKUP(G832,WMS!$E$3:$Q$3000,7,FALSE))</f>
        <v>6</v>
      </c>
      <c r="I832" s="18">
        <f>IF(G832="","",VLOOKUP(G832,WMS!$E$3:$Q$3000,8,FALSE))</f>
        <v>1.95</v>
      </c>
      <c r="J832" s="18">
        <f>IF(G832="","",VLOOKUP(G832,WMS!$E$3:$Q$3000,13,FALSE))</f>
        <v>3.3000000000000002E-2</v>
      </c>
      <c r="K832" s="26" t="b">
        <f t="shared" si="139"/>
        <v>1</v>
      </c>
      <c r="L832" s="7">
        <v>6</v>
      </c>
      <c r="M832" s="27">
        <f>IF(G832="","",VLOOKUP(G832,WMS!$E$3:$U$3000,7,0)*L832)</f>
        <v>36</v>
      </c>
      <c r="N832" s="28" t="str">
        <f>IF(G832="","",VLOOKUP(G832,WMS!$E$3:$U$3000,17,0))</f>
        <v>A33-301</v>
      </c>
      <c r="O832" s="29">
        <f t="shared" si="140"/>
        <v>11.7</v>
      </c>
      <c r="P832" s="29">
        <f t="shared" si="141"/>
        <v>0.19800000000000001</v>
      </c>
      <c r="Q832" s="26" t="str">
        <f>IF(G832="","",VLOOKUP(G832,WMS!$E$3:$G$3000,2,FALSE))</f>
        <v>KAS19010401</v>
      </c>
      <c r="R832" s="26" t="str">
        <f>IF(G832="","",VLOOKUP(G832,WMS!$E$3:$G$3000,3,FALSE))</f>
        <v>kas1901040103</v>
      </c>
      <c r="S832" s="17" t="str">
        <f>IF(R832="","",VLOOKUP(R832,CUSTOMS!$E$3:$N$2548,2,FALSE))</f>
        <v>9405409000</v>
      </c>
      <c r="T832" s="17" t="str">
        <f>IF(R832="","",VLOOKUP(R832,CUSTOMS!$E$3:$N$2548,3,FALSE))</f>
        <v>装饰灯</v>
      </c>
      <c r="U832" s="18">
        <f t="shared" si="142"/>
        <v>36</v>
      </c>
      <c r="V832" s="18" t="str">
        <f>IF(R832="","",VLOOKUP(R832,CUSTOMS!$E$3:$N$2548,5,FALSE))</f>
        <v>套</v>
      </c>
      <c r="W832" s="33">
        <f>IF(R832="","",VLOOKUP(R832,CUSTOMS!$E$3:$N$2548,6,FALSE))</f>
        <v>1.57</v>
      </c>
      <c r="X832" s="33">
        <f t="shared" si="143"/>
        <v>56.52</v>
      </c>
      <c r="Y832" s="18" t="str">
        <f>IF(R832="","",VLOOKUP(R832,CUSTOMS!$E$3:$N$2548,8,FALSE))</f>
        <v>美元</v>
      </c>
      <c r="Z832" s="18" t="str">
        <f>IF(R832="","",VLOOKUP(R832,CUSTOMS!$E$3:$N$2548,9,FALSE))</f>
        <v>中国</v>
      </c>
      <c r="AA832" s="18" t="str">
        <f>IF(R832="","",VLOOKUP(R832,CUSTOMS!$E$3:$N$2548,10,FALSE))</f>
        <v>美国</v>
      </c>
      <c r="AB832" s="33">
        <f>IF(R832="","",VLOOKUP(G832,WMS!$E$3:$T$3000,15,FALSE))</f>
        <v>0.26</v>
      </c>
      <c r="AC832" s="33">
        <f t="shared" si="144"/>
        <v>9.36</v>
      </c>
      <c r="AD832" s="33" t="str">
        <f>IF(S832="","",VLOOKUP(S832,海关监管条件!$A$1:$B$3000,2,FALSE))</f>
        <v xml:space="preserve">无 </v>
      </c>
    </row>
    <row r="833" spans="1:30">
      <c r="A833" s="2">
        <v>43671</v>
      </c>
      <c r="B833" s="2">
        <v>43672</v>
      </c>
      <c r="C833" s="2" t="s">
        <v>4313</v>
      </c>
      <c r="D833" s="19" t="s">
        <v>832</v>
      </c>
      <c r="E833" s="19" t="s">
        <v>3203</v>
      </c>
      <c r="F833" s="19">
        <v>42609346</v>
      </c>
      <c r="G833" s="17" t="str">
        <f t="shared" si="138"/>
        <v>KG-ARI-1812-00048-01048/42609346</v>
      </c>
      <c r="H833" s="18">
        <f>IF(G833="","",VLOOKUP(G833,WMS!$E$3:$Q$3000,7,FALSE))</f>
        <v>6</v>
      </c>
      <c r="I833" s="18">
        <f>IF(G833="","",VLOOKUP(G833,WMS!$E$3:$Q$3000,8,FALSE))</f>
        <v>0.75</v>
      </c>
      <c r="J833" s="18">
        <f>IF(G833="","",VLOOKUP(G833,WMS!$E$3:$Q$3000,13,FALSE))</f>
        <v>6.0000000000000001E-3</v>
      </c>
      <c r="K833" s="26" t="b">
        <f t="shared" si="139"/>
        <v>1</v>
      </c>
      <c r="L833" s="7">
        <v>9</v>
      </c>
      <c r="M833" s="27">
        <f>IF(G833="","",VLOOKUP(G833,WMS!$E$3:$U$3000,7,0)*L833)</f>
        <v>54</v>
      </c>
      <c r="N833" s="28" t="str">
        <f>IF(G833="","",VLOOKUP(G833,WMS!$E$3:$U$3000,17,0))</f>
        <v>A33-301</v>
      </c>
      <c r="O833" s="29">
        <f t="shared" si="140"/>
        <v>6.75</v>
      </c>
      <c r="P833" s="29">
        <f t="shared" si="141"/>
        <v>5.3999999999999999E-2</v>
      </c>
      <c r="Q833" s="26" t="str">
        <f>IF(G833="","",VLOOKUP(G833,WMS!$E$3:$G$3000,2,FALSE))</f>
        <v>KAS19010401</v>
      </c>
      <c r="R833" s="26" t="str">
        <f>IF(G833="","",VLOOKUP(G833,WMS!$E$3:$G$3000,3,FALSE))</f>
        <v>kas1901040102</v>
      </c>
      <c r="S833" s="17" t="str">
        <f>IF(R833="","",VLOOKUP(R833,CUSTOMS!$E$3:$N$2548,2,FALSE))</f>
        <v>9405409000</v>
      </c>
      <c r="T833" s="17" t="str">
        <f>IF(R833="","",VLOOKUP(R833,CUSTOMS!$E$3:$N$2548,3,FALSE))</f>
        <v>装饰灯</v>
      </c>
      <c r="U833" s="18">
        <f t="shared" si="142"/>
        <v>54</v>
      </c>
      <c r="V833" s="18" t="str">
        <f>IF(R833="","",VLOOKUP(R833,CUSTOMS!$E$3:$N$2548,5,FALSE))</f>
        <v>套</v>
      </c>
      <c r="W833" s="33">
        <f>IF(R833="","",VLOOKUP(R833,CUSTOMS!$E$3:$N$2548,6,FALSE))</f>
        <v>1.17</v>
      </c>
      <c r="X833" s="33">
        <f t="shared" si="143"/>
        <v>63.179999999999993</v>
      </c>
      <c r="Y833" s="18" t="str">
        <f>IF(R833="","",VLOOKUP(R833,CUSTOMS!$E$3:$N$2548,8,FALSE))</f>
        <v>美元</v>
      </c>
      <c r="Z833" s="18" t="str">
        <f>IF(R833="","",VLOOKUP(R833,CUSTOMS!$E$3:$N$2548,9,FALSE))</f>
        <v>中国</v>
      </c>
      <c r="AA833" s="18" t="str">
        <f>IF(R833="","",VLOOKUP(R833,CUSTOMS!$E$3:$N$2548,10,FALSE))</f>
        <v>美国</v>
      </c>
      <c r="AB833" s="33">
        <f>IF(R833="","",VLOOKUP(G833,WMS!$E$3:$T$3000,15,FALSE))</f>
        <v>9.4999999999999987E-2</v>
      </c>
      <c r="AC833" s="33">
        <f t="shared" si="144"/>
        <v>5.129999999999999</v>
      </c>
      <c r="AD833" s="33" t="str">
        <f>IF(S833="","",VLOOKUP(S833,海关监管条件!$A$1:$B$3000,2,FALSE))</f>
        <v xml:space="preserve">无 </v>
      </c>
    </row>
    <row r="834" spans="1:30">
      <c r="A834" s="2">
        <v>43671</v>
      </c>
      <c r="B834" s="2">
        <v>43672</v>
      </c>
      <c r="C834" s="2" t="s">
        <v>4313</v>
      </c>
      <c r="D834" s="19" t="s">
        <v>832</v>
      </c>
      <c r="E834" s="19" t="s">
        <v>3203</v>
      </c>
      <c r="F834" s="19">
        <v>42613497</v>
      </c>
      <c r="G834" s="17" t="str">
        <f t="shared" si="138"/>
        <v>KG-ARI-1812-00048-01048/42613497</v>
      </c>
      <c r="H834" s="18">
        <f>IF(G834="","",VLOOKUP(G834,WMS!$E$3:$Q$3000,7,FALSE))</f>
        <v>6</v>
      </c>
      <c r="I834" s="18">
        <f>IF(G834="","",VLOOKUP(G834,WMS!$E$3:$Q$3000,8,FALSE))</f>
        <v>0.95</v>
      </c>
      <c r="J834" s="18">
        <f>IF(G834="","",VLOOKUP(G834,WMS!$E$3:$Q$3000,13,FALSE))</f>
        <v>8.0000000000000002E-3</v>
      </c>
      <c r="K834" s="26" t="b">
        <f t="shared" si="139"/>
        <v>1</v>
      </c>
      <c r="L834" s="7">
        <v>6</v>
      </c>
      <c r="M834" s="27">
        <f>IF(G834="","",VLOOKUP(G834,WMS!$E$3:$U$3000,7,0)*L834)</f>
        <v>36</v>
      </c>
      <c r="N834" s="28" t="str">
        <f>IF(G834="","",VLOOKUP(G834,WMS!$E$3:$U$3000,17,0))</f>
        <v>A33-301</v>
      </c>
      <c r="O834" s="29">
        <f t="shared" si="140"/>
        <v>5.6999999999999993</v>
      </c>
      <c r="P834" s="29">
        <f t="shared" si="141"/>
        <v>4.8000000000000001E-2</v>
      </c>
      <c r="Q834" s="26" t="str">
        <f>IF(G834="","",VLOOKUP(G834,WMS!$E$3:$G$3000,2,FALSE))</f>
        <v>KAS19010401</v>
      </c>
      <c r="R834" s="26" t="str">
        <f>IF(G834="","",VLOOKUP(G834,WMS!$E$3:$G$3000,3,FALSE))</f>
        <v>kas1901040101</v>
      </c>
      <c r="S834" s="17" t="str">
        <f>IF(R834="","",VLOOKUP(R834,CUSTOMS!$E$3:$N$2548,2,FALSE))</f>
        <v>9405409000</v>
      </c>
      <c r="T834" s="17" t="str">
        <f>IF(R834="","",VLOOKUP(R834,CUSTOMS!$E$3:$N$2548,3,FALSE))</f>
        <v>装饰灯</v>
      </c>
      <c r="U834" s="18">
        <f t="shared" si="142"/>
        <v>36</v>
      </c>
      <c r="V834" s="18" t="str">
        <f>IF(R834="","",VLOOKUP(R834,CUSTOMS!$E$3:$N$2548,5,FALSE))</f>
        <v>套</v>
      </c>
      <c r="W834" s="33">
        <f>IF(R834="","",VLOOKUP(R834,CUSTOMS!$E$3:$N$2548,6,FALSE))</f>
        <v>2.04</v>
      </c>
      <c r="X834" s="33">
        <f t="shared" si="143"/>
        <v>73.44</v>
      </c>
      <c r="Y834" s="18" t="str">
        <f>IF(R834="","",VLOOKUP(R834,CUSTOMS!$E$3:$N$2548,8,FALSE))</f>
        <v>美元</v>
      </c>
      <c r="Z834" s="18" t="str">
        <f>IF(R834="","",VLOOKUP(R834,CUSTOMS!$E$3:$N$2548,9,FALSE))</f>
        <v>中国</v>
      </c>
      <c r="AA834" s="18" t="str">
        <f>IF(R834="","",VLOOKUP(R834,CUSTOMS!$E$3:$N$2548,10,FALSE))</f>
        <v>美国</v>
      </c>
      <c r="AB834" s="33">
        <f>IF(R834="","",VLOOKUP(G834,WMS!$E$3:$T$3000,15,FALSE))</f>
        <v>0.13333333333333333</v>
      </c>
      <c r="AC834" s="33">
        <f t="shared" si="144"/>
        <v>4.8</v>
      </c>
      <c r="AD834" s="33" t="str">
        <f>IF(S834="","",VLOOKUP(S834,海关监管条件!$A$1:$B$3000,2,FALSE))</f>
        <v xml:space="preserve">无 </v>
      </c>
    </row>
    <row r="835" spans="1:30">
      <c r="A835" s="2">
        <v>43671</v>
      </c>
      <c r="B835" s="2">
        <v>43672</v>
      </c>
      <c r="C835" s="2" t="s">
        <v>4313</v>
      </c>
      <c r="D835" s="19" t="s">
        <v>882</v>
      </c>
      <c r="E835" s="19" t="s">
        <v>3228</v>
      </c>
      <c r="F835" s="19">
        <v>42572176</v>
      </c>
      <c r="G835" s="17" t="str">
        <f t="shared" si="138"/>
        <v>KG-ARI-1812-00048-01101/42572176</v>
      </c>
      <c r="H835" s="18">
        <f>IF(G835="","",VLOOKUP(G835,WMS!$E$3:$Q$3000,7,FALSE))</f>
        <v>12</v>
      </c>
      <c r="I835" s="18">
        <f>IF(G835="","",VLOOKUP(G835,WMS!$E$3:$Q$3000,8,FALSE))</f>
        <v>1.1499999999999999</v>
      </c>
      <c r="J835" s="18">
        <f>IF(G835="","",VLOOKUP(G835,WMS!$E$3:$Q$3000,13,FALSE))</f>
        <v>1.0999999999999999E-2</v>
      </c>
      <c r="K835" s="26" t="b">
        <f t="shared" si="139"/>
        <v>1</v>
      </c>
      <c r="L835" s="7">
        <v>6</v>
      </c>
      <c r="M835" s="27">
        <f>IF(G835="","",VLOOKUP(G835,WMS!$E$3:$U$3000,7,0)*L835)</f>
        <v>72</v>
      </c>
      <c r="N835" s="28" t="str">
        <f>IF(G835="","",VLOOKUP(G835,WMS!$E$3:$U$3000,17,0))</f>
        <v>A32-203</v>
      </c>
      <c r="O835" s="29">
        <f t="shared" si="140"/>
        <v>6.8999999999999995</v>
      </c>
      <c r="P835" s="29">
        <f t="shared" si="141"/>
        <v>6.6000000000000003E-2</v>
      </c>
      <c r="Q835" s="26" t="str">
        <f>IF(G835="","",VLOOKUP(G835,WMS!$E$3:$G$3000,2,FALSE))</f>
        <v>KAS19010903</v>
      </c>
      <c r="R835" s="26" t="str">
        <f>IF(G835="","",VLOOKUP(G835,WMS!$E$3:$G$3000,3,FALSE))</f>
        <v>KAS1901090305</v>
      </c>
      <c r="S835" s="17" t="str">
        <f>IF(R835="","",VLOOKUP(R835,CUSTOMS!$E$3:$N$2548,2,FALSE))</f>
        <v>8544421900</v>
      </c>
      <c r="T835" s="17" t="str">
        <f>IF(R835="","",VLOOKUP(R835,CUSTOMS!$E$3:$N$2548,3,FALSE))</f>
        <v>连接线</v>
      </c>
      <c r="U835" s="18">
        <f t="shared" si="142"/>
        <v>3.4799999999999995</v>
      </c>
      <c r="V835" s="18" t="str">
        <f>IF(R835="","",VLOOKUP(R835,CUSTOMS!$E$3:$N$2548,5,FALSE))</f>
        <v>千克</v>
      </c>
      <c r="W835" s="33">
        <f>IF(R835="","",VLOOKUP(R835,CUSTOMS!$E$3:$N$2548,6,FALSE))</f>
        <v>77.172413793103502</v>
      </c>
      <c r="X835" s="33">
        <f t="shared" si="143"/>
        <v>268.56000000000017</v>
      </c>
      <c r="Y835" s="18" t="str">
        <f>IF(R835="","",VLOOKUP(R835,CUSTOMS!$E$3:$N$2548,8,FALSE))</f>
        <v>美元</v>
      </c>
      <c r="Z835" s="18" t="str">
        <f>IF(R835="","",VLOOKUP(R835,CUSTOMS!$E$3:$N$2548,9,FALSE))</f>
        <v>中国</v>
      </c>
      <c r="AA835" s="18" t="str">
        <f>IF(R835="","",VLOOKUP(R835,CUSTOMS!$E$3:$N$2548,10,FALSE))</f>
        <v>美国</v>
      </c>
      <c r="AB835" s="33">
        <f>IF(R835="","",VLOOKUP(G835,WMS!$E$3:$T$3000,15,FALSE))</f>
        <v>4.8333333333333325E-2</v>
      </c>
      <c r="AC835" s="33">
        <f t="shared" si="144"/>
        <v>3.4799999999999995</v>
      </c>
      <c r="AD835" s="33" t="str">
        <f>IF(S835="","",VLOOKUP(S835,海关监管条件!$A$1:$B$3000,2,FALSE))</f>
        <v xml:space="preserve">无 </v>
      </c>
    </row>
    <row r="836" spans="1:30">
      <c r="A836" s="2">
        <v>43671</v>
      </c>
      <c r="B836" s="2">
        <v>43672</v>
      </c>
      <c r="C836" s="2" t="s">
        <v>4313</v>
      </c>
      <c r="D836" s="19" t="s">
        <v>882</v>
      </c>
      <c r="E836" s="19" t="s">
        <v>3228</v>
      </c>
      <c r="F836" s="19">
        <v>42604440</v>
      </c>
      <c r="G836" s="17" t="str">
        <f t="shared" si="138"/>
        <v>KG-ARI-1812-00048-01101/42604440</v>
      </c>
      <c r="H836" s="18">
        <f>IF(G836="","",VLOOKUP(G836,WMS!$E$3:$Q$3000,7,FALSE))</f>
        <v>12</v>
      </c>
      <c r="I836" s="18">
        <f>IF(G836="","",VLOOKUP(G836,WMS!$E$3:$Q$3000,8,FALSE))</f>
        <v>1.2</v>
      </c>
      <c r="J836" s="18">
        <f>IF(G836="","",VLOOKUP(G836,WMS!$E$3:$Q$3000,13,FALSE))</f>
        <v>8.9999999999999993E-3</v>
      </c>
      <c r="K836" s="26" t="b">
        <f t="shared" si="139"/>
        <v>1</v>
      </c>
      <c r="L836" s="7">
        <v>3</v>
      </c>
      <c r="M836" s="27">
        <f>IF(G836="","",VLOOKUP(G836,WMS!$E$3:$U$3000,7,0)*L836)</f>
        <v>36</v>
      </c>
      <c r="N836" s="28" t="str">
        <f>IF(G836="","",VLOOKUP(G836,WMS!$E$3:$U$3000,17,0))</f>
        <v>A08-302</v>
      </c>
      <c r="O836" s="29">
        <f t="shared" si="140"/>
        <v>3.5999999999999996</v>
      </c>
      <c r="P836" s="29">
        <f t="shared" si="141"/>
        <v>2.6999999999999996E-2</v>
      </c>
      <c r="Q836" s="26" t="str">
        <f>IF(G836="","",VLOOKUP(G836,WMS!$E$3:$G$3000,2,FALSE))</f>
        <v>KAS19010906</v>
      </c>
      <c r="R836" s="26" t="str">
        <f>IF(G836="","",VLOOKUP(G836,WMS!$E$3:$G$3000,3,FALSE))</f>
        <v>KAS1901090608</v>
      </c>
      <c r="S836" s="17" t="str">
        <f>IF(R836="","",VLOOKUP(R836,CUSTOMS!$E$3:$N$2548,2,FALSE))</f>
        <v>8544421900</v>
      </c>
      <c r="T836" s="17" t="str">
        <f>IF(R836="","",VLOOKUP(R836,CUSTOMS!$E$3:$N$2548,3,FALSE))</f>
        <v>连接线</v>
      </c>
      <c r="U836" s="18">
        <f t="shared" si="142"/>
        <v>3.333333333333333</v>
      </c>
      <c r="V836" s="18" t="str">
        <f>IF(R836="","",VLOOKUP(R836,CUSTOMS!$E$3:$N$2548,5,FALSE))</f>
        <v>千克</v>
      </c>
      <c r="W836" s="33">
        <f>IF(R836="","",VLOOKUP(R836,CUSTOMS!$E$3:$N$2548,6,FALSE))</f>
        <v>10</v>
      </c>
      <c r="X836" s="33">
        <f t="shared" si="143"/>
        <v>33.333333333333329</v>
      </c>
      <c r="Y836" s="18" t="str">
        <f>IF(R836="","",VLOOKUP(R836,CUSTOMS!$E$3:$N$2548,8,FALSE))</f>
        <v>港币</v>
      </c>
      <c r="Z836" s="18" t="str">
        <f>IF(R836="","",VLOOKUP(R836,CUSTOMS!$E$3:$N$2548,9,FALSE))</f>
        <v>中国</v>
      </c>
      <c r="AA836" s="18" t="str">
        <f>IF(R836="","",VLOOKUP(R836,CUSTOMS!$E$3:$N$2548,10,FALSE))</f>
        <v>美国</v>
      </c>
      <c r="AB836" s="33">
        <f>IF(R836="","",VLOOKUP(G836,WMS!$E$3:$T$3000,15,FALSE))</f>
        <v>9.2592592592592587E-2</v>
      </c>
      <c r="AC836" s="33">
        <f t="shared" si="144"/>
        <v>3.333333333333333</v>
      </c>
      <c r="AD836" s="33" t="str">
        <f>IF(S836="","",VLOOKUP(S836,海关监管条件!$A$1:$B$3000,2,FALSE))</f>
        <v xml:space="preserve">无 </v>
      </c>
    </row>
    <row r="837" spans="1:30">
      <c r="A837" s="2">
        <v>43671</v>
      </c>
      <c r="B837" s="2">
        <v>43672</v>
      </c>
      <c r="C837" s="2" t="s">
        <v>4313</v>
      </c>
      <c r="D837" s="19" t="s">
        <v>3276</v>
      </c>
      <c r="E837" s="19" t="s">
        <v>3289</v>
      </c>
      <c r="F837" s="19" t="s">
        <v>3291</v>
      </c>
      <c r="G837" s="17" t="str">
        <f t="shared" si="138"/>
        <v>KG-ARI-1812-00048-01217/42019701</v>
      </c>
      <c r="H837" s="18">
        <f>IF(G837="","",VLOOKUP(G837,WMS!$E$3:$Q$3000,7,FALSE))</f>
        <v>18</v>
      </c>
      <c r="I837" s="18">
        <f>IF(G837="","",VLOOKUP(G837,WMS!$E$3:$Q$3000,8,FALSE))</f>
        <v>2.35</v>
      </c>
      <c r="J837" s="18">
        <f>IF(G837="","",VLOOKUP(G837,WMS!$E$3:$Q$3000,13,FALSE))</f>
        <v>1.7000000000000001E-2</v>
      </c>
      <c r="K837" s="26" t="b">
        <f t="shared" si="139"/>
        <v>1</v>
      </c>
      <c r="L837" s="7">
        <v>15</v>
      </c>
      <c r="M837" s="27">
        <f>IF(G837="","",VLOOKUP(G837,WMS!$E$3:$U$3000,7,0)*L837)</f>
        <v>270</v>
      </c>
      <c r="N837" s="28" t="str">
        <f>IF(G837="","",VLOOKUP(G837,WMS!$E$3:$U$3000,17,0))</f>
        <v>A08-103</v>
      </c>
      <c r="O837" s="29">
        <f t="shared" si="140"/>
        <v>35.25</v>
      </c>
      <c r="P837" s="29">
        <f t="shared" si="141"/>
        <v>0.255</v>
      </c>
      <c r="Q837" s="26" t="str">
        <f>IF(G837="","",VLOOKUP(G837,WMS!$E$3:$G$3000,2,FALSE))</f>
        <v>KAS19011506</v>
      </c>
      <c r="R837" s="26" t="str">
        <f>IF(G837="","",VLOOKUP(G837,WMS!$E$3:$G$3000,3,FALSE))</f>
        <v>KASKAS1901150613</v>
      </c>
      <c r="S837" s="17" t="str">
        <f>IF(R837="","",VLOOKUP(R837,CUSTOMS!$E$3:$N$2548,2,FALSE))</f>
        <v>3924100000</v>
      </c>
      <c r="T837" s="17" t="str">
        <f>IF(R837="","",VLOOKUP(R837,CUSTOMS!$E$3:$N$2548,3,FALSE))</f>
        <v>塑料厨具带彩卡</v>
      </c>
      <c r="U837" s="18">
        <f t="shared" si="142"/>
        <v>270</v>
      </c>
      <c r="V837" s="18" t="str">
        <f>IF(R837="","",VLOOKUP(R837,CUSTOMS!$E$3:$N$2548,5,FALSE))</f>
        <v>只</v>
      </c>
      <c r="W837" s="33">
        <f>IF(R837="","",VLOOKUP(R837,CUSTOMS!$E$3:$N$2548,6,FALSE))</f>
        <v>0.65</v>
      </c>
      <c r="X837" s="33">
        <f t="shared" si="143"/>
        <v>175.5</v>
      </c>
      <c r="Y837" s="18" t="str">
        <f>IF(R837="","",VLOOKUP(R837,CUSTOMS!$E$3:$N$2548,8,FALSE))</f>
        <v>美元</v>
      </c>
      <c r="Z837" s="18" t="str">
        <f>IF(R837="","",VLOOKUP(R837,CUSTOMS!$E$3:$N$2548,9,FALSE))</f>
        <v>中国</v>
      </c>
      <c r="AA837" s="18" t="str">
        <f>IF(R837="","",VLOOKUP(R837,CUSTOMS!$E$3:$N$2548,10,FALSE))</f>
        <v>美国</v>
      </c>
      <c r="AB837" s="33">
        <f>IF(R837="","",VLOOKUP(G837,WMS!$E$3:$T$3000,15,FALSE))</f>
        <v>0.1111111111111111</v>
      </c>
      <c r="AC837" s="33">
        <f t="shared" si="144"/>
        <v>30</v>
      </c>
      <c r="AD837" s="33" t="str">
        <f>IF(S837="","",VLOOKUP(S837,海关监管条件!$A$1:$B$3000,2,FALSE))</f>
        <v xml:space="preserve">A </v>
      </c>
    </row>
    <row r="838" spans="1:30">
      <c r="A838" s="2">
        <v>43671</v>
      </c>
      <c r="B838" s="2">
        <v>43672</v>
      </c>
      <c r="C838" s="2" t="s">
        <v>4313</v>
      </c>
      <c r="D838" s="3" t="s">
        <v>379</v>
      </c>
      <c r="E838" s="3" t="s">
        <v>2819</v>
      </c>
      <c r="F838" s="3" t="s">
        <v>4218</v>
      </c>
      <c r="G838" s="17" t="str">
        <f t="shared" si="138"/>
        <v>KG-ARI-1812-00048-01223/42464822</v>
      </c>
      <c r="H838" s="18">
        <f>IF(G838="","",VLOOKUP(G838,WMS!$E$3:$Q$3000,7,FALSE))</f>
        <v>15</v>
      </c>
      <c r="I838" s="18">
        <f>IF(G838="","",VLOOKUP(G838,WMS!$E$3:$Q$3000,8,FALSE))</f>
        <v>0.5</v>
      </c>
      <c r="J838" s="18">
        <f>IF(G838="","",VLOOKUP(G838,WMS!$E$3:$Q$3000,13,FALSE))</f>
        <v>4.0000000000000001E-3</v>
      </c>
      <c r="K838" s="26" t="b">
        <f t="shared" si="139"/>
        <v>1</v>
      </c>
      <c r="L838" s="7">
        <v>3</v>
      </c>
      <c r="M838" s="27">
        <f>IF(G838="","",VLOOKUP(G838,WMS!$E$3:$U$3000,7,0)*L838)</f>
        <v>45</v>
      </c>
      <c r="N838" s="28" t="str">
        <f>IF(G838="","",VLOOKUP(G838,WMS!$E$3:$U$3000,17,0))</f>
        <v>A01-203</v>
      </c>
      <c r="O838" s="29">
        <f t="shared" si="140"/>
        <v>1.5</v>
      </c>
      <c r="P838" s="29">
        <f t="shared" si="141"/>
        <v>1.2E-2</v>
      </c>
      <c r="Q838" s="26" t="str">
        <f>IF(G838="","",VLOOKUP(G838,WMS!$E$3:$G$3000,2,FALSE))</f>
        <v>KAS18112801</v>
      </c>
      <c r="R838" s="26" t="str">
        <f>IF(G838="","",VLOOKUP(G838,WMS!$E$3:$G$3000,3,FALSE))</f>
        <v>KAS1811280101</v>
      </c>
      <c r="S838" s="17" t="str">
        <f>IF(R838="","",VLOOKUP(R838,CUSTOMS!$E$3:$N$2548,2,FALSE))</f>
        <v>3926909090</v>
      </c>
      <c r="T838" s="17" t="str">
        <f>IF(R838="","",VLOOKUP(R838,CUSTOMS!$E$3:$N$2548,3,FALSE))</f>
        <v>塑胶手机保护壳</v>
      </c>
      <c r="U838" s="18">
        <f t="shared" si="142"/>
        <v>45</v>
      </c>
      <c r="V838" s="18" t="str">
        <f>IF(R838="","",VLOOKUP(R838,CUSTOMS!$E$3:$N$2548,5,FALSE))</f>
        <v>个</v>
      </c>
      <c r="W838" s="33">
        <f>IF(R838="","",VLOOKUP(R838,CUSTOMS!$E$3:$N$2548,6,FALSE))</f>
        <v>1.5647</v>
      </c>
      <c r="X838" s="33">
        <f t="shared" si="143"/>
        <v>70.411500000000004</v>
      </c>
      <c r="Y838" s="18" t="str">
        <f>IF(R838="","",VLOOKUP(R838,CUSTOMS!$E$3:$N$2548,8,FALSE))</f>
        <v>美元</v>
      </c>
      <c r="Z838" s="18" t="str">
        <f>IF(R838="","",VLOOKUP(R838,CUSTOMS!$E$3:$N$2548,9,FALSE))</f>
        <v>中国</v>
      </c>
      <c r="AA838" s="18" t="str">
        <f>IF(R838="","",VLOOKUP(R838,CUSTOMS!$E$3:$N$2548,10,FALSE))</f>
        <v>美国</v>
      </c>
      <c r="AB838" s="33">
        <f>IF(R838="","",VLOOKUP(G838,WMS!$E$3:$T$3000,15,FALSE))</f>
        <v>2.6666666666666668E-2</v>
      </c>
      <c r="AC838" s="33">
        <f t="shared" si="144"/>
        <v>1.2000000000000002</v>
      </c>
      <c r="AD838" s="33" t="str">
        <f>IF(S838="","",VLOOKUP(S838,海关监管条件!$A$1:$B$3000,2,FALSE))</f>
        <v>无</v>
      </c>
    </row>
    <row r="839" spans="1:30">
      <c r="A839" s="2">
        <v>43671</v>
      </c>
      <c r="B839" s="2">
        <v>43672</v>
      </c>
      <c r="C839" s="2" t="s">
        <v>4313</v>
      </c>
      <c r="D839" s="3" t="s">
        <v>379</v>
      </c>
      <c r="E839" s="3" t="s">
        <v>2819</v>
      </c>
      <c r="F839" s="3" t="s">
        <v>4219</v>
      </c>
      <c r="G839" s="17" t="str">
        <f t="shared" si="138"/>
        <v>KG-ARI-1812-00048-01223/42571452</v>
      </c>
      <c r="H839" s="18">
        <f>IF(G839="","",VLOOKUP(G839,WMS!$E$3:$Q$3000,7,FALSE))</f>
        <v>15</v>
      </c>
      <c r="I839" s="18">
        <f>IF(G839="","",VLOOKUP(G839,WMS!$E$3:$Q$3000,8,FALSE))</f>
        <v>0.5</v>
      </c>
      <c r="J839" s="18">
        <f>IF(G839="","",VLOOKUP(G839,WMS!$E$3:$Q$3000,13,FALSE))</f>
        <v>4.0000000000000001E-3</v>
      </c>
      <c r="K839" s="26" t="b">
        <f t="shared" si="139"/>
        <v>1</v>
      </c>
      <c r="L839" s="7">
        <v>1</v>
      </c>
      <c r="M839" s="27">
        <f>IF(G839="","",VLOOKUP(G839,WMS!$E$3:$U$3000,7,0)*L839)</f>
        <v>15</v>
      </c>
      <c r="N839" s="28" t="str">
        <f>IF(G839="","",VLOOKUP(G839,WMS!$E$3:$U$3000,17,0))</f>
        <v>A01-203</v>
      </c>
      <c r="O839" s="29">
        <f t="shared" si="140"/>
        <v>0.5</v>
      </c>
      <c r="P839" s="29">
        <f t="shared" si="141"/>
        <v>4.0000000000000001E-3</v>
      </c>
      <c r="Q839" s="26" t="str">
        <f>IF(G839="","",VLOOKUP(G839,WMS!$E$3:$G$3000,2,FALSE))</f>
        <v>KAS18112801</v>
      </c>
      <c r="R839" s="26" t="str">
        <f>IF(G839="","",VLOOKUP(G839,WMS!$E$3:$G$3000,3,FALSE))</f>
        <v>KAS1811280101</v>
      </c>
      <c r="S839" s="17" t="str">
        <f>IF(R839="","",VLOOKUP(R839,CUSTOMS!$E$3:$N$2548,2,FALSE))</f>
        <v>3926909090</v>
      </c>
      <c r="T839" s="17" t="str">
        <f>IF(R839="","",VLOOKUP(R839,CUSTOMS!$E$3:$N$2548,3,FALSE))</f>
        <v>塑胶手机保护壳</v>
      </c>
      <c r="U839" s="18">
        <f t="shared" si="142"/>
        <v>15</v>
      </c>
      <c r="V839" s="18" t="str">
        <f>IF(R839="","",VLOOKUP(R839,CUSTOMS!$E$3:$N$2548,5,FALSE))</f>
        <v>个</v>
      </c>
      <c r="W839" s="33">
        <f>IF(R839="","",VLOOKUP(R839,CUSTOMS!$E$3:$N$2548,6,FALSE))</f>
        <v>1.5647</v>
      </c>
      <c r="X839" s="33">
        <f t="shared" si="143"/>
        <v>23.470500000000001</v>
      </c>
      <c r="Y839" s="18" t="str">
        <f>IF(R839="","",VLOOKUP(R839,CUSTOMS!$E$3:$N$2548,8,FALSE))</f>
        <v>美元</v>
      </c>
      <c r="Z839" s="18" t="str">
        <f>IF(R839="","",VLOOKUP(R839,CUSTOMS!$E$3:$N$2548,9,FALSE))</f>
        <v>中国</v>
      </c>
      <c r="AA839" s="18" t="str">
        <f>IF(R839="","",VLOOKUP(R839,CUSTOMS!$E$3:$N$2548,10,FALSE))</f>
        <v>美国</v>
      </c>
      <c r="AB839" s="33">
        <f>IF(R839="","",VLOOKUP(G839,WMS!$E$3:$T$3000,15,FALSE))</f>
        <v>2.6666666666666668E-2</v>
      </c>
      <c r="AC839" s="33">
        <f t="shared" si="144"/>
        <v>0.4</v>
      </c>
      <c r="AD839" s="33" t="str">
        <f>IF(S839="","",VLOOKUP(S839,海关监管条件!$A$1:$B$3000,2,FALSE))</f>
        <v>无</v>
      </c>
    </row>
    <row r="840" spans="1:30">
      <c r="A840" s="2">
        <v>43671</v>
      </c>
      <c r="B840" s="2">
        <v>43672</v>
      </c>
      <c r="C840" s="2" t="s">
        <v>4313</v>
      </c>
      <c r="D840" s="3" t="s">
        <v>379</v>
      </c>
      <c r="E840" s="3" t="s">
        <v>2819</v>
      </c>
      <c r="F840" s="3" t="s">
        <v>4220</v>
      </c>
      <c r="G840" s="17" t="str">
        <f t="shared" si="138"/>
        <v>KG-ARI-1812-00048-01223/42608554</v>
      </c>
      <c r="H840" s="18">
        <f>IF(G840="","",VLOOKUP(G840,WMS!$E$3:$Q$3000,7,FALSE))</f>
        <v>12</v>
      </c>
      <c r="I840" s="18">
        <f>IF(G840="","",VLOOKUP(G840,WMS!$E$3:$Q$3000,8,FALSE))</f>
        <v>0.55000000000000004</v>
      </c>
      <c r="J840" s="18">
        <f>IF(G840="","",VLOOKUP(G840,WMS!$E$3:$Q$3000,13,FALSE))</f>
        <v>4.0000000000000001E-3</v>
      </c>
      <c r="K840" s="26" t="b">
        <f t="shared" si="139"/>
        <v>1</v>
      </c>
      <c r="L840" s="7">
        <v>1</v>
      </c>
      <c r="M840" s="27">
        <f>IF(G840="","",VLOOKUP(G840,WMS!$E$3:$U$3000,7,0)*L840)</f>
        <v>12</v>
      </c>
      <c r="N840" s="28" t="str">
        <f>IF(G840="","",VLOOKUP(G840,WMS!$E$3:$U$3000,17,0))</f>
        <v>A01-203</v>
      </c>
      <c r="O840" s="29">
        <f t="shared" si="140"/>
        <v>0.55000000000000004</v>
      </c>
      <c r="P840" s="29">
        <f t="shared" si="141"/>
        <v>4.0000000000000001E-3</v>
      </c>
      <c r="Q840" s="26" t="str">
        <f>IF(G840="","",VLOOKUP(G840,WMS!$E$3:$G$3000,2,FALSE))</f>
        <v>KAS18112801</v>
      </c>
      <c r="R840" s="26" t="str">
        <f>IF(G840="","",VLOOKUP(G840,WMS!$E$3:$G$3000,3,FALSE))</f>
        <v>KAS1811280101</v>
      </c>
      <c r="S840" s="17" t="str">
        <f>IF(R840="","",VLOOKUP(R840,CUSTOMS!$E$3:$N$2548,2,FALSE))</f>
        <v>3926909090</v>
      </c>
      <c r="T840" s="17" t="str">
        <f>IF(R840="","",VLOOKUP(R840,CUSTOMS!$E$3:$N$2548,3,FALSE))</f>
        <v>塑胶手机保护壳</v>
      </c>
      <c r="U840" s="18">
        <f t="shared" si="142"/>
        <v>12</v>
      </c>
      <c r="V840" s="18" t="str">
        <f>IF(R840="","",VLOOKUP(R840,CUSTOMS!$E$3:$N$2548,5,FALSE))</f>
        <v>个</v>
      </c>
      <c r="W840" s="33">
        <f>IF(R840="","",VLOOKUP(R840,CUSTOMS!$E$3:$N$2548,6,FALSE))</f>
        <v>1.5647</v>
      </c>
      <c r="X840" s="33">
        <f t="shared" si="143"/>
        <v>18.776399999999999</v>
      </c>
      <c r="Y840" s="18" t="str">
        <f>IF(R840="","",VLOOKUP(R840,CUSTOMS!$E$3:$N$2548,8,FALSE))</f>
        <v>美元</v>
      </c>
      <c r="Z840" s="18" t="str">
        <f>IF(R840="","",VLOOKUP(R840,CUSTOMS!$E$3:$N$2548,9,FALSE))</f>
        <v>中国</v>
      </c>
      <c r="AA840" s="18" t="str">
        <f>IF(R840="","",VLOOKUP(R840,CUSTOMS!$E$3:$N$2548,10,FALSE))</f>
        <v>美国</v>
      </c>
      <c r="AB840" s="33">
        <f>IF(R840="","",VLOOKUP(G840,WMS!$E$3:$T$3000,15,FALSE))</f>
        <v>4.1666666666666664E-2</v>
      </c>
      <c r="AC840" s="33">
        <f t="shared" si="144"/>
        <v>0.5</v>
      </c>
      <c r="AD840" s="33" t="str">
        <f>IF(S840="","",VLOOKUP(S840,海关监管条件!$A$1:$B$3000,2,FALSE))</f>
        <v>无</v>
      </c>
    </row>
    <row r="841" spans="1:30">
      <c r="A841" s="2">
        <v>43671</v>
      </c>
      <c r="B841" s="2">
        <v>43672</v>
      </c>
      <c r="C841" s="2" t="s">
        <v>4313</v>
      </c>
      <c r="D841" s="19" t="s">
        <v>1168</v>
      </c>
      <c r="E841" s="19" t="s">
        <v>3388</v>
      </c>
      <c r="F841" s="19" t="s">
        <v>3389</v>
      </c>
      <c r="G841" s="17" t="str">
        <f t="shared" si="138"/>
        <v>KG-ARI-1812-00048-01231/42269700</v>
      </c>
      <c r="H841" s="18">
        <f>IF(G841="","",VLOOKUP(G841,WMS!$E$3:$Q$3000,7,FALSE))</f>
        <v>24</v>
      </c>
      <c r="I841" s="18">
        <f>IF(G841="","",VLOOKUP(G841,WMS!$E$3:$Q$3000,8,FALSE))</f>
        <v>1.05</v>
      </c>
      <c r="J841" s="18">
        <f>IF(G841="","",VLOOKUP(G841,WMS!$E$3:$Q$3000,13,FALSE))</f>
        <v>0.01</v>
      </c>
      <c r="K841" s="26" t="b">
        <f t="shared" si="139"/>
        <v>1</v>
      </c>
      <c r="L841" s="7">
        <v>10</v>
      </c>
      <c r="M841" s="27">
        <f>IF(G841="","",VLOOKUP(G841,WMS!$E$3:$U$3000,7,0)*L841)</f>
        <v>240</v>
      </c>
      <c r="N841" s="28" t="str">
        <f>IF(G841="","",VLOOKUP(G841,WMS!$E$3:$U$3000,17,0))</f>
        <v>A38-203</v>
      </c>
      <c r="O841" s="29">
        <f t="shared" si="140"/>
        <v>10.5</v>
      </c>
      <c r="P841" s="29">
        <f t="shared" si="141"/>
        <v>0.1</v>
      </c>
      <c r="Q841" s="26" t="str">
        <f>IF(G841="","",VLOOKUP(G841,WMS!$E$3:$G$3000,2,FALSE))</f>
        <v>KAS19012803</v>
      </c>
      <c r="R841" s="26" t="str">
        <f>IF(G841="","",VLOOKUP(G841,WMS!$E$3:$G$3000,3,FALSE))</f>
        <v>KAS1901280305</v>
      </c>
      <c r="S841" s="17" t="str">
        <f>IF(R841="","",VLOOKUP(R841,CUSTOMS!$E$3:$N$2548,2,FALSE))</f>
        <v>8205510000</v>
      </c>
      <c r="T841" s="17" t="str">
        <f>IF(R841="","",VLOOKUP(R841,CUSTOMS!$E$3:$N$2548,3,FALSE))</f>
        <v>不锈钢刨</v>
      </c>
      <c r="U841" s="18">
        <f t="shared" si="142"/>
        <v>240</v>
      </c>
      <c r="V841" s="18" t="str">
        <f>IF(R841="","",VLOOKUP(R841,CUSTOMS!$E$3:$N$2548,5,FALSE))</f>
        <v>个</v>
      </c>
      <c r="W841" s="33">
        <f>IF(R841="","",VLOOKUP(R841,CUSTOMS!$E$3:$N$2548,6,FALSE))</f>
        <v>0.17899999999999999</v>
      </c>
      <c r="X841" s="33">
        <f t="shared" si="143"/>
        <v>42.96</v>
      </c>
      <c r="Y841" s="18" t="str">
        <f>IF(R841="","",VLOOKUP(R841,CUSTOMS!$E$3:$N$2548,8,FALSE))</f>
        <v>美元</v>
      </c>
      <c r="Z841" s="18" t="str">
        <f>IF(R841="","",VLOOKUP(R841,CUSTOMS!$E$3:$N$2548,9,FALSE))</f>
        <v>中国</v>
      </c>
      <c r="AA841" s="18" t="str">
        <f>IF(R841="","",VLOOKUP(R841,CUSTOMS!$E$3:$N$2548,10,FALSE))</f>
        <v>美国</v>
      </c>
      <c r="AB841" s="33">
        <f>IF(R841="","",VLOOKUP(G841,WMS!$E$3:$T$3000,15,FALSE))</f>
        <v>3.0000000000000002E-2</v>
      </c>
      <c r="AC841" s="33">
        <f t="shared" si="144"/>
        <v>7.2</v>
      </c>
      <c r="AD841" s="33" t="str">
        <f>IF(S841="","",VLOOKUP(S841,海关监管条件!$A$1:$B$3000,2,FALSE))</f>
        <v xml:space="preserve">无 </v>
      </c>
    </row>
    <row r="842" spans="1:30">
      <c r="A842" s="2">
        <v>43671</v>
      </c>
      <c r="B842" s="2">
        <v>43672</v>
      </c>
      <c r="C842" s="2" t="s">
        <v>4313</v>
      </c>
      <c r="D842" s="19" t="s">
        <v>1360</v>
      </c>
      <c r="E842" s="19" t="s">
        <v>3484</v>
      </c>
      <c r="F842" s="19">
        <v>68766115</v>
      </c>
      <c r="G842" s="17" t="str">
        <f t="shared" si="138"/>
        <v>KG-ARI-1903-00102-02344/68766115</v>
      </c>
      <c r="H842" s="18">
        <f>IF(G842="","",VLOOKUP(G842,WMS!$E$3:$Q$3000,7,FALSE))</f>
        <v>6</v>
      </c>
      <c r="I842" s="18">
        <f>IF(G842="","",VLOOKUP(G842,WMS!$E$3:$Q$3000,8,FALSE))</f>
        <v>1.55</v>
      </c>
      <c r="J842" s="18">
        <f>IF(G842="","",VLOOKUP(G842,WMS!$E$3:$Q$3000,13,FALSE))</f>
        <v>8.0000000000000002E-3</v>
      </c>
      <c r="K842" s="26" t="b">
        <f t="shared" si="139"/>
        <v>1</v>
      </c>
      <c r="L842" s="7">
        <v>4</v>
      </c>
      <c r="M842" s="27">
        <f>IF(G842="","",VLOOKUP(G842,WMS!$E$3:$U$3000,7,0)*L842)</f>
        <v>24</v>
      </c>
      <c r="N842" s="28" t="str">
        <f>IF(G842="","",VLOOKUP(G842,WMS!$E$3:$U$3000,17,0))</f>
        <v>A18-303</v>
      </c>
      <c r="O842" s="29">
        <f t="shared" si="140"/>
        <v>6.2</v>
      </c>
      <c r="P842" s="29">
        <f t="shared" si="141"/>
        <v>3.2000000000000001E-2</v>
      </c>
      <c r="Q842" s="26" t="str">
        <f>IF(G842="","",VLOOKUP(G842,WMS!$E$3:$G$3000,2,FALSE))</f>
        <v>KAS19031501</v>
      </c>
      <c r="R842" s="26" t="str">
        <f>IF(G842="","",VLOOKUP(G842,WMS!$E$3:$G$3000,3,FALSE))</f>
        <v>KAS1903150102</v>
      </c>
      <c r="S842" s="17" t="str">
        <f>IF(R842="","",VLOOKUP(R842,CUSTOMS!$E$3:$N$2548,2,FALSE))</f>
        <v>4202220000</v>
      </c>
      <c r="T842" s="17" t="str">
        <f>IF(R842="","",VLOOKUP(R842,CUSTOMS!$E$3:$N$2548,3,FALSE))</f>
        <v>单肩包（PU）</v>
      </c>
      <c r="U842" s="18">
        <f t="shared" si="142"/>
        <v>24</v>
      </c>
      <c r="V842" s="18" t="str">
        <f>IF(R842="","",VLOOKUP(R842,CUSTOMS!$E$3:$N$2548,5,FALSE))</f>
        <v>个</v>
      </c>
      <c r="W842" s="33">
        <f>IF(R842="","",VLOOKUP(R842,CUSTOMS!$E$3:$N$2548,6,FALSE))</f>
        <v>2.8</v>
      </c>
      <c r="X842" s="33">
        <f t="shared" si="143"/>
        <v>67.199999999999989</v>
      </c>
      <c r="Y842" s="18" t="str">
        <f>IF(R842="","",VLOOKUP(R842,CUSTOMS!$E$3:$N$2548,8,FALSE))</f>
        <v>美元</v>
      </c>
      <c r="Z842" s="18" t="str">
        <f>IF(R842="","",VLOOKUP(R842,CUSTOMS!$E$3:$N$2548,9,FALSE))</f>
        <v>中国</v>
      </c>
      <c r="AA842" s="18" t="str">
        <f>IF(R842="","",VLOOKUP(R842,CUSTOMS!$E$3:$N$2548,10,FALSE))</f>
        <v>美国</v>
      </c>
      <c r="AB842" s="33">
        <f>IF(R842="","",VLOOKUP(G842,WMS!$E$3:$T$3000,15,FALSE))</f>
        <v>0.25</v>
      </c>
      <c r="AC842" s="33">
        <f t="shared" si="144"/>
        <v>6</v>
      </c>
      <c r="AD842" s="33" t="str">
        <f>IF(S842="","",VLOOKUP(S842,海关监管条件!$A$1:$B$3000,2,FALSE))</f>
        <v>无</v>
      </c>
    </row>
    <row r="843" spans="1:30">
      <c r="A843" s="2">
        <v>43671</v>
      </c>
      <c r="B843" s="2">
        <v>43672</v>
      </c>
      <c r="C843" s="2" t="s">
        <v>4313</v>
      </c>
      <c r="D843" s="19" t="s">
        <v>1360</v>
      </c>
      <c r="E843" s="19" t="s">
        <v>3484</v>
      </c>
      <c r="F843" s="19">
        <v>68766139</v>
      </c>
      <c r="G843" s="17" t="str">
        <f t="shared" si="138"/>
        <v>KG-ARI-1903-00102-02344/68766139</v>
      </c>
      <c r="H843" s="18">
        <f>IF(G843="","",VLOOKUP(G843,WMS!$E$3:$Q$3000,7,FALSE))</f>
        <v>6</v>
      </c>
      <c r="I843" s="18">
        <f>IF(G843="","",VLOOKUP(G843,WMS!$E$3:$Q$3000,8,FALSE))</f>
        <v>1.5</v>
      </c>
      <c r="J843" s="18">
        <f>IF(G843="","",VLOOKUP(G843,WMS!$E$3:$Q$3000,13,FALSE))</f>
        <v>8.0000000000000002E-3</v>
      </c>
      <c r="K843" s="26" t="b">
        <f t="shared" si="139"/>
        <v>1</v>
      </c>
      <c r="L843" s="7">
        <v>4</v>
      </c>
      <c r="M843" s="27">
        <f>IF(G843="","",VLOOKUP(G843,WMS!$E$3:$U$3000,7,0)*L843)</f>
        <v>24</v>
      </c>
      <c r="N843" s="28" t="str">
        <f>IF(G843="","",VLOOKUP(G843,WMS!$E$3:$U$3000,17,0))</f>
        <v>A18-303</v>
      </c>
      <c r="O843" s="29">
        <f t="shared" si="140"/>
        <v>6</v>
      </c>
      <c r="P843" s="29">
        <f t="shared" si="141"/>
        <v>3.2000000000000001E-2</v>
      </c>
      <c r="Q843" s="26" t="str">
        <f>IF(G843="","",VLOOKUP(G843,WMS!$E$3:$G$3000,2,FALSE))</f>
        <v>KAS19031501</v>
      </c>
      <c r="R843" s="26" t="str">
        <f>IF(G843="","",VLOOKUP(G843,WMS!$E$3:$G$3000,3,FALSE))</f>
        <v>KAS1903150102</v>
      </c>
      <c r="S843" s="17" t="str">
        <f>IF(R843="","",VLOOKUP(R843,CUSTOMS!$E$3:$N$2548,2,FALSE))</f>
        <v>4202220000</v>
      </c>
      <c r="T843" s="17" t="str">
        <f>IF(R843="","",VLOOKUP(R843,CUSTOMS!$E$3:$N$2548,3,FALSE))</f>
        <v>单肩包（PU）</v>
      </c>
      <c r="U843" s="18">
        <f t="shared" si="142"/>
        <v>24</v>
      </c>
      <c r="V843" s="18" t="str">
        <f>IF(R843="","",VLOOKUP(R843,CUSTOMS!$E$3:$N$2548,5,FALSE))</f>
        <v>个</v>
      </c>
      <c r="W843" s="33">
        <f>IF(R843="","",VLOOKUP(R843,CUSTOMS!$E$3:$N$2548,6,FALSE))</f>
        <v>2.8</v>
      </c>
      <c r="X843" s="33">
        <f t="shared" si="143"/>
        <v>67.199999999999989</v>
      </c>
      <c r="Y843" s="18" t="str">
        <f>IF(R843="","",VLOOKUP(R843,CUSTOMS!$E$3:$N$2548,8,FALSE))</f>
        <v>美元</v>
      </c>
      <c r="Z843" s="18" t="str">
        <f>IF(R843="","",VLOOKUP(R843,CUSTOMS!$E$3:$N$2548,9,FALSE))</f>
        <v>中国</v>
      </c>
      <c r="AA843" s="18" t="str">
        <f>IF(R843="","",VLOOKUP(R843,CUSTOMS!$E$3:$N$2548,10,FALSE))</f>
        <v>美国</v>
      </c>
      <c r="AB843" s="33">
        <f>IF(R843="","",VLOOKUP(G843,WMS!$E$3:$T$3000,15,FALSE))</f>
        <v>0.25</v>
      </c>
      <c r="AC843" s="33">
        <f t="shared" si="144"/>
        <v>6</v>
      </c>
      <c r="AD843" s="33" t="str">
        <f>IF(S843="","",VLOOKUP(S843,海关监管条件!$A$1:$B$3000,2,FALSE))</f>
        <v>无</v>
      </c>
    </row>
    <row r="844" spans="1:30">
      <c r="A844" s="2">
        <v>43671</v>
      </c>
      <c r="B844" s="2">
        <v>43672</v>
      </c>
      <c r="C844" s="2" t="s">
        <v>4313</v>
      </c>
      <c r="D844" s="19" t="s">
        <v>1369</v>
      </c>
      <c r="E844" s="19" t="s">
        <v>3488</v>
      </c>
      <c r="F844" s="19">
        <v>68747398</v>
      </c>
      <c r="G844" s="17" t="str">
        <f t="shared" si="138"/>
        <v>KG-ARI-1903-00102-02350/68747398</v>
      </c>
      <c r="H844" s="18">
        <f>IF(G844="","",VLOOKUP(G844,WMS!$E$3:$Q$3000,7,FALSE))</f>
        <v>6</v>
      </c>
      <c r="I844" s="18">
        <f>IF(G844="","",VLOOKUP(G844,WMS!$E$3:$Q$3000,8,FALSE))</f>
        <v>3.2</v>
      </c>
      <c r="J844" s="18">
        <f>IF(G844="","",VLOOKUP(G844,WMS!$E$3:$Q$3000,13,FALSE))</f>
        <v>8.8999999999999996E-2</v>
      </c>
      <c r="K844" s="26" t="b">
        <f t="shared" si="139"/>
        <v>1</v>
      </c>
      <c r="L844" s="7">
        <v>4</v>
      </c>
      <c r="M844" s="27">
        <f>IF(G844="","",VLOOKUP(G844,WMS!$E$3:$U$3000,7,0)*L844)</f>
        <v>24</v>
      </c>
      <c r="N844" s="28" t="str">
        <f>IF(G844="","",VLOOKUP(G844,WMS!$E$3:$U$3000,17,0))</f>
        <v>A11-103</v>
      </c>
      <c r="O844" s="29">
        <f t="shared" si="140"/>
        <v>12.8</v>
      </c>
      <c r="P844" s="29">
        <f t="shared" si="141"/>
        <v>0.35599999999999998</v>
      </c>
      <c r="Q844" s="26" t="str">
        <f>IF(G844="","",VLOOKUP(G844,WMS!$E$3:$G$3000,2,FALSE))</f>
        <v>KAS19031503</v>
      </c>
      <c r="R844" s="26" t="str">
        <f>IF(G844="","",VLOOKUP(G844,WMS!$E$3:$G$3000,3,FALSE))</f>
        <v>KAS1903150304</v>
      </c>
      <c r="S844" s="17" t="str">
        <f>IF(R844="","",VLOOKUP(R844,CUSTOMS!$E$3:$N$2548,2,FALSE))</f>
        <v>4202129000</v>
      </c>
      <c r="T844" s="17" t="str">
        <f>IF(R844="","",VLOOKUP(R844,CUSTOMS!$E$3:$N$2548,3,FALSE))</f>
        <v>背包</v>
      </c>
      <c r="U844" s="18">
        <f t="shared" si="142"/>
        <v>24</v>
      </c>
      <c r="V844" s="18" t="str">
        <f>IF(R844="","",VLOOKUP(R844,CUSTOMS!$E$3:$N$2548,5,FALSE))</f>
        <v>个</v>
      </c>
      <c r="W844" s="33">
        <f>IF(R844="","",VLOOKUP(R844,CUSTOMS!$E$3:$N$2548,6,FALSE))</f>
        <v>3.2</v>
      </c>
      <c r="X844" s="33">
        <f t="shared" si="143"/>
        <v>76.800000000000011</v>
      </c>
      <c r="Y844" s="18" t="str">
        <f>IF(R844="","",VLOOKUP(R844,CUSTOMS!$E$3:$N$2548,8,FALSE))</f>
        <v>美元</v>
      </c>
      <c r="Z844" s="18" t="str">
        <f>IF(R844="","",VLOOKUP(R844,CUSTOMS!$E$3:$N$2548,9,FALSE))</f>
        <v>中国</v>
      </c>
      <c r="AA844" s="18" t="str">
        <f>IF(R844="","",VLOOKUP(R844,CUSTOMS!$E$3:$N$2548,10,FALSE))</f>
        <v>美国</v>
      </c>
      <c r="AB844" s="33">
        <f>IF(R844="","",VLOOKUP(G844,WMS!$E$3:$T$3000,15,FALSE))</f>
        <v>0.42</v>
      </c>
      <c r="AC844" s="33">
        <f t="shared" si="144"/>
        <v>10.08</v>
      </c>
      <c r="AD844" s="33" t="str">
        <f>IF(S844="","",VLOOKUP(S844,海关监管条件!$A$1:$B$3000,2,FALSE))</f>
        <v>无</v>
      </c>
    </row>
    <row r="845" spans="1:30">
      <c r="A845" s="2">
        <v>43671</v>
      </c>
      <c r="B845" s="2">
        <v>43672</v>
      </c>
      <c r="C845" s="2" t="s">
        <v>4313</v>
      </c>
      <c r="D845" s="36" t="s">
        <v>1666</v>
      </c>
      <c r="E845" s="36" t="s">
        <v>3648</v>
      </c>
      <c r="F845" s="36" t="s">
        <v>3651</v>
      </c>
      <c r="G845" s="17" t="str">
        <f t="shared" si="138"/>
        <v>KG-ARI-1903-00107-02381/42512264A</v>
      </c>
      <c r="H845" s="18">
        <f>IF(G845="","",VLOOKUP(G845,WMS!$E$3:$Q$3000,7,FALSE))</f>
        <v>6</v>
      </c>
      <c r="I845" s="18">
        <f>IF(G845="","",VLOOKUP(G845,WMS!$E$3:$Q$3000,8,FALSE))</f>
        <v>7.13</v>
      </c>
      <c r="J845" s="18">
        <f>IF(G845="","",VLOOKUP(G845,WMS!$E$3:$Q$3000,13,FALSE))</f>
        <v>0.127</v>
      </c>
      <c r="K845" s="26" t="b">
        <f t="shared" si="139"/>
        <v>1</v>
      </c>
      <c r="L845" s="7">
        <v>4</v>
      </c>
      <c r="M845" s="27">
        <f>IF(G845="","",VLOOKUP(G845,WMS!$E$3:$U$3000,7,0)*L845)</f>
        <v>24</v>
      </c>
      <c r="N845" s="28" t="str">
        <f>IF(G845="","",VLOOKUP(G845,WMS!$E$3:$U$3000,17,0))</f>
        <v>A20-103</v>
      </c>
      <c r="O845" s="29">
        <f t="shared" si="140"/>
        <v>28.52</v>
      </c>
      <c r="P845" s="29">
        <f t="shared" si="141"/>
        <v>0.50800000000000001</v>
      </c>
      <c r="Q845" s="26" t="str">
        <f>IF(G845="","",VLOOKUP(G845,WMS!$E$3:$G$3000,2,FALSE))</f>
        <v>KAS19041613</v>
      </c>
      <c r="R845" s="26" t="str">
        <f>IF(G845="","",VLOOKUP(G845,WMS!$E$3:$G$3000,3,FALSE))</f>
        <v>KAS1904161304</v>
      </c>
      <c r="S845" s="17" t="str">
        <f>IF(R845="","",VLOOKUP(R845,CUSTOMS!$E$3:$N$2548,2,FALSE))</f>
        <v>4202920000</v>
      </c>
      <c r="T845" s="17" t="str">
        <f>IF(R845="","",VLOOKUP(R845,CUSTOMS!$E$3:$N$2548,3,FALSE))</f>
        <v>冰包</v>
      </c>
      <c r="U845" s="18">
        <f t="shared" si="142"/>
        <v>24</v>
      </c>
      <c r="V845" s="18" t="str">
        <f>IF(R845="","",VLOOKUP(R845,CUSTOMS!$E$3:$N$2548,5,FALSE))</f>
        <v>个</v>
      </c>
      <c r="W845" s="33">
        <f>IF(R845="","",VLOOKUP(R845,CUSTOMS!$E$3:$N$2548,6,FALSE))</f>
        <v>5.56</v>
      </c>
      <c r="X845" s="33">
        <f t="shared" si="143"/>
        <v>133.44</v>
      </c>
      <c r="Y845" s="18" t="str">
        <f>IF(R845="","",VLOOKUP(R845,CUSTOMS!$E$3:$N$2548,8,FALSE))</f>
        <v>美元</v>
      </c>
      <c r="Z845" s="18" t="str">
        <f>IF(R845="","",VLOOKUP(R845,CUSTOMS!$E$3:$N$2548,9,FALSE))</f>
        <v>中国</v>
      </c>
      <c r="AA845" s="18" t="str">
        <f>IF(R845="","",VLOOKUP(R845,CUSTOMS!$E$3:$N$2548,10,FALSE))</f>
        <v>美国</v>
      </c>
      <c r="AB845" s="33">
        <f>IF(R845="","",VLOOKUP(G845,WMS!$E$3:$T$3000,15,FALSE))</f>
        <v>0.51500000000000001</v>
      </c>
      <c r="AC845" s="33">
        <f t="shared" si="144"/>
        <v>12.36</v>
      </c>
      <c r="AD845" s="33" t="str">
        <f>IF(S845="","",VLOOKUP(S845,海关监管条件!$A$1:$B$3000,2,FALSE))</f>
        <v xml:space="preserve">无 </v>
      </c>
    </row>
    <row r="846" spans="1:30">
      <c r="A846" s="2">
        <v>43671</v>
      </c>
      <c r="B846" s="2">
        <v>43672</v>
      </c>
      <c r="C846" s="2" t="s">
        <v>4313</v>
      </c>
      <c r="D846" s="36" t="s">
        <v>1666</v>
      </c>
      <c r="E846" s="36" t="s">
        <v>3648</v>
      </c>
      <c r="F846" s="36" t="s">
        <v>3652</v>
      </c>
      <c r="G846" s="17" t="str">
        <f t="shared" si="138"/>
        <v>KG-ARI-1903-00107-02381/42512264B</v>
      </c>
      <c r="H846" s="18">
        <v>6</v>
      </c>
      <c r="I846" s="18">
        <f>IF(G846="","",VLOOKUP(G846,WMS!$E$3:$Q$3000,8,FALSE))</f>
        <v>0</v>
      </c>
      <c r="J846" s="18" t="str">
        <f>IF(G846="","",VLOOKUP(G846,WMS!$E$3:$Q$3000,13,FALSE))</f>
        <v/>
      </c>
      <c r="K846" s="26" t="e">
        <f t="shared" si="139"/>
        <v>#DIV/0!</v>
      </c>
      <c r="M846" s="27">
        <v>24</v>
      </c>
      <c r="N846" s="28" t="str">
        <f>IF(G846="","",VLOOKUP(G846,WMS!$E$3:$U$3000,17,0))</f>
        <v>A20-103</v>
      </c>
      <c r="O846" s="29" t="str">
        <f t="shared" si="140"/>
        <v/>
      </c>
      <c r="P846" s="29" t="str">
        <f t="shared" si="141"/>
        <v/>
      </c>
      <c r="Q846" s="26" t="str">
        <f>IF(G846="","",VLOOKUP(G846,WMS!$E$3:$G$3000,2,FALSE))</f>
        <v>KAS19041613</v>
      </c>
      <c r="R846" s="26" t="str">
        <f>IF(G846="","",VLOOKUP(G846,WMS!$E$3:$G$3000,3,FALSE))</f>
        <v>KAS1904161305</v>
      </c>
      <c r="S846" s="17" t="str">
        <f>IF(R846="","",VLOOKUP(R846,CUSTOMS!$E$3:$N$2548,2,FALSE))</f>
        <v>3924900000</v>
      </c>
      <c r="T846" s="17" t="str">
        <f>IF(R846="","",VLOOKUP(R846,CUSTOMS!$E$3:$N$2548,3,FALSE))</f>
        <v>塑料盒</v>
      </c>
      <c r="U846" s="18">
        <f t="shared" si="142"/>
        <v>24</v>
      </c>
      <c r="V846" s="18" t="str">
        <f>IF(R846="","",VLOOKUP(R846,CUSTOMS!$E$3:$N$2548,5,FALSE))</f>
        <v>个</v>
      </c>
      <c r="W846" s="33">
        <f>IF(R846="","",VLOOKUP(R846,CUSTOMS!$E$3:$N$2548,6,FALSE))</f>
        <v>1.3640000000000001</v>
      </c>
      <c r="X846" s="33">
        <f t="shared" si="143"/>
        <v>32.736000000000004</v>
      </c>
      <c r="Y846" s="18" t="str">
        <f>IF(R846="","",VLOOKUP(R846,CUSTOMS!$E$3:$N$2548,8,FALSE))</f>
        <v>美元</v>
      </c>
      <c r="Z846" s="18" t="str">
        <f>IF(R846="","",VLOOKUP(R846,CUSTOMS!$E$3:$N$2548,9,FALSE))</f>
        <v>中国</v>
      </c>
      <c r="AA846" s="18" t="str">
        <f>IF(R846="","",VLOOKUP(R846,CUSTOMS!$E$3:$N$2548,10,FALSE))</f>
        <v>美国</v>
      </c>
      <c r="AB846" s="33">
        <f>IF(R846="","",VLOOKUP(G846,WMS!$E$3:$T$3000,15,FALSE))</f>
        <v>0.39999999999999997</v>
      </c>
      <c r="AC846" s="33">
        <f t="shared" si="144"/>
        <v>9.6</v>
      </c>
      <c r="AD846" s="33" t="str">
        <f>IF(S846="","",VLOOKUP(S846,海关监管条件!$A$1:$B$3000,2,FALSE))</f>
        <v xml:space="preserve">A </v>
      </c>
    </row>
    <row r="847" spans="1:30">
      <c r="A847" s="2">
        <v>43671</v>
      </c>
      <c r="B847" s="2">
        <v>43672</v>
      </c>
      <c r="C847" s="2" t="s">
        <v>4313</v>
      </c>
      <c r="D847" s="19" t="s">
        <v>1244</v>
      </c>
      <c r="E847" s="19" t="s">
        <v>3417</v>
      </c>
      <c r="F847" s="19">
        <v>42694588</v>
      </c>
      <c r="G847" s="17" t="str">
        <f t="shared" si="138"/>
        <v>KG-ARI-1903-00107-02490/42694588</v>
      </c>
      <c r="H847" s="18">
        <f>IF(G847="","",VLOOKUP(G847,WMS!$E$3:$Q$3000,7,FALSE))</f>
        <v>5</v>
      </c>
      <c r="I847" s="18">
        <f>IF(G847="","",VLOOKUP(G847,WMS!$E$3:$Q$3000,8,FALSE))</f>
        <v>4</v>
      </c>
      <c r="J847" s="18">
        <f>IF(G847="","",VLOOKUP(G847,WMS!$E$3:$Q$3000,13,FALSE))</f>
        <v>5.5E-2</v>
      </c>
      <c r="K847" s="26" t="b">
        <f t="shared" si="139"/>
        <v>1</v>
      </c>
      <c r="L847" s="7">
        <v>2</v>
      </c>
      <c r="M847" s="27">
        <f>IF(G847="","",VLOOKUP(G847,WMS!$E$3:$U$3000,7,0)*L847)</f>
        <v>10</v>
      </c>
      <c r="N847" s="28" t="str">
        <f>IF(G847="","",VLOOKUP(G847,WMS!$E$3:$U$3000,17,0))</f>
        <v>A10-302</v>
      </c>
      <c r="O847" s="29">
        <f t="shared" si="140"/>
        <v>8</v>
      </c>
      <c r="P847" s="29">
        <f t="shared" si="141"/>
        <v>0.11</v>
      </c>
      <c r="Q847" s="26" t="str">
        <f>IF(G847="","",VLOOKUP(G847,WMS!$E$3:$G$3000,2,FALSE))</f>
        <v>KAS19030801</v>
      </c>
      <c r="R847" s="26" t="str">
        <f>IF(G847="","",VLOOKUP(G847,WMS!$E$3:$G$3000,3,FALSE))</f>
        <v>KAS1903080101</v>
      </c>
      <c r="S847" s="17" t="str">
        <f>IF(R847="","",VLOOKUP(R847,CUSTOMS!$E$3:$N$2548,2,FALSE))</f>
        <v>4202920000</v>
      </c>
      <c r="T847" s="17" t="str">
        <f>IF(R847="","",VLOOKUP(R847,CUSTOMS!$E$3:$N$2548,3,FALSE))</f>
        <v>电脑包</v>
      </c>
      <c r="U847" s="18">
        <f t="shared" si="142"/>
        <v>10</v>
      </c>
      <c r="V847" s="18" t="str">
        <f>IF(R847="","",VLOOKUP(R847,CUSTOMS!$E$3:$N$2548,5,FALSE))</f>
        <v>个</v>
      </c>
      <c r="W847" s="33">
        <f>IF(R847="","",VLOOKUP(R847,CUSTOMS!$E$3:$N$2548,6,FALSE))</f>
        <v>4.0850999999999997</v>
      </c>
      <c r="X847" s="33">
        <f t="shared" si="143"/>
        <v>40.850999999999999</v>
      </c>
      <c r="Y847" s="18" t="str">
        <f>IF(R847="","",VLOOKUP(R847,CUSTOMS!$E$3:$N$2548,8,FALSE))</f>
        <v>美元</v>
      </c>
      <c r="Z847" s="18" t="str">
        <f>IF(R847="","",VLOOKUP(R847,CUSTOMS!$E$3:$N$2548,9,FALSE))</f>
        <v>中国</v>
      </c>
      <c r="AA847" s="18" t="str">
        <f>IF(R847="","",VLOOKUP(R847,CUSTOMS!$E$3:$N$2548,10,FALSE))</f>
        <v>美国</v>
      </c>
      <c r="AB847" s="33">
        <f>IF(R847="","",VLOOKUP(G847,WMS!$E$3:$T$3000,15,FALSE))</f>
        <v>0.57999999999999996</v>
      </c>
      <c r="AC847" s="33">
        <f t="shared" si="144"/>
        <v>5.8</v>
      </c>
      <c r="AD847" s="33" t="str">
        <f>IF(S847="","",VLOOKUP(S847,海关监管条件!$A$1:$B$3000,2,FALSE))</f>
        <v xml:space="preserve">无 </v>
      </c>
    </row>
    <row r="848" spans="1:30">
      <c r="A848" s="2">
        <v>43671</v>
      </c>
      <c r="B848" s="2">
        <v>43672</v>
      </c>
      <c r="C848" s="2" t="s">
        <v>4313</v>
      </c>
      <c r="D848" s="19" t="s">
        <v>1550</v>
      </c>
      <c r="E848" s="19" t="s">
        <v>3585</v>
      </c>
      <c r="F848" s="19">
        <v>42702382</v>
      </c>
      <c r="G848" s="17" t="str">
        <f t="shared" si="138"/>
        <v>KG-ARI-1903-00107-02506/42702382</v>
      </c>
      <c r="H848" s="18">
        <f>IF(G848="","",VLOOKUP(G848,WMS!$E$3:$Q$3000,7,FALSE))</f>
        <v>6</v>
      </c>
      <c r="I848" s="18">
        <f>IF(G848="","",VLOOKUP(G848,WMS!$E$3:$Q$3000,8,FALSE))</f>
        <v>1.63</v>
      </c>
      <c r="J848" s="18">
        <f>IF(G848="","",VLOOKUP(G848,WMS!$E$3:$Q$3000,13,FALSE))</f>
        <v>2.7E-2</v>
      </c>
      <c r="K848" s="26" t="b">
        <f t="shared" si="139"/>
        <v>1</v>
      </c>
      <c r="L848" s="7">
        <v>4</v>
      </c>
      <c r="M848" s="27">
        <f>IF(G848="","",VLOOKUP(G848,WMS!$E$3:$U$3000,7,0)*L848)</f>
        <v>24</v>
      </c>
      <c r="N848" s="28" t="str">
        <f>IF(G848="","",VLOOKUP(G848,WMS!$E$3:$U$3000,17,0))</f>
        <v>A27-301</v>
      </c>
      <c r="O848" s="29">
        <f t="shared" si="140"/>
        <v>6.52</v>
      </c>
      <c r="P848" s="29">
        <f t="shared" si="141"/>
        <v>0.108</v>
      </c>
      <c r="Q848" s="26" t="str">
        <f>IF(G848="","",VLOOKUP(G848,WMS!$E$3:$G$3000,2,FALSE))</f>
        <v>KAS19032808</v>
      </c>
      <c r="R848" s="26" t="str">
        <f>IF(G848="","",VLOOKUP(G848,WMS!$E$3:$G$3000,3,FALSE))</f>
        <v>KAS1903280802</v>
      </c>
      <c r="S848" s="17" t="str">
        <f>IF(R848="","",VLOOKUP(R848,CUSTOMS!$E$3:$N$2548,2,FALSE))</f>
        <v>8518300000</v>
      </c>
      <c r="T848" s="17" t="str">
        <f>IF(R848="","",VLOOKUP(R848,CUSTOMS!$E$3:$N$2548,3,FALSE))</f>
        <v>耳机</v>
      </c>
      <c r="U848" s="18">
        <f t="shared" si="142"/>
        <v>24</v>
      </c>
      <c r="V848" s="18" t="str">
        <f>IF(R848="","",VLOOKUP(R848,CUSTOMS!$E$3:$N$2548,5,FALSE))</f>
        <v>个</v>
      </c>
      <c r="W848" s="33">
        <f>IF(R848="","",VLOOKUP(R848,CUSTOMS!$E$3:$N$2548,6,FALSE))</f>
        <v>4.0502000000000002</v>
      </c>
      <c r="X848" s="33">
        <f t="shared" si="143"/>
        <v>97.204800000000006</v>
      </c>
      <c r="Y848" s="18" t="str">
        <f>IF(R848="","",VLOOKUP(R848,CUSTOMS!$E$3:$N$2548,8,FALSE))</f>
        <v>美元</v>
      </c>
      <c r="Z848" s="18" t="str">
        <f>IF(R848="","",VLOOKUP(R848,CUSTOMS!$E$3:$N$2548,9,FALSE))</f>
        <v>中国</v>
      </c>
      <c r="AA848" s="18" t="str">
        <f>IF(R848="","",VLOOKUP(R848,CUSTOMS!$E$3:$N$2548,10,FALSE))</f>
        <v>美国</v>
      </c>
      <c r="AB848" s="33">
        <f>IF(R848="","",VLOOKUP(G848,WMS!$E$3:$T$3000,15,FALSE))</f>
        <v>0.21</v>
      </c>
      <c r="AC848" s="33">
        <f t="shared" si="144"/>
        <v>5.04</v>
      </c>
      <c r="AD848" s="33" t="str">
        <f>IF(S848="","",VLOOKUP(S848,海关监管条件!$A$1:$B$3000,2,FALSE))</f>
        <v xml:space="preserve">无 </v>
      </c>
    </row>
    <row r="849" spans="1:30">
      <c r="A849" s="2">
        <v>43671</v>
      </c>
      <c r="B849" s="2">
        <v>43672</v>
      </c>
      <c r="C849" s="2" t="s">
        <v>4313</v>
      </c>
      <c r="D849" s="19" t="s">
        <v>1550</v>
      </c>
      <c r="E849" s="19" t="s">
        <v>3585</v>
      </c>
      <c r="F849" s="19">
        <v>42702399</v>
      </c>
      <c r="G849" s="17" t="str">
        <f t="shared" si="138"/>
        <v>KG-ARI-1903-00107-02506/42702399</v>
      </c>
      <c r="H849" s="18">
        <f>IF(G849="","",VLOOKUP(G849,WMS!$E$3:$Q$3000,7,FALSE))</f>
        <v>6</v>
      </c>
      <c r="I849" s="18">
        <f>IF(G849="","",VLOOKUP(G849,WMS!$E$3:$Q$3000,8,FALSE))</f>
        <v>1.77</v>
      </c>
      <c r="J849" s="18">
        <f>IF(G849="","",VLOOKUP(G849,WMS!$E$3:$Q$3000,13,FALSE))</f>
        <v>2.7E-2</v>
      </c>
      <c r="K849" s="26" t="b">
        <f t="shared" si="139"/>
        <v>1</v>
      </c>
      <c r="L849" s="7">
        <v>3</v>
      </c>
      <c r="M849" s="27">
        <f>IF(G849="","",VLOOKUP(G849,WMS!$E$3:$U$3000,7,0)*L849)</f>
        <v>18</v>
      </c>
      <c r="N849" s="28" t="str">
        <f>IF(G849="","",VLOOKUP(G849,WMS!$E$3:$U$3000,17,0))</f>
        <v>A27-301</v>
      </c>
      <c r="O849" s="29">
        <f t="shared" si="140"/>
        <v>5.3100000000000005</v>
      </c>
      <c r="P849" s="29">
        <f t="shared" si="141"/>
        <v>8.1000000000000003E-2</v>
      </c>
      <c r="Q849" s="26" t="str">
        <f>IF(G849="","",VLOOKUP(G849,WMS!$E$3:$G$3000,2,FALSE))</f>
        <v>KAS19032808</v>
      </c>
      <c r="R849" s="26" t="str">
        <f>IF(G849="","",VLOOKUP(G849,WMS!$E$3:$G$3000,3,FALSE))</f>
        <v>KAS1903280802</v>
      </c>
      <c r="S849" s="17" t="str">
        <f>IF(R849="","",VLOOKUP(R849,CUSTOMS!$E$3:$N$2548,2,FALSE))</f>
        <v>8518300000</v>
      </c>
      <c r="T849" s="17" t="str">
        <f>IF(R849="","",VLOOKUP(R849,CUSTOMS!$E$3:$N$2548,3,FALSE))</f>
        <v>耳机</v>
      </c>
      <c r="U849" s="18">
        <f t="shared" si="142"/>
        <v>18</v>
      </c>
      <c r="V849" s="18" t="str">
        <f>IF(R849="","",VLOOKUP(R849,CUSTOMS!$E$3:$N$2548,5,FALSE))</f>
        <v>个</v>
      </c>
      <c r="W849" s="33">
        <f>IF(R849="","",VLOOKUP(R849,CUSTOMS!$E$3:$N$2548,6,FALSE))</f>
        <v>4.0502000000000002</v>
      </c>
      <c r="X849" s="33">
        <f t="shared" si="143"/>
        <v>72.903600000000012</v>
      </c>
      <c r="Y849" s="18" t="str">
        <f>IF(R849="","",VLOOKUP(R849,CUSTOMS!$E$3:$N$2548,8,FALSE))</f>
        <v>美元</v>
      </c>
      <c r="Z849" s="18" t="str">
        <f>IF(R849="","",VLOOKUP(R849,CUSTOMS!$E$3:$N$2548,9,FALSE))</f>
        <v>中国</v>
      </c>
      <c r="AA849" s="18" t="str">
        <f>IF(R849="","",VLOOKUP(R849,CUSTOMS!$E$3:$N$2548,10,FALSE))</f>
        <v>美国</v>
      </c>
      <c r="AB849" s="33">
        <f>IF(R849="","",VLOOKUP(G849,WMS!$E$3:$T$3000,15,FALSE))</f>
        <v>0.21166666666666667</v>
      </c>
      <c r="AC849" s="33">
        <f t="shared" si="144"/>
        <v>3.81</v>
      </c>
      <c r="AD849" s="33" t="str">
        <f>IF(S849="","",VLOOKUP(S849,海关监管条件!$A$1:$B$3000,2,FALSE))</f>
        <v xml:space="preserve">无 </v>
      </c>
    </row>
    <row r="850" spans="1:30">
      <c r="A850" s="2">
        <v>43671</v>
      </c>
      <c r="B850" s="2">
        <v>43672</v>
      </c>
      <c r="C850" s="2" t="s">
        <v>4313</v>
      </c>
      <c r="D850" s="3" t="s">
        <v>1341</v>
      </c>
      <c r="E850" s="3" t="s">
        <v>3475</v>
      </c>
      <c r="F850" s="3" t="s">
        <v>3477</v>
      </c>
      <c r="G850" s="17" t="str">
        <f t="shared" si="138"/>
        <v>KG-ARI-1903-00107-02955/42551225</v>
      </c>
      <c r="H850" s="18">
        <f>IF(G850="","",VLOOKUP(G850,WMS!$E$3:$Q$3000,7,FALSE))</f>
        <v>12</v>
      </c>
      <c r="I850" s="18">
        <f>IF(G850="","",VLOOKUP(G850,WMS!$E$3:$Q$3000,8,FALSE))</f>
        <v>2</v>
      </c>
      <c r="J850" s="18">
        <f>IF(G850="","",VLOOKUP(G850,WMS!$E$3:$Q$3000,13,FALSE))</f>
        <v>1.4E-2</v>
      </c>
      <c r="K850" s="26" t="b">
        <f t="shared" si="139"/>
        <v>1</v>
      </c>
      <c r="L850" s="7">
        <v>4</v>
      </c>
      <c r="M850" s="27">
        <f>IF(G850="","",VLOOKUP(G850,WMS!$E$3:$U$3000,7,0)*L850)</f>
        <v>48</v>
      </c>
      <c r="N850" s="28" t="str">
        <f>IF(G850="","",VLOOKUP(G850,WMS!$E$3:$U$3000,17,0))</f>
        <v>A22-203</v>
      </c>
      <c r="O850" s="29">
        <f t="shared" si="140"/>
        <v>8</v>
      </c>
      <c r="P850" s="29">
        <f t="shared" si="141"/>
        <v>5.6000000000000001E-2</v>
      </c>
      <c r="Q850" s="26" t="str">
        <f>IF(G850="","",VLOOKUP(G850,WMS!$E$3:$G$3000,2,FALSE))</f>
        <v>KAS19031402</v>
      </c>
      <c r="R850" s="26" t="str">
        <f>IF(G850="","",VLOOKUP(G850,WMS!$E$3:$G$3000,3,FALSE))</f>
        <v>KAS190314020303</v>
      </c>
      <c r="S850" s="17" t="str">
        <f>IF(R850="","",VLOOKUP(R850,CUSTOMS!$E$3:$N$2548,2,FALSE))</f>
        <v>9620000000</v>
      </c>
      <c r="T850" s="17" t="str">
        <f>IF(R850="","",VLOOKUP(R850,CUSTOMS!$E$3:$N$2548,3,FALSE))</f>
        <v>自拍杆</v>
      </c>
      <c r="U850" s="18">
        <f t="shared" si="142"/>
        <v>48</v>
      </c>
      <c r="V850" s="18" t="str">
        <f>IF(R850="","",VLOOKUP(R850,CUSTOMS!$E$3:$N$2548,5,FALSE))</f>
        <v>个</v>
      </c>
      <c r="W850" s="33">
        <f>IF(R850="","",VLOOKUP(R850,CUSTOMS!$E$3:$N$2548,6,FALSE))</f>
        <v>1.8</v>
      </c>
      <c r="X850" s="33">
        <f t="shared" si="143"/>
        <v>86.4</v>
      </c>
      <c r="Y850" s="18" t="str">
        <f>IF(R850="","",VLOOKUP(R850,CUSTOMS!$E$3:$N$2548,8,FALSE))</f>
        <v>美元</v>
      </c>
      <c r="Z850" s="18" t="str">
        <f>IF(R850="","",VLOOKUP(R850,CUSTOMS!$E$3:$N$2548,9,FALSE))</f>
        <v>中国</v>
      </c>
      <c r="AA850" s="18" t="str">
        <f>IF(R850="","",VLOOKUP(R850,CUSTOMS!$E$3:$N$2548,10,FALSE))</f>
        <v>美国</v>
      </c>
      <c r="AB850" s="33">
        <f>IF(R850="","",VLOOKUP(G850,WMS!$E$3:$T$3000,15,FALSE))</f>
        <v>0.15833333333333333</v>
      </c>
      <c r="AC850" s="33">
        <f t="shared" si="144"/>
        <v>7.6</v>
      </c>
      <c r="AD850" s="33" t="str">
        <f>IF(S850="","",VLOOKUP(S850,海关监管条件!$A$1:$B$3000,2,FALSE))</f>
        <v>无</v>
      </c>
    </row>
    <row r="851" spans="1:30">
      <c r="A851" s="2">
        <v>43671</v>
      </c>
      <c r="B851" s="2">
        <v>43672</v>
      </c>
      <c r="C851" s="2" t="s">
        <v>4313</v>
      </c>
      <c r="D851" s="3" t="s">
        <v>1341</v>
      </c>
      <c r="E851" s="3" t="s">
        <v>3475</v>
      </c>
      <c r="F851" s="3" t="s">
        <v>4314</v>
      </c>
      <c r="G851" s="17" t="str">
        <f t="shared" si="138"/>
        <v>KG-ARI-1903-00107-02955/42604570</v>
      </c>
      <c r="H851" s="18">
        <f>IF(G851="","",VLOOKUP(G851,WMS!$E$3:$Q$3000,7,FALSE))</f>
        <v>12</v>
      </c>
      <c r="I851" s="18">
        <f>IF(G851="","",VLOOKUP(G851,WMS!$E$3:$Q$3000,8,FALSE))</f>
        <v>0.9</v>
      </c>
      <c r="J851" s="18">
        <f>IF(G851="","",VLOOKUP(G851,WMS!$E$3:$Q$3000,13,FALSE))</f>
        <v>0.01</v>
      </c>
      <c r="K851" s="26" t="b">
        <f t="shared" si="139"/>
        <v>1</v>
      </c>
      <c r="L851" s="7">
        <v>3</v>
      </c>
      <c r="M851" s="27">
        <f>IF(G851="","",VLOOKUP(G851,WMS!$E$3:$U$3000,7,0)*L851)</f>
        <v>36</v>
      </c>
      <c r="N851" s="28" t="str">
        <f>IF(G851="","",VLOOKUP(G851,WMS!$E$3:$U$3000,17,0))</f>
        <v>A22-203</v>
      </c>
      <c r="O851" s="29">
        <f t="shared" si="140"/>
        <v>2.7</v>
      </c>
      <c r="P851" s="29">
        <f t="shared" si="141"/>
        <v>0.03</v>
      </c>
      <c r="Q851" s="26" t="str">
        <f>IF(G851="","",VLOOKUP(G851,WMS!$E$3:$G$3000,2,FALSE))</f>
        <v>KAS19031403</v>
      </c>
      <c r="R851" s="26" t="str">
        <f>IF(G851="","",VLOOKUP(G851,WMS!$E$3:$G$3000,3,FALSE))</f>
        <v>KAS1903140301</v>
      </c>
      <c r="S851" s="17" t="str">
        <f>IF(R851="","",VLOOKUP(R851,CUSTOMS!$E$3:$N$2548,2,FALSE))</f>
        <v>8504409999</v>
      </c>
      <c r="T851" s="17" t="str">
        <f>IF(R851="","",VLOOKUP(R851,CUSTOMS!$E$3:$N$2548,3,FALSE))</f>
        <v>充电器</v>
      </c>
      <c r="U851" s="18">
        <f t="shared" si="142"/>
        <v>36</v>
      </c>
      <c r="V851" s="18" t="str">
        <f>IF(R851="","",VLOOKUP(R851,CUSTOMS!$E$3:$N$2548,5,FALSE))</f>
        <v>个</v>
      </c>
      <c r="W851" s="33">
        <f>IF(R851="","",VLOOKUP(R851,CUSTOMS!$E$3:$N$2548,6,FALSE))</f>
        <v>1.7</v>
      </c>
      <c r="X851" s="33">
        <f t="shared" si="143"/>
        <v>61.199999999999996</v>
      </c>
      <c r="Y851" s="18" t="str">
        <f>IF(R851="","",VLOOKUP(R851,CUSTOMS!$E$3:$N$2548,8,FALSE))</f>
        <v>美元</v>
      </c>
      <c r="Z851" s="18" t="str">
        <f>IF(R851="","",VLOOKUP(R851,CUSTOMS!$E$3:$N$2548,9,FALSE))</f>
        <v>中国</v>
      </c>
      <c r="AA851" s="18" t="str">
        <f>IF(R851="","",VLOOKUP(R851,CUSTOMS!$E$3:$N$2548,10,FALSE))</f>
        <v>美国</v>
      </c>
      <c r="AB851" s="33">
        <f>IF(R851="","",VLOOKUP(G851,WMS!$E$3:$T$3000,15,FALSE))</f>
        <v>1.9166666666666665E-2</v>
      </c>
      <c r="AC851" s="33">
        <f t="shared" si="144"/>
        <v>0.69</v>
      </c>
      <c r="AD851" s="33" t="str">
        <f>IF(S851="","",VLOOKUP(S851,海关监管条件!$A$1:$B$3000,2,FALSE))</f>
        <v>无</v>
      </c>
    </row>
    <row r="852" spans="1:30">
      <c r="A852" s="2">
        <v>43671</v>
      </c>
      <c r="B852" s="2">
        <v>43672</v>
      </c>
      <c r="C852" s="2" t="s">
        <v>4313</v>
      </c>
      <c r="D852" s="3" t="s">
        <v>1360</v>
      </c>
      <c r="E852" s="3" t="s">
        <v>3486</v>
      </c>
      <c r="F852" s="3" t="s">
        <v>4315</v>
      </c>
      <c r="G852" s="17" t="str">
        <f t="shared" si="138"/>
        <v>KG-ARI-1903-00109-02595/68465001</v>
      </c>
      <c r="H852" s="18">
        <f>IF(G852="","",VLOOKUP(G852,WMS!$E$3:$Q$3000,7,FALSE))</f>
        <v>6</v>
      </c>
      <c r="I852" s="18">
        <f>IF(G852="","",VLOOKUP(G852,WMS!$E$3:$Q$3000,8,FALSE))</f>
        <v>1.6</v>
      </c>
      <c r="J852" s="18">
        <f>IF(G852="","",VLOOKUP(G852,WMS!$E$3:$Q$3000,13,FALSE))</f>
        <v>8.0000000000000002E-3</v>
      </c>
      <c r="K852" s="26" t="b">
        <f t="shared" si="139"/>
        <v>1</v>
      </c>
      <c r="L852" s="7">
        <v>2</v>
      </c>
      <c r="M852" s="27">
        <f>IF(G852="","",VLOOKUP(G852,WMS!$E$3:$U$3000,7,0)*L852)</f>
        <v>12</v>
      </c>
      <c r="N852" s="28" t="str">
        <f>IF(G852="","",VLOOKUP(G852,WMS!$E$3:$U$3000,17,0))</f>
        <v>A18-303</v>
      </c>
      <c r="O852" s="29">
        <f t="shared" si="140"/>
        <v>3.2</v>
      </c>
      <c r="P852" s="29">
        <f t="shared" si="141"/>
        <v>1.6E-2</v>
      </c>
      <c r="Q852" s="26" t="str">
        <f>IF(G852="","",VLOOKUP(G852,WMS!$E$3:$G$3000,2,FALSE))</f>
        <v>KAS19031501</v>
      </c>
      <c r="R852" s="26" t="str">
        <f>IF(G852="","",VLOOKUP(G852,WMS!$E$3:$G$3000,3,FALSE))</f>
        <v>KAS1903150101</v>
      </c>
      <c r="S852" s="17">
        <f>IF(R852="","",VLOOKUP(R852,CUSTOMS!$E$3:$N$2548,2,FALSE))</f>
        <v>4202320000</v>
      </c>
      <c r="T852" s="17" t="str">
        <f>IF(R852="","",VLOOKUP(R852,CUSTOMS!$E$3:$N$2548,3,FALSE))</f>
        <v>钱包（PU）</v>
      </c>
      <c r="U852" s="18">
        <f t="shared" si="142"/>
        <v>12</v>
      </c>
      <c r="V852" s="18" t="str">
        <f>IF(R852="","",VLOOKUP(R852,CUSTOMS!$E$3:$N$2548,5,FALSE))</f>
        <v>个</v>
      </c>
      <c r="W852" s="33">
        <f>IF(R852="","",VLOOKUP(R852,CUSTOMS!$E$3:$N$2548,6,FALSE))</f>
        <v>2.75</v>
      </c>
      <c r="X852" s="33">
        <f t="shared" si="143"/>
        <v>33</v>
      </c>
      <c r="Y852" s="18" t="str">
        <f>IF(R852="","",VLOOKUP(R852,CUSTOMS!$E$3:$N$2548,8,FALSE))</f>
        <v>美元</v>
      </c>
      <c r="Z852" s="18" t="str">
        <f>IF(R852="","",VLOOKUP(R852,CUSTOMS!$E$3:$N$2548,9,FALSE))</f>
        <v>中国</v>
      </c>
      <c r="AA852" s="18" t="str">
        <f>IF(R852="","",VLOOKUP(R852,CUSTOMS!$E$3:$N$2548,10,FALSE))</f>
        <v>美国</v>
      </c>
      <c r="AB852" s="33">
        <f>IF(R852="","",VLOOKUP(G852,WMS!$E$3:$T$3000,15,FALSE))</f>
        <v>0.22999999999999998</v>
      </c>
      <c r="AC852" s="33">
        <f t="shared" si="144"/>
        <v>2.76</v>
      </c>
      <c r="AD852" s="33" t="str">
        <f>IF(S852="","",VLOOKUP(S852,海关监管条件!$A$1:$B$3000,2,FALSE))</f>
        <v>无</v>
      </c>
    </row>
    <row r="853" spans="1:30">
      <c r="A853" s="2">
        <v>43671</v>
      </c>
      <c r="B853" s="2">
        <v>43672</v>
      </c>
      <c r="C853" s="2" t="s">
        <v>4313</v>
      </c>
      <c r="D853" s="3" t="s">
        <v>1360</v>
      </c>
      <c r="E853" s="3" t="s">
        <v>3486</v>
      </c>
      <c r="F853" s="3" t="s">
        <v>4316</v>
      </c>
      <c r="G853" s="17" t="str">
        <f t="shared" si="138"/>
        <v>KG-ARI-1903-00109-02595/69055102</v>
      </c>
      <c r="H853" s="18">
        <f>IF(G853="","",VLOOKUP(G853,WMS!$E$3:$Q$3000,7,FALSE))</f>
        <v>6</v>
      </c>
      <c r="I853" s="18">
        <f>IF(G853="","",VLOOKUP(G853,WMS!$E$3:$Q$3000,8,FALSE))</f>
        <v>2.6</v>
      </c>
      <c r="J853" s="18">
        <f>IF(G853="","",VLOOKUP(G853,WMS!$E$3:$Q$3000,13,FALSE))</f>
        <v>0.04</v>
      </c>
      <c r="K853" s="26" t="b">
        <f t="shared" si="139"/>
        <v>1</v>
      </c>
      <c r="L853" s="7">
        <v>3</v>
      </c>
      <c r="M853" s="27">
        <f>IF(G853="","",VLOOKUP(G853,WMS!$E$3:$U$3000,7,0)*L853)</f>
        <v>18</v>
      </c>
      <c r="N853" s="28" t="str">
        <f>IF(G853="","",VLOOKUP(G853,WMS!$E$3:$U$3000,17,0))</f>
        <v>A18-304</v>
      </c>
      <c r="O853" s="29">
        <f t="shared" si="140"/>
        <v>7.8000000000000007</v>
      </c>
      <c r="P853" s="29">
        <f t="shared" si="141"/>
        <v>0.12</v>
      </c>
      <c r="Q853" s="26" t="str">
        <f>IF(G853="","",VLOOKUP(G853,WMS!$E$3:$G$3000,2,FALSE))</f>
        <v>KAS19031501</v>
      </c>
      <c r="R853" s="26" t="str">
        <f>IF(G853="","",VLOOKUP(G853,WMS!$E$3:$G$3000,3,FALSE))</f>
        <v>KAS1903150102</v>
      </c>
      <c r="S853" s="17" t="str">
        <f>IF(R853="","",VLOOKUP(R853,CUSTOMS!$E$3:$N$2548,2,FALSE))</f>
        <v>4202220000</v>
      </c>
      <c r="T853" s="17" t="str">
        <f>IF(R853="","",VLOOKUP(R853,CUSTOMS!$E$3:$N$2548,3,FALSE))</f>
        <v>单肩包（PU）</v>
      </c>
      <c r="U853" s="18">
        <f t="shared" si="142"/>
        <v>18</v>
      </c>
      <c r="V853" s="18" t="str">
        <f>IF(R853="","",VLOOKUP(R853,CUSTOMS!$E$3:$N$2548,5,FALSE))</f>
        <v>个</v>
      </c>
      <c r="W853" s="33">
        <f>IF(R853="","",VLOOKUP(R853,CUSTOMS!$E$3:$N$2548,6,FALSE))</f>
        <v>2.8</v>
      </c>
      <c r="X853" s="33">
        <f t="shared" si="143"/>
        <v>50.4</v>
      </c>
      <c r="Y853" s="18" t="str">
        <f>IF(R853="","",VLOOKUP(R853,CUSTOMS!$E$3:$N$2548,8,FALSE))</f>
        <v>美元</v>
      </c>
      <c r="Z853" s="18" t="str">
        <f>IF(R853="","",VLOOKUP(R853,CUSTOMS!$E$3:$N$2548,9,FALSE))</f>
        <v>中国</v>
      </c>
      <c r="AA853" s="18" t="str">
        <f>IF(R853="","",VLOOKUP(R853,CUSTOMS!$E$3:$N$2548,10,FALSE))</f>
        <v>美国</v>
      </c>
      <c r="AB853" s="33">
        <f>IF(R853="","",VLOOKUP(G853,WMS!$E$3:$T$3000,15,FALSE))</f>
        <v>0.25</v>
      </c>
      <c r="AC853" s="33">
        <f t="shared" si="144"/>
        <v>4.5</v>
      </c>
      <c r="AD853" s="33" t="str">
        <f>IF(S853="","",VLOOKUP(S853,海关监管条件!$A$1:$B$3000,2,FALSE))</f>
        <v>无</v>
      </c>
    </row>
    <row r="854" spans="1:30">
      <c r="A854" s="2">
        <v>43671</v>
      </c>
      <c r="B854" s="2">
        <v>43672</v>
      </c>
      <c r="C854" s="2" t="s">
        <v>4313</v>
      </c>
      <c r="D854" s="3" t="s">
        <v>1360</v>
      </c>
      <c r="E854" s="3" t="s">
        <v>3486</v>
      </c>
      <c r="F854" s="3" t="s">
        <v>4317</v>
      </c>
      <c r="G854" s="17" t="str">
        <f t="shared" ref="G854:G917" si="145">IF(F854="","",E854&amp;"/"&amp;F854)</f>
        <v>KG-ARI-1903-00109-02595/69055119</v>
      </c>
      <c r="H854" s="18">
        <f>IF(G854="","",VLOOKUP(G854,WMS!$E$3:$Q$3000,7,FALSE))</f>
        <v>6</v>
      </c>
      <c r="I854" s="18">
        <f>IF(G854="","",VLOOKUP(G854,WMS!$E$3:$Q$3000,8,FALSE))</f>
        <v>2.6</v>
      </c>
      <c r="J854" s="18">
        <f>IF(G854="","",VLOOKUP(G854,WMS!$E$3:$Q$3000,13,FALSE))</f>
        <v>0.04</v>
      </c>
      <c r="K854" s="26" t="b">
        <f t="shared" ref="K854:K917" si="146">IF(M854="","",EXACT(H854,M854/L854))</f>
        <v>1</v>
      </c>
      <c r="L854" s="7">
        <v>3</v>
      </c>
      <c r="M854" s="27">
        <f>IF(G854="","",VLOOKUP(G854,WMS!$E$3:$U$3000,7,0)*L854)</f>
        <v>18</v>
      </c>
      <c r="N854" s="28" t="str">
        <f>IF(G854="","",VLOOKUP(G854,WMS!$E$3:$U$3000,17,0))</f>
        <v>A18-304</v>
      </c>
      <c r="O854" s="29">
        <f t="shared" ref="O854:O917" si="147">IF(L854="","",I854*L854)</f>
        <v>7.8000000000000007</v>
      </c>
      <c r="P854" s="29">
        <f t="shared" ref="P854:P917" si="148">IF(L854="","",J854*L854)</f>
        <v>0.12</v>
      </c>
      <c r="Q854" s="26" t="str">
        <f>IF(G854="","",VLOOKUP(G854,WMS!$E$3:$G$3000,2,FALSE))</f>
        <v>KAS19031501</v>
      </c>
      <c r="R854" s="26" t="str">
        <f>IF(G854="","",VLOOKUP(G854,WMS!$E$3:$G$3000,3,FALSE))</f>
        <v>KAS1903150102</v>
      </c>
      <c r="S854" s="17" t="str">
        <f>IF(R854="","",VLOOKUP(R854,CUSTOMS!$E$3:$N$2548,2,FALSE))</f>
        <v>4202220000</v>
      </c>
      <c r="T854" s="17" t="str">
        <f>IF(R854="","",VLOOKUP(R854,CUSTOMS!$E$3:$N$2548,3,FALSE))</f>
        <v>单肩包（PU）</v>
      </c>
      <c r="U854" s="18">
        <f t="shared" ref="U854:U917" si="149">IF(V854="","",IF(V854="千克",M854*AB854,M854))</f>
        <v>18</v>
      </c>
      <c r="V854" s="18" t="str">
        <f>IF(R854="","",VLOOKUP(R854,CUSTOMS!$E$3:$N$2548,5,FALSE))</f>
        <v>个</v>
      </c>
      <c r="W854" s="33">
        <f>IF(R854="","",VLOOKUP(R854,CUSTOMS!$E$3:$N$2548,6,FALSE))</f>
        <v>2.8</v>
      </c>
      <c r="X854" s="33">
        <f t="shared" ref="X854:X917" si="150">IF(W854="","",U854*W854)</f>
        <v>50.4</v>
      </c>
      <c r="Y854" s="18" t="str">
        <f>IF(R854="","",VLOOKUP(R854,CUSTOMS!$E$3:$N$2548,8,FALSE))</f>
        <v>美元</v>
      </c>
      <c r="Z854" s="18" t="str">
        <f>IF(R854="","",VLOOKUP(R854,CUSTOMS!$E$3:$N$2548,9,FALSE))</f>
        <v>中国</v>
      </c>
      <c r="AA854" s="18" t="str">
        <f>IF(R854="","",VLOOKUP(R854,CUSTOMS!$E$3:$N$2548,10,FALSE))</f>
        <v>美国</v>
      </c>
      <c r="AB854" s="33">
        <f>IF(R854="","",VLOOKUP(G854,WMS!$E$3:$T$3000,15,FALSE))</f>
        <v>0.25</v>
      </c>
      <c r="AC854" s="33">
        <f t="shared" ref="AC854:AC917" si="151">IF(AB854="","",M854*AB854)</f>
        <v>4.5</v>
      </c>
      <c r="AD854" s="33" t="str">
        <f>IF(S854="","",VLOOKUP(S854,海关监管条件!$A$1:$B$3000,2,FALSE))</f>
        <v>无</v>
      </c>
    </row>
    <row r="855" spans="1:30">
      <c r="A855" s="2">
        <v>43671</v>
      </c>
      <c r="B855" s="2">
        <v>43672</v>
      </c>
      <c r="C855" s="2" t="s">
        <v>4313</v>
      </c>
      <c r="D855" s="3" t="s">
        <v>1360</v>
      </c>
      <c r="E855" s="3" t="s">
        <v>3486</v>
      </c>
      <c r="F855" s="3" t="s">
        <v>4318</v>
      </c>
      <c r="G855" s="17" t="str">
        <f t="shared" si="145"/>
        <v>KG-ARI-1903-00109-02595/69075490</v>
      </c>
      <c r="H855" s="18">
        <f>IF(G855="","",VLOOKUP(G855,WMS!$E$3:$Q$3000,7,FALSE))</f>
        <v>6</v>
      </c>
      <c r="I855" s="18">
        <f>IF(G855="","",VLOOKUP(G855,WMS!$E$3:$Q$3000,8,FALSE))</f>
        <v>0.95</v>
      </c>
      <c r="J855" s="18">
        <f>IF(G855="","",VLOOKUP(G855,WMS!$E$3:$Q$3000,13,FALSE))</f>
        <v>6.0000000000000001E-3</v>
      </c>
      <c r="K855" s="26" t="b">
        <f t="shared" si="146"/>
        <v>1</v>
      </c>
      <c r="L855" s="7">
        <v>3</v>
      </c>
      <c r="M855" s="27">
        <f>IF(G855="","",VLOOKUP(G855,WMS!$E$3:$U$3000,7,0)*L855)</f>
        <v>18</v>
      </c>
      <c r="N855" s="28" t="str">
        <f>IF(G855="","",VLOOKUP(G855,WMS!$E$3:$U$3000,17,0))</f>
        <v>A18-303</v>
      </c>
      <c r="O855" s="29">
        <f t="shared" si="147"/>
        <v>2.8499999999999996</v>
      </c>
      <c r="P855" s="29">
        <f t="shared" si="148"/>
        <v>1.8000000000000002E-2</v>
      </c>
      <c r="Q855" s="26" t="str">
        <f>IF(G855="","",VLOOKUP(G855,WMS!$E$3:$G$3000,2,FALSE))</f>
        <v>KAS19031501</v>
      </c>
      <c r="R855" s="26" t="str">
        <f>IF(G855="","",VLOOKUP(G855,WMS!$E$3:$G$3000,3,FALSE))</f>
        <v>KAS1903150101</v>
      </c>
      <c r="S855" s="17">
        <f>IF(R855="","",VLOOKUP(R855,CUSTOMS!$E$3:$N$2548,2,FALSE))</f>
        <v>4202320000</v>
      </c>
      <c r="T855" s="17" t="str">
        <f>IF(R855="","",VLOOKUP(R855,CUSTOMS!$E$3:$N$2548,3,FALSE))</f>
        <v>钱包（PU）</v>
      </c>
      <c r="U855" s="18">
        <f t="shared" si="149"/>
        <v>18</v>
      </c>
      <c r="V855" s="18" t="str">
        <f>IF(R855="","",VLOOKUP(R855,CUSTOMS!$E$3:$N$2548,5,FALSE))</f>
        <v>个</v>
      </c>
      <c r="W855" s="33">
        <f>IF(R855="","",VLOOKUP(R855,CUSTOMS!$E$3:$N$2548,6,FALSE))</f>
        <v>2.75</v>
      </c>
      <c r="X855" s="33">
        <f t="shared" si="150"/>
        <v>49.5</v>
      </c>
      <c r="Y855" s="18" t="str">
        <f>IF(R855="","",VLOOKUP(R855,CUSTOMS!$E$3:$N$2548,8,FALSE))</f>
        <v>美元</v>
      </c>
      <c r="Z855" s="18" t="str">
        <f>IF(R855="","",VLOOKUP(R855,CUSTOMS!$E$3:$N$2548,9,FALSE))</f>
        <v>中国</v>
      </c>
      <c r="AA855" s="18" t="str">
        <f>IF(R855="","",VLOOKUP(R855,CUSTOMS!$E$3:$N$2548,10,FALSE))</f>
        <v>美国</v>
      </c>
      <c r="AB855" s="33">
        <f>IF(R855="","",VLOOKUP(G855,WMS!$E$3:$T$3000,15,FALSE))</f>
        <v>0.13333333333333333</v>
      </c>
      <c r="AC855" s="33">
        <f t="shared" si="151"/>
        <v>2.4</v>
      </c>
      <c r="AD855" s="33" t="str">
        <f>IF(S855="","",VLOOKUP(S855,海关监管条件!$A$1:$B$3000,2,FALSE))</f>
        <v>无</v>
      </c>
    </row>
    <row r="856" spans="1:30">
      <c r="A856" s="2">
        <v>43671</v>
      </c>
      <c r="B856" s="2">
        <v>43672</v>
      </c>
      <c r="C856" s="2" t="s">
        <v>4313</v>
      </c>
      <c r="D856" s="3" t="s">
        <v>1360</v>
      </c>
      <c r="E856" s="3" t="s">
        <v>3486</v>
      </c>
      <c r="F856" s="3" t="s">
        <v>4319</v>
      </c>
      <c r="G856" s="17" t="str">
        <f t="shared" si="145"/>
        <v>KG-ARI-1903-00109-02595/69075506</v>
      </c>
      <c r="H856" s="18">
        <f>IF(G856="","",VLOOKUP(G856,WMS!$E$3:$Q$3000,7,FALSE))</f>
        <v>6</v>
      </c>
      <c r="I856" s="18">
        <f>IF(G856="","",VLOOKUP(G856,WMS!$E$3:$Q$3000,8,FALSE))</f>
        <v>0.9</v>
      </c>
      <c r="J856" s="18">
        <f>IF(G856="","",VLOOKUP(G856,WMS!$E$3:$Q$3000,13,FALSE))</f>
        <v>6.0000000000000001E-3</v>
      </c>
      <c r="K856" s="26" t="b">
        <f t="shared" si="146"/>
        <v>1</v>
      </c>
      <c r="L856" s="7">
        <v>2</v>
      </c>
      <c r="M856" s="27">
        <f>IF(G856="","",VLOOKUP(G856,WMS!$E$3:$U$3000,7,0)*L856)</f>
        <v>12</v>
      </c>
      <c r="N856" s="28" t="str">
        <f>IF(G856="","",VLOOKUP(G856,WMS!$E$3:$U$3000,17,0))</f>
        <v>A18-303</v>
      </c>
      <c r="O856" s="29">
        <f t="shared" si="147"/>
        <v>1.8</v>
      </c>
      <c r="P856" s="29">
        <f t="shared" si="148"/>
        <v>1.2E-2</v>
      </c>
      <c r="Q856" s="26" t="str">
        <f>IF(G856="","",VLOOKUP(G856,WMS!$E$3:$G$3000,2,FALSE))</f>
        <v>KAS19031501</v>
      </c>
      <c r="R856" s="26" t="str">
        <f>IF(G856="","",VLOOKUP(G856,WMS!$E$3:$G$3000,3,FALSE))</f>
        <v>KAS1903150101</v>
      </c>
      <c r="S856" s="17">
        <f>IF(R856="","",VLOOKUP(R856,CUSTOMS!$E$3:$N$2548,2,FALSE))</f>
        <v>4202320000</v>
      </c>
      <c r="T856" s="17" t="str">
        <f>IF(R856="","",VLOOKUP(R856,CUSTOMS!$E$3:$N$2548,3,FALSE))</f>
        <v>钱包（PU）</v>
      </c>
      <c r="U856" s="18">
        <f t="shared" si="149"/>
        <v>12</v>
      </c>
      <c r="V856" s="18" t="str">
        <f>IF(R856="","",VLOOKUP(R856,CUSTOMS!$E$3:$N$2548,5,FALSE))</f>
        <v>个</v>
      </c>
      <c r="W856" s="33">
        <f>IF(R856="","",VLOOKUP(R856,CUSTOMS!$E$3:$N$2548,6,FALSE))</f>
        <v>2.75</v>
      </c>
      <c r="X856" s="33">
        <f t="shared" si="150"/>
        <v>33</v>
      </c>
      <c r="Y856" s="18" t="str">
        <f>IF(R856="","",VLOOKUP(R856,CUSTOMS!$E$3:$N$2548,8,FALSE))</f>
        <v>美元</v>
      </c>
      <c r="Z856" s="18" t="str">
        <f>IF(R856="","",VLOOKUP(R856,CUSTOMS!$E$3:$N$2548,9,FALSE))</f>
        <v>中国</v>
      </c>
      <c r="AA856" s="18" t="str">
        <f>IF(R856="","",VLOOKUP(R856,CUSTOMS!$E$3:$N$2548,10,FALSE))</f>
        <v>美国</v>
      </c>
      <c r="AB856" s="33">
        <f>IF(R856="","",VLOOKUP(G856,WMS!$E$3:$T$3000,15,FALSE))</f>
        <v>0.13333333333333333</v>
      </c>
      <c r="AC856" s="33">
        <f t="shared" si="151"/>
        <v>1.6</v>
      </c>
      <c r="AD856" s="33" t="str">
        <f>IF(S856="","",VLOOKUP(S856,海关监管条件!$A$1:$B$3000,2,FALSE))</f>
        <v>无</v>
      </c>
    </row>
    <row r="857" spans="1:30">
      <c r="A857" s="2">
        <v>43671</v>
      </c>
      <c r="B857" s="2">
        <v>43672</v>
      </c>
      <c r="C857" s="2" t="s">
        <v>4313</v>
      </c>
      <c r="D857" s="3" t="s">
        <v>1369</v>
      </c>
      <c r="E857" s="3" t="s">
        <v>3493</v>
      </c>
      <c r="F857" s="3" t="s">
        <v>3137</v>
      </c>
      <c r="G857" s="17" t="str">
        <f t="shared" si="145"/>
        <v>KG-ARI-1903-00109-02598/67891900</v>
      </c>
      <c r="H857" s="18">
        <f>IF(G857="","",VLOOKUP(G857,WMS!$E$3:$Q$3000,7,FALSE))</f>
        <v>12</v>
      </c>
      <c r="I857" s="18">
        <f>IF(G857="","",VLOOKUP(G857,WMS!$E$3:$Q$3000,8,FALSE))</f>
        <v>2.9</v>
      </c>
      <c r="J857" s="18">
        <f>IF(G857="","",VLOOKUP(G857,WMS!$E$3:$Q$3000,13,FALSE))</f>
        <v>1.4E-2</v>
      </c>
      <c r="K857" s="26" t="b">
        <f t="shared" si="146"/>
        <v>1</v>
      </c>
      <c r="L857" s="7">
        <v>2</v>
      </c>
      <c r="M857" s="27">
        <f>IF(G857="","",VLOOKUP(G857,WMS!$E$3:$U$3000,7,0)*L857)</f>
        <v>24</v>
      </c>
      <c r="N857" s="28" t="str">
        <f>IF(G857="","",VLOOKUP(G857,WMS!$E$3:$U$3000,17,0))</f>
        <v>A11-303</v>
      </c>
      <c r="O857" s="29">
        <f t="shared" si="147"/>
        <v>5.8</v>
      </c>
      <c r="P857" s="29">
        <f t="shared" si="148"/>
        <v>2.8000000000000001E-2</v>
      </c>
      <c r="Q857" s="26" t="str">
        <f>IF(G857="","",VLOOKUP(G857,WMS!$E$3:$G$3000,2,FALSE))</f>
        <v>KAS19031503</v>
      </c>
      <c r="R857" s="26" t="str">
        <f>IF(G857="","",VLOOKUP(G857,WMS!$E$3:$G$3000,3,FALSE))</f>
        <v>KAS1903150301</v>
      </c>
      <c r="S857" s="17" t="str">
        <f>IF(R857="","",VLOOKUP(R857,CUSTOMS!$E$3:$N$2548,2,FALSE))</f>
        <v>4202129000</v>
      </c>
      <c r="T857" s="17" t="str">
        <f>IF(R857="","",VLOOKUP(R857,CUSTOMS!$E$3:$N$2548,3,FALSE))</f>
        <v>斜挎包</v>
      </c>
      <c r="U857" s="18">
        <f t="shared" si="149"/>
        <v>24</v>
      </c>
      <c r="V857" s="18" t="str">
        <f>IF(R857="","",VLOOKUP(R857,CUSTOMS!$E$3:$N$2548,5,FALSE))</f>
        <v>个</v>
      </c>
      <c r="W857" s="33">
        <f>IF(R857="","",VLOOKUP(R857,CUSTOMS!$E$3:$N$2548,6,FALSE))</f>
        <v>2.5</v>
      </c>
      <c r="X857" s="33">
        <f t="shared" si="150"/>
        <v>60</v>
      </c>
      <c r="Y857" s="18" t="str">
        <f>IF(R857="","",VLOOKUP(R857,CUSTOMS!$E$3:$N$2548,8,FALSE))</f>
        <v>美元</v>
      </c>
      <c r="Z857" s="18" t="str">
        <f>IF(R857="","",VLOOKUP(R857,CUSTOMS!$E$3:$N$2548,9,FALSE))</f>
        <v>中国</v>
      </c>
      <c r="AA857" s="18" t="str">
        <f>IF(R857="","",VLOOKUP(R857,CUSTOMS!$E$3:$N$2548,10,FALSE))</f>
        <v>美国</v>
      </c>
      <c r="AB857" s="33">
        <f>IF(R857="","",VLOOKUP(G857,WMS!$E$3:$T$3000,15,FALSE))</f>
        <v>0.21</v>
      </c>
      <c r="AC857" s="33">
        <f t="shared" si="151"/>
        <v>5.04</v>
      </c>
      <c r="AD857" s="33" t="str">
        <f>IF(S857="","",VLOOKUP(S857,海关监管条件!$A$1:$B$3000,2,FALSE))</f>
        <v>无</v>
      </c>
    </row>
    <row r="858" spans="1:30">
      <c r="A858" s="2">
        <v>43671</v>
      </c>
      <c r="B858" s="2">
        <v>43672</v>
      </c>
      <c r="C858" s="2" t="s">
        <v>4313</v>
      </c>
      <c r="D858" s="3" t="s">
        <v>1369</v>
      </c>
      <c r="E858" s="3" t="s">
        <v>3493</v>
      </c>
      <c r="F858" s="3" t="s">
        <v>4320</v>
      </c>
      <c r="G858" s="17" t="str">
        <f t="shared" si="145"/>
        <v>KG-ARI-1903-00109-02598/69060021</v>
      </c>
      <c r="H858" s="18">
        <f>IF(G858="","",VLOOKUP(G858,WMS!$E$3:$Q$3000,7,FALSE))</f>
        <v>6</v>
      </c>
      <c r="I858" s="18">
        <f>IF(G858="","",VLOOKUP(G858,WMS!$E$3:$Q$3000,8,FALSE))</f>
        <v>3.2</v>
      </c>
      <c r="J858" s="18">
        <f>IF(G858="","",VLOOKUP(G858,WMS!$E$3:$Q$3000,13,FALSE))</f>
        <v>8.8999999999999996E-2</v>
      </c>
      <c r="K858" s="26" t="b">
        <f t="shared" si="146"/>
        <v>1</v>
      </c>
      <c r="L858" s="7">
        <v>3</v>
      </c>
      <c r="M858" s="27">
        <f>IF(G858="","",VLOOKUP(G858,WMS!$E$3:$U$3000,7,0)*L858)</f>
        <v>18</v>
      </c>
      <c r="N858" s="28" t="str">
        <f>IF(G858="","",VLOOKUP(G858,WMS!$E$3:$U$3000,17,0))</f>
        <v>A11-303</v>
      </c>
      <c r="O858" s="29">
        <f t="shared" si="147"/>
        <v>9.6000000000000014</v>
      </c>
      <c r="P858" s="29">
        <f t="shared" si="148"/>
        <v>0.26700000000000002</v>
      </c>
      <c r="Q858" s="26" t="str">
        <f>IF(G858="","",VLOOKUP(G858,WMS!$E$3:$G$3000,2,FALSE))</f>
        <v>KAS19031503</v>
      </c>
      <c r="R858" s="26" t="str">
        <f>IF(G858="","",VLOOKUP(G858,WMS!$E$3:$G$3000,3,FALSE))</f>
        <v>KAS1903150307</v>
      </c>
      <c r="S858" s="17" t="str">
        <f>IF(R858="","",VLOOKUP(R858,CUSTOMS!$E$3:$N$2548,2,FALSE))</f>
        <v>4202129000</v>
      </c>
      <c r="T858" s="17" t="str">
        <f>IF(R858="","",VLOOKUP(R858,CUSTOMS!$E$3:$N$2548,3,FALSE))</f>
        <v>背包</v>
      </c>
      <c r="U858" s="18">
        <f t="shared" si="149"/>
        <v>18</v>
      </c>
      <c r="V858" s="18" t="str">
        <f>IF(R858="","",VLOOKUP(R858,CUSTOMS!$E$3:$N$2548,5,FALSE))</f>
        <v>个</v>
      </c>
      <c r="W858" s="33">
        <f>IF(R858="","",VLOOKUP(R858,CUSTOMS!$E$3:$N$2548,6,FALSE))</f>
        <v>2.8</v>
      </c>
      <c r="X858" s="33">
        <f t="shared" si="150"/>
        <v>50.4</v>
      </c>
      <c r="Y858" s="18" t="str">
        <f>IF(R858="","",VLOOKUP(R858,CUSTOMS!$E$3:$N$2548,8,FALSE))</f>
        <v>美元</v>
      </c>
      <c r="Z858" s="18" t="str">
        <f>IF(R858="","",VLOOKUP(R858,CUSTOMS!$E$3:$N$2548,9,FALSE))</f>
        <v>中国</v>
      </c>
      <c r="AA858" s="18" t="str">
        <f>IF(R858="","",VLOOKUP(R858,CUSTOMS!$E$3:$N$2548,10,FALSE))</f>
        <v>美国</v>
      </c>
      <c r="AB858" s="33">
        <f>IF(R858="","",VLOOKUP(G858,WMS!$E$3:$T$3000,15,FALSE))</f>
        <v>0.42</v>
      </c>
      <c r="AC858" s="33">
        <f t="shared" si="151"/>
        <v>7.56</v>
      </c>
      <c r="AD858" s="33" t="str">
        <f>IF(S858="","",VLOOKUP(S858,海关监管条件!$A$1:$B$3000,2,FALSE))</f>
        <v>无</v>
      </c>
    </row>
    <row r="859" spans="1:30">
      <c r="A859" s="2">
        <v>43671</v>
      </c>
      <c r="B859" s="2">
        <v>43672</v>
      </c>
      <c r="C859" s="2" t="s">
        <v>4313</v>
      </c>
      <c r="D859" s="3" t="s">
        <v>1369</v>
      </c>
      <c r="E859" s="3" t="s">
        <v>3493</v>
      </c>
      <c r="F859" s="3" t="s">
        <v>4321</v>
      </c>
      <c r="G859" s="17" t="str">
        <f t="shared" si="145"/>
        <v>KG-ARI-1903-00109-02598/69160417</v>
      </c>
      <c r="H859" s="18">
        <f>IF(G859="","",VLOOKUP(G859,WMS!$E$3:$Q$3000,7,FALSE))</f>
        <v>6</v>
      </c>
      <c r="I859" s="18">
        <f>IF(G859="","",VLOOKUP(G859,WMS!$E$3:$Q$3000,8,FALSE))</f>
        <v>2</v>
      </c>
      <c r="J859" s="18">
        <f>IF(G859="","",VLOOKUP(G859,WMS!$E$3:$Q$3000,13,FALSE))</f>
        <v>0.03</v>
      </c>
      <c r="K859" s="26" t="b">
        <f t="shared" si="146"/>
        <v>1</v>
      </c>
      <c r="L859" s="7">
        <v>3</v>
      </c>
      <c r="M859" s="27">
        <f>IF(G859="","",VLOOKUP(G859,WMS!$E$3:$U$3000,7,0)*L859)</f>
        <v>18</v>
      </c>
      <c r="N859" s="28" t="str">
        <f>IF(G859="","",VLOOKUP(G859,WMS!$E$3:$U$3000,17,0))</f>
        <v>A11-303</v>
      </c>
      <c r="O859" s="29">
        <f t="shared" si="147"/>
        <v>6</v>
      </c>
      <c r="P859" s="29">
        <f t="shared" si="148"/>
        <v>0.09</v>
      </c>
      <c r="Q859" s="26" t="str">
        <f>IF(G859="","",VLOOKUP(G859,WMS!$E$3:$G$3000,2,FALSE))</f>
        <v>KAS19031503</v>
      </c>
      <c r="R859" s="26" t="str">
        <f>IF(G859="","",VLOOKUP(G859,WMS!$E$3:$G$3000,3,FALSE))</f>
        <v>KAS1903150306</v>
      </c>
      <c r="S859" s="17" t="str">
        <f>IF(R859="","",VLOOKUP(R859,CUSTOMS!$E$3:$N$2548,2,FALSE))</f>
        <v>4202129000</v>
      </c>
      <c r="T859" s="17" t="str">
        <f>IF(R859="","",VLOOKUP(R859,CUSTOMS!$E$3:$N$2548,3,FALSE))</f>
        <v>腰包</v>
      </c>
      <c r="U859" s="18">
        <f t="shared" si="149"/>
        <v>18</v>
      </c>
      <c r="V859" s="18" t="str">
        <f>IF(R859="","",VLOOKUP(R859,CUSTOMS!$E$3:$N$2548,5,FALSE))</f>
        <v>个</v>
      </c>
      <c r="W859" s="33">
        <f>IF(R859="","",VLOOKUP(R859,CUSTOMS!$E$3:$N$2548,6,FALSE))</f>
        <v>2.2000000000000002</v>
      </c>
      <c r="X859" s="33">
        <f t="shared" si="150"/>
        <v>39.6</v>
      </c>
      <c r="Y859" s="18" t="str">
        <f>IF(R859="","",VLOOKUP(R859,CUSTOMS!$E$3:$N$2548,8,FALSE))</f>
        <v>美元</v>
      </c>
      <c r="Z859" s="18" t="str">
        <f>IF(R859="","",VLOOKUP(R859,CUSTOMS!$E$3:$N$2548,9,FALSE))</f>
        <v>中国</v>
      </c>
      <c r="AA859" s="18" t="str">
        <f>IF(R859="","",VLOOKUP(R859,CUSTOMS!$E$3:$N$2548,10,FALSE))</f>
        <v>美国</v>
      </c>
      <c r="AB859" s="33">
        <f>IF(R859="","",VLOOKUP(G859,WMS!$E$3:$T$3000,15,FALSE))</f>
        <v>0.25666666666666665</v>
      </c>
      <c r="AC859" s="33">
        <f t="shared" si="151"/>
        <v>4.62</v>
      </c>
      <c r="AD859" s="33" t="str">
        <f>IF(S859="","",VLOOKUP(S859,海关监管条件!$A$1:$B$3000,2,FALSE))</f>
        <v>无</v>
      </c>
    </row>
    <row r="860" spans="1:30">
      <c r="A860" s="2">
        <v>43671</v>
      </c>
      <c r="B860" s="2">
        <v>43672</v>
      </c>
      <c r="C860" s="2" t="s">
        <v>4313</v>
      </c>
      <c r="D860" s="19" t="s">
        <v>1650</v>
      </c>
      <c r="E860" s="19" t="s">
        <v>3639</v>
      </c>
      <c r="F860" s="19" t="s">
        <v>3290</v>
      </c>
      <c r="G860" s="17" t="str">
        <f t="shared" si="145"/>
        <v>KG-ARI-1904-00124-03042/42269113</v>
      </c>
      <c r="H860" s="18">
        <f>IF(G860="","",VLOOKUP(G860,WMS!$E$3:$Q$3000,7,FALSE))</f>
        <v>24</v>
      </c>
      <c r="I860" s="18">
        <f>IF(G860="","",VLOOKUP(G860,WMS!$E$3:$Q$3000,8,FALSE))</f>
        <v>3.1</v>
      </c>
      <c r="J860" s="18">
        <f>IF(G860="","",VLOOKUP(G860,WMS!$E$3:$Q$3000,13,FALSE))</f>
        <v>2.1999999999999999E-2</v>
      </c>
      <c r="K860" s="26" t="b">
        <f t="shared" si="146"/>
        <v>1</v>
      </c>
      <c r="L860" s="7">
        <v>7</v>
      </c>
      <c r="M860" s="27">
        <f>IF(G860="","",VLOOKUP(G860,WMS!$E$3:$U$3000,7,0)*L860)</f>
        <v>168</v>
      </c>
      <c r="N860" s="28" t="str">
        <f>IF(G860="","",VLOOKUP(G860,WMS!$E$3:$U$3000,17,0))</f>
        <v>A07-103</v>
      </c>
      <c r="O860" s="29">
        <f t="shared" si="147"/>
        <v>21.7</v>
      </c>
      <c r="P860" s="29">
        <f t="shared" si="148"/>
        <v>0.154</v>
      </c>
      <c r="Q860" s="26" t="str">
        <f>IF(G860="","",VLOOKUP(G860,WMS!$E$3:$G$3000,2,FALSE))</f>
        <v>KAS19041610</v>
      </c>
      <c r="R860" s="26" t="str">
        <f>IF(G860="","",VLOOKUP(G860,WMS!$E$3:$G$3000,3,FALSE))</f>
        <v>KAS1904161005</v>
      </c>
      <c r="S860" s="17" t="str">
        <f>IF(R860="","",VLOOKUP(R860,CUSTOMS!$E$3:$N$2548,2,FALSE))</f>
        <v>3924100000</v>
      </c>
      <c r="T860" s="17" t="str">
        <f>IF(R860="","",VLOOKUP(R860,CUSTOMS!$E$3:$N$2548,3,FALSE))</f>
        <v>塑料厨具带彩卡</v>
      </c>
      <c r="U860" s="18">
        <f t="shared" si="149"/>
        <v>168</v>
      </c>
      <c r="V860" s="18" t="str">
        <f>IF(R860="","",VLOOKUP(R860,CUSTOMS!$E$3:$N$2548,5,FALSE))</f>
        <v>只</v>
      </c>
      <c r="W860" s="33">
        <f>IF(R860="","",VLOOKUP(R860,CUSTOMS!$E$3:$N$2548,6,FALSE))</f>
        <v>0.66</v>
      </c>
      <c r="X860" s="33">
        <f t="shared" si="150"/>
        <v>110.88000000000001</v>
      </c>
      <c r="Y860" s="18" t="str">
        <f>IF(R860="","",VLOOKUP(R860,CUSTOMS!$E$3:$N$2548,8,FALSE))</f>
        <v>美元</v>
      </c>
      <c r="Z860" s="18" t="str">
        <f>IF(R860="","",VLOOKUP(R860,CUSTOMS!$E$3:$N$2548,9,FALSE))</f>
        <v>中国</v>
      </c>
      <c r="AA860" s="18" t="str">
        <f>IF(R860="","",VLOOKUP(R860,CUSTOMS!$E$3:$N$2548,10,FALSE))</f>
        <v>美国</v>
      </c>
      <c r="AB860" s="33">
        <f>IF(R860="","",VLOOKUP(G860,WMS!$E$3:$T$3000,15,FALSE))</f>
        <v>0.11666666666666667</v>
      </c>
      <c r="AC860" s="33">
        <f t="shared" si="151"/>
        <v>19.600000000000001</v>
      </c>
      <c r="AD860" s="33" t="str">
        <f>IF(S860="","",VLOOKUP(S860,海关监管条件!$A$1:$B$3000,2,FALSE))</f>
        <v xml:space="preserve">A </v>
      </c>
    </row>
    <row r="861" spans="1:30">
      <c r="A861" s="2">
        <v>43671</v>
      </c>
      <c r="B861" s="2">
        <v>43672</v>
      </c>
      <c r="C861" s="2" t="s">
        <v>4313</v>
      </c>
      <c r="D861" s="19" t="s">
        <v>1282</v>
      </c>
      <c r="E861" s="19" t="s">
        <v>3453</v>
      </c>
      <c r="F861" s="19" t="s">
        <v>3454</v>
      </c>
      <c r="G861" s="17" t="str">
        <f t="shared" si="145"/>
        <v>KG-ARI-1904-00124-03109/42588740</v>
      </c>
      <c r="H861" s="18">
        <f>IF(G861="","",VLOOKUP(G861,WMS!$E$3:$Q$3000,7,FALSE))</f>
        <v>6</v>
      </c>
      <c r="I861" s="18">
        <f>IF(G861="","",VLOOKUP(G861,WMS!$E$3:$Q$3000,8,FALSE))</f>
        <v>7.8</v>
      </c>
      <c r="J861" s="18">
        <f>IF(G861="","",VLOOKUP(G861,WMS!$E$3:$Q$3000,13,FALSE))</f>
        <v>3.1E-2</v>
      </c>
      <c r="K861" s="26" t="b">
        <f t="shared" si="146"/>
        <v>1</v>
      </c>
      <c r="L861" s="7">
        <v>10</v>
      </c>
      <c r="M861" s="27">
        <f>IF(G861="","",VLOOKUP(G861,WMS!$E$3:$U$3000,7,0)*L861)</f>
        <v>60</v>
      </c>
      <c r="N861" s="28" t="str">
        <f>IF(G861="","",VLOOKUP(G861,WMS!$E$3:$U$3000,17,0))</f>
        <v>A11-202</v>
      </c>
      <c r="O861" s="29">
        <f t="shared" si="147"/>
        <v>78</v>
      </c>
      <c r="P861" s="29">
        <f t="shared" si="148"/>
        <v>0.31</v>
      </c>
      <c r="Q861" s="26" t="str">
        <f>IF(G861="","",VLOOKUP(G861,WMS!$E$3:$G$3000,2,FALSE))</f>
        <v>KAS19030804</v>
      </c>
      <c r="R861" s="26" t="str">
        <f>IF(G861="","",VLOOKUP(G861,WMS!$E$3:$G$3000,3,FALSE))</f>
        <v>KAS1903080403</v>
      </c>
      <c r="S861" s="17" t="str">
        <f>IF(R861="","",VLOOKUP(R861,CUSTOMS!$E$3:$N$2548,2,FALSE))</f>
        <v>6911101900</v>
      </c>
      <c r="T861" s="17" t="str">
        <f>IF(R861="","",VLOOKUP(R861,CUSTOMS!$E$3:$N$2548,3,FALSE))</f>
        <v>日用瓷:碗</v>
      </c>
      <c r="U861" s="18">
        <f t="shared" si="149"/>
        <v>60</v>
      </c>
      <c r="V861" s="18" t="str">
        <f>IF(R861="","",VLOOKUP(R861,CUSTOMS!$E$3:$N$2548,5,FALSE))</f>
        <v>件</v>
      </c>
      <c r="W861" s="33">
        <f>IF(R861="","",VLOOKUP(R861,CUSTOMS!$E$3:$N$2548,6,FALSE))</f>
        <v>2.6574</v>
      </c>
      <c r="X861" s="33">
        <f t="shared" si="150"/>
        <v>159.44399999999999</v>
      </c>
      <c r="Y861" s="18" t="str">
        <f>IF(R861="","",VLOOKUP(R861,CUSTOMS!$E$3:$N$2548,8,FALSE))</f>
        <v>美元</v>
      </c>
      <c r="Z861" s="18" t="str">
        <f>IF(R861="","",VLOOKUP(R861,CUSTOMS!$E$3:$N$2548,9,FALSE))</f>
        <v>中国</v>
      </c>
      <c r="AA861" s="18" t="str">
        <f>IF(R861="","",VLOOKUP(R861,CUSTOMS!$E$3:$N$2548,10,FALSE))</f>
        <v>美国</v>
      </c>
      <c r="AB861" s="33">
        <f>IF(R861="","",VLOOKUP(G861,WMS!$E$3:$T$3000,15,FALSE))</f>
        <v>1.1000000000000001</v>
      </c>
      <c r="AC861" s="33">
        <f t="shared" si="151"/>
        <v>66</v>
      </c>
      <c r="AD861" s="33" t="str">
        <f>IF(S861="","",VLOOKUP(S861,海关监管条件!$A$1:$B$3000,2,FALSE))</f>
        <v>A</v>
      </c>
    </row>
    <row r="862" spans="1:30">
      <c r="A862" s="2">
        <v>43671</v>
      </c>
      <c r="B862" s="2">
        <v>43672</v>
      </c>
      <c r="C862" s="2" t="s">
        <v>4313</v>
      </c>
      <c r="D862" s="19" t="s">
        <v>1808</v>
      </c>
      <c r="E862" s="19" t="s">
        <v>3726</v>
      </c>
      <c r="F862" s="19" t="s">
        <v>3728</v>
      </c>
      <c r="G862" s="17" t="str">
        <f t="shared" si="145"/>
        <v>KG-ARI-1904-00124-03117/42635895</v>
      </c>
      <c r="H862" s="18">
        <f>IF(G862="","",VLOOKUP(G862,WMS!$E$3:$Q$3000,7,FALSE))</f>
        <v>24</v>
      </c>
      <c r="I862" s="18">
        <f>IF(G862="","",VLOOKUP(G862,WMS!$E$3:$Q$3000,8,FALSE))</f>
        <v>1.2</v>
      </c>
      <c r="J862" s="18">
        <f>IF(G862="","",VLOOKUP(G862,WMS!$E$3:$Q$3000,13,FALSE))</f>
        <v>1.2E-2</v>
      </c>
      <c r="K862" s="26" t="b">
        <f t="shared" si="146"/>
        <v>1</v>
      </c>
      <c r="L862" s="7">
        <v>3</v>
      </c>
      <c r="M862" s="27">
        <f>IF(G862="","",VLOOKUP(G862,WMS!$E$3:$U$3000,7,0)*L862)</f>
        <v>72</v>
      </c>
      <c r="N862" s="28" t="str">
        <f>IF(G862="","",VLOOKUP(G862,WMS!$E$3:$U$3000,17,0))</f>
        <v>A32-201</v>
      </c>
      <c r="O862" s="29">
        <f t="shared" si="147"/>
        <v>3.5999999999999996</v>
      </c>
      <c r="P862" s="29">
        <f t="shared" si="148"/>
        <v>3.6000000000000004E-2</v>
      </c>
      <c r="Q862" s="26" t="str">
        <f>IF(G862="","",VLOOKUP(G862,WMS!$E$3:$G$3000,2,FALSE))</f>
        <v>KAS19042713</v>
      </c>
      <c r="R862" s="26" t="str">
        <f>IF(G862="","",VLOOKUP(G862,WMS!$E$3:$G$3000,3,FALSE))</f>
        <v>KAS1904271303</v>
      </c>
      <c r="S862" s="17" t="str">
        <f>IF(R862="","",VLOOKUP(R862,CUSTOMS!$E$3:$N$2548,2,FALSE))</f>
        <v>3924100000</v>
      </c>
      <c r="T862" s="17" t="str">
        <f>IF(R862="","",VLOOKUP(R862,CUSTOMS!$E$3:$N$2548,3,FALSE))</f>
        <v>塑料雪糕匙</v>
      </c>
      <c r="U862" s="18">
        <f t="shared" si="149"/>
        <v>72</v>
      </c>
      <c r="V862" s="18" t="str">
        <f>IF(R862="","",VLOOKUP(R862,CUSTOMS!$E$3:$N$2548,5,FALSE))</f>
        <v>个</v>
      </c>
      <c r="W862" s="33">
        <f>IF(R862="","",VLOOKUP(R862,CUSTOMS!$E$3:$N$2548,6,FALSE))</f>
        <v>0.154</v>
      </c>
      <c r="X862" s="33">
        <f t="shared" si="150"/>
        <v>11.087999999999999</v>
      </c>
      <c r="Y862" s="18" t="str">
        <f>IF(R862="","",VLOOKUP(R862,CUSTOMS!$E$3:$N$2548,8,FALSE))</f>
        <v>美元</v>
      </c>
      <c r="Z862" s="18" t="str">
        <f>IF(R862="","",VLOOKUP(R862,CUSTOMS!$E$3:$N$2548,9,FALSE))</f>
        <v>中国</v>
      </c>
      <c r="AA862" s="18" t="str">
        <f>IF(R862="","",VLOOKUP(R862,CUSTOMS!$E$3:$N$2548,10,FALSE))</f>
        <v>美国</v>
      </c>
      <c r="AB862" s="33">
        <f>IF(R862="","",VLOOKUP(G862,WMS!$E$3:$T$3000,15,FALSE))</f>
        <v>3.4999999999999996E-2</v>
      </c>
      <c r="AC862" s="33">
        <f t="shared" si="151"/>
        <v>2.5199999999999996</v>
      </c>
      <c r="AD862" s="33" t="str">
        <f>IF(S862="","",VLOOKUP(S862,海关监管条件!$A$1:$B$3000,2,FALSE))</f>
        <v xml:space="preserve">A </v>
      </c>
    </row>
    <row r="863" spans="1:30">
      <c r="A863" s="2">
        <v>43671</v>
      </c>
      <c r="B863" s="2">
        <v>43672</v>
      </c>
      <c r="C863" s="2" t="s">
        <v>4313</v>
      </c>
      <c r="D863" s="19" t="s">
        <v>1852</v>
      </c>
      <c r="E863" s="19" t="s">
        <v>3744</v>
      </c>
      <c r="F863" s="19">
        <v>42115519</v>
      </c>
      <c r="G863" s="17" t="str">
        <f t="shared" si="145"/>
        <v>KG-ARI-1904-00124-03133/42115519</v>
      </c>
      <c r="H863" s="18">
        <f>IF(G863="","",VLOOKUP(G863,WMS!$E$3:$Q$3000,7,FALSE))</f>
        <v>32</v>
      </c>
      <c r="I863" s="18">
        <f>IF(G863="","",VLOOKUP(G863,WMS!$E$3:$Q$3000,8,FALSE))</f>
        <v>4.3</v>
      </c>
      <c r="J863" s="18">
        <f>IF(G863="","",VLOOKUP(G863,WMS!$E$3:$Q$3000,13,FALSE))</f>
        <v>3.6999999999999998E-2</v>
      </c>
      <c r="K863" s="26" t="b">
        <f t="shared" si="146"/>
        <v>1</v>
      </c>
      <c r="L863" s="7">
        <v>5</v>
      </c>
      <c r="M863" s="27">
        <f>IF(G863="","",VLOOKUP(G863,WMS!$E$3:$U$3000,7,0)*L863)</f>
        <v>160</v>
      </c>
      <c r="N863" s="28" t="str">
        <f>IF(G863="","",VLOOKUP(G863,WMS!$E$3:$U$3000,17,0))</f>
        <v>A38-203</v>
      </c>
      <c r="O863" s="29">
        <f t="shared" si="147"/>
        <v>21.5</v>
      </c>
      <c r="P863" s="29">
        <f t="shared" si="148"/>
        <v>0.185</v>
      </c>
      <c r="Q863" s="26" t="str">
        <f>IF(G863="","",VLOOKUP(G863,WMS!$E$3:$G$3000,2,FALSE))</f>
        <v>KAS19043001</v>
      </c>
      <c r="R863" s="26" t="str">
        <f>IF(G863="","",VLOOKUP(G863,WMS!$E$3:$G$3000,3,FALSE))</f>
        <v>KAS1904300105</v>
      </c>
      <c r="S863" s="17" t="str">
        <f>IF(R863="","",VLOOKUP(R863,CUSTOMS!$E$3:$N$2548,2,FALSE))</f>
        <v>7323990000</v>
      </c>
      <c r="T863" s="17" t="str">
        <f>IF(R863="","",VLOOKUP(R863,CUSTOMS!$E$3:$N$2548,3,FALSE))</f>
        <v>铁制厨房架</v>
      </c>
      <c r="U863" s="18">
        <f t="shared" si="149"/>
        <v>160</v>
      </c>
      <c r="V863" s="18" t="str">
        <f>IF(R863="","",VLOOKUP(R863,CUSTOMS!$E$3:$N$2548,5,FALSE))</f>
        <v>只</v>
      </c>
      <c r="W863" s="33">
        <f>IF(R863="","",VLOOKUP(R863,CUSTOMS!$E$3:$N$2548,6,FALSE))</f>
        <v>0.89</v>
      </c>
      <c r="X863" s="33">
        <f t="shared" si="150"/>
        <v>142.4</v>
      </c>
      <c r="Y863" s="18" t="str">
        <f>IF(R863="","",VLOOKUP(R863,CUSTOMS!$E$3:$N$2548,8,FALSE))</f>
        <v>美元</v>
      </c>
      <c r="Z863" s="18" t="str">
        <f>IF(R863="","",VLOOKUP(R863,CUSTOMS!$E$3:$N$2548,9,FALSE))</f>
        <v>中国</v>
      </c>
      <c r="AA863" s="18" t="str">
        <f>IF(R863="","",VLOOKUP(R863,CUSTOMS!$E$3:$N$2548,10,FALSE))</f>
        <v>美国</v>
      </c>
      <c r="AB863" s="33">
        <f>IF(R863="","",VLOOKUP(G863,WMS!$E$3:$T$3000,15,FALSE))</f>
        <v>6.8749999999999992E-2</v>
      </c>
      <c r="AC863" s="33">
        <f t="shared" si="151"/>
        <v>10.999999999999998</v>
      </c>
      <c r="AD863" s="33" t="str">
        <f>IF(S863="","",VLOOKUP(S863,海关监管条件!$A$1:$B$3000,2,FALSE))</f>
        <v>A</v>
      </c>
    </row>
    <row r="864" spans="1:30">
      <c r="A864" s="2">
        <v>43671</v>
      </c>
      <c r="B864" s="2">
        <v>43672</v>
      </c>
      <c r="C864" s="2" t="s">
        <v>4313</v>
      </c>
      <c r="D864" s="36" t="s">
        <v>1852</v>
      </c>
      <c r="E864" s="36" t="s">
        <v>3744</v>
      </c>
      <c r="F864" s="36" t="s">
        <v>2766</v>
      </c>
      <c r="G864" s="17" t="str">
        <f t="shared" si="145"/>
        <v>KG-ARI-1904-00124-03133/42496984A</v>
      </c>
      <c r="H864" s="18">
        <f>IF(G864="","",VLOOKUP(G864,WMS!$E$3:$Q$3000,7,FALSE))</f>
        <v>4</v>
      </c>
      <c r="I864" s="18">
        <f>IF(G864="","",VLOOKUP(G864,WMS!$E$3:$Q$3000,8,FALSE))</f>
        <v>7.85</v>
      </c>
      <c r="J864" s="18">
        <f>IF(G864="","",VLOOKUP(G864,WMS!$E$3:$Q$3000,13,FALSE))</f>
        <v>7.0000000000000007E-2</v>
      </c>
      <c r="K864" s="26" t="b">
        <f t="shared" si="146"/>
        <v>1</v>
      </c>
      <c r="L864" s="7">
        <v>12</v>
      </c>
      <c r="M864" s="27">
        <f>IF(G864="","",VLOOKUP(G864,WMS!$E$3:$U$3000,7,0)*L864)</f>
        <v>48</v>
      </c>
      <c r="N864" s="28" t="str">
        <f>IF(G864="","",VLOOKUP(G864,WMS!$E$3:$U$3000,17,0))</f>
        <v>A38-303</v>
      </c>
      <c r="O864" s="29">
        <f t="shared" si="147"/>
        <v>94.199999999999989</v>
      </c>
      <c r="P864" s="29">
        <f t="shared" si="148"/>
        <v>0.84000000000000008</v>
      </c>
      <c r="Q864" s="26" t="str">
        <f>IF(G864="","",VLOOKUP(G864,WMS!$E$3:$G$3000,2,FALSE))</f>
        <v>KAS19043001</v>
      </c>
      <c r="R864" s="26" t="str">
        <f>IF(G864="","",VLOOKUP(G864,WMS!$E$3:$G$3000,3,FALSE))</f>
        <v>KAS1904300103</v>
      </c>
      <c r="S864" s="17" t="str">
        <f>IF(R864="","",VLOOKUP(R864,CUSTOMS!$E$3:$N$2548,2,FALSE))</f>
        <v>7323990000</v>
      </c>
      <c r="T864" s="17" t="str">
        <f>IF(R864="","",VLOOKUP(R864,CUSTOMS!$E$3:$N$2548,3,FALSE))</f>
        <v>铁制碗碟架</v>
      </c>
      <c r="U864" s="18">
        <f t="shared" si="149"/>
        <v>48</v>
      </c>
      <c r="V864" s="18" t="str">
        <f>IF(R864="","",VLOOKUP(R864,CUSTOMS!$E$3:$N$2548,5,FALSE))</f>
        <v>只</v>
      </c>
      <c r="W864" s="33">
        <f>IF(R864="","",VLOOKUP(R864,CUSTOMS!$E$3:$N$2548,6,FALSE))</f>
        <v>2.77</v>
      </c>
      <c r="X864" s="33">
        <f t="shared" si="150"/>
        <v>132.96</v>
      </c>
      <c r="Y864" s="18" t="str">
        <f>IF(R864="","",VLOOKUP(R864,CUSTOMS!$E$3:$N$2548,8,FALSE))</f>
        <v>美元</v>
      </c>
      <c r="Z864" s="18" t="str">
        <f>IF(R864="","",VLOOKUP(R864,CUSTOMS!$E$3:$N$2548,9,FALSE))</f>
        <v>中国</v>
      </c>
      <c r="AA864" s="18" t="str">
        <f>IF(R864="","",VLOOKUP(R864,CUSTOMS!$E$3:$N$2548,10,FALSE))</f>
        <v>美国</v>
      </c>
      <c r="AB864" s="33">
        <f>IF(R864="","",VLOOKUP(G864,WMS!$E$3:$T$3000,15,FALSE))</f>
        <v>1.2450000000000001</v>
      </c>
      <c r="AC864" s="33">
        <f t="shared" si="151"/>
        <v>59.760000000000005</v>
      </c>
      <c r="AD864" s="33" t="str">
        <f>IF(S864="","",VLOOKUP(S864,海关监管条件!$A$1:$B$3000,2,FALSE))</f>
        <v>A</v>
      </c>
    </row>
    <row r="865" spans="1:30">
      <c r="A865" s="2">
        <v>43671</v>
      </c>
      <c r="B865" s="2">
        <v>43672</v>
      </c>
      <c r="C865" s="2" t="s">
        <v>4313</v>
      </c>
      <c r="D865" s="36" t="s">
        <v>1852</v>
      </c>
      <c r="E865" s="36" t="s">
        <v>3744</v>
      </c>
      <c r="F865" s="36" t="s">
        <v>2768</v>
      </c>
      <c r="G865" s="17" t="str">
        <f t="shared" si="145"/>
        <v>KG-ARI-1904-00124-03133/42496984B</v>
      </c>
      <c r="H865" s="18">
        <v>4</v>
      </c>
      <c r="I865" s="18">
        <f>IF(G865="","",VLOOKUP(G865,WMS!$E$3:$Q$3000,8,FALSE))</f>
        <v>7.85</v>
      </c>
      <c r="J865" s="18">
        <f>IF(G865="","",VLOOKUP(G865,WMS!$E$3:$Q$3000,13,FALSE))</f>
        <v>7.0000000000000007E-2</v>
      </c>
      <c r="K865" s="26" t="e">
        <f t="shared" si="146"/>
        <v>#DIV/0!</v>
      </c>
      <c r="M865" s="27">
        <v>48</v>
      </c>
      <c r="N865" s="28" t="str">
        <f>IF(G865="","",VLOOKUP(G865,WMS!$E$3:$U$3000,17,0))</f>
        <v>A38-303</v>
      </c>
      <c r="O865" s="29" t="str">
        <f t="shared" si="147"/>
        <v/>
      </c>
      <c r="P865" s="29" t="str">
        <f t="shared" si="148"/>
        <v/>
      </c>
      <c r="Q865" s="26" t="str">
        <f>IF(G865="","",VLOOKUP(G865,WMS!$E$3:$G$3000,2,FALSE))</f>
        <v>KAS19043001</v>
      </c>
      <c r="R865" s="26" t="str">
        <f>IF(G865="","",VLOOKUP(G865,WMS!$E$3:$G$3000,3,FALSE))</f>
        <v>KAS1904300104</v>
      </c>
      <c r="S865" s="17" t="str">
        <f>IF(R865="","",VLOOKUP(R865,CUSTOMS!$E$3:$N$2548,2,FALSE))</f>
        <v>3924100000</v>
      </c>
      <c r="T865" s="17" t="str">
        <f>IF(R865="","",VLOOKUP(R865,CUSTOMS!$E$3:$N$2548,3,FALSE))</f>
        <v>塑料接水盘连刀叉盒</v>
      </c>
      <c r="U865" s="18">
        <f t="shared" si="149"/>
        <v>48</v>
      </c>
      <c r="V865" s="18" t="str">
        <f>IF(R865="","",VLOOKUP(R865,CUSTOMS!$E$3:$N$2548,5,FALSE))</f>
        <v>套</v>
      </c>
      <c r="W865" s="33">
        <f>IF(R865="","",VLOOKUP(R865,CUSTOMS!$E$3:$N$2548,6,FALSE))</f>
        <v>1.33</v>
      </c>
      <c r="X865" s="33">
        <f t="shared" si="150"/>
        <v>63.84</v>
      </c>
      <c r="Y865" s="18" t="str">
        <f>IF(R865="","",VLOOKUP(R865,CUSTOMS!$E$3:$N$2548,8,FALSE))</f>
        <v>美元</v>
      </c>
      <c r="Z865" s="18" t="str">
        <f>IF(R865="","",VLOOKUP(R865,CUSTOMS!$E$3:$N$2548,9,FALSE))</f>
        <v>中国</v>
      </c>
      <c r="AA865" s="18" t="str">
        <f>IF(R865="","",VLOOKUP(R865,CUSTOMS!$E$3:$N$2548,10,FALSE))</f>
        <v>美国</v>
      </c>
      <c r="AB865" s="33">
        <f>IF(R865="","",VLOOKUP(G865,WMS!$E$3:$T$3000,15,FALSE))</f>
        <v>0.315</v>
      </c>
      <c r="AC865" s="33">
        <f t="shared" si="151"/>
        <v>15.120000000000001</v>
      </c>
      <c r="AD865" s="33" t="str">
        <f>IF(S865="","",VLOOKUP(S865,海关监管条件!$A$1:$B$3000,2,FALSE))</f>
        <v xml:space="preserve">A </v>
      </c>
    </row>
    <row r="866" spans="1:30">
      <c r="A866" s="2">
        <v>43671</v>
      </c>
      <c r="B866" s="2">
        <v>43672</v>
      </c>
      <c r="C866" s="2" t="s">
        <v>4313</v>
      </c>
      <c r="D866" s="19" t="s">
        <v>1767</v>
      </c>
      <c r="E866" s="19" t="s">
        <v>3714</v>
      </c>
      <c r="F866" s="19">
        <v>42613497</v>
      </c>
      <c r="G866" s="17" t="str">
        <f t="shared" si="145"/>
        <v>KG-ARI-1904-00124-03303/42613497</v>
      </c>
      <c r="H866" s="18">
        <f>IF(G866="","",VLOOKUP(G866,WMS!$E$3:$Q$3000,7,FALSE))</f>
        <v>6</v>
      </c>
      <c r="I866" s="18">
        <f>IF(G866="","",VLOOKUP(G866,WMS!$E$3:$Q$3000,8,FALSE))</f>
        <v>0.77</v>
      </c>
      <c r="J866" s="18">
        <f>IF(G866="","",VLOOKUP(G866,WMS!$E$3:$Q$3000,13,FALSE))</f>
        <v>7.0000000000000001E-3</v>
      </c>
      <c r="K866" s="26" t="b">
        <f t="shared" si="146"/>
        <v>1</v>
      </c>
      <c r="L866" s="7">
        <v>8</v>
      </c>
      <c r="M866" s="27">
        <f>IF(G866="","",VLOOKUP(G866,WMS!$E$3:$U$3000,7,0)*L866)</f>
        <v>48</v>
      </c>
      <c r="N866" s="28" t="str">
        <f>IF(G866="","",VLOOKUP(G866,WMS!$E$3:$U$3000,17,0))</f>
        <v>A32-301</v>
      </c>
      <c r="O866" s="29">
        <f t="shared" si="147"/>
        <v>6.16</v>
      </c>
      <c r="P866" s="29">
        <f t="shared" si="148"/>
        <v>5.6000000000000001E-2</v>
      </c>
      <c r="Q866" s="26" t="str">
        <f>IF(G866="","",VLOOKUP(G866,WMS!$E$3:$G$3000,2,FALSE))</f>
        <v>KAS19042707</v>
      </c>
      <c r="R866" s="26" t="str">
        <f>IF(G866="","",VLOOKUP(G866,WMS!$E$3:$G$3000,3,FALSE))</f>
        <v>KAS1904270704</v>
      </c>
      <c r="S866" s="17" t="str">
        <f>IF(R866="","",VLOOKUP(R866,CUSTOMS!$E$3:$N$2548,2,FALSE))</f>
        <v>9405409000</v>
      </c>
      <c r="T866" s="17" t="str">
        <f>IF(R866="","",VLOOKUP(R866,CUSTOMS!$E$3:$N$2548,3,FALSE))</f>
        <v>装饰灯</v>
      </c>
      <c r="U866" s="18">
        <f t="shared" si="149"/>
        <v>48</v>
      </c>
      <c r="V866" s="18" t="str">
        <f>IF(R866="","",VLOOKUP(R866,CUSTOMS!$E$3:$N$2548,5,FALSE))</f>
        <v>套</v>
      </c>
      <c r="W866" s="33" t="str">
        <f>IF(R866="","",VLOOKUP(R866,CUSTOMS!$E$3:$N$2548,6,FALSE))</f>
        <v>2.02</v>
      </c>
      <c r="X866" s="33">
        <f t="shared" si="150"/>
        <v>96.960000000000008</v>
      </c>
      <c r="Y866" s="18" t="str">
        <f>IF(R866="","",VLOOKUP(R866,CUSTOMS!$E$3:$N$2548,8,FALSE))</f>
        <v>美元</v>
      </c>
      <c r="Z866" s="18" t="str">
        <f>IF(R866="","",VLOOKUP(R866,CUSTOMS!$E$3:$N$2548,9,FALSE))</f>
        <v>中国</v>
      </c>
      <c r="AA866" s="18" t="str">
        <f>IF(R866="","",VLOOKUP(R866,CUSTOMS!$E$3:$N$2548,10,FALSE))</f>
        <v>美国</v>
      </c>
      <c r="AB866" s="33">
        <f>IF(R866="","",VLOOKUP(G866,WMS!$E$3:$T$3000,15,FALSE))</f>
        <v>0.12833333333333333</v>
      </c>
      <c r="AC866" s="33">
        <f t="shared" si="151"/>
        <v>6.16</v>
      </c>
      <c r="AD866" s="33" t="str">
        <f>IF(S866="","",VLOOKUP(S866,海关监管条件!$A$1:$B$3000,2,FALSE))</f>
        <v xml:space="preserve">无 </v>
      </c>
    </row>
    <row r="867" spans="1:30">
      <c r="A867" s="2">
        <v>43671</v>
      </c>
      <c r="B867" s="2">
        <v>43672</v>
      </c>
      <c r="C867" s="2" t="s">
        <v>4313</v>
      </c>
      <c r="D867" s="19" t="s">
        <v>1942</v>
      </c>
      <c r="E867" s="19" t="s">
        <v>3782</v>
      </c>
      <c r="F867" s="19">
        <v>42433057</v>
      </c>
      <c r="G867" s="17" t="str">
        <f t="shared" si="145"/>
        <v>KG-ARI-1904-00124-03365/42433057</v>
      </c>
      <c r="H867" s="18">
        <f>IF(G867="","",VLOOKUP(G867,WMS!$E$3:$Q$3000,7,FALSE))</f>
        <v>6</v>
      </c>
      <c r="I867" s="18">
        <f>IF(G867="","",VLOOKUP(G867,WMS!$E$3:$Q$3000,8,FALSE))</f>
        <v>7.3</v>
      </c>
      <c r="J867" s="18">
        <f>IF(G867="","",VLOOKUP(G867,WMS!$E$3:$Q$3000,13,FALSE))</f>
        <v>8.8999999999999996E-2</v>
      </c>
      <c r="K867" s="26" t="b">
        <f t="shared" si="146"/>
        <v>1</v>
      </c>
      <c r="L867" s="7">
        <v>12</v>
      </c>
      <c r="M867" s="27">
        <f>IF(G867="","",VLOOKUP(G867,WMS!$E$3:$U$3000,7,0)*L867)</f>
        <v>72</v>
      </c>
      <c r="N867" s="28" t="str">
        <f>IF(G867="","",VLOOKUP(G867,WMS!$E$3:$U$3000,17,0))</f>
        <v>A424</v>
      </c>
      <c r="O867" s="29">
        <f t="shared" si="147"/>
        <v>87.6</v>
      </c>
      <c r="P867" s="29">
        <f t="shared" si="148"/>
        <v>1.0680000000000001</v>
      </c>
      <c r="Q867" s="26" t="str">
        <f>IF(G867="","",VLOOKUP(G867,WMS!$E$3:$G$3000,2,FALSE))</f>
        <v>KAS19051601</v>
      </c>
      <c r="R867" s="26" t="str">
        <f>IF(G867="","",VLOOKUP(G867,WMS!$E$3:$G$3000,3,FALSE))</f>
        <v>KAS1905160102</v>
      </c>
      <c r="S867" s="17" t="str">
        <f>IF(R867="","",VLOOKUP(R867,CUSTOMS!$E$3:$N$2548,2,FALSE))</f>
        <v>7323930000</v>
      </c>
      <c r="T867" s="17" t="str">
        <f>IF(R867="","",VLOOKUP(R867,CUSTOMS!$E$3:$N$2548,3,FALSE))</f>
        <v>不锈钢垃圾桶</v>
      </c>
      <c r="U867" s="18">
        <f t="shared" si="149"/>
        <v>72</v>
      </c>
      <c r="V867" s="18" t="str">
        <f>IF(R867="","",VLOOKUP(R867,CUSTOMS!$E$3:$N$2548,5,FALSE))</f>
        <v>只</v>
      </c>
      <c r="W867" s="33">
        <f>IF(R867="","",VLOOKUP(R867,CUSTOMS!$E$3:$N$2548,6,FALSE))</f>
        <v>2.5099999999999998</v>
      </c>
      <c r="X867" s="33">
        <f t="shared" si="150"/>
        <v>180.71999999999997</v>
      </c>
      <c r="Y867" s="18" t="str">
        <f>IF(R867="","",VLOOKUP(R867,CUSTOMS!$E$3:$N$2548,8,FALSE))</f>
        <v>美元</v>
      </c>
      <c r="Z867" s="18" t="str">
        <f>IF(R867="","",VLOOKUP(R867,CUSTOMS!$E$3:$N$2548,9,FALSE))</f>
        <v>中国</v>
      </c>
      <c r="AA867" s="18" t="str">
        <f>IF(R867="","",VLOOKUP(R867,CUSTOMS!$E$3:$N$2548,10,FALSE))</f>
        <v>美国</v>
      </c>
      <c r="AB867" s="33">
        <f>IF(R867="","",VLOOKUP(G867,WMS!$E$3:$T$3000,15,FALSE))</f>
        <v>0.8</v>
      </c>
      <c r="AC867" s="33">
        <f t="shared" si="151"/>
        <v>57.6</v>
      </c>
      <c r="AD867" s="33" t="str">
        <f>IF(S867="","",VLOOKUP(S867,海关监管条件!$A$1:$B$3000,2,FALSE))</f>
        <v xml:space="preserve">A </v>
      </c>
    </row>
    <row r="868" spans="1:30">
      <c r="A868" s="2">
        <v>43671</v>
      </c>
      <c r="B868" s="2">
        <v>43672</v>
      </c>
      <c r="C868" s="2" t="s">
        <v>4313</v>
      </c>
      <c r="D868" s="19" t="s">
        <v>1942</v>
      </c>
      <c r="E868" s="19" t="s">
        <v>3782</v>
      </c>
      <c r="F868" s="19">
        <v>42433095</v>
      </c>
      <c r="G868" s="17" t="str">
        <f t="shared" si="145"/>
        <v>KG-ARI-1904-00124-03365/42433095</v>
      </c>
      <c r="H868" s="18">
        <f>IF(G868="","",VLOOKUP(G868,WMS!$E$3:$Q$3000,7,FALSE))</f>
        <v>2</v>
      </c>
      <c r="I868" s="18">
        <f>IF(G868="","",VLOOKUP(G868,WMS!$E$3:$Q$3000,8,FALSE))</f>
        <v>8.1999999999999993</v>
      </c>
      <c r="J868" s="18">
        <f>IF(G868="","",VLOOKUP(G868,WMS!$E$3:$Q$3000,13,FALSE))</f>
        <v>0.126</v>
      </c>
      <c r="K868" s="26" t="b">
        <f t="shared" si="146"/>
        <v>1</v>
      </c>
      <c r="L868" s="7">
        <v>18</v>
      </c>
      <c r="M868" s="27">
        <f>IF(G868="","",VLOOKUP(G868,WMS!$E$3:$U$3000,7,0)*L868)</f>
        <v>36</v>
      </c>
      <c r="N868" s="28" t="str">
        <f>IF(G868="","",VLOOKUP(G868,WMS!$E$3:$U$3000,17,0))</f>
        <v>A424</v>
      </c>
      <c r="O868" s="29">
        <f t="shared" si="147"/>
        <v>147.6</v>
      </c>
      <c r="P868" s="29">
        <f t="shared" si="148"/>
        <v>2.2679999999999998</v>
      </c>
      <c r="Q868" s="26" t="str">
        <f>IF(G868="","",VLOOKUP(G868,WMS!$E$3:$G$3000,2,FALSE))</f>
        <v>KAS19051601</v>
      </c>
      <c r="R868" s="26" t="str">
        <f>IF(G868="","",VLOOKUP(G868,WMS!$E$3:$G$3000,3,FALSE))</f>
        <v>KAS1905160101</v>
      </c>
      <c r="S868" s="17" t="str">
        <f>IF(R868="","",VLOOKUP(R868,CUSTOMS!$E$3:$N$2548,2,FALSE))</f>
        <v>7323930000</v>
      </c>
      <c r="T868" s="17" t="str">
        <f>IF(R868="","",VLOOKUP(R868,CUSTOMS!$E$3:$N$2548,3,FALSE))</f>
        <v>不锈钢垃圾桶</v>
      </c>
      <c r="U868" s="18">
        <f t="shared" si="149"/>
        <v>36</v>
      </c>
      <c r="V868" s="18" t="str">
        <f>IF(R868="","",VLOOKUP(R868,CUSTOMS!$E$3:$N$2548,5,FALSE))</f>
        <v>只</v>
      </c>
      <c r="W868" s="33">
        <f>IF(R868="","",VLOOKUP(R868,CUSTOMS!$E$3:$N$2548,6,FALSE))</f>
        <v>7.79</v>
      </c>
      <c r="X868" s="33">
        <f t="shared" si="150"/>
        <v>280.44</v>
      </c>
      <c r="Y868" s="18" t="str">
        <f>IF(R868="","",VLOOKUP(R868,CUSTOMS!$E$3:$N$2548,8,FALSE))</f>
        <v>美元</v>
      </c>
      <c r="Z868" s="18" t="str">
        <f>IF(R868="","",VLOOKUP(R868,CUSTOMS!$E$3:$N$2548,9,FALSE))</f>
        <v>中国</v>
      </c>
      <c r="AA868" s="18" t="str">
        <f>IF(R868="","",VLOOKUP(R868,CUSTOMS!$E$3:$N$2548,10,FALSE))</f>
        <v>美国</v>
      </c>
      <c r="AB868" s="33">
        <f>IF(R868="","",VLOOKUP(G868,WMS!$E$3:$T$3000,15,FALSE))</f>
        <v>2.9249999999999998</v>
      </c>
      <c r="AC868" s="33">
        <f t="shared" si="151"/>
        <v>105.3</v>
      </c>
      <c r="AD868" s="33" t="str">
        <f>IF(S868="","",VLOOKUP(S868,海关监管条件!$A$1:$B$3000,2,FALSE))</f>
        <v xml:space="preserve">A </v>
      </c>
    </row>
    <row r="869" spans="1:30">
      <c r="A869" s="2">
        <v>43671</v>
      </c>
      <c r="B869" s="2">
        <v>43672</v>
      </c>
      <c r="C869" s="2" t="s">
        <v>4313</v>
      </c>
      <c r="D869" s="19" t="s">
        <v>1942</v>
      </c>
      <c r="E869" s="19" t="s">
        <v>3782</v>
      </c>
      <c r="F869" s="19">
        <v>42620068</v>
      </c>
      <c r="G869" s="17" t="str">
        <f t="shared" si="145"/>
        <v>KG-ARI-1904-00124-03365/42620068</v>
      </c>
      <c r="H869" s="18">
        <f>IF(G869="","",VLOOKUP(G869,WMS!$E$3:$Q$3000,7,FALSE))</f>
        <v>4</v>
      </c>
      <c r="I869" s="18">
        <f>IF(G869="","",VLOOKUP(G869,WMS!$E$3:$Q$3000,8,FALSE))</f>
        <v>3.9</v>
      </c>
      <c r="J869" s="18">
        <f>IF(G869="","",VLOOKUP(G869,WMS!$E$3:$Q$3000,13,FALSE))</f>
        <v>2.9000000000000001E-2</v>
      </c>
      <c r="K869" s="26" t="b">
        <f t="shared" si="146"/>
        <v>1</v>
      </c>
      <c r="L869" s="7">
        <v>16</v>
      </c>
      <c r="M869" s="27">
        <f>IF(G869="","",VLOOKUP(G869,WMS!$E$3:$U$3000,7,0)*L869)</f>
        <v>64</v>
      </c>
      <c r="N869" s="28" t="str">
        <f>IF(G869="","",VLOOKUP(G869,WMS!$E$3:$U$3000,17,0))</f>
        <v>A424</v>
      </c>
      <c r="O869" s="29">
        <f t="shared" si="147"/>
        <v>62.4</v>
      </c>
      <c r="P869" s="29">
        <f t="shared" si="148"/>
        <v>0.46400000000000002</v>
      </c>
      <c r="Q869" s="26" t="str">
        <f>IF(G869="","",VLOOKUP(G869,WMS!$E$3:$G$3000,2,FALSE))</f>
        <v>KAS19051602</v>
      </c>
      <c r="R869" s="26" t="str">
        <f>IF(G869="","",VLOOKUP(G869,WMS!$E$3:$G$3000,3,FALSE))</f>
        <v>KAS1905160205</v>
      </c>
      <c r="S869" s="17" t="str">
        <f>IF(R869="","",VLOOKUP(R869,CUSTOMS!$E$3:$N$2548,2,FALSE))</f>
        <v>7323990000</v>
      </c>
      <c r="T869" s="17" t="str">
        <f>IF(R869="","",VLOOKUP(R869,CUSTOMS!$E$3:$N$2548,3,FALSE))</f>
        <v>铁制托盘</v>
      </c>
      <c r="U869" s="18">
        <f t="shared" si="149"/>
        <v>64</v>
      </c>
      <c r="V869" s="18" t="str">
        <f>IF(R869="","",VLOOKUP(R869,CUSTOMS!$E$3:$N$2548,5,FALSE))</f>
        <v>只</v>
      </c>
      <c r="W869" s="33">
        <f>IF(R869="","",VLOOKUP(R869,CUSTOMS!$E$3:$N$2548,6,FALSE))</f>
        <v>3.41</v>
      </c>
      <c r="X869" s="33">
        <f t="shared" si="150"/>
        <v>218.24</v>
      </c>
      <c r="Y869" s="18" t="str">
        <f>IF(R869="","",VLOOKUP(R869,CUSTOMS!$E$3:$N$2548,8,FALSE))</f>
        <v>美元</v>
      </c>
      <c r="Z869" s="18" t="str">
        <f>IF(R869="","",VLOOKUP(R869,CUSTOMS!$E$3:$N$2548,9,FALSE))</f>
        <v>中国</v>
      </c>
      <c r="AA869" s="18" t="str">
        <f>IF(R869="","",VLOOKUP(R869,CUSTOMS!$E$3:$N$2548,10,FALSE))</f>
        <v>美国</v>
      </c>
      <c r="AB869" s="33">
        <f>IF(R869="","",VLOOKUP(G869,WMS!$E$3:$T$3000,15,FALSE))</f>
        <v>0.73</v>
      </c>
      <c r="AC869" s="33">
        <f t="shared" si="151"/>
        <v>46.72</v>
      </c>
      <c r="AD869" s="33" t="str">
        <f>IF(S869="","",VLOOKUP(S869,海关监管条件!$A$1:$B$3000,2,FALSE))</f>
        <v>A</v>
      </c>
    </row>
    <row r="870" spans="1:30">
      <c r="A870" s="2">
        <v>43671</v>
      </c>
      <c r="B870" s="2">
        <v>43672</v>
      </c>
      <c r="C870" s="2" t="s">
        <v>4313</v>
      </c>
      <c r="D870" s="3" t="s">
        <v>1530</v>
      </c>
      <c r="E870" s="3" t="s">
        <v>3563</v>
      </c>
      <c r="F870" s="3" t="s">
        <v>3564</v>
      </c>
      <c r="G870" s="17" t="str">
        <f t="shared" si="145"/>
        <v>KG-ARI-1906-00119-02986/MIX138638GINGHAMA</v>
      </c>
      <c r="H870" s="18">
        <f>IF(G870="","",VLOOKUP(G870,WMS!$E$3:$Q$3000,7,FALSE))</f>
        <v>96</v>
      </c>
      <c r="I870" s="18">
        <f>IF(G870="","",VLOOKUP(G870,WMS!$E$3:$Q$3000,8,FALSE))</f>
        <v>2.8</v>
      </c>
      <c r="J870" s="18">
        <f>IF(G870="","",VLOOKUP(G870,WMS!$E$3:$Q$3000,13,FALSE))</f>
        <v>2.1000000000000001E-2</v>
      </c>
      <c r="K870" s="26" t="b">
        <f t="shared" si="146"/>
        <v>1</v>
      </c>
      <c r="L870" s="7">
        <v>1</v>
      </c>
      <c r="M870" s="27">
        <f>IF(G870="","",VLOOKUP(G870,WMS!$E$3:$U$3000,7,0)*L870)</f>
        <v>96</v>
      </c>
      <c r="N870" s="28" t="str">
        <f>IF(G870="","",VLOOKUP(G870,WMS!$E$3:$U$3000,17,0))</f>
        <v>A27-302</v>
      </c>
      <c r="O870" s="29">
        <f t="shared" si="147"/>
        <v>2.8</v>
      </c>
      <c r="P870" s="29">
        <f t="shared" si="148"/>
        <v>2.1000000000000001E-2</v>
      </c>
      <c r="Q870" s="26" t="str">
        <f>IF(G870="","",VLOOKUP(G870,WMS!$E$3:$G$3000,2,FALSE))</f>
        <v>KAS19032803</v>
      </c>
      <c r="R870" s="26" t="str">
        <f>IF(G870="","",VLOOKUP(G870,WMS!$E$3:$G$3000,3,FALSE))</f>
        <v>KAS1903280301</v>
      </c>
      <c r="S870" s="17" t="str">
        <f>IF(R870="","",VLOOKUP(R870,CUSTOMS!$E$3:$N$2548,2,FALSE))</f>
        <v>6108210000</v>
      </c>
      <c r="T870" s="17" t="str">
        <f>IF(R870="","",VLOOKUP(R870,CUSTOMS!$E$3:$N$2548,3,FALSE))</f>
        <v>棉针织女内裤</v>
      </c>
      <c r="U870" s="18">
        <f t="shared" si="149"/>
        <v>96</v>
      </c>
      <c r="V870" s="18" t="str">
        <f>IF(R870="","",VLOOKUP(R870,CUSTOMS!$E$3:$N$2548,5,FALSE))</f>
        <v>件</v>
      </c>
      <c r="W870" s="33">
        <f>IF(R870="","",VLOOKUP(R870,CUSTOMS!$E$3:$N$2548,6,FALSE))</f>
        <v>0.4</v>
      </c>
      <c r="X870" s="33">
        <f t="shared" si="150"/>
        <v>38.400000000000006</v>
      </c>
      <c r="Y870" s="18" t="str">
        <f>IF(R870="","",VLOOKUP(R870,CUSTOMS!$E$3:$N$2548,8,FALSE))</f>
        <v>美元</v>
      </c>
      <c r="Z870" s="18" t="str">
        <f>IF(R870="","",VLOOKUP(R870,CUSTOMS!$E$3:$N$2548,9,FALSE))</f>
        <v>中国</v>
      </c>
      <c r="AA870" s="18" t="str">
        <f>IF(R870="","",VLOOKUP(R870,CUSTOMS!$E$3:$N$2548,10,FALSE))</f>
        <v>美国</v>
      </c>
      <c r="AB870" s="33">
        <f>IF(R870="","",VLOOKUP(G870,WMS!$E$3:$T$3000,15,FALSE))</f>
        <v>1.8020833333333333E-2</v>
      </c>
      <c r="AC870" s="33">
        <f t="shared" si="151"/>
        <v>1.73</v>
      </c>
      <c r="AD870" s="33" t="str">
        <f>IF(S870="","",VLOOKUP(S870,海关监管条件!$A$1:$B$3000,2,FALSE))</f>
        <v>A</v>
      </c>
    </row>
    <row r="871" spans="1:30">
      <c r="A871" s="2">
        <v>43671</v>
      </c>
      <c r="B871" s="2">
        <v>43672</v>
      </c>
      <c r="C871" s="2" t="s">
        <v>4313</v>
      </c>
      <c r="D871" s="3" t="s">
        <v>1530</v>
      </c>
      <c r="E871" s="3" t="s">
        <v>3563</v>
      </c>
      <c r="F871" s="3" t="s">
        <v>3566</v>
      </c>
      <c r="G871" s="17" t="str">
        <f t="shared" si="145"/>
        <v>KG-ARI-1906-00119-02986/MIX138638GINGHAMB</v>
      </c>
      <c r="H871" s="18">
        <f>IF(G871="","",VLOOKUP(G871,WMS!$E$3:$Q$3000,7,FALSE))</f>
        <v>96</v>
      </c>
      <c r="I871" s="18">
        <f>IF(G871="","",VLOOKUP(G871,WMS!$E$3:$Q$3000,8,FALSE))</f>
        <v>2.9</v>
      </c>
      <c r="J871" s="18">
        <f>IF(G871="","",VLOOKUP(G871,WMS!$E$3:$Q$3000,13,FALSE))</f>
        <v>2.1000000000000001E-2</v>
      </c>
      <c r="K871" s="26" t="b">
        <f t="shared" si="146"/>
        <v>1</v>
      </c>
      <c r="L871" s="7">
        <v>1</v>
      </c>
      <c r="M871" s="27">
        <f>IF(G871="","",VLOOKUP(G871,WMS!$E$3:$U$3000,7,0)*L871)</f>
        <v>96</v>
      </c>
      <c r="N871" s="28" t="str">
        <f>IF(G871="","",VLOOKUP(G871,WMS!$E$3:$U$3000,17,0))</f>
        <v>A27-302</v>
      </c>
      <c r="O871" s="29">
        <f t="shared" si="147"/>
        <v>2.9</v>
      </c>
      <c r="P871" s="29">
        <f t="shared" si="148"/>
        <v>2.1000000000000001E-2</v>
      </c>
      <c r="Q871" s="26" t="str">
        <f>IF(G871="","",VLOOKUP(G871,WMS!$E$3:$G$3000,2,FALSE))</f>
        <v>KAS19032803</v>
      </c>
      <c r="R871" s="26" t="str">
        <f>IF(G871="","",VLOOKUP(G871,WMS!$E$3:$G$3000,3,FALSE))</f>
        <v>KAS1903280301</v>
      </c>
      <c r="S871" s="17" t="str">
        <f>IF(R871="","",VLOOKUP(R871,CUSTOMS!$E$3:$N$2548,2,FALSE))</f>
        <v>6108210000</v>
      </c>
      <c r="T871" s="17" t="str">
        <f>IF(R871="","",VLOOKUP(R871,CUSTOMS!$E$3:$N$2548,3,FALSE))</f>
        <v>棉针织女内裤</v>
      </c>
      <c r="U871" s="18">
        <f t="shared" si="149"/>
        <v>96</v>
      </c>
      <c r="V871" s="18" t="str">
        <f>IF(R871="","",VLOOKUP(R871,CUSTOMS!$E$3:$N$2548,5,FALSE))</f>
        <v>件</v>
      </c>
      <c r="W871" s="33">
        <f>IF(R871="","",VLOOKUP(R871,CUSTOMS!$E$3:$N$2548,6,FALSE))</f>
        <v>0.4</v>
      </c>
      <c r="X871" s="33">
        <f t="shared" si="150"/>
        <v>38.400000000000006</v>
      </c>
      <c r="Y871" s="18" t="str">
        <f>IF(R871="","",VLOOKUP(R871,CUSTOMS!$E$3:$N$2548,8,FALSE))</f>
        <v>美元</v>
      </c>
      <c r="Z871" s="18" t="str">
        <f>IF(R871="","",VLOOKUP(R871,CUSTOMS!$E$3:$N$2548,9,FALSE))</f>
        <v>中国</v>
      </c>
      <c r="AA871" s="18" t="str">
        <f>IF(R871="","",VLOOKUP(R871,CUSTOMS!$E$3:$N$2548,10,FALSE))</f>
        <v>美国</v>
      </c>
      <c r="AB871" s="33">
        <f>IF(R871="","",VLOOKUP(G871,WMS!$E$3:$T$3000,15,FALSE))</f>
        <v>1.8958333333333334E-2</v>
      </c>
      <c r="AC871" s="33">
        <f t="shared" si="151"/>
        <v>1.82</v>
      </c>
      <c r="AD871" s="33" t="str">
        <f>IF(S871="","",VLOOKUP(S871,海关监管条件!$A$1:$B$3000,2,FALSE))</f>
        <v>A</v>
      </c>
    </row>
    <row r="872" spans="1:30">
      <c r="A872" s="2">
        <v>43671</v>
      </c>
      <c r="B872" s="2">
        <v>43672</v>
      </c>
      <c r="C872" s="2" t="s">
        <v>4313</v>
      </c>
      <c r="D872" s="3" t="s">
        <v>1530</v>
      </c>
      <c r="E872" s="3" t="s">
        <v>3563</v>
      </c>
      <c r="F872" s="3" t="s">
        <v>3567</v>
      </c>
      <c r="G872" s="17" t="str">
        <f t="shared" si="145"/>
        <v>KG-ARI-1906-00119-02986/MIX138638GINGHAMC</v>
      </c>
      <c r="H872" s="18">
        <f>IF(G872="","",VLOOKUP(G872,WMS!$E$3:$Q$3000,7,FALSE))</f>
        <v>96</v>
      </c>
      <c r="I872" s="18">
        <f>IF(G872="","",VLOOKUP(G872,WMS!$E$3:$Q$3000,8,FALSE))</f>
        <v>3.1</v>
      </c>
      <c r="J872" s="18">
        <f>IF(G872="","",VLOOKUP(G872,WMS!$E$3:$Q$3000,13,FALSE))</f>
        <v>2.1000000000000001E-2</v>
      </c>
      <c r="K872" s="26" t="b">
        <f t="shared" si="146"/>
        <v>1</v>
      </c>
      <c r="L872" s="7">
        <v>1</v>
      </c>
      <c r="M872" s="27">
        <f>IF(G872="","",VLOOKUP(G872,WMS!$E$3:$U$3000,7,0)*L872)</f>
        <v>96</v>
      </c>
      <c r="N872" s="28" t="str">
        <f>IF(G872="","",VLOOKUP(G872,WMS!$E$3:$U$3000,17,0))</f>
        <v>A27-302</v>
      </c>
      <c r="O872" s="29">
        <f t="shared" si="147"/>
        <v>3.1</v>
      </c>
      <c r="P872" s="29">
        <f t="shared" si="148"/>
        <v>2.1000000000000001E-2</v>
      </c>
      <c r="Q872" s="26" t="str">
        <f>IF(G872="","",VLOOKUP(G872,WMS!$E$3:$G$3000,2,FALSE))</f>
        <v>KAS19032803</v>
      </c>
      <c r="R872" s="26" t="str">
        <f>IF(G872="","",VLOOKUP(G872,WMS!$E$3:$G$3000,3,FALSE))</f>
        <v>KAS1903280301</v>
      </c>
      <c r="S872" s="17" t="str">
        <f>IF(R872="","",VLOOKUP(R872,CUSTOMS!$E$3:$N$2548,2,FALSE))</f>
        <v>6108210000</v>
      </c>
      <c r="T872" s="17" t="str">
        <f>IF(R872="","",VLOOKUP(R872,CUSTOMS!$E$3:$N$2548,3,FALSE))</f>
        <v>棉针织女内裤</v>
      </c>
      <c r="U872" s="18">
        <f t="shared" si="149"/>
        <v>96</v>
      </c>
      <c r="V872" s="18" t="str">
        <f>IF(R872="","",VLOOKUP(R872,CUSTOMS!$E$3:$N$2548,5,FALSE))</f>
        <v>件</v>
      </c>
      <c r="W872" s="33">
        <f>IF(R872="","",VLOOKUP(R872,CUSTOMS!$E$3:$N$2548,6,FALSE))</f>
        <v>0.4</v>
      </c>
      <c r="X872" s="33">
        <f t="shared" si="150"/>
        <v>38.400000000000006</v>
      </c>
      <c r="Y872" s="18" t="str">
        <f>IF(R872="","",VLOOKUP(R872,CUSTOMS!$E$3:$N$2548,8,FALSE))</f>
        <v>美元</v>
      </c>
      <c r="Z872" s="18" t="str">
        <f>IF(R872="","",VLOOKUP(R872,CUSTOMS!$E$3:$N$2548,9,FALSE))</f>
        <v>中国</v>
      </c>
      <c r="AA872" s="18" t="str">
        <f>IF(R872="","",VLOOKUP(R872,CUSTOMS!$E$3:$N$2548,10,FALSE))</f>
        <v>美国</v>
      </c>
      <c r="AB872" s="33">
        <f>IF(R872="","",VLOOKUP(G872,WMS!$E$3:$T$3000,15,FALSE))</f>
        <v>2.1041666666666667E-2</v>
      </c>
      <c r="AC872" s="33">
        <f t="shared" si="151"/>
        <v>2.02</v>
      </c>
      <c r="AD872" s="33" t="str">
        <f>IF(S872="","",VLOOKUP(S872,海关监管条件!$A$1:$B$3000,2,FALSE))</f>
        <v>A</v>
      </c>
    </row>
    <row r="873" spans="1:30">
      <c r="A873" s="2">
        <v>43671</v>
      </c>
      <c r="B873" s="2">
        <v>43672</v>
      </c>
      <c r="C873" s="2" t="s">
        <v>4313</v>
      </c>
      <c r="D873" s="3" t="s">
        <v>1530</v>
      </c>
      <c r="E873" s="3" t="s">
        <v>3563</v>
      </c>
      <c r="F873" s="3" t="s">
        <v>3568</v>
      </c>
      <c r="G873" s="17" t="str">
        <f t="shared" si="145"/>
        <v>KG-ARI-1906-00119-02986/MIX138638GINGHAMD</v>
      </c>
      <c r="H873" s="18">
        <f>IF(G873="","",VLOOKUP(G873,WMS!$E$3:$Q$3000,7,FALSE))</f>
        <v>96</v>
      </c>
      <c r="I873" s="18">
        <f>IF(G873="","",VLOOKUP(G873,WMS!$E$3:$Q$3000,8,FALSE))</f>
        <v>3.3</v>
      </c>
      <c r="J873" s="18">
        <f>IF(G873="","",VLOOKUP(G873,WMS!$E$3:$Q$3000,13,FALSE))</f>
        <v>2.1000000000000001E-2</v>
      </c>
      <c r="K873" s="26" t="b">
        <f t="shared" si="146"/>
        <v>1</v>
      </c>
      <c r="L873" s="7">
        <v>1</v>
      </c>
      <c r="M873" s="27">
        <f>IF(G873="","",VLOOKUP(G873,WMS!$E$3:$U$3000,7,0)*L873)</f>
        <v>96</v>
      </c>
      <c r="N873" s="28" t="str">
        <f>IF(G873="","",VLOOKUP(G873,WMS!$E$3:$U$3000,17,0))</f>
        <v>A27-302</v>
      </c>
      <c r="O873" s="29">
        <f t="shared" si="147"/>
        <v>3.3</v>
      </c>
      <c r="P873" s="29">
        <f t="shared" si="148"/>
        <v>2.1000000000000001E-2</v>
      </c>
      <c r="Q873" s="26" t="str">
        <f>IF(G873="","",VLOOKUP(G873,WMS!$E$3:$G$3000,2,FALSE))</f>
        <v>KAS19032803</v>
      </c>
      <c r="R873" s="26" t="str">
        <f>IF(G873="","",VLOOKUP(G873,WMS!$E$3:$G$3000,3,FALSE))</f>
        <v>KAS1903280301</v>
      </c>
      <c r="S873" s="17" t="str">
        <f>IF(R873="","",VLOOKUP(R873,CUSTOMS!$E$3:$N$2548,2,FALSE))</f>
        <v>6108210000</v>
      </c>
      <c r="T873" s="17" t="str">
        <f>IF(R873="","",VLOOKUP(R873,CUSTOMS!$E$3:$N$2548,3,FALSE))</f>
        <v>棉针织女内裤</v>
      </c>
      <c r="U873" s="18">
        <f t="shared" si="149"/>
        <v>96</v>
      </c>
      <c r="V873" s="18" t="str">
        <f>IF(R873="","",VLOOKUP(R873,CUSTOMS!$E$3:$N$2548,5,FALSE))</f>
        <v>件</v>
      </c>
      <c r="W873" s="33">
        <f>IF(R873="","",VLOOKUP(R873,CUSTOMS!$E$3:$N$2548,6,FALSE))</f>
        <v>0.4</v>
      </c>
      <c r="X873" s="33">
        <f t="shared" si="150"/>
        <v>38.400000000000006</v>
      </c>
      <c r="Y873" s="18" t="str">
        <f>IF(R873="","",VLOOKUP(R873,CUSTOMS!$E$3:$N$2548,8,FALSE))</f>
        <v>美元</v>
      </c>
      <c r="Z873" s="18" t="str">
        <f>IF(R873="","",VLOOKUP(R873,CUSTOMS!$E$3:$N$2548,9,FALSE))</f>
        <v>中国</v>
      </c>
      <c r="AA873" s="18" t="str">
        <f>IF(R873="","",VLOOKUP(R873,CUSTOMS!$E$3:$N$2548,10,FALSE))</f>
        <v>美国</v>
      </c>
      <c r="AB873" s="33">
        <f>IF(R873="","",VLOOKUP(G873,WMS!$E$3:$T$3000,15,FALSE))</f>
        <v>2.3020833333333334E-2</v>
      </c>
      <c r="AC873" s="33">
        <f t="shared" si="151"/>
        <v>2.21</v>
      </c>
      <c r="AD873" s="33" t="str">
        <f>IF(S873="","",VLOOKUP(S873,海关监管条件!$A$1:$B$3000,2,FALSE))</f>
        <v>A</v>
      </c>
    </row>
    <row r="874" spans="1:30">
      <c r="A874" s="2">
        <v>43671</v>
      </c>
      <c r="B874" s="2">
        <v>43672</v>
      </c>
      <c r="C874" s="2" t="s">
        <v>4313</v>
      </c>
      <c r="D874" s="3" t="s">
        <v>1530</v>
      </c>
      <c r="E874" s="3" t="s">
        <v>3563</v>
      </c>
      <c r="F874" s="3" t="s">
        <v>3569</v>
      </c>
      <c r="G874" s="17" t="str">
        <f t="shared" si="145"/>
        <v>KG-ARI-1906-00119-02986/MIX138638GINGHAME</v>
      </c>
      <c r="H874" s="18">
        <f>IF(G874="","",VLOOKUP(G874,WMS!$E$3:$Q$3000,7,FALSE))</f>
        <v>96</v>
      </c>
      <c r="I874" s="18">
        <f>IF(G874="","",VLOOKUP(G874,WMS!$E$3:$Q$3000,8,FALSE))</f>
        <v>3.5</v>
      </c>
      <c r="J874" s="18">
        <f>IF(G874="","",VLOOKUP(G874,WMS!$E$3:$Q$3000,13,FALSE))</f>
        <v>2.1000000000000001E-2</v>
      </c>
      <c r="K874" s="26" t="b">
        <f t="shared" si="146"/>
        <v>1</v>
      </c>
      <c r="L874" s="7">
        <v>1</v>
      </c>
      <c r="M874" s="27">
        <f>IF(G874="","",VLOOKUP(G874,WMS!$E$3:$U$3000,7,0)*L874)</f>
        <v>96</v>
      </c>
      <c r="N874" s="28" t="str">
        <f>IF(G874="","",VLOOKUP(G874,WMS!$E$3:$U$3000,17,0))</f>
        <v>A27-302</v>
      </c>
      <c r="O874" s="29">
        <f t="shared" si="147"/>
        <v>3.5</v>
      </c>
      <c r="P874" s="29">
        <f t="shared" si="148"/>
        <v>2.1000000000000001E-2</v>
      </c>
      <c r="Q874" s="26" t="str">
        <f>IF(G874="","",VLOOKUP(G874,WMS!$E$3:$G$3000,2,FALSE))</f>
        <v>KAS19032803</v>
      </c>
      <c r="R874" s="26" t="str">
        <f>IF(G874="","",VLOOKUP(G874,WMS!$E$3:$G$3000,3,FALSE))</f>
        <v>KAS1903280301</v>
      </c>
      <c r="S874" s="17" t="str">
        <f>IF(R874="","",VLOOKUP(R874,CUSTOMS!$E$3:$N$2548,2,FALSE))</f>
        <v>6108210000</v>
      </c>
      <c r="T874" s="17" t="str">
        <f>IF(R874="","",VLOOKUP(R874,CUSTOMS!$E$3:$N$2548,3,FALSE))</f>
        <v>棉针织女内裤</v>
      </c>
      <c r="U874" s="18">
        <f t="shared" si="149"/>
        <v>96</v>
      </c>
      <c r="V874" s="18" t="str">
        <f>IF(R874="","",VLOOKUP(R874,CUSTOMS!$E$3:$N$2548,5,FALSE))</f>
        <v>件</v>
      </c>
      <c r="W874" s="33">
        <f>IF(R874="","",VLOOKUP(R874,CUSTOMS!$E$3:$N$2548,6,FALSE))</f>
        <v>0.4</v>
      </c>
      <c r="X874" s="33">
        <f t="shared" si="150"/>
        <v>38.400000000000006</v>
      </c>
      <c r="Y874" s="18" t="str">
        <f>IF(R874="","",VLOOKUP(R874,CUSTOMS!$E$3:$N$2548,8,FALSE))</f>
        <v>美元</v>
      </c>
      <c r="Z874" s="18" t="str">
        <f>IF(R874="","",VLOOKUP(R874,CUSTOMS!$E$3:$N$2548,9,FALSE))</f>
        <v>中国</v>
      </c>
      <c r="AA874" s="18" t="str">
        <f>IF(R874="","",VLOOKUP(R874,CUSTOMS!$E$3:$N$2548,10,FALSE))</f>
        <v>美国</v>
      </c>
      <c r="AB874" s="33">
        <f>IF(R874="","",VLOOKUP(G874,WMS!$E$3:$T$3000,15,FALSE))</f>
        <v>2.4999999999999998E-2</v>
      </c>
      <c r="AC874" s="33">
        <f t="shared" si="151"/>
        <v>2.4</v>
      </c>
      <c r="AD874" s="33" t="str">
        <f>IF(S874="","",VLOOKUP(S874,海关监管条件!$A$1:$B$3000,2,FALSE))</f>
        <v>A</v>
      </c>
    </row>
    <row r="875" spans="1:30">
      <c r="A875" s="2">
        <v>43671</v>
      </c>
      <c r="B875" s="2">
        <v>43672</v>
      </c>
      <c r="C875" s="2" t="s">
        <v>4313</v>
      </c>
      <c r="D875" s="3" t="s">
        <v>1530</v>
      </c>
      <c r="E875" s="3" t="s">
        <v>3563</v>
      </c>
      <c r="F875" s="3" t="s">
        <v>3570</v>
      </c>
      <c r="G875" s="17" t="str">
        <f t="shared" si="145"/>
        <v>KG-ARI-1906-00119-02986/MIX138638GINGHAMF</v>
      </c>
      <c r="H875" s="18">
        <f>IF(G875="","",VLOOKUP(G875,WMS!$E$3:$Q$3000,7,FALSE))</f>
        <v>96</v>
      </c>
      <c r="I875" s="18">
        <f>IF(G875="","",VLOOKUP(G875,WMS!$E$3:$Q$3000,8,FALSE))</f>
        <v>3.7</v>
      </c>
      <c r="J875" s="18">
        <f>IF(G875="","",VLOOKUP(G875,WMS!$E$3:$Q$3000,13,FALSE))</f>
        <v>2.1000000000000001E-2</v>
      </c>
      <c r="K875" s="26" t="b">
        <f t="shared" si="146"/>
        <v>1</v>
      </c>
      <c r="L875" s="7">
        <v>1</v>
      </c>
      <c r="M875" s="27">
        <f>IF(G875="","",VLOOKUP(G875,WMS!$E$3:$U$3000,7,0)*L875)</f>
        <v>96</v>
      </c>
      <c r="N875" s="28" t="str">
        <f>IF(G875="","",VLOOKUP(G875,WMS!$E$3:$U$3000,17,0))</f>
        <v>A27-302</v>
      </c>
      <c r="O875" s="29">
        <f t="shared" si="147"/>
        <v>3.7</v>
      </c>
      <c r="P875" s="29">
        <f t="shared" si="148"/>
        <v>2.1000000000000001E-2</v>
      </c>
      <c r="Q875" s="26" t="str">
        <f>IF(G875="","",VLOOKUP(G875,WMS!$E$3:$G$3000,2,FALSE))</f>
        <v>KAS19032803</v>
      </c>
      <c r="R875" s="26" t="str">
        <f>IF(G875="","",VLOOKUP(G875,WMS!$E$3:$G$3000,3,FALSE))</f>
        <v>KAS1903280301</v>
      </c>
      <c r="S875" s="17" t="str">
        <f>IF(R875="","",VLOOKUP(R875,CUSTOMS!$E$3:$N$2548,2,FALSE))</f>
        <v>6108210000</v>
      </c>
      <c r="T875" s="17" t="str">
        <f>IF(R875="","",VLOOKUP(R875,CUSTOMS!$E$3:$N$2548,3,FALSE))</f>
        <v>棉针织女内裤</v>
      </c>
      <c r="U875" s="18">
        <f t="shared" si="149"/>
        <v>96</v>
      </c>
      <c r="V875" s="18" t="str">
        <f>IF(R875="","",VLOOKUP(R875,CUSTOMS!$E$3:$N$2548,5,FALSE))</f>
        <v>件</v>
      </c>
      <c r="W875" s="33">
        <f>IF(R875="","",VLOOKUP(R875,CUSTOMS!$E$3:$N$2548,6,FALSE))</f>
        <v>0.4</v>
      </c>
      <c r="X875" s="33">
        <f t="shared" si="150"/>
        <v>38.400000000000006</v>
      </c>
      <c r="Y875" s="18" t="str">
        <f>IF(R875="","",VLOOKUP(R875,CUSTOMS!$E$3:$N$2548,8,FALSE))</f>
        <v>美元</v>
      </c>
      <c r="Z875" s="18" t="str">
        <f>IF(R875="","",VLOOKUP(R875,CUSTOMS!$E$3:$N$2548,9,FALSE))</f>
        <v>中国</v>
      </c>
      <c r="AA875" s="18" t="str">
        <f>IF(R875="","",VLOOKUP(R875,CUSTOMS!$E$3:$N$2548,10,FALSE))</f>
        <v>美国</v>
      </c>
      <c r="AB875" s="33">
        <f>IF(R875="","",VLOOKUP(G875,WMS!$E$3:$T$3000,15,FALSE))</f>
        <v>2.8020833333333332E-2</v>
      </c>
      <c r="AC875" s="33">
        <f t="shared" si="151"/>
        <v>2.69</v>
      </c>
      <c r="AD875" s="33" t="str">
        <f>IF(S875="","",VLOOKUP(S875,海关监管条件!$A$1:$B$3000,2,FALSE))</f>
        <v>A</v>
      </c>
    </row>
    <row r="876" spans="1:30">
      <c r="A876" s="2">
        <v>43671</v>
      </c>
      <c r="B876" s="2">
        <v>43672</v>
      </c>
      <c r="C876" s="2" t="s">
        <v>4313</v>
      </c>
      <c r="D876" s="19" t="s">
        <v>2014</v>
      </c>
      <c r="E876" s="19" t="s">
        <v>3811</v>
      </c>
      <c r="F876" s="19" t="s">
        <v>3812</v>
      </c>
      <c r="G876" s="17" t="str">
        <f t="shared" si="145"/>
        <v>KG-ARI-1906-00152-03396/42494102</v>
      </c>
      <c r="H876" s="18">
        <f>IF(G876="","",VLOOKUP(G876,WMS!$E$3:$Q$3000,7,FALSE))</f>
        <v>4</v>
      </c>
      <c r="I876" s="18">
        <f>IF(G876="","",VLOOKUP(G876,WMS!$E$3:$Q$3000,8,FALSE))</f>
        <v>9.4</v>
      </c>
      <c r="J876" s="18">
        <f>IF(G876="","",VLOOKUP(G876,WMS!$E$3:$Q$3000,13,FALSE))</f>
        <v>5.6000000000000001E-2</v>
      </c>
      <c r="K876" s="26" t="b">
        <f t="shared" si="146"/>
        <v>1</v>
      </c>
      <c r="L876" s="7">
        <v>21</v>
      </c>
      <c r="M876" s="27">
        <f>IF(G876="","",VLOOKUP(G876,WMS!$E$3:$U$3000,7,0)*L876)</f>
        <v>84</v>
      </c>
      <c r="N876" s="28" t="str">
        <f>IF(G876="","",VLOOKUP(G876,WMS!$E$3:$U$3000,17,0))</f>
        <v>A13-201</v>
      </c>
      <c r="O876" s="29">
        <f t="shared" si="147"/>
        <v>197.4</v>
      </c>
      <c r="P876" s="29">
        <f t="shared" si="148"/>
        <v>1.1759999999999999</v>
      </c>
      <c r="Q876" s="26" t="str">
        <f>IF(G876="","",VLOOKUP(G876,WMS!$E$3:$G$3000,2,FALSE))</f>
        <v>KAS19052106</v>
      </c>
      <c r="R876" s="26" t="str">
        <f>IF(G876="","",VLOOKUP(G876,WMS!$E$3:$G$3000,3,FALSE))</f>
        <v>KAS1905210601</v>
      </c>
      <c r="S876" s="17" t="str">
        <f>IF(R876="","",VLOOKUP(R876,CUSTOMS!$E$3:$N$2548,2,FALSE))</f>
        <v>3924900000</v>
      </c>
      <c r="T876" s="17" t="str">
        <f>IF(R876="","",VLOOKUP(R876,CUSTOMS!$E$3:$N$2548,3,FALSE))</f>
        <v>植绒塑料衣架</v>
      </c>
      <c r="U876" s="18">
        <f t="shared" si="149"/>
        <v>157.5</v>
      </c>
      <c r="V876" s="18" t="str">
        <f>IF(R876="","",VLOOKUP(R876,CUSTOMS!$E$3:$N$2548,5,FALSE))</f>
        <v>千克</v>
      </c>
      <c r="W876" s="33">
        <f>IF(R876="","",VLOOKUP(R876,CUSTOMS!$E$3:$N$2548,6,FALSE))</f>
        <v>1</v>
      </c>
      <c r="X876" s="33">
        <f t="shared" si="150"/>
        <v>157.5</v>
      </c>
      <c r="Y876" s="18" t="str">
        <f>IF(R876="","",VLOOKUP(R876,CUSTOMS!$E$3:$N$2548,8,FALSE))</f>
        <v>美元</v>
      </c>
      <c r="Z876" s="18" t="str">
        <f>IF(R876="","",VLOOKUP(R876,CUSTOMS!$E$3:$N$2548,9,FALSE))</f>
        <v>中国</v>
      </c>
      <c r="AA876" s="18" t="str">
        <f>IF(R876="","",VLOOKUP(R876,CUSTOMS!$E$3:$N$2548,10,FALSE))</f>
        <v>美国</v>
      </c>
      <c r="AB876" s="33">
        <f>IF(R876="","",VLOOKUP(G876,WMS!$E$3:$T$3000,15,FALSE))</f>
        <v>1.875</v>
      </c>
      <c r="AC876" s="33">
        <f t="shared" si="151"/>
        <v>157.5</v>
      </c>
      <c r="AD876" s="33" t="str">
        <f>IF(S876="","",VLOOKUP(S876,海关监管条件!$A$1:$B$3000,2,FALSE))</f>
        <v xml:space="preserve">A </v>
      </c>
    </row>
    <row r="877" spans="1:30">
      <c r="A877" s="2">
        <v>43671</v>
      </c>
      <c r="B877" s="2">
        <v>43672</v>
      </c>
      <c r="C877" s="2" t="s">
        <v>4313</v>
      </c>
      <c r="D877" s="19" t="s">
        <v>1942</v>
      </c>
      <c r="E877" s="19" t="s">
        <v>3783</v>
      </c>
      <c r="F877" s="19">
        <v>41719718</v>
      </c>
      <c r="G877" s="17" t="str">
        <f t="shared" si="145"/>
        <v>KG-ARI-1906-00152-03404/41719718</v>
      </c>
      <c r="H877" s="18">
        <f>IF(G877="","",VLOOKUP(G877,WMS!$E$3:$Q$3000,7,FALSE))</f>
        <v>8</v>
      </c>
      <c r="I877" s="18">
        <f>IF(G877="","",VLOOKUP(G877,WMS!$E$3:$Q$3000,8,FALSE))</f>
        <v>5.4</v>
      </c>
      <c r="J877" s="18">
        <f>IF(G877="","",VLOOKUP(G877,WMS!$E$3:$Q$3000,13,FALSE))</f>
        <v>1.2E-2</v>
      </c>
      <c r="K877" s="26" t="b">
        <f t="shared" si="146"/>
        <v>1</v>
      </c>
      <c r="L877" s="7">
        <v>13</v>
      </c>
      <c r="M877" s="27">
        <f>IF(G877="","",VLOOKUP(G877,WMS!$E$3:$U$3000,7,0)*L877)</f>
        <v>104</v>
      </c>
      <c r="N877" s="28" t="str">
        <f>IF(G877="","",VLOOKUP(G877,WMS!$E$3:$U$3000,17,0))</f>
        <v>A424</v>
      </c>
      <c r="O877" s="29">
        <f t="shared" si="147"/>
        <v>70.2</v>
      </c>
      <c r="P877" s="29">
        <f t="shared" si="148"/>
        <v>0.156</v>
      </c>
      <c r="Q877" s="26" t="str">
        <f>IF(G877="","",VLOOKUP(G877,WMS!$E$3:$G$3000,2,FALSE))</f>
        <v>KAS19051602</v>
      </c>
      <c r="R877" s="26" t="str">
        <f>IF(G877="","",VLOOKUP(G877,WMS!$E$3:$G$3000,3,FALSE))</f>
        <v>KAS1905160203</v>
      </c>
      <c r="S877" s="17" t="str">
        <f>IF(R877="","",VLOOKUP(R877,CUSTOMS!$E$3:$N$2548,2,FALSE))</f>
        <v>7009920000</v>
      </c>
      <c r="T877" s="17" t="str">
        <f>IF(R877="","",VLOOKUP(R877,CUSTOMS!$E$3:$N$2548,3,FALSE))</f>
        <v>铁框玻璃浴室镜</v>
      </c>
      <c r="U877" s="18">
        <f t="shared" si="149"/>
        <v>104</v>
      </c>
      <c r="V877" s="18" t="str">
        <f>IF(R877="","",VLOOKUP(R877,CUSTOMS!$E$3:$N$2548,5,FALSE))</f>
        <v>只</v>
      </c>
      <c r="W877" s="33">
        <f>IF(R877="","",VLOOKUP(R877,CUSTOMS!$E$3:$N$2548,6,FALSE))</f>
        <v>2.2599999999999998</v>
      </c>
      <c r="X877" s="33">
        <f t="shared" si="150"/>
        <v>235.03999999999996</v>
      </c>
      <c r="Y877" s="18" t="str">
        <f>IF(R877="","",VLOOKUP(R877,CUSTOMS!$E$3:$N$2548,8,FALSE))</f>
        <v>美元</v>
      </c>
      <c r="Z877" s="18" t="str">
        <f>IF(R877="","",VLOOKUP(R877,CUSTOMS!$E$3:$N$2548,9,FALSE))</f>
        <v>中国</v>
      </c>
      <c r="AA877" s="18" t="str">
        <f>IF(R877="","",VLOOKUP(R877,CUSTOMS!$E$3:$N$2548,10,FALSE))</f>
        <v>美国</v>
      </c>
      <c r="AB877" s="33">
        <f>IF(R877="","",VLOOKUP(G877,WMS!$E$3:$T$3000,15,FALSE))</f>
        <v>0.6</v>
      </c>
      <c r="AC877" s="33">
        <f t="shared" si="151"/>
        <v>62.4</v>
      </c>
      <c r="AD877" s="33" t="str">
        <f>IF(S877="","",VLOOKUP(S877,海关监管条件!$A$1:$B$3000,2,FALSE))</f>
        <v>无</v>
      </c>
    </row>
    <row r="878" spans="1:30">
      <c r="A878" s="2">
        <v>43671</v>
      </c>
      <c r="B878" s="2">
        <v>43672</v>
      </c>
      <c r="C878" s="2" t="s">
        <v>4313</v>
      </c>
      <c r="D878" s="19" t="s">
        <v>1646</v>
      </c>
      <c r="E878" s="19" t="s">
        <v>3637</v>
      </c>
      <c r="F878" s="19" t="s">
        <v>3638</v>
      </c>
      <c r="G878" s="17" t="str">
        <f t="shared" si="145"/>
        <v>KG-ARI-1906-00152-03410/42581000</v>
      </c>
      <c r="H878" s="18">
        <f>IF(G878="","",VLOOKUP(G878,WMS!$E$3:$Q$3000,7,FALSE))</f>
        <v>6</v>
      </c>
      <c r="I878" s="18">
        <f>IF(G878="","",VLOOKUP(G878,WMS!$E$3:$Q$3000,8,FALSE))</f>
        <v>1.8</v>
      </c>
      <c r="J878" s="18">
        <f>IF(G878="","",VLOOKUP(G878,WMS!$E$3:$Q$3000,13,FALSE))</f>
        <v>7.0000000000000001E-3</v>
      </c>
      <c r="K878" s="26" t="b">
        <f t="shared" si="146"/>
        <v>1</v>
      </c>
      <c r="L878" s="7">
        <v>4</v>
      </c>
      <c r="M878" s="27">
        <f>IF(G878="","",VLOOKUP(G878,WMS!$E$3:$U$3000,7,0)*L878)</f>
        <v>24</v>
      </c>
      <c r="N878" s="28" t="str">
        <f>IF(G878="","",VLOOKUP(G878,WMS!$E$3:$U$3000,17,0))</f>
        <v>A11-103</v>
      </c>
      <c r="O878" s="29">
        <f t="shared" si="147"/>
        <v>7.2</v>
      </c>
      <c r="P878" s="29">
        <f t="shared" si="148"/>
        <v>2.8000000000000001E-2</v>
      </c>
      <c r="Q878" s="26" t="str">
        <f>IF(G878="","",VLOOKUP(G878,WMS!$E$3:$G$3000,2,FALSE))</f>
        <v>KAS19041607</v>
      </c>
      <c r="R878" s="26" t="str">
        <f>IF(G878="","",VLOOKUP(G878,WMS!$E$3:$G$3000,3,FALSE))</f>
        <v>KAS1904160701</v>
      </c>
      <c r="S878" s="17" t="str">
        <f>IF(R878="","",VLOOKUP(R878,CUSTOMS!$E$3:$N$2548,2,FALSE))</f>
        <v>3926909090</v>
      </c>
      <c r="T878" s="17" t="str">
        <f>IF(R878="","",VLOOKUP(R878,CUSTOMS!$E$3:$N$2548,3,FALSE))</f>
        <v>宠物碗</v>
      </c>
      <c r="U878" s="18">
        <f t="shared" si="149"/>
        <v>24</v>
      </c>
      <c r="V878" s="18" t="str">
        <f>IF(R878="","",VLOOKUP(R878,CUSTOMS!$E$3:$N$2548,5,FALSE))</f>
        <v>套</v>
      </c>
      <c r="W878" s="33">
        <f>IF(R878="","",VLOOKUP(R878,CUSTOMS!$E$3:$N$2548,6,FALSE))</f>
        <v>5.33</v>
      </c>
      <c r="X878" s="33">
        <f t="shared" si="150"/>
        <v>127.92</v>
      </c>
      <c r="Y878" s="18" t="str">
        <f>IF(R878="","",VLOOKUP(R878,CUSTOMS!$E$3:$N$2548,8,FALSE))</f>
        <v>美元</v>
      </c>
      <c r="Z878" s="18" t="str">
        <f>IF(R878="","",VLOOKUP(R878,CUSTOMS!$E$3:$N$2548,9,FALSE))</f>
        <v>中国</v>
      </c>
      <c r="AA878" s="18" t="str">
        <f>IF(R878="","",VLOOKUP(R878,CUSTOMS!$E$3:$N$2548,10,FALSE))</f>
        <v>美国</v>
      </c>
      <c r="AB878" s="33">
        <f>IF(R878="","",VLOOKUP(G878,WMS!$E$3:$T$3000,15,FALSE))</f>
        <v>0.25</v>
      </c>
      <c r="AC878" s="33">
        <f t="shared" si="151"/>
        <v>6</v>
      </c>
      <c r="AD878" s="33" t="str">
        <f>IF(S878="","",VLOOKUP(S878,海关监管条件!$A$1:$B$3000,2,FALSE))</f>
        <v>无</v>
      </c>
    </row>
    <row r="879" spans="1:30">
      <c r="A879" s="2">
        <v>43671</v>
      </c>
      <c r="B879" s="2">
        <v>43672</v>
      </c>
      <c r="C879" s="2" t="s">
        <v>4313</v>
      </c>
      <c r="D879" s="19" t="s">
        <v>1594</v>
      </c>
      <c r="E879" s="19" t="s">
        <v>3606</v>
      </c>
      <c r="F879" s="19" t="s">
        <v>3127</v>
      </c>
      <c r="G879" s="17" t="str">
        <f t="shared" si="145"/>
        <v>KG-ARI-1906-00152-03437/42550532</v>
      </c>
      <c r="H879" s="18">
        <f>IF(G879="","",VLOOKUP(G879,WMS!$E$3:$Q$3000,7,FALSE))</f>
        <v>12</v>
      </c>
      <c r="I879" s="18">
        <f>IF(G879="","",VLOOKUP(G879,WMS!$E$3:$Q$3000,8,FALSE))</f>
        <v>0.75</v>
      </c>
      <c r="J879" s="18">
        <f>IF(G879="","",VLOOKUP(G879,WMS!$E$3:$Q$3000,13,FALSE))</f>
        <v>2E-3</v>
      </c>
      <c r="K879" s="26" t="b">
        <f t="shared" si="146"/>
        <v>1</v>
      </c>
      <c r="L879" s="7">
        <v>4</v>
      </c>
      <c r="M879" s="27">
        <f>IF(G879="","",VLOOKUP(G879,WMS!$E$3:$U$3000,7,0)*L879)</f>
        <v>48</v>
      </c>
      <c r="N879" s="28" t="str">
        <f>IF(G879="","",VLOOKUP(G879,WMS!$E$3:$U$3000,17,0))</f>
        <v>A22-304</v>
      </c>
      <c r="O879" s="29">
        <f t="shared" si="147"/>
        <v>3</v>
      </c>
      <c r="P879" s="29">
        <f t="shared" si="148"/>
        <v>8.0000000000000002E-3</v>
      </c>
      <c r="Q879" s="26" t="str">
        <f>IF(G879="","",VLOOKUP(G879,WMS!$E$3:$G$3000,2,FALSE))</f>
        <v>KAS19040305</v>
      </c>
      <c r="R879" s="26" t="str">
        <f>IF(G879="","",VLOOKUP(G879,WMS!$E$3:$G$3000,3,FALSE))</f>
        <v>KAS1904030501</v>
      </c>
      <c r="S879" s="17" t="str">
        <f>IF(R879="","",VLOOKUP(R879,CUSTOMS!$E$3:$N$2548,2,FALSE))</f>
        <v>3406000090</v>
      </c>
      <c r="T879" s="17" t="str">
        <f>IF(R879="","",VLOOKUP(R879,CUSTOMS!$E$3:$N$2548,3,FALSE))</f>
        <v>蜡烛</v>
      </c>
      <c r="U879" s="18">
        <f t="shared" si="149"/>
        <v>2.5</v>
      </c>
      <c r="V879" s="18" t="str">
        <f>IF(R879="","",VLOOKUP(R879,CUSTOMS!$E$3:$N$2548,5,FALSE))</f>
        <v>千克</v>
      </c>
      <c r="W879" s="33">
        <f>IF(R879="","",VLOOKUP(R879,CUSTOMS!$E$3:$N$2548,6,FALSE))</f>
        <v>6.5</v>
      </c>
      <c r="X879" s="33">
        <f t="shared" si="150"/>
        <v>16.25</v>
      </c>
      <c r="Y879" s="18" t="str">
        <f>IF(R879="","",VLOOKUP(R879,CUSTOMS!$E$3:$N$2548,8,FALSE))</f>
        <v>美元</v>
      </c>
      <c r="Z879" s="18" t="str">
        <f>IF(R879="","",VLOOKUP(R879,CUSTOMS!$E$3:$N$2548,9,FALSE))</f>
        <v>中国</v>
      </c>
      <c r="AA879" s="18" t="str">
        <f>IF(R879="","",VLOOKUP(R879,CUSTOMS!$E$3:$N$2548,10,FALSE))</f>
        <v>美国</v>
      </c>
      <c r="AB879" s="33">
        <f>IF(R879="","",VLOOKUP(G879,WMS!$E$3:$T$3000,15,FALSE))</f>
        <v>5.2083333333333336E-2</v>
      </c>
      <c r="AC879" s="33">
        <f t="shared" si="151"/>
        <v>2.5</v>
      </c>
      <c r="AD879" s="33" t="str">
        <f>IF(S879="","",VLOOKUP(S879,海关监管条件!$A$1:$B$3000,2,FALSE))</f>
        <v xml:space="preserve">无 </v>
      </c>
    </row>
    <row r="880" spans="1:30">
      <c r="A880" s="2">
        <v>43671</v>
      </c>
      <c r="B880" s="2">
        <v>43672</v>
      </c>
      <c r="C880" s="2" t="s">
        <v>4313</v>
      </c>
      <c r="D880" s="19" t="s">
        <v>2171</v>
      </c>
      <c r="E880" s="19" t="s">
        <v>3922</v>
      </c>
      <c r="F880" s="19">
        <v>42343035</v>
      </c>
      <c r="G880" s="17" t="str">
        <f t="shared" si="145"/>
        <v>KG-ARI-1906-00152-
03524/42343035</v>
      </c>
      <c r="H880" s="18">
        <f>IF(G880="","",VLOOKUP(G880,WMS!$E$3:$Q$3000,7,FALSE))</f>
        <v>4</v>
      </c>
      <c r="I880" s="18">
        <f>IF(G880="","",VLOOKUP(G880,WMS!$E$3:$Q$3000,8,FALSE))</f>
        <v>7.4</v>
      </c>
      <c r="J880" s="18">
        <f>IF(G880="","",VLOOKUP(G880,WMS!$E$3:$Q$3000,13,FALSE))</f>
        <v>0.06</v>
      </c>
      <c r="K880" s="26" t="b">
        <f t="shared" si="146"/>
        <v>1</v>
      </c>
      <c r="L880" s="7">
        <v>6</v>
      </c>
      <c r="M880" s="27">
        <f>IF(G880="","",VLOOKUP(G880,WMS!$E$3:$U$3000,7,0)*L880)</f>
        <v>24</v>
      </c>
      <c r="N880" s="28" t="str">
        <f>IF(G880="","",VLOOKUP(G880,WMS!$E$3:$U$3000,17,0))</f>
        <v>A34-203</v>
      </c>
      <c r="O880" s="29">
        <f t="shared" si="147"/>
        <v>44.400000000000006</v>
      </c>
      <c r="P880" s="29">
        <f t="shared" si="148"/>
        <v>0.36</v>
      </c>
      <c r="Q880" s="26" t="str">
        <f>IF(G880="","",VLOOKUP(G880,WMS!$E$3:$G$3000,2,FALSE))</f>
        <v>KAS19062502</v>
      </c>
      <c r="R880" s="26" t="str">
        <f>IF(G880="","",VLOOKUP(G880,WMS!$E$3:$G$3000,3,FALSE))</f>
        <v>KAS1906250202</v>
      </c>
      <c r="S880" s="17" t="str">
        <f>IF(R880="","",VLOOKUP(R880,CUSTOMS!$E$3:$N$2548,2,FALSE))</f>
        <v>9403900099</v>
      </c>
      <c r="T880" s="17" t="str">
        <f>IF(R880="","",VLOOKUP(R880,CUSTOMS!$E$3:$N$2548,3,FALSE))</f>
        <v>储物架层网</v>
      </c>
      <c r="U880" s="18">
        <f t="shared" si="149"/>
        <v>24</v>
      </c>
      <c r="V880" s="18" t="str">
        <f>IF(R880="","",VLOOKUP(R880,CUSTOMS!$E$3:$N$2548,5,FALSE))</f>
        <v>只</v>
      </c>
      <c r="W880" s="33">
        <f>IF(R880="","",VLOOKUP(R880,CUSTOMS!$E$3:$N$2548,6,FALSE))</f>
        <v>2.9055</v>
      </c>
      <c r="X880" s="33">
        <f t="shared" si="150"/>
        <v>69.731999999999999</v>
      </c>
      <c r="Y880" s="18" t="str">
        <f>IF(R880="","",VLOOKUP(R880,CUSTOMS!$E$3:$N$2548,8,FALSE))</f>
        <v>美元</v>
      </c>
      <c r="Z880" s="18" t="str">
        <f>IF(R880="","",VLOOKUP(R880,CUSTOMS!$E$3:$N$2548,9,FALSE))</f>
        <v>中国</v>
      </c>
      <c r="AA880" s="18" t="str">
        <f>IF(R880="","",VLOOKUP(R880,CUSTOMS!$E$3:$N$2548,10,FALSE))</f>
        <v>美国</v>
      </c>
      <c r="AB880" s="33">
        <f>IF(R880="","",VLOOKUP(G880,WMS!$E$3:$T$3000,15,FALSE))</f>
        <v>1.7</v>
      </c>
      <c r="AC880" s="33">
        <f t="shared" si="151"/>
        <v>40.799999999999997</v>
      </c>
      <c r="AD880" s="33" t="str">
        <f>IF(S880="","",VLOOKUP(S880,海关监管条件!$A$1:$B$3000,2,FALSE))</f>
        <v xml:space="preserve">无 </v>
      </c>
    </row>
    <row r="881" spans="1:30">
      <c r="A881" s="2">
        <v>43671</v>
      </c>
      <c r="B881" s="2">
        <v>43672</v>
      </c>
      <c r="C881" s="2" t="s">
        <v>4313</v>
      </c>
      <c r="D881" s="19" t="s">
        <v>2273</v>
      </c>
      <c r="E881" s="19" t="s">
        <v>3981</v>
      </c>
      <c r="F881" s="19" t="s">
        <v>3982</v>
      </c>
      <c r="G881" s="17" t="str">
        <f t="shared" si="145"/>
        <v>KG-ARI-1906-00174-03741/MIX139894BLACK</v>
      </c>
      <c r="H881" s="18">
        <f>IF(G881="","",VLOOKUP(G881,WMS!$E$3:$Q$3000,7,FALSE))</f>
        <v>72</v>
      </c>
      <c r="I881" s="18">
        <f>IF(G881="","",VLOOKUP(G881,WMS!$E$3:$Q$3000,8,FALSE))</f>
        <v>9.15</v>
      </c>
      <c r="J881" s="18">
        <f>IF(G881="","",VLOOKUP(G881,WMS!$E$3:$Q$3000,13,FALSE))</f>
        <v>5.1999999999999998E-2</v>
      </c>
      <c r="K881" s="26" t="b">
        <f t="shared" si="146"/>
        <v>1</v>
      </c>
      <c r="L881" s="7">
        <v>2</v>
      </c>
      <c r="M881" s="27">
        <f>IF(G881="","",VLOOKUP(G881,WMS!$E$3:$U$3000,7,0)*L881)</f>
        <v>144</v>
      </c>
      <c r="N881" s="28" t="str">
        <f>IF(G881="","",VLOOKUP(G881,WMS!$E$3:$U$3000,17,0))</f>
        <v>A21-102</v>
      </c>
      <c r="O881" s="29">
        <f t="shared" si="147"/>
        <v>18.3</v>
      </c>
      <c r="P881" s="29">
        <f t="shared" si="148"/>
        <v>0.104</v>
      </c>
      <c r="Q881" s="26" t="str">
        <f>IF(G881="","",VLOOKUP(G881,WMS!$E$3:$G$3000,2,FALSE))</f>
        <v>KAS19071005</v>
      </c>
      <c r="R881" s="26" t="str">
        <f>IF(G881="","",VLOOKUP(G881,WMS!$E$3:$G$3000,3,FALSE))</f>
        <v>KAS1907100501</v>
      </c>
      <c r="S881" s="17" t="str">
        <f>IF(R881="","",VLOOKUP(R881,CUSTOMS!$E$3:$N$2548,2,FALSE))</f>
        <v>6108220090</v>
      </c>
      <c r="T881" s="17" t="str">
        <f>IF(R881="","",VLOOKUP(R881,CUSTOMS!$E$3:$N$2548,3,FALSE))</f>
        <v>化纤针织女内裤</v>
      </c>
      <c r="U881" s="18">
        <f t="shared" si="149"/>
        <v>144</v>
      </c>
      <c r="V881" s="18" t="str">
        <f>IF(R881="","",VLOOKUP(R881,CUSTOMS!$E$3:$N$2548,5,FALSE))</f>
        <v>件</v>
      </c>
      <c r="W881" s="33">
        <f>IF(R881="","",VLOOKUP(R881,CUSTOMS!$E$3:$N$2548,6,FALSE))</f>
        <v>1.3</v>
      </c>
      <c r="X881" s="33">
        <f t="shared" si="150"/>
        <v>187.20000000000002</v>
      </c>
      <c r="Y881" s="18" t="str">
        <f>IF(R881="","",VLOOKUP(R881,CUSTOMS!$E$3:$N$2548,8,FALSE))</f>
        <v>美元</v>
      </c>
      <c r="Z881" s="18" t="str">
        <f>IF(R881="","",VLOOKUP(R881,CUSTOMS!$E$3:$N$2548,9,FALSE))</f>
        <v>中国</v>
      </c>
      <c r="AA881" s="18" t="str">
        <f>IF(R881="","",VLOOKUP(R881,CUSTOMS!$E$3:$N$2548,10,FALSE))</f>
        <v>美国</v>
      </c>
      <c r="AB881" s="33">
        <f>IF(R881="","",VLOOKUP(G881,WMS!$E$3:$T$3000,15,FALSE))</f>
        <v>0.1</v>
      </c>
      <c r="AC881" s="33">
        <f t="shared" si="151"/>
        <v>14.4</v>
      </c>
      <c r="AD881" s="33" t="str">
        <f>IF(S881="","",VLOOKUP(S881,海关监管条件!$A$1:$B$3000,2,FALSE))</f>
        <v>A</v>
      </c>
    </row>
    <row r="882" spans="1:30">
      <c r="A882" s="2">
        <v>43671</v>
      </c>
      <c r="B882" s="2">
        <v>43672</v>
      </c>
      <c r="C882" s="2" t="s">
        <v>4313</v>
      </c>
      <c r="D882" s="3" t="s">
        <v>2176</v>
      </c>
      <c r="E882" s="3" t="s">
        <v>3924</v>
      </c>
      <c r="F882" s="3" t="s">
        <v>3925</v>
      </c>
      <c r="G882" s="17" t="str">
        <f t="shared" si="145"/>
        <v>KG-ARI-1906-00174-03751/MIX142750OFFWHITEA</v>
      </c>
      <c r="H882" s="18">
        <f>IF(G882="","",VLOOKUP(G882,WMS!$E$3:$Q$3000,7,FALSE))</f>
        <v>48</v>
      </c>
      <c r="I882" s="18">
        <f>IF(G882="","",VLOOKUP(G882,WMS!$E$3:$Q$3000,8,FALSE))</f>
        <v>6.4</v>
      </c>
      <c r="J882" s="18">
        <f>IF(G882="","",VLOOKUP(G882,WMS!$E$3:$Q$3000,13,FALSE))</f>
        <v>9.0999999999999998E-2</v>
      </c>
      <c r="K882" s="26" t="b">
        <f t="shared" si="146"/>
        <v>1</v>
      </c>
      <c r="L882" s="7">
        <v>1</v>
      </c>
      <c r="M882" s="27">
        <f>IF(G882="","",VLOOKUP(G882,WMS!$E$3:$U$3000,7,0)*L882)</f>
        <v>48</v>
      </c>
      <c r="N882" s="28" t="str">
        <f>IF(G882="","",VLOOKUP(G882,WMS!$E$3:$U$3000,17,0))</f>
        <v>A34-203</v>
      </c>
      <c r="O882" s="29">
        <f t="shared" si="147"/>
        <v>6.4</v>
      </c>
      <c r="P882" s="29">
        <f t="shared" si="148"/>
        <v>9.0999999999999998E-2</v>
      </c>
      <c r="Q882" s="26" t="str">
        <f>IF(G882="","",VLOOKUP(G882,WMS!$E$3:$G$3000,2,FALSE))</f>
        <v>KAS19062503</v>
      </c>
      <c r="R882" s="26" t="str">
        <f>IF(G882="","",VLOOKUP(G882,WMS!$E$3:$G$3000,3,FALSE))</f>
        <v>KAS1906250301</v>
      </c>
      <c r="S882" s="17" t="str">
        <f>IF(R882="","",VLOOKUP(R882,CUSTOMS!$E$3:$N$2548,2,FALSE))</f>
        <v>6212101000</v>
      </c>
      <c r="T882" s="17" t="str">
        <f>IF(R882="","",VLOOKUP(R882,CUSTOMS!$E$3:$N$2548,3,FALSE))</f>
        <v>化纤女裝针织胸围</v>
      </c>
      <c r="U882" s="18">
        <f t="shared" si="149"/>
        <v>48</v>
      </c>
      <c r="V882" s="18" t="str">
        <f>IF(R882="","",VLOOKUP(R882,CUSTOMS!$E$3:$N$2548,5,FALSE))</f>
        <v>件</v>
      </c>
      <c r="W882" s="33">
        <f>IF(R882="","",VLOOKUP(R882,CUSTOMS!$E$3:$N$2548,6,FALSE))</f>
        <v>5</v>
      </c>
      <c r="X882" s="33">
        <f t="shared" si="150"/>
        <v>240</v>
      </c>
      <c r="Y882" s="18" t="str">
        <f>IF(R882="","",VLOOKUP(R882,CUSTOMS!$E$3:$N$2548,8,FALSE))</f>
        <v>港币</v>
      </c>
      <c r="Z882" s="18" t="str">
        <f>IF(R882="","",VLOOKUP(R882,CUSTOMS!$E$3:$N$2548,9,FALSE))</f>
        <v>中国</v>
      </c>
      <c r="AA882" s="18" t="str">
        <f>IF(R882="","",VLOOKUP(R882,CUSTOMS!$E$3:$N$2548,10,FALSE))</f>
        <v>美国</v>
      </c>
      <c r="AB882" s="33">
        <f>IF(R882="","",VLOOKUP(G882,WMS!$E$3:$T$3000,15,FALSE))</f>
        <v>0.109375</v>
      </c>
      <c r="AC882" s="33">
        <f t="shared" si="151"/>
        <v>5.25</v>
      </c>
      <c r="AD882" s="33" t="str">
        <f>IF(S882="","",VLOOKUP(S882,海关监管条件!$A$1:$B$3000,2,FALSE))</f>
        <v>A</v>
      </c>
    </row>
    <row r="883" spans="1:30">
      <c r="A883" s="2">
        <v>43671</v>
      </c>
      <c r="B883" s="2">
        <v>43672</v>
      </c>
      <c r="C883" s="2" t="s">
        <v>4313</v>
      </c>
      <c r="D883" s="3" t="s">
        <v>2176</v>
      </c>
      <c r="E883" s="3" t="s">
        <v>3924</v>
      </c>
      <c r="F883" s="3" t="s">
        <v>3926</v>
      </c>
      <c r="G883" s="17" t="str">
        <f t="shared" si="145"/>
        <v>KG-ARI-1906-00174-03751/MIX142750OFFWHITEB</v>
      </c>
      <c r="H883" s="18">
        <f>IF(G883="","",VLOOKUP(G883,WMS!$E$3:$Q$3000,7,FALSE))</f>
        <v>48</v>
      </c>
      <c r="I883" s="18">
        <f>IF(G883="","",VLOOKUP(G883,WMS!$E$3:$Q$3000,8,FALSE))</f>
        <v>6.4</v>
      </c>
      <c r="J883" s="18">
        <f>IF(G883="","",VLOOKUP(G883,WMS!$E$3:$Q$3000,13,FALSE))</f>
        <v>9.0999999999999998E-2</v>
      </c>
      <c r="K883" s="26" t="b">
        <f t="shared" si="146"/>
        <v>1</v>
      </c>
      <c r="L883" s="7">
        <v>1</v>
      </c>
      <c r="M883" s="27">
        <f>IF(G883="","",VLOOKUP(G883,WMS!$E$3:$U$3000,7,0)*L883)</f>
        <v>48</v>
      </c>
      <c r="N883" s="28" t="str">
        <f>IF(G883="","",VLOOKUP(G883,WMS!$E$3:$U$3000,17,0))</f>
        <v>A34-203</v>
      </c>
      <c r="O883" s="29">
        <f t="shared" si="147"/>
        <v>6.4</v>
      </c>
      <c r="P883" s="29">
        <f t="shared" si="148"/>
        <v>9.0999999999999998E-2</v>
      </c>
      <c r="Q883" s="26" t="str">
        <f>IF(G883="","",VLOOKUP(G883,WMS!$E$3:$G$3000,2,FALSE))</f>
        <v>KAS19062503</v>
      </c>
      <c r="R883" s="26" t="str">
        <f>IF(G883="","",VLOOKUP(G883,WMS!$E$3:$G$3000,3,FALSE))</f>
        <v>KAS1906250301</v>
      </c>
      <c r="S883" s="17" t="str">
        <f>IF(R883="","",VLOOKUP(R883,CUSTOMS!$E$3:$N$2548,2,FALSE))</f>
        <v>6212101000</v>
      </c>
      <c r="T883" s="17" t="str">
        <f>IF(R883="","",VLOOKUP(R883,CUSTOMS!$E$3:$N$2548,3,FALSE))</f>
        <v>化纤女裝针织胸围</v>
      </c>
      <c r="U883" s="18">
        <f t="shared" si="149"/>
        <v>48</v>
      </c>
      <c r="V883" s="18" t="str">
        <f>IF(R883="","",VLOOKUP(R883,CUSTOMS!$E$3:$N$2548,5,FALSE))</f>
        <v>件</v>
      </c>
      <c r="W883" s="33">
        <f>IF(R883="","",VLOOKUP(R883,CUSTOMS!$E$3:$N$2548,6,FALSE))</f>
        <v>5</v>
      </c>
      <c r="X883" s="33">
        <f t="shared" si="150"/>
        <v>240</v>
      </c>
      <c r="Y883" s="18" t="str">
        <f>IF(R883="","",VLOOKUP(R883,CUSTOMS!$E$3:$N$2548,8,FALSE))</f>
        <v>港币</v>
      </c>
      <c r="Z883" s="18" t="str">
        <f>IF(R883="","",VLOOKUP(R883,CUSTOMS!$E$3:$N$2548,9,FALSE))</f>
        <v>中国</v>
      </c>
      <c r="AA883" s="18" t="str">
        <f>IF(R883="","",VLOOKUP(R883,CUSTOMS!$E$3:$N$2548,10,FALSE))</f>
        <v>美国</v>
      </c>
      <c r="AB883" s="33">
        <f>IF(R883="","",VLOOKUP(G883,WMS!$E$3:$T$3000,15,FALSE))</f>
        <v>0.125</v>
      </c>
      <c r="AC883" s="33">
        <f t="shared" si="151"/>
        <v>6</v>
      </c>
      <c r="AD883" s="33" t="str">
        <f>IF(S883="","",VLOOKUP(S883,海关监管条件!$A$1:$B$3000,2,FALSE))</f>
        <v>A</v>
      </c>
    </row>
    <row r="884" spans="1:30">
      <c r="A884" s="2">
        <v>43671</v>
      </c>
      <c r="B884" s="2">
        <v>43672</v>
      </c>
      <c r="C884" s="2" t="s">
        <v>4313</v>
      </c>
      <c r="D884" s="3" t="s">
        <v>2176</v>
      </c>
      <c r="E884" s="3" t="s">
        <v>3924</v>
      </c>
      <c r="F884" s="3" t="s">
        <v>3927</v>
      </c>
      <c r="G884" s="17" t="str">
        <f t="shared" si="145"/>
        <v>KG-ARI-1906-00174-03751/MIX135779BLACK</v>
      </c>
      <c r="H884" s="18">
        <f>IF(G884="","",VLOOKUP(G884,WMS!$E$3:$Q$3000,7,FALSE))</f>
        <v>36</v>
      </c>
      <c r="I884" s="18">
        <f>IF(G884="","",VLOOKUP(G884,WMS!$E$3:$Q$3000,8,FALSE))</f>
        <v>3.6</v>
      </c>
      <c r="J884" s="18">
        <f>IF(G884="","",VLOOKUP(G884,WMS!$E$3:$Q$3000,13,FALSE))</f>
        <v>4.7E-2</v>
      </c>
      <c r="K884" s="26" t="b">
        <f t="shared" si="146"/>
        <v>1</v>
      </c>
      <c r="L884" s="7">
        <v>2</v>
      </c>
      <c r="M884" s="27">
        <f>IF(G884="","",VLOOKUP(G884,WMS!$E$3:$U$3000,7,0)*L884)</f>
        <v>72</v>
      </c>
      <c r="N884" s="28" t="str">
        <f>IF(G884="","",VLOOKUP(G884,WMS!$E$3:$U$3000,17,0))</f>
        <v>A34-203</v>
      </c>
      <c r="O884" s="29">
        <f t="shared" si="147"/>
        <v>7.2</v>
      </c>
      <c r="P884" s="29">
        <f t="shared" si="148"/>
        <v>9.4E-2</v>
      </c>
      <c r="Q884" s="26" t="str">
        <f>IF(G884="","",VLOOKUP(G884,WMS!$E$3:$G$3000,2,FALSE))</f>
        <v>KAS19062503</v>
      </c>
      <c r="R884" s="26" t="str">
        <f>IF(G884="","",VLOOKUP(G884,WMS!$E$3:$G$3000,3,FALSE))</f>
        <v>KAS1906250302</v>
      </c>
      <c r="S884" s="17" t="str">
        <f>IF(R884="","",VLOOKUP(R884,CUSTOMS!$E$3:$N$2548,2,FALSE))</f>
        <v>6212101000</v>
      </c>
      <c r="T884" s="17" t="str">
        <f>IF(R884="","",VLOOKUP(R884,CUSTOMS!$E$3:$N$2548,3,FALSE))</f>
        <v>化纤女裝针织胸围</v>
      </c>
      <c r="U884" s="18">
        <f t="shared" si="149"/>
        <v>72</v>
      </c>
      <c r="V884" s="18" t="str">
        <f>IF(R884="","",VLOOKUP(R884,CUSTOMS!$E$3:$N$2548,5,FALSE))</f>
        <v>件</v>
      </c>
      <c r="W884" s="33">
        <f>IF(R884="","",VLOOKUP(R884,CUSTOMS!$E$3:$N$2548,6,FALSE))</f>
        <v>5</v>
      </c>
      <c r="X884" s="33">
        <f t="shared" si="150"/>
        <v>360</v>
      </c>
      <c r="Y884" s="18" t="str">
        <f>IF(R884="","",VLOOKUP(R884,CUSTOMS!$E$3:$N$2548,8,FALSE))</f>
        <v>港币</v>
      </c>
      <c r="Z884" s="18" t="str">
        <f>IF(R884="","",VLOOKUP(R884,CUSTOMS!$E$3:$N$2548,9,FALSE))</f>
        <v>中国</v>
      </c>
      <c r="AA884" s="18" t="str">
        <f>IF(R884="","",VLOOKUP(R884,CUSTOMS!$E$3:$N$2548,10,FALSE))</f>
        <v>美国</v>
      </c>
      <c r="AB884" s="33">
        <f>IF(R884="","",VLOOKUP(G884,WMS!$E$3:$T$3000,15,FALSE))</f>
        <v>7.6111111111111115E-2</v>
      </c>
      <c r="AC884" s="33">
        <f t="shared" si="151"/>
        <v>5.48</v>
      </c>
      <c r="AD884" s="33" t="str">
        <f>IF(S884="","",VLOOKUP(S884,海关监管条件!$A$1:$B$3000,2,FALSE))</f>
        <v>A</v>
      </c>
    </row>
    <row r="885" spans="1:30">
      <c r="A885" s="2">
        <v>43671</v>
      </c>
      <c r="B885" s="2">
        <v>43672</v>
      </c>
      <c r="C885" s="2" t="s">
        <v>4313</v>
      </c>
      <c r="D885" s="3" t="s">
        <v>2176</v>
      </c>
      <c r="E885" s="3" t="s">
        <v>3924</v>
      </c>
      <c r="F885" s="3" t="s">
        <v>3928</v>
      </c>
      <c r="G885" s="17" t="str">
        <f t="shared" si="145"/>
        <v>KG-ARI-1906-00174-03751/MIX142751OFFWHITE</v>
      </c>
      <c r="H885" s="18">
        <f>IF(G885="","",VLOOKUP(G885,WMS!$E$3:$Q$3000,7,FALSE))</f>
        <v>48</v>
      </c>
      <c r="I885" s="18">
        <f>IF(G885="","",VLOOKUP(G885,WMS!$E$3:$Q$3000,8,FALSE))</f>
        <v>2.7</v>
      </c>
      <c r="J885" s="18">
        <f>IF(G885="","",VLOOKUP(G885,WMS!$E$3:$Q$3000,13,FALSE))</f>
        <v>3.1E-2</v>
      </c>
      <c r="K885" s="26" t="b">
        <f t="shared" si="146"/>
        <v>1</v>
      </c>
      <c r="L885" s="7">
        <v>1</v>
      </c>
      <c r="M885" s="27">
        <f>IF(G885="","",VLOOKUP(G885,WMS!$E$3:$U$3000,7,0)*L885)</f>
        <v>48</v>
      </c>
      <c r="N885" s="28" t="str">
        <f>IF(G885="","",VLOOKUP(G885,WMS!$E$3:$U$3000,17,0))</f>
        <v>A34-203</v>
      </c>
      <c r="O885" s="29">
        <f t="shared" si="147"/>
        <v>2.7</v>
      </c>
      <c r="P885" s="29">
        <f t="shared" si="148"/>
        <v>3.1E-2</v>
      </c>
      <c r="Q885" s="26" t="str">
        <f>IF(G885="","",VLOOKUP(G885,WMS!$E$3:$G$3000,2,FALSE))</f>
        <v>KAS19062503</v>
      </c>
      <c r="R885" s="26" t="str">
        <f>IF(G885="","",VLOOKUP(G885,WMS!$E$3:$G$3000,3,FALSE))</f>
        <v>KAS1906250303</v>
      </c>
      <c r="S885" s="17" t="str">
        <f>IF(R885="","",VLOOKUP(R885,CUSTOMS!$E$3:$N$2548,2,FALSE))</f>
        <v>6108220090</v>
      </c>
      <c r="T885" s="17" t="str">
        <f>IF(R885="","",VLOOKUP(R885,CUSTOMS!$E$3:$N$2548,3,FALSE))</f>
        <v>化纤女裝针织三角裤</v>
      </c>
      <c r="U885" s="18">
        <f t="shared" si="149"/>
        <v>48</v>
      </c>
      <c r="V885" s="18" t="str">
        <f>IF(R885="","",VLOOKUP(R885,CUSTOMS!$E$3:$N$2548,5,FALSE))</f>
        <v>件</v>
      </c>
      <c r="W885" s="33">
        <f>IF(R885="","",VLOOKUP(R885,CUSTOMS!$E$3:$N$2548,6,FALSE))</f>
        <v>2</v>
      </c>
      <c r="X885" s="33">
        <f t="shared" si="150"/>
        <v>96</v>
      </c>
      <c r="Y885" s="18" t="str">
        <f>IF(R885="","",VLOOKUP(R885,CUSTOMS!$E$3:$N$2548,8,FALSE))</f>
        <v>港币</v>
      </c>
      <c r="Z885" s="18" t="str">
        <f>IF(R885="","",VLOOKUP(R885,CUSTOMS!$E$3:$N$2548,9,FALSE))</f>
        <v>中国</v>
      </c>
      <c r="AA885" s="18" t="str">
        <f>IF(R885="","",VLOOKUP(R885,CUSTOMS!$E$3:$N$2548,10,FALSE))</f>
        <v>美国</v>
      </c>
      <c r="AB885" s="33">
        <f>IF(R885="","",VLOOKUP(G885,WMS!$E$3:$T$3000,15,FALSE))</f>
        <v>4.3750000000000004E-2</v>
      </c>
      <c r="AC885" s="33">
        <f t="shared" si="151"/>
        <v>2.1</v>
      </c>
      <c r="AD885" s="33" t="str">
        <f>IF(S885="","",VLOOKUP(S885,海关监管条件!$A$1:$B$3000,2,FALSE))</f>
        <v>A</v>
      </c>
    </row>
    <row r="886" spans="1:30">
      <c r="A886" s="2">
        <v>43671</v>
      </c>
      <c r="B886" s="2">
        <v>43672</v>
      </c>
      <c r="C886" s="2" t="s">
        <v>4313</v>
      </c>
      <c r="D886" s="19" t="s">
        <v>255</v>
      </c>
      <c r="E886" s="19" t="s">
        <v>2705</v>
      </c>
      <c r="F886" s="19" t="s">
        <v>2708</v>
      </c>
      <c r="G886" s="17" t="str">
        <f t="shared" si="145"/>
        <v>KG-KGT-1808-00016-00529/42685005/A</v>
      </c>
      <c r="H886" s="18">
        <f>IF(G886="","",VLOOKUP(G886,WMS!$E$3:$Q$3000,7,FALSE))</f>
        <v>24</v>
      </c>
      <c r="I886" s="18">
        <f>IF(G886="","",VLOOKUP(G886,WMS!$E$3:$Q$3000,8,FALSE))</f>
        <v>1.8</v>
      </c>
      <c r="J886" s="18">
        <f>IF(G886="","",VLOOKUP(G886,WMS!$E$3:$Q$3000,13,FALSE))</f>
        <v>7.0000000000000001E-3</v>
      </c>
      <c r="K886" s="26" t="b">
        <f t="shared" si="146"/>
        <v>1</v>
      </c>
      <c r="L886" s="7">
        <v>2</v>
      </c>
      <c r="M886" s="27">
        <f>IF(G886="","",VLOOKUP(G886,WMS!$E$3:$U$3000,7,0)*L886)</f>
        <v>48</v>
      </c>
      <c r="N886" s="28" t="str">
        <f>IF(G886="","",VLOOKUP(G886,WMS!$E$3:$U$3000,17,0))</f>
        <v>A09-101</v>
      </c>
      <c r="O886" s="29">
        <f t="shared" si="147"/>
        <v>3.6</v>
      </c>
      <c r="P886" s="29">
        <f t="shared" si="148"/>
        <v>1.4E-2</v>
      </c>
      <c r="Q886" s="26" t="str">
        <f>IF(G886="","",VLOOKUP(G886,WMS!$E$3:$G$3000,2,FALSE))</f>
        <v>KAS18090101</v>
      </c>
      <c r="R886" s="26" t="str">
        <f>IF(G886="","",VLOOKUP(G886,WMS!$E$3:$G$3000,3,FALSE))</f>
        <v>KAS1809010103</v>
      </c>
      <c r="S886" s="17" t="str">
        <f>IF(R886="","",VLOOKUP(R886,CUSTOMS!$E$3:$N$2548,2,FALSE))</f>
        <v>4419909090</v>
      </c>
      <c r="T886" s="17" t="str">
        <f>IF(R886="","",VLOOKUP(R886,CUSTOMS!$E$3:$N$2548,3,FALSE))</f>
        <v>木铲</v>
      </c>
      <c r="U886" s="18">
        <f t="shared" si="149"/>
        <v>48</v>
      </c>
      <c r="V886" s="18" t="str">
        <f>IF(R886="","",VLOOKUP(R886,CUSTOMS!$E$3:$N$2548,5,FALSE))</f>
        <v>只</v>
      </c>
      <c r="W886" s="33">
        <f>IF(R886="","",VLOOKUP(R886,CUSTOMS!$E$3:$N$2548,6,FALSE))</f>
        <v>0.74</v>
      </c>
      <c r="X886" s="33">
        <f t="shared" si="150"/>
        <v>35.519999999999996</v>
      </c>
      <c r="Y886" s="18" t="str">
        <f>IF(R886="","",VLOOKUP(R886,CUSTOMS!$E$3:$N$2548,8,FALSE))</f>
        <v>美元</v>
      </c>
      <c r="Z886" s="18" t="str">
        <f>IF(R886="","",VLOOKUP(R886,CUSTOMS!$E$3:$N$2548,9,FALSE))</f>
        <v>中国</v>
      </c>
      <c r="AA886" s="18" t="str">
        <f>IF(R886="","",VLOOKUP(R886,CUSTOMS!$E$3:$N$2548,10,FALSE))</f>
        <v>印度尼西亚</v>
      </c>
      <c r="AB886" s="33">
        <f>IF(R886="","",VLOOKUP(G886,WMS!$E$3:$T$3000,15,FALSE))</f>
        <v>6.25E-2</v>
      </c>
      <c r="AC886" s="33">
        <f t="shared" si="151"/>
        <v>3</v>
      </c>
      <c r="AD886" s="33" t="str">
        <f>IF(S886="","",VLOOKUP(S886,海关监管条件!$A$1:$B$3000,2,FALSE))</f>
        <v>AB</v>
      </c>
    </row>
    <row r="887" spans="1:30">
      <c r="A887" s="2">
        <v>43671</v>
      </c>
      <c r="B887" s="2">
        <v>43672</v>
      </c>
      <c r="C887" s="2" t="s">
        <v>4313</v>
      </c>
      <c r="D887" s="19" t="s">
        <v>255</v>
      </c>
      <c r="E887" s="19" t="s">
        <v>2705</v>
      </c>
      <c r="F887" s="19" t="s">
        <v>2706</v>
      </c>
      <c r="G887" s="17" t="str">
        <f t="shared" si="145"/>
        <v>KG-KGT-1808-00016-00529/42685012/A</v>
      </c>
      <c r="H887" s="18">
        <f>IF(G887="","",VLOOKUP(G887,WMS!$E$3:$Q$3000,7,FALSE))</f>
        <v>24</v>
      </c>
      <c r="I887" s="18">
        <f>IF(G887="","",VLOOKUP(G887,WMS!$E$3:$Q$3000,8,FALSE))</f>
        <v>1.5</v>
      </c>
      <c r="J887" s="18">
        <f>IF(G887="","",VLOOKUP(G887,WMS!$E$3:$Q$3000,13,FALSE))</f>
        <v>6.0000000000000001E-3</v>
      </c>
      <c r="K887" s="26" t="b">
        <f t="shared" si="146"/>
        <v>1</v>
      </c>
      <c r="L887" s="7">
        <v>2</v>
      </c>
      <c r="M887" s="27">
        <f>IF(G887="","",VLOOKUP(G887,WMS!$E$3:$U$3000,7,0)*L887)</f>
        <v>48</v>
      </c>
      <c r="N887" s="28" t="str">
        <f>IF(G887="","",VLOOKUP(G887,WMS!$E$3:$U$3000,17,0))</f>
        <v>A09-102</v>
      </c>
      <c r="O887" s="29">
        <f t="shared" si="147"/>
        <v>3</v>
      </c>
      <c r="P887" s="29">
        <f t="shared" si="148"/>
        <v>1.2E-2</v>
      </c>
      <c r="Q887" s="26" t="str">
        <f>IF(G887="","",VLOOKUP(G887,WMS!$E$3:$G$3000,2,FALSE))</f>
        <v>KAS18090101</v>
      </c>
      <c r="R887" s="26" t="str">
        <f>IF(G887="","",VLOOKUP(G887,WMS!$E$3:$G$3000,3,FALSE))</f>
        <v>KAS1809010102</v>
      </c>
      <c r="S887" s="17" t="str">
        <f>IF(R887="","",VLOOKUP(R887,CUSTOMS!$E$3:$N$2548,2,FALSE))</f>
        <v>4419909090</v>
      </c>
      <c r="T887" s="17" t="str">
        <f>IF(R887="","",VLOOKUP(R887,CUSTOMS!$E$3:$N$2548,3,FALSE))</f>
        <v>木勺</v>
      </c>
      <c r="U887" s="18">
        <f t="shared" si="149"/>
        <v>48</v>
      </c>
      <c r="V887" s="18" t="str">
        <f>IF(R887="","",VLOOKUP(R887,CUSTOMS!$E$3:$N$2548,5,FALSE))</f>
        <v>只</v>
      </c>
      <c r="W887" s="33">
        <f>IF(R887="","",VLOOKUP(R887,CUSTOMS!$E$3:$N$2548,6,FALSE))</f>
        <v>0.74</v>
      </c>
      <c r="X887" s="33">
        <f t="shared" si="150"/>
        <v>35.519999999999996</v>
      </c>
      <c r="Y887" s="18" t="str">
        <f>IF(R887="","",VLOOKUP(R887,CUSTOMS!$E$3:$N$2548,8,FALSE))</f>
        <v>美元</v>
      </c>
      <c r="Z887" s="18" t="str">
        <f>IF(R887="","",VLOOKUP(R887,CUSTOMS!$E$3:$N$2548,9,FALSE))</f>
        <v>中国</v>
      </c>
      <c r="AA887" s="18" t="str">
        <f>IF(R887="","",VLOOKUP(R887,CUSTOMS!$E$3:$N$2548,10,FALSE))</f>
        <v>印度尼西亚</v>
      </c>
      <c r="AB887" s="33">
        <f>IF(R887="","",VLOOKUP(G887,WMS!$E$3:$T$3000,15,FALSE))</f>
        <v>6.6666666666666666E-2</v>
      </c>
      <c r="AC887" s="33">
        <f t="shared" si="151"/>
        <v>3.2</v>
      </c>
      <c r="AD887" s="33" t="str">
        <f>IF(S887="","",VLOOKUP(S887,海关监管条件!$A$1:$B$3000,2,FALSE))</f>
        <v>AB</v>
      </c>
    </row>
    <row r="888" spans="1:30">
      <c r="A888" s="2">
        <v>43676</v>
      </c>
      <c r="B888" s="2">
        <v>43680</v>
      </c>
      <c r="C888" s="2" t="s">
        <v>4322</v>
      </c>
      <c r="D888" s="19" t="s">
        <v>395</v>
      </c>
      <c r="E888" s="19" t="s">
        <v>2920</v>
      </c>
      <c r="F888" s="19" t="s">
        <v>2923</v>
      </c>
      <c r="G888" s="17" t="str">
        <f t="shared" si="145"/>
        <v>KG-ARI-1808-00019-00276/42634805Q</v>
      </c>
      <c r="H888" s="18">
        <f>IF(G888="","",VLOOKUP(G888,WMS!$E$3:$Q$3000,7,FALSE))</f>
        <v>6</v>
      </c>
      <c r="I888" s="18">
        <f>IF(G888="","",VLOOKUP(G888,WMS!$E$3:$Q$3000,8,FALSE))</f>
        <v>1.7</v>
      </c>
      <c r="J888" s="18">
        <f>IF(G888="","",VLOOKUP(G888,WMS!$E$3:$Q$3000,13,FALSE))</f>
        <v>1.0999999999999999E-2</v>
      </c>
      <c r="K888" s="26" t="b">
        <f t="shared" si="146"/>
        <v>1</v>
      </c>
      <c r="L888" s="7">
        <v>2</v>
      </c>
      <c r="M888" s="27">
        <f>IF(G888="","",VLOOKUP(G888,WMS!$E$3:$U$3000,7,0)*L888)</f>
        <v>12</v>
      </c>
      <c r="N888" s="28" t="str">
        <f>IF(G888="","",VLOOKUP(G888,WMS!$E$3:$U$3000,17,0))</f>
        <v>A43-101</v>
      </c>
      <c r="O888" s="29">
        <f t="shared" si="147"/>
        <v>3.4</v>
      </c>
      <c r="P888" s="29">
        <f t="shared" si="148"/>
        <v>2.1999999999999999E-2</v>
      </c>
      <c r="Q888" s="26" t="str">
        <f>IF(G888="","",VLOOKUP(G888,WMS!$E$3:$G$3000,2,FALSE))</f>
        <v>KAS18112901</v>
      </c>
      <c r="R888" s="26" t="str">
        <f>IF(G888="","",VLOOKUP(G888,WMS!$E$3:$G$3000,3,FALSE))</f>
        <v>KAS18112901461</v>
      </c>
      <c r="S888" s="17" t="str">
        <f>IF(R888="","",VLOOKUP(R888,CUSTOMS!$E$3:$N$2548,2,FALSE))</f>
        <v>9505900000</v>
      </c>
      <c r="T888" s="17" t="str">
        <f>IF(R888="","",VLOOKUP(R888,CUSTOMS!$E$3:$N$2548,3,FALSE))</f>
        <v>娱乐用品|面具</v>
      </c>
      <c r="U888" s="18">
        <f t="shared" si="149"/>
        <v>12</v>
      </c>
      <c r="V888" s="18" t="str">
        <f>IF(R888="","",VLOOKUP(R888,CUSTOMS!$E$3:$N$2548,5,FALSE))</f>
        <v>个</v>
      </c>
      <c r="W888" s="33">
        <f>IF(R888="","",VLOOKUP(R888,CUSTOMS!$E$3:$N$2548,6,FALSE))</f>
        <v>3.0312676056338002</v>
      </c>
      <c r="X888" s="33">
        <f t="shared" si="150"/>
        <v>36.3752112676056</v>
      </c>
      <c r="Y888" s="18" t="str">
        <f>IF(R888="","",VLOOKUP(R888,CUSTOMS!$E$3:$N$2548,8,FALSE))</f>
        <v>美元</v>
      </c>
      <c r="Z888" s="18" t="str">
        <f>IF(R888="","",VLOOKUP(R888,CUSTOMS!$E$3:$N$2548,9,FALSE))</f>
        <v>中国</v>
      </c>
      <c r="AA888" s="18" t="str">
        <f>IF(R888="","",VLOOKUP(R888,CUSTOMS!$E$3:$N$2548,10,FALSE))</f>
        <v>中国</v>
      </c>
      <c r="AB888" s="33">
        <f>IF(R888="","",VLOOKUP(G888,WMS!$E$3:$T$3000,15,FALSE))</f>
        <v>0.23300000000000001</v>
      </c>
      <c r="AC888" s="33">
        <f t="shared" si="151"/>
        <v>2.7960000000000003</v>
      </c>
      <c r="AD888" s="33" t="str">
        <f>IF(S888="","",VLOOKUP(S888,海关监管条件!$A$1:$B$3000,2,FALSE))</f>
        <v xml:space="preserve">无 </v>
      </c>
    </row>
    <row r="889" spans="1:30">
      <c r="A889" s="2">
        <v>43676</v>
      </c>
      <c r="B889" s="2">
        <v>43680</v>
      </c>
      <c r="C889" s="2" t="s">
        <v>4322</v>
      </c>
      <c r="D889" s="19" t="s">
        <v>395</v>
      </c>
      <c r="E889" s="19" t="s">
        <v>2920</v>
      </c>
      <c r="F889" s="19" t="s">
        <v>2924</v>
      </c>
      <c r="G889" s="17" t="str">
        <f t="shared" si="145"/>
        <v>KG-ARI-1808-00019-00276/42634812Q</v>
      </c>
      <c r="H889" s="18">
        <f>IF(G889="","",VLOOKUP(G889,WMS!$E$3:$Q$3000,7,FALSE))</f>
        <v>6</v>
      </c>
      <c r="I889" s="18">
        <f>IF(G889="","",VLOOKUP(G889,WMS!$E$3:$Q$3000,8,FALSE))</f>
        <v>1.9</v>
      </c>
      <c r="J889" s="18">
        <f>IF(G889="","",VLOOKUP(G889,WMS!$E$3:$Q$3000,13,FALSE))</f>
        <v>1.2999999999999999E-2</v>
      </c>
      <c r="K889" s="26" t="b">
        <f t="shared" si="146"/>
        <v>1</v>
      </c>
      <c r="L889" s="7">
        <v>2</v>
      </c>
      <c r="M889" s="27">
        <f>IF(G889="","",VLOOKUP(G889,WMS!$E$3:$U$3000,7,0)*L889)</f>
        <v>12</v>
      </c>
      <c r="N889" s="28" t="str">
        <f>IF(G889="","",VLOOKUP(G889,WMS!$E$3:$U$3000,17,0))</f>
        <v>A43-101</v>
      </c>
      <c r="O889" s="29">
        <f t="shared" si="147"/>
        <v>3.8</v>
      </c>
      <c r="P889" s="29">
        <f t="shared" si="148"/>
        <v>2.5999999999999999E-2</v>
      </c>
      <c r="Q889" s="26" t="str">
        <f>IF(G889="","",VLOOKUP(G889,WMS!$E$3:$G$3000,2,FALSE))</f>
        <v>KAS18112901</v>
      </c>
      <c r="R889" s="26" t="str">
        <f>IF(G889="","",VLOOKUP(G889,WMS!$E$3:$G$3000,3,FALSE))</f>
        <v>KAS18112901461</v>
      </c>
      <c r="S889" s="17" t="str">
        <f>IF(R889="","",VLOOKUP(R889,CUSTOMS!$E$3:$N$2548,2,FALSE))</f>
        <v>9505900000</v>
      </c>
      <c r="T889" s="17" t="str">
        <f>IF(R889="","",VLOOKUP(R889,CUSTOMS!$E$3:$N$2548,3,FALSE))</f>
        <v>娱乐用品|面具</v>
      </c>
      <c r="U889" s="18">
        <f t="shared" si="149"/>
        <v>12</v>
      </c>
      <c r="V889" s="18" t="str">
        <f>IF(R889="","",VLOOKUP(R889,CUSTOMS!$E$3:$N$2548,5,FALSE))</f>
        <v>个</v>
      </c>
      <c r="W889" s="33">
        <f>IF(R889="","",VLOOKUP(R889,CUSTOMS!$E$3:$N$2548,6,FALSE))</f>
        <v>3.0312676056338002</v>
      </c>
      <c r="X889" s="33">
        <f t="shared" si="150"/>
        <v>36.3752112676056</v>
      </c>
      <c r="Y889" s="18" t="str">
        <f>IF(R889="","",VLOOKUP(R889,CUSTOMS!$E$3:$N$2548,8,FALSE))</f>
        <v>美元</v>
      </c>
      <c r="Z889" s="18" t="str">
        <f>IF(R889="","",VLOOKUP(R889,CUSTOMS!$E$3:$N$2548,9,FALSE))</f>
        <v>中国</v>
      </c>
      <c r="AA889" s="18" t="str">
        <f>IF(R889="","",VLOOKUP(R889,CUSTOMS!$E$3:$N$2548,10,FALSE))</f>
        <v>中国</v>
      </c>
      <c r="AB889" s="33">
        <f>IF(R889="","",VLOOKUP(G889,WMS!$E$3:$T$3000,15,FALSE))</f>
        <v>0.25</v>
      </c>
      <c r="AC889" s="33">
        <f t="shared" si="151"/>
        <v>3</v>
      </c>
      <c r="AD889" s="33" t="str">
        <f>IF(S889="","",VLOOKUP(S889,海关监管条件!$A$1:$B$3000,2,FALSE))</f>
        <v xml:space="preserve">无 </v>
      </c>
    </row>
    <row r="890" spans="1:30">
      <c r="A890" s="2">
        <v>43676</v>
      </c>
      <c r="B890" s="2">
        <v>43680</v>
      </c>
      <c r="C890" s="2" t="s">
        <v>4322</v>
      </c>
      <c r="D890" s="19" t="s">
        <v>1122</v>
      </c>
      <c r="E890" s="19" t="s">
        <v>3369</v>
      </c>
      <c r="F890" s="19">
        <v>41638279</v>
      </c>
      <c r="G890" s="17" t="str">
        <f t="shared" si="145"/>
        <v>KG-ARI-1812-00048-00927/41638279</v>
      </c>
      <c r="H890" s="18">
        <f>IF(G890="","",VLOOKUP(G890,WMS!$E$3:$Q$3000,7,FALSE))</f>
        <v>6</v>
      </c>
      <c r="I890" s="18">
        <f>IF(G890="","",VLOOKUP(G890,WMS!$E$3:$Q$3000,8,FALSE))</f>
        <v>4.6500000000000004</v>
      </c>
      <c r="J890" s="18">
        <f>IF(G890="","",VLOOKUP(G890,WMS!$E$3:$Q$3000,13,FALSE))</f>
        <v>7.9000000000000001E-2</v>
      </c>
      <c r="K890" s="26" t="b">
        <f t="shared" si="146"/>
        <v>1</v>
      </c>
      <c r="L890" s="7">
        <v>2</v>
      </c>
      <c r="M890" s="27">
        <f>IF(G890="","",VLOOKUP(G890,WMS!$E$3:$U$3000,7,0)*L890)</f>
        <v>12</v>
      </c>
      <c r="N890" s="28" t="str">
        <f>IF(G890="","",VLOOKUP(G890,WMS!$E$3:$U$3000,17,0))</f>
        <v>A34-301</v>
      </c>
      <c r="O890" s="29">
        <f t="shared" si="147"/>
        <v>9.3000000000000007</v>
      </c>
      <c r="P890" s="29">
        <f t="shared" si="148"/>
        <v>0.158</v>
      </c>
      <c r="Q890" s="26" t="str">
        <f>IF(G890="","",VLOOKUP(G890,WMS!$E$3:$G$3000,2,FALSE))</f>
        <v>KAS19012403</v>
      </c>
      <c r="R890" s="26" t="str">
        <f>IF(G890="","",VLOOKUP(G890,WMS!$E$3:$G$3000,3,FALSE))</f>
        <v>KAS1901240312</v>
      </c>
      <c r="S890" s="17" t="str">
        <f>IF(R890="","",VLOOKUP(R890,CUSTOMS!$E$3:$N$2548,2,FALSE))</f>
        <v>7324900000</v>
      </c>
      <c r="T890" s="17" t="str">
        <f>IF(R890="","",VLOOKUP(R890,CUSTOMS!$E$3:$N$2548,3,FALSE))</f>
        <v>铁制浴室架</v>
      </c>
      <c r="U890" s="18">
        <f t="shared" si="149"/>
        <v>12</v>
      </c>
      <c r="V890" s="18" t="str">
        <f>IF(R890="","",VLOOKUP(R890,CUSTOMS!$E$3:$N$2548,5,FALSE))</f>
        <v>只</v>
      </c>
      <c r="W890" s="33">
        <f>IF(R890="","",VLOOKUP(R890,CUSTOMS!$E$3:$N$2548,6,FALSE))</f>
        <v>1.89</v>
      </c>
      <c r="X890" s="33">
        <f t="shared" si="150"/>
        <v>22.68</v>
      </c>
      <c r="Y890" s="18" t="str">
        <f>IF(R890="","",VLOOKUP(R890,CUSTOMS!$E$3:$N$2548,8,FALSE))</f>
        <v>美元</v>
      </c>
      <c r="Z890" s="18" t="str">
        <f>IF(R890="","",VLOOKUP(R890,CUSTOMS!$E$3:$N$2548,9,FALSE))</f>
        <v>中国</v>
      </c>
      <c r="AA890" s="18" t="str">
        <f>IF(R890="","",VLOOKUP(R890,CUSTOMS!$E$3:$N$2548,10,FALSE))</f>
        <v>美国</v>
      </c>
      <c r="AB890" s="33">
        <f>IF(R890="","",VLOOKUP(G890,WMS!$E$3:$T$3000,15,FALSE))</f>
        <v>0.6333333333333333</v>
      </c>
      <c r="AC890" s="33">
        <f t="shared" si="151"/>
        <v>7.6</v>
      </c>
      <c r="AD890" s="33" t="str">
        <f>IF(S890="","",VLOOKUP(S890,海关监管条件!$A$1:$B$3000,2,FALSE))</f>
        <v xml:space="preserve">无 </v>
      </c>
    </row>
    <row r="891" spans="1:30">
      <c r="A891" s="2">
        <v>43676</v>
      </c>
      <c r="B891" s="2">
        <v>43680</v>
      </c>
      <c r="C891" s="2" t="s">
        <v>4322</v>
      </c>
      <c r="D891" s="19" t="s">
        <v>384</v>
      </c>
      <c r="E891" s="19" t="s">
        <v>2822</v>
      </c>
      <c r="F891" s="19">
        <v>42609896</v>
      </c>
      <c r="G891" s="17" t="str">
        <f t="shared" si="145"/>
        <v>KG-ARI-1812-00048-00952/42609896</v>
      </c>
      <c r="H891" s="18">
        <f>IF(G891="","",VLOOKUP(G891,WMS!$E$3:$Q$3000,7,FALSE))</f>
        <v>6</v>
      </c>
      <c r="I891" s="18">
        <f>IF(G891="","",VLOOKUP(G891,WMS!$E$3:$Q$3000,8,FALSE))</f>
        <v>1.5</v>
      </c>
      <c r="J891" s="18">
        <f>IF(G891="","",VLOOKUP(G891,WMS!$E$3:$Q$3000,13,FALSE))</f>
        <v>0.02</v>
      </c>
      <c r="K891" s="26" t="b">
        <f t="shared" si="146"/>
        <v>1</v>
      </c>
      <c r="L891" s="7">
        <v>1</v>
      </c>
      <c r="M891" s="27">
        <f>IF(G891="","",VLOOKUP(G891,WMS!$E$3:$U$3000,7,0)*L891)</f>
        <v>6</v>
      </c>
      <c r="N891" s="28" t="str">
        <f>IF(G891="","",VLOOKUP(G891,WMS!$E$3:$U$3000,17,0))</f>
        <v>A38-202</v>
      </c>
      <c r="O891" s="29">
        <f t="shared" si="147"/>
        <v>1.5</v>
      </c>
      <c r="P891" s="29">
        <f t="shared" si="148"/>
        <v>0.02</v>
      </c>
      <c r="Q891" s="26" t="str">
        <f>IF(G891="","",VLOOKUP(G891,WMS!$E$3:$G$3000,2,FALSE))</f>
        <v>KAS18120601</v>
      </c>
      <c r="R891" s="26" t="str">
        <f>IF(G891="","",VLOOKUP(G891,WMS!$E$3:$G$3000,3,FALSE))</f>
        <v>KAS1812060103</v>
      </c>
      <c r="S891" s="17" t="str">
        <f>IF(R891="","",VLOOKUP(R891,CUSTOMS!$E$3:$N$2548,2,FALSE))</f>
        <v>9405409000</v>
      </c>
      <c r="T891" s="17" t="str">
        <f>IF(R891="","",VLOOKUP(R891,CUSTOMS!$E$3:$N$2548,3,FALSE))</f>
        <v>LED装饰灯串</v>
      </c>
      <c r="U891" s="18">
        <f t="shared" si="149"/>
        <v>1</v>
      </c>
      <c r="V891" s="18" t="str">
        <f>IF(R891="","",VLOOKUP(R891,CUSTOMS!$E$3:$N$2548,5,FALSE))</f>
        <v>千克</v>
      </c>
      <c r="W891" s="33">
        <f>IF(R891="","",VLOOKUP(R891,CUSTOMS!$E$3:$N$2548,6,FALSE))</f>
        <v>5.5</v>
      </c>
      <c r="X891" s="33">
        <f t="shared" si="150"/>
        <v>5.5</v>
      </c>
      <c r="Y891" s="18" t="str">
        <f>IF(R891="","",VLOOKUP(R891,CUSTOMS!$E$3:$N$2548,8,FALSE))</f>
        <v>美元</v>
      </c>
      <c r="Z891" s="18" t="str">
        <f>IF(R891="","",VLOOKUP(R891,CUSTOMS!$E$3:$N$2548,9,FALSE))</f>
        <v>中国</v>
      </c>
      <c r="AA891" s="18" t="str">
        <f>IF(R891="","",VLOOKUP(R891,CUSTOMS!$E$3:$N$2548,10,FALSE))</f>
        <v>美国</v>
      </c>
      <c r="AB891" s="33">
        <f>IF(R891="","",VLOOKUP(G891,WMS!$E$3:$T$3000,15,FALSE))</f>
        <v>0.16666666666666666</v>
      </c>
      <c r="AC891" s="33">
        <f t="shared" si="151"/>
        <v>1</v>
      </c>
      <c r="AD891" s="33" t="str">
        <f>IF(S891="","",VLOOKUP(S891,海关监管条件!$A$1:$B$3000,2,FALSE))</f>
        <v xml:space="preserve">无 </v>
      </c>
    </row>
    <row r="892" spans="1:30">
      <c r="A892" s="2">
        <v>43676</v>
      </c>
      <c r="B892" s="2">
        <v>43680</v>
      </c>
      <c r="C892" s="2" t="s">
        <v>4322</v>
      </c>
      <c r="D892" s="19" t="s">
        <v>832</v>
      </c>
      <c r="E892" s="19" t="s">
        <v>3203</v>
      </c>
      <c r="F892" s="19">
        <v>42466499</v>
      </c>
      <c r="G892" s="17" t="str">
        <f t="shared" si="145"/>
        <v>KG-ARI-1812-00048-01048/42466499</v>
      </c>
      <c r="H892" s="18">
        <f>IF(G892="","",VLOOKUP(G892,WMS!$E$3:$Q$3000,7,FALSE))</f>
        <v>12</v>
      </c>
      <c r="I892" s="18">
        <f>IF(G892="","",VLOOKUP(G892,WMS!$E$3:$Q$3000,8,FALSE))</f>
        <v>1.05</v>
      </c>
      <c r="J892" s="18">
        <f>IF(G892="","",VLOOKUP(G892,WMS!$E$3:$Q$3000,13,FALSE))</f>
        <v>7.0000000000000001E-3</v>
      </c>
      <c r="K892" s="26" t="b">
        <f t="shared" si="146"/>
        <v>1</v>
      </c>
      <c r="L892" s="7">
        <v>1</v>
      </c>
      <c r="M892" s="27">
        <f>IF(G892="","",VLOOKUP(G892,WMS!$E$3:$U$3000,7,0)*L892)</f>
        <v>12</v>
      </c>
      <c r="N892" s="28" t="str">
        <f>IF(G892="","",VLOOKUP(G892,WMS!$E$3:$U$3000,17,0))</f>
        <v>A33-301</v>
      </c>
      <c r="O892" s="29">
        <f t="shared" si="147"/>
        <v>1.05</v>
      </c>
      <c r="P892" s="29">
        <f t="shared" si="148"/>
        <v>7.0000000000000001E-3</v>
      </c>
      <c r="Q892" s="26" t="str">
        <f>IF(G892="","",VLOOKUP(G892,WMS!$E$3:$G$3000,2,FALSE))</f>
        <v>KAS19010401</v>
      </c>
      <c r="R892" s="26" t="str">
        <f>IF(G892="","",VLOOKUP(G892,WMS!$E$3:$G$3000,3,FALSE))</f>
        <v>kas1901040107</v>
      </c>
      <c r="S892" s="17" t="str">
        <f>IF(R892="","",VLOOKUP(R892,CUSTOMS!$E$3:$N$2548,2,FALSE))</f>
        <v>9405409000</v>
      </c>
      <c r="T892" s="17" t="str">
        <f>IF(R892="","",VLOOKUP(R892,CUSTOMS!$E$3:$N$2548,3,FALSE))</f>
        <v>装饰灯</v>
      </c>
      <c r="U892" s="18">
        <f t="shared" si="149"/>
        <v>12</v>
      </c>
      <c r="V892" s="18" t="str">
        <f>IF(R892="","",VLOOKUP(R892,CUSTOMS!$E$3:$N$2548,5,FALSE))</f>
        <v>套</v>
      </c>
      <c r="W892" s="33">
        <f>IF(R892="","",VLOOKUP(R892,CUSTOMS!$E$3:$N$2548,6,FALSE))</f>
        <v>0.67</v>
      </c>
      <c r="X892" s="33">
        <f t="shared" si="150"/>
        <v>8.0400000000000009</v>
      </c>
      <c r="Y892" s="18" t="str">
        <f>IF(R892="","",VLOOKUP(R892,CUSTOMS!$E$3:$N$2548,8,FALSE))</f>
        <v>美元</v>
      </c>
      <c r="Z892" s="18" t="str">
        <f>IF(R892="","",VLOOKUP(R892,CUSTOMS!$E$3:$N$2548,9,FALSE))</f>
        <v>中国</v>
      </c>
      <c r="AA892" s="18" t="str">
        <f>IF(R892="","",VLOOKUP(R892,CUSTOMS!$E$3:$N$2548,10,FALSE))</f>
        <v>美国</v>
      </c>
      <c r="AB892" s="33">
        <f>IF(R892="","",VLOOKUP(G892,WMS!$E$3:$T$3000,15,FALSE))</f>
        <v>7.3333333333333334E-2</v>
      </c>
      <c r="AC892" s="33">
        <f t="shared" si="151"/>
        <v>0.88</v>
      </c>
      <c r="AD892" s="33" t="str">
        <f>IF(S892="","",VLOOKUP(S892,海关监管条件!$A$1:$B$3000,2,FALSE))</f>
        <v xml:space="preserve">无 </v>
      </c>
    </row>
    <row r="893" spans="1:30">
      <c r="A893" s="2">
        <v>43676</v>
      </c>
      <c r="B893" s="2">
        <v>43680</v>
      </c>
      <c r="C893" s="2" t="s">
        <v>4322</v>
      </c>
      <c r="D893" s="19" t="s">
        <v>882</v>
      </c>
      <c r="E893" s="19" t="s">
        <v>3228</v>
      </c>
      <c r="F893" s="19">
        <v>42572176</v>
      </c>
      <c r="G893" s="17" t="str">
        <f t="shared" si="145"/>
        <v>KG-ARI-1812-00048-01101/42572176</v>
      </c>
      <c r="H893" s="18">
        <f>IF(G893="","",VLOOKUP(G893,WMS!$E$3:$Q$3000,7,FALSE))</f>
        <v>12</v>
      </c>
      <c r="I893" s="18">
        <f>IF(G893="","",VLOOKUP(G893,WMS!$E$3:$Q$3000,8,FALSE))</f>
        <v>1.1499999999999999</v>
      </c>
      <c r="J893" s="18">
        <f>IF(G893="","",VLOOKUP(G893,WMS!$E$3:$Q$3000,13,FALSE))</f>
        <v>1.0999999999999999E-2</v>
      </c>
      <c r="K893" s="26" t="b">
        <f t="shared" si="146"/>
        <v>1</v>
      </c>
      <c r="L893" s="7">
        <v>6</v>
      </c>
      <c r="M893" s="27">
        <f>IF(G893="","",VLOOKUP(G893,WMS!$E$3:$U$3000,7,0)*L893)</f>
        <v>72</v>
      </c>
      <c r="N893" s="28" t="str">
        <f>IF(G893="","",VLOOKUP(G893,WMS!$E$3:$U$3000,17,0))</f>
        <v>A32-203</v>
      </c>
      <c r="O893" s="29">
        <f t="shared" si="147"/>
        <v>6.8999999999999995</v>
      </c>
      <c r="P893" s="29">
        <f t="shared" si="148"/>
        <v>6.6000000000000003E-2</v>
      </c>
      <c r="Q893" s="26" t="str">
        <f>IF(G893="","",VLOOKUP(G893,WMS!$E$3:$G$3000,2,FALSE))</f>
        <v>KAS19010903</v>
      </c>
      <c r="R893" s="26" t="str">
        <f>IF(G893="","",VLOOKUP(G893,WMS!$E$3:$G$3000,3,FALSE))</f>
        <v>KAS1901090305</v>
      </c>
      <c r="S893" s="17" t="str">
        <f>IF(R893="","",VLOOKUP(R893,CUSTOMS!$E$3:$N$2548,2,FALSE))</f>
        <v>8544421900</v>
      </c>
      <c r="T893" s="17" t="str">
        <f>IF(R893="","",VLOOKUP(R893,CUSTOMS!$E$3:$N$2548,3,FALSE))</f>
        <v>连接线</v>
      </c>
      <c r="U893" s="18">
        <f t="shared" si="149"/>
        <v>3.4799999999999995</v>
      </c>
      <c r="V893" s="18" t="str">
        <f>IF(R893="","",VLOOKUP(R893,CUSTOMS!$E$3:$N$2548,5,FALSE))</f>
        <v>千克</v>
      </c>
      <c r="W893" s="33">
        <f>IF(R893="","",VLOOKUP(R893,CUSTOMS!$E$3:$N$2548,6,FALSE))</f>
        <v>77.172413793103502</v>
      </c>
      <c r="X893" s="33">
        <f t="shared" si="150"/>
        <v>268.56000000000017</v>
      </c>
      <c r="Y893" s="18" t="str">
        <f>IF(R893="","",VLOOKUP(R893,CUSTOMS!$E$3:$N$2548,8,FALSE))</f>
        <v>美元</v>
      </c>
      <c r="Z893" s="18" t="str">
        <f>IF(R893="","",VLOOKUP(R893,CUSTOMS!$E$3:$N$2548,9,FALSE))</f>
        <v>中国</v>
      </c>
      <c r="AA893" s="18" t="str">
        <f>IF(R893="","",VLOOKUP(R893,CUSTOMS!$E$3:$N$2548,10,FALSE))</f>
        <v>美国</v>
      </c>
      <c r="AB893" s="33">
        <f>IF(R893="","",VLOOKUP(G893,WMS!$E$3:$T$3000,15,FALSE))</f>
        <v>4.8333333333333325E-2</v>
      </c>
      <c r="AC893" s="33">
        <f t="shared" si="151"/>
        <v>3.4799999999999995</v>
      </c>
      <c r="AD893" s="33" t="str">
        <f>IF(S893="","",VLOOKUP(S893,海关监管条件!$A$1:$B$3000,2,FALSE))</f>
        <v xml:space="preserve">无 </v>
      </c>
    </row>
    <row r="894" spans="1:30">
      <c r="A894" s="2">
        <v>43676</v>
      </c>
      <c r="B894" s="2">
        <v>43680</v>
      </c>
      <c r="C894" s="2" t="s">
        <v>4322</v>
      </c>
      <c r="D894" s="19" t="s">
        <v>3276</v>
      </c>
      <c r="E894" s="19" t="s">
        <v>3289</v>
      </c>
      <c r="F894" s="19" t="s">
        <v>3291</v>
      </c>
      <c r="G894" s="17" t="str">
        <f t="shared" si="145"/>
        <v>KG-ARI-1812-00048-01217/42019701</v>
      </c>
      <c r="H894" s="18">
        <f>IF(G894="","",VLOOKUP(G894,WMS!$E$3:$Q$3000,7,FALSE))</f>
        <v>18</v>
      </c>
      <c r="I894" s="18">
        <f>IF(G894="","",VLOOKUP(G894,WMS!$E$3:$Q$3000,8,FALSE))</f>
        <v>2.35</v>
      </c>
      <c r="J894" s="18">
        <f>IF(G894="","",VLOOKUP(G894,WMS!$E$3:$Q$3000,13,FALSE))</f>
        <v>1.7000000000000001E-2</v>
      </c>
      <c r="K894" s="26" t="b">
        <f t="shared" si="146"/>
        <v>1</v>
      </c>
      <c r="L894" s="7">
        <v>18</v>
      </c>
      <c r="M894" s="27">
        <f>IF(G894="","",VLOOKUP(G894,WMS!$E$3:$U$3000,7,0)*L894)</f>
        <v>324</v>
      </c>
      <c r="N894" s="28" t="str">
        <f>IF(G894="","",VLOOKUP(G894,WMS!$E$3:$U$3000,17,0))</f>
        <v>A08-103</v>
      </c>
      <c r="O894" s="29">
        <f t="shared" si="147"/>
        <v>42.300000000000004</v>
      </c>
      <c r="P894" s="29">
        <f t="shared" si="148"/>
        <v>0.30600000000000005</v>
      </c>
      <c r="Q894" s="26" t="str">
        <f>IF(G894="","",VLOOKUP(G894,WMS!$E$3:$G$3000,2,FALSE))</f>
        <v>KAS19011506</v>
      </c>
      <c r="R894" s="26" t="str">
        <f>IF(G894="","",VLOOKUP(G894,WMS!$E$3:$G$3000,3,FALSE))</f>
        <v>KASKAS1901150613</v>
      </c>
      <c r="S894" s="17" t="str">
        <f>IF(R894="","",VLOOKUP(R894,CUSTOMS!$E$3:$N$2548,2,FALSE))</f>
        <v>3924100000</v>
      </c>
      <c r="T894" s="17" t="str">
        <f>IF(R894="","",VLOOKUP(R894,CUSTOMS!$E$3:$N$2548,3,FALSE))</f>
        <v>塑料厨具带彩卡</v>
      </c>
      <c r="U894" s="18">
        <f t="shared" si="149"/>
        <v>324</v>
      </c>
      <c r="V894" s="18" t="str">
        <f>IF(R894="","",VLOOKUP(R894,CUSTOMS!$E$3:$N$2548,5,FALSE))</f>
        <v>只</v>
      </c>
      <c r="W894" s="33">
        <f>IF(R894="","",VLOOKUP(R894,CUSTOMS!$E$3:$N$2548,6,FALSE))</f>
        <v>0.65</v>
      </c>
      <c r="X894" s="33">
        <f t="shared" si="150"/>
        <v>210.6</v>
      </c>
      <c r="Y894" s="18" t="str">
        <f>IF(R894="","",VLOOKUP(R894,CUSTOMS!$E$3:$N$2548,8,FALSE))</f>
        <v>美元</v>
      </c>
      <c r="Z894" s="18" t="str">
        <f>IF(R894="","",VLOOKUP(R894,CUSTOMS!$E$3:$N$2548,9,FALSE))</f>
        <v>中国</v>
      </c>
      <c r="AA894" s="18" t="str">
        <f>IF(R894="","",VLOOKUP(R894,CUSTOMS!$E$3:$N$2548,10,FALSE))</f>
        <v>美国</v>
      </c>
      <c r="AB894" s="33">
        <f>IF(R894="","",VLOOKUP(G894,WMS!$E$3:$T$3000,15,FALSE))</f>
        <v>0.1111111111111111</v>
      </c>
      <c r="AC894" s="33">
        <f t="shared" si="151"/>
        <v>36</v>
      </c>
      <c r="AD894" s="33" t="str">
        <f>IF(S894="","",VLOOKUP(S894,海关监管条件!$A$1:$B$3000,2,FALSE))</f>
        <v xml:space="preserve">A </v>
      </c>
    </row>
    <row r="895" spans="1:30">
      <c r="A895" s="2">
        <v>43676</v>
      </c>
      <c r="B895" s="2">
        <v>43680</v>
      </c>
      <c r="C895" s="2" t="s">
        <v>4322</v>
      </c>
      <c r="D895" s="19" t="s">
        <v>639</v>
      </c>
      <c r="E895" s="19" t="s">
        <v>3126</v>
      </c>
      <c r="F895" s="19" t="s">
        <v>3131</v>
      </c>
      <c r="G895" s="17" t="str">
        <f t="shared" si="145"/>
        <v>KG-ARI-1812-00048-01308/42412564</v>
      </c>
      <c r="H895" s="18">
        <f>IF(G895="","",VLOOKUP(G895,WMS!$E$3:$Q$3000,7,FALSE))</f>
        <v>12</v>
      </c>
      <c r="I895" s="18">
        <f>IF(G895="","",VLOOKUP(G895,WMS!$E$3:$Q$3000,8,FALSE))</f>
        <v>0.7</v>
      </c>
      <c r="J895" s="18">
        <f>IF(G895="","",VLOOKUP(G895,WMS!$E$3:$Q$3000,13,FALSE))</f>
        <v>4.0000000000000001E-3</v>
      </c>
      <c r="K895" s="26" t="b">
        <f t="shared" si="146"/>
        <v>1</v>
      </c>
      <c r="L895" s="7">
        <v>4</v>
      </c>
      <c r="M895" s="27">
        <f>IF(G895="","",VLOOKUP(G895,WMS!$E$3:$U$3000,7,0)*L895)</f>
        <v>48</v>
      </c>
      <c r="N895" s="28" t="str">
        <f>IF(G895="","",VLOOKUP(G895,WMS!$E$3:$U$3000,17,0))</f>
        <v>A38-202</v>
      </c>
      <c r="O895" s="29">
        <f t="shared" si="147"/>
        <v>2.8</v>
      </c>
      <c r="P895" s="29">
        <f t="shared" si="148"/>
        <v>1.6E-2</v>
      </c>
      <c r="Q895" s="26" t="str">
        <f>IF(G895="","",VLOOKUP(G895,WMS!$E$3:$G$3000,2,FALSE))</f>
        <v>KAS18121301</v>
      </c>
      <c r="R895" s="26" t="str">
        <f>IF(G895="","",VLOOKUP(G895,WMS!$E$3:$G$3000,3,FALSE))</f>
        <v>KAS1812130101</v>
      </c>
      <c r="S895" s="17" t="str">
        <f>IF(R895="","",VLOOKUP(R895,CUSTOMS!$E$3:$N$2548,2,FALSE))</f>
        <v>3406000090</v>
      </c>
      <c r="T895" s="17" t="str">
        <f>IF(R895="","",VLOOKUP(R895,CUSTOMS!$E$3:$N$2548,3,FALSE))</f>
        <v>蜡烛</v>
      </c>
      <c r="U895" s="18">
        <f t="shared" si="149"/>
        <v>2.2000000000000002</v>
      </c>
      <c r="V895" s="18" t="str">
        <f>IF(R895="","",VLOOKUP(R895,CUSTOMS!$E$3:$N$2548,5,FALSE))</f>
        <v>千克</v>
      </c>
      <c r="W895" s="33">
        <f>IF(R895="","",VLOOKUP(R895,CUSTOMS!$E$3:$N$2548,6,FALSE))</f>
        <v>5</v>
      </c>
      <c r="X895" s="33">
        <f t="shared" si="150"/>
        <v>11</v>
      </c>
      <c r="Y895" s="18" t="str">
        <f>IF(R895="","",VLOOKUP(R895,CUSTOMS!$E$3:$N$2548,8,FALSE))</f>
        <v>美元</v>
      </c>
      <c r="Z895" s="18" t="str">
        <f>IF(R895="","",VLOOKUP(R895,CUSTOMS!$E$3:$N$2548,9,FALSE))</f>
        <v>中国</v>
      </c>
      <c r="AA895" s="18" t="str">
        <f>IF(R895="","",VLOOKUP(R895,CUSTOMS!$E$3:$N$2548,10,FALSE))</f>
        <v>美国</v>
      </c>
      <c r="AB895" s="33">
        <f>IF(R895="","",VLOOKUP(G895,WMS!$E$3:$T$3000,15,FALSE))</f>
        <v>4.5833333333333337E-2</v>
      </c>
      <c r="AC895" s="33">
        <f t="shared" si="151"/>
        <v>2.2000000000000002</v>
      </c>
      <c r="AD895" s="33" t="str">
        <f>IF(S895="","",VLOOKUP(S895,海关监管条件!$A$1:$B$3000,2,FALSE))</f>
        <v xml:space="preserve">无 </v>
      </c>
    </row>
    <row r="896" spans="1:30">
      <c r="A896" s="2">
        <v>43676</v>
      </c>
      <c r="B896" s="2">
        <v>43680</v>
      </c>
      <c r="C896" s="2" t="s">
        <v>4322</v>
      </c>
      <c r="D896" s="19" t="s">
        <v>639</v>
      </c>
      <c r="E896" s="19" t="s">
        <v>3126</v>
      </c>
      <c r="F896" s="19" t="s">
        <v>3127</v>
      </c>
      <c r="G896" s="17" t="str">
        <f t="shared" si="145"/>
        <v>KG-ARI-1812-00048-01308/42550532</v>
      </c>
      <c r="H896" s="18">
        <f>IF(G896="","",VLOOKUP(G896,WMS!$E$3:$Q$3000,7,FALSE))</f>
        <v>12</v>
      </c>
      <c r="I896" s="18">
        <f>IF(G896="","",VLOOKUP(G896,WMS!$E$3:$Q$3000,8,FALSE))</f>
        <v>0.7</v>
      </c>
      <c r="J896" s="18">
        <f>IF(G896="","",VLOOKUP(G896,WMS!$E$3:$Q$3000,13,FALSE))</f>
        <v>2E-3</v>
      </c>
      <c r="K896" s="26" t="b">
        <f t="shared" si="146"/>
        <v>1</v>
      </c>
      <c r="L896" s="7">
        <v>5</v>
      </c>
      <c r="M896" s="27">
        <f>IF(G896="","",VLOOKUP(G896,WMS!$E$3:$U$3000,7,0)*L896)</f>
        <v>60</v>
      </c>
      <c r="N896" s="28" t="str">
        <f>IF(G896="","",VLOOKUP(G896,WMS!$E$3:$U$3000,17,0))</f>
        <v>A38-202</v>
      </c>
      <c r="O896" s="29">
        <f t="shared" si="147"/>
        <v>3.5</v>
      </c>
      <c r="P896" s="29">
        <f t="shared" si="148"/>
        <v>0.01</v>
      </c>
      <c r="Q896" s="26" t="str">
        <f>IF(G896="","",VLOOKUP(G896,WMS!$E$3:$G$3000,2,FALSE))</f>
        <v>KAS18121301</v>
      </c>
      <c r="R896" s="26" t="str">
        <f>IF(G896="","",VLOOKUP(G896,WMS!$E$3:$G$3000,3,FALSE))</f>
        <v>KAS1812130101</v>
      </c>
      <c r="S896" s="17" t="str">
        <f>IF(R896="","",VLOOKUP(R896,CUSTOMS!$E$3:$N$2548,2,FALSE))</f>
        <v>3406000090</v>
      </c>
      <c r="T896" s="17" t="str">
        <f>IF(R896="","",VLOOKUP(R896,CUSTOMS!$E$3:$N$2548,3,FALSE))</f>
        <v>蜡烛</v>
      </c>
      <c r="U896" s="18">
        <f t="shared" si="149"/>
        <v>3.05</v>
      </c>
      <c r="V896" s="18" t="str">
        <f>IF(R896="","",VLOOKUP(R896,CUSTOMS!$E$3:$N$2548,5,FALSE))</f>
        <v>千克</v>
      </c>
      <c r="W896" s="33">
        <f>IF(R896="","",VLOOKUP(R896,CUSTOMS!$E$3:$N$2548,6,FALSE))</f>
        <v>5</v>
      </c>
      <c r="X896" s="33">
        <f t="shared" si="150"/>
        <v>15.25</v>
      </c>
      <c r="Y896" s="18" t="str">
        <f>IF(R896="","",VLOOKUP(R896,CUSTOMS!$E$3:$N$2548,8,FALSE))</f>
        <v>美元</v>
      </c>
      <c r="Z896" s="18" t="str">
        <f>IF(R896="","",VLOOKUP(R896,CUSTOMS!$E$3:$N$2548,9,FALSE))</f>
        <v>中国</v>
      </c>
      <c r="AA896" s="18" t="str">
        <f>IF(R896="","",VLOOKUP(R896,CUSTOMS!$E$3:$N$2548,10,FALSE))</f>
        <v>美国</v>
      </c>
      <c r="AB896" s="33">
        <f>IF(R896="","",VLOOKUP(G896,WMS!$E$3:$T$3000,15,FALSE))</f>
        <v>5.0833333333333328E-2</v>
      </c>
      <c r="AC896" s="33">
        <f t="shared" si="151"/>
        <v>3.05</v>
      </c>
      <c r="AD896" s="33" t="str">
        <f>IF(S896="","",VLOOKUP(S896,海关监管条件!$A$1:$B$3000,2,FALSE))</f>
        <v xml:space="preserve">无 </v>
      </c>
    </row>
    <row r="897" spans="1:30">
      <c r="A897" s="2">
        <v>43676</v>
      </c>
      <c r="B897" s="2">
        <v>43680</v>
      </c>
      <c r="C897" s="2" t="s">
        <v>4322</v>
      </c>
      <c r="D897" s="19" t="s">
        <v>1360</v>
      </c>
      <c r="E897" s="19" t="s">
        <v>3484</v>
      </c>
      <c r="F897" s="19">
        <v>68465032</v>
      </c>
      <c r="G897" s="17" t="str">
        <f t="shared" si="145"/>
        <v>KG-ARI-1903-00102-02344/68465032</v>
      </c>
      <c r="H897" s="18">
        <f>IF(G897="","",VLOOKUP(G897,WMS!$E$3:$Q$3000,7,FALSE))</f>
        <v>6</v>
      </c>
      <c r="I897" s="18">
        <f>IF(G897="","",VLOOKUP(G897,WMS!$E$3:$Q$3000,8,FALSE))</f>
        <v>2.2000000000000002</v>
      </c>
      <c r="J897" s="18">
        <f>IF(G897="","",VLOOKUP(G897,WMS!$E$3:$Q$3000,13,FALSE))</f>
        <v>1.2999999999999999E-2</v>
      </c>
      <c r="K897" s="26" t="b">
        <f t="shared" si="146"/>
        <v>1</v>
      </c>
      <c r="L897" s="7">
        <v>3</v>
      </c>
      <c r="M897" s="27">
        <f>IF(G897="","",VLOOKUP(G897,WMS!$E$3:$U$3000,7,0)*L897)</f>
        <v>18</v>
      </c>
      <c r="N897" s="28" t="str">
        <f>IF(G897="","",VLOOKUP(G897,WMS!$E$3:$U$3000,17,0))</f>
        <v>A18-303</v>
      </c>
      <c r="O897" s="29">
        <f t="shared" si="147"/>
        <v>6.6000000000000005</v>
      </c>
      <c r="P897" s="29">
        <f t="shared" si="148"/>
        <v>3.9E-2</v>
      </c>
      <c r="Q897" s="26" t="str">
        <f>IF(G897="","",VLOOKUP(G897,WMS!$E$3:$G$3000,2,FALSE))</f>
        <v>KAS19031501</v>
      </c>
      <c r="R897" s="26" t="str">
        <f>IF(G897="","",VLOOKUP(G897,WMS!$E$3:$G$3000,3,FALSE))</f>
        <v>KAS1903150101</v>
      </c>
      <c r="S897" s="17">
        <f>IF(R897="","",VLOOKUP(R897,CUSTOMS!$E$3:$N$2548,2,FALSE))</f>
        <v>4202320000</v>
      </c>
      <c r="T897" s="17" t="str">
        <f>IF(R897="","",VLOOKUP(R897,CUSTOMS!$E$3:$N$2548,3,FALSE))</f>
        <v>钱包（PU）</v>
      </c>
      <c r="U897" s="18">
        <f t="shared" si="149"/>
        <v>18</v>
      </c>
      <c r="V897" s="18" t="str">
        <f>IF(R897="","",VLOOKUP(R897,CUSTOMS!$E$3:$N$2548,5,FALSE))</f>
        <v>个</v>
      </c>
      <c r="W897" s="33">
        <f>IF(R897="","",VLOOKUP(R897,CUSTOMS!$E$3:$N$2548,6,FALSE))</f>
        <v>2.75</v>
      </c>
      <c r="X897" s="33">
        <f t="shared" si="150"/>
        <v>49.5</v>
      </c>
      <c r="Y897" s="18" t="str">
        <f>IF(R897="","",VLOOKUP(R897,CUSTOMS!$E$3:$N$2548,8,FALSE))</f>
        <v>美元</v>
      </c>
      <c r="Z897" s="18" t="str">
        <f>IF(R897="","",VLOOKUP(R897,CUSTOMS!$E$3:$N$2548,9,FALSE))</f>
        <v>中国</v>
      </c>
      <c r="AA897" s="18" t="str">
        <f>IF(R897="","",VLOOKUP(R897,CUSTOMS!$E$3:$N$2548,10,FALSE))</f>
        <v>美国</v>
      </c>
      <c r="AB897" s="33">
        <f>IF(R897="","",VLOOKUP(G897,WMS!$E$3:$T$3000,15,FALSE))</f>
        <v>0.33833333333333332</v>
      </c>
      <c r="AC897" s="33">
        <f t="shared" si="151"/>
        <v>6.09</v>
      </c>
      <c r="AD897" s="33" t="str">
        <f>IF(S897="","",VLOOKUP(S897,海关监管条件!$A$1:$B$3000,2,FALSE))</f>
        <v>无</v>
      </c>
    </row>
    <row r="898" spans="1:30">
      <c r="A898" s="2">
        <v>43676</v>
      </c>
      <c r="B898" s="2">
        <v>43680</v>
      </c>
      <c r="C898" s="2" t="s">
        <v>4322</v>
      </c>
      <c r="D898" s="19" t="s">
        <v>1441</v>
      </c>
      <c r="E898" s="19" t="s">
        <v>3507</v>
      </c>
      <c r="F898" s="19">
        <v>42695837</v>
      </c>
      <c r="G898" s="17" t="str">
        <f t="shared" si="145"/>
        <v>KG-ARI-1903-00107-02456/42695837</v>
      </c>
      <c r="H898" s="18">
        <f>IF(G898="","",VLOOKUP(G898,WMS!$E$3:$Q$3000,7,FALSE))</f>
        <v>8</v>
      </c>
      <c r="I898" s="18">
        <f>IF(G898="","",VLOOKUP(G898,WMS!$E$3:$Q$3000,8,FALSE))</f>
        <v>1.85</v>
      </c>
      <c r="J898" s="18">
        <f>IF(G898="","",VLOOKUP(G898,WMS!$E$3:$Q$3000,13,FALSE))</f>
        <v>3.5000000000000003E-2</v>
      </c>
      <c r="K898" s="26" t="b">
        <f t="shared" si="146"/>
        <v>1</v>
      </c>
      <c r="L898" s="7">
        <v>2</v>
      </c>
      <c r="M898" s="27">
        <f>IF(G898="","",VLOOKUP(G898,WMS!$E$3:$U$3000,7,0)*L898)</f>
        <v>16</v>
      </c>
      <c r="N898" s="28" t="str">
        <f>IF(G898="","",VLOOKUP(G898,WMS!$E$3:$U$3000,17,0))</f>
        <v>A16-101</v>
      </c>
      <c r="O898" s="29">
        <f t="shared" si="147"/>
        <v>3.7</v>
      </c>
      <c r="P898" s="29">
        <f t="shared" si="148"/>
        <v>7.0000000000000007E-2</v>
      </c>
      <c r="Q898" s="26" t="str">
        <f>IF(G898="","",VLOOKUP(G898,WMS!$E$3:$G$3000,2,FALSE))</f>
        <v>KAS19031805</v>
      </c>
      <c r="R898" s="26" t="str">
        <f>IF(G898="","",VLOOKUP(G898,WMS!$E$3:$G$3000,3,FALSE))</f>
        <v>KAS1903180502</v>
      </c>
      <c r="S898" s="17" t="str">
        <f>IF(R898="","",VLOOKUP(R898,CUSTOMS!$E$3:$N$2548,2,FALSE))</f>
        <v>4202920000</v>
      </c>
      <c r="T898" s="17" t="str">
        <f>IF(R898="","",VLOOKUP(R898,CUSTOMS!$E$3:$N$2548,3,FALSE))</f>
        <v>化妆包</v>
      </c>
      <c r="U898" s="18">
        <f t="shared" si="149"/>
        <v>2</v>
      </c>
      <c r="V898" s="18" t="str">
        <f>IF(R898="","",VLOOKUP(R898,CUSTOMS!$E$3:$N$2548,5,FALSE))</f>
        <v>千克</v>
      </c>
      <c r="W898" s="33">
        <f>IF(R898="","",VLOOKUP(R898,CUSTOMS!$E$3:$N$2548,6,FALSE))</f>
        <v>30</v>
      </c>
      <c r="X898" s="33">
        <f t="shared" si="150"/>
        <v>60</v>
      </c>
      <c r="Y898" s="18" t="str">
        <f>IF(R898="","",VLOOKUP(R898,CUSTOMS!$E$3:$N$2548,8,FALSE))</f>
        <v>港币</v>
      </c>
      <c r="Z898" s="18" t="str">
        <f>IF(R898="","",VLOOKUP(R898,CUSTOMS!$E$3:$N$2548,9,FALSE))</f>
        <v>中国</v>
      </c>
      <c r="AA898" s="18" t="str">
        <f>IF(R898="","",VLOOKUP(R898,CUSTOMS!$E$3:$N$2548,10,FALSE))</f>
        <v>美国</v>
      </c>
      <c r="AB898" s="33">
        <f>IF(R898="","",VLOOKUP(G898,WMS!$E$3:$T$3000,15,FALSE))</f>
        <v>0.125</v>
      </c>
      <c r="AC898" s="33">
        <f t="shared" si="151"/>
        <v>2</v>
      </c>
      <c r="AD898" s="33" t="str">
        <f>IF(S898="","",VLOOKUP(S898,海关监管条件!$A$1:$B$3000,2,FALSE))</f>
        <v xml:space="preserve">无 </v>
      </c>
    </row>
    <row r="899" spans="1:30">
      <c r="A899" s="2">
        <v>43676</v>
      </c>
      <c r="B899" s="2">
        <v>43680</v>
      </c>
      <c r="C899" s="2" t="s">
        <v>4322</v>
      </c>
      <c r="D899" s="19" t="s">
        <v>1441</v>
      </c>
      <c r="E899" s="19" t="s">
        <v>3507</v>
      </c>
      <c r="F899" s="19">
        <v>42699453</v>
      </c>
      <c r="G899" s="17" t="str">
        <f t="shared" si="145"/>
        <v>KG-ARI-1903-00107-02456/42699453</v>
      </c>
      <c r="H899" s="18">
        <f>IF(G899="","",VLOOKUP(G899,WMS!$E$3:$Q$3000,7,FALSE))</f>
        <v>8</v>
      </c>
      <c r="I899" s="18">
        <f>IF(G899="","",VLOOKUP(G899,WMS!$E$3:$Q$3000,8,FALSE))</f>
        <v>2</v>
      </c>
      <c r="J899" s="18">
        <f>IF(G899="","",VLOOKUP(G899,WMS!$E$3:$Q$3000,13,FALSE))</f>
        <v>4.4999999999999998E-2</v>
      </c>
      <c r="K899" s="26" t="b">
        <f t="shared" si="146"/>
        <v>1</v>
      </c>
      <c r="L899" s="7">
        <v>2</v>
      </c>
      <c r="M899" s="27">
        <f>IF(G899="","",VLOOKUP(G899,WMS!$E$3:$U$3000,7,0)*L899)</f>
        <v>16</v>
      </c>
      <c r="N899" s="28" t="str">
        <f>IF(G899="","",VLOOKUP(G899,WMS!$E$3:$U$3000,17,0))</f>
        <v>A16-101</v>
      </c>
      <c r="O899" s="29">
        <f t="shared" si="147"/>
        <v>4</v>
      </c>
      <c r="P899" s="29">
        <f t="shared" si="148"/>
        <v>0.09</v>
      </c>
      <c r="Q899" s="26" t="str">
        <f>IF(G899="","",VLOOKUP(G899,WMS!$E$3:$G$3000,2,FALSE))</f>
        <v>KAS19031805</v>
      </c>
      <c r="R899" s="26" t="str">
        <f>IF(G899="","",VLOOKUP(G899,WMS!$E$3:$G$3000,3,FALSE))</f>
        <v>KAS1903180503</v>
      </c>
      <c r="S899" s="17" t="str">
        <f>IF(R899="","",VLOOKUP(R899,CUSTOMS!$E$3:$N$2548,2,FALSE))</f>
        <v>4202920000</v>
      </c>
      <c r="T899" s="17" t="str">
        <f>IF(R899="","",VLOOKUP(R899,CUSTOMS!$E$3:$N$2548,3,FALSE))</f>
        <v>化妆包</v>
      </c>
      <c r="U899" s="18">
        <f t="shared" si="149"/>
        <v>2</v>
      </c>
      <c r="V899" s="18" t="str">
        <f>IF(R899="","",VLOOKUP(R899,CUSTOMS!$E$3:$N$2548,5,FALSE))</f>
        <v>千克</v>
      </c>
      <c r="W899" s="33">
        <f>IF(R899="","",VLOOKUP(R899,CUSTOMS!$E$3:$N$2548,6,FALSE))</f>
        <v>30</v>
      </c>
      <c r="X899" s="33">
        <f t="shared" si="150"/>
        <v>60</v>
      </c>
      <c r="Y899" s="18" t="str">
        <f>IF(R899="","",VLOOKUP(R899,CUSTOMS!$E$3:$N$2548,8,FALSE))</f>
        <v>港币</v>
      </c>
      <c r="Z899" s="18" t="str">
        <f>IF(R899="","",VLOOKUP(R899,CUSTOMS!$E$3:$N$2548,9,FALSE))</f>
        <v>中国</v>
      </c>
      <c r="AA899" s="18" t="str">
        <f>IF(R899="","",VLOOKUP(R899,CUSTOMS!$E$3:$N$2548,10,FALSE))</f>
        <v>美国</v>
      </c>
      <c r="AB899" s="33">
        <f>IF(R899="","",VLOOKUP(G899,WMS!$E$3:$T$3000,15,FALSE))</f>
        <v>0.125</v>
      </c>
      <c r="AC899" s="33">
        <f t="shared" si="151"/>
        <v>2</v>
      </c>
      <c r="AD899" s="33" t="str">
        <f>IF(S899="","",VLOOKUP(S899,海关监管条件!$A$1:$B$3000,2,FALSE))</f>
        <v xml:space="preserve">无 </v>
      </c>
    </row>
    <row r="900" spans="1:30">
      <c r="A900" s="2">
        <v>43676</v>
      </c>
      <c r="B900" s="2">
        <v>43680</v>
      </c>
      <c r="C900" s="2" t="s">
        <v>4322</v>
      </c>
      <c r="D900" s="19" t="s">
        <v>1624</v>
      </c>
      <c r="E900" s="19" t="s">
        <v>3624</v>
      </c>
      <c r="F900" s="19" t="s">
        <v>3626</v>
      </c>
      <c r="G900" s="17" t="str">
        <f t="shared" si="145"/>
        <v>KG-ARI-1903-00107-02463/42267706</v>
      </c>
      <c r="H900" s="18">
        <f>IF(G900="","",VLOOKUP(G900,WMS!$E$3:$Q$3000,7,FALSE))</f>
        <v>6</v>
      </c>
      <c r="I900" s="18">
        <f>IF(G900="","",VLOOKUP(G900,WMS!$E$3:$Q$3000,8,FALSE))</f>
        <v>1.5714285714285701</v>
      </c>
      <c r="J900" s="18">
        <f>IF(G900="","",VLOOKUP(G900,WMS!$E$3:$Q$3000,13,FALSE))</f>
        <v>1.7000000000000001E-2</v>
      </c>
      <c r="K900" s="26" t="b">
        <f t="shared" si="146"/>
        <v>1</v>
      </c>
      <c r="L900" s="7">
        <v>3</v>
      </c>
      <c r="M900" s="27">
        <f>IF(G900="","",VLOOKUP(G900,WMS!$E$3:$U$3000,7,0)*L900)</f>
        <v>18</v>
      </c>
      <c r="N900" s="28" t="str">
        <f>IF(G900="","",VLOOKUP(G900,WMS!$E$3:$U$3000,17,0))</f>
        <v>A21-201</v>
      </c>
      <c r="O900" s="29">
        <f t="shared" si="147"/>
        <v>4.71428571428571</v>
      </c>
      <c r="P900" s="29">
        <f t="shared" si="148"/>
        <v>5.1000000000000004E-2</v>
      </c>
      <c r="Q900" s="26" t="str">
        <f>IF(G900="","",VLOOKUP(G900,WMS!$E$3:$G$3000,2,FALSE))</f>
        <v>KAS19041604</v>
      </c>
      <c r="R900" s="26" t="str">
        <f>IF(G900="","",VLOOKUP(G900,WMS!$E$3:$G$3000,3,FALSE))</f>
        <v>KAS1904160402</v>
      </c>
      <c r="S900" s="17" t="str">
        <f>IF(R900="","",VLOOKUP(R900,CUSTOMS!$E$3:$N$2548,2,FALSE))</f>
        <v>9503008900</v>
      </c>
      <c r="T900" s="17" t="str">
        <f>IF(R900="","",VLOOKUP(R900,CUSTOMS!$E$3:$N$2548,3,FALSE))</f>
        <v>塑料合金套装玩具</v>
      </c>
      <c r="U900" s="18">
        <f t="shared" si="149"/>
        <v>18</v>
      </c>
      <c r="V900" s="18" t="str">
        <f>IF(R900="","",VLOOKUP(R900,CUSTOMS!$E$3:$N$2548,5,FALSE))</f>
        <v>个</v>
      </c>
      <c r="W900" s="33">
        <f>IF(R900="","",VLOOKUP(R900,CUSTOMS!$E$3:$N$2548,6,FALSE))</f>
        <v>1.5</v>
      </c>
      <c r="X900" s="33">
        <f t="shared" si="150"/>
        <v>27</v>
      </c>
      <c r="Y900" s="18" t="str">
        <f>IF(R900="","",VLOOKUP(R900,CUSTOMS!$E$3:$N$2548,8,FALSE))</f>
        <v>美元</v>
      </c>
      <c r="Z900" s="18" t="str">
        <f>IF(R900="","",VLOOKUP(R900,CUSTOMS!$E$3:$N$2548,9,FALSE))</f>
        <v>中国</v>
      </c>
      <c r="AA900" s="18" t="str">
        <f>IF(R900="","",VLOOKUP(R900,CUSTOMS!$E$3:$N$2548,10,FALSE))</f>
        <v>美国</v>
      </c>
      <c r="AB900" s="33">
        <f>IF(R900="","",VLOOKUP(G900,WMS!$E$3:$T$3000,15,FALSE))</f>
        <v>0.21428571428571427</v>
      </c>
      <c r="AC900" s="33">
        <f t="shared" si="151"/>
        <v>3.8571428571428568</v>
      </c>
      <c r="AD900" s="33" t="str">
        <f>IF(S900="","",VLOOKUP(S900,海关监管条件!$A$1:$B$3000,2,FALSE))</f>
        <v xml:space="preserve">A </v>
      </c>
    </row>
    <row r="901" spans="1:30">
      <c r="A901" s="2">
        <v>43676</v>
      </c>
      <c r="B901" s="2">
        <v>43680</v>
      </c>
      <c r="C901" s="2" t="s">
        <v>4322</v>
      </c>
      <c r="D901" s="19" t="s">
        <v>1385</v>
      </c>
      <c r="E901" s="19" t="s">
        <v>3496</v>
      </c>
      <c r="F901" s="19">
        <v>42729266</v>
      </c>
      <c r="G901" s="17" t="str">
        <f t="shared" si="145"/>
        <v>KG-ARI-1903-00107-02464/42729266</v>
      </c>
      <c r="H901" s="18">
        <f>IF(G901="","",VLOOKUP(G901,WMS!$E$3:$Q$3000,7,FALSE))</f>
        <v>8</v>
      </c>
      <c r="I901" s="18">
        <f>IF(G901="","",VLOOKUP(G901,WMS!$E$3:$Q$3000,8,FALSE))</f>
        <v>7.5</v>
      </c>
      <c r="J901" s="18">
        <f>IF(G901="","",VLOOKUP(G901,WMS!$E$3:$Q$3000,13,FALSE))</f>
        <v>2.5000000000000001E-2</v>
      </c>
      <c r="K901" s="26" t="b">
        <f t="shared" si="146"/>
        <v>1</v>
      </c>
      <c r="L901" s="7">
        <v>3</v>
      </c>
      <c r="M901" s="27">
        <f>IF(G901="","",VLOOKUP(G901,WMS!$E$3:$U$3000,7,0)*L901)</f>
        <v>24</v>
      </c>
      <c r="N901" s="28" t="str">
        <f>IF(G901="","",VLOOKUP(G901,WMS!$E$3:$U$3000,17,0))</f>
        <v>A28-303</v>
      </c>
      <c r="O901" s="29">
        <f t="shared" si="147"/>
        <v>22.5</v>
      </c>
      <c r="P901" s="29">
        <f t="shared" si="148"/>
        <v>7.5000000000000011E-2</v>
      </c>
      <c r="Q901" s="26" t="str">
        <f>IF(G901="","",VLOOKUP(G901,WMS!$E$3:$G$3000,2,FALSE))</f>
        <v>KAS19031506</v>
      </c>
      <c r="R901" s="26" t="str">
        <f>IF(G901="","",VLOOKUP(G901,WMS!$E$3:$G$3000,3,FALSE))</f>
        <v>KAS1903150601</v>
      </c>
      <c r="S901" s="17" t="str">
        <f>IF(R901="","",VLOOKUP(R901,CUSTOMS!$E$3:$N$2548,2,FALSE))</f>
        <v>8215200000</v>
      </c>
      <c r="T901" s="17" t="str">
        <f>IF(R901="","",VLOOKUP(R901,CUSTOMS!$E$3:$N$2548,3,FALSE))</f>
        <v>餐厨用具</v>
      </c>
      <c r="U901" s="18">
        <f t="shared" si="149"/>
        <v>24</v>
      </c>
      <c r="V901" s="18" t="str">
        <f>IF(R901="","",VLOOKUP(R901,CUSTOMS!$E$3:$N$2548,5,FALSE))</f>
        <v>套</v>
      </c>
      <c r="W901" s="33">
        <f>IF(R901="","",VLOOKUP(R901,CUSTOMS!$E$3:$N$2548,6,FALSE))</f>
        <v>1.0900000000000001</v>
      </c>
      <c r="X901" s="33">
        <f t="shared" si="150"/>
        <v>26.160000000000004</v>
      </c>
      <c r="Y901" s="18" t="str">
        <f>IF(R901="","",VLOOKUP(R901,CUSTOMS!$E$3:$N$2548,8,FALSE))</f>
        <v>美元</v>
      </c>
      <c r="Z901" s="18" t="str">
        <f>IF(R901="","",VLOOKUP(R901,CUSTOMS!$E$3:$N$2548,9,FALSE))</f>
        <v>中国</v>
      </c>
      <c r="AA901" s="18" t="str">
        <f>IF(R901="","",VLOOKUP(R901,CUSTOMS!$E$3:$N$2548,10,FALSE))</f>
        <v>美国</v>
      </c>
      <c r="AB901" s="33">
        <f>IF(R901="","",VLOOKUP(G901,WMS!$E$3:$T$3000,15,FALSE))</f>
        <v>0.83124999999999993</v>
      </c>
      <c r="AC901" s="33">
        <f t="shared" si="151"/>
        <v>19.95</v>
      </c>
      <c r="AD901" s="33" t="str">
        <f>IF(S901="","",VLOOKUP(S901,海关监管条件!$A$1:$B$3000,2,FALSE))</f>
        <v xml:space="preserve">A </v>
      </c>
    </row>
    <row r="902" spans="1:30">
      <c r="A902" s="2">
        <v>43676</v>
      </c>
      <c r="B902" s="2">
        <v>43680</v>
      </c>
      <c r="C902" s="2" t="s">
        <v>4322</v>
      </c>
      <c r="D902" s="3" t="s">
        <v>1204</v>
      </c>
      <c r="E902" s="3" t="s">
        <v>3406</v>
      </c>
      <c r="F902" s="3" t="s">
        <v>3409</v>
      </c>
      <c r="G902" s="17" t="str">
        <f t="shared" si="145"/>
        <v>KG-ARI-1903-00107-02477/42686491</v>
      </c>
      <c r="H902" s="18">
        <f>IF(G902="","",VLOOKUP(G902,WMS!$E$3:$Q$3000,7,FALSE))</f>
        <v>12</v>
      </c>
      <c r="I902" s="18">
        <f>IF(G902="","",VLOOKUP(G902,WMS!$E$3:$Q$3000,8,FALSE))</f>
        <v>1.5</v>
      </c>
      <c r="J902" s="18">
        <f>IF(G902="","",VLOOKUP(G902,WMS!$E$3:$Q$3000,13,FALSE))</f>
        <v>5.3999999999999999E-2</v>
      </c>
      <c r="K902" s="26" t="b">
        <f t="shared" si="146"/>
        <v>1</v>
      </c>
      <c r="L902" s="7">
        <v>1</v>
      </c>
      <c r="M902" s="27">
        <f>IF(G902="","",VLOOKUP(G902,WMS!$E$3:$U$3000,7,0)*L902)</f>
        <v>12</v>
      </c>
      <c r="N902" s="28" t="str">
        <f>IF(G902="","",VLOOKUP(G902,WMS!$E$3:$U$3000,17,0))</f>
        <v>A38-203</v>
      </c>
      <c r="O902" s="29">
        <f t="shared" si="147"/>
        <v>1.5</v>
      </c>
      <c r="P902" s="29">
        <f t="shared" si="148"/>
        <v>5.3999999999999999E-2</v>
      </c>
      <c r="Q902" s="26" t="str">
        <f>IF(G902="","",VLOOKUP(G902,WMS!$E$3:$G$3000,2,FALSE))</f>
        <v>KAS1903040101</v>
      </c>
      <c r="R902" s="26" t="str">
        <f>IF(G902="","",VLOOKUP(G902,WMS!$E$3:$G$3000,3,FALSE))</f>
        <v>KAS190304010101</v>
      </c>
      <c r="S902" s="17" t="str">
        <f>IF(R902="","",VLOOKUP(R902,CUSTOMS!$E$3:$N$2548,2,FALSE))</f>
        <v>4202920000</v>
      </c>
      <c r="T902" s="17" t="str">
        <f>IF(R902="","",VLOOKUP(R902,CUSTOMS!$E$3:$N$2548,3,FALSE))</f>
        <v>涤纶化妆包</v>
      </c>
      <c r="U902" s="18">
        <f t="shared" si="149"/>
        <v>12</v>
      </c>
      <c r="V902" s="18" t="str">
        <f>IF(R902="","",VLOOKUP(R902,CUSTOMS!$E$3:$N$2548,5,FALSE))</f>
        <v>个</v>
      </c>
      <c r="W902" s="33">
        <f>IF(R902="","",VLOOKUP(R902,CUSTOMS!$E$3:$N$2548,6,FALSE))</f>
        <v>2.92</v>
      </c>
      <c r="X902" s="33">
        <f t="shared" si="150"/>
        <v>35.04</v>
      </c>
      <c r="Y902" s="18" t="str">
        <f>IF(R902="","",VLOOKUP(R902,CUSTOMS!$E$3:$N$2548,8,FALSE))</f>
        <v>美元</v>
      </c>
      <c r="Z902" s="18" t="str">
        <f>IF(R902="","",VLOOKUP(R902,CUSTOMS!$E$3:$N$2548,9,FALSE))</f>
        <v>中国</v>
      </c>
      <c r="AA902" s="18" t="str">
        <f>IF(R902="","",VLOOKUP(R902,CUSTOMS!$E$3:$N$2548,10,FALSE))</f>
        <v>美国</v>
      </c>
      <c r="AB902" s="33">
        <f>IF(R902="","",VLOOKUP(G902,WMS!$E$3:$T$3000,15,FALSE))</f>
        <v>8.3333333333333329E-2</v>
      </c>
      <c r="AC902" s="33">
        <f t="shared" si="151"/>
        <v>1</v>
      </c>
      <c r="AD902" s="33" t="str">
        <f>IF(S902="","",VLOOKUP(S902,海关监管条件!$A$1:$B$3000,2,FALSE))</f>
        <v xml:space="preserve">无 </v>
      </c>
    </row>
    <row r="903" spans="1:30">
      <c r="A903" s="2">
        <v>43676</v>
      </c>
      <c r="B903" s="2">
        <v>43680</v>
      </c>
      <c r="C903" s="2" t="s">
        <v>4322</v>
      </c>
      <c r="D903" s="3" t="s">
        <v>1204</v>
      </c>
      <c r="E903" s="3" t="s">
        <v>3406</v>
      </c>
      <c r="F903" s="3" t="s">
        <v>3408</v>
      </c>
      <c r="G903" s="17" t="str">
        <f t="shared" si="145"/>
        <v>KG-ARI-1903-00107-02477/42695257</v>
      </c>
      <c r="H903" s="18">
        <f>IF(G903="","",VLOOKUP(G903,WMS!$E$3:$Q$3000,7,FALSE))</f>
        <v>12</v>
      </c>
      <c r="I903" s="18">
        <f>IF(G903="","",VLOOKUP(G903,WMS!$E$3:$Q$3000,8,FALSE))</f>
        <v>1.2</v>
      </c>
      <c r="J903" s="18">
        <f>IF(G903="","",VLOOKUP(G903,WMS!$E$3:$Q$3000,13,FALSE))</f>
        <v>3.5000000000000003E-2</v>
      </c>
      <c r="K903" s="26" t="b">
        <f t="shared" si="146"/>
        <v>1</v>
      </c>
      <c r="L903" s="7">
        <v>1</v>
      </c>
      <c r="M903" s="27">
        <f>IF(G903="","",VLOOKUP(G903,WMS!$E$3:$U$3000,7,0)*L903)</f>
        <v>12</v>
      </c>
      <c r="N903" s="28" t="str">
        <f>IF(G903="","",VLOOKUP(G903,WMS!$E$3:$U$3000,17,0))</f>
        <v>A38-203</v>
      </c>
      <c r="O903" s="29">
        <f t="shared" si="147"/>
        <v>1.2</v>
      </c>
      <c r="P903" s="29">
        <f t="shared" si="148"/>
        <v>3.5000000000000003E-2</v>
      </c>
      <c r="Q903" s="26" t="str">
        <f>IF(G903="","",VLOOKUP(G903,WMS!$E$3:$G$3000,2,FALSE))</f>
        <v>KAS1903040101</v>
      </c>
      <c r="R903" s="26" t="str">
        <f>IF(G903="","",VLOOKUP(G903,WMS!$E$3:$G$3000,3,FALSE))</f>
        <v>KAS190304010102</v>
      </c>
      <c r="S903" s="17" t="str">
        <f>IF(R903="","",VLOOKUP(R903,CUSTOMS!$E$3:$N$2548,2,FALSE))</f>
        <v>4202920000</v>
      </c>
      <c r="T903" s="17" t="str">
        <f>IF(R903="","",VLOOKUP(R903,CUSTOMS!$E$3:$N$2548,3,FALSE))</f>
        <v>PU化妆包</v>
      </c>
      <c r="U903" s="18">
        <f t="shared" si="149"/>
        <v>12</v>
      </c>
      <c r="V903" s="18" t="str">
        <f>IF(R903="","",VLOOKUP(R903,CUSTOMS!$E$3:$N$2548,5,FALSE))</f>
        <v>个</v>
      </c>
      <c r="W903" s="33">
        <f>IF(R903="","",VLOOKUP(R903,CUSTOMS!$E$3:$N$2548,6,FALSE))</f>
        <v>2.2000000000000002</v>
      </c>
      <c r="X903" s="33">
        <f t="shared" si="150"/>
        <v>26.400000000000002</v>
      </c>
      <c r="Y903" s="18" t="str">
        <f>IF(R903="","",VLOOKUP(R903,CUSTOMS!$E$3:$N$2548,8,FALSE))</f>
        <v>美元</v>
      </c>
      <c r="Z903" s="18" t="str">
        <f>IF(R903="","",VLOOKUP(R903,CUSTOMS!$E$3:$N$2548,9,FALSE))</f>
        <v>中国</v>
      </c>
      <c r="AA903" s="18" t="str">
        <f>IF(R903="","",VLOOKUP(R903,CUSTOMS!$E$3:$N$2548,10,FALSE))</f>
        <v>美国</v>
      </c>
      <c r="AB903" s="33">
        <f>IF(R903="","",VLOOKUP(G903,WMS!$E$3:$T$3000,15,FALSE))</f>
        <v>6.25E-2</v>
      </c>
      <c r="AC903" s="33">
        <f t="shared" si="151"/>
        <v>0.75</v>
      </c>
      <c r="AD903" s="33" t="str">
        <f>IF(S903="","",VLOOKUP(S903,海关监管条件!$A$1:$B$3000,2,FALSE))</f>
        <v xml:space="preserve">无 </v>
      </c>
    </row>
    <row r="904" spans="1:30">
      <c r="A904" s="2">
        <v>43676</v>
      </c>
      <c r="B904" s="2">
        <v>43680</v>
      </c>
      <c r="C904" s="2" t="s">
        <v>4322</v>
      </c>
      <c r="D904" s="3" t="s">
        <v>1204</v>
      </c>
      <c r="E904" s="3" t="s">
        <v>3406</v>
      </c>
      <c r="F904" s="3" t="s">
        <v>3407</v>
      </c>
      <c r="G904" s="17" t="str">
        <f t="shared" si="145"/>
        <v>KG-ARI-1903-00107-02477/42695295</v>
      </c>
      <c r="H904" s="18">
        <f>IF(G904="","",VLOOKUP(G904,WMS!$E$3:$Q$3000,7,FALSE))</f>
        <v>12</v>
      </c>
      <c r="I904" s="18">
        <f>IF(G904="","",VLOOKUP(G904,WMS!$E$3:$Q$3000,8,FALSE))</f>
        <v>1.2</v>
      </c>
      <c r="J904" s="18">
        <f>IF(G904="","",VLOOKUP(G904,WMS!$E$3:$Q$3000,13,FALSE))</f>
        <v>3.5000000000000003E-2</v>
      </c>
      <c r="K904" s="26" t="b">
        <f t="shared" si="146"/>
        <v>1</v>
      </c>
      <c r="L904" s="7">
        <v>1</v>
      </c>
      <c r="M904" s="27">
        <f>IF(G904="","",VLOOKUP(G904,WMS!$E$3:$U$3000,7,0)*L904)</f>
        <v>12</v>
      </c>
      <c r="N904" s="28" t="str">
        <f>IF(G904="","",VLOOKUP(G904,WMS!$E$3:$U$3000,17,0))</f>
        <v>A38-203</v>
      </c>
      <c r="O904" s="29">
        <f t="shared" si="147"/>
        <v>1.2</v>
      </c>
      <c r="P904" s="29">
        <f t="shared" si="148"/>
        <v>3.5000000000000003E-2</v>
      </c>
      <c r="Q904" s="26" t="str">
        <f>IF(G904="","",VLOOKUP(G904,WMS!$E$3:$G$3000,2,FALSE))</f>
        <v>KAS1903040101</v>
      </c>
      <c r="R904" s="26" t="str">
        <f>IF(G904="","",VLOOKUP(G904,WMS!$E$3:$G$3000,3,FALSE))</f>
        <v>KAS190304010102</v>
      </c>
      <c r="S904" s="17" t="str">
        <f>IF(R904="","",VLOOKUP(R904,CUSTOMS!$E$3:$N$2548,2,FALSE))</f>
        <v>4202920000</v>
      </c>
      <c r="T904" s="17" t="str">
        <f>IF(R904="","",VLOOKUP(R904,CUSTOMS!$E$3:$N$2548,3,FALSE))</f>
        <v>PU化妆包</v>
      </c>
      <c r="U904" s="18">
        <f t="shared" si="149"/>
        <v>12</v>
      </c>
      <c r="V904" s="18" t="str">
        <f>IF(R904="","",VLOOKUP(R904,CUSTOMS!$E$3:$N$2548,5,FALSE))</f>
        <v>个</v>
      </c>
      <c r="W904" s="33">
        <f>IF(R904="","",VLOOKUP(R904,CUSTOMS!$E$3:$N$2548,6,FALSE))</f>
        <v>2.2000000000000002</v>
      </c>
      <c r="X904" s="33">
        <f t="shared" si="150"/>
        <v>26.400000000000002</v>
      </c>
      <c r="Y904" s="18" t="str">
        <f>IF(R904="","",VLOOKUP(R904,CUSTOMS!$E$3:$N$2548,8,FALSE))</f>
        <v>美元</v>
      </c>
      <c r="Z904" s="18" t="str">
        <f>IF(R904="","",VLOOKUP(R904,CUSTOMS!$E$3:$N$2548,9,FALSE))</f>
        <v>中国</v>
      </c>
      <c r="AA904" s="18" t="str">
        <f>IF(R904="","",VLOOKUP(R904,CUSTOMS!$E$3:$N$2548,10,FALSE))</f>
        <v>美国</v>
      </c>
      <c r="AB904" s="33">
        <f>IF(R904="","",VLOOKUP(G904,WMS!$E$3:$T$3000,15,FALSE))</f>
        <v>6.25E-2</v>
      </c>
      <c r="AC904" s="33">
        <f t="shared" si="151"/>
        <v>0.75</v>
      </c>
      <c r="AD904" s="33" t="str">
        <f>IF(S904="","",VLOOKUP(S904,海关监管条件!$A$1:$B$3000,2,FALSE))</f>
        <v xml:space="preserve">无 </v>
      </c>
    </row>
    <row r="905" spans="1:30">
      <c r="A905" s="2">
        <v>43676</v>
      </c>
      <c r="B905" s="2">
        <v>43680</v>
      </c>
      <c r="C905" s="2" t="s">
        <v>4322</v>
      </c>
      <c r="D905" s="3" t="s">
        <v>1237</v>
      </c>
      <c r="E905" s="3" t="s">
        <v>3416</v>
      </c>
      <c r="F905" s="3" t="s">
        <v>4323</v>
      </c>
      <c r="G905" s="17" t="str">
        <f t="shared" si="145"/>
        <v>KG-ARI-1903-00107-02486/42694335</v>
      </c>
      <c r="H905" s="18">
        <f>IF(G905="","",VLOOKUP(G905,WMS!$E$3:$Q$3000,7,FALSE))</f>
        <v>12</v>
      </c>
      <c r="I905" s="18">
        <f>IF(G905="","",VLOOKUP(G905,WMS!$E$3:$Q$3000,8,FALSE))</f>
        <v>0.5</v>
      </c>
      <c r="J905" s="18">
        <f>IF(G905="","",VLOOKUP(G905,WMS!$E$3:$Q$3000,13,FALSE))</f>
        <v>4.0000000000000001E-3</v>
      </c>
      <c r="K905" s="26" t="b">
        <f t="shared" si="146"/>
        <v>1</v>
      </c>
      <c r="L905" s="7">
        <v>1</v>
      </c>
      <c r="M905" s="27">
        <f>IF(G905="","",VLOOKUP(G905,WMS!$E$3:$U$3000,7,0)*L905)</f>
        <v>12</v>
      </c>
      <c r="N905" s="28" t="str">
        <f>IF(G905="","",VLOOKUP(G905,WMS!$E$3:$U$3000,17,0))</f>
        <v>A20-304</v>
      </c>
      <c r="O905" s="29">
        <f t="shared" si="147"/>
        <v>0.5</v>
      </c>
      <c r="P905" s="29">
        <f t="shared" si="148"/>
        <v>4.0000000000000001E-3</v>
      </c>
      <c r="Q905" s="26" t="str">
        <f>IF(G905="","",VLOOKUP(G905,WMS!$E$3:$G$3000,2,FALSE))</f>
        <v>KAS19030702</v>
      </c>
      <c r="R905" s="26" t="str">
        <f>IF(G905="","",VLOOKUP(G905,WMS!$E$3:$G$3000,3,FALSE))</f>
        <v>KAS1903070201</v>
      </c>
      <c r="S905" s="17" t="str">
        <f>IF(R905="","",VLOOKUP(R905,CUSTOMS!$E$3:$N$2548,2,FALSE))</f>
        <v>3926909090</v>
      </c>
      <c r="T905" s="17" t="str">
        <f>IF(R905="","",VLOOKUP(R905,CUSTOMS!$E$3:$N$2548,3,FALSE))</f>
        <v>塑胶手机保护壳</v>
      </c>
      <c r="U905" s="18">
        <f t="shared" si="149"/>
        <v>12</v>
      </c>
      <c r="V905" s="18" t="str">
        <f>IF(R905="","",VLOOKUP(R905,CUSTOMS!$E$3:$N$2548,5,FALSE))</f>
        <v>个</v>
      </c>
      <c r="W905" s="33">
        <f>IF(R905="","",VLOOKUP(R905,CUSTOMS!$E$3:$N$2548,6,FALSE))</f>
        <v>1.74</v>
      </c>
      <c r="X905" s="33">
        <f t="shared" si="150"/>
        <v>20.88</v>
      </c>
      <c r="Y905" s="18" t="str">
        <f>IF(R905="","",VLOOKUP(R905,CUSTOMS!$E$3:$N$2548,8,FALSE))</f>
        <v>美元</v>
      </c>
      <c r="Z905" s="18" t="str">
        <f>IF(R905="","",VLOOKUP(R905,CUSTOMS!$E$3:$N$2548,9,FALSE))</f>
        <v>中国</v>
      </c>
      <c r="AA905" s="18" t="str">
        <f>IF(R905="","",VLOOKUP(R905,CUSTOMS!$E$3:$N$2548,10,FALSE))</f>
        <v>美国</v>
      </c>
      <c r="AB905" s="33">
        <f>IF(R905="","",VLOOKUP(G905,WMS!$E$3:$T$3000,15,FALSE))</f>
        <v>2.4999999999999998E-2</v>
      </c>
      <c r="AC905" s="33">
        <f t="shared" si="151"/>
        <v>0.3</v>
      </c>
      <c r="AD905" s="33" t="str">
        <f>IF(S905="","",VLOOKUP(S905,海关监管条件!$A$1:$B$3000,2,FALSE))</f>
        <v>无</v>
      </c>
    </row>
    <row r="906" spans="1:30">
      <c r="A906" s="2">
        <v>43676</v>
      </c>
      <c r="B906" s="2">
        <v>43680</v>
      </c>
      <c r="C906" s="2" t="s">
        <v>4322</v>
      </c>
      <c r="D906" s="3" t="s">
        <v>1237</v>
      </c>
      <c r="E906" s="3" t="s">
        <v>3416</v>
      </c>
      <c r="F906" s="3" t="s">
        <v>4324</v>
      </c>
      <c r="G906" s="17" t="str">
        <f t="shared" si="145"/>
        <v>KG-ARI-1903-00107-02486/42703303</v>
      </c>
      <c r="H906" s="18">
        <f>IF(G906="","",VLOOKUP(G906,WMS!$E$3:$Q$3000,7,FALSE))</f>
        <v>10</v>
      </c>
      <c r="I906" s="18">
        <f>IF(G906="","",VLOOKUP(G906,WMS!$E$3:$Q$3000,8,FALSE))</f>
        <v>0.5</v>
      </c>
      <c r="J906" s="18">
        <f>IF(G906="","",VLOOKUP(G906,WMS!$E$3:$Q$3000,13,FALSE))</f>
        <v>4.0000000000000001E-3</v>
      </c>
      <c r="K906" s="26" t="b">
        <f t="shared" si="146"/>
        <v>1</v>
      </c>
      <c r="L906" s="7">
        <v>1</v>
      </c>
      <c r="M906" s="27">
        <f>IF(G906="","",VLOOKUP(G906,WMS!$E$3:$U$3000,7,0)*L906)</f>
        <v>10</v>
      </c>
      <c r="N906" s="28" t="str">
        <f>IF(G906="","",VLOOKUP(G906,WMS!$E$3:$U$3000,17,0))</f>
        <v>A20-304</v>
      </c>
      <c r="O906" s="29">
        <f t="shared" si="147"/>
        <v>0.5</v>
      </c>
      <c r="P906" s="29">
        <f t="shared" si="148"/>
        <v>4.0000000000000001E-3</v>
      </c>
      <c r="Q906" s="26" t="str">
        <f>IF(G906="","",VLOOKUP(G906,WMS!$E$3:$G$3000,2,FALSE))</f>
        <v>KAS19030702</v>
      </c>
      <c r="R906" s="26" t="str">
        <f>IF(G906="","",VLOOKUP(G906,WMS!$E$3:$G$3000,3,FALSE))</f>
        <v>KAS1903070201</v>
      </c>
      <c r="S906" s="17" t="str">
        <f>IF(R906="","",VLOOKUP(R906,CUSTOMS!$E$3:$N$2548,2,FALSE))</f>
        <v>3926909090</v>
      </c>
      <c r="T906" s="17" t="str">
        <f>IF(R906="","",VLOOKUP(R906,CUSTOMS!$E$3:$N$2548,3,FALSE))</f>
        <v>塑胶手机保护壳</v>
      </c>
      <c r="U906" s="18">
        <f t="shared" si="149"/>
        <v>10</v>
      </c>
      <c r="V906" s="18" t="str">
        <f>IF(R906="","",VLOOKUP(R906,CUSTOMS!$E$3:$N$2548,5,FALSE))</f>
        <v>个</v>
      </c>
      <c r="W906" s="33">
        <f>IF(R906="","",VLOOKUP(R906,CUSTOMS!$E$3:$N$2548,6,FALSE))</f>
        <v>1.74</v>
      </c>
      <c r="X906" s="33">
        <f t="shared" si="150"/>
        <v>17.399999999999999</v>
      </c>
      <c r="Y906" s="18" t="str">
        <f>IF(R906="","",VLOOKUP(R906,CUSTOMS!$E$3:$N$2548,8,FALSE))</f>
        <v>美元</v>
      </c>
      <c r="Z906" s="18" t="str">
        <f>IF(R906="","",VLOOKUP(R906,CUSTOMS!$E$3:$N$2548,9,FALSE))</f>
        <v>中国</v>
      </c>
      <c r="AA906" s="18" t="str">
        <f>IF(R906="","",VLOOKUP(R906,CUSTOMS!$E$3:$N$2548,10,FALSE))</f>
        <v>美国</v>
      </c>
      <c r="AB906" s="33">
        <f>IF(R906="","",VLOOKUP(G906,WMS!$E$3:$T$3000,15,FALSE))</f>
        <v>3.3333333333333333E-2</v>
      </c>
      <c r="AC906" s="33">
        <f t="shared" si="151"/>
        <v>0.33333333333333331</v>
      </c>
      <c r="AD906" s="33" t="str">
        <f>IF(S906="","",VLOOKUP(S906,海关监管条件!$A$1:$B$3000,2,FALSE))</f>
        <v>无</v>
      </c>
    </row>
    <row r="907" spans="1:30">
      <c r="A907" s="2">
        <v>43676</v>
      </c>
      <c r="B907" s="2">
        <v>43680</v>
      </c>
      <c r="C907" s="2" t="s">
        <v>4322</v>
      </c>
      <c r="D907" s="3" t="s">
        <v>1244</v>
      </c>
      <c r="E907" s="3" t="s">
        <v>3417</v>
      </c>
      <c r="F907" s="3">
        <v>42702313</v>
      </c>
      <c r="G907" s="17" t="str">
        <f t="shared" si="145"/>
        <v>KG-ARI-1903-00107-02490/42702313</v>
      </c>
      <c r="H907" s="18">
        <f>IF(G907="","",VLOOKUP(G907,WMS!$E$3:$Q$3000,7,FALSE))</f>
        <v>8</v>
      </c>
      <c r="I907" s="18">
        <f>IF(G907="","",VLOOKUP(G907,WMS!$E$3:$Q$3000,8,FALSE))</f>
        <v>3.4</v>
      </c>
      <c r="J907" s="18">
        <f>IF(G907="","",VLOOKUP(G907,WMS!$E$3:$Q$3000,13,FALSE))</f>
        <v>1.6E-2</v>
      </c>
      <c r="K907" s="26" t="b">
        <f t="shared" si="146"/>
        <v>1</v>
      </c>
      <c r="L907" s="7">
        <v>2</v>
      </c>
      <c r="M907" s="27">
        <f>IF(G907="","",VLOOKUP(G907,WMS!$E$3:$U$3000,7,0)*L907)</f>
        <v>16</v>
      </c>
      <c r="N907" s="28" t="str">
        <f>IF(G907="","",VLOOKUP(G907,WMS!$E$3:$U$3000,17,0))</f>
        <v>A10-302</v>
      </c>
      <c r="O907" s="29">
        <f t="shared" si="147"/>
        <v>6.8</v>
      </c>
      <c r="P907" s="29">
        <f t="shared" si="148"/>
        <v>3.2000000000000001E-2</v>
      </c>
      <c r="Q907" s="26" t="str">
        <f>IF(G907="","",VLOOKUP(G907,WMS!$E$3:$G$3000,2,FALSE))</f>
        <v>KAS19030801</v>
      </c>
      <c r="R907" s="26" t="str">
        <f>IF(G907="","",VLOOKUP(G907,WMS!$E$3:$G$3000,3,FALSE))</f>
        <v>KAS1903080102</v>
      </c>
      <c r="S907" s="17" t="str">
        <f>IF(R907="","",VLOOKUP(R907,CUSTOMS!$E$3:$N$2548,2,FALSE))</f>
        <v>3926909090</v>
      </c>
      <c r="T907" s="17" t="str">
        <f>IF(R907="","",VLOOKUP(R907,CUSTOMS!$E$3:$N$2548,3,FALSE))</f>
        <v>平板机套</v>
      </c>
      <c r="U907" s="18">
        <f t="shared" si="149"/>
        <v>16</v>
      </c>
      <c r="V907" s="18" t="str">
        <f>IF(R907="","",VLOOKUP(R907,CUSTOMS!$E$3:$N$2548,5,FALSE))</f>
        <v>个</v>
      </c>
      <c r="W907" s="33">
        <f>IF(R907="","",VLOOKUP(R907,CUSTOMS!$E$3:$N$2548,6,FALSE))</f>
        <v>6.5457000000000001</v>
      </c>
      <c r="X907" s="33">
        <f t="shared" si="150"/>
        <v>104.7312</v>
      </c>
      <c r="Y907" s="18" t="str">
        <f>IF(R907="","",VLOOKUP(R907,CUSTOMS!$E$3:$N$2548,8,FALSE))</f>
        <v>美元</v>
      </c>
      <c r="Z907" s="18" t="str">
        <f>IF(R907="","",VLOOKUP(R907,CUSTOMS!$E$3:$N$2548,9,FALSE))</f>
        <v>中国</v>
      </c>
      <c r="AA907" s="18" t="str">
        <f>IF(R907="","",VLOOKUP(R907,CUSTOMS!$E$3:$N$2548,10,FALSE))</f>
        <v>美国</v>
      </c>
      <c r="AB907" s="33">
        <f>IF(R907="","",VLOOKUP(G907,WMS!$E$3:$T$3000,15,FALSE))</f>
        <v>0.21666666666666667</v>
      </c>
      <c r="AC907" s="33">
        <f t="shared" si="151"/>
        <v>3.4666666666666668</v>
      </c>
      <c r="AD907" s="33" t="str">
        <f>IF(S907="","",VLOOKUP(S907,海关监管条件!$A$1:$B$3000,2,FALSE))</f>
        <v>无</v>
      </c>
    </row>
    <row r="908" spans="1:30">
      <c r="A908" s="2">
        <v>43676</v>
      </c>
      <c r="B908" s="2">
        <v>43680</v>
      </c>
      <c r="C908" s="2" t="s">
        <v>4322</v>
      </c>
      <c r="D908" s="3" t="s">
        <v>1321</v>
      </c>
      <c r="E908" s="3" t="s">
        <v>3471</v>
      </c>
      <c r="F908" s="3">
        <v>42727484</v>
      </c>
      <c r="G908" s="17" t="str">
        <f t="shared" si="145"/>
        <v>KG-ARI-1903-00107-02495/42727484</v>
      </c>
      <c r="H908" s="18">
        <f>IF(G908="","",VLOOKUP(G908,WMS!$E$3:$Q$3000,7,FALSE))</f>
        <v>4</v>
      </c>
      <c r="I908" s="18">
        <f>IF(G908="","",VLOOKUP(G908,WMS!$E$3:$Q$3000,8,FALSE))</f>
        <v>7.1</v>
      </c>
      <c r="J908" s="18">
        <f>IF(G908="","",VLOOKUP(G908,WMS!$E$3:$Q$3000,13,FALSE))</f>
        <v>6.6000000000000003E-2</v>
      </c>
      <c r="K908" s="26" t="b">
        <f t="shared" si="146"/>
        <v>1</v>
      </c>
      <c r="L908" s="7">
        <v>3</v>
      </c>
      <c r="M908" s="27">
        <f>IF(G908="","",VLOOKUP(G908,WMS!$E$3:$U$3000,7,0)*L908)</f>
        <v>12</v>
      </c>
      <c r="N908" s="28" t="str">
        <f>IF(G908="","",VLOOKUP(G908,WMS!$E$3:$U$3000,17,0))</f>
        <v>A25-202</v>
      </c>
      <c r="O908" s="29">
        <f t="shared" si="147"/>
        <v>21.299999999999997</v>
      </c>
      <c r="P908" s="29">
        <f t="shared" si="148"/>
        <v>0.19800000000000001</v>
      </c>
      <c r="Q908" s="26" t="str">
        <f>IF(G908="","",VLOOKUP(G908,WMS!$E$3:$G$3000,2,FALSE))</f>
        <v>KAS19031302</v>
      </c>
      <c r="R908" s="26" t="str">
        <f>IF(G908="","",VLOOKUP(G908,WMS!$E$3:$G$3000,3,FALSE))</f>
        <v>KAS1903130208</v>
      </c>
      <c r="S908" s="17" t="str">
        <f>IF(R908="","",VLOOKUP(R908,CUSTOMS!$E$3:$N$2548,2,FALSE))</f>
        <v>7323990000</v>
      </c>
      <c r="T908" s="17" t="str">
        <f>IF(R908="","",VLOOKUP(R908,CUSTOMS!$E$3:$N$2548,3,FALSE))</f>
        <v>铁制药箱</v>
      </c>
      <c r="U908" s="18">
        <f t="shared" si="149"/>
        <v>12</v>
      </c>
      <c r="V908" s="18" t="str">
        <f>IF(R908="","",VLOOKUP(R908,CUSTOMS!$E$3:$N$2548,5,FALSE))</f>
        <v>只</v>
      </c>
      <c r="W908" s="33">
        <f>IF(R908="","",VLOOKUP(R908,CUSTOMS!$E$3:$N$2548,6,FALSE))</f>
        <v>3.18</v>
      </c>
      <c r="X908" s="33">
        <f t="shared" si="150"/>
        <v>38.160000000000004</v>
      </c>
      <c r="Y908" s="18" t="str">
        <f>IF(R908="","",VLOOKUP(R908,CUSTOMS!$E$3:$N$2548,8,FALSE))</f>
        <v>美元</v>
      </c>
      <c r="Z908" s="18" t="str">
        <f>IF(R908="","",VLOOKUP(R908,CUSTOMS!$E$3:$N$2548,9,FALSE))</f>
        <v>中国</v>
      </c>
      <c r="AA908" s="18" t="str">
        <f>IF(R908="","",VLOOKUP(R908,CUSTOMS!$E$3:$N$2548,10,FALSE))</f>
        <v>美国</v>
      </c>
      <c r="AB908" s="33">
        <f>IF(R908="","",VLOOKUP(G908,WMS!$E$3:$T$3000,15,FALSE))</f>
        <v>1.5999999999999999</v>
      </c>
      <c r="AC908" s="33">
        <f t="shared" si="151"/>
        <v>19.2</v>
      </c>
      <c r="AD908" s="33" t="str">
        <f>IF(S908="","",VLOOKUP(S908,海关监管条件!$A$1:$B$3000,2,FALSE))</f>
        <v>A</v>
      </c>
    </row>
    <row r="909" spans="1:30">
      <c r="A909" s="2">
        <v>43676</v>
      </c>
      <c r="B909" s="2">
        <v>43680</v>
      </c>
      <c r="C909" s="2" t="s">
        <v>4322</v>
      </c>
      <c r="D909" s="3" t="s">
        <v>1550</v>
      </c>
      <c r="E909" s="3" t="s">
        <v>3585</v>
      </c>
      <c r="F909" s="3">
        <v>42562511</v>
      </c>
      <c r="G909" s="17" t="str">
        <f t="shared" si="145"/>
        <v>KG-ARI-1903-00107-02506/42562511</v>
      </c>
      <c r="H909" s="18">
        <f>IF(G909="","",VLOOKUP(G909,WMS!$E$3:$Q$3000,7,FALSE))</f>
        <v>6</v>
      </c>
      <c r="I909" s="18">
        <f>IF(G909="","",VLOOKUP(G909,WMS!$E$3:$Q$3000,8,FALSE))</f>
        <v>1.85</v>
      </c>
      <c r="J909" s="18">
        <f>IF(G909="","",VLOOKUP(G909,WMS!$E$3:$Q$3000,13,FALSE))</f>
        <v>2.7E-2</v>
      </c>
      <c r="K909" s="26" t="b">
        <f t="shared" si="146"/>
        <v>1</v>
      </c>
      <c r="L909" s="7">
        <v>4</v>
      </c>
      <c r="M909" s="27">
        <f>IF(G909="","",VLOOKUP(G909,WMS!$E$3:$U$3000,7,0)*L909)</f>
        <v>24</v>
      </c>
      <c r="N909" s="28" t="str">
        <f>IF(G909="","",VLOOKUP(G909,WMS!$E$3:$U$3000,17,0))</f>
        <v>A27-301</v>
      </c>
      <c r="O909" s="29">
        <f t="shared" si="147"/>
        <v>7.4</v>
      </c>
      <c r="P909" s="29">
        <f t="shared" si="148"/>
        <v>0.108</v>
      </c>
      <c r="Q909" s="26" t="str">
        <f>IF(G909="","",VLOOKUP(G909,WMS!$E$3:$G$3000,2,FALSE))</f>
        <v>KAS19032808</v>
      </c>
      <c r="R909" s="26" t="str">
        <f>IF(G909="","",VLOOKUP(G909,WMS!$E$3:$G$3000,3,FALSE))</f>
        <v>KAS1903280802</v>
      </c>
      <c r="S909" s="17" t="str">
        <f>IF(R909="","",VLOOKUP(R909,CUSTOMS!$E$3:$N$2548,2,FALSE))</f>
        <v>8518300000</v>
      </c>
      <c r="T909" s="17" t="str">
        <f>IF(R909="","",VLOOKUP(R909,CUSTOMS!$E$3:$N$2548,3,FALSE))</f>
        <v>耳机</v>
      </c>
      <c r="U909" s="18">
        <f t="shared" si="149"/>
        <v>24</v>
      </c>
      <c r="V909" s="18" t="str">
        <f>IF(R909="","",VLOOKUP(R909,CUSTOMS!$E$3:$N$2548,5,FALSE))</f>
        <v>个</v>
      </c>
      <c r="W909" s="33">
        <f>IF(R909="","",VLOOKUP(R909,CUSTOMS!$E$3:$N$2548,6,FALSE))</f>
        <v>4.0502000000000002</v>
      </c>
      <c r="X909" s="33">
        <f t="shared" si="150"/>
        <v>97.204800000000006</v>
      </c>
      <c r="Y909" s="18" t="str">
        <f>IF(R909="","",VLOOKUP(R909,CUSTOMS!$E$3:$N$2548,8,FALSE))</f>
        <v>美元</v>
      </c>
      <c r="Z909" s="18" t="str">
        <f>IF(R909="","",VLOOKUP(R909,CUSTOMS!$E$3:$N$2548,9,FALSE))</f>
        <v>中国</v>
      </c>
      <c r="AA909" s="18" t="str">
        <f>IF(R909="","",VLOOKUP(R909,CUSTOMS!$E$3:$N$2548,10,FALSE))</f>
        <v>美国</v>
      </c>
      <c r="AB909" s="33">
        <f>IF(R909="","",VLOOKUP(G909,WMS!$E$3:$T$3000,15,FALSE))</f>
        <v>0.22500000000000001</v>
      </c>
      <c r="AC909" s="33">
        <f t="shared" si="151"/>
        <v>5.4</v>
      </c>
      <c r="AD909" s="33" t="str">
        <f>IF(S909="","",VLOOKUP(S909,海关监管条件!$A$1:$B$3000,2,FALSE))</f>
        <v xml:space="preserve">无 </v>
      </c>
    </row>
    <row r="910" spans="1:30">
      <c r="A910" s="2">
        <v>43676</v>
      </c>
      <c r="B910" s="2">
        <v>43680</v>
      </c>
      <c r="C910" s="2" t="s">
        <v>4322</v>
      </c>
      <c r="D910" s="3" t="s">
        <v>1211</v>
      </c>
      <c r="E910" s="3" t="s">
        <v>3410</v>
      </c>
      <c r="F910" s="3" t="s">
        <v>4325</v>
      </c>
      <c r="G910" s="17" t="str">
        <f t="shared" si="145"/>
        <v>KG-ARI-1903-00107-02510/42483113</v>
      </c>
      <c r="H910" s="18">
        <f>IF(G910="","",VLOOKUP(G910,WMS!$E$3:$Q$3000,7,FALSE))</f>
        <v>6</v>
      </c>
      <c r="I910" s="18">
        <f>IF(G910="","",VLOOKUP(G910,WMS!$E$3:$Q$3000,8,FALSE))</f>
        <v>1.3</v>
      </c>
      <c r="J910" s="18">
        <f>IF(G910="","",VLOOKUP(G910,WMS!$E$3:$Q$3000,13,FALSE))</f>
        <v>1.2E-2</v>
      </c>
      <c r="K910" s="26" t="b">
        <f t="shared" si="146"/>
        <v>1</v>
      </c>
      <c r="L910" s="7">
        <v>4</v>
      </c>
      <c r="M910" s="27">
        <f>IF(G910="","",VLOOKUP(G910,WMS!$E$3:$U$3000,7,0)*L910)</f>
        <v>24</v>
      </c>
      <c r="N910" s="28" t="str">
        <f>IF(G910="","",VLOOKUP(G910,WMS!$E$3:$U$3000,17,0))</f>
        <v>A07-302</v>
      </c>
      <c r="O910" s="29">
        <f t="shared" si="147"/>
        <v>5.2</v>
      </c>
      <c r="P910" s="29">
        <f t="shared" si="148"/>
        <v>4.8000000000000001E-2</v>
      </c>
      <c r="Q910" s="26" t="str">
        <f>IF(G910="","",VLOOKUP(G910,WMS!$E$3:$G$3000,2,FALSE))</f>
        <v>KAS19030703</v>
      </c>
      <c r="R910" s="26" t="str">
        <f>IF(G910="","",VLOOKUP(G910,WMS!$E$3:$G$3000,3,FALSE))</f>
        <v>KAS1903070302</v>
      </c>
      <c r="S910" s="17" t="str">
        <f>IF(R910="","",VLOOKUP(R910,CUSTOMS!$E$3:$N$2548,2,FALSE))</f>
        <v>9405409000</v>
      </c>
      <c r="T910" s="17" t="str">
        <f>IF(R910="","",VLOOKUP(R910,CUSTOMS!$E$3:$N$2548,3,FALSE))</f>
        <v>装饰灯</v>
      </c>
      <c r="U910" s="18">
        <f t="shared" si="149"/>
        <v>24</v>
      </c>
      <c r="V910" s="18" t="str">
        <f>IF(R910="","",VLOOKUP(R910,CUSTOMS!$E$3:$N$2548,5,FALSE))</f>
        <v>套</v>
      </c>
      <c r="W910" s="33">
        <f>IF(R910="","",VLOOKUP(R910,CUSTOMS!$E$3:$N$2548,6,FALSE))</f>
        <v>1.17</v>
      </c>
      <c r="X910" s="33">
        <f t="shared" si="150"/>
        <v>28.08</v>
      </c>
      <c r="Y910" s="18" t="str">
        <f>IF(R910="","",VLOOKUP(R910,CUSTOMS!$E$3:$N$2548,8,FALSE))</f>
        <v>美元</v>
      </c>
      <c r="Z910" s="18" t="str">
        <f>IF(R910="","",VLOOKUP(R910,CUSTOMS!$E$3:$N$2548,9,FALSE))</f>
        <v>中国</v>
      </c>
      <c r="AA910" s="18" t="str">
        <f>IF(R910="","",VLOOKUP(R910,CUSTOMS!$E$3:$N$2548,10,FALSE))</f>
        <v>美国</v>
      </c>
      <c r="AB910" s="33">
        <f>IF(R910="","",VLOOKUP(G910,WMS!$E$3:$T$3000,15,FALSE))</f>
        <v>0.16166666666666665</v>
      </c>
      <c r="AC910" s="33">
        <f t="shared" si="151"/>
        <v>3.88</v>
      </c>
      <c r="AD910" s="33" t="str">
        <f>IF(S910="","",VLOOKUP(S910,海关监管条件!$A$1:$B$3000,2,FALSE))</f>
        <v xml:space="preserve">无 </v>
      </c>
    </row>
    <row r="911" spans="1:30">
      <c r="A911" s="2">
        <v>43676</v>
      </c>
      <c r="B911" s="2">
        <v>43680</v>
      </c>
      <c r="C911" s="2" t="s">
        <v>4322</v>
      </c>
      <c r="D911" s="3" t="s">
        <v>1211</v>
      </c>
      <c r="E911" s="3" t="s">
        <v>3410</v>
      </c>
      <c r="F911" s="3" t="s">
        <v>4326</v>
      </c>
      <c r="G911" s="17" t="str">
        <f t="shared" si="145"/>
        <v>KG-ARI-1903-00107-02510/42656852</v>
      </c>
      <c r="H911" s="18">
        <f>IF(G911="","",VLOOKUP(G911,WMS!$E$3:$Q$3000,7,FALSE))</f>
        <v>6</v>
      </c>
      <c r="I911" s="18">
        <f>IF(G911="","",VLOOKUP(G911,WMS!$E$3:$Q$3000,8,FALSE))</f>
        <v>1.3</v>
      </c>
      <c r="J911" s="18">
        <f>IF(G911="","",VLOOKUP(G911,WMS!$E$3:$Q$3000,13,FALSE))</f>
        <v>1.9E-2</v>
      </c>
      <c r="K911" s="26" t="b">
        <f t="shared" si="146"/>
        <v>1</v>
      </c>
      <c r="L911" s="7">
        <v>4</v>
      </c>
      <c r="M911" s="27">
        <f>IF(G911="","",VLOOKUP(G911,WMS!$E$3:$U$3000,7,0)*L911)</f>
        <v>24</v>
      </c>
      <c r="N911" s="28" t="str">
        <f>IF(G911="","",VLOOKUP(G911,WMS!$E$3:$U$3000,17,0))</f>
        <v>A07-302</v>
      </c>
      <c r="O911" s="29">
        <f t="shared" si="147"/>
        <v>5.2</v>
      </c>
      <c r="P911" s="29">
        <f t="shared" si="148"/>
        <v>7.5999999999999998E-2</v>
      </c>
      <c r="Q911" s="26" t="str">
        <f>IF(G911="","",VLOOKUP(G911,WMS!$E$3:$G$3000,2,FALSE))</f>
        <v>KAS19030703</v>
      </c>
      <c r="R911" s="26" t="str">
        <f>IF(G911="","",VLOOKUP(G911,WMS!$E$3:$G$3000,3,FALSE))</f>
        <v>KAS1903070305</v>
      </c>
      <c r="S911" s="17" t="str">
        <f>IF(R911="","",VLOOKUP(R911,CUSTOMS!$E$3:$N$2548,2,FALSE))</f>
        <v>9405409000</v>
      </c>
      <c r="T911" s="17" t="str">
        <f>IF(R911="","",VLOOKUP(R911,CUSTOMS!$E$3:$N$2548,3,FALSE))</f>
        <v>装饰灯</v>
      </c>
      <c r="U911" s="18">
        <f t="shared" si="149"/>
        <v>24</v>
      </c>
      <c r="V911" s="18" t="str">
        <f>IF(R911="","",VLOOKUP(R911,CUSTOMS!$E$3:$N$2548,5,FALSE))</f>
        <v>套</v>
      </c>
      <c r="W911" s="33">
        <f>IF(R911="","",VLOOKUP(R911,CUSTOMS!$E$3:$N$2548,6,FALSE))</f>
        <v>1.25</v>
      </c>
      <c r="X911" s="33">
        <f t="shared" si="150"/>
        <v>30</v>
      </c>
      <c r="Y911" s="18" t="str">
        <f>IF(R911="","",VLOOKUP(R911,CUSTOMS!$E$3:$N$2548,8,FALSE))</f>
        <v>美元</v>
      </c>
      <c r="Z911" s="18" t="str">
        <f>IF(R911="","",VLOOKUP(R911,CUSTOMS!$E$3:$N$2548,9,FALSE))</f>
        <v>中国</v>
      </c>
      <c r="AA911" s="18" t="str">
        <f>IF(R911="","",VLOOKUP(R911,CUSTOMS!$E$3:$N$2548,10,FALSE))</f>
        <v>美国</v>
      </c>
      <c r="AB911" s="33">
        <f>IF(R911="","",VLOOKUP(G911,WMS!$E$3:$T$3000,15,FALSE))</f>
        <v>0.18666666666666668</v>
      </c>
      <c r="AC911" s="33">
        <f t="shared" si="151"/>
        <v>4.4800000000000004</v>
      </c>
      <c r="AD911" s="33" t="str">
        <f>IF(S911="","",VLOOKUP(S911,海关监管条件!$A$1:$B$3000,2,FALSE))</f>
        <v xml:space="preserve">无 </v>
      </c>
    </row>
    <row r="912" spans="1:30">
      <c r="A912" s="2">
        <v>43676</v>
      </c>
      <c r="B912" s="2">
        <v>43680</v>
      </c>
      <c r="C912" s="2" t="s">
        <v>4322</v>
      </c>
      <c r="D912" s="3" t="s">
        <v>1211</v>
      </c>
      <c r="E912" s="3" t="s">
        <v>3410</v>
      </c>
      <c r="F912" s="3" t="s">
        <v>4327</v>
      </c>
      <c r="G912" s="17" t="str">
        <f t="shared" si="145"/>
        <v>KG-ARI-1903-00107-02510/42656869</v>
      </c>
      <c r="H912" s="18">
        <f>IF(G912="","",VLOOKUP(G912,WMS!$E$3:$Q$3000,7,FALSE))</f>
        <v>6</v>
      </c>
      <c r="I912" s="18">
        <f>IF(G912="","",VLOOKUP(G912,WMS!$E$3:$Q$3000,8,FALSE))</f>
        <v>1.3</v>
      </c>
      <c r="J912" s="18">
        <f>IF(G912="","",VLOOKUP(G912,WMS!$E$3:$Q$3000,13,FALSE))</f>
        <v>1.7000000000000001E-2</v>
      </c>
      <c r="K912" s="26" t="b">
        <f t="shared" si="146"/>
        <v>1</v>
      </c>
      <c r="L912" s="7">
        <v>4</v>
      </c>
      <c r="M912" s="27">
        <f>IF(G912="","",VLOOKUP(G912,WMS!$E$3:$U$3000,7,0)*L912)</f>
        <v>24</v>
      </c>
      <c r="N912" s="28" t="str">
        <f>IF(G912="","",VLOOKUP(G912,WMS!$E$3:$U$3000,17,0))</f>
        <v>A07-302</v>
      </c>
      <c r="O912" s="29">
        <f t="shared" si="147"/>
        <v>5.2</v>
      </c>
      <c r="P912" s="29">
        <f t="shared" si="148"/>
        <v>6.8000000000000005E-2</v>
      </c>
      <c r="Q912" s="26" t="str">
        <f>IF(G912="","",VLOOKUP(G912,WMS!$E$3:$G$3000,2,FALSE))</f>
        <v>KAS19030703</v>
      </c>
      <c r="R912" s="26" t="str">
        <f>IF(G912="","",VLOOKUP(G912,WMS!$E$3:$G$3000,3,FALSE))</f>
        <v>KAS1903070306</v>
      </c>
      <c r="S912" s="17" t="str">
        <f>IF(R912="","",VLOOKUP(R912,CUSTOMS!$E$3:$N$2548,2,FALSE))</f>
        <v>9405409000</v>
      </c>
      <c r="T912" s="17" t="str">
        <f>IF(R912="","",VLOOKUP(R912,CUSTOMS!$E$3:$N$2548,3,FALSE))</f>
        <v>装饰灯</v>
      </c>
      <c r="U912" s="18">
        <f t="shared" si="149"/>
        <v>24</v>
      </c>
      <c r="V912" s="18" t="str">
        <f>IF(R912="","",VLOOKUP(R912,CUSTOMS!$E$3:$N$2548,5,FALSE))</f>
        <v>套</v>
      </c>
      <c r="W912" s="33">
        <f>IF(R912="","",VLOOKUP(R912,CUSTOMS!$E$3:$N$2548,6,FALSE))</f>
        <v>1.25</v>
      </c>
      <c r="X912" s="33">
        <f t="shared" si="150"/>
        <v>30</v>
      </c>
      <c r="Y912" s="18" t="str">
        <f>IF(R912="","",VLOOKUP(R912,CUSTOMS!$E$3:$N$2548,8,FALSE))</f>
        <v>美元</v>
      </c>
      <c r="Z912" s="18" t="str">
        <f>IF(R912="","",VLOOKUP(R912,CUSTOMS!$E$3:$N$2548,9,FALSE))</f>
        <v>中国</v>
      </c>
      <c r="AA912" s="18" t="str">
        <f>IF(R912="","",VLOOKUP(R912,CUSTOMS!$E$3:$N$2548,10,FALSE))</f>
        <v>美国</v>
      </c>
      <c r="AB912" s="33">
        <f>IF(R912="","",VLOOKUP(G912,WMS!$E$3:$T$3000,15,FALSE))</f>
        <v>0.16166666666666665</v>
      </c>
      <c r="AC912" s="33">
        <f t="shared" si="151"/>
        <v>3.88</v>
      </c>
      <c r="AD912" s="33" t="str">
        <f>IF(S912="","",VLOOKUP(S912,海关监管条件!$A$1:$B$3000,2,FALSE))</f>
        <v xml:space="preserve">无 </v>
      </c>
    </row>
    <row r="913" spans="1:30">
      <c r="A913" s="2">
        <v>43676</v>
      </c>
      <c r="B913" s="2">
        <v>43680</v>
      </c>
      <c r="C913" s="2" t="s">
        <v>4322</v>
      </c>
      <c r="D913" s="3" t="s">
        <v>1211</v>
      </c>
      <c r="E913" s="3" t="s">
        <v>3410</v>
      </c>
      <c r="F913" s="3" t="s">
        <v>4328</v>
      </c>
      <c r="G913" s="17" t="str">
        <f t="shared" si="145"/>
        <v>KG-ARI-1903-00107-02510/42656890</v>
      </c>
      <c r="H913" s="18">
        <f>IF(G913="","",VLOOKUP(G913,WMS!$E$3:$Q$3000,7,FALSE))</f>
        <v>6</v>
      </c>
      <c r="I913" s="18">
        <f>IF(G913="","",VLOOKUP(G913,WMS!$E$3:$Q$3000,8,FALSE))</f>
        <v>1.3</v>
      </c>
      <c r="J913" s="18">
        <f>IF(G913="","",VLOOKUP(G913,WMS!$E$3:$Q$3000,13,FALSE))</f>
        <v>1.7999999999999999E-2</v>
      </c>
      <c r="K913" s="26" t="b">
        <f t="shared" si="146"/>
        <v>1</v>
      </c>
      <c r="L913" s="7">
        <v>3</v>
      </c>
      <c r="M913" s="27">
        <f>IF(G913="","",VLOOKUP(G913,WMS!$E$3:$U$3000,7,0)*L913)</f>
        <v>18</v>
      </c>
      <c r="N913" s="28" t="str">
        <f>IF(G913="","",VLOOKUP(G913,WMS!$E$3:$U$3000,17,0))</f>
        <v>A07-302</v>
      </c>
      <c r="O913" s="29">
        <f t="shared" si="147"/>
        <v>3.9000000000000004</v>
      </c>
      <c r="P913" s="29">
        <f t="shared" si="148"/>
        <v>5.3999999999999992E-2</v>
      </c>
      <c r="Q913" s="26" t="str">
        <f>IF(G913="","",VLOOKUP(G913,WMS!$E$3:$G$3000,2,FALSE))</f>
        <v>KAS19030703</v>
      </c>
      <c r="R913" s="26" t="str">
        <f>IF(G913="","",VLOOKUP(G913,WMS!$E$3:$G$3000,3,FALSE))</f>
        <v>KAS1903070307</v>
      </c>
      <c r="S913" s="17" t="str">
        <f>IF(R913="","",VLOOKUP(R913,CUSTOMS!$E$3:$N$2548,2,FALSE))</f>
        <v>9405409000</v>
      </c>
      <c r="T913" s="17" t="str">
        <f>IF(R913="","",VLOOKUP(R913,CUSTOMS!$E$3:$N$2548,3,FALSE))</f>
        <v>装饰灯</v>
      </c>
      <c r="U913" s="18">
        <f t="shared" si="149"/>
        <v>18</v>
      </c>
      <c r="V913" s="18" t="str">
        <f>IF(R913="","",VLOOKUP(R913,CUSTOMS!$E$3:$N$2548,5,FALSE))</f>
        <v>套</v>
      </c>
      <c r="W913" s="33">
        <f>IF(R913="","",VLOOKUP(R913,CUSTOMS!$E$3:$N$2548,6,FALSE))</f>
        <v>1.25</v>
      </c>
      <c r="X913" s="33">
        <f t="shared" si="150"/>
        <v>22.5</v>
      </c>
      <c r="Y913" s="18" t="str">
        <f>IF(R913="","",VLOOKUP(R913,CUSTOMS!$E$3:$N$2548,8,FALSE))</f>
        <v>美元</v>
      </c>
      <c r="Z913" s="18" t="str">
        <f>IF(R913="","",VLOOKUP(R913,CUSTOMS!$E$3:$N$2548,9,FALSE))</f>
        <v>中国</v>
      </c>
      <c r="AA913" s="18" t="str">
        <f>IF(R913="","",VLOOKUP(R913,CUSTOMS!$E$3:$N$2548,10,FALSE))</f>
        <v>美国</v>
      </c>
      <c r="AB913" s="33">
        <f>IF(R913="","",VLOOKUP(G913,WMS!$E$3:$T$3000,15,FALSE))</f>
        <v>0.18000000000000002</v>
      </c>
      <c r="AC913" s="33">
        <f t="shared" si="151"/>
        <v>3.24</v>
      </c>
      <c r="AD913" s="33" t="str">
        <f>IF(S913="","",VLOOKUP(S913,海关监管条件!$A$1:$B$3000,2,FALSE))</f>
        <v xml:space="preserve">无 </v>
      </c>
    </row>
    <row r="914" spans="1:30">
      <c r="A914" s="2">
        <v>43676</v>
      </c>
      <c r="B914" s="2">
        <v>43680</v>
      </c>
      <c r="C914" s="2" t="s">
        <v>4322</v>
      </c>
      <c r="D914" s="3" t="s">
        <v>1211</v>
      </c>
      <c r="E914" s="3" t="s">
        <v>3410</v>
      </c>
      <c r="F914" s="3" t="s">
        <v>4329</v>
      </c>
      <c r="G914" s="17" t="str">
        <f t="shared" si="145"/>
        <v>KG-ARI-1903-00107-02510/42656913</v>
      </c>
      <c r="H914" s="18">
        <f>IF(G914="","",VLOOKUP(G914,WMS!$E$3:$Q$3000,7,FALSE))</f>
        <v>6</v>
      </c>
      <c r="I914" s="18">
        <f>IF(G914="","",VLOOKUP(G914,WMS!$E$3:$Q$3000,8,FALSE))</f>
        <v>1.4</v>
      </c>
      <c r="J914" s="18">
        <f>IF(G914="","",VLOOKUP(G914,WMS!$E$3:$Q$3000,13,FALSE))</f>
        <v>1.6E-2</v>
      </c>
      <c r="K914" s="26" t="b">
        <f t="shared" si="146"/>
        <v>1</v>
      </c>
      <c r="L914" s="7">
        <v>3</v>
      </c>
      <c r="M914" s="27">
        <f>IF(G914="","",VLOOKUP(G914,WMS!$E$3:$U$3000,7,0)*L914)</f>
        <v>18</v>
      </c>
      <c r="N914" s="28" t="str">
        <f>IF(G914="","",VLOOKUP(G914,WMS!$E$3:$U$3000,17,0))</f>
        <v>A07-302</v>
      </c>
      <c r="O914" s="29">
        <f t="shared" si="147"/>
        <v>4.1999999999999993</v>
      </c>
      <c r="P914" s="29">
        <f t="shared" si="148"/>
        <v>4.8000000000000001E-2</v>
      </c>
      <c r="Q914" s="26" t="str">
        <f>IF(G914="","",VLOOKUP(G914,WMS!$E$3:$G$3000,2,FALSE))</f>
        <v>KAS19030703</v>
      </c>
      <c r="R914" s="26" t="str">
        <f>IF(G914="","",VLOOKUP(G914,WMS!$E$3:$G$3000,3,FALSE))</f>
        <v>KAS1903070308</v>
      </c>
      <c r="S914" s="17" t="str">
        <f>IF(R914="","",VLOOKUP(R914,CUSTOMS!$E$3:$N$2548,2,FALSE))</f>
        <v>9405409000</v>
      </c>
      <c r="T914" s="17" t="str">
        <f>IF(R914="","",VLOOKUP(R914,CUSTOMS!$E$3:$N$2548,3,FALSE))</f>
        <v>装饰灯</v>
      </c>
      <c r="U914" s="18">
        <f t="shared" si="149"/>
        <v>18</v>
      </c>
      <c r="V914" s="18" t="str">
        <f>IF(R914="","",VLOOKUP(R914,CUSTOMS!$E$3:$N$2548,5,FALSE))</f>
        <v>套</v>
      </c>
      <c r="W914" s="33">
        <f>IF(R914="","",VLOOKUP(R914,CUSTOMS!$E$3:$N$2548,6,FALSE))</f>
        <v>1.25</v>
      </c>
      <c r="X914" s="33">
        <f t="shared" si="150"/>
        <v>22.5</v>
      </c>
      <c r="Y914" s="18" t="str">
        <f>IF(R914="","",VLOOKUP(R914,CUSTOMS!$E$3:$N$2548,8,FALSE))</f>
        <v>美元</v>
      </c>
      <c r="Z914" s="18" t="str">
        <f>IF(R914="","",VLOOKUP(R914,CUSTOMS!$E$3:$N$2548,9,FALSE))</f>
        <v>中国</v>
      </c>
      <c r="AA914" s="18" t="str">
        <f>IF(R914="","",VLOOKUP(R914,CUSTOMS!$E$3:$N$2548,10,FALSE))</f>
        <v>美国</v>
      </c>
      <c r="AB914" s="33">
        <f>IF(R914="","",VLOOKUP(G914,WMS!$E$3:$T$3000,15,FALSE))</f>
        <v>0.17611111111111111</v>
      </c>
      <c r="AC914" s="33">
        <f t="shared" si="151"/>
        <v>3.17</v>
      </c>
      <c r="AD914" s="33" t="str">
        <f>IF(S914="","",VLOOKUP(S914,海关监管条件!$A$1:$B$3000,2,FALSE))</f>
        <v xml:space="preserve">无 </v>
      </c>
    </row>
    <row r="915" spans="1:30">
      <c r="A915" s="2">
        <v>43676</v>
      </c>
      <c r="B915" s="2">
        <v>43680</v>
      </c>
      <c r="C915" s="2" t="s">
        <v>4322</v>
      </c>
      <c r="D915" s="3" t="s">
        <v>1211</v>
      </c>
      <c r="E915" s="3" t="s">
        <v>3410</v>
      </c>
      <c r="F915" s="3" t="s">
        <v>4330</v>
      </c>
      <c r="G915" s="17" t="str">
        <f t="shared" si="145"/>
        <v>KG-ARI-1903-00107-02510/42656944</v>
      </c>
      <c r="H915" s="18">
        <f>IF(G915="","",VLOOKUP(G915,WMS!$E$3:$Q$3000,7,FALSE))</f>
        <v>6</v>
      </c>
      <c r="I915" s="18">
        <f>IF(G915="","",VLOOKUP(G915,WMS!$E$3:$Q$3000,8,FALSE))</f>
        <v>1</v>
      </c>
      <c r="J915" s="18">
        <f>IF(G915="","",VLOOKUP(G915,WMS!$E$3:$Q$3000,13,FALSE))</f>
        <v>1.9E-2</v>
      </c>
      <c r="K915" s="26" t="b">
        <f t="shared" si="146"/>
        <v>1</v>
      </c>
      <c r="L915" s="7">
        <v>3</v>
      </c>
      <c r="M915" s="27">
        <f>IF(G915="","",VLOOKUP(G915,WMS!$E$3:$U$3000,7,0)*L915)</f>
        <v>18</v>
      </c>
      <c r="N915" s="28" t="str">
        <f>IF(G915="","",VLOOKUP(G915,WMS!$E$3:$U$3000,17,0))</f>
        <v>A07-302</v>
      </c>
      <c r="O915" s="29">
        <f t="shared" si="147"/>
        <v>3</v>
      </c>
      <c r="P915" s="29">
        <f t="shared" si="148"/>
        <v>5.6999999999999995E-2</v>
      </c>
      <c r="Q915" s="26" t="str">
        <f>IF(G915="","",VLOOKUP(G915,WMS!$E$3:$G$3000,2,FALSE))</f>
        <v>KAS19030703</v>
      </c>
      <c r="R915" s="26" t="str">
        <f>IF(G915="","",VLOOKUP(G915,WMS!$E$3:$G$3000,3,FALSE))</f>
        <v>KAS1903070309</v>
      </c>
      <c r="S915" s="17" t="str">
        <f>IF(R915="","",VLOOKUP(R915,CUSTOMS!$E$3:$N$2548,2,FALSE))</f>
        <v>9405409000</v>
      </c>
      <c r="T915" s="17" t="str">
        <f>IF(R915="","",VLOOKUP(R915,CUSTOMS!$E$3:$N$2548,3,FALSE))</f>
        <v>装饰灯</v>
      </c>
      <c r="U915" s="18">
        <f t="shared" si="149"/>
        <v>18</v>
      </c>
      <c r="V915" s="18" t="str">
        <f>IF(R915="","",VLOOKUP(R915,CUSTOMS!$E$3:$N$2548,5,FALSE))</f>
        <v>套</v>
      </c>
      <c r="W915" s="33">
        <f>IF(R915="","",VLOOKUP(R915,CUSTOMS!$E$3:$N$2548,6,FALSE))</f>
        <v>1.25</v>
      </c>
      <c r="X915" s="33">
        <f t="shared" si="150"/>
        <v>22.5</v>
      </c>
      <c r="Y915" s="18" t="str">
        <f>IF(R915="","",VLOOKUP(R915,CUSTOMS!$E$3:$N$2548,8,FALSE))</f>
        <v>美元</v>
      </c>
      <c r="Z915" s="18" t="str">
        <f>IF(R915="","",VLOOKUP(R915,CUSTOMS!$E$3:$N$2548,9,FALSE))</f>
        <v>中国</v>
      </c>
      <c r="AA915" s="18" t="str">
        <f>IF(R915="","",VLOOKUP(R915,CUSTOMS!$E$3:$N$2548,10,FALSE))</f>
        <v>美国</v>
      </c>
      <c r="AB915" s="33">
        <f>IF(R915="","",VLOOKUP(G915,WMS!$E$3:$T$3000,15,FALSE))</f>
        <v>0.18944444444444444</v>
      </c>
      <c r="AC915" s="33">
        <f t="shared" si="151"/>
        <v>3.41</v>
      </c>
      <c r="AD915" s="33" t="str">
        <f>IF(S915="","",VLOOKUP(S915,海关监管条件!$A$1:$B$3000,2,FALSE))</f>
        <v xml:space="preserve">无 </v>
      </c>
    </row>
    <row r="916" spans="1:30">
      <c r="A916" s="2">
        <v>43676</v>
      </c>
      <c r="B916" s="2">
        <v>43680</v>
      </c>
      <c r="C916" s="2" t="s">
        <v>4322</v>
      </c>
      <c r="D916" s="3" t="s">
        <v>1351</v>
      </c>
      <c r="E916" s="3" t="s">
        <v>3478</v>
      </c>
      <c r="F916" s="3" t="s">
        <v>3481</v>
      </c>
      <c r="G916" s="17" t="str">
        <f t="shared" si="145"/>
        <v>KG-ARI-1903-00107-02512/42624615</v>
      </c>
      <c r="H916" s="18">
        <f>IF(G916="","",VLOOKUP(G916,WMS!$E$3:$Q$3000,7,FALSE))</f>
        <v>6</v>
      </c>
      <c r="I916" s="18">
        <f>IF(G916="","",VLOOKUP(G916,WMS!$E$3:$Q$3000,8,FALSE))</f>
        <v>5</v>
      </c>
      <c r="J916" s="18">
        <f>IF(G916="","",VLOOKUP(G916,WMS!$E$3:$Q$3000,13,FALSE))</f>
        <v>1.6E-2</v>
      </c>
      <c r="K916" s="26" t="b">
        <f t="shared" si="146"/>
        <v>1</v>
      </c>
      <c r="L916" s="7">
        <v>3</v>
      </c>
      <c r="M916" s="27">
        <f>IF(G916="","",VLOOKUP(G916,WMS!$E$3:$U$3000,7,0)*L916)</f>
        <v>18</v>
      </c>
      <c r="N916" s="28" t="str">
        <f>IF(G916="","",VLOOKUP(G916,WMS!$E$3:$U$3000,17,0))</f>
        <v>A18-201</v>
      </c>
      <c r="O916" s="29">
        <f t="shared" si="147"/>
        <v>15</v>
      </c>
      <c r="P916" s="29">
        <f t="shared" si="148"/>
        <v>4.8000000000000001E-2</v>
      </c>
      <c r="Q916" s="26" t="str">
        <f>IF(G916="","",VLOOKUP(G916,WMS!$E$3:$G$3000,2,FALSE))</f>
        <v>KAS19031406</v>
      </c>
      <c r="R916" s="26" t="str">
        <f>IF(G916="","",VLOOKUP(G916,WMS!$E$3:$G$3000,3,FALSE))</f>
        <v>KAS1903140601</v>
      </c>
      <c r="S916" s="17" t="str">
        <f>IF(R916="","",VLOOKUP(R916,CUSTOMS!$E$3:$N$2548,2,FALSE))</f>
        <v>3926909090</v>
      </c>
      <c r="T916" s="17" t="str">
        <f>IF(R916="","",VLOOKUP(R916,CUSTOMS!$E$3:$N$2548,3,FALSE))</f>
        <v>宠物胶垫</v>
      </c>
      <c r="U916" s="18">
        <f t="shared" si="149"/>
        <v>18</v>
      </c>
      <c r="V916" s="18" t="str">
        <f>IF(R916="","",VLOOKUP(R916,CUSTOMS!$E$3:$N$2548,5,FALSE))</f>
        <v>个</v>
      </c>
      <c r="W916" s="33">
        <f>IF(R916="","",VLOOKUP(R916,CUSTOMS!$E$3:$N$2548,6,FALSE))</f>
        <v>2.31</v>
      </c>
      <c r="X916" s="33">
        <f t="shared" si="150"/>
        <v>41.58</v>
      </c>
      <c r="Y916" s="18" t="str">
        <f>IF(R916="","",VLOOKUP(R916,CUSTOMS!$E$3:$N$2548,8,FALSE))</f>
        <v>美元</v>
      </c>
      <c r="Z916" s="18" t="str">
        <f>IF(R916="","",VLOOKUP(R916,CUSTOMS!$E$3:$N$2548,9,FALSE))</f>
        <v>中国</v>
      </c>
      <c r="AA916" s="18" t="str">
        <f>IF(R916="","",VLOOKUP(R916,CUSTOMS!$E$3:$N$2548,10,FALSE))</f>
        <v>美国</v>
      </c>
      <c r="AB916" s="33">
        <f>IF(R916="","",VLOOKUP(G916,WMS!$E$3:$T$3000,15,FALSE))</f>
        <v>0.76666666666666672</v>
      </c>
      <c r="AC916" s="33">
        <f t="shared" si="151"/>
        <v>13.8</v>
      </c>
      <c r="AD916" s="33" t="str">
        <f>IF(S916="","",VLOOKUP(S916,海关监管条件!$A$1:$B$3000,2,FALSE))</f>
        <v>无</v>
      </c>
    </row>
    <row r="917" spans="1:30">
      <c r="A917" s="2">
        <v>43676</v>
      </c>
      <c r="B917" s="2">
        <v>43680</v>
      </c>
      <c r="C917" s="2" t="s">
        <v>4322</v>
      </c>
      <c r="D917" s="3" t="s">
        <v>1351</v>
      </c>
      <c r="E917" s="3" t="s">
        <v>3478</v>
      </c>
      <c r="F917" s="3" t="s">
        <v>3479</v>
      </c>
      <c r="G917" s="17" t="str">
        <f t="shared" si="145"/>
        <v>KG-ARI-1903-00107-02512/42710769</v>
      </c>
      <c r="H917" s="18">
        <f>IF(G917="","",VLOOKUP(G917,WMS!$E$3:$Q$3000,7,FALSE))</f>
        <v>8</v>
      </c>
      <c r="I917" s="18">
        <f>IF(G917="","",VLOOKUP(G917,WMS!$E$3:$Q$3000,8,FALSE))</f>
        <v>2</v>
      </c>
      <c r="J917" s="18">
        <f>IF(G917="","",VLOOKUP(G917,WMS!$E$3:$Q$3000,13,FALSE))</f>
        <v>1.4E-2</v>
      </c>
      <c r="K917" s="26" t="b">
        <f t="shared" si="146"/>
        <v>1</v>
      </c>
      <c r="L917" s="7">
        <v>2</v>
      </c>
      <c r="M917" s="27">
        <f>IF(G917="","",VLOOKUP(G917,WMS!$E$3:$U$3000,7,0)*L917)</f>
        <v>16</v>
      </c>
      <c r="N917" s="28" t="str">
        <f>IF(G917="","",VLOOKUP(G917,WMS!$E$3:$U$3000,17,0))</f>
        <v>A18-201</v>
      </c>
      <c r="O917" s="29">
        <f t="shared" si="147"/>
        <v>4</v>
      </c>
      <c r="P917" s="29">
        <f t="shared" si="148"/>
        <v>2.8000000000000001E-2</v>
      </c>
      <c r="Q917" s="26" t="str">
        <f>IF(G917="","",VLOOKUP(G917,WMS!$E$3:$G$3000,2,FALSE))</f>
        <v>KAS19031406</v>
      </c>
      <c r="R917" s="26" t="str">
        <f>IF(G917="","",VLOOKUP(G917,WMS!$E$3:$G$3000,3,FALSE))</f>
        <v>KAS1903140607</v>
      </c>
      <c r="S917" s="17" t="str">
        <f>IF(R917="","",VLOOKUP(R917,CUSTOMS!$E$3:$N$2548,2,FALSE))</f>
        <v>3926909090</v>
      </c>
      <c r="T917" s="17" t="str">
        <f>IF(R917="","",VLOOKUP(R917,CUSTOMS!$E$3:$N$2548,3,FALSE))</f>
        <v>宠物洗漱瓶套装</v>
      </c>
      <c r="U917" s="18">
        <f t="shared" si="149"/>
        <v>16</v>
      </c>
      <c r="V917" s="18" t="str">
        <f>IF(R917="","",VLOOKUP(R917,CUSTOMS!$E$3:$N$2548,5,FALSE))</f>
        <v>套</v>
      </c>
      <c r="W917" s="33">
        <f>IF(R917="","",VLOOKUP(R917,CUSTOMS!$E$3:$N$2548,6,FALSE))</f>
        <v>3.16</v>
      </c>
      <c r="X917" s="33">
        <f t="shared" si="150"/>
        <v>50.56</v>
      </c>
      <c r="Y917" s="18" t="str">
        <f>IF(R917="","",VLOOKUP(R917,CUSTOMS!$E$3:$N$2548,8,FALSE))</f>
        <v>美元</v>
      </c>
      <c r="Z917" s="18" t="str">
        <f>IF(R917="","",VLOOKUP(R917,CUSTOMS!$E$3:$N$2548,9,FALSE))</f>
        <v>中国</v>
      </c>
      <c r="AA917" s="18" t="str">
        <f>IF(R917="","",VLOOKUP(R917,CUSTOMS!$E$3:$N$2548,10,FALSE))</f>
        <v>美国</v>
      </c>
      <c r="AB917" s="33">
        <f>IF(R917="","",VLOOKUP(G917,WMS!$E$3:$T$3000,15,FALSE))</f>
        <v>0.21249999999999999</v>
      </c>
      <c r="AC917" s="33">
        <f t="shared" si="151"/>
        <v>3.4</v>
      </c>
      <c r="AD917" s="33" t="str">
        <f>IF(S917="","",VLOOKUP(S917,海关监管条件!$A$1:$B$3000,2,FALSE))</f>
        <v>无</v>
      </c>
    </row>
    <row r="918" spans="1:30">
      <c r="A918" s="2">
        <v>43676</v>
      </c>
      <c r="B918" s="2">
        <v>43680</v>
      </c>
      <c r="C918" s="2" t="s">
        <v>4322</v>
      </c>
      <c r="D918" s="3" t="s">
        <v>1455</v>
      </c>
      <c r="E918" s="3" t="s">
        <v>3514</v>
      </c>
      <c r="F918" s="3" t="s">
        <v>3519</v>
      </c>
      <c r="G918" s="17" t="str">
        <f t="shared" ref="G918:G981" si="152">IF(F918="","",E918&amp;"/"&amp;F918)</f>
        <v>KG-ARI-1903-00107-02519/42518273</v>
      </c>
      <c r="H918" s="18">
        <f>IF(G918="","",VLOOKUP(G918,WMS!$E$3:$Q$3000,7,FALSE))</f>
        <v>12</v>
      </c>
      <c r="I918" s="18">
        <f>IF(G918="","",VLOOKUP(G918,WMS!$E$3:$Q$3000,8,FALSE))</f>
        <v>0.3</v>
      </c>
      <c r="J918" s="18">
        <f>IF(G918="","",VLOOKUP(G918,WMS!$E$3:$Q$3000,13,FALSE))</f>
        <v>2E-3</v>
      </c>
      <c r="K918" s="26" t="b">
        <f t="shared" ref="K918:K981" si="153">IF(M918="","",EXACT(H918,M918/L918))</f>
        <v>1</v>
      </c>
      <c r="L918" s="7">
        <v>2</v>
      </c>
      <c r="M918" s="27">
        <f>IF(G918="","",VLOOKUP(G918,WMS!$E$3:$U$3000,7,0)*L918)</f>
        <v>24</v>
      </c>
      <c r="N918" s="28" t="str">
        <f>IF(G918="","",VLOOKUP(G918,WMS!$E$3:$U$3000,17,0))</f>
        <v>A38-203</v>
      </c>
      <c r="O918" s="29">
        <f t="shared" ref="O918:O981" si="154">IF(L918="","",I918*L918)</f>
        <v>0.6</v>
      </c>
      <c r="P918" s="29">
        <f t="shared" ref="P918:P981" si="155">IF(L918="","",J918*L918)</f>
        <v>4.0000000000000001E-3</v>
      </c>
      <c r="Q918" s="26" t="str">
        <f>IF(G918="","",VLOOKUP(G918,WMS!$E$3:$G$3000,2,FALSE))</f>
        <v>KAS19032003</v>
      </c>
      <c r="R918" s="26" t="str">
        <f>IF(G918="","",VLOOKUP(G918,WMS!$E$3:$G$3000,3,FALSE))</f>
        <v>KAS1903200301</v>
      </c>
      <c r="S918" s="17" t="str">
        <f>IF(R918="","",VLOOKUP(R918,CUSTOMS!$E$3:$N$2548,2,FALSE))</f>
        <v>3406000090</v>
      </c>
      <c r="T918" s="17" t="str">
        <f>IF(R918="","",VLOOKUP(R918,CUSTOMS!$E$3:$N$2548,3,FALSE))</f>
        <v>蜡烛</v>
      </c>
      <c r="U918" s="18">
        <f t="shared" ref="U918:U981" si="156">IF(V918="","",IF(V918="千克",M918*AB918,M918))</f>
        <v>0.46000000000000008</v>
      </c>
      <c r="V918" s="18" t="str">
        <f>IF(R918="","",VLOOKUP(R918,CUSTOMS!$E$3:$N$2548,5,FALSE))</f>
        <v>千克</v>
      </c>
      <c r="W918" s="33">
        <f>IF(R918="","",VLOOKUP(R918,CUSTOMS!$E$3:$N$2548,6,FALSE))</f>
        <v>6.5</v>
      </c>
      <c r="X918" s="33">
        <f t="shared" ref="X918:X981" si="157">IF(W918="","",U918*W918)</f>
        <v>2.9900000000000007</v>
      </c>
      <c r="Y918" s="18" t="str">
        <f>IF(R918="","",VLOOKUP(R918,CUSTOMS!$E$3:$N$2548,8,FALSE))</f>
        <v>美元</v>
      </c>
      <c r="Z918" s="18" t="str">
        <f>IF(R918="","",VLOOKUP(R918,CUSTOMS!$E$3:$N$2548,9,FALSE))</f>
        <v>中国</v>
      </c>
      <c r="AA918" s="18" t="str">
        <f>IF(R918="","",VLOOKUP(R918,CUSTOMS!$E$3:$N$2548,10,FALSE))</f>
        <v>美国</v>
      </c>
      <c r="AB918" s="33">
        <f>IF(R918="","",VLOOKUP(G918,WMS!$E$3:$T$3000,15,FALSE))</f>
        <v>1.9166666666666669E-2</v>
      </c>
      <c r="AC918" s="33">
        <f t="shared" ref="AC918:AC981" si="158">IF(AB918="","",M918*AB918)</f>
        <v>0.46000000000000008</v>
      </c>
      <c r="AD918" s="33" t="str">
        <f>IF(S918="","",VLOOKUP(S918,海关监管条件!$A$1:$B$3000,2,FALSE))</f>
        <v xml:space="preserve">无 </v>
      </c>
    </row>
    <row r="919" spans="1:30">
      <c r="A919" s="2">
        <v>43676</v>
      </c>
      <c r="B919" s="2">
        <v>43680</v>
      </c>
      <c r="C919" s="2" t="s">
        <v>4322</v>
      </c>
      <c r="D919" s="3" t="s">
        <v>1455</v>
      </c>
      <c r="E919" s="3" t="s">
        <v>3514</v>
      </c>
      <c r="F919" s="3" t="s">
        <v>3520</v>
      </c>
      <c r="G919" s="17" t="str">
        <f t="shared" si="152"/>
        <v>KG-ARI-1903-00107-02519/42518280</v>
      </c>
      <c r="H919" s="18">
        <f>IF(G919="","",VLOOKUP(G919,WMS!$E$3:$Q$3000,7,FALSE))</f>
        <v>12</v>
      </c>
      <c r="I919" s="18">
        <f>IF(G919="","",VLOOKUP(G919,WMS!$E$3:$Q$3000,8,FALSE))</f>
        <v>0.35</v>
      </c>
      <c r="J919" s="18">
        <f>IF(G919="","",VLOOKUP(G919,WMS!$E$3:$Q$3000,13,FALSE))</f>
        <v>2E-3</v>
      </c>
      <c r="K919" s="26" t="b">
        <f t="shared" si="153"/>
        <v>1</v>
      </c>
      <c r="L919" s="7">
        <v>2</v>
      </c>
      <c r="M919" s="27">
        <f>IF(G919="","",VLOOKUP(G919,WMS!$E$3:$U$3000,7,0)*L919)</f>
        <v>24</v>
      </c>
      <c r="N919" s="28" t="str">
        <f>IF(G919="","",VLOOKUP(G919,WMS!$E$3:$U$3000,17,0))</f>
        <v>A38-203</v>
      </c>
      <c r="O919" s="29">
        <f t="shared" si="154"/>
        <v>0.7</v>
      </c>
      <c r="P919" s="29">
        <f t="shared" si="155"/>
        <v>4.0000000000000001E-3</v>
      </c>
      <c r="Q919" s="26" t="str">
        <f>IF(G919="","",VLOOKUP(G919,WMS!$E$3:$G$3000,2,FALSE))</f>
        <v>KAS19032003</v>
      </c>
      <c r="R919" s="26" t="str">
        <f>IF(G919="","",VLOOKUP(G919,WMS!$E$3:$G$3000,3,FALSE))</f>
        <v>KAS1903200301</v>
      </c>
      <c r="S919" s="17" t="str">
        <f>IF(R919="","",VLOOKUP(R919,CUSTOMS!$E$3:$N$2548,2,FALSE))</f>
        <v>3406000090</v>
      </c>
      <c r="T919" s="17" t="str">
        <f>IF(R919="","",VLOOKUP(R919,CUSTOMS!$E$3:$N$2548,3,FALSE))</f>
        <v>蜡烛</v>
      </c>
      <c r="U919" s="18">
        <f t="shared" si="156"/>
        <v>0.56000000000000005</v>
      </c>
      <c r="V919" s="18" t="str">
        <f>IF(R919="","",VLOOKUP(R919,CUSTOMS!$E$3:$N$2548,5,FALSE))</f>
        <v>千克</v>
      </c>
      <c r="W919" s="33">
        <f>IF(R919="","",VLOOKUP(R919,CUSTOMS!$E$3:$N$2548,6,FALSE))</f>
        <v>6.5</v>
      </c>
      <c r="X919" s="33">
        <f t="shared" si="157"/>
        <v>3.6400000000000006</v>
      </c>
      <c r="Y919" s="18" t="str">
        <f>IF(R919="","",VLOOKUP(R919,CUSTOMS!$E$3:$N$2548,8,FALSE))</f>
        <v>美元</v>
      </c>
      <c r="Z919" s="18" t="str">
        <f>IF(R919="","",VLOOKUP(R919,CUSTOMS!$E$3:$N$2548,9,FALSE))</f>
        <v>中国</v>
      </c>
      <c r="AA919" s="18" t="str">
        <f>IF(R919="","",VLOOKUP(R919,CUSTOMS!$E$3:$N$2548,10,FALSE))</f>
        <v>美国</v>
      </c>
      <c r="AB919" s="33">
        <f>IF(R919="","",VLOOKUP(G919,WMS!$E$3:$T$3000,15,FALSE))</f>
        <v>2.3333333333333334E-2</v>
      </c>
      <c r="AC919" s="33">
        <f t="shared" si="158"/>
        <v>0.56000000000000005</v>
      </c>
      <c r="AD919" s="33" t="str">
        <f>IF(S919="","",VLOOKUP(S919,海关监管条件!$A$1:$B$3000,2,FALSE))</f>
        <v xml:space="preserve">无 </v>
      </c>
    </row>
    <row r="920" spans="1:30">
      <c r="A920" s="2">
        <v>43676</v>
      </c>
      <c r="B920" s="2">
        <v>43680</v>
      </c>
      <c r="C920" s="2" t="s">
        <v>4322</v>
      </c>
      <c r="D920" s="3" t="s">
        <v>1455</v>
      </c>
      <c r="E920" s="3" t="s">
        <v>3514</v>
      </c>
      <c r="F920" s="3" t="s">
        <v>3521</v>
      </c>
      <c r="G920" s="17" t="str">
        <f t="shared" si="152"/>
        <v>KG-ARI-1903-00107-02519/42518297</v>
      </c>
      <c r="H920" s="18">
        <f>IF(G920="","",VLOOKUP(G920,WMS!$E$3:$Q$3000,7,FALSE))</f>
        <v>12</v>
      </c>
      <c r="I920" s="18">
        <f>IF(G920="","",VLOOKUP(G920,WMS!$E$3:$Q$3000,8,FALSE))</f>
        <v>0.35</v>
      </c>
      <c r="J920" s="18">
        <f>IF(G920="","",VLOOKUP(G920,WMS!$E$3:$Q$3000,13,FALSE))</f>
        <v>2E-3</v>
      </c>
      <c r="K920" s="26" t="b">
        <f t="shared" si="153"/>
        <v>1</v>
      </c>
      <c r="L920" s="7">
        <v>1</v>
      </c>
      <c r="M920" s="27">
        <f>IF(G920="","",VLOOKUP(G920,WMS!$E$3:$U$3000,7,0)*L920)</f>
        <v>12</v>
      </c>
      <c r="N920" s="28" t="str">
        <f>IF(G920="","",VLOOKUP(G920,WMS!$E$3:$U$3000,17,0))</f>
        <v>A38-203</v>
      </c>
      <c r="O920" s="29">
        <f t="shared" si="154"/>
        <v>0.35</v>
      </c>
      <c r="P920" s="29">
        <f t="shared" si="155"/>
        <v>2E-3</v>
      </c>
      <c r="Q920" s="26" t="str">
        <f>IF(G920="","",VLOOKUP(G920,WMS!$E$3:$G$3000,2,FALSE))</f>
        <v>KAS19032003</v>
      </c>
      <c r="R920" s="26" t="str">
        <f>IF(G920="","",VLOOKUP(G920,WMS!$E$3:$G$3000,3,FALSE))</f>
        <v>KAS1903200301</v>
      </c>
      <c r="S920" s="17" t="str">
        <f>IF(R920="","",VLOOKUP(R920,CUSTOMS!$E$3:$N$2548,2,FALSE))</f>
        <v>3406000090</v>
      </c>
      <c r="T920" s="17" t="str">
        <f>IF(R920="","",VLOOKUP(R920,CUSTOMS!$E$3:$N$2548,3,FALSE))</f>
        <v>蜡烛</v>
      </c>
      <c r="U920" s="18">
        <f t="shared" si="156"/>
        <v>0.28000000000000003</v>
      </c>
      <c r="V920" s="18" t="str">
        <f>IF(R920="","",VLOOKUP(R920,CUSTOMS!$E$3:$N$2548,5,FALSE))</f>
        <v>千克</v>
      </c>
      <c r="W920" s="33">
        <f>IF(R920="","",VLOOKUP(R920,CUSTOMS!$E$3:$N$2548,6,FALSE))</f>
        <v>6.5</v>
      </c>
      <c r="X920" s="33">
        <f t="shared" si="157"/>
        <v>1.8200000000000003</v>
      </c>
      <c r="Y920" s="18" t="str">
        <f>IF(R920="","",VLOOKUP(R920,CUSTOMS!$E$3:$N$2548,8,FALSE))</f>
        <v>美元</v>
      </c>
      <c r="Z920" s="18" t="str">
        <f>IF(R920="","",VLOOKUP(R920,CUSTOMS!$E$3:$N$2548,9,FALSE))</f>
        <v>中国</v>
      </c>
      <c r="AA920" s="18" t="str">
        <f>IF(R920="","",VLOOKUP(R920,CUSTOMS!$E$3:$N$2548,10,FALSE))</f>
        <v>美国</v>
      </c>
      <c r="AB920" s="33">
        <f>IF(R920="","",VLOOKUP(G920,WMS!$E$3:$T$3000,15,FALSE))</f>
        <v>2.3333333333333334E-2</v>
      </c>
      <c r="AC920" s="33">
        <f t="shared" si="158"/>
        <v>0.28000000000000003</v>
      </c>
      <c r="AD920" s="33" t="str">
        <f>IF(S920="","",VLOOKUP(S920,海关监管条件!$A$1:$B$3000,2,FALSE))</f>
        <v xml:space="preserve">无 </v>
      </c>
    </row>
    <row r="921" spans="1:30">
      <c r="A921" s="2">
        <v>43676</v>
      </c>
      <c r="B921" s="2">
        <v>43680</v>
      </c>
      <c r="C921" s="2" t="s">
        <v>4322</v>
      </c>
      <c r="D921" s="3" t="s">
        <v>1470</v>
      </c>
      <c r="E921" s="3" t="s">
        <v>3528</v>
      </c>
      <c r="F921" s="3" t="s">
        <v>4331</v>
      </c>
      <c r="G921" s="17" t="str">
        <f t="shared" si="152"/>
        <v>KG-ARI-1903-00107-02529/41697160</v>
      </c>
      <c r="H921" s="18">
        <f>IF(G921="","",VLOOKUP(G921,WMS!$E$3:$Q$3000,7,FALSE))</f>
        <v>6</v>
      </c>
      <c r="I921" s="18">
        <f>IF(G921="","",VLOOKUP(G921,WMS!$E$3:$Q$3000,8,FALSE))</f>
        <v>15.2</v>
      </c>
      <c r="J921" s="18">
        <f>IF(G921="","",VLOOKUP(G921,WMS!$E$3:$Q$3000,13,FALSE))</f>
        <v>6.4000000000000001E-2</v>
      </c>
      <c r="K921" s="26" t="b">
        <f t="shared" si="153"/>
        <v>1</v>
      </c>
      <c r="L921" s="7">
        <v>3</v>
      </c>
      <c r="M921" s="27">
        <f>IF(G921="","",VLOOKUP(G921,WMS!$E$3:$U$3000,7,0)*L921)</f>
        <v>18</v>
      </c>
      <c r="N921" s="28" t="str">
        <f>IF(G921="","",VLOOKUP(G921,WMS!$E$3:$U$3000,17,0))</f>
        <v>A26-201</v>
      </c>
      <c r="O921" s="29">
        <f t="shared" si="154"/>
        <v>45.599999999999994</v>
      </c>
      <c r="P921" s="29">
        <f t="shared" si="155"/>
        <v>0.192</v>
      </c>
      <c r="Q921" s="26" t="str">
        <f>IF(G921="","",VLOOKUP(G921,WMS!$E$3:$G$3000,2,FALSE))</f>
        <v>KAS19032103</v>
      </c>
      <c r="R921" s="26" t="str">
        <f>IF(G921="","",VLOOKUP(G921,WMS!$E$3:$G$3000,3,FALSE))</f>
        <v>KAS1903210304</v>
      </c>
      <c r="S921" s="17" t="str">
        <f>IF(R921="","",VLOOKUP(R921,CUSTOMS!$E$3:$N$2548,2,FALSE))</f>
        <v>9403200000</v>
      </c>
      <c r="T921" s="17" t="str">
        <f>IF(R921="","",VLOOKUP(R921,CUSTOMS!$E$3:$N$2548,3,FALSE))</f>
        <v>铁制衣帽架</v>
      </c>
      <c r="U921" s="18">
        <f t="shared" si="156"/>
        <v>18</v>
      </c>
      <c r="V921" s="18" t="str">
        <f>IF(R921="","",VLOOKUP(R921,CUSTOMS!$E$3:$N$2548,5,FALSE))</f>
        <v>只</v>
      </c>
      <c r="W921" s="33">
        <f>IF(R921="","",VLOOKUP(R921,CUSTOMS!$E$3:$N$2548,6,FALSE))</f>
        <v>5.21</v>
      </c>
      <c r="X921" s="33">
        <f t="shared" si="157"/>
        <v>93.78</v>
      </c>
      <c r="Y921" s="18" t="str">
        <f>IF(R921="","",VLOOKUP(R921,CUSTOMS!$E$3:$N$2548,8,FALSE))</f>
        <v>美元</v>
      </c>
      <c r="Z921" s="18" t="str">
        <f>IF(R921="","",VLOOKUP(R921,CUSTOMS!$E$3:$N$2548,9,FALSE))</f>
        <v>中国</v>
      </c>
      <c r="AA921" s="18" t="str">
        <f>IF(R921="","",VLOOKUP(R921,CUSTOMS!$E$3:$N$2548,10,FALSE))</f>
        <v>美国</v>
      </c>
      <c r="AB921" s="33">
        <f>IF(R921="","",VLOOKUP(G921,WMS!$E$3:$T$3000,15,FALSE))</f>
        <v>2.1333333333333333</v>
      </c>
      <c r="AC921" s="33">
        <f t="shared" si="158"/>
        <v>38.4</v>
      </c>
      <c r="AD921" s="33" t="str">
        <f>IF(S921="","",VLOOKUP(S921,海关监管条件!$A$1:$B$3000,2,FALSE))</f>
        <v xml:space="preserve">无 </v>
      </c>
    </row>
    <row r="922" spans="1:30">
      <c r="A922" s="2">
        <v>43676</v>
      </c>
      <c r="B922" s="2">
        <v>43680</v>
      </c>
      <c r="C922" s="2" t="s">
        <v>4322</v>
      </c>
      <c r="D922" s="3" t="s">
        <v>1470</v>
      </c>
      <c r="E922" s="3" t="s">
        <v>3528</v>
      </c>
      <c r="F922" s="3" t="s">
        <v>4332</v>
      </c>
      <c r="G922" s="17" t="str">
        <f t="shared" si="152"/>
        <v>KG-ARI-1903-00107-02529/42194866</v>
      </c>
      <c r="H922" s="18">
        <f>IF(G922="","",VLOOKUP(G922,WMS!$E$3:$Q$3000,7,FALSE))</f>
        <v>6</v>
      </c>
      <c r="I922" s="18">
        <f>IF(G922="","",VLOOKUP(G922,WMS!$E$3:$Q$3000,8,FALSE))</f>
        <v>12.2</v>
      </c>
      <c r="J922" s="18">
        <f>IF(G922="","",VLOOKUP(G922,WMS!$E$3:$Q$3000,13,FALSE))</f>
        <v>5.8000000000000003E-2</v>
      </c>
      <c r="K922" s="26" t="b">
        <f t="shared" si="153"/>
        <v>1</v>
      </c>
      <c r="L922" s="7">
        <v>4</v>
      </c>
      <c r="M922" s="27">
        <f>IF(G922="","",VLOOKUP(G922,WMS!$E$3:$U$3000,7,0)*L922)</f>
        <v>24</v>
      </c>
      <c r="N922" s="28" t="str">
        <f>IF(G922="","",VLOOKUP(G922,WMS!$E$3:$U$3000,17,0))</f>
        <v>A25－202</v>
      </c>
      <c r="O922" s="29">
        <f t="shared" si="154"/>
        <v>48.8</v>
      </c>
      <c r="P922" s="29">
        <f t="shared" si="155"/>
        <v>0.23200000000000001</v>
      </c>
      <c r="Q922" s="26" t="str">
        <f>IF(G922="","",VLOOKUP(G922,WMS!$E$3:$G$3000,2,FALSE))</f>
        <v>KAS19032103</v>
      </c>
      <c r="R922" s="26" t="str">
        <f>IF(G922="","",VLOOKUP(G922,WMS!$E$3:$G$3000,3,FALSE))</f>
        <v>KAS1903210301</v>
      </c>
      <c r="S922" s="17" t="str">
        <f>IF(R922="","",VLOOKUP(R922,CUSTOMS!$E$3:$N$2548,2,FALSE))</f>
        <v>9403200000</v>
      </c>
      <c r="T922" s="17" t="str">
        <f>IF(R922="","",VLOOKUP(R922,CUSTOMS!$E$3:$N$2548,3,FALSE))</f>
        <v>铁制挂衣架</v>
      </c>
      <c r="U922" s="18">
        <f t="shared" si="156"/>
        <v>24</v>
      </c>
      <c r="V922" s="18" t="str">
        <f>IF(R922="","",VLOOKUP(R922,CUSTOMS!$E$3:$N$2548,5,FALSE))</f>
        <v>只</v>
      </c>
      <c r="W922" s="33">
        <f>IF(R922="","",VLOOKUP(R922,CUSTOMS!$E$3:$N$2548,6,FALSE))</f>
        <v>4.5199999999999996</v>
      </c>
      <c r="X922" s="33">
        <f t="shared" si="157"/>
        <v>108.47999999999999</v>
      </c>
      <c r="Y922" s="18" t="str">
        <f>IF(R922="","",VLOOKUP(R922,CUSTOMS!$E$3:$N$2548,8,FALSE))</f>
        <v>美元</v>
      </c>
      <c r="Z922" s="18" t="str">
        <f>IF(R922="","",VLOOKUP(R922,CUSTOMS!$E$3:$N$2548,9,FALSE))</f>
        <v>中国</v>
      </c>
      <c r="AA922" s="18" t="str">
        <f>IF(R922="","",VLOOKUP(R922,CUSTOMS!$E$3:$N$2548,10,FALSE))</f>
        <v>美国</v>
      </c>
      <c r="AB922" s="33">
        <f>IF(R922="","",VLOOKUP(G922,WMS!$E$3:$T$3000,15,FALSE))</f>
        <v>1.7133333333333332</v>
      </c>
      <c r="AC922" s="33">
        <f t="shared" si="158"/>
        <v>41.12</v>
      </c>
      <c r="AD922" s="33" t="str">
        <f>IF(S922="","",VLOOKUP(S922,海关监管条件!$A$1:$B$3000,2,FALSE))</f>
        <v xml:space="preserve">无 </v>
      </c>
    </row>
    <row r="923" spans="1:30">
      <c r="A923" s="2">
        <v>43676</v>
      </c>
      <c r="B923" s="2">
        <v>43680</v>
      </c>
      <c r="C923" s="2" t="s">
        <v>4322</v>
      </c>
      <c r="D923" s="3" t="s">
        <v>1470</v>
      </c>
      <c r="E923" s="3" t="s">
        <v>3528</v>
      </c>
      <c r="F923" s="3" t="s">
        <v>4333</v>
      </c>
      <c r="G923" s="17" t="str">
        <f t="shared" si="152"/>
        <v>KG-ARI-1903-00107-02529/42194903</v>
      </c>
      <c r="H923" s="18">
        <f>IF(G923="","",VLOOKUP(G923,WMS!$E$3:$Q$3000,7,FALSE))</f>
        <v>4</v>
      </c>
      <c r="I923" s="18">
        <f>IF(G923="","",VLOOKUP(G923,WMS!$E$3:$Q$3000,8,FALSE))</f>
        <v>17.2</v>
      </c>
      <c r="J923" s="18">
        <f>IF(G923="","",VLOOKUP(G923,WMS!$E$3:$Q$3000,13,FALSE))</f>
        <v>7.8E-2</v>
      </c>
      <c r="K923" s="26" t="b">
        <f t="shared" si="153"/>
        <v>1</v>
      </c>
      <c r="L923" s="7">
        <v>5</v>
      </c>
      <c r="M923" s="27">
        <f>IF(G923="","",VLOOKUP(G923,WMS!$E$3:$U$3000,7,0)*L923)</f>
        <v>20</v>
      </c>
      <c r="N923" s="28" t="str">
        <f>IF(G923="","",VLOOKUP(G923,WMS!$E$3:$U$3000,17,0))</f>
        <v>A26-201</v>
      </c>
      <c r="O923" s="29">
        <f t="shared" si="154"/>
        <v>86</v>
      </c>
      <c r="P923" s="29">
        <f t="shared" si="155"/>
        <v>0.39</v>
      </c>
      <c r="Q923" s="26" t="str">
        <f>IF(G923="","",VLOOKUP(G923,WMS!$E$3:$G$3000,2,FALSE))</f>
        <v>KAS19032103</v>
      </c>
      <c r="R923" s="26" t="str">
        <f>IF(G923="","",VLOOKUP(G923,WMS!$E$3:$G$3000,3,FALSE))</f>
        <v>KAS1903210305</v>
      </c>
      <c r="S923" s="17" t="str">
        <f>IF(R923="","",VLOOKUP(R923,CUSTOMS!$E$3:$N$2548,2,FALSE))</f>
        <v>9403200000</v>
      </c>
      <c r="T923" s="17" t="str">
        <f>IF(R923="","",VLOOKUP(R923,CUSTOMS!$E$3:$N$2548,3,FALSE))</f>
        <v>铁制伸缩挂衣架</v>
      </c>
      <c r="U923" s="18">
        <f t="shared" si="156"/>
        <v>20</v>
      </c>
      <c r="V923" s="18" t="str">
        <f>IF(R923="","",VLOOKUP(R923,CUSTOMS!$E$3:$N$2548,5,FALSE))</f>
        <v>只</v>
      </c>
      <c r="W923" s="33">
        <f>IF(R923="","",VLOOKUP(R923,CUSTOMS!$E$3:$N$2548,6,FALSE))</f>
        <v>9.3699999999999992</v>
      </c>
      <c r="X923" s="33">
        <f t="shared" si="157"/>
        <v>187.39999999999998</v>
      </c>
      <c r="Y923" s="18" t="str">
        <f>IF(R923="","",VLOOKUP(R923,CUSTOMS!$E$3:$N$2548,8,FALSE))</f>
        <v>美元</v>
      </c>
      <c r="Z923" s="18" t="str">
        <f>IF(R923="","",VLOOKUP(R923,CUSTOMS!$E$3:$N$2548,9,FALSE))</f>
        <v>中国</v>
      </c>
      <c r="AA923" s="18" t="str">
        <f>IF(R923="","",VLOOKUP(R923,CUSTOMS!$E$3:$N$2548,10,FALSE))</f>
        <v>美国</v>
      </c>
      <c r="AB923" s="33">
        <f>IF(R923="","",VLOOKUP(G923,WMS!$E$3:$T$3000,15,FALSE))</f>
        <v>3.1399999999999997</v>
      </c>
      <c r="AC923" s="33">
        <f t="shared" si="158"/>
        <v>62.8</v>
      </c>
      <c r="AD923" s="33" t="str">
        <f>IF(S923="","",VLOOKUP(S923,海关监管条件!$A$1:$B$3000,2,FALSE))</f>
        <v xml:space="preserve">无 </v>
      </c>
    </row>
    <row r="924" spans="1:30">
      <c r="A924" s="2">
        <v>43676</v>
      </c>
      <c r="B924" s="2">
        <v>43680</v>
      </c>
      <c r="C924" s="2" t="s">
        <v>4322</v>
      </c>
      <c r="D924" s="3" t="s">
        <v>1470</v>
      </c>
      <c r="E924" s="3" t="s">
        <v>3528</v>
      </c>
      <c r="F924" s="3" t="s">
        <v>4334</v>
      </c>
      <c r="G924" s="17" t="str">
        <f t="shared" si="152"/>
        <v>KG-ARI-1903-00107-02529/42194910</v>
      </c>
      <c r="H924" s="18">
        <f>IF(G924="","",VLOOKUP(G924,WMS!$E$3:$Q$3000,7,FALSE))</f>
        <v>6</v>
      </c>
      <c r="I924" s="18">
        <f>IF(G924="","",VLOOKUP(G924,WMS!$E$3:$Q$3000,8,FALSE))</f>
        <v>10.8</v>
      </c>
      <c r="J924" s="18">
        <f>IF(G924="","",VLOOKUP(G924,WMS!$E$3:$Q$3000,13,FALSE))</f>
        <v>6.7000000000000004E-2</v>
      </c>
      <c r="K924" s="26" t="b">
        <f t="shared" si="153"/>
        <v>1</v>
      </c>
      <c r="L924" s="7">
        <v>14</v>
      </c>
      <c r="M924" s="27">
        <f>IF(G924="","",VLOOKUP(G924,WMS!$E$3:$U$3000,7,0)*L924)</f>
        <v>84</v>
      </c>
      <c r="N924" s="28" t="str">
        <f>IF(G924="","",VLOOKUP(G924,WMS!$E$3:$U$3000,17,0))</f>
        <v>A25-302</v>
      </c>
      <c r="O924" s="29">
        <f t="shared" si="154"/>
        <v>151.20000000000002</v>
      </c>
      <c r="P924" s="29">
        <f t="shared" si="155"/>
        <v>0.93800000000000006</v>
      </c>
      <c r="Q924" s="26" t="str">
        <f>IF(G924="","",VLOOKUP(G924,WMS!$E$3:$G$3000,2,FALSE))</f>
        <v>KAS19032103</v>
      </c>
      <c r="R924" s="26" t="str">
        <f>IF(G924="","",VLOOKUP(G924,WMS!$E$3:$G$3000,3,FALSE))</f>
        <v>KAS1903210302</v>
      </c>
      <c r="S924" s="17" t="str">
        <f>IF(R924="","",VLOOKUP(R924,CUSTOMS!$E$3:$N$2548,2,FALSE))</f>
        <v>9403200000</v>
      </c>
      <c r="T924" s="17" t="str">
        <f>IF(R924="","",VLOOKUP(R924,CUSTOMS!$E$3:$N$2548,3,FALSE))</f>
        <v>铁制挂衣架</v>
      </c>
      <c r="U924" s="18">
        <f t="shared" si="156"/>
        <v>84</v>
      </c>
      <c r="V924" s="18" t="str">
        <f>IF(R924="","",VLOOKUP(R924,CUSTOMS!$E$3:$N$2548,5,FALSE))</f>
        <v>只</v>
      </c>
      <c r="W924" s="33">
        <f>IF(R924="","",VLOOKUP(R924,CUSTOMS!$E$3:$N$2548,6,FALSE))</f>
        <v>3.68</v>
      </c>
      <c r="X924" s="33">
        <f t="shared" si="157"/>
        <v>309.12</v>
      </c>
      <c r="Y924" s="18" t="str">
        <f>IF(R924="","",VLOOKUP(R924,CUSTOMS!$E$3:$N$2548,8,FALSE))</f>
        <v>美元</v>
      </c>
      <c r="Z924" s="18" t="str">
        <f>IF(R924="","",VLOOKUP(R924,CUSTOMS!$E$3:$N$2548,9,FALSE))</f>
        <v>中国</v>
      </c>
      <c r="AA924" s="18" t="str">
        <f>IF(R924="","",VLOOKUP(R924,CUSTOMS!$E$3:$N$2548,10,FALSE))</f>
        <v>美国</v>
      </c>
      <c r="AB924" s="33">
        <f>IF(R924="","",VLOOKUP(G924,WMS!$E$3:$T$3000,15,FALSE))</f>
        <v>1.4400000000000002</v>
      </c>
      <c r="AC924" s="33">
        <f t="shared" si="158"/>
        <v>120.96000000000001</v>
      </c>
      <c r="AD924" s="33" t="str">
        <f>IF(S924="","",VLOOKUP(S924,海关监管条件!$A$1:$B$3000,2,FALSE))</f>
        <v xml:space="preserve">无 </v>
      </c>
    </row>
    <row r="925" spans="1:30">
      <c r="A925" s="2">
        <v>43676</v>
      </c>
      <c r="B925" s="2">
        <v>43680</v>
      </c>
      <c r="C925" s="2" t="s">
        <v>4322</v>
      </c>
      <c r="D925" s="3" t="s">
        <v>1470</v>
      </c>
      <c r="E925" s="3" t="s">
        <v>3528</v>
      </c>
      <c r="F925" s="3" t="s">
        <v>4335</v>
      </c>
      <c r="G925" s="17" t="str">
        <f t="shared" si="152"/>
        <v>KG-ARI-1903-00107-02529/42698036</v>
      </c>
      <c r="H925" s="18">
        <f>IF(G925="","",VLOOKUP(G925,WMS!$E$3:$Q$3000,7,FALSE))</f>
        <v>6</v>
      </c>
      <c r="I925" s="18">
        <f>IF(G925="","",VLOOKUP(G925,WMS!$E$3:$Q$3000,8,FALSE))</f>
        <v>1.5</v>
      </c>
      <c r="J925" s="18">
        <f>IF(G925="","",VLOOKUP(G925,WMS!$E$3:$Q$3000,13,FALSE))</f>
        <v>8.9999999999999993E-3</v>
      </c>
      <c r="K925" s="26" t="b">
        <f t="shared" si="153"/>
        <v>1</v>
      </c>
      <c r="L925" s="7">
        <v>2</v>
      </c>
      <c r="M925" s="27">
        <f>IF(G925="","",VLOOKUP(G925,WMS!$E$3:$U$3000,7,0)*L925)</f>
        <v>12</v>
      </c>
      <c r="N925" s="28" t="str">
        <f>IF(G925="","",VLOOKUP(G925,WMS!$E$3:$U$3000,17,0))</f>
        <v>A25-102</v>
      </c>
      <c r="O925" s="29">
        <f t="shared" si="154"/>
        <v>3</v>
      </c>
      <c r="P925" s="29">
        <f t="shared" si="155"/>
        <v>1.7999999999999999E-2</v>
      </c>
      <c r="Q925" s="26" t="str">
        <f>IF(G925="","",VLOOKUP(G925,WMS!$E$3:$G$3000,2,FALSE))</f>
        <v>KAS19032101</v>
      </c>
      <c r="R925" s="26" t="str">
        <f>IF(G925="","",VLOOKUP(G925,WMS!$E$3:$G$3000,3,FALSE))</f>
        <v>KAS1903210101</v>
      </c>
      <c r="S925" s="17" t="str">
        <f>IF(R925="","",VLOOKUP(R925,CUSTOMS!$E$3:$N$2548,2,FALSE))</f>
        <v>4421919090</v>
      </c>
      <c r="T925" s="17" t="str">
        <f>IF(R925="","",VLOOKUP(R925,CUSTOMS!$E$3:$N$2548,3,FALSE))</f>
        <v>竹制液瓶</v>
      </c>
      <c r="U925" s="18">
        <f t="shared" si="156"/>
        <v>12</v>
      </c>
      <c r="V925" s="18" t="str">
        <f>IF(R925="","",VLOOKUP(R925,CUSTOMS!$E$3:$N$2548,5,FALSE))</f>
        <v>只</v>
      </c>
      <c r="W925" s="33">
        <f>IF(R925="","",VLOOKUP(R925,CUSTOMS!$E$3:$N$2548,6,FALSE))</f>
        <v>1.56</v>
      </c>
      <c r="X925" s="33">
        <f t="shared" si="157"/>
        <v>18.72</v>
      </c>
      <c r="Y925" s="18" t="str">
        <f>IF(R925="","",VLOOKUP(R925,CUSTOMS!$E$3:$N$2548,8,FALSE))</f>
        <v>美元</v>
      </c>
      <c r="Z925" s="18" t="str">
        <f>IF(R925="","",VLOOKUP(R925,CUSTOMS!$E$3:$N$2548,9,FALSE))</f>
        <v>中国</v>
      </c>
      <c r="AA925" s="18" t="str">
        <f>IF(R925="","",VLOOKUP(R925,CUSTOMS!$E$3:$N$2548,10,FALSE))</f>
        <v>美国</v>
      </c>
      <c r="AB925" s="33">
        <f>IF(R925="","",VLOOKUP(G925,WMS!$E$3:$T$3000,15,FALSE))</f>
        <v>0.22333333333333336</v>
      </c>
      <c r="AC925" s="33">
        <f t="shared" si="158"/>
        <v>2.68</v>
      </c>
      <c r="AD925" s="33" t="str">
        <f>IF(S925="","",VLOOKUP(S925,海关监管条件!$A$1:$B$3000,2,FALSE))</f>
        <v>AB</v>
      </c>
    </row>
    <row r="926" spans="1:30">
      <c r="A926" s="2">
        <v>43676</v>
      </c>
      <c r="B926" s="2">
        <v>43680</v>
      </c>
      <c r="C926" s="2" t="s">
        <v>4322</v>
      </c>
      <c r="D926" s="3" t="s">
        <v>1470</v>
      </c>
      <c r="E926" s="3" t="s">
        <v>3528</v>
      </c>
      <c r="F926" s="3" t="s">
        <v>4336</v>
      </c>
      <c r="G926" s="17" t="str">
        <f t="shared" si="152"/>
        <v>KG-ARI-1903-00107-02529/42717904</v>
      </c>
      <c r="H926" s="18">
        <f>IF(G926="","",VLOOKUP(G926,WMS!$E$3:$Q$3000,7,FALSE))</f>
        <v>6</v>
      </c>
      <c r="I926" s="18">
        <f>IF(G926="","",VLOOKUP(G926,WMS!$E$3:$Q$3000,8,FALSE))</f>
        <v>3.4</v>
      </c>
      <c r="J926" s="18">
        <f>IF(G926="","",VLOOKUP(G926,WMS!$E$3:$Q$3000,13,FALSE))</f>
        <v>3.6999999999999998E-2</v>
      </c>
      <c r="K926" s="26" t="b">
        <f t="shared" si="153"/>
        <v>1</v>
      </c>
      <c r="L926" s="7">
        <v>2</v>
      </c>
      <c r="M926" s="27">
        <f>IF(G926="","",VLOOKUP(G926,WMS!$E$3:$U$3000,7,0)*L926)</f>
        <v>12</v>
      </c>
      <c r="N926" s="28" t="str">
        <f>IF(G926="","",VLOOKUP(G926,WMS!$E$3:$U$3000,17,0))</f>
        <v>A25-201</v>
      </c>
      <c r="O926" s="29">
        <f t="shared" si="154"/>
        <v>6.8</v>
      </c>
      <c r="P926" s="29">
        <f t="shared" si="155"/>
        <v>7.3999999999999996E-2</v>
      </c>
      <c r="Q926" s="26" t="str">
        <f>IF(G926="","",VLOOKUP(G926,WMS!$E$3:$G$3000,2,FALSE))</f>
        <v>KAS19032101</v>
      </c>
      <c r="R926" s="26" t="str">
        <f>IF(G926="","",VLOOKUP(G926,WMS!$E$3:$G$3000,3,FALSE))</f>
        <v>KAS1903210109</v>
      </c>
      <c r="S926" s="17" t="str">
        <f>IF(R926="","",VLOOKUP(R926,CUSTOMS!$E$3:$N$2548,2,FALSE))</f>
        <v>7323990000</v>
      </c>
      <c r="T926" s="17" t="str">
        <f>IF(R926="","",VLOOKUP(R926,CUSTOMS!$E$3:$N$2548,3,FALSE))</f>
        <v>铁制衣夹桶</v>
      </c>
      <c r="U926" s="18">
        <f t="shared" si="156"/>
        <v>12</v>
      </c>
      <c r="V926" s="18" t="str">
        <f>IF(R926="","",VLOOKUP(R926,CUSTOMS!$E$3:$N$2548,5,FALSE))</f>
        <v>只</v>
      </c>
      <c r="W926" s="33">
        <f>IF(R926="","",VLOOKUP(R926,CUSTOMS!$E$3:$N$2548,6,FALSE))</f>
        <v>1.9</v>
      </c>
      <c r="X926" s="33">
        <f t="shared" si="157"/>
        <v>22.799999999999997</v>
      </c>
      <c r="Y926" s="18" t="str">
        <f>IF(R926="","",VLOOKUP(R926,CUSTOMS!$E$3:$N$2548,8,FALSE))</f>
        <v>美元</v>
      </c>
      <c r="Z926" s="18" t="str">
        <f>IF(R926="","",VLOOKUP(R926,CUSTOMS!$E$3:$N$2548,9,FALSE))</f>
        <v>中国</v>
      </c>
      <c r="AA926" s="18" t="str">
        <f>IF(R926="","",VLOOKUP(R926,CUSTOMS!$E$3:$N$2548,10,FALSE))</f>
        <v>美国</v>
      </c>
      <c r="AB926" s="33">
        <f>IF(R926="","",VLOOKUP(G926,WMS!$E$3:$T$3000,15,FALSE))</f>
        <v>0.44999999999999996</v>
      </c>
      <c r="AC926" s="33">
        <f t="shared" si="158"/>
        <v>5.3999999999999995</v>
      </c>
      <c r="AD926" s="33" t="str">
        <f>IF(S926="","",VLOOKUP(S926,海关监管条件!$A$1:$B$3000,2,FALSE))</f>
        <v>A</v>
      </c>
    </row>
    <row r="927" spans="1:30">
      <c r="A927" s="2">
        <v>43676</v>
      </c>
      <c r="B927" s="2">
        <v>43680</v>
      </c>
      <c r="C927" s="2" t="s">
        <v>4322</v>
      </c>
      <c r="D927" s="3" t="s">
        <v>1470</v>
      </c>
      <c r="E927" s="3" t="s">
        <v>3528</v>
      </c>
      <c r="F927" s="3" t="s">
        <v>4337</v>
      </c>
      <c r="G927" s="17" t="str">
        <f t="shared" si="152"/>
        <v>KG-ARI-1903-00107-02529/42717911</v>
      </c>
      <c r="H927" s="18">
        <f>IF(G927="","",VLOOKUP(G927,WMS!$E$3:$Q$3000,7,FALSE))</f>
        <v>3</v>
      </c>
      <c r="I927" s="18">
        <f>IF(G927="","",VLOOKUP(G927,WMS!$E$3:$Q$3000,8,FALSE))</f>
        <v>3.4</v>
      </c>
      <c r="J927" s="18">
        <f>IF(G927="","",VLOOKUP(G927,WMS!$E$3:$Q$3000,13,FALSE))</f>
        <v>5.8000000000000003E-2</v>
      </c>
      <c r="K927" s="26" t="b">
        <f t="shared" si="153"/>
        <v>1</v>
      </c>
      <c r="L927" s="7">
        <v>4</v>
      </c>
      <c r="M927" s="27">
        <f>IF(G927="","",VLOOKUP(G927,WMS!$E$3:$U$3000,7,0)*L927)</f>
        <v>12</v>
      </c>
      <c r="N927" s="28" t="str">
        <f>IF(G927="","",VLOOKUP(G927,WMS!$E$3:$U$3000,17,0))</f>
        <v>A25-101</v>
      </c>
      <c r="O927" s="29">
        <f t="shared" si="154"/>
        <v>13.6</v>
      </c>
      <c r="P927" s="29">
        <f t="shared" si="155"/>
        <v>0.23200000000000001</v>
      </c>
      <c r="Q927" s="26" t="str">
        <f>IF(G927="","",VLOOKUP(G927,WMS!$E$3:$G$3000,2,FALSE))</f>
        <v>KAS19032101</v>
      </c>
      <c r="R927" s="26" t="str">
        <f>IF(G927="","",VLOOKUP(G927,WMS!$E$3:$G$3000,3,FALSE))</f>
        <v>KAS1903210107</v>
      </c>
      <c r="S927" s="17" t="str">
        <f>IF(R927="","",VLOOKUP(R927,CUSTOMS!$E$3:$N$2548,2,FALSE))</f>
        <v>7323990000</v>
      </c>
      <c r="T927" s="17" t="str">
        <f>IF(R927="","",VLOOKUP(R927,CUSTOMS!$E$3:$N$2548,3,FALSE))</f>
        <v>铁制手提篮</v>
      </c>
      <c r="U927" s="18">
        <f t="shared" si="156"/>
        <v>12</v>
      </c>
      <c r="V927" s="18" t="str">
        <f>IF(R927="","",VLOOKUP(R927,CUSTOMS!$E$3:$N$2548,5,FALSE))</f>
        <v>只</v>
      </c>
      <c r="W927" s="33">
        <f>IF(R927="","",VLOOKUP(R927,CUSTOMS!$E$3:$N$2548,6,FALSE))</f>
        <v>3.42</v>
      </c>
      <c r="X927" s="33">
        <f t="shared" si="157"/>
        <v>41.04</v>
      </c>
      <c r="Y927" s="18" t="str">
        <f>IF(R927="","",VLOOKUP(R927,CUSTOMS!$E$3:$N$2548,8,FALSE))</f>
        <v>美元</v>
      </c>
      <c r="Z927" s="18" t="str">
        <f>IF(R927="","",VLOOKUP(R927,CUSTOMS!$E$3:$N$2548,9,FALSE))</f>
        <v>中国</v>
      </c>
      <c r="AA927" s="18" t="str">
        <f>IF(R927="","",VLOOKUP(R927,CUSTOMS!$E$3:$N$2548,10,FALSE))</f>
        <v>美国</v>
      </c>
      <c r="AB927" s="33">
        <f>IF(R927="","",VLOOKUP(G927,WMS!$E$3:$T$3000,15,FALSE))</f>
        <v>0.83000000000000007</v>
      </c>
      <c r="AC927" s="33">
        <f t="shared" si="158"/>
        <v>9.9600000000000009</v>
      </c>
      <c r="AD927" s="33" t="str">
        <f>IF(S927="","",VLOOKUP(S927,海关监管条件!$A$1:$B$3000,2,FALSE))</f>
        <v>A</v>
      </c>
    </row>
    <row r="928" spans="1:30">
      <c r="A928" s="2">
        <v>43676</v>
      </c>
      <c r="B928" s="2">
        <v>43680</v>
      </c>
      <c r="C928" s="2" t="s">
        <v>4322</v>
      </c>
      <c r="D928" s="3" t="s">
        <v>1429</v>
      </c>
      <c r="E928" s="3" t="s">
        <v>3505</v>
      </c>
      <c r="F928" s="3" t="s">
        <v>4338</v>
      </c>
      <c r="G928" s="17" t="str">
        <f t="shared" si="152"/>
        <v>KG-ARI-1903-00107-02577/42215004</v>
      </c>
      <c r="H928" s="18">
        <f>IF(G928="","",VLOOKUP(G928,WMS!$E$3:$Q$3000,7,FALSE))</f>
        <v>24</v>
      </c>
      <c r="I928" s="18">
        <f>IF(G928="","",VLOOKUP(G928,WMS!$E$3:$Q$3000,8,FALSE))</f>
        <v>1.7</v>
      </c>
      <c r="J928" s="18">
        <f>IF(G928="","",VLOOKUP(G928,WMS!$E$3:$Q$3000,13,FALSE))</f>
        <v>5.0000000000000001E-3</v>
      </c>
      <c r="K928" s="26" t="b">
        <f t="shared" si="153"/>
        <v>1</v>
      </c>
      <c r="L928" s="7">
        <v>5</v>
      </c>
      <c r="M928" s="27">
        <f>IF(G928="","",VLOOKUP(G928,WMS!$E$3:$U$3000,7,0)*L928)</f>
        <v>120</v>
      </c>
      <c r="N928" s="28" t="str">
        <f>IF(G928="","",VLOOKUP(G928,WMS!$E$3:$U$3000,17,0))</f>
        <v>A16-101</v>
      </c>
      <c r="O928" s="29">
        <f t="shared" si="154"/>
        <v>8.5</v>
      </c>
      <c r="P928" s="29">
        <f t="shared" si="155"/>
        <v>2.5000000000000001E-2</v>
      </c>
      <c r="Q928" s="26" t="str">
        <f>IF(G928="","",VLOOKUP(G928,WMS!$E$3:$G$3000,2,FALSE))</f>
        <v>KAS19031804</v>
      </c>
      <c r="R928" s="26" t="str">
        <f>IF(G928="","",VLOOKUP(G928,WMS!$E$3:$G$3000,3,FALSE))</f>
        <v>KAS1903180401</v>
      </c>
      <c r="S928" s="17">
        <f>IF(R928="","",VLOOKUP(R928,CUSTOMS!$E$3:$N$2548,2,FALSE))</f>
        <v>3923290000</v>
      </c>
      <c r="T928" s="17" t="str">
        <f>IF(R928="","",VLOOKUP(R928,CUSTOMS!$E$3:$N$2548,3,FALSE))</f>
        <v>PP胶袋</v>
      </c>
      <c r="U928" s="18">
        <f t="shared" si="156"/>
        <v>120</v>
      </c>
      <c r="V928" s="18" t="str">
        <f>IF(R928="","",VLOOKUP(R928,CUSTOMS!$E$3:$N$2548,5,FALSE))</f>
        <v>袋</v>
      </c>
      <c r="W928" s="33">
        <f>IF(R928="","",VLOOKUP(R928,CUSTOMS!$E$3:$N$2548,6,FALSE))</f>
        <v>2.66</v>
      </c>
      <c r="X928" s="33">
        <f t="shared" si="157"/>
        <v>319.20000000000005</v>
      </c>
      <c r="Y928" s="18" t="str">
        <f>IF(R928="","",VLOOKUP(R928,CUSTOMS!$E$3:$N$2548,8,FALSE))</f>
        <v>港币</v>
      </c>
      <c r="Z928" s="18" t="str">
        <f>IF(R928="","",VLOOKUP(R928,CUSTOMS!$E$3:$N$2548,9,FALSE))</f>
        <v>中国</v>
      </c>
      <c r="AA928" s="18" t="str">
        <f>IF(R928="","",VLOOKUP(R928,CUSTOMS!$E$3:$N$2548,10,FALSE))</f>
        <v>美国</v>
      </c>
      <c r="AB928" s="33">
        <f>IF(R928="","",VLOOKUP(G928,WMS!$E$3:$T$3000,15,FALSE))</f>
        <v>7.0416666666666669E-2</v>
      </c>
      <c r="AC928" s="33">
        <f t="shared" si="158"/>
        <v>8.4500000000000011</v>
      </c>
      <c r="AD928" s="33" t="str">
        <f>IF(S928="","",VLOOKUP(S928,海关监管条件!$A$1:$B$3000,2,FALSE))</f>
        <v>无</v>
      </c>
    </row>
    <row r="929" spans="1:30">
      <c r="A929" s="2">
        <v>43676</v>
      </c>
      <c r="B929" s="2">
        <v>43680</v>
      </c>
      <c r="C929" s="2" t="s">
        <v>4322</v>
      </c>
      <c r="D929" s="3" t="s">
        <v>1429</v>
      </c>
      <c r="E929" s="3" t="s">
        <v>3505</v>
      </c>
      <c r="F929" s="3" t="s">
        <v>4339</v>
      </c>
      <c r="G929" s="17" t="str">
        <f t="shared" si="152"/>
        <v>KG-ARI-1903-00107-02577/42352730</v>
      </c>
      <c r="H929" s="18">
        <f>IF(G929="","",VLOOKUP(G929,WMS!$E$3:$Q$3000,7,FALSE))</f>
        <v>12</v>
      </c>
      <c r="I929" s="18">
        <f>IF(G929="","",VLOOKUP(G929,WMS!$E$3:$Q$3000,8,FALSE))</f>
        <v>0.85</v>
      </c>
      <c r="J929" s="18">
        <f>IF(G929="","",VLOOKUP(G929,WMS!$E$3:$Q$3000,13,FALSE))</f>
        <v>4.0000000000000001E-3</v>
      </c>
      <c r="K929" s="26" t="b">
        <f t="shared" si="153"/>
        <v>1</v>
      </c>
      <c r="L929" s="7">
        <v>2</v>
      </c>
      <c r="M929" s="27">
        <f>IF(G929="","",VLOOKUP(G929,WMS!$E$3:$U$3000,7,0)*L929)</f>
        <v>24</v>
      </c>
      <c r="N929" s="28" t="str">
        <f>IF(G929="","",VLOOKUP(G929,WMS!$E$3:$U$3000,17,0))</f>
        <v>A16-101</v>
      </c>
      <c r="O929" s="29">
        <f t="shared" si="154"/>
        <v>1.7</v>
      </c>
      <c r="P929" s="29">
        <f t="shared" si="155"/>
        <v>8.0000000000000002E-3</v>
      </c>
      <c r="Q929" s="26" t="str">
        <f>IF(G929="","",VLOOKUP(G929,WMS!$E$3:$G$3000,2,FALSE))</f>
        <v>KAS19031804</v>
      </c>
      <c r="R929" s="26" t="str">
        <f>IF(G929="","",VLOOKUP(G929,WMS!$E$3:$G$3000,3,FALSE))</f>
        <v>KAS1903180405</v>
      </c>
      <c r="S929" s="17">
        <f>IF(R929="","",VLOOKUP(R929,CUSTOMS!$E$3:$N$2548,2,FALSE))</f>
        <v>4819400000</v>
      </c>
      <c r="T929" s="17" t="str">
        <f>IF(R929="","",VLOOKUP(R929,CUSTOMS!$E$3:$N$2548,3,FALSE))</f>
        <v>纸袋</v>
      </c>
      <c r="U929" s="18">
        <f t="shared" si="156"/>
        <v>24</v>
      </c>
      <c r="V929" s="18" t="str">
        <f>IF(R929="","",VLOOKUP(R929,CUSTOMS!$E$3:$N$2548,5,FALSE))</f>
        <v>袋</v>
      </c>
      <c r="W929" s="33">
        <f>IF(R929="","",VLOOKUP(R929,CUSTOMS!$E$3:$N$2548,6,FALSE))</f>
        <v>6.63</v>
      </c>
      <c r="X929" s="33">
        <f t="shared" si="157"/>
        <v>159.12</v>
      </c>
      <c r="Y929" s="18" t="str">
        <f>IF(R929="","",VLOOKUP(R929,CUSTOMS!$E$3:$N$2548,8,FALSE))</f>
        <v>港币</v>
      </c>
      <c r="Z929" s="18" t="str">
        <f>IF(R929="","",VLOOKUP(R929,CUSTOMS!$E$3:$N$2548,9,FALSE))</f>
        <v>中国</v>
      </c>
      <c r="AA929" s="18" t="str">
        <f>IF(R929="","",VLOOKUP(R929,CUSTOMS!$E$3:$N$2548,10,FALSE))</f>
        <v>美国</v>
      </c>
      <c r="AB929" s="33">
        <f>IF(R929="","",VLOOKUP(G929,WMS!$E$3:$T$3000,15,FALSE))</f>
        <v>6.083333333333333E-2</v>
      </c>
      <c r="AC929" s="33">
        <f t="shared" si="158"/>
        <v>1.46</v>
      </c>
      <c r="AD929" s="33" t="str">
        <f>IF(S929="","",VLOOKUP(S929,海关监管条件!$A$1:$B$3000,2,FALSE))</f>
        <v>无</v>
      </c>
    </row>
    <row r="930" spans="1:30">
      <c r="A930" s="2">
        <v>43676</v>
      </c>
      <c r="B930" s="2">
        <v>43680</v>
      </c>
      <c r="C930" s="2" t="s">
        <v>4322</v>
      </c>
      <c r="D930" s="3" t="s">
        <v>1360</v>
      </c>
      <c r="E930" s="3" t="s">
        <v>3486</v>
      </c>
      <c r="F930" s="3" t="s">
        <v>4340</v>
      </c>
      <c r="G930" s="17" t="str">
        <f t="shared" si="152"/>
        <v>KG-ARI-1903-00109-02595/69149061</v>
      </c>
      <c r="H930" s="18">
        <f>IF(G930="","",VLOOKUP(G930,WMS!$E$3:$Q$3000,7,FALSE))</f>
        <v>6</v>
      </c>
      <c r="I930" s="18">
        <f>IF(G930="","",VLOOKUP(G930,WMS!$E$3:$Q$3000,8,FALSE))</f>
        <v>4.4000000000000004</v>
      </c>
      <c r="J930" s="18">
        <f>IF(G930="","",VLOOKUP(G930,WMS!$E$3:$Q$3000,13,FALSE))</f>
        <v>0.113</v>
      </c>
      <c r="K930" s="26" t="b">
        <f t="shared" si="153"/>
        <v>1</v>
      </c>
      <c r="L930" s="7">
        <v>2</v>
      </c>
      <c r="M930" s="27">
        <f>IF(G930="","",VLOOKUP(G930,WMS!$E$3:$U$3000,7,0)*L930)</f>
        <v>12</v>
      </c>
      <c r="N930" s="28" t="str">
        <f>IF(G930="","",VLOOKUP(G930,WMS!$E$3:$U$3000,17,0))</f>
        <v>A18-304</v>
      </c>
      <c r="O930" s="29">
        <f t="shared" si="154"/>
        <v>8.8000000000000007</v>
      </c>
      <c r="P930" s="29">
        <f t="shared" si="155"/>
        <v>0.22600000000000001</v>
      </c>
      <c r="Q930" s="26" t="str">
        <f>IF(G930="","",VLOOKUP(G930,WMS!$E$3:$G$3000,2,FALSE))</f>
        <v>KAS19031501</v>
      </c>
      <c r="R930" s="26" t="str">
        <f>IF(G930="","",VLOOKUP(G930,WMS!$E$3:$G$3000,3,FALSE))</f>
        <v>KAS1903150103</v>
      </c>
      <c r="S930" s="17" t="str">
        <f>IF(R930="","",VLOOKUP(R930,CUSTOMS!$E$3:$N$2548,2,FALSE))</f>
        <v>4202220000</v>
      </c>
      <c r="T930" s="17" t="str">
        <f>IF(R930="","",VLOOKUP(R930,CUSTOMS!$E$3:$N$2548,3,FALSE))</f>
        <v>手提包（PU）</v>
      </c>
      <c r="U930" s="18">
        <f t="shared" si="156"/>
        <v>12</v>
      </c>
      <c r="V930" s="18" t="str">
        <f>IF(R930="","",VLOOKUP(R930,CUSTOMS!$E$3:$N$2548,5,FALSE))</f>
        <v>个</v>
      </c>
      <c r="W930" s="33">
        <f>IF(R930="","",VLOOKUP(R930,CUSTOMS!$E$3:$N$2548,6,FALSE))</f>
        <v>4.8909000000000002</v>
      </c>
      <c r="X930" s="33">
        <f t="shared" si="157"/>
        <v>58.690800000000003</v>
      </c>
      <c r="Y930" s="18" t="str">
        <f>IF(R930="","",VLOOKUP(R930,CUSTOMS!$E$3:$N$2548,8,FALSE))</f>
        <v>美元</v>
      </c>
      <c r="Z930" s="18" t="str">
        <f>IF(R930="","",VLOOKUP(R930,CUSTOMS!$E$3:$N$2548,9,FALSE))</f>
        <v>中国</v>
      </c>
      <c r="AA930" s="18" t="str">
        <f>IF(R930="","",VLOOKUP(R930,CUSTOMS!$E$3:$N$2548,10,FALSE))</f>
        <v>美国</v>
      </c>
      <c r="AB930" s="33">
        <f>IF(R930="","",VLOOKUP(G930,WMS!$E$3:$T$3000,15,FALSE))</f>
        <v>0.48000000000000004</v>
      </c>
      <c r="AC930" s="33">
        <f t="shared" si="158"/>
        <v>5.7600000000000007</v>
      </c>
      <c r="AD930" s="33" t="str">
        <f>IF(S930="","",VLOOKUP(S930,海关监管条件!$A$1:$B$3000,2,FALSE))</f>
        <v>无</v>
      </c>
    </row>
    <row r="931" spans="1:30">
      <c r="A931" s="2">
        <v>43676</v>
      </c>
      <c r="B931" s="2">
        <v>43680</v>
      </c>
      <c r="C931" s="2" t="s">
        <v>4322</v>
      </c>
      <c r="D931" s="3" t="s">
        <v>1360</v>
      </c>
      <c r="E931" s="3" t="s">
        <v>3486</v>
      </c>
      <c r="F931" s="3" t="s">
        <v>4341</v>
      </c>
      <c r="G931" s="17" t="str">
        <f t="shared" si="152"/>
        <v>KG-ARI-1903-00109-02595/69149078</v>
      </c>
      <c r="H931" s="18">
        <f>IF(G931="","",VLOOKUP(G931,WMS!$E$3:$Q$3000,7,FALSE))</f>
        <v>6</v>
      </c>
      <c r="I931" s="18">
        <f>IF(G931="","",VLOOKUP(G931,WMS!$E$3:$Q$3000,8,FALSE))</f>
        <v>4.4000000000000004</v>
      </c>
      <c r="J931" s="18">
        <f>IF(G931="","",VLOOKUP(G931,WMS!$E$3:$Q$3000,13,FALSE))</f>
        <v>0.113</v>
      </c>
      <c r="K931" s="26" t="b">
        <f t="shared" si="153"/>
        <v>1</v>
      </c>
      <c r="L931" s="7">
        <v>2</v>
      </c>
      <c r="M931" s="27">
        <f>IF(G931="","",VLOOKUP(G931,WMS!$E$3:$U$3000,7,0)*L931)</f>
        <v>12</v>
      </c>
      <c r="N931" s="28" t="str">
        <f>IF(G931="","",VLOOKUP(G931,WMS!$E$3:$U$3000,17,0))</f>
        <v>A18-304</v>
      </c>
      <c r="O931" s="29">
        <f t="shared" si="154"/>
        <v>8.8000000000000007</v>
      </c>
      <c r="P931" s="29">
        <f t="shared" si="155"/>
        <v>0.22600000000000001</v>
      </c>
      <c r="Q931" s="26" t="str">
        <f>IF(G931="","",VLOOKUP(G931,WMS!$E$3:$G$3000,2,FALSE))</f>
        <v>KAS19031501</v>
      </c>
      <c r="R931" s="26" t="str">
        <f>IF(G931="","",VLOOKUP(G931,WMS!$E$3:$G$3000,3,FALSE))</f>
        <v>KAS1903150103</v>
      </c>
      <c r="S931" s="17" t="str">
        <f>IF(R931="","",VLOOKUP(R931,CUSTOMS!$E$3:$N$2548,2,FALSE))</f>
        <v>4202220000</v>
      </c>
      <c r="T931" s="17" t="str">
        <f>IF(R931="","",VLOOKUP(R931,CUSTOMS!$E$3:$N$2548,3,FALSE))</f>
        <v>手提包（PU）</v>
      </c>
      <c r="U931" s="18">
        <f t="shared" si="156"/>
        <v>12</v>
      </c>
      <c r="V931" s="18" t="str">
        <f>IF(R931="","",VLOOKUP(R931,CUSTOMS!$E$3:$N$2548,5,FALSE))</f>
        <v>个</v>
      </c>
      <c r="W931" s="33">
        <f>IF(R931="","",VLOOKUP(R931,CUSTOMS!$E$3:$N$2548,6,FALSE))</f>
        <v>4.8909000000000002</v>
      </c>
      <c r="X931" s="33">
        <f t="shared" si="157"/>
        <v>58.690800000000003</v>
      </c>
      <c r="Y931" s="18" t="str">
        <f>IF(R931="","",VLOOKUP(R931,CUSTOMS!$E$3:$N$2548,8,FALSE))</f>
        <v>美元</v>
      </c>
      <c r="Z931" s="18" t="str">
        <f>IF(R931="","",VLOOKUP(R931,CUSTOMS!$E$3:$N$2548,9,FALSE))</f>
        <v>中国</v>
      </c>
      <c r="AA931" s="18" t="str">
        <f>IF(R931="","",VLOOKUP(R931,CUSTOMS!$E$3:$N$2548,10,FALSE))</f>
        <v>美国</v>
      </c>
      <c r="AB931" s="33">
        <f>IF(R931="","",VLOOKUP(G931,WMS!$E$3:$T$3000,15,FALSE))</f>
        <v>0.48000000000000004</v>
      </c>
      <c r="AC931" s="33">
        <f t="shared" si="158"/>
        <v>5.7600000000000007</v>
      </c>
      <c r="AD931" s="33" t="str">
        <f>IF(S931="","",VLOOKUP(S931,海关监管条件!$A$1:$B$3000,2,FALSE))</f>
        <v>无</v>
      </c>
    </row>
    <row r="932" spans="1:30">
      <c r="A932" s="2">
        <v>43676</v>
      </c>
      <c r="B932" s="2">
        <v>43680</v>
      </c>
      <c r="C932" s="2" t="s">
        <v>4322</v>
      </c>
      <c r="D932" s="3" t="s">
        <v>1360</v>
      </c>
      <c r="E932" s="3" t="s">
        <v>3487</v>
      </c>
      <c r="F932" s="3" t="s">
        <v>4342</v>
      </c>
      <c r="G932" s="17" t="str">
        <f t="shared" si="152"/>
        <v>KG-ARI-1903-00115-02891/69152313</v>
      </c>
      <c r="H932" s="18">
        <f>IF(G932="","",VLOOKUP(G932,WMS!$E$3:$Q$3000,7,FALSE))</f>
        <v>6</v>
      </c>
      <c r="I932" s="18">
        <f>IF(G932="","",VLOOKUP(G932,WMS!$E$3:$Q$3000,8,FALSE))</f>
        <v>5.6</v>
      </c>
      <c r="J932" s="18">
        <f>IF(G932="","",VLOOKUP(G932,WMS!$E$3:$Q$3000,13,FALSE))</f>
        <v>9.8000000000000004E-2</v>
      </c>
      <c r="K932" s="26" t="b">
        <f t="shared" si="153"/>
        <v>1</v>
      </c>
      <c r="L932" s="7">
        <v>2</v>
      </c>
      <c r="M932" s="27">
        <f>IF(G932="","",VLOOKUP(G932,WMS!$E$3:$U$3000,7,0)*L932)</f>
        <v>12</v>
      </c>
      <c r="N932" s="28" t="str">
        <f>IF(G932="","",VLOOKUP(G932,WMS!$E$3:$U$3000,17,0))</f>
        <v>A18-303</v>
      </c>
      <c r="O932" s="29">
        <f t="shared" si="154"/>
        <v>11.2</v>
      </c>
      <c r="P932" s="29">
        <f t="shared" si="155"/>
        <v>0.19600000000000001</v>
      </c>
      <c r="Q932" s="26" t="str">
        <f>IF(G932="","",VLOOKUP(G932,WMS!$E$3:$G$3000,2,FALSE))</f>
        <v>KAS19031501</v>
      </c>
      <c r="R932" s="26" t="str">
        <f>IF(G932="","",VLOOKUP(G932,WMS!$E$3:$G$3000,3,FALSE))</f>
        <v>KAS1903150103</v>
      </c>
      <c r="S932" s="17" t="str">
        <f>IF(R932="","",VLOOKUP(R932,CUSTOMS!$E$3:$N$2548,2,FALSE))</f>
        <v>4202220000</v>
      </c>
      <c r="T932" s="17" t="str">
        <f>IF(R932="","",VLOOKUP(R932,CUSTOMS!$E$3:$N$2548,3,FALSE))</f>
        <v>手提包（PU）</v>
      </c>
      <c r="U932" s="18">
        <f t="shared" si="156"/>
        <v>12</v>
      </c>
      <c r="V932" s="18" t="str">
        <f>IF(R932="","",VLOOKUP(R932,CUSTOMS!$E$3:$N$2548,5,FALSE))</f>
        <v>个</v>
      </c>
      <c r="W932" s="33">
        <f>IF(R932="","",VLOOKUP(R932,CUSTOMS!$E$3:$N$2548,6,FALSE))</f>
        <v>4.8909000000000002</v>
      </c>
      <c r="X932" s="33">
        <f t="shared" si="157"/>
        <v>58.690800000000003</v>
      </c>
      <c r="Y932" s="18" t="str">
        <f>IF(R932="","",VLOOKUP(R932,CUSTOMS!$E$3:$N$2548,8,FALSE))</f>
        <v>美元</v>
      </c>
      <c r="Z932" s="18" t="str">
        <f>IF(R932="","",VLOOKUP(R932,CUSTOMS!$E$3:$N$2548,9,FALSE))</f>
        <v>中国</v>
      </c>
      <c r="AA932" s="18" t="str">
        <f>IF(R932="","",VLOOKUP(R932,CUSTOMS!$E$3:$N$2548,10,FALSE))</f>
        <v>美国</v>
      </c>
      <c r="AB932" s="33">
        <f>IF(R932="","",VLOOKUP(G932,WMS!$E$3:$T$3000,15,FALSE))</f>
        <v>0.66</v>
      </c>
      <c r="AC932" s="33">
        <f t="shared" si="158"/>
        <v>7.92</v>
      </c>
      <c r="AD932" s="33" t="str">
        <f>IF(S932="","",VLOOKUP(S932,海关监管条件!$A$1:$B$3000,2,FALSE))</f>
        <v>无</v>
      </c>
    </row>
    <row r="933" spans="1:30">
      <c r="A933" s="2">
        <v>43676</v>
      </c>
      <c r="B933" s="2">
        <v>43680</v>
      </c>
      <c r="C933" s="2" t="s">
        <v>4322</v>
      </c>
      <c r="D933" s="3" t="s">
        <v>1360</v>
      </c>
      <c r="E933" s="3" t="s">
        <v>3487</v>
      </c>
      <c r="F933" s="3" t="s">
        <v>4343</v>
      </c>
      <c r="G933" s="17" t="str">
        <f t="shared" si="152"/>
        <v>KG-ARI-1903-00115-02891/69152320</v>
      </c>
      <c r="H933" s="18">
        <f>IF(G933="","",VLOOKUP(G933,WMS!$E$3:$Q$3000,7,FALSE))</f>
        <v>6</v>
      </c>
      <c r="I933" s="18">
        <f>IF(G933="","",VLOOKUP(G933,WMS!$E$3:$Q$3000,8,FALSE))</f>
        <v>5.4</v>
      </c>
      <c r="J933" s="18">
        <f>IF(G933="","",VLOOKUP(G933,WMS!$E$3:$Q$3000,13,FALSE))</f>
        <v>9.8000000000000004E-2</v>
      </c>
      <c r="K933" s="26" t="b">
        <f t="shared" si="153"/>
        <v>1</v>
      </c>
      <c r="L933" s="7">
        <v>2</v>
      </c>
      <c r="M933" s="27">
        <f>IF(G933="","",VLOOKUP(G933,WMS!$E$3:$U$3000,7,0)*L933)</f>
        <v>12</v>
      </c>
      <c r="N933" s="28" t="str">
        <f>IF(G933="","",VLOOKUP(G933,WMS!$E$3:$U$3000,17,0))</f>
        <v>A18-303</v>
      </c>
      <c r="O933" s="29">
        <f t="shared" si="154"/>
        <v>10.8</v>
      </c>
      <c r="P933" s="29">
        <f t="shared" si="155"/>
        <v>0.19600000000000001</v>
      </c>
      <c r="Q933" s="26" t="str">
        <f>IF(G933="","",VLOOKUP(G933,WMS!$E$3:$G$3000,2,FALSE))</f>
        <v>KAS19031501</v>
      </c>
      <c r="R933" s="26" t="str">
        <f>IF(G933="","",VLOOKUP(G933,WMS!$E$3:$G$3000,3,FALSE))</f>
        <v>KAS1903150103</v>
      </c>
      <c r="S933" s="17" t="str">
        <f>IF(R933="","",VLOOKUP(R933,CUSTOMS!$E$3:$N$2548,2,FALSE))</f>
        <v>4202220000</v>
      </c>
      <c r="T933" s="17" t="str">
        <f>IF(R933="","",VLOOKUP(R933,CUSTOMS!$E$3:$N$2548,3,FALSE))</f>
        <v>手提包（PU）</v>
      </c>
      <c r="U933" s="18">
        <f t="shared" si="156"/>
        <v>12</v>
      </c>
      <c r="V933" s="18" t="str">
        <f>IF(R933="","",VLOOKUP(R933,CUSTOMS!$E$3:$N$2548,5,FALSE))</f>
        <v>个</v>
      </c>
      <c r="W933" s="33">
        <f>IF(R933="","",VLOOKUP(R933,CUSTOMS!$E$3:$N$2548,6,FALSE))</f>
        <v>4.8909000000000002</v>
      </c>
      <c r="X933" s="33">
        <f t="shared" si="157"/>
        <v>58.690800000000003</v>
      </c>
      <c r="Y933" s="18" t="str">
        <f>IF(R933="","",VLOOKUP(R933,CUSTOMS!$E$3:$N$2548,8,FALSE))</f>
        <v>美元</v>
      </c>
      <c r="Z933" s="18" t="str">
        <f>IF(R933="","",VLOOKUP(R933,CUSTOMS!$E$3:$N$2548,9,FALSE))</f>
        <v>中国</v>
      </c>
      <c r="AA933" s="18" t="str">
        <f>IF(R933="","",VLOOKUP(R933,CUSTOMS!$E$3:$N$2548,10,FALSE))</f>
        <v>美国</v>
      </c>
      <c r="AB933" s="33">
        <f>IF(R933="","",VLOOKUP(G933,WMS!$E$3:$T$3000,15,FALSE))</f>
        <v>0.66</v>
      </c>
      <c r="AC933" s="33">
        <f t="shared" si="158"/>
        <v>7.92</v>
      </c>
      <c r="AD933" s="33" t="str">
        <f>IF(S933="","",VLOOKUP(S933,海关监管条件!$A$1:$B$3000,2,FALSE))</f>
        <v>无</v>
      </c>
    </row>
    <row r="934" spans="1:30">
      <c r="A934" s="2">
        <v>43676</v>
      </c>
      <c r="B934" s="2">
        <v>43680</v>
      </c>
      <c r="C934" s="2" t="s">
        <v>4322</v>
      </c>
      <c r="D934" s="3" t="s">
        <v>1369</v>
      </c>
      <c r="E934" s="3" t="s">
        <v>3490</v>
      </c>
      <c r="F934" s="3" t="s">
        <v>4344</v>
      </c>
      <c r="G934" s="17" t="str">
        <f t="shared" si="152"/>
        <v>KG-ARI-1903-00115-02896/69152009</v>
      </c>
      <c r="H934" s="18">
        <f>IF(G934="","",VLOOKUP(G934,WMS!$E$3:$Q$3000,7,FALSE))</f>
        <v>6</v>
      </c>
      <c r="I934" s="18">
        <f>IF(G934="","",VLOOKUP(G934,WMS!$E$3:$Q$3000,8,FALSE))</f>
        <v>1.35</v>
      </c>
      <c r="J934" s="18">
        <f>IF(G934="","",VLOOKUP(G934,WMS!$E$3:$Q$3000,13,FALSE))</f>
        <v>0.03</v>
      </c>
      <c r="K934" s="26" t="b">
        <f t="shared" si="153"/>
        <v>1</v>
      </c>
      <c r="L934" s="7">
        <v>2</v>
      </c>
      <c r="M934" s="27">
        <f>IF(G934="","",VLOOKUP(G934,WMS!$E$3:$U$3000,7,0)*L934)</f>
        <v>12</v>
      </c>
      <c r="N934" s="28" t="str">
        <f>IF(G934="","",VLOOKUP(G934,WMS!$E$3:$U$3000,17,0))</f>
        <v>A11-303</v>
      </c>
      <c r="O934" s="29">
        <f t="shared" si="154"/>
        <v>2.7</v>
      </c>
      <c r="P934" s="29">
        <f t="shared" si="155"/>
        <v>0.06</v>
      </c>
      <c r="Q934" s="26" t="str">
        <f>IF(G934="","",VLOOKUP(G934,WMS!$E$3:$G$3000,2,FALSE))</f>
        <v>KAS19031503</v>
      </c>
      <c r="R934" s="26" t="str">
        <f>IF(G934="","",VLOOKUP(G934,WMS!$E$3:$G$3000,3,FALSE))</f>
        <v>KAS1903150305</v>
      </c>
      <c r="S934" s="17" t="str">
        <f>IF(R934="","",VLOOKUP(R934,CUSTOMS!$E$3:$N$2548,2,FALSE))</f>
        <v>4202129000</v>
      </c>
      <c r="T934" s="17" t="str">
        <f>IF(R934="","",VLOOKUP(R934,CUSTOMS!$E$3:$N$2548,3,FALSE))</f>
        <v>腰包</v>
      </c>
      <c r="U934" s="18">
        <f t="shared" si="156"/>
        <v>12</v>
      </c>
      <c r="V934" s="18" t="str">
        <f>IF(R934="","",VLOOKUP(R934,CUSTOMS!$E$3:$N$2548,5,FALSE))</f>
        <v>个</v>
      </c>
      <c r="W934" s="33">
        <f>IF(R934="","",VLOOKUP(R934,CUSTOMS!$E$3:$N$2548,6,FALSE))</f>
        <v>2</v>
      </c>
      <c r="X934" s="33">
        <f t="shared" si="157"/>
        <v>24</v>
      </c>
      <c r="Y934" s="18" t="str">
        <f>IF(R934="","",VLOOKUP(R934,CUSTOMS!$E$3:$N$2548,8,FALSE))</f>
        <v>美元</v>
      </c>
      <c r="Z934" s="18" t="str">
        <f>IF(R934="","",VLOOKUP(R934,CUSTOMS!$E$3:$N$2548,9,FALSE))</f>
        <v>中国</v>
      </c>
      <c r="AA934" s="18" t="str">
        <f>IF(R934="","",VLOOKUP(R934,CUSTOMS!$E$3:$N$2548,10,FALSE))</f>
        <v>美国</v>
      </c>
      <c r="AB934" s="33">
        <f>IF(R934="","",VLOOKUP(G934,WMS!$E$3:$T$3000,15,FALSE))</f>
        <v>0.13500000000000001</v>
      </c>
      <c r="AC934" s="33">
        <f t="shared" si="158"/>
        <v>1.62</v>
      </c>
      <c r="AD934" s="33" t="str">
        <f>IF(S934="","",VLOOKUP(S934,海关监管条件!$A$1:$B$3000,2,FALSE))</f>
        <v>无</v>
      </c>
    </row>
    <row r="935" spans="1:30">
      <c r="A935" s="2">
        <v>43676</v>
      </c>
      <c r="B935" s="2">
        <v>43680</v>
      </c>
      <c r="C935" s="2" t="s">
        <v>4322</v>
      </c>
      <c r="D935" s="3" t="s">
        <v>1369</v>
      </c>
      <c r="E935" s="3" t="s">
        <v>3490</v>
      </c>
      <c r="F935" s="3" t="s">
        <v>4345</v>
      </c>
      <c r="G935" s="17" t="str">
        <f t="shared" si="152"/>
        <v>KG-ARI-1903-00115-02896/69160370</v>
      </c>
      <c r="H935" s="18">
        <f>IF(G935="","",VLOOKUP(G935,WMS!$E$3:$Q$3000,7,FALSE))</f>
        <v>6</v>
      </c>
      <c r="I935" s="18">
        <f>IF(G935="","",VLOOKUP(G935,WMS!$E$3:$Q$3000,8,FALSE))</f>
        <v>3.1</v>
      </c>
      <c r="J935" s="18">
        <f>IF(G935="","",VLOOKUP(G935,WMS!$E$3:$Q$3000,13,FALSE))</f>
        <v>6.6000000000000003E-2</v>
      </c>
      <c r="K935" s="26" t="b">
        <f t="shared" si="153"/>
        <v>1</v>
      </c>
      <c r="L935" s="7">
        <v>2</v>
      </c>
      <c r="M935" s="27">
        <f>IF(G935="","",VLOOKUP(G935,WMS!$E$3:$U$3000,7,0)*L935)</f>
        <v>12</v>
      </c>
      <c r="N935" s="28" t="str">
        <f>IF(G935="","",VLOOKUP(G935,WMS!$E$3:$U$3000,17,0))</f>
        <v>A11-103</v>
      </c>
      <c r="O935" s="29">
        <f t="shared" si="154"/>
        <v>6.2</v>
      </c>
      <c r="P935" s="29">
        <f t="shared" si="155"/>
        <v>0.13200000000000001</v>
      </c>
      <c r="Q935" s="26" t="str">
        <f>IF(G935="","",VLOOKUP(G935,WMS!$E$3:$G$3000,2,FALSE))</f>
        <v>KAS19031503</v>
      </c>
      <c r="R935" s="26" t="str">
        <f>IF(G935="","",VLOOKUP(G935,WMS!$E$3:$G$3000,3,FALSE))</f>
        <v>KAS1903150304</v>
      </c>
      <c r="S935" s="17" t="str">
        <f>IF(R935="","",VLOOKUP(R935,CUSTOMS!$E$3:$N$2548,2,FALSE))</f>
        <v>4202129000</v>
      </c>
      <c r="T935" s="17" t="str">
        <f>IF(R935="","",VLOOKUP(R935,CUSTOMS!$E$3:$N$2548,3,FALSE))</f>
        <v>背包</v>
      </c>
      <c r="U935" s="18">
        <f t="shared" si="156"/>
        <v>12</v>
      </c>
      <c r="V935" s="18" t="str">
        <f>IF(R935="","",VLOOKUP(R935,CUSTOMS!$E$3:$N$2548,5,FALSE))</f>
        <v>个</v>
      </c>
      <c r="W935" s="33">
        <f>IF(R935="","",VLOOKUP(R935,CUSTOMS!$E$3:$N$2548,6,FALSE))</f>
        <v>3.2</v>
      </c>
      <c r="X935" s="33">
        <f t="shared" si="157"/>
        <v>38.400000000000006</v>
      </c>
      <c r="Y935" s="18" t="str">
        <f>IF(R935="","",VLOOKUP(R935,CUSTOMS!$E$3:$N$2548,8,FALSE))</f>
        <v>美元</v>
      </c>
      <c r="Z935" s="18" t="str">
        <f>IF(R935="","",VLOOKUP(R935,CUSTOMS!$E$3:$N$2548,9,FALSE))</f>
        <v>中国</v>
      </c>
      <c r="AA935" s="18" t="str">
        <f>IF(R935="","",VLOOKUP(R935,CUSTOMS!$E$3:$N$2548,10,FALSE))</f>
        <v>美国</v>
      </c>
      <c r="AB935" s="33">
        <f>IF(R935="","",VLOOKUP(G935,WMS!$E$3:$T$3000,15,FALSE))</f>
        <v>0.34666666666666668</v>
      </c>
      <c r="AC935" s="33">
        <f t="shared" si="158"/>
        <v>4.16</v>
      </c>
      <c r="AD935" s="33" t="str">
        <f>IF(S935="","",VLOOKUP(S935,海关监管条件!$A$1:$B$3000,2,FALSE))</f>
        <v>无</v>
      </c>
    </row>
    <row r="936" spans="1:30">
      <c r="A936" s="2">
        <v>43676</v>
      </c>
      <c r="B936" s="2">
        <v>43680</v>
      </c>
      <c r="C936" s="2" t="s">
        <v>4322</v>
      </c>
      <c r="D936" s="3" t="s">
        <v>1369</v>
      </c>
      <c r="E936" s="3" t="s">
        <v>3490</v>
      </c>
      <c r="F936" s="3" t="s">
        <v>4346</v>
      </c>
      <c r="G936" s="17" t="str">
        <f t="shared" si="152"/>
        <v>KG-ARI-1903-00115-02896/69160387</v>
      </c>
      <c r="H936" s="18">
        <f>IF(G936="","",VLOOKUP(G936,WMS!$E$3:$Q$3000,7,FALSE))</f>
        <v>6</v>
      </c>
      <c r="I936" s="18">
        <f>IF(G936="","",VLOOKUP(G936,WMS!$E$3:$Q$3000,8,FALSE))</f>
        <v>3</v>
      </c>
      <c r="J936" s="18">
        <f>IF(G936="","",VLOOKUP(G936,WMS!$E$3:$Q$3000,13,FALSE))</f>
        <v>6.6000000000000003E-2</v>
      </c>
      <c r="K936" s="26" t="b">
        <f t="shared" si="153"/>
        <v>1</v>
      </c>
      <c r="L936" s="7">
        <v>2</v>
      </c>
      <c r="M936" s="27">
        <f>IF(G936="","",VLOOKUP(G936,WMS!$E$3:$U$3000,7,0)*L936)</f>
        <v>12</v>
      </c>
      <c r="N936" s="28" t="str">
        <f>IF(G936="","",VLOOKUP(G936,WMS!$E$3:$U$3000,17,0))</f>
        <v>A11-303</v>
      </c>
      <c r="O936" s="29">
        <f t="shared" si="154"/>
        <v>6</v>
      </c>
      <c r="P936" s="29">
        <f t="shared" si="155"/>
        <v>0.13200000000000001</v>
      </c>
      <c r="Q936" s="26" t="str">
        <f>IF(G936="","",VLOOKUP(G936,WMS!$E$3:$G$3000,2,FALSE))</f>
        <v>KAS19031503</v>
      </c>
      <c r="R936" s="26" t="str">
        <f>IF(G936="","",VLOOKUP(G936,WMS!$E$3:$G$3000,3,FALSE))</f>
        <v>KAS1903150304</v>
      </c>
      <c r="S936" s="17" t="str">
        <f>IF(R936="","",VLOOKUP(R936,CUSTOMS!$E$3:$N$2548,2,FALSE))</f>
        <v>4202129000</v>
      </c>
      <c r="T936" s="17" t="str">
        <f>IF(R936="","",VLOOKUP(R936,CUSTOMS!$E$3:$N$2548,3,FALSE))</f>
        <v>背包</v>
      </c>
      <c r="U936" s="18">
        <f t="shared" si="156"/>
        <v>12</v>
      </c>
      <c r="V936" s="18" t="str">
        <f>IF(R936="","",VLOOKUP(R936,CUSTOMS!$E$3:$N$2548,5,FALSE))</f>
        <v>个</v>
      </c>
      <c r="W936" s="33">
        <f>IF(R936="","",VLOOKUP(R936,CUSTOMS!$E$3:$N$2548,6,FALSE))</f>
        <v>3.2</v>
      </c>
      <c r="X936" s="33">
        <f t="shared" si="157"/>
        <v>38.400000000000006</v>
      </c>
      <c r="Y936" s="18" t="str">
        <f>IF(R936="","",VLOOKUP(R936,CUSTOMS!$E$3:$N$2548,8,FALSE))</f>
        <v>美元</v>
      </c>
      <c r="Z936" s="18" t="str">
        <f>IF(R936="","",VLOOKUP(R936,CUSTOMS!$E$3:$N$2548,9,FALSE))</f>
        <v>中国</v>
      </c>
      <c r="AA936" s="18" t="str">
        <f>IF(R936="","",VLOOKUP(R936,CUSTOMS!$E$3:$N$2548,10,FALSE))</f>
        <v>美国</v>
      </c>
      <c r="AB936" s="33">
        <f>IF(R936="","",VLOOKUP(G936,WMS!$E$3:$T$3000,15,FALSE))</f>
        <v>0.32333333333333331</v>
      </c>
      <c r="AC936" s="33">
        <f t="shared" si="158"/>
        <v>3.88</v>
      </c>
      <c r="AD936" s="33" t="str">
        <f>IF(S936="","",VLOOKUP(S936,海关监管条件!$A$1:$B$3000,2,FALSE))</f>
        <v>无</v>
      </c>
    </row>
    <row r="937" spans="1:30">
      <c r="A937" s="2">
        <v>43676</v>
      </c>
      <c r="B937" s="2">
        <v>43680</v>
      </c>
      <c r="C937" s="2" t="s">
        <v>4322</v>
      </c>
      <c r="D937" s="3" t="s">
        <v>1369</v>
      </c>
      <c r="E937" s="3" t="s">
        <v>3490</v>
      </c>
      <c r="F937" s="3" t="s">
        <v>4347</v>
      </c>
      <c r="G937" s="17" t="str">
        <f t="shared" si="152"/>
        <v>KG-ARI-1903-00115-02896/69188800</v>
      </c>
      <c r="H937" s="18">
        <f>IF(G937="","",VLOOKUP(G937,WMS!$E$3:$Q$3000,7,FALSE))</f>
        <v>12</v>
      </c>
      <c r="I937" s="18">
        <f>IF(G937="","",VLOOKUP(G937,WMS!$E$3:$Q$3000,8,FALSE))</f>
        <v>2.1</v>
      </c>
      <c r="J937" s="18">
        <f>IF(G937="","",VLOOKUP(G937,WMS!$E$3:$Q$3000,13,FALSE))</f>
        <v>1.4E-2</v>
      </c>
      <c r="K937" s="26" t="b">
        <f t="shared" si="153"/>
        <v>1</v>
      </c>
      <c r="L937" s="7">
        <v>1</v>
      </c>
      <c r="M937" s="27">
        <f>IF(G937="","",VLOOKUP(G937,WMS!$E$3:$U$3000,7,0)*L937)</f>
        <v>12</v>
      </c>
      <c r="N937" s="28" t="str">
        <f>IF(G937="","",VLOOKUP(G937,WMS!$E$3:$U$3000,17,0))</f>
        <v>A11-303</v>
      </c>
      <c r="O937" s="29">
        <f t="shared" si="154"/>
        <v>2.1</v>
      </c>
      <c r="P937" s="29">
        <f t="shared" si="155"/>
        <v>1.4E-2</v>
      </c>
      <c r="Q937" s="26" t="str">
        <f>IF(G937="","",VLOOKUP(G937,WMS!$E$3:$G$3000,2,FALSE))</f>
        <v>KAS19031503</v>
      </c>
      <c r="R937" s="26" t="str">
        <f>IF(G937="","",VLOOKUP(G937,WMS!$E$3:$G$3000,3,FALSE))</f>
        <v>KAS1903150301</v>
      </c>
      <c r="S937" s="17" t="str">
        <f>IF(R937="","",VLOOKUP(R937,CUSTOMS!$E$3:$N$2548,2,FALSE))</f>
        <v>4202129000</v>
      </c>
      <c r="T937" s="17" t="str">
        <f>IF(R937="","",VLOOKUP(R937,CUSTOMS!$E$3:$N$2548,3,FALSE))</f>
        <v>斜挎包</v>
      </c>
      <c r="U937" s="18">
        <f t="shared" si="156"/>
        <v>12</v>
      </c>
      <c r="V937" s="18" t="str">
        <f>IF(R937="","",VLOOKUP(R937,CUSTOMS!$E$3:$N$2548,5,FALSE))</f>
        <v>个</v>
      </c>
      <c r="W937" s="33">
        <f>IF(R937="","",VLOOKUP(R937,CUSTOMS!$E$3:$N$2548,6,FALSE))</f>
        <v>2.5</v>
      </c>
      <c r="X937" s="33">
        <f t="shared" si="157"/>
        <v>30</v>
      </c>
      <c r="Y937" s="18" t="str">
        <f>IF(R937="","",VLOOKUP(R937,CUSTOMS!$E$3:$N$2548,8,FALSE))</f>
        <v>美元</v>
      </c>
      <c r="Z937" s="18" t="str">
        <f>IF(R937="","",VLOOKUP(R937,CUSTOMS!$E$3:$N$2548,9,FALSE))</f>
        <v>中国</v>
      </c>
      <c r="AA937" s="18" t="str">
        <f>IF(R937="","",VLOOKUP(R937,CUSTOMS!$E$3:$N$2548,10,FALSE))</f>
        <v>美国</v>
      </c>
      <c r="AB937" s="33">
        <f>IF(R937="","",VLOOKUP(G937,WMS!$E$3:$T$3000,15,FALSE))</f>
        <v>0.20833333333333334</v>
      </c>
      <c r="AC937" s="33">
        <f t="shared" si="158"/>
        <v>2.5</v>
      </c>
      <c r="AD937" s="33" t="str">
        <f>IF(S937="","",VLOOKUP(S937,海关监管条件!$A$1:$B$3000,2,FALSE))</f>
        <v>无</v>
      </c>
    </row>
    <row r="938" spans="1:30">
      <c r="A938" s="2">
        <v>43676</v>
      </c>
      <c r="B938" s="2">
        <v>43680</v>
      </c>
      <c r="C938" s="2" t="s">
        <v>4322</v>
      </c>
      <c r="D938" s="3" t="s">
        <v>1369</v>
      </c>
      <c r="E938" s="3" t="s">
        <v>3490</v>
      </c>
      <c r="F938" s="3" t="s">
        <v>4348</v>
      </c>
      <c r="G938" s="17" t="str">
        <f t="shared" si="152"/>
        <v>KG-ARI-1903-00115-02896/69188831</v>
      </c>
      <c r="H938" s="18">
        <f>IF(G938="","",VLOOKUP(G938,WMS!$E$3:$Q$3000,7,FALSE))</f>
        <v>12</v>
      </c>
      <c r="I938" s="18">
        <f>IF(G938="","",VLOOKUP(G938,WMS!$E$3:$Q$3000,8,FALSE))</f>
        <v>2.8</v>
      </c>
      <c r="J938" s="18">
        <f>IF(G938="","",VLOOKUP(G938,WMS!$E$3:$Q$3000,13,FALSE))</f>
        <v>1.4E-2</v>
      </c>
      <c r="K938" s="26" t="b">
        <f t="shared" si="153"/>
        <v>1</v>
      </c>
      <c r="L938" s="7">
        <v>1</v>
      </c>
      <c r="M938" s="27">
        <f>IF(G938="","",VLOOKUP(G938,WMS!$E$3:$U$3000,7,0)*L938)</f>
        <v>12</v>
      </c>
      <c r="N938" s="28" t="str">
        <f>IF(G938="","",VLOOKUP(G938,WMS!$E$3:$U$3000,17,0))</f>
        <v>A11-303</v>
      </c>
      <c r="O938" s="29">
        <f t="shared" si="154"/>
        <v>2.8</v>
      </c>
      <c r="P938" s="29">
        <f t="shared" si="155"/>
        <v>1.4E-2</v>
      </c>
      <c r="Q938" s="26" t="str">
        <f>IF(G938="","",VLOOKUP(G938,WMS!$E$3:$G$3000,2,FALSE))</f>
        <v>KAS19031503</v>
      </c>
      <c r="R938" s="26" t="str">
        <f>IF(G938="","",VLOOKUP(G938,WMS!$E$3:$G$3000,3,FALSE))</f>
        <v>KAS1903150301</v>
      </c>
      <c r="S938" s="17" t="str">
        <f>IF(R938="","",VLOOKUP(R938,CUSTOMS!$E$3:$N$2548,2,FALSE))</f>
        <v>4202129000</v>
      </c>
      <c r="T938" s="17" t="str">
        <f>IF(R938="","",VLOOKUP(R938,CUSTOMS!$E$3:$N$2548,3,FALSE))</f>
        <v>斜挎包</v>
      </c>
      <c r="U938" s="18">
        <f t="shared" si="156"/>
        <v>12</v>
      </c>
      <c r="V938" s="18" t="str">
        <f>IF(R938="","",VLOOKUP(R938,CUSTOMS!$E$3:$N$2548,5,FALSE))</f>
        <v>个</v>
      </c>
      <c r="W938" s="33">
        <f>IF(R938="","",VLOOKUP(R938,CUSTOMS!$E$3:$N$2548,6,FALSE))</f>
        <v>2.5</v>
      </c>
      <c r="X938" s="33">
        <f t="shared" si="157"/>
        <v>30</v>
      </c>
      <c r="Y938" s="18" t="str">
        <f>IF(R938="","",VLOOKUP(R938,CUSTOMS!$E$3:$N$2548,8,FALSE))</f>
        <v>美元</v>
      </c>
      <c r="Z938" s="18" t="str">
        <f>IF(R938="","",VLOOKUP(R938,CUSTOMS!$E$3:$N$2548,9,FALSE))</f>
        <v>中国</v>
      </c>
      <c r="AA938" s="18" t="str">
        <f>IF(R938="","",VLOOKUP(R938,CUSTOMS!$E$3:$N$2548,10,FALSE))</f>
        <v>美国</v>
      </c>
      <c r="AB938" s="33">
        <f>IF(R938="","",VLOOKUP(G938,WMS!$E$3:$T$3000,15,FALSE))</f>
        <v>0.20833333333333334</v>
      </c>
      <c r="AC938" s="33">
        <f t="shared" si="158"/>
        <v>2.5</v>
      </c>
      <c r="AD938" s="33" t="str">
        <f>IF(S938="","",VLOOKUP(S938,海关监管条件!$A$1:$B$3000,2,FALSE))</f>
        <v>无</v>
      </c>
    </row>
    <row r="939" spans="1:30">
      <c r="A939" s="2">
        <v>43676</v>
      </c>
      <c r="B939" s="2">
        <v>43680</v>
      </c>
      <c r="C939" s="2" t="s">
        <v>4322</v>
      </c>
      <c r="D939" s="3" t="s">
        <v>1369</v>
      </c>
      <c r="E939" s="3" t="s">
        <v>3492</v>
      </c>
      <c r="F939" s="3" t="s">
        <v>4349</v>
      </c>
      <c r="G939" s="17" t="str">
        <f t="shared" si="152"/>
        <v>KG-ARI-1903-00115-02897/69064357</v>
      </c>
      <c r="H939" s="18">
        <f>IF(G939="","",VLOOKUP(G939,WMS!$E$3:$Q$3000,7,FALSE))</f>
        <v>6</v>
      </c>
      <c r="I939" s="18">
        <f>IF(G939="","",VLOOKUP(G939,WMS!$E$3:$Q$3000,8,FALSE))</f>
        <v>3.6</v>
      </c>
      <c r="J939" s="18">
        <f>IF(G939="","",VLOOKUP(G939,WMS!$E$3:$Q$3000,13,FALSE))</f>
        <v>3.5999999999999997E-2</v>
      </c>
      <c r="K939" s="26" t="b">
        <f t="shared" si="153"/>
        <v>1</v>
      </c>
      <c r="L939" s="7">
        <v>3</v>
      </c>
      <c r="M939" s="27">
        <f>IF(G939="","",VLOOKUP(G939,WMS!$E$3:$U$3000,7,0)*L939)</f>
        <v>18</v>
      </c>
      <c r="N939" s="28" t="str">
        <f>IF(G939="","",VLOOKUP(G939,WMS!$E$3:$U$3000,17,0))</f>
        <v>A11-303</v>
      </c>
      <c r="O939" s="29">
        <f t="shared" si="154"/>
        <v>10.8</v>
      </c>
      <c r="P939" s="29">
        <f t="shared" si="155"/>
        <v>0.10799999999999998</v>
      </c>
      <c r="Q939" s="26" t="str">
        <f>IF(G939="","",VLOOKUP(G939,WMS!$E$3:$G$3000,2,FALSE))</f>
        <v>KAS19031503</v>
      </c>
      <c r="R939" s="26" t="str">
        <f>IF(G939="","",VLOOKUP(G939,WMS!$E$3:$G$3000,3,FALSE))</f>
        <v>KAS1903150308</v>
      </c>
      <c r="S939" s="17" t="str">
        <f>IF(R939="","",VLOOKUP(R939,CUSTOMS!$E$3:$N$2548,2,FALSE))</f>
        <v>4202220000</v>
      </c>
      <c r="T939" s="17" t="str">
        <f>IF(R939="","",VLOOKUP(R939,CUSTOMS!$E$3:$N$2548,3,FALSE))</f>
        <v>手提包</v>
      </c>
      <c r="U939" s="18">
        <f t="shared" si="156"/>
        <v>18</v>
      </c>
      <c r="V939" s="18" t="str">
        <f>IF(R939="","",VLOOKUP(R939,CUSTOMS!$E$3:$N$2548,5,FALSE))</f>
        <v>个</v>
      </c>
      <c r="W939" s="33">
        <f>IF(R939="","",VLOOKUP(R939,CUSTOMS!$E$3:$N$2548,6,FALSE))</f>
        <v>2.6</v>
      </c>
      <c r="X939" s="33">
        <f t="shared" si="157"/>
        <v>46.800000000000004</v>
      </c>
      <c r="Y939" s="18" t="str">
        <f>IF(R939="","",VLOOKUP(R939,CUSTOMS!$E$3:$N$2548,8,FALSE))</f>
        <v>美元</v>
      </c>
      <c r="Z939" s="18" t="str">
        <f>IF(R939="","",VLOOKUP(R939,CUSTOMS!$E$3:$N$2548,9,FALSE))</f>
        <v>中国</v>
      </c>
      <c r="AA939" s="18" t="str">
        <f>IF(R939="","",VLOOKUP(R939,CUSTOMS!$E$3:$N$2548,10,FALSE))</f>
        <v>美国</v>
      </c>
      <c r="AB939" s="33">
        <f>IF(R939="","",VLOOKUP(G939,WMS!$E$3:$T$3000,15,FALSE))</f>
        <v>0.47500000000000003</v>
      </c>
      <c r="AC939" s="33">
        <f t="shared" si="158"/>
        <v>8.5500000000000007</v>
      </c>
      <c r="AD939" s="33" t="str">
        <f>IF(S939="","",VLOOKUP(S939,海关监管条件!$A$1:$B$3000,2,FALSE))</f>
        <v>无</v>
      </c>
    </row>
    <row r="940" spans="1:30">
      <c r="A940" s="2">
        <v>43676</v>
      </c>
      <c r="B940" s="2">
        <v>43680</v>
      </c>
      <c r="C940" s="2" t="s">
        <v>4322</v>
      </c>
      <c r="D940" s="3" t="s">
        <v>1369</v>
      </c>
      <c r="E940" s="3" t="s">
        <v>3492</v>
      </c>
      <c r="F940" s="3" t="s">
        <v>4350</v>
      </c>
      <c r="G940" s="17" t="str">
        <f t="shared" si="152"/>
        <v>KG-ARI-1903-00115-02897/69064364</v>
      </c>
      <c r="H940" s="18">
        <f>IF(G940="","",VLOOKUP(G940,WMS!$E$3:$Q$3000,7,FALSE))</f>
        <v>6</v>
      </c>
      <c r="I940" s="18">
        <f>IF(G940="","",VLOOKUP(G940,WMS!$E$3:$Q$3000,8,FALSE))</f>
        <v>5.8</v>
      </c>
      <c r="J940" s="18">
        <f>IF(G940="","",VLOOKUP(G940,WMS!$E$3:$Q$3000,13,FALSE))</f>
        <v>9.5000000000000001E-2</v>
      </c>
      <c r="K940" s="26" t="b">
        <f t="shared" si="153"/>
        <v>1</v>
      </c>
      <c r="L940" s="7">
        <v>2</v>
      </c>
      <c r="M940" s="27">
        <f>IF(G940="","",VLOOKUP(G940,WMS!$E$3:$U$3000,7,0)*L940)</f>
        <v>12</v>
      </c>
      <c r="N940" s="28" t="str">
        <f>IF(G940="","",VLOOKUP(G940,WMS!$E$3:$U$3000,17,0))</f>
        <v>A11-303</v>
      </c>
      <c r="O940" s="29">
        <f t="shared" si="154"/>
        <v>11.6</v>
      </c>
      <c r="P940" s="29">
        <f t="shared" si="155"/>
        <v>0.19</v>
      </c>
      <c r="Q940" s="26" t="str">
        <f>IF(G940="","",VLOOKUP(G940,WMS!$E$3:$G$3000,2,FALSE))</f>
        <v>KAS19031503</v>
      </c>
      <c r="R940" s="26" t="str">
        <f>IF(G940="","",VLOOKUP(G940,WMS!$E$3:$G$3000,3,FALSE))</f>
        <v>KAS1903150308</v>
      </c>
      <c r="S940" s="17" t="str">
        <f>IF(R940="","",VLOOKUP(R940,CUSTOMS!$E$3:$N$2548,2,FALSE))</f>
        <v>4202220000</v>
      </c>
      <c r="T940" s="17" t="str">
        <f>IF(R940="","",VLOOKUP(R940,CUSTOMS!$E$3:$N$2548,3,FALSE))</f>
        <v>手提包</v>
      </c>
      <c r="U940" s="18">
        <f t="shared" si="156"/>
        <v>12</v>
      </c>
      <c r="V940" s="18" t="str">
        <f>IF(R940="","",VLOOKUP(R940,CUSTOMS!$E$3:$N$2548,5,FALSE))</f>
        <v>个</v>
      </c>
      <c r="W940" s="33">
        <f>IF(R940="","",VLOOKUP(R940,CUSTOMS!$E$3:$N$2548,6,FALSE))</f>
        <v>2.6</v>
      </c>
      <c r="X940" s="33">
        <f t="shared" si="157"/>
        <v>31.200000000000003</v>
      </c>
      <c r="Y940" s="18" t="str">
        <f>IF(R940="","",VLOOKUP(R940,CUSTOMS!$E$3:$N$2548,8,FALSE))</f>
        <v>美元</v>
      </c>
      <c r="Z940" s="18" t="str">
        <f>IF(R940="","",VLOOKUP(R940,CUSTOMS!$E$3:$N$2548,9,FALSE))</f>
        <v>中国</v>
      </c>
      <c r="AA940" s="18" t="str">
        <f>IF(R940="","",VLOOKUP(R940,CUSTOMS!$E$3:$N$2548,10,FALSE))</f>
        <v>美国</v>
      </c>
      <c r="AB940" s="33">
        <f>IF(R940="","",VLOOKUP(G940,WMS!$E$3:$T$3000,15,FALSE))</f>
        <v>0.77</v>
      </c>
      <c r="AC940" s="33">
        <f t="shared" si="158"/>
        <v>9.24</v>
      </c>
      <c r="AD940" s="33" t="str">
        <f>IF(S940="","",VLOOKUP(S940,海关监管条件!$A$1:$B$3000,2,FALSE))</f>
        <v>无</v>
      </c>
    </row>
    <row r="941" spans="1:30">
      <c r="A941" s="2">
        <v>43676</v>
      </c>
      <c r="B941" s="2">
        <v>43680</v>
      </c>
      <c r="C941" s="2" t="s">
        <v>4322</v>
      </c>
      <c r="D941" s="19" t="s">
        <v>1650</v>
      </c>
      <c r="E941" s="19" t="s">
        <v>3639</v>
      </c>
      <c r="F941" s="19" t="s">
        <v>3290</v>
      </c>
      <c r="G941" s="17" t="str">
        <f t="shared" si="152"/>
        <v>KG-ARI-1904-00124-03042/42269113</v>
      </c>
      <c r="H941" s="18">
        <f>IF(G941="","",VLOOKUP(G941,WMS!$E$3:$Q$3000,7,FALSE))</f>
        <v>24</v>
      </c>
      <c r="I941" s="18">
        <f>IF(G941="","",VLOOKUP(G941,WMS!$E$3:$Q$3000,8,FALSE))</f>
        <v>3.1</v>
      </c>
      <c r="J941" s="18">
        <f>IF(G941="","",VLOOKUP(G941,WMS!$E$3:$Q$3000,13,FALSE))</f>
        <v>2.1999999999999999E-2</v>
      </c>
      <c r="K941" s="26" t="b">
        <f t="shared" si="153"/>
        <v>1</v>
      </c>
      <c r="L941" s="7">
        <v>5</v>
      </c>
      <c r="M941" s="27">
        <f>IF(G941="","",VLOOKUP(G941,WMS!$E$3:$U$3000,7,0)*L941)</f>
        <v>120</v>
      </c>
      <c r="N941" s="28" t="str">
        <f>IF(G941="","",VLOOKUP(G941,WMS!$E$3:$U$3000,17,0))</f>
        <v>A07-103</v>
      </c>
      <c r="O941" s="29">
        <f t="shared" si="154"/>
        <v>15.5</v>
      </c>
      <c r="P941" s="29">
        <f t="shared" si="155"/>
        <v>0.10999999999999999</v>
      </c>
      <c r="Q941" s="26" t="str">
        <f>IF(G941="","",VLOOKUP(G941,WMS!$E$3:$G$3000,2,FALSE))</f>
        <v>KAS19041610</v>
      </c>
      <c r="R941" s="26" t="str">
        <f>IF(G941="","",VLOOKUP(G941,WMS!$E$3:$G$3000,3,FALSE))</f>
        <v>KAS1904161005</v>
      </c>
      <c r="S941" s="17" t="str">
        <f>IF(R941="","",VLOOKUP(R941,CUSTOMS!$E$3:$N$2548,2,FALSE))</f>
        <v>3924100000</v>
      </c>
      <c r="T941" s="17" t="str">
        <f>IF(R941="","",VLOOKUP(R941,CUSTOMS!$E$3:$N$2548,3,FALSE))</f>
        <v>塑料厨具带彩卡</v>
      </c>
      <c r="U941" s="18">
        <f t="shared" si="156"/>
        <v>120</v>
      </c>
      <c r="V941" s="18" t="str">
        <f>IF(R941="","",VLOOKUP(R941,CUSTOMS!$E$3:$N$2548,5,FALSE))</f>
        <v>只</v>
      </c>
      <c r="W941" s="33">
        <f>IF(R941="","",VLOOKUP(R941,CUSTOMS!$E$3:$N$2548,6,FALSE))</f>
        <v>0.66</v>
      </c>
      <c r="X941" s="33">
        <f t="shared" si="157"/>
        <v>79.2</v>
      </c>
      <c r="Y941" s="18" t="str">
        <f>IF(R941="","",VLOOKUP(R941,CUSTOMS!$E$3:$N$2548,8,FALSE))</f>
        <v>美元</v>
      </c>
      <c r="Z941" s="18" t="str">
        <f>IF(R941="","",VLOOKUP(R941,CUSTOMS!$E$3:$N$2548,9,FALSE))</f>
        <v>中国</v>
      </c>
      <c r="AA941" s="18" t="str">
        <f>IF(R941="","",VLOOKUP(R941,CUSTOMS!$E$3:$N$2548,10,FALSE))</f>
        <v>美国</v>
      </c>
      <c r="AB941" s="33">
        <f>IF(R941="","",VLOOKUP(G941,WMS!$E$3:$T$3000,15,FALSE))</f>
        <v>0.11666666666666667</v>
      </c>
      <c r="AC941" s="33">
        <f t="shared" si="158"/>
        <v>14</v>
      </c>
      <c r="AD941" s="33" t="str">
        <f>IF(S941="","",VLOOKUP(S941,海关监管条件!$A$1:$B$3000,2,FALSE))</f>
        <v xml:space="preserve">A </v>
      </c>
    </row>
    <row r="942" spans="1:30">
      <c r="A942" s="2">
        <v>43676</v>
      </c>
      <c r="B942" s="2">
        <v>43680</v>
      </c>
      <c r="C942" s="2" t="s">
        <v>4322</v>
      </c>
      <c r="D942" s="19" t="s">
        <v>1808</v>
      </c>
      <c r="E942" s="19" t="s">
        <v>3726</v>
      </c>
      <c r="F942" s="19" t="s">
        <v>3389</v>
      </c>
      <c r="G942" s="17" t="str">
        <f t="shared" si="152"/>
        <v>KG-ARI-1904-00124-03117/42269700</v>
      </c>
      <c r="H942" s="18">
        <f>IF(G942="","",VLOOKUP(G942,WMS!$E$3:$Q$3000,7,FALSE))</f>
        <v>24</v>
      </c>
      <c r="I942" s="18">
        <f>IF(G942="","",VLOOKUP(G942,WMS!$E$3:$Q$3000,8,FALSE))</f>
        <v>1</v>
      </c>
      <c r="J942" s="18">
        <f>IF(G942="","",VLOOKUP(G942,WMS!$E$3:$Q$3000,13,FALSE))</f>
        <v>0.01</v>
      </c>
      <c r="K942" s="26" t="b">
        <f t="shared" si="153"/>
        <v>1</v>
      </c>
      <c r="L942" s="7">
        <v>8</v>
      </c>
      <c r="M942" s="27">
        <f>IF(G942="","",VLOOKUP(G942,WMS!$E$3:$U$3000,7,0)*L942)</f>
        <v>192</v>
      </c>
      <c r="N942" s="28" t="str">
        <f>IF(G942="","",VLOOKUP(G942,WMS!$E$3:$U$3000,17,0))</f>
        <v>A32-201</v>
      </c>
      <c r="O942" s="29">
        <f t="shared" si="154"/>
        <v>8</v>
      </c>
      <c r="P942" s="29">
        <f t="shared" si="155"/>
        <v>0.08</v>
      </c>
      <c r="Q942" s="26" t="str">
        <f>IF(G942="","",VLOOKUP(G942,WMS!$E$3:$G$3000,2,FALSE))</f>
        <v>KAS19042713</v>
      </c>
      <c r="R942" s="26" t="str">
        <f>IF(G942="","",VLOOKUP(G942,WMS!$E$3:$G$3000,3,FALSE))</f>
        <v>KAS1904271302</v>
      </c>
      <c r="S942" s="17" t="str">
        <f>IF(R942="","",VLOOKUP(R942,CUSTOMS!$E$3:$N$2548,2,FALSE))</f>
        <v>8205510000</v>
      </c>
      <c r="T942" s="17" t="str">
        <f>IF(R942="","",VLOOKUP(R942,CUSTOMS!$E$3:$N$2548,3,FALSE))</f>
        <v>不锈钢刨</v>
      </c>
      <c r="U942" s="18">
        <f t="shared" si="156"/>
        <v>192</v>
      </c>
      <c r="V942" s="18" t="str">
        <f>IF(R942="","",VLOOKUP(R942,CUSTOMS!$E$3:$N$2548,5,FALSE))</f>
        <v>个</v>
      </c>
      <c r="W942" s="33">
        <f>IF(R942="","",VLOOKUP(R942,CUSTOMS!$E$3:$N$2548,6,FALSE))</f>
        <v>0.17899999999999999</v>
      </c>
      <c r="X942" s="33">
        <f t="shared" si="157"/>
        <v>34.367999999999995</v>
      </c>
      <c r="Y942" s="18" t="str">
        <f>IF(R942="","",VLOOKUP(R942,CUSTOMS!$E$3:$N$2548,8,FALSE))</f>
        <v>美元</v>
      </c>
      <c r="Z942" s="18" t="str">
        <f>IF(R942="","",VLOOKUP(R942,CUSTOMS!$E$3:$N$2548,9,FALSE))</f>
        <v>中国</v>
      </c>
      <c r="AA942" s="18" t="str">
        <f>IF(R942="","",VLOOKUP(R942,CUSTOMS!$E$3:$N$2548,10,FALSE))</f>
        <v>美国</v>
      </c>
      <c r="AB942" s="33">
        <f>IF(R942="","",VLOOKUP(G942,WMS!$E$3:$T$3000,15,FALSE))</f>
        <v>0.03</v>
      </c>
      <c r="AC942" s="33">
        <f t="shared" si="158"/>
        <v>5.76</v>
      </c>
      <c r="AD942" s="33" t="str">
        <f>IF(S942="","",VLOOKUP(S942,海关监管条件!$A$1:$B$3000,2,FALSE))</f>
        <v xml:space="preserve">无 </v>
      </c>
    </row>
    <row r="943" spans="1:30">
      <c r="A943" s="2">
        <v>43676</v>
      </c>
      <c r="B943" s="2">
        <v>43680</v>
      </c>
      <c r="C943" s="2" t="s">
        <v>4322</v>
      </c>
      <c r="D943" s="19" t="s">
        <v>1761</v>
      </c>
      <c r="E943" s="19" t="s">
        <v>3707</v>
      </c>
      <c r="F943" s="19" t="s">
        <v>3711</v>
      </c>
      <c r="G943" s="17" t="str">
        <f t="shared" si="152"/>
        <v>KG-ARI-1904-00124-03127/42111313</v>
      </c>
      <c r="H943" s="18">
        <f>IF(G943="","",VLOOKUP(G943,WMS!$E$3:$Q$3000,7,FALSE))</f>
        <v>20</v>
      </c>
      <c r="I943" s="18">
        <f>IF(G943="","",VLOOKUP(G943,WMS!$E$3:$Q$3000,8,FALSE))</f>
        <v>2.5</v>
      </c>
      <c r="J943" s="18">
        <f>IF(G943="","",VLOOKUP(G943,WMS!$E$3:$Q$3000,13,FALSE))</f>
        <v>4.2000000000000003E-2</v>
      </c>
      <c r="K943" s="26" t="b">
        <f t="shared" si="153"/>
        <v>1</v>
      </c>
      <c r="L943" s="7">
        <v>1</v>
      </c>
      <c r="M943" s="27">
        <f>IF(G943="","",VLOOKUP(G943,WMS!$E$3:$U$3000,7,0)*L943)</f>
        <v>20</v>
      </c>
      <c r="N943" s="28" t="str">
        <f>IF(G943="","",VLOOKUP(G943,WMS!$E$3:$U$3000,17,0))</f>
        <v>A32-302</v>
      </c>
      <c r="O943" s="29">
        <f t="shared" si="154"/>
        <v>2.5</v>
      </c>
      <c r="P943" s="29">
        <f t="shared" si="155"/>
        <v>4.2000000000000003E-2</v>
      </c>
      <c r="Q943" s="26" t="str">
        <f>IF(G943="","",VLOOKUP(G943,WMS!$E$3:$G$3000,2,FALSE))</f>
        <v>KAS19042706</v>
      </c>
      <c r="R943" s="26" t="str">
        <f>IF(G943="","",VLOOKUP(G943,WMS!$E$3:$G$3000,3,FALSE))</f>
        <v>KAS1904270605</v>
      </c>
      <c r="S943" s="17" t="str">
        <f>IF(R943="","",VLOOKUP(R943,CUSTOMS!$E$3:$N$2548,2,FALSE))</f>
        <v>6702100000</v>
      </c>
      <c r="T943" s="17" t="str">
        <f>IF(R943="","",VLOOKUP(R943,CUSTOMS!$E$3:$N$2548,3,FALSE))</f>
        <v>人造叶枝</v>
      </c>
      <c r="U943" s="18">
        <f t="shared" si="156"/>
        <v>1.5</v>
      </c>
      <c r="V943" s="18" t="str">
        <f>IF(R943="","",VLOOKUP(R943,CUSTOMS!$E$3:$N$2548,5,FALSE))</f>
        <v>千克</v>
      </c>
      <c r="W943" s="33">
        <f>IF(R943="","",VLOOKUP(R943,CUSTOMS!$E$3:$N$2548,6,FALSE))</f>
        <v>30</v>
      </c>
      <c r="X943" s="33">
        <f t="shared" si="157"/>
        <v>45</v>
      </c>
      <c r="Y943" s="18" t="str">
        <f>IF(R943="","",VLOOKUP(R943,CUSTOMS!$E$3:$N$2548,8,FALSE))</f>
        <v>港币</v>
      </c>
      <c r="Z943" s="18" t="str">
        <f>IF(R943="","",VLOOKUP(R943,CUSTOMS!$E$3:$N$2548,9,FALSE))</f>
        <v>中国</v>
      </c>
      <c r="AA943" s="18" t="str">
        <f>IF(R943="","",VLOOKUP(R943,CUSTOMS!$E$3:$N$2548,10,FALSE))</f>
        <v>美国</v>
      </c>
      <c r="AB943" s="33">
        <f>IF(R943="","",VLOOKUP(G943,WMS!$E$3:$T$3000,15,FALSE))</f>
        <v>7.4999999999999997E-2</v>
      </c>
      <c r="AC943" s="33">
        <f t="shared" si="158"/>
        <v>1.5</v>
      </c>
      <c r="AD943" s="33" t="str">
        <f>IF(S943="","",VLOOKUP(S943,海关监管条件!$A$1:$B$3000,2,FALSE))</f>
        <v xml:space="preserve">无 </v>
      </c>
    </row>
    <row r="944" spans="1:30">
      <c r="A944" s="2">
        <v>43676</v>
      </c>
      <c r="B944" s="2">
        <v>43680</v>
      </c>
      <c r="C944" s="2" t="s">
        <v>4322</v>
      </c>
      <c r="D944" s="19" t="s">
        <v>1852</v>
      </c>
      <c r="E944" s="19" t="s">
        <v>3744</v>
      </c>
      <c r="F944" s="19">
        <v>42115519</v>
      </c>
      <c r="G944" s="17" t="str">
        <f t="shared" si="152"/>
        <v>KG-ARI-1904-00124-03133/42115519</v>
      </c>
      <c r="H944" s="18">
        <f>IF(G944="","",VLOOKUP(G944,WMS!$E$3:$Q$3000,7,FALSE))</f>
        <v>32</v>
      </c>
      <c r="I944" s="18">
        <f>IF(G944="","",VLOOKUP(G944,WMS!$E$3:$Q$3000,8,FALSE))</f>
        <v>4.3</v>
      </c>
      <c r="J944" s="18">
        <f>IF(G944="","",VLOOKUP(G944,WMS!$E$3:$Q$3000,13,FALSE))</f>
        <v>3.6999999999999998E-2</v>
      </c>
      <c r="K944" s="26" t="b">
        <f t="shared" si="153"/>
        <v>1</v>
      </c>
      <c r="L944" s="7">
        <v>4</v>
      </c>
      <c r="M944" s="27">
        <f>IF(G944="","",VLOOKUP(G944,WMS!$E$3:$U$3000,7,0)*L944)</f>
        <v>128</v>
      </c>
      <c r="N944" s="28" t="str">
        <f>IF(G944="","",VLOOKUP(G944,WMS!$E$3:$U$3000,17,0))</f>
        <v>A38-203</v>
      </c>
      <c r="O944" s="29">
        <f t="shared" si="154"/>
        <v>17.2</v>
      </c>
      <c r="P944" s="29">
        <f t="shared" si="155"/>
        <v>0.14799999999999999</v>
      </c>
      <c r="Q944" s="26" t="str">
        <f>IF(G944="","",VLOOKUP(G944,WMS!$E$3:$G$3000,2,FALSE))</f>
        <v>KAS19043001</v>
      </c>
      <c r="R944" s="26" t="str">
        <f>IF(G944="","",VLOOKUP(G944,WMS!$E$3:$G$3000,3,FALSE))</f>
        <v>KAS1904300105</v>
      </c>
      <c r="S944" s="17" t="str">
        <f>IF(R944="","",VLOOKUP(R944,CUSTOMS!$E$3:$N$2548,2,FALSE))</f>
        <v>7323990000</v>
      </c>
      <c r="T944" s="17" t="str">
        <f>IF(R944="","",VLOOKUP(R944,CUSTOMS!$E$3:$N$2548,3,FALSE))</f>
        <v>铁制厨房架</v>
      </c>
      <c r="U944" s="18">
        <f t="shared" si="156"/>
        <v>128</v>
      </c>
      <c r="V944" s="18" t="str">
        <f>IF(R944="","",VLOOKUP(R944,CUSTOMS!$E$3:$N$2548,5,FALSE))</f>
        <v>只</v>
      </c>
      <c r="W944" s="33">
        <f>IF(R944="","",VLOOKUP(R944,CUSTOMS!$E$3:$N$2548,6,FALSE))</f>
        <v>0.89</v>
      </c>
      <c r="X944" s="33">
        <f t="shared" si="157"/>
        <v>113.92</v>
      </c>
      <c r="Y944" s="18" t="str">
        <f>IF(R944="","",VLOOKUP(R944,CUSTOMS!$E$3:$N$2548,8,FALSE))</f>
        <v>美元</v>
      </c>
      <c r="Z944" s="18" t="str">
        <f>IF(R944="","",VLOOKUP(R944,CUSTOMS!$E$3:$N$2548,9,FALSE))</f>
        <v>中国</v>
      </c>
      <c r="AA944" s="18" t="str">
        <f>IF(R944="","",VLOOKUP(R944,CUSTOMS!$E$3:$N$2548,10,FALSE))</f>
        <v>美国</v>
      </c>
      <c r="AB944" s="33">
        <f>IF(R944="","",VLOOKUP(G944,WMS!$E$3:$T$3000,15,FALSE))</f>
        <v>6.8749999999999992E-2</v>
      </c>
      <c r="AC944" s="33">
        <f t="shared" si="158"/>
        <v>8.7999999999999989</v>
      </c>
      <c r="AD944" s="33" t="str">
        <f>IF(S944="","",VLOOKUP(S944,海关监管条件!$A$1:$B$3000,2,FALSE))</f>
        <v>A</v>
      </c>
    </row>
    <row r="945" spans="1:30">
      <c r="A945" s="2">
        <v>43676</v>
      </c>
      <c r="B945" s="2">
        <v>43680</v>
      </c>
      <c r="C945" s="2" t="s">
        <v>4322</v>
      </c>
      <c r="D945" s="36" t="s">
        <v>1852</v>
      </c>
      <c r="E945" s="36" t="s">
        <v>3744</v>
      </c>
      <c r="F945" s="36" t="s">
        <v>2766</v>
      </c>
      <c r="G945" s="17" t="str">
        <f t="shared" si="152"/>
        <v>KG-ARI-1904-00124-03133/42496984A</v>
      </c>
      <c r="H945" s="18">
        <f>IF(G945="","",VLOOKUP(G945,WMS!$E$3:$Q$3000,7,FALSE))</f>
        <v>4</v>
      </c>
      <c r="I945" s="18">
        <f>IF(G945="","",VLOOKUP(G945,WMS!$E$3:$Q$3000,8,FALSE))</f>
        <v>7.85</v>
      </c>
      <c r="J945" s="18">
        <f>IF(G945="","",VLOOKUP(G945,WMS!$E$3:$Q$3000,13,FALSE))</f>
        <v>7.0000000000000007E-2</v>
      </c>
      <c r="K945" s="26" t="b">
        <f t="shared" si="153"/>
        <v>1</v>
      </c>
      <c r="L945" s="7">
        <v>3</v>
      </c>
      <c r="M945" s="27">
        <f>IF(G945="","",VLOOKUP(G945,WMS!$E$3:$U$3000,7,0)*L945)</f>
        <v>12</v>
      </c>
      <c r="N945" s="28" t="str">
        <f>IF(G945="","",VLOOKUP(G945,WMS!$E$3:$U$3000,17,0))</f>
        <v>A38-303</v>
      </c>
      <c r="O945" s="29">
        <f t="shared" si="154"/>
        <v>23.549999999999997</v>
      </c>
      <c r="P945" s="29">
        <f t="shared" si="155"/>
        <v>0.21000000000000002</v>
      </c>
      <c r="Q945" s="26" t="str">
        <f>IF(G945="","",VLOOKUP(G945,WMS!$E$3:$G$3000,2,FALSE))</f>
        <v>KAS19043001</v>
      </c>
      <c r="R945" s="26" t="str">
        <f>IF(G945="","",VLOOKUP(G945,WMS!$E$3:$G$3000,3,FALSE))</f>
        <v>KAS1904300103</v>
      </c>
      <c r="S945" s="17" t="str">
        <f>IF(R945="","",VLOOKUP(R945,CUSTOMS!$E$3:$N$2548,2,FALSE))</f>
        <v>7323990000</v>
      </c>
      <c r="T945" s="17" t="str">
        <f>IF(R945="","",VLOOKUP(R945,CUSTOMS!$E$3:$N$2548,3,FALSE))</f>
        <v>铁制碗碟架</v>
      </c>
      <c r="U945" s="18">
        <f t="shared" si="156"/>
        <v>12</v>
      </c>
      <c r="V945" s="18" t="str">
        <f>IF(R945="","",VLOOKUP(R945,CUSTOMS!$E$3:$N$2548,5,FALSE))</f>
        <v>只</v>
      </c>
      <c r="W945" s="33">
        <f>IF(R945="","",VLOOKUP(R945,CUSTOMS!$E$3:$N$2548,6,FALSE))</f>
        <v>2.77</v>
      </c>
      <c r="X945" s="33">
        <f t="shared" si="157"/>
        <v>33.24</v>
      </c>
      <c r="Y945" s="18" t="str">
        <f>IF(R945="","",VLOOKUP(R945,CUSTOMS!$E$3:$N$2548,8,FALSE))</f>
        <v>美元</v>
      </c>
      <c r="Z945" s="18" t="str">
        <f>IF(R945="","",VLOOKUP(R945,CUSTOMS!$E$3:$N$2548,9,FALSE))</f>
        <v>中国</v>
      </c>
      <c r="AA945" s="18" t="str">
        <f>IF(R945="","",VLOOKUP(R945,CUSTOMS!$E$3:$N$2548,10,FALSE))</f>
        <v>美国</v>
      </c>
      <c r="AB945" s="33">
        <f>IF(R945="","",VLOOKUP(G945,WMS!$E$3:$T$3000,15,FALSE))</f>
        <v>1.2450000000000001</v>
      </c>
      <c r="AC945" s="33">
        <f t="shared" si="158"/>
        <v>14.940000000000001</v>
      </c>
      <c r="AD945" s="33" t="str">
        <f>IF(S945="","",VLOOKUP(S945,海关监管条件!$A$1:$B$3000,2,FALSE))</f>
        <v>A</v>
      </c>
    </row>
    <row r="946" spans="1:30">
      <c r="A946" s="2">
        <v>43676</v>
      </c>
      <c r="B946" s="2">
        <v>43680</v>
      </c>
      <c r="C946" s="2" t="s">
        <v>4322</v>
      </c>
      <c r="D946" s="36" t="s">
        <v>1852</v>
      </c>
      <c r="E946" s="36" t="s">
        <v>3744</v>
      </c>
      <c r="F946" s="36" t="s">
        <v>2768</v>
      </c>
      <c r="G946" s="17" t="str">
        <f t="shared" si="152"/>
        <v>KG-ARI-1904-00124-03133/42496984B</v>
      </c>
      <c r="H946" s="18">
        <v>4</v>
      </c>
      <c r="I946" s="18">
        <f>IF(G946="","",VLOOKUP(G946,WMS!$E$3:$Q$3000,8,FALSE))</f>
        <v>7.85</v>
      </c>
      <c r="J946" s="18">
        <f>IF(G946="","",VLOOKUP(G946,WMS!$E$3:$Q$3000,13,FALSE))</f>
        <v>7.0000000000000007E-2</v>
      </c>
      <c r="K946" s="26" t="e">
        <f t="shared" si="153"/>
        <v>#DIV/0!</v>
      </c>
      <c r="M946" s="27">
        <v>12</v>
      </c>
      <c r="N946" s="28" t="str">
        <f>IF(G946="","",VLOOKUP(G946,WMS!$E$3:$U$3000,17,0))</f>
        <v>A38-303</v>
      </c>
      <c r="O946" s="29" t="str">
        <f t="shared" si="154"/>
        <v/>
      </c>
      <c r="P946" s="29" t="str">
        <f t="shared" si="155"/>
        <v/>
      </c>
      <c r="Q946" s="26" t="str">
        <f>IF(G946="","",VLOOKUP(G946,WMS!$E$3:$G$3000,2,FALSE))</f>
        <v>KAS19043001</v>
      </c>
      <c r="R946" s="26" t="str">
        <f>IF(G946="","",VLOOKUP(G946,WMS!$E$3:$G$3000,3,FALSE))</f>
        <v>KAS1904300104</v>
      </c>
      <c r="S946" s="17" t="str">
        <f>IF(R946="","",VLOOKUP(R946,CUSTOMS!$E$3:$N$2548,2,FALSE))</f>
        <v>3924100000</v>
      </c>
      <c r="T946" s="17" t="str">
        <f>IF(R946="","",VLOOKUP(R946,CUSTOMS!$E$3:$N$2548,3,FALSE))</f>
        <v>塑料接水盘连刀叉盒</v>
      </c>
      <c r="U946" s="18">
        <f t="shared" si="156"/>
        <v>12</v>
      </c>
      <c r="V946" s="18" t="str">
        <f>IF(R946="","",VLOOKUP(R946,CUSTOMS!$E$3:$N$2548,5,FALSE))</f>
        <v>套</v>
      </c>
      <c r="W946" s="33">
        <f>IF(R946="","",VLOOKUP(R946,CUSTOMS!$E$3:$N$2548,6,FALSE))</f>
        <v>1.33</v>
      </c>
      <c r="X946" s="33">
        <f t="shared" si="157"/>
        <v>15.96</v>
      </c>
      <c r="Y946" s="18" t="str">
        <f>IF(R946="","",VLOOKUP(R946,CUSTOMS!$E$3:$N$2548,8,FALSE))</f>
        <v>美元</v>
      </c>
      <c r="Z946" s="18" t="str">
        <f>IF(R946="","",VLOOKUP(R946,CUSTOMS!$E$3:$N$2548,9,FALSE))</f>
        <v>中国</v>
      </c>
      <c r="AA946" s="18" t="str">
        <f>IF(R946="","",VLOOKUP(R946,CUSTOMS!$E$3:$N$2548,10,FALSE))</f>
        <v>美国</v>
      </c>
      <c r="AB946" s="33">
        <f>IF(R946="","",VLOOKUP(G946,WMS!$E$3:$T$3000,15,FALSE))</f>
        <v>0.315</v>
      </c>
      <c r="AC946" s="33">
        <f t="shared" si="158"/>
        <v>3.7800000000000002</v>
      </c>
      <c r="AD946" s="33" t="str">
        <f>IF(S946="","",VLOOKUP(S946,海关监管条件!$A$1:$B$3000,2,FALSE))</f>
        <v xml:space="preserve">A </v>
      </c>
    </row>
    <row r="947" spans="1:30">
      <c r="A947" s="2">
        <v>43676</v>
      </c>
      <c r="B947" s="2">
        <v>43680</v>
      </c>
      <c r="C947" s="2" t="s">
        <v>4322</v>
      </c>
      <c r="D947" s="19" t="s">
        <v>1847</v>
      </c>
      <c r="E947" s="19" t="s">
        <v>3741</v>
      </c>
      <c r="F947" s="19">
        <v>42566014</v>
      </c>
      <c r="G947" s="17" t="str">
        <f t="shared" si="152"/>
        <v>KG-ARI-1904-00124-03249/42566014</v>
      </c>
      <c r="H947" s="18">
        <f>IF(G947="","",VLOOKUP(G947,WMS!$E$3:$Q$3000,7,FALSE))</f>
        <v>6</v>
      </c>
      <c r="I947" s="18">
        <f>IF(G947="","",VLOOKUP(G947,WMS!$E$3:$Q$3000,8,FALSE))</f>
        <v>3.05</v>
      </c>
      <c r="J947" s="18">
        <f>IF(G947="","",VLOOKUP(G947,WMS!$E$3:$Q$3000,13,FALSE))</f>
        <v>1.6E-2</v>
      </c>
      <c r="K947" s="26" t="b">
        <f t="shared" si="153"/>
        <v>1</v>
      </c>
      <c r="L947" s="7">
        <v>38</v>
      </c>
      <c r="M947" s="27">
        <f>IF(G947="","",VLOOKUP(G947,WMS!$E$3:$U$3000,7,0)*L947)</f>
        <v>228</v>
      </c>
      <c r="N947" s="28" t="str">
        <f>IF(G947="","",VLOOKUP(G947,WMS!$E$3:$U$3000,17,0))</f>
        <v>A33-203</v>
      </c>
      <c r="O947" s="29">
        <f t="shared" si="154"/>
        <v>115.89999999999999</v>
      </c>
      <c r="P947" s="29">
        <f t="shared" si="155"/>
        <v>0.60799999999999998</v>
      </c>
      <c r="Q947" s="26" t="str">
        <f>IF(G947="","",VLOOKUP(G947,WMS!$E$3:$G$3000,2,FALSE))</f>
        <v>KAS19042901</v>
      </c>
      <c r="R947" s="26" t="str">
        <f>IF(G947="","",VLOOKUP(G947,WMS!$E$3:$G$3000,3,FALSE))</f>
        <v>KAS1904290117</v>
      </c>
      <c r="S947" s="17" t="str">
        <f>IF(R947="","",VLOOKUP(R947,CUSTOMS!$E$3:$N$2548,2,FALSE))</f>
        <v>3924100000</v>
      </c>
      <c r="T947" s="17" t="str">
        <f>IF(R947="","",VLOOKUP(R947,CUSTOMS!$E$3:$N$2548,3,FALSE))</f>
        <v>5件套塑料厨具</v>
      </c>
      <c r="U947" s="18">
        <f t="shared" si="156"/>
        <v>228</v>
      </c>
      <c r="V947" s="18" t="str">
        <f>IF(R947="","",VLOOKUP(R947,CUSTOMS!$E$3:$N$2548,5,FALSE))</f>
        <v>套</v>
      </c>
      <c r="W947" s="33">
        <f>IF(R947="","",VLOOKUP(R947,CUSTOMS!$E$3:$N$2548,6,FALSE))</f>
        <v>2.8</v>
      </c>
      <c r="X947" s="33">
        <f t="shared" si="157"/>
        <v>638.4</v>
      </c>
      <c r="Y947" s="18" t="str">
        <f>IF(R947="","",VLOOKUP(R947,CUSTOMS!$E$3:$N$2548,8,FALSE))</f>
        <v>美元</v>
      </c>
      <c r="Z947" s="18" t="str">
        <f>IF(R947="","",VLOOKUP(R947,CUSTOMS!$E$3:$N$2548,9,FALSE))</f>
        <v>中国</v>
      </c>
      <c r="AA947" s="18" t="str">
        <f>IF(R947="","",VLOOKUP(R947,CUSTOMS!$E$3:$N$2548,10,FALSE))</f>
        <v>美国</v>
      </c>
      <c r="AB947" s="33">
        <f>IF(R947="","",VLOOKUP(G947,WMS!$E$3:$T$3000,15,FALSE))</f>
        <v>0.46333333333333332</v>
      </c>
      <c r="AC947" s="33">
        <f t="shared" si="158"/>
        <v>105.64</v>
      </c>
      <c r="AD947" s="33" t="str">
        <f>IF(S947="","",VLOOKUP(S947,海关监管条件!$A$1:$B$3000,2,FALSE))</f>
        <v xml:space="preserve">A </v>
      </c>
    </row>
    <row r="948" spans="1:30">
      <c r="A948" s="2">
        <v>43676</v>
      </c>
      <c r="B948" s="2">
        <v>43680</v>
      </c>
      <c r="C948" s="2" t="s">
        <v>4322</v>
      </c>
      <c r="D948" s="19" t="s">
        <v>1767</v>
      </c>
      <c r="E948" s="19" t="s">
        <v>3714</v>
      </c>
      <c r="F948" s="19">
        <v>42287643</v>
      </c>
      <c r="G948" s="17" t="str">
        <f t="shared" si="152"/>
        <v>KG-ARI-1904-00124-03303/42287643</v>
      </c>
      <c r="H948" s="18">
        <f>IF(G948="","",VLOOKUP(G948,WMS!$E$3:$Q$3000,7,FALSE))</f>
        <v>6</v>
      </c>
      <c r="I948" s="18">
        <f>IF(G948="","",VLOOKUP(G948,WMS!$E$3:$Q$3000,8,FALSE))</f>
        <v>1.82</v>
      </c>
      <c r="J948" s="18">
        <f>IF(G948="","",VLOOKUP(G948,WMS!$E$3:$Q$3000,13,FALSE))</f>
        <v>1.2999999999999999E-2</v>
      </c>
      <c r="K948" s="26" t="b">
        <f t="shared" si="153"/>
        <v>1</v>
      </c>
      <c r="L948" s="7">
        <v>9</v>
      </c>
      <c r="M948" s="27">
        <f>IF(G948="","",VLOOKUP(G948,WMS!$E$3:$U$3000,7,0)*L948)</f>
        <v>54</v>
      </c>
      <c r="N948" s="28" t="str">
        <f>IF(G948="","",VLOOKUP(G948,WMS!$E$3:$U$3000,17,0))</f>
        <v>A32-302</v>
      </c>
      <c r="O948" s="29">
        <f t="shared" si="154"/>
        <v>16.38</v>
      </c>
      <c r="P948" s="29">
        <f t="shared" si="155"/>
        <v>0.11699999999999999</v>
      </c>
      <c r="Q948" s="26" t="str">
        <f>IF(G948="","",VLOOKUP(G948,WMS!$E$3:$G$3000,2,FALSE))</f>
        <v>KAS19042707</v>
      </c>
      <c r="R948" s="26" t="str">
        <f>IF(G948="","",VLOOKUP(G948,WMS!$E$3:$G$3000,3,FALSE))</f>
        <v>KAS1904270701</v>
      </c>
      <c r="S948" s="17" t="str">
        <f>IF(R948="","",VLOOKUP(R948,CUSTOMS!$E$3:$N$2548,2,FALSE))</f>
        <v>9405409000</v>
      </c>
      <c r="T948" s="17" t="str">
        <f>IF(R948="","",VLOOKUP(R948,CUSTOMS!$E$3:$N$2548,3,FALSE))</f>
        <v>装饰灯</v>
      </c>
      <c r="U948" s="18">
        <f t="shared" si="156"/>
        <v>54</v>
      </c>
      <c r="V948" s="18" t="str">
        <f>IF(R948="","",VLOOKUP(R948,CUSTOMS!$E$3:$N$2548,5,FALSE))</f>
        <v>套</v>
      </c>
      <c r="W948" s="33" t="str">
        <f>IF(R948="","",VLOOKUP(R948,CUSTOMS!$E$3:$N$2548,6,FALSE))</f>
        <v>1.95</v>
      </c>
      <c r="X948" s="33">
        <f t="shared" si="157"/>
        <v>105.3</v>
      </c>
      <c r="Y948" s="18" t="str">
        <f>IF(R948="","",VLOOKUP(R948,CUSTOMS!$E$3:$N$2548,8,FALSE))</f>
        <v>美元</v>
      </c>
      <c r="Z948" s="18" t="str">
        <f>IF(R948="","",VLOOKUP(R948,CUSTOMS!$E$3:$N$2548,9,FALSE))</f>
        <v>中国</v>
      </c>
      <c r="AA948" s="18" t="str">
        <f>IF(R948="","",VLOOKUP(R948,CUSTOMS!$E$3:$N$2548,10,FALSE))</f>
        <v>美国</v>
      </c>
      <c r="AB948" s="33">
        <f>IF(R948="","",VLOOKUP(G948,WMS!$E$3:$T$3000,15,FALSE))</f>
        <v>0.30333333333333334</v>
      </c>
      <c r="AC948" s="33">
        <f t="shared" si="158"/>
        <v>16.38</v>
      </c>
      <c r="AD948" s="33" t="str">
        <f>IF(S948="","",VLOOKUP(S948,海关监管条件!$A$1:$B$3000,2,FALSE))</f>
        <v xml:space="preserve">无 </v>
      </c>
    </row>
    <row r="949" spans="1:30">
      <c r="A949" s="2">
        <v>43676</v>
      </c>
      <c r="B949" s="2">
        <v>43680</v>
      </c>
      <c r="C949" s="2" t="s">
        <v>4322</v>
      </c>
      <c r="D949" s="19" t="s">
        <v>1767</v>
      </c>
      <c r="E949" s="19" t="s">
        <v>3714</v>
      </c>
      <c r="F949" s="19">
        <v>42613497</v>
      </c>
      <c r="G949" s="17" t="str">
        <f t="shared" si="152"/>
        <v>KG-ARI-1904-00124-03303/42613497</v>
      </c>
      <c r="H949" s="18">
        <f>IF(G949="","",VLOOKUP(G949,WMS!$E$3:$Q$3000,7,FALSE))</f>
        <v>6</v>
      </c>
      <c r="I949" s="18">
        <f>IF(G949="","",VLOOKUP(G949,WMS!$E$3:$Q$3000,8,FALSE))</f>
        <v>0.77</v>
      </c>
      <c r="J949" s="18">
        <f>IF(G949="","",VLOOKUP(G949,WMS!$E$3:$Q$3000,13,FALSE))</f>
        <v>7.0000000000000001E-3</v>
      </c>
      <c r="K949" s="26" t="b">
        <f t="shared" si="153"/>
        <v>1</v>
      </c>
      <c r="L949" s="7">
        <v>1</v>
      </c>
      <c r="M949" s="27">
        <f>IF(G949="","",VLOOKUP(G949,WMS!$E$3:$U$3000,7,0)*L949)</f>
        <v>6</v>
      </c>
      <c r="N949" s="28" t="str">
        <f>IF(G949="","",VLOOKUP(G949,WMS!$E$3:$U$3000,17,0))</f>
        <v>A32-301</v>
      </c>
      <c r="O949" s="29">
        <f t="shared" si="154"/>
        <v>0.77</v>
      </c>
      <c r="P949" s="29">
        <f t="shared" si="155"/>
        <v>7.0000000000000001E-3</v>
      </c>
      <c r="Q949" s="26" t="str">
        <f>IF(G949="","",VLOOKUP(G949,WMS!$E$3:$G$3000,2,FALSE))</f>
        <v>KAS19042707</v>
      </c>
      <c r="R949" s="26" t="str">
        <f>IF(G949="","",VLOOKUP(G949,WMS!$E$3:$G$3000,3,FALSE))</f>
        <v>KAS1904270704</v>
      </c>
      <c r="S949" s="17" t="str">
        <f>IF(R949="","",VLOOKUP(R949,CUSTOMS!$E$3:$N$2548,2,FALSE))</f>
        <v>9405409000</v>
      </c>
      <c r="T949" s="17" t="str">
        <f>IF(R949="","",VLOOKUP(R949,CUSTOMS!$E$3:$N$2548,3,FALSE))</f>
        <v>装饰灯</v>
      </c>
      <c r="U949" s="18">
        <f t="shared" si="156"/>
        <v>6</v>
      </c>
      <c r="V949" s="18" t="str">
        <f>IF(R949="","",VLOOKUP(R949,CUSTOMS!$E$3:$N$2548,5,FALSE))</f>
        <v>套</v>
      </c>
      <c r="W949" s="33" t="str">
        <f>IF(R949="","",VLOOKUP(R949,CUSTOMS!$E$3:$N$2548,6,FALSE))</f>
        <v>2.02</v>
      </c>
      <c r="X949" s="33">
        <f t="shared" si="157"/>
        <v>12.120000000000001</v>
      </c>
      <c r="Y949" s="18" t="str">
        <f>IF(R949="","",VLOOKUP(R949,CUSTOMS!$E$3:$N$2548,8,FALSE))</f>
        <v>美元</v>
      </c>
      <c r="Z949" s="18" t="str">
        <f>IF(R949="","",VLOOKUP(R949,CUSTOMS!$E$3:$N$2548,9,FALSE))</f>
        <v>中国</v>
      </c>
      <c r="AA949" s="18" t="str">
        <f>IF(R949="","",VLOOKUP(R949,CUSTOMS!$E$3:$N$2548,10,FALSE))</f>
        <v>美国</v>
      </c>
      <c r="AB949" s="33">
        <f>IF(R949="","",VLOOKUP(G949,WMS!$E$3:$T$3000,15,FALSE))</f>
        <v>0.12833333333333333</v>
      </c>
      <c r="AC949" s="33">
        <f t="shared" si="158"/>
        <v>0.77</v>
      </c>
      <c r="AD949" s="33" t="str">
        <f>IF(S949="","",VLOOKUP(S949,海关监管条件!$A$1:$B$3000,2,FALSE))</f>
        <v xml:space="preserve">无 </v>
      </c>
    </row>
    <row r="950" spans="1:30">
      <c r="A950" s="2">
        <v>43676</v>
      </c>
      <c r="B950" s="2">
        <v>43680</v>
      </c>
      <c r="C950" s="2" t="s">
        <v>4322</v>
      </c>
      <c r="D950" s="19" t="s">
        <v>1942</v>
      </c>
      <c r="E950" s="19" t="s">
        <v>3782</v>
      </c>
      <c r="F950" s="19">
        <v>41872215</v>
      </c>
      <c r="G950" s="17" t="str">
        <f t="shared" si="152"/>
        <v>KG-ARI-1904-00124-03365/41872215</v>
      </c>
      <c r="H950" s="18">
        <f>IF(G950="","",VLOOKUP(G950,WMS!$E$3:$Q$3000,7,FALSE))</f>
        <v>6</v>
      </c>
      <c r="I950" s="18">
        <f>IF(G950="","",VLOOKUP(G950,WMS!$E$3:$Q$3000,8,FALSE))</f>
        <v>2.8</v>
      </c>
      <c r="J950" s="18">
        <f>IF(G950="","",VLOOKUP(G950,WMS!$E$3:$Q$3000,13,FALSE))</f>
        <v>2.5999999999999999E-2</v>
      </c>
      <c r="K950" s="26" t="b">
        <f t="shared" si="153"/>
        <v>1</v>
      </c>
      <c r="L950" s="7">
        <v>8</v>
      </c>
      <c r="M950" s="27">
        <f>IF(G950="","",VLOOKUP(G950,WMS!$E$3:$U$3000,7,0)*L950)</f>
        <v>48</v>
      </c>
      <c r="N950" s="28" t="str">
        <f>IF(G950="","",VLOOKUP(G950,WMS!$E$3:$U$3000,17,0))</f>
        <v>A424</v>
      </c>
      <c r="O950" s="29">
        <f t="shared" si="154"/>
        <v>22.4</v>
      </c>
      <c r="P950" s="29">
        <f t="shared" si="155"/>
        <v>0.20799999999999999</v>
      </c>
      <c r="Q950" s="26" t="str">
        <f>IF(G950="","",VLOOKUP(G950,WMS!$E$3:$G$3000,2,FALSE))</f>
        <v>KAS19051601</v>
      </c>
      <c r="R950" s="26" t="str">
        <f>IF(G950="","",VLOOKUP(G950,WMS!$E$3:$G$3000,3,FALSE))</f>
        <v>KAS1905160105</v>
      </c>
      <c r="S950" s="17" t="str">
        <f>IF(R950="","",VLOOKUP(R950,CUSTOMS!$E$3:$N$2548,2,FALSE))</f>
        <v>7324900000</v>
      </c>
      <c r="T950" s="17" t="str">
        <f>IF(R950="","",VLOOKUP(R950,CUSTOMS!$E$3:$N$2548,3,FALSE))</f>
        <v>铁制浴室架</v>
      </c>
      <c r="U950" s="18">
        <f t="shared" si="156"/>
        <v>48</v>
      </c>
      <c r="V950" s="18" t="str">
        <f>IF(R950="","",VLOOKUP(R950,CUSTOMS!$E$3:$N$2548,5,FALSE))</f>
        <v>只</v>
      </c>
      <c r="W950" s="33">
        <f>IF(R950="","",VLOOKUP(R950,CUSTOMS!$E$3:$N$2548,6,FALSE))</f>
        <v>1.71</v>
      </c>
      <c r="X950" s="33">
        <f t="shared" si="157"/>
        <v>82.08</v>
      </c>
      <c r="Y950" s="18" t="str">
        <f>IF(R950="","",VLOOKUP(R950,CUSTOMS!$E$3:$N$2548,8,FALSE))</f>
        <v>美元</v>
      </c>
      <c r="Z950" s="18" t="str">
        <f>IF(R950="","",VLOOKUP(R950,CUSTOMS!$E$3:$N$2548,9,FALSE))</f>
        <v>中国</v>
      </c>
      <c r="AA950" s="18" t="str">
        <f>IF(R950="","",VLOOKUP(R950,CUSTOMS!$E$3:$N$2548,10,FALSE))</f>
        <v>美国</v>
      </c>
      <c r="AB950" s="33">
        <f>IF(R950="","",VLOOKUP(G950,WMS!$E$3:$T$3000,15,FALSE))</f>
        <v>0.32</v>
      </c>
      <c r="AC950" s="33">
        <f t="shared" si="158"/>
        <v>15.36</v>
      </c>
      <c r="AD950" s="33" t="str">
        <f>IF(S950="","",VLOOKUP(S950,海关监管条件!$A$1:$B$3000,2,FALSE))</f>
        <v xml:space="preserve">无 </v>
      </c>
    </row>
    <row r="951" spans="1:30">
      <c r="A951" s="2">
        <v>43676</v>
      </c>
      <c r="B951" s="2">
        <v>43680</v>
      </c>
      <c r="C951" s="2" t="s">
        <v>4322</v>
      </c>
      <c r="D951" s="19" t="s">
        <v>1942</v>
      </c>
      <c r="E951" s="19" t="s">
        <v>3782</v>
      </c>
      <c r="F951" s="19">
        <v>42433095</v>
      </c>
      <c r="G951" s="17" t="str">
        <f t="shared" si="152"/>
        <v>KG-ARI-1904-00124-03365/42433095</v>
      </c>
      <c r="H951" s="18">
        <f>IF(G951="","",VLOOKUP(G951,WMS!$E$3:$Q$3000,7,FALSE))</f>
        <v>2</v>
      </c>
      <c r="I951" s="18">
        <f>IF(G951="","",VLOOKUP(G951,WMS!$E$3:$Q$3000,8,FALSE))</f>
        <v>8.1999999999999993</v>
      </c>
      <c r="J951" s="18">
        <f>IF(G951="","",VLOOKUP(G951,WMS!$E$3:$Q$3000,13,FALSE))</f>
        <v>0.126</v>
      </c>
      <c r="K951" s="26" t="b">
        <f t="shared" si="153"/>
        <v>1</v>
      </c>
      <c r="L951" s="7">
        <v>2</v>
      </c>
      <c r="M951" s="27">
        <f>IF(G951="","",VLOOKUP(G951,WMS!$E$3:$U$3000,7,0)*L951)</f>
        <v>4</v>
      </c>
      <c r="N951" s="28" t="str">
        <f>IF(G951="","",VLOOKUP(G951,WMS!$E$3:$U$3000,17,0))</f>
        <v>A424</v>
      </c>
      <c r="O951" s="29">
        <f t="shared" si="154"/>
        <v>16.399999999999999</v>
      </c>
      <c r="P951" s="29">
        <f t="shared" si="155"/>
        <v>0.252</v>
      </c>
      <c r="Q951" s="26" t="str">
        <f>IF(G951="","",VLOOKUP(G951,WMS!$E$3:$G$3000,2,FALSE))</f>
        <v>KAS19051601</v>
      </c>
      <c r="R951" s="26" t="str">
        <f>IF(G951="","",VLOOKUP(G951,WMS!$E$3:$G$3000,3,FALSE))</f>
        <v>KAS1905160101</v>
      </c>
      <c r="S951" s="17" t="str">
        <f>IF(R951="","",VLOOKUP(R951,CUSTOMS!$E$3:$N$2548,2,FALSE))</f>
        <v>7323930000</v>
      </c>
      <c r="T951" s="17" t="str">
        <f>IF(R951="","",VLOOKUP(R951,CUSTOMS!$E$3:$N$2548,3,FALSE))</f>
        <v>不锈钢垃圾桶</v>
      </c>
      <c r="U951" s="18">
        <f t="shared" si="156"/>
        <v>4</v>
      </c>
      <c r="V951" s="18" t="str">
        <f>IF(R951="","",VLOOKUP(R951,CUSTOMS!$E$3:$N$2548,5,FALSE))</f>
        <v>只</v>
      </c>
      <c r="W951" s="33">
        <f>IF(R951="","",VLOOKUP(R951,CUSTOMS!$E$3:$N$2548,6,FALSE))</f>
        <v>7.79</v>
      </c>
      <c r="X951" s="33">
        <f t="shared" si="157"/>
        <v>31.16</v>
      </c>
      <c r="Y951" s="18" t="str">
        <f>IF(R951="","",VLOOKUP(R951,CUSTOMS!$E$3:$N$2548,8,FALSE))</f>
        <v>美元</v>
      </c>
      <c r="Z951" s="18" t="str">
        <f>IF(R951="","",VLOOKUP(R951,CUSTOMS!$E$3:$N$2548,9,FALSE))</f>
        <v>中国</v>
      </c>
      <c r="AA951" s="18" t="str">
        <f>IF(R951="","",VLOOKUP(R951,CUSTOMS!$E$3:$N$2548,10,FALSE))</f>
        <v>美国</v>
      </c>
      <c r="AB951" s="33">
        <f>IF(R951="","",VLOOKUP(G951,WMS!$E$3:$T$3000,15,FALSE))</f>
        <v>2.9249999999999998</v>
      </c>
      <c r="AC951" s="33">
        <f t="shared" si="158"/>
        <v>11.7</v>
      </c>
      <c r="AD951" s="33" t="str">
        <f>IF(S951="","",VLOOKUP(S951,海关监管条件!$A$1:$B$3000,2,FALSE))</f>
        <v xml:space="preserve">A </v>
      </c>
    </row>
    <row r="952" spans="1:30">
      <c r="A952" s="2">
        <v>43676</v>
      </c>
      <c r="B952" s="2">
        <v>43680</v>
      </c>
      <c r="C952" s="2" t="s">
        <v>4322</v>
      </c>
      <c r="D952" s="36" t="s">
        <v>2214</v>
      </c>
      <c r="E952" s="36" t="s">
        <v>3959</v>
      </c>
      <c r="F952" s="36" t="s">
        <v>3960</v>
      </c>
      <c r="G952" s="17" t="str">
        <f t="shared" si="152"/>
        <v>KG-ARI-1904-00124-03575/42627395A</v>
      </c>
      <c r="H952" s="18">
        <f>IF(G952="","",VLOOKUP(G952,WMS!$E$3:$Q$3000,7,FALSE))</f>
        <v>6</v>
      </c>
      <c r="I952" s="18">
        <f>IF(G952="","",VLOOKUP(G952,WMS!$E$3:$Q$3000,8,FALSE))</f>
        <v>3.6</v>
      </c>
      <c r="J952" s="18">
        <f>IF(G952="","",VLOOKUP(G952,WMS!$E$3:$Q$3000,13,FALSE))</f>
        <v>2.3E-2</v>
      </c>
      <c r="K952" s="26" t="b">
        <f t="shared" si="153"/>
        <v>1</v>
      </c>
      <c r="L952" s="7">
        <v>35</v>
      </c>
      <c r="M952" s="27">
        <f>IF(G952="","",VLOOKUP(G952,WMS!$E$3:$U$3000,7,0)*L952)</f>
        <v>210</v>
      </c>
      <c r="N952" s="28" t="str">
        <f>IF(G952="","",VLOOKUP(G952,WMS!$E$3:$U$3000,17,0))</f>
        <v>A29-303</v>
      </c>
      <c r="O952" s="29">
        <f t="shared" si="154"/>
        <v>126</v>
      </c>
      <c r="P952" s="29">
        <f t="shared" si="155"/>
        <v>0.80499999999999994</v>
      </c>
      <c r="Q952" s="26" t="str">
        <f>IF(G952="","",VLOOKUP(G952,WMS!$E$3:$G$3000,2,FALSE))</f>
        <v>KAS19070204</v>
      </c>
      <c r="R952" s="26" t="str">
        <f>IF(G952="","",VLOOKUP(G952,WMS!$E$3:$G$3000,3,FALSE))</f>
        <v>KAS1907020407</v>
      </c>
      <c r="S952" s="17" t="str">
        <f>IF(R952="","",VLOOKUP(R952,CUSTOMS!$E$3:$N$2548,2,FALSE))</f>
        <v>6913100000</v>
      </c>
      <c r="T952" s="17" t="str">
        <f>IF(R952="","",VLOOKUP(R952,CUSTOMS!$E$3:$N$2548,3,FALSE))</f>
        <v>陈设瓷:花盆.香薰炉</v>
      </c>
      <c r="U952" s="18">
        <f t="shared" si="156"/>
        <v>210</v>
      </c>
      <c r="V952" s="18" t="str">
        <f>IF(R952="","",VLOOKUP(R952,CUSTOMS!$E$3:$N$2548,5,FALSE))</f>
        <v>只</v>
      </c>
      <c r="W952" s="33">
        <f>IF(R952="","",VLOOKUP(R952,CUSTOMS!$E$3:$N$2548,6,FALSE))</f>
        <v>0.3</v>
      </c>
      <c r="X952" s="33">
        <f t="shared" si="157"/>
        <v>63</v>
      </c>
      <c r="Y952" s="18" t="str">
        <f>IF(R952="","",VLOOKUP(R952,CUSTOMS!$E$3:$N$2548,8,FALSE))</f>
        <v>美元</v>
      </c>
      <c r="Z952" s="18" t="str">
        <f>IF(R952="","",VLOOKUP(R952,CUSTOMS!$E$3:$N$2548,9,FALSE))</f>
        <v>中国</v>
      </c>
      <c r="AA952" s="18" t="str">
        <f>IF(R952="","",VLOOKUP(R952,CUSTOMS!$E$3:$N$2548,10,FALSE))</f>
        <v>美国</v>
      </c>
      <c r="AB952" s="33">
        <f>IF(R952="","",VLOOKUP(G952,WMS!$E$3:$T$3000,15,FALSE))</f>
        <v>0.19833333333333333</v>
      </c>
      <c r="AC952" s="33">
        <f t="shared" si="158"/>
        <v>41.65</v>
      </c>
      <c r="AD952" s="33" t="str">
        <f>IF(S952="","",VLOOKUP(S952,海关监管条件!$A$1:$B$3000,2,FALSE))</f>
        <v>无</v>
      </c>
    </row>
    <row r="953" spans="1:30">
      <c r="A953" s="2">
        <v>43676</v>
      </c>
      <c r="B953" s="2">
        <v>43680</v>
      </c>
      <c r="C953" s="2" t="s">
        <v>4322</v>
      </c>
      <c r="D953" s="36" t="s">
        <v>2214</v>
      </c>
      <c r="E953" s="36" t="s">
        <v>3959</v>
      </c>
      <c r="F953" s="36" t="s">
        <v>3962</v>
      </c>
      <c r="G953" s="17" t="str">
        <f t="shared" si="152"/>
        <v>KG-ARI-1904-00124-03575/42627395B</v>
      </c>
      <c r="H953" s="18">
        <v>6</v>
      </c>
      <c r="I953" s="18">
        <f>IF(G953="","",VLOOKUP(G953,WMS!$E$3:$Q$3000,8,FALSE))</f>
        <v>3.6</v>
      </c>
      <c r="J953" s="18">
        <f>IF(G953="","",VLOOKUP(G953,WMS!$E$3:$Q$3000,13,FALSE))</f>
        <v>2.3E-2</v>
      </c>
      <c r="K953" s="26" t="e">
        <f t="shared" si="153"/>
        <v>#DIV/0!</v>
      </c>
      <c r="M953" s="27">
        <v>210</v>
      </c>
      <c r="N953" s="28" t="str">
        <f>IF(G953="","",VLOOKUP(G953,WMS!$E$3:$U$3000,17,0))</f>
        <v>A29-303</v>
      </c>
      <c r="O953" s="29" t="str">
        <f t="shared" si="154"/>
        <v/>
      </c>
      <c r="P953" s="29" t="str">
        <f t="shared" si="155"/>
        <v/>
      </c>
      <c r="Q953" s="26" t="str">
        <f>IF(G953="","",VLOOKUP(G953,WMS!$E$3:$G$3000,2,FALSE))</f>
        <v>KAS19070204</v>
      </c>
      <c r="R953" s="26" t="str">
        <f>IF(G953="","",VLOOKUP(G953,WMS!$E$3:$G$3000,3,FALSE))</f>
        <v>KAS1907020404</v>
      </c>
      <c r="S953" s="17" t="str">
        <f>IF(R953="","",VLOOKUP(R953,CUSTOMS!$E$3:$N$2548,2,FALSE))</f>
        <v>4421999090</v>
      </c>
      <c r="T953" s="17" t="str">
        <f>IF(R953="","",VLOOKUP(R953,CUSTOMS!$E$3:$N$2548,3,FALSE))</f>
        <v>木架</v>
      </c>
      <c r="U953" s="18">
        <f t="shared" si="156"/>
        <v>210</v>
      </c>
      <c r="V953" s="18" t="str">
        <f>IF(R953="","",VLOOKUP(R953,CUSTOMS!$E$3:$N$2548,5,FALSE))</f>
        <v>只</v>
      </c>
      <c r="W953" s="33">
        <f>IF(R953="","",VLOOKUP(R953,CUSTOMS!$E$3:$N$2548,6,FALSE))</f>
        <v>0.39</v>
      </c>
      <c r="X953" s="33">
        <f t="shared" si="157"/>
        <v>81.900000000000006</v>
      </c>
      <c r="Y953" s="18" t="str">
        <f>IF(R953="","",VLOOKUP(R953,CUSTOMS!$E$3:$N$2548,8,FALSE))</f>
        <v>美元</v>
      </c>
      <c r="Z953" s="18" t="str">
        <f>IF(R953="","",VLOOKUP(R953,CUSTOMS!$E$3:$N$2548,9,FALSE))</f>
        <v>中国</v>
      </c>
      <c r="AA953" s="18" t="str">
        <f>IF(R953="","",VLOOKUP(R953,CUSTOMS!$E$3:$N$2548,10,FALSE))</f>
        <v>美国</v>
      </c>
      <c r="AB953" s="33">
        <f>IF(R953="","",VLOOKUP(G953,WMS!$E$3:$T$3000,15,FALSE))</f>
        <v>0.38500000000000001</v>
      </c>
      <c r="AC953" s="33">
        <f t="shared" si="158"/>
        <v>80.850000000000009</v>
      </c>
      <c r="AD953" s="33" t="str">
        <f>IF(S953="","",VLOOKUP(S953,海关监管条件!$A$1:$B$3000,2,FALSE))</f>
        <v>AB</v>
      </c>
    </row>
    <row r="954" spans="1:30">
      <c r="A954" s="2">
        <v>43676</v>
      </c>
      <c r="B954" s="2">
        <v>43680</v>
      </c>
      <c r="C954" s="2" t="s">
        <v>4322</v>
      </c>
      <c r="D954" s="19" t="s">
        <v>2214</v>
      </c>
      <c r="E954" s="19" t="s">
        <v>3959</v>
      </c>
      <c r="F954" s="19">
        <v>42638209</v>
      </c>
      <c r="G954" s="17" t="str">
        <f t="shared" si="152"/>
        <v>KG-ARI-1904-00124-03575/42638209</v>
      </c>
      <c r="H954" s="18">
        <f>IF(G954="","",VLOOKUP(G954,WMS!$E$3:$Q$3000,7,FALSE))</f>
        <v>9</v>
      </c>
      <c r="I954" s="18">
        <f>IF(G954="","",VLOOKUP(G954,WMS!$E$3:$Q$3000,8,FALSE))</f>
        <v>9.3000000000000007</v>
      </c>
      <c r="J954" s="18">
        <f>IF(G954="","",VLOOKUP(G954,WMS!$E$3:$Q$3000,13,FALSE))</f>
        <v>4.3999999999999997E-2</v>
      </c>
      <c r="K954" s="26" t="b">
        <f t="shared" si="153"/>
        <v>1</v>
      </c>
      <c r="L954" s="7">
        <v>5</v>
      </c>
      <c r="M954" s="27">
        <f>IF(G954="","",VLOOKUP(G954,WMS!$E$3:$U$3000,7,0)*L954)</f>
        <v>45</v>
      </c>
      <c r="N954" s="28" t="str">
        <f>IF(G954="","",VLOOKUP(G954,WMS!$E$3:$U$3000,17,0))</f>
        <v>A29-203</v>
      </c>
      <c r="O954" s="29">
        <f t="shared" si="154"/>
        <v>46.5</v>
      </c>
      <c r="P954" s="29">
        <f t="shared" si="155"/>
        <v>0.21999999999999997</v>
      </c>
      <c r="Q954" s="26" t="str">
        <f>IF(G954="","",VLOOKUP(G954,WMS!$E$3:$G$3000,2,FALSE))</f>
        <v>KAS19070204</v>
      </c>
      <c r="R954" s="26" t="str">
        <f>IF(G954="","",VLOOKUP(G954,WMS!$E$3:$G$3000,3,FALSE))</f>
        <v>KAS1907020410</v>
      </c>
      <c r="S954" s="17" t="str">
        <f>IF(R954="","",VLOOKUP(R954,CUSTOMS!$E$3:$N$2548,2,FALSE))</f>
        <v>6702909000</v>
      </c>
      <c r="T954" s="17" t="str">
        <f>IF(R954="","",VLOOKUP(R954,CUSTOMS!$E$3:$N$2548,3,FALSE))</f>
        <v>人造植物</v>
      </c>
      <c r="U954" s="18">
        <f t="shared" si="156"/>
        <v>45</v>
      </c>
      <c r="V954" s="18" t="str">
        <f>IF(R954="","",VLOOKUP(R954,CUSTOMS!$E$3:$N$2548,5,FALSE))</f>
        <v>只</v>
      </c>
      <c r="W954" s="33">
        <f>IF(R954="","",VLOOKUP(R954,CUSTOMS!$E$3:$N$2548,6,FALSE))</f>
        <v>0.2</v>
      </c>
      <c r="X954" s="33">
        <f t="shared" si="157"/>
        <v>9</v>
      </c>
      <c r="Y954" s="18" t="str">
        <f>IF(R954="","",VLOOKUP(R954,CUSTOMS!$E$3:$N$2548,8,FALSE))</f>
        <v>美元</v>
      </c>
      <c r="Z954" s="18" t="str">
        <f>IF(R954="","",VLOOKUP(R954,CUSTOMS!$E$3:$N$2548,9,FALSE))</f>
        <v>中国</v>
      </c>
      <c r="AA954" s="18" t="str">
        <f>IF(R954="","",VLOOKUP(R954,CUSTOMS!$E$3:$N$2548,10,FALSE))</f>
        <v>美国</v>
      </c>
      <c r="AB954" s="33">
        <f>IF(R954="","",VLOOKUP(G954,WMS!$E$3:$T$3000,15,FALSE))</f>
        <v>1</v>
      </c>
      <c r="AC954" s="33">
        <f t="shared" si="158"/>
        <v>45</v>
      </c>
      <c r="AD954" s="33" t="str">
        <f>IF(S954="","",VLOOKUP(S954,海关监管条件!$A$1:$B$3000,2,FALSE))</f>
        <v>无</v>
      </c>
    </row>
    <row r="955" spans="1:30">
      <c r="A955" s="2">
        <v>43676</v>
      </c>
      <c r="B955" s="2">
        <v>43680</v>
      </c>
      <c r="C955" s="2" t="s">
        <v>4322</v>
      </c>
      <c r="D955" s="19" t="s">
        <v>1594</v>
      </c>
      <c r="E955" s="19" t="s">
        <v>3604</v>
      </c>
      <c r="F955" s="19" t="s">
        <v>3605</v>
      </c>
      <c r="G955" s="17" t="str">
        <f t="shared" si="152"/>
        <v>KG-ARI-1904-00125-03084/42697831</v>
      </c>
      <c r="H955" s="18">
        <f>IF(G955="","",VLOOKUP(G955,WMS!$E$3:$Q$3000,7,FALSE))</f>
        <v>12</v>
      </c>
      <c r="I955" s="18">
        <f>IF(G955="","",VLOOKUP(G955,WMS!$E$3:$Q$3000,8,FALSE))</f>
        <v>0.67</v>
      </c>
      <c r="J955" s="18">
        <f>IF(G955="","",VLOOKUP(G955,WMS!$E$3:$Q$3000,13,FALSE))</f>
        <v>3.0000000000000001E-3</v>
      </c>
      <c r="K955" s="26" t="b">
        <f t="shared" si="153"/>
        <v>1</v>
      </c>
      <c r="L955" s="7">
        <v>1</v>
      </c>
      <c r="M955" s="27">
        <f>IF(G955="","",VLOOKUP(G955,WMS!$E$3:$U$3000,7,0)*L955)</f>
        <v>12</v>
      </c>
      <c r="N955" s="28" t="str">
        <f>IF(G955="","",VLOOKUP(G955,WMS!$E$3:$U$3000,17,0))</f>
        <v>A22-304</v>
      </c>
      <c r="O955" s="29">
        <f t="shared" si="154"/>
        <v>0.67</v>
      </c>
      <c r="P955" s="29">
        <f t="shared" si="155"/>
        <v>3.0000000000000001E-3</v>
      </c>
      <c r="Q955" s="26" t="str">
        <f>IF(G955="","",VLOOKUP(G955,WMS!$E$3:$G$3000,2,FALSE))</f>
        <v>KAS19040305</v>
      </c>
      <c r="R955" s="26" t="str">
        <f>IF(G955="","",VLOOKUP(G955,WMS!$E$3:$G$3000,3,FALSE))</f>
        <v>KAS1904030501</v>
      </c>
      <c r="S955" s="17" t="str">
        <f>IF(R955="","",VLOOKUP(R955,CUSTOMS!$E$3:$N$2548,2,FALSE))</f>
        <v>3406000090</v>
      </c>
      <c r="T955" s="17" t="str">
        <f>IF(R955="","",VLOOKUP(R955,CUSTOMS!$E$3:$N$2548,3,FALSE))</f>
        <v>蜡烛</v>
      </c>
      <c r="U955" s="18">
        <f t="shared" si="156"/>
        <v>0.5</v>
      </c>
      <c r="V955" s="18" t="str">
        <f>IF(R955="","",VLOOKUP(R955,CUSTOMS!$E$3:$N$2548,5,FALSE))</f>
        <v>千克</v>
      </c>
      <c r="W955" s="33">
        <f>IF(R955="","",VLOOKUP(R955,CUSTOMS!$E$3:$N$2548,6,FALSE))</f>
        <v>6.5</v>
      </c>
      <c r="X955" s="33">
        <f t="shared" si="157"/>
        <v>3.25</v>
      </c>
      <c r="Y955" s="18" t="str">
        <f>IF(R955="","",VLOOKUP(R955,CUSTOMS!$E$3:$N$2548,8,FALSE))</f>
        <v>美元</v>
      </c>
      <c r="Z955" s="18" t="str">
        <f>IF(R955="","",VLOOKUP(R955,CUSTOMS!$E$3:$N$2548,9,FALSE))</f>
        <v>中国</v>
      </c>
      <c r="AA955" s="18" t="str">
        <f>IF(R955="","",VLOOKUP(R955,CUSTOMS!$E$3:$N$2548,10,FALSE))</f>
        <v>美国</v>
      </c>
      <c r="AB955" s="33">
        <f>IF(R955="","",VLOOKUP(G955,WMS!$E$3:$T$3000,15,FALSE))</f>
        <v>4.1666666666666664E-2</v>
      </c>
      <c r="AC955" s="33">
        <f t="shared" si="158"/>
        <v>0.5</v>
      </c>
      <c r="AD955" s="33" t="str">
        <f>IF(S955="","",VLOOKUP(S955,海关监管条件!$A$1:$B$3000,2,FALSE))</f>
        <v xml:space="preserve">无 </v>
      </c>
    </row>
    <row r="956" spans="1:30">
      <c r="A956" s="2">
        <v>43676</v>
      </c>
      <c r="B956" s="2">
        <v>43680</v>
      </c>
      <c r="C956" s="2" t="s">
        <v>4322</v>
      </c>
      <c r="D956" s="19" t="s">
        <v>1742</v>
      </c>
      <c r="E956" s="19" t="s">
        <v>3695</v>
      </c>
      <c r="F956" s="19" t="s">
        <v>3698</v>
      </c>
      <c r="G956" s="17" t="str">
        <f t="shared" si="152"/>
        <v>KG-ARI-1904-00125-03135/42262305</v>
      </c>
      <c r="H956" s="18">
        <f>IF(G956="","",VLOOKUP(G956,WMS!$E$3:$Q$3000,7,FALSE))</f>
        <v>4</v>
      </c>
      <c r="I956" s="18">
        <f>IF(G956="","",VLOOKUP(G956,WMS!$E$3:$Q$3000,8,FALSE))</f>
        <v>3.6666666666666701</v>
      </c>
      <c r="J956" s="18">
        <f>IF(G956="","",VLOOKUP(G956,WMS!$E$3:$Q$3000,13,FALSE))</f>
        <v>5.1999999999999998E-2</v>
      </c>
      <c r="K956" s="26" t="b">
        <f t="shared" si="153"/>
        <v>1</v>
      </c>
      <c r="L956" s="7">
        <v>3</v>
      </c>
      <c r="M956" s="27">
        <f>IF(G956="","",VLOOKUP(G956,WMS!$E$3:$U$3000,7,0)*L956)</f>
        <v>12</v>
      </c>
      <c r="N956" s="28" t="str">
        <f>IF(G956="","",VLOOKUP(G956,WMS!$E$3:$U$3000,17,0))</f>
        <v>A32-202</v>
      </c>
      <c r="O956" s="29">
        <f t="shared" si="154"/>
        <v>11.000000000000011</v>
      </c>
      <c r="P956" s="29">
        <f t="shared" si="155"/>
        <v>0.156</v>
      </c>
      <c r="Q956" s="26" t="str">
        <f>IF(G956="","",VLOOKUP(G956,WMS!$E$3:$G$3000,2,FALSE))</f>
        <v>KAS19042702</v>
      </c>
      <c r="R956" s="26" t="str">
        <f>IF(G956="","",VLOOKUP(G956,WMS!$E$3:$G$3000,3,FALSE))</f>
        <v>KAS1904270202</v>
      </c>
      <c r="S956" s="17" t="str">
        <f>IF(R956="","",VLOOKUP(R956,CUSTOMS!$E$3:$N$2548,2,FALSE))</f>
        <v>9503008390</v>
      </c>
      <c r="T956" s="17" t="str">
        <f>IF(R956="","",VLOOKUP(R956,CUSTOMS!$E$3:$N$2548,3,FALSE))</f>
        <v>塑胶玩具电动火车A11</v>
      </c>
      <c r="U956" s="18">
        <f t="shared" si="156"/>
        <v>7</v>
      </c>
      <c r="V956" s="18" t="str">
        <f>IF(R956="","",VLOOKUP(R956,CUSTOMS!$E$3:$N$2548,5,FALSE))</f>
        <v>千克</v>
      </c>
      <c r="W956" s="33">
        <f>IF(R956="","",VLOOKUP(R956,CUSTOMS!$E$3:$N$2548,6,FALSE))</f>
        <v>7.1</v>
      </c>
      <c r="X956" s="33">
        <f t="shared" si="157"/>
        <v>49.699999999999996</v>
      </c>
      <c r="Y956" s="18" t="str">
        <f>IF(R956="","",VLOOKUP(R956,CUSTOMS!$E$3:$N$2548,8,FALSE))</f>
        <v>美元</v>
      </c>
      <c r="Z956" s="18" t="str">
        <f>IF(R956="","",VLOOKUP(R956,CUSTOMS!$E$3:$N$2548,9,FALSE))</f>
        <v>中国</v>
      </c>
      <c r="AA956" s="18" t="str">
        <f>IF(R956="","",VLOOKUP(R956,CUSTOMS!$E$3:$N$2548,10,FALSE))</f>
        <v>美国</v>
      </c>
      <c r="AB956" s="33">
        <f>IF(R956="","",VLOOKUP(G956,WMS!$E$3:$T$3000,15,FALSE))</f>
        <v>0.58333333333333337</v>
      </c>
      <c r="AC956" s="33">
        <f t="shared" si="158"/>
        <v>7</v>
      </c>
      <c r="AD956" s="33" t="str">
        <f>IF(S956="","",VLOOKUP(S956,海关监管条件!$A$1:$B$3000,2,FALSE))</f>
        <v xml:space="preserve">A </v>
      </c>
    </row>
    <row r="957" spans="1:30">
      <c r="A957" s="2">
        <v>43676</v>
      </c>
      <c r="B957" s="2">
        <v>43680</v>
      </c>
      <c r="C957" s="2" t="s">
        <v>4322</v>
      </c>
      <c r="D957" s="19" t="s">
        <v>1742</v>
      </c>
      <c r="E957" s="19" t="s">
        <v>3695</v>
      </c>
      <c r="F957" s="19" t="s">
        <v>3696</v>
      </c>
      <c r="G957" s="17" t="str">
        <f t="shared" si="152"/>
        <v>KG-ARI-1904-00125-03135/42718888</v>
      </c>
      <c r="H957" s="18">
        <f>IF(G957="","",VLOOKUP(G957,WMS!$E$3:$Q$3000,7,FALSE))</f>
        <v>4</v>
      </c>
      <c r="I957" s="18">
        <f>IF(G957="","",VLOOKUP(G957,WMS!$E$3:$Q$3000,8,FALSE))</f>
        <v>4</v>
      </c>
      <c r="J957" s="18">
        <f>IF(G957="","",VLOOKUP(G957,WMS!$E$3:$Q$3000,13,FALSE))</f>
        <v>4.9000000000000002E-2</v>
      </c>
      <c r="K957" s="26" t="b">
        <f t="shared" si="153"/>
        <v>1</v>
      </c>
      <c r="L957" s="7">
        <v>3</v>
      </c>
      <c r="M957" s="27">
        <f>IF(G957="","",VLOOKUP(G957,WMS!$E$3:$U$3000,7,0)*L957)</f>
        <v>12</v>
      </c>
      <c r="N957" s="28" t="str">
        <f>IF(G957="","",VLOOKUP(G957,WMS!$E$3:$U$3000,17,0))</f>
        <v>A32-302</v>
      </c>
      <c r="O957" s="29">
        <f t="shared" si="154"/>
        <v>12</v>
      </c>
      <c r="P957" s="29">
        <f t="shared" si="155"/>
        <v>0.14700000000000002</v>
      </c>
      <c r="Q957" s="26" t="str">
        <f>IF(G957="","",VLOOKUP(G957,WMS!$E$3:$G$3000,2,FALSE))</f>
        <v>KAS19042702</v>
      </c>
      <c r="R957" s="26" t="str">
        <f>IF(G957="","",VLOOKUP(G957,WMS!$E$3:$G$3000,3,FALSE))</f>
        <v>KAS1904270201</v>
      </c>
      <c r="S957" s="17" t="str">
        <f>IF(R957="","",VLOOKUP(R957,CUSTOMS!$E$3:$N$2548,2,FALSE))</f>
        <v>9503008390</v>
      </c>
      <c r="T957" s="17" t="str">
        <f>IF(R957="","",VLOOKUP(R957,CUSTOMS!$E$3:$N$2548,3,FALSE))</f>
        <v>塑胶玩具电动车A57</v>
      </c>
      <c r="U957" s="18">
        <f t="shared" si="156"/>
        <v>7</v>
      </c>
      <c r="V957" s="18" t="str">
        <f>IF(R957="","",VLOOKUP(R957,CUSTOMS!$E$3:$N$2548,5,FALSE))</f>
        <v>千克</v>
      </c>
      <c r="W957" s="33">
        <f>IF(R957="","",VLOOKUP(R957,CUSTOMS!$E$3:$N$2548,6,FALSE))</f>
        <v>7.3</v>
      </c>
      <c r="X957" s="33">
        <f t="shared" si="157"/>
        <v>51.1</v>
      </c>
      <c r="Y957" s="18" t="str">
        <f>IF(R957="","",VLOOKUP(R957,CUSTOMS!$E$3:$N$2548,8,FALSE))</f>
        <v>美元</v>
      </c>
      <c r="Z957" s="18" t="str">
        <f>IF(R957="","",VLOOKUP(R957,CUSTOMS!$E$3:$N$2548,9,FALSE))</f>
        <v>中国</v>
      </c>
      <c r="AA957" s="18" t="str">
        <f>IF(R957="","",VLOOKUP(R957,CUSTOMS!$E$3:$N$2548,10,FALSE))</f>
        <v>美国</v>
      </c>
      <c r="AB957" s="33">
        <f>IF(R957="","",VLOOKUP(G957,WMS!$E$3:$T$3000,15,FALSE))</f>
        <v>0.58333333333333337</v>
      </c>
      <c r="AC957" s="33">
        <f t="shared" si="158"/>
        <v>7</v>
      </c>
      <c r="AD957" s="33" t="str">
        <f>IF(S957="","",VLOOKUP(S957,海关监管条件!$A$1:$B$3000,2,FALSE))</f>
        <v xml:space="preserve">A </v>
      </c>
    </row>
    <row r="958" spans="1:30">
      <c r="A958" s="2">
        <v>43676</v>
      </c>
      <c r="B958" s="2">
        <v>43680</v>
      </c>
      <c r="C958" s="2" t="s">
        <v>4322</v>
      </c>
      <c r="D958" s="3" t="s">
        <v>1682</v>
      </c>
      <c r="E958" s="3" t="s">
        <v>3659</v>
      </c>
      <c r="F958" s="3" t="s">
        <v>3671</v>
      </c>
      <c r="G958" s="17" t="str">
        <f t="shared" si="152"/>
        <v>KG-ARI-1904-00125-03203/42704515</v>
      </c>
      <c r="H958" s="18">
        <f>IF(G958="","",VLOOKUP(G958,WMS!$E$3:$Q$3000,7,FALSE))</f>
        <v>4</v>
      </c>
      <c r="I958" s="18">
        <f>IF(G958="","",VLOOKUP(G958,WMS!$E$3:$Q$3000,8,FALSE))</f>
        <v>3</v>
      </c>
      <c r="J958" s="18">
        <f>IF(G958="","",VLOOKUP(G958,WMS!$E$3:$Q$3000,13,FALSE))</f>
        <v>3.1E-2</v>
      </c>
      <c r="K958" s="26" t="b">
        <f t="shared" si="153"/>
        <v>1</v>
      </c>
      <c r="L958" s="7">
        <v>3</v>
      </c>
      <c r="M958" s="27">
        <f>IF(G958="","",VLOOKUP(G958,WMS!$E$3:$U$3000,7,0)*L958)</f>
        <v>12</v>
      </c>
      <c r="N958" s="28" t="str">
        <f>IF(G958="","",VLOOKUP(G958,WMS!$E$3:$U$3000,17,0))</f>
        <v>A27-303</v>
      </c>
      <c r="O958" s="29">
        <f t="shared" si="154"/>
        <v>9</v>
      </c>
      <c r="P958" s="29">
        <f t="shared" si="155"/>
        <v>9.2999999999999999E-2</v>
      </c>
      <c r="Q958" s="26" t="str">
        <f>IF(G958="","",VLOOKUP(G958,WMS!$E$3:$G$3000,2,FALSE))</f>
        <v>KAS19041615</v>
      </c>
      <c r="R958" s="26" t="str">
        <f>IF(G958="","",VLOOKUP(G958,WMS!$E$3:$G$3000,3,FALSE))</f>
        <v>KAS1904161514</v>
      </c>
      <c r="S958" s="17" t="str">
        <f>IF(R958="","",VLOOKUP(R958,CUSTOMS!$E$3:$N$2548,2,FALSE))</f>
        <v>9503008900</v>
      </c>
      <c r="T958" s="17" t="str">
        <f>IF(R958="","",VLOOKUP(R958,CUSTOMS!$E$3:$N$2548,3,FALSE))</f>
        <v>儿童玩具：火车</v>
      </c>
      <c r="U958" s="18">
        <f t="shared" si="156"/>
        <v>12</v>
      </c>
      <c r="V958" s="18" t="str">
        <f>IF(R958="","",VLOOKUP(R958,CUSTOMS!$E$3:$N$2548,5,FALSE))</f>
        <v>个</v>
      </c>
      <c r="W958" s="33">
        <f>IF(R958="","",VLOOKUP(R958,CUSTOMS!$E$3:$N$2548,6,FALSE))</f>
        <v>0.7</v>
      </c>
      <c r="X958" s="33">
        <f t="shared" si="157"/>
        <v>8.3999999999999986</v>
      </c>
      <c r="Y958" s="18" t="str">
        <f>IF(R958="","",VLOOKUP(R958,CUSTOMS!$E$3:$N$2548,8,FALSE))</f>
        <v>美元</v>
      </c>
      <c r="Z958" s="18" t="str">
        <f>IF(R958="","",VLOOKUP(R958,CUSTOMS!$E$3:$N$2548,9,FALSE))</f>
        <v>中国</v>
      </c>
      <c r="AA958" s="18" t="str">
        <f>IF(R958="","",VLOOKUP(R958,CUSTOMS!$E$3:$N$2548,10,FALSE))</f>
        <v>美国</v>
      </c>
      <c r="AB958" s="33">
        <f>IF(R958="","",VLOOKUP(G958,WMS!$E$3:$T$3000,15,FALSE))</f>
        <v>0.70000000000000007</v>
      </c>
      <c r="AC958" s="33">
        <f t="shared" si="158"/>
        <v>8.4</v>
      </c>
      <c r="AD958" s="33" t="str">
        <f>IF(S958="","",VLOOKUP(S958,海关监管条件!$A$1:$B$3000,2,FALSE))</f>
        <v xml:space="preserve">A </v>
      </c>
    </row>
    <row r="959" spans="1:30">
      <c r="A959" s="2">
        <v>43676</v>
      </c>
      <c r="B959" s="2">
        <v>43680</v>
      </c>
      <c r="C959" s="2" t="s">
        <v>4322</v>
      </c>
      <c r="D959" s="3" t="s">
        <v>1682</v>
      </c>
      <c r="E959" s="3" t="s">
        <v>3659</v>
      </c>
      <c r="F959" s="3" t="s">
        <v>3672</v>
      </c>
      <c r="G959" s="17" t="str">
        <f t="shared" si="152"/>
        <v>KG-ARI-1904-00125-03203/42705024</v>
      </c>
      <c r="H959" s="18">
        <f>IF(G959="","",VLOOKUP(G959,WMS!$E$3:$Q$3000,7,FALSE))</f>
        <v>4</v>
      </c>
      <c r="I959" s="18">
        <f>IF(G959="","",VLOOKUP(G959,WMS!$E$3:$Q$3000,8,FALSE))</f>
        <v>3.85</v>
      </c>
      <c r="J959" s="18">
        <f>IF(G959="","",VLOOKUP(G959,WMS!$E$3:$Q$3000,13,FALSE))</f>
        <v>4.4999999999999998E-2</v>
      </c>
      <c r="K959" s="26" t="b">
        <f t="shared" si="153"/>
        <v>1</v>
      </c>
      <c r="L959" s="7">
        <v>3</v>
      </c>
      <c r="M959" s="27">
        <f>IF(G959="","",VLOOKUP(G959,WMS!$E$3:$U$3000,7,0)*L959)</f>
        <v>12</v>
      </c>
      <c r="N959" s="28" t="str">
        <f>IF(G959="","",VLOOKUP(G959,WMS!$E$3:$U$3000,17,0))</f>
        <v>A27-303</v>
      </c>
      <c r="O959" s="29">
        <f t="shared" si="154"/>
        <v>11.55</v>
      </c>
      <c r="P959" s="29">
        <f t="shared" si="155"/>
        <v>0.13500000000000001</v>
      </c>
      <c r="Q959" s="26" t="str">
        <f>IF(G959="","",VLOOKUP(G959,WMS!$E$3:$G$3000,2,FALSE))</f>
        <v>KAS19041615</v>
      </c>
      <c r="R959" s="26" t="str">
        <f>IF(G959="","",VLOOKUP(G959,WMS!$E$3:$G$3000,3,FALSE))</f>
        <v>KAS1904161515</v>
      </c>
      <c r="S959" s="17" t="str">
        <f>IF(R959="","",VLOOKUP(R959,CUSTOMS!$E$3:$N$2548,2,FALSE))</f>
        <v>9503008900</v>
      </c>
      <c r="T959" s="17" t="str">
        <f>IF(R959="","",VLOOKUP(R959,CUSTOMS!$E$3:$N$2548,3,FALSE))</f>
        <v>儿童玩具：农场套装</v>
      </c>
      <c r="U959" s="18">
        <f t="shared" si="156"/>
        <v>12</v>
      </c>
      <c r="V959" s="18" t="str">
        <f>IF(R959="","",VLOOKUP(R959,CUSTOMS!$E$3:$N$2548,5,FALSE))</f>
        <v>个</v>
      </c>
      <c r="W959" s="33">
        <f>IF(R959="","",VLOOKUP(R959,CUSTOMS!$E$3:$N$2548,6,FALSE))</f>
        <v>0.9</v>
      </c>
      <c r="X959" s="33">
        <f t="shared" si="157"/>
        <v>10.8</v>
      </c>
      <c r="Y959" s="18" t="str">
        <f>IF(R959="","",VLOOKUP(R959,CUSTOMS!$E$3:$N$2548,8,FALSE))</f>
        <v>美元</v>
      </c>
      <c r="Z959" s="18" t="str">
        <f>IF(R959="","",VLOOKUP(R959,CUSTOMS!$E$3:$N$2548,9,FALSE))</f>
        <v>中国</v>
      </c>
      <c r="AA959" s="18" t="str">
        <f>IF(R959="","",VLOOKUP(R959,CUSTOMS!$E$3:$N$2548,10,FALSE))</f>
        <v>美国</v>
      </c>
      <c r="AB959" s="33">
        <f>IF(R959="","",VLOOKUP(G959,WMS!$E$3:$T$3000,15,FALSE))</f>
        <v>0.9</v>
      </c>
      <c r="AC959" s="33">
        <f t="shared" si="158"/>
        <v>10.8</v>
      </c>
      <c r="AD959" s="33" t="str">
        <f>IF(S959="","",VLOOKUP(S959,海关监管条件!$A$1:$B$3000,2,FALSE))</f>
        <v xml:space="preserve">A </v>
      </c>
    </row>
    <row r="960" spans="1:30">
      <c r="A960" s="2">
        <v>43676</v>
      </c>
      <c r="B960" s="2">
        <v>43680</v>
      </c>
      <c r="C960" s="2" t="s">
        <v>4322</v>
      </c>
      <c r="D960" s="3" t="s">
        <v>1682</v>
      </c>
      <c r="E960" s="3" t="s">
        <v>3659</v>
      </c>
      <c r="F960" s="3" t="s">
        <v>3674</v>
      </c>
      <c r="G960" s="17" t="str">
        <f t="shared" si="152"/>
        <v>KG-ARI-1904-00125-03203/42706403</v>
      </c>
      <c r="H960" s="18">
        <f>IF(G960="","",VLOOKUP(G960,WMS!$E$3:$Q$3000,7,FALSE))</f>
        <v>4</v>
      </c>
      <c r="I960" s="18">
        <f>IF(G960="","",VLOOKUP(G960,WMS!$E$3:$Q$3000,8,FALSE))</f>
        <v>2.7</v>
      </c>
      <c r="J960" s="18">
        <f>IF(G960="","",VLOOKUP(G960,WMS!$E$3:$Q$3000,13,FALSE))</f>
        <v>3.6999999999999998E-2</v>
      </c>
      <c r="K960" s="26" t="b">
        <f t="shared" si="153"/>
        <v>1</v>
      </c>
      <c r="L960" s="7">
        <v>3</v>
      </c>
      <c r="M960" s="27">
        <f>IF(G960="","",VLOOKUP(G960,WMS!$E$3:$U$3000,7,0)*L960)</f>
        <v>12</v>
      </c>
      <c r="N960" s="28" t="str">
        <f>IF(G960="","",VLOOKUP(G960,WMS!$E$3:$U$3000,17,0))</f>
        <v>A28-34</v>
      </c>
      <c r="O960" s="29">
        <f t="shared" si="154"/>
        <v>8.1000000000000014</v>
      </c>
      <c r="P960" s="29">
        <f t="shared" si="155"/>
        <v>0.11099999999999999</v>
      </c>
      <c r="Q960" s="26" t="str">
        <f>IF(G960="","",VLOOKUP(G960,WMS!$E$3:$G$3000,2,FALSE))</f>
        <v>KAS19041615</v>
      </c>
      <c r="R960" s="26" t="str">
        <f>IF(G960="","",VLOOKUP(G960,WMS!$E$3:$G$3000,3,FALSE))</f>
        <v>KAS1904161517</v>
      </c>
      <c r="S960" s="17" t="str">
        <f>IF(R960="","",VLOOKUP(R960,CUSTOMS!$E$3:$N$2548,2,FALSE))</f>
        <v>9503008900</v>
      </c>
      <c r="T960" s="17" t="str">
        <f>IF(R960="","",VLOOKUP(R960,CUSTOMS!$E$3:$N$2548,3,FALSE))</f>
        <v>儿童玩具：消防套装</v>
      </c>
      <c r="U960" s="18">
        <f t="shared" si="156"/>
        <v>12</v>
      </c>
      <c r="V960" s="18" t="str">
        <f>IF(R960="","",VLOOKUP(R960,CUSTOMS!$E$3:$N$2548,5,FALSE))</f>
        <v>个</v>
      </c>
      <c r="W960" s="33">
        <f>IF(R960="","",VLOOKUP(R960,CUSTOMS!$E$3:$N$2548,6,FALSE))</f>
        <v>1.2</v>
      </c>
      <c r="X960" s="33">
        <f t="shared" si="157"/>
        <v>14.399999999999999</v>
      </c>
      <c r="Y960" s="18" t="str">
        <f>IF(R960="","",VLOOKUP(R960,CUSTOMS!$E$3:$N$2548,8,FALSE))</f>
        <v>美元</v>
      </c>
      <c r="Z960" s="18" t="str">
        <f>IF(R960="","",VLOOKUP(R960,CUSTOMS!$E$3:$N$2548,9,FALSE))</f>
        <v>中国</v>
      </c>
      <c r="AA960" s="18" t="str">
        <f>IF(R960="","",VLOOKUP(R960,CUSTOMS!$E$3:$N$2548,10,FALSE))</f>
        <v>美国</v>
      </c>
      <c r="AB960" s="33">
        <f>IF(R960="","",VLOOKUP(G960,WMS!$E$3:$T$3000,15,FALSE))</f>
        <v>1.125</v>
      </c>
      <c r="AC960" s="33">
        <f t="shared" si="158"/>
        <v>13.5</v>
      </c>
      <c r="AD960" s="33" t="str">
        <f>IF(S960="","",VLOOKUP(S960,海关监管条件!$A$1:$B$3000,2,FALSE))</f>
        <v xml:space="preserve">A </v>
      </c>
    </row>
    <row r="961" spans="1:30">
      <c r="A961" s="2">
        <v>43676</v>
      </c>
      <c r="B961" s="2">
        <v>43680</v>
      </c>
      <c r="C961" s="2" t="s">
        <v>4322</v>
      </c>
      <c r="D961" s="3" t="s">
        <v>1682</v>
      </c>
      <c r="E961" s="3" t="s">
        <v>3659</v>
      </c>
      <c r="F961" s="3" t="s">
        <v>3679</v>
      </c>
      <c r="G961" s="17" t="str">
        <f t="shared" si="152"/>
        <v>KG-ARI-1904-00125-03203/42708674</v>
      </c>
      <c r="H961" s="18">
        <f>IF(G961="","",VLOOKUP(G961,WMS!$E$3:$Q$3000,7,FALSE))</f>
        <v>6</v>
      </c>
      <c r="I961" s="18">
        <f>IF(G961="","",VLOOKUP(G961,WMS!$E$3:$Q$3000,8,FALSE))</f>
        <v>1.75</v>
      </c>
      <c r="J961" s="18">
        <f>IF(G961="","",VLOOKUP(G961,WMS!$E$3:$Q$3000,13,FALSE))</f>
        <v>2.4E-2</v>
      </c>
      <c r="K961" s="26" t="b">
        <f t="shared" si="153"/>
        <v>1</v>
      </c>
      <c r="L961" s="7">
        <v>2</v>
      </c>
      <c r="M961" s="27">
        <f>IF(G961="","",VLOOKUP(G961,WMS!$E$3:$U$3000,7,0)*L961)</f>
        <v>12</v>
      </c>
      <c r="N961" s="28" t="str">
        <f>IF(G961="","",VLOOKUP(G961,WMS!$E$3:$U$3000,17,0))</f>
        <v>A27-203</v>
      </c>
      <c r="O961" s="29">
        <f t="shared" si="154"/>
        <v>3.5</v>
      </c>
      <c r="P961" s="29">
        <f t="shared" si="155"/>
        <v>4.8000000000000001E-2</v>
      </c>
      <c r="Q961" s="26" t="str">
        <f>IF(G961="","",VLOOKUP(G961,WMS!$E$3:$G$3000,2,FALSE))</f>
        <v>KAS19041615</v>
      </c>
      <c r="R961" s="26" t="str">
        <f>IF(G961="","",VLOOKUP(G961,WMS!$E$3:$G$3000,3,FALSE))</f>
        <v>KAS1904161501</v>
      </c>
      <c r="S961" s="17" t="str">
        <f>IF(R961="","",VLOOKUP(R961,CUSTOMS!$E$3:$N$2548,2,FALSE))</f>
        <v>9503008900</v>
      </c>
      <c r="T961" s="17" t="str">
        <f>IF(R961="","",VLOOKUP(R961,CUSTOMS!$E$3:$N$2548,3,FALSE))</f>
        <v>儿童玩具：动物套装</v>
      </c>
      <c r="U961" s="18">
        <f t="shared" si="156"/>
        <v>12</v>
      </c>
      <c r="V961" s="18" t="str">
        <f>IF(R961="","",VLOOKUP(R961,CUSTOMS!$E$3:$N$2548,5,FALSE))</f>
        <v>个</v>
      </c>
      <c r="W961" s="33">
        <f>IF(R961="","",VLOOKUP(R961,CUSTOMS!$E$3:$N$2548,6,FALSE))</f>
        <v>0.5</v>
      </c>
      <c r="X961" s="33">
        <f t="shared" si="157"/>
        <v>6</v>
      </c>
      <c r="Y961" s="18" t="str">
        <f>IF(R961="","",VLOOKUP(R961,CUSTOMS!$E$3:$N$2548,8,FALSE))</f>
        <v>美元</v>
      </c>
      <c r="Z961" s="18" t="str">
        <f>IF(R961="","",VLOOKUP(R961,CUSTOMS!$E$3:$N$2548,9,FALSE))</f>
        <v>中国</v>
      </c>
      <c r="AA961" s="18" t="str">
        <f>IF(R961="","",VLOOKUP(R961,CUSTOMS!$E$3:$N$2548,10,FALSE))</f>
        <v>美国</v>
      </c>
      <c r="AB961" s="33">
        <f>IF(R961="","",VLOOKUP(G961,WMS!$E$3:$T$3000,15,FALSE))</f>
        <v>0.20833333333333334</v>
      </c>
      <c r="AC961" s="33">
        <f t="shared" si="158"/>
        <v>2.5</v>
      </c>
      <c r="AD961" s="33" t="str">
        <f>IF(S961="","",VLOOKUP(S961,海关监管条件!$A$1:$B$3000,2,FALSE))</f>
        <v xml:space="preserve">A </v>
      </c>
    </row>
    <row r="962" spans="1:30">
      <c r="A962" s="2">
        <v>43676</v>
      </c>
      <c r="B962" s="2">
        <v>43680</v>
      </c>
      <c r="C962" s="2" t="s">
        <v>4322</v>
      </c>
      <c r="D962" s="19" t="s">
        <v>1767</v>
      </c>
      <c r="E962" s="19" t="s">
        <v>3716</v>
      </c>
      <c r="F962" s="19">
        <v>42690504</v>
      </c>
      <c r="G962" s="17" t="str">
        <f t="shared" si="152"/>
        <v>KG-ARI-1904-00125-03304/42690504</v>
      </c>
      <c r="H962" s="18">
        <f>IF(G962="","",VLOOKUP(G962,WMS!$E$3:$Q$3000,7,FALSE))</f>
        <v>6</v>
      </c>
      <c r="I962" s="18">
        <f>IF(G962="","",VLOOKUP(G962,WMS!$E$3:$Q$3000,8,FALSE))</f>
        <v>4.45</v>
      </c>
      <c r="J962" s="18">
        <f>IF(G962="","",VLOOKUP(G962,WMS!$E$3:$Q$3000,13,FALSE))</f>
        <v>3.5999999999999997E-2</v>
      </c>
      <c r="K962" s="26" t="b">
        <f t="shared" si="153"/>
        <v>1</v>
      </c>
      <c r="L962" s="7">
        <v>2</v>
      </c>
      <c r="M962" s="27">
        <f>IF(G962="","",VLOOKUP(G962,WMS!$E$3:$U$3000,7,0)*L962)</f>
        <v>12</v>
      </c>
      <c r="N962" s="28" t="str">
        <f>IF(G962="","",VLOOKUP(G962,WMS!$E$3:$U$3000,17,0))</f>
        <v>A32-302</v>
      </c>
      <c r="O962" s="29">
        <f t="shared" si="154"/>
        <v>8.9</v>
      </c>
      <c r="P962" s="29">
        <f t="shared" si="155"/>
        <v>7.1999999999999995E-2</v>
      </c>
      <c r="Q962" s="26" t="str">
        <f>IF(G962="","",VLOOKUP(G962,WMS!$E$3:$G$3000,2,FALSE))</f>
        <v>KAS19042707</v>
      </c>
      <c r="R962" s="26" t="str">
        <f>IF(G962="","",VLOOKUP(G962,WMS!$E$3:$G$3000,3,FALSE))</f>
        <v>KAS1904270707</v>
      </c>
      <c r="S962" s="17" t="str">
        <f>IF(R962="","",VLOOKUP(R962,CUSTOMS!$E$3:$N$2548,2,FALSE))</f>
        <v>9405409000</v>
      </c>
      <c r="T962" s="17" t="str">
        <f>IF(R962="","",VLOOKUP(R962,CUSTOMS!$E$3:$N$2548,3,FALSE))</f>
        <v>装饰灯</v>
      </c>
      <c r="U962" s="18">
        <f t="shared" si="156"/>
        <v>12</v>
      </c>
      <c r="V962" s="18" t="str">
        <f>IF(R962="","",VLOOKUP(R962,CUSTOMS!$E$3:$N$2548,5,FALSE))</f>
        <v>套</v>
      </c>
      <c r="W962" s="33" t="str">
        <f>IF(R962="","",VLOOKUP(R962,CUSTOMS!$E$3:$N$2548,6,FALSE))</f>
        <v>2.92</v>
      </c>
      <c r="X962" s="33">
        <f t="shared" si="157"/>
        <v>35.04</v>
      </c>
      <c r="Y962" s="18" t="str">
        <f>IF(R962="","",VLOOKUP(R962,CUSTOMS!$E$3:$N$2548,8,FALSE))</f>
        <v>美元</v>
      </c>
      <c r="Z962" s="18" t="str">
        <f>IF(R962="","",VLOOKUP(R962,CUSTOMS!$E$3:$N$2548,9,FALSE))</f>
        <v>中国</v>
      </c>
      <c r="AA962" s="18" t="str">
        <f>IF(R962="","",VLOOKUP(R962,CUSTOMS!$E$3:$N$2548,10,FALSE))</f>
        <v>美国</v>
      </c>
      <c r="AB962" s="33">
        <f>IF(R962="","",VLOOKUP(G962,WMS!$E$3:$T$3000,15,FALSE))</f>
        <v>0.7416666666666667</v>
      </c>
      <c r="AC962" s="33">
        <f t="shared" si="158"/>
        <v>8.9</v>
      </c>
      <c r="AD962" s="33" t="str">
        <f>IF(S962="","",VLOOKUP(S962,海关监管条件!$A$1:$B$3000,2,FALSE))</f>
        <v xml:space="preserve">无 </v>
      </c>
    </row>
    <row r="963" spans="1:30">
      <c r="A963" s="2">
        <v>43676</v>
      </c>
      <c r="B963" s="2">
        <v>43680</v>
      </c>
      <c r="C963" s="2" t="s">
        <v>4322</v>
      </c>
      <c r="D963" s="19" t="s">
        <v>2214</v>
      </c>
      <c r="E963" s="19" t="s">
        <v>3948</v>
      </c>
      <c r="F963" s="19">
        <v>42561385</v>
      </c>
      <c r="G963" s="17" t="str">
        <f t="shared" si="152"/>
        <v>KG-ARI-1904-00125-03572/42561385</v>
      </c>
      <c r="H963" s="18">
        <f>IF(G963="","",VLOOKUP(G963,WMS!$E$3:$Q$3000,7,FALSE))</f>
        <v>8</v>
      </c>
      <c r="I963" s="18">
        <f>IF(G963="","",VLOOKUP(G963,WMS!$E$3:$Q$3000,8,FALSE))</f>
        <v>7.7</v>
      </c>
      <c r="J963" s="18">
        <f>IF(G963="","",VLOOKUP(G963,WMS!$E$3:$Q$3000,13,FALSE))</f>
        <v>0.02</v>
      </c>
      <c r="K963" s="26" t="b">
        <f t="shared" si="153"/>
        <v>1</v>
      </c>
      <c r="L963" s="7">
        <v>2</v>
      </c>
      <c r="M963" s="27">
        <f>IF(G963="","",VLOOKUP(G963,WMS!$E$3:$U$3000,7,0)*L963)</f>
        <v>16</v>
      </c>
      <c r="N963" s="28" t="str">
        <f>IF(G963="","",VLOOKUP(G963,WMS!$E$3:$U$3000,17,0))</f>
        <v>A29-302</v>
      </c>
      <c r="O963" s="29">
        <f t="shared" si="154"/>
        <v>15.4</v>
      </c>
      <c r="P963" s="29">
        <f t="shared" si="155"/>
        <v>0.04</v>
      </c>
      <c r="Q963" s="26" t="str">
        <f>IF(G963="","",VLOOKUP(G963,WMS!$E$3:$G$3000,2,FALSE))</f>
        <v>KAS19070204</v>
      </c>
      <c r="R963" s="26" t="str">
        <f>IF(G963="","",VLOOKUP(G963,WMS!$E$3:$G$3000,3,FALSE))</f>
        <v>KAS1907020405</v>
      </c>
      <c r="S963" s="17" t="str">
        <f>IF(R963="","",VLOOKUP(R963,CUSTOMS!$E$3:$N$2548,2,FALSE))</f>
        <v>6911900000</v>
      </c>
      <c r="T963" s="17" t="str">
        <f>IF(R963="","",VLOOKUP(R963,CUSTOMS!$E$3:$N$2548,3,FALSE))</f>
        <v>盥洗用瓷器:口杯.乳液瓶.马桶刷座.托盘</v>
      </c>
      <c r="U963" s="18">
        <f t="shared" si="156"/>
        <v>16</v>
      </c>
      <c r="V963" s="18" t="str">
        <f>IF(R963="","",VLOOKUP(R963,CUSTOMS!$E$3:$N$2548,5,FALSE))</f>
        <v>只</v>
      </c>
      <c r="W963" s="33">
        <f>IF(R963="","",VLOOKUP(R963,CUSTOMS!$E$3:$N$2548,6,FALSE))</f>
        <v>0.3</v>
      </c>
      <c r="X963" s="33">
        <f t="shared" si="157"/>
        <v>4.8</v>
      </c>
      <c r="Y963" s="18" t="str">
        <f>IF(R963="","",VLOOKUP(R963,CUSTOMS!$E$3:$N$2548,8,FALSE))</f>
        <v>美元</v>
      </c>
      <c r="Z963" s="18" t="str">
        <f>IF(R963="","",VLOOKUP(R963,CUSTOMS!$E$3:$N$2548,9,FALSE))</f>
        <v>中国</v>
      </c>
      <c r="AA963" s="18" t="str">
        <f>IF(R963="","",VLOOKUP(R963,CUSTOMS!$E$3:$N$2548,10,FALSE))</f>
        <v>美国</v>
      </c>
      <c r="AB963" s="33">
        <f>IF(R963="","",VLOOKUP(G963,WMS!$E$3:$T$3000,15,FALSE))</f>
        <v>0.875</v>
      </c>
      <c r="AC963" s="33">
        <f t="shared" si="158"/>
        <v>14</v>
      </c>
      <c r="AD963" s="33" t="str">
        <f>IF(S963="","",VLOOKUP(S963,海关监管条件!$A$1:$B$3000,2,FALSE))</f>
        <v>无</v>
      </c>
    </row>
    <row r="964" spans="1:30">
      <c r="A964" s="2">
        <v>43676</v>
      </c>
      <c r="B964" s="2">
        <v>43680</v>
      </c>
      <c r="C964" s="2" t="s">
        <v>4322</v>
      </c>
      <c r="D964" s="36" t="s">
        <v>2214</v>
      </c>
      <c r="E964" s="36" t="s">
        <v>3948</v>
      </c>
      <c r="F964" s="36" t="s">
        <v>3951</v>
      </c>
      <c r="G964" s="17" t="str">
        <f t="shared" si="152"/>
        <v>KG-ARI-1904-00125-03572/42579373A</v>
      </c>
      <c r="H964" s="18">
        <f>IF(G964="","",VLOOKUP(G964,WMS!$E$3:$Q$3000,7,FALSE))</f>
        <v>12</v>
      </c>
      <c r="I964" s="18">
        <f>IF(G964="","",VLOOKUP(G964,WMS!$E$3:$Q$3000,8,FALSE))</f>
        <v>10.35</v>
      </c>
      <c r="J964" s="18">
        <f>IF(G964="","",VLOOKUP(G964,WMS!$E$3:$Q$3000,13,FALSE))</f>
        <v>2.8000000000000001E-2</v>
      </c>
      <c r="K964" s="26" t="b">
        <f t="shared" si="153"/>
        <v>1</v>
      </c>
      <c r="L964" s="7">
        <v>3</v>
      </c>
      <c r="M964" s="27">
        <f>IF(G964="","",VLOOKUP(G964,WMS!$E$3:$U$3000,7,0)*L964)</f>
        <v>36</v>
      </c>
      <c r="N964" s="28" t="str">
        <f>IF(G964="","",VLOOKUP(G964,WMS!$E$3:$U$3000,17,0))</f>
        <v>A29-302</v>
      </c>
      <c r="O964" s="29">
        <f t="shared" si="154"/>
        <v>31.049999999999997</v>
      </c>
      <c r="P964" s="29">
        <f t="shared" si="155"/>
        <v>8.4000000000000005E-2</v>
      </c>
      <c r="Q964" s="26" t="str">
        <f>IF(G964="","",VLOOKUP(G964,WMS!$E$3:$G$3000,2,FALSE))</f>
        <v>KAS19070204</v>
      </c>
      <c r="R964" s="26" t="str">
        <f>IF(G964="","",VLOOKUP(G964,WMS!$E$3:$G$3000,3,FALSE))</f>
        <v>KAS1907020408</v>
      </c>
      <c r="S964" s="17" t="str">
        <f>IF(R964="","",VLOOKUP(R964,CUSTOMS!$E$3:$N$2548,2,FALSE))</f>
        <v>6911101900</v>
      </c>
      <c r="T964" s="17" t="str">
        <f>IF(R964="","",VLOOKUP(R964,CUSTOMS!$E$3:$N$2548,3,FALSE))</f>
        <v>日用瓷:罐</v>
      </c>
      <c r="U964" s="18">
        <f t="shared" si="156"/>
        <v>36</v>
      </c>
      <c r="V964" s="18" t="str">
        <f>IF(R964="","",VLOOKUP(R964,CUSTOMS!$E$3:$N$2548,5,FALSE))</f>
        <v>只</v>
      </c>
      <c r="W964" s="33">
        <f>IF(R964="","",VLOOKUP(R964,CUSTOMS!$E$3:$N$2548,6,FALSE))</f>
        <v>0.3</v>
      </c>
      <c r="X964" s="33">
        <f t="shared" si="157"/>
        <v>10.799999999999999</v>
      </c>
      <c r="Y964" s="18" t="str">
        <f>IF(R964="","",VLOOKUP(R964,CUSTOMS!$E$3:$N$2548,8,FALSE))</f>
        <v>美元</v>
      </c>
      <c r="Z964" s="18" t="str">
        <f>IF(R964="","",VLOOKUP(R964,CUSTOMS!$E$3:$N$2548,9,FALSE))</f>
        <v>中国</v>
      </c>
      <c r="AA964" s="18" t="str">
        <f>IF(R964="","",VLOOKUP(R964,CUSTOMS!$E$3:$N$2548,10,FALSE))</f>
        <v>美国</v>
      </c>
      <c r="AB964" s="33">
        <f>IF(R964="","",VLOOKUP(G964,WMS!$E$3:$T$3000,15,FALSE))</f>
        <v>0.62083333333333335</v>
      </c>
      <c r="AC964" s="33">
        <f t="shared" si="158"/>
        <v>22.35</v>
      </c>
      <c r="AD964" s="33" t="str">
        <f>IF(S964="","",VLOOKUP(S964,海关监管条件!$A$1:$B$3000,2,FALSE))</f>
        <v>A</v>
      </c>
    </row>
    <row r="965" spans="1:30">
      <c r="A965" s="2">
        <v>43676</v>
      </c>
      <c r="B965" s="2">
        <v>43680</v>
      </c>
      <c r="C965" s="2" t="s">
        <v>4322</v>
      </c>
      <c r="D965" s="36" t="s">
        <v>2214</v>
      </c>
      <c r="E965" s="36" t="s">
        <v>3948</v>
      </c>
      <c r="F965" s="36" t="s">
        <v>3952</v>
      </c>
      <c r="G965" s="17" t="str">
        <f t="shared" si="152"/>
        <v>KG-ARI-1904-00125-03572/42579373B</v>
      </c>
      <c r="H965" s="18">
        <v>12</v>
      </c>
      <c r="I965" s="18">
        <f>IF(G965="","",VLOOKUP(G965,WMS!$E$3:$Q$3000,8,FALSE))</f>
        <v>10.35</v>
      </c>
      <c r="J965" s="18">
        <f>IF(G965="","",VLOOKUP(G965,WMS!$E$3:$Q$3000,13,FALSE))</f>
        <v>2.8000000000000001E-2</v>
      </c>
      <c r="K965" s="26" t="e">
        <f t="shared" si="153"/>
        <v>#DIV/0!</v>
      </c>
      <c r="M965" s="27">
        <v>36</v>
      </c>
      <c r="N965" s="28" t="str">
        <f>IF(G965="","",VLOOKUP(G965,WMS!$E$3:$U$3000,17,0))</f>
        <v>A29-302</v>
      </c>
      <c r="O965" s="29" t="str">
        <f t="shared" si="154"/>
        <v/>
      </c>
      <c r="P965" s="29" t="str">
        <f t="shared" si="155"/>
        <v/>
      </c>
      <c r="Q965" s="26" t="str">
        <f>IF(G965="","",VLOOKUP(G965,WMS!$E$3:$G$3000,2,FALSE))</f>
        <v>KAS19070204</v>
      </c>
      <c r="R965" s="26" t="str">
        <f>IF(G965="","",VLOOKUP(G965,WMS!$E$3:$G$3000,3,FALSE))</f>
        <v>KAS1907020403</v>
      </c>
      <c r="S965" s="17" t="str">
        <f>IF(R965="","",VLOOKUP(R965,CUSTOMS!$E$3:$N$2548,2,FALSE))</f>
        <v>4421999090</v>
      </c>
      <c r="T965" s="17" t="str">
        <f>IF(R965="","",VLOOKUP(R965,CUSTOMS!$E$3:$N$2548,3,FALSE))</f>
        <v>木盖</v>
      </c>
      <c r="U965" s="18">
        <f t="shared" si="156"/>
        <v>36</v>
      </c>
      <c r="V965" s="18" t="str">
        <f>IF(R965="","",VLOOKUP(R965,CUSTOMS!$E$3:$N$2548,5,FALSE))</f>
        <v>只</v>
      </c>
      <c r="W965" s="33">
        <f>IF(R965="","",VLOOKUP(R965,CUSTOMS!$E$3:$N$2548,6,FALSE))</f>
        <v>0.13</v>
      </c>
      <c r="X965" s="33">
        <f t="shared" si="157"/>
        <v>4.68</v>
      </c>
      <c r="Y965" s="18" t="str">
        <f>IF(R965="","",VLOOKUP(R965,CUSTOMS!$E$3:$N$2548,8,FALSE))</f>
        <v>美元</v>
      </c>
      <c r="Z965" s="18" t="str">
        <f>IF(R965="","",VLOOKUP(R965,CUSTOMS!$E$3:$N$2548,9,FALSE))</f>
        <v>中国</v>
      </c>
      <c r="AA965" s="18" t="str">
        <f>IF(R965="","",VLOOKUP(R965,CUSTOMS!$E$3:$N$2548,10,FALSE))</f>
        <v>美国</v>
      </c>
      <c r="AB965" s="33">
        <f>IF(R965="","",VLOOKUP(G965,WMS!$E$3:$T$3000,15,FALSE))</f>
        <v>0.11249999999999999</v>
      </c>
      <c r="AC965" s="33">
        <f t="shared" si="158"/>
        <v>4.05</v>
      </c>
      <c r="AD965" s="33" t="str">
        <f>IF(S965="","",VLOOKUP(S965,海关监管条件!$A$1:$B$3000,2,FALSE))</f>
        <v>AB</v>
      </c>
    </row>
    <row r="966" spans="1:30">
      <c r="A966" s="2">
        <v>43676</v>
      </c>
      <c r="B966" s="2">
        <v>43680</v>
      </c>
      <c r="C966" s="2" t="s">
        <v>4322</v>
      </c>
      <c r="D966" s="19" t="s">
        <v>2214</v>
      </c>
      <c r="E966" s="19" t="s">
        <v>3948</v>
      </c>
      <c r="F966" s="19">
        <v>42723516</v>
      </c>
      <c r="G966" s="17" t="str">
        <f t="shared" si="152"/>
        <v>KG-ARI-1904-00125-03572/42723516</v>
      </c>
      <c r="H966" s="18">
        <f>IF(G966="","",VLOOKUP(G966,WMS!$E$3:$Q$3000,7,FALSE))</f>
        <v>8</v>
      </c>
      <c r="I966" s="18">
        <f>IF(G966="","",VLOOKUP(G966,WMS!$E$3:$Q$3000,8,FALSE))</f>
        <v>3.55</v>
      </c>
      <c r="J966" s="18">
        <f>IF(G966="","",VLOOKUP(G966,WMS!$E$3:$Q$3000,13,FALSE))</f>
        <v>1.6E-2</v>
      </c>
      <c r="K966" s="26" t="b">
        <f t="shared" si="153"/>
        <v>1</v>
      </c>
      <c r="L966" s="7">
        <v>2</v>
      </c>
      <c r="M966" s="27">
        <f>IF(G966="","",VLOOKUP(G966,WMS!$E$3:$U$3000,7,0)*L966)</f>
        <v>16</v>
      </c>
      <c r="N966" s="28" t="str">
        <f>IF(G966="","",VLOOKUP(G966,WMS!$E$3:$U$3000,17,0))</f>
        <v>A29-201</v>
      </c>
      <c r="O966" s="29">
        <f t="shared" si="154"/>
        <v>7.1</v>
      </c>
      <c r="P966" s="29">
        <f t="shared" si="155"/>
        <v>3.2000000000000001E-2</v>
      </c>
      <c r="Q966" s="26" t="str">
        <f>IF(G966="","",VLOOKUP(G966,WMS!$E$3:$G$3000,2,FALSE))</f>
        <v>KAS19070204</v>
      </c>
      <c r="R966" s="26" t="str">
        <f>IF(G966="","",VLOOKUP(G966,WMS!$E$3:$G$3000,3,FALSE))</f>
        <v>KAS1907020407</v>
      </c>
      <c r="S966" s="17" t="str">
        <f>IF(R966="","",VLOOKUP(R966,CUSTOMS!$E$3:$N$2548,2,FALSE))</f>
        <v>6913100000</v>
      </c>
      <c r="T966" s="17" t="str">
        <f>IF(R966="","",VLOOKUP(R966,CUSTOMS!$E$3:$N$2548,3,FALSE))</f>
        <v>陈设瓷:花盆.香薰炉</v>
      </c>
      <c r="U966" s="18">
        <f t="shared" si="156"/>
        <v>16</v>
      </c>
      <c r="V966" s="18" t="str">
        <f>IF(R966="","",VLOOKUP(R966,CUSTOMS!$E$3:$N$2548,5,FALSE))</f>
        <v>只</v>
      </c>
      <c r="W966" s="33">
        <f>IF(R966="","",VLOOKUP(R966,CUSTOMS!$E$3:$N$2548,6,FALSE))</f>
        <v>0.3</v>
      </c>
      <c r="X966" s="33">
        <f t="shared" si="157"/>
        <v>4.8</v>
      </c>
      <c r="Y966" s="18" t="str">
        <f>IF(R966="","",VLOOKUP(R966,CUSTOMS!$E$3:$N$2548,8,FALSE))</f>
        <v>美元</v>
      </c>
      <c r="Z966" s="18" t="str">
        <f>IF(R966="","",VLOOKUP(R966,CUSTOMS!$E$3:$N$2548,9,FALSE))</f>
        <v>中国</v>
      </c>
      <c r="AA966" s="18" t="str">
        <f>IF(R966="","",VLOOKUP(R966,CUSTOMS!$E$3:$N$2548,10,FALSE))</f>
        <v>美国</v>
      </c>
      <c r="AB966" s="33">
        <f>IF(R966="","",VLOOKUP(G966,WMS!$E$3:$T$3000,15,FALSE))</f>
        <v>0.375</v>
      </c>
      <c r="AC966" s="33">
        <f t="shared" si="158"/>
        <v>6</v>
      </c>
      <c r="AD966" s="33" t="str">
        <f>IF(S966="","",VLOOKUP(S966,海关监管条件!$A$1:$B$3000,2,FALSE))</f>
        <v>无</v>
      </c>
    </row>
    <row r="967" spans="1:30">
      <c r="A967" s="2">
        <v>43676</v>
      </c>
      <c r="B967" s="2">
        <v>43680</v>
      </c>
      <c r="C967" s="2" t="s">
        <v>4322</v>
      </c>
      <c r="D967" s="19" t="s">
        <v>2214</v>
      </c>
      <c r="E967" s="19" t="s">
        <v>3948</v>
      </c>
      <c r="F967" s="19">
        <v>42729310</v>
      </c>
      <c r="G967" s="17" t="str">
        <f t="shared" si="152"/>
        <v>KG-ARI-1904-00125-03572/42729310</v>
      </c>
      <c r="H967" s="18">
        <f>IF(G967="","",VLOOKUP(G967,WMS!$E$3:$Q$3000,7,FALSE))</f>
        <v>6</v>
      </c>
      <c r="I967" s="18">
        <f>IF(G967="","",VLOOKUP(G967,WMS!$E$3:$Q$3000,8,FALSE))</f>
        <v>2.7</v>
      </c>
      <c r="J967" s="18">
        <f>IF(G967="","",VLOOKUP(G967,WMS!$E$3:$Q$3000,13,FALSE))</f>
        <v>6.7000000000000004E-2</v>
      </c>
      <c r="K967" s="26" t="b">
        <f t="shared" si="153"/>
        <v>1</v>
      </c>
      <c r="L967" s="7">
        <v>2</v>
      </c>
      <c r="M967" s="27">
        <f>IF(G967="","",VLOOKUP(G967,WMS!$E$3:$U$3000,7,0)*L967)</f>
        <v>12</v>
      </c>
      <c r="N967" s="28" t="str">
        <f>IF(G967="","",VLOOKUP(G967,WMS!$E$3:$U$3000,17,0))</f>
        <v>A29-101</v>
      </c>
      <c r="O967" s="29">
        <f t="shared" si="154"/>
        <v>5.4</v>
      </c>
      <c r="P967" s="29">
        <f t="shared" si="155"/>
        <v>0.13400000000000001</v>
      </c>
      <c r="Q967" s="26" t="str">
        <f>IF(G967="","",VLOOKUP(G967,WMS!$E$3:$G$3000,2,FALSE))</f>
        <v>KAS19070204</v>
      </c>
      <c r="R967" s="26" t="str">
        <f>IF(G967="","",VLOOKUP(G967,WMS!$E$3:$G$3000,3,FALSE))</f>
        <v>KAS1907020401</v>
      </c>
      <c r="S967" s="17" t="str">
        <f>IF(R967="","",VLOOKUP(R967,CUSTOMS!$E$3:$N$2548,2,FALSE))</f>
        <v>4602191000</v>
      </c>
      <c r="T967" s="17" t="str">
        <f>IF(R967="","",VLOOKUP(R967,CUSTOMS!$E$3:$N$2548,3,FALSE))</f>
        <v>草制品(草篮)</v>
      </c>
      <c r="U967" s="18">
        <f t="shared" si="156"/>
        <v>12</v>
      </c>
      <c r="V967" s="18" t="str">
        <f>IF(R967="","",VLOOKUP(R967,CUSTOMS!$E$3:$N$2548,5,FALSE))</f>
        <v>只</v>
      </c>
      <c r="W967" s="33">
        <f>IF(R967="","",VLOOKUP(R967,CUSTOMS!$E$3:$N$2548,6,FALSE))</f>
        <v>0.25</v>
      </c>
      <c r="X967" s="33">
        <f t="shared" si="157"/>
        <v>3</v>
      </c>
      <c r="Y967" s="18" t="str">
        <f>IF(R967="","",VLOOKUP(R967,CUSTOMS!$E$3:$N$2548,8,FALSE))</f>
        <v>美元</v>
      </c>
      <c r="Z967" s="18" t="str">
        <f>IF(R967="","",VLOOKUP(R967,CUSTOMS!$E$3:$N$2548,9,FALSE))</f>
        <v>中国</v>
      </c>
      <c r="AA967" s="18" t="str">
        <f>IF(R967="","",VLOOKUP(R967,CUSTOMS!$E$3:$N$2548,10,FALSE))</f>
        <v>美国</v>
      </c>
      <c r="AB967" s="33">
        <f>IF(R967="","",VLOOKUP(G967,WMS!$E$3:$T$3000,15,FALSE))</f>
        <v>0.32499999999999996</v>
      </c>
      <c r="AC967" s="33">
        <f t="shared" si="158"/>
        <v>3.8999999999999995</v>
      </c>
      <c r="AD967" s="33" t="str">
        <f>IF(S967="","",VLOOKUP(S967,海关监管条件!$A$1:$B$3000,2,FALSE))</f>
        <v>AB</v>
      </c>
    </row>
    <row r="968" spans="1:30">
      <c r="A968" s="2">
        <v>43676</v>
      </c>
      <c r="B968" s="2">
        <v>43680</v>
      </c>
      <c r="C968" s="2" t="s">
        <v>4322</v>
      </c>
      <c r="D968" s="36" t="s">
        <v>2214</v>
      </c>
      <c r="E968" s="36" t="s">
        <v>3948</v>
      </c>
      <c r="F968" s="36" t="s">
        <v>3949</v>
      </c>
      <c r="G968" s="17" t="str">
        <f t="shared" si="152"/>
        <v>KG-ARI-1904-00125-03572/42729501A</v>
      </c>
      <c r="H968" s="18">
        <f>IF(G968="","",VLOOKUP(G968,WMS!$E$3:$Q$3000,7,FALSE))</f>
        <v>12</v>
      </c>
      <c r="I968" s="18">
        <f>IF(G968="","",VLOOKUP(G968,WMS!$E$3:$Q$3000,8,FALSE))</f>
        <v>6.15</v>
      </c>
      <c r="J968" s="18">
        <f>IF(G968="","",VLOOKUP(G968,WMS!$E$3:$Q$3000,13,FALSE))</f>
        <v>1.9E-2</v>
      </c>
      <c r="K968" s="26" t="b">
        <f t="shared" si="153"/>
        <v>1</v>
      </c>
      <c r="L968" s="7">
        <v>1</v>
      </c>
      <c r="M968" s="27">
        <f>IF(G968="","",VLOOKUP(G968,WMS!$E$3:$U$3000,7,0)*L968)</f>
        <v>12</v>
      </c>
      <c r="N968" s="28" t="str">
        <f>IF(G968="","",VLOOKUP(G968,WMS!$E$3:$U$3000,17,0))</f>
        <v>A29-302</v>
      </c>
      <c r="O968" s="29">
        <f t="shared" si="154"/>
        <v>6.15</v>
      </c>
      <c r="P968" s="29">
        <f t="shared" si="155"/>
        <v>1.9E-2</v>
      </c>
      <c r="Q968" s="26" t="str">
        <f>IF(G968="","",VLOOKUP(G968,WMS!$E$3:$G$3000,2,FALSE))</f>
        <v>KAS19070204</v>
      </c>
      <c r="R968" s="26" t="str">
        <f>IF(G968="","",VLOOKUP(G968,WMS!$E$3:$G$3000,3,FALSE))</f>
        <v>KAS1907020408</v>
      </c>
      <c r="S968" s="17" t="str">
        <f>IF(R968="","",VLOOKUP(R968,CUSTOMS!$E$3:$N$2548,2,FALSE))</f>
        <v>6911101900</v>
      </c>
      <c r="T968" s="17" t="str">
        <f>IF(R968="","",VLOOKUP(R968,CUSTOMS!$E$3:$N$2548,3,FALSE))</f>
        <v>日用瓷:罐</v>
      </c>
      <c r="U968" s="18">
        <f t="shared" si="156"/>
        <v>12</v>
      </c>
      <c r="V968" s="18" t="str">
        <f>IF(R968="","",VLOOKUP(R968,CUSTOMS!$E$3:$N$2548,5,FALSE))</f>
        <v>只</v>
      </c>
      <c r="W968" s="33">
        <f>IF(R968="","",VLOOKUP(R968,CUSTOMS!$E$3:$N$2548,6,FALSE))</f>
        <v>0.3</v>
      </c>
      <c r="X968" s="33">
        <f t="shared" si="157"/>
        <v>3.5999999999999996</v>
      </c>
      <c r="Y968" s="18" t="str">
        <f>IF(R968="","",VLOOKUP(R968,CUSTOMS!$E$3:$N$2548,8,FALSE))</f>
        <v>美元</v>
      </c>
      <c r="Z968" s="18" t="str">
        <f>IF(R968="","",VLOOKUP(R968,CUSTOMS!$E$3:$N$2548,9,FALSE))</f>
        <v>中国</v>
      </c>
      <c r="AA968" s="18" t="str">
        <f>IF(R968="","",VLOOKUP(R968,CUSTOMS!$E$3:$N$2548,10,FALSE))</f>
        <v>美国</v>
      </c>
      <c r="AB968" s="33">
        <f>IF(R968="","",VLOOKUP(G968,WMS!$E$3:$T$3000,15,FALSE))</f>
        <v>0.34583333333333333</v>
      </c>
      <c r="AC968" s="33">
        <f t="shared" si="158"/>
        <v>4.1500000000000004</v>
      </c>
      <c r="AD968" s="33" t="str">
        <f>IF(S968="","",VLOOKUP(S968,海关监管条件!$A$1:$B$3000,2,FALSE))</f>
        <v>A</v>
      </c>
    </row>
    <row r="969" spans="1:30">
      <c r="A969" s="2">
        <v>43676</v>
      </c>
      <c r="B969" s="2">
        <v>43680</v>
      </c>
      <c r="C969" s="2" t="s">
        <v>4322</v>
      </c>
      <c r="D969" s="36" t="s">
        <v>2214</v>
      </c>
      <c r="E969" s="36" t="s">
        <v>3948</v>
      </c>
      <c r="F969" s="36" t="s">
        <v>3950</v>
      </c>
      <c r="G969" s="17" t="str">
        <f t="shared" si="152"/>
        <v>KG-ARI-1904-00125-03572/42729501B</v>
      </c>
      <c r="H969" s="18">
        <v>12</v>
      </c>
      <c r="I969" s="18">
        <f>IF(G969="","",VLOOKUP(G969,WMS!$E$3:$Q$3000,8,FALSE))</f>
        <v>6.15</v>
      </c>
      <c r="J969" s="18">
        <f>IF(G969="","",VLOOKUP(G969,WMS!$E$3:$Q$3000,13,FALSE))</f>
        <v>1.9E-2</v>
      </c>
      <c r="K969" s="26" t="e">
        <f t="shared" si="153"/>
        <v>#DIV/0!</v>
      </c>
      <c r="M969" s="27">
        <v>12</v>
      </c>
      <c r="N969" s="28" t="str">
        <f>IF(G969="","",VLOOKUP(G969,WMS!$E$3:$U$3000,17,0))</f>
        <v>A29-302</v>
      </c>
      <c r="O969" s="29" t="str">
        <f t="shared" si="154"/>
        <v/>
      </c>
      <c r="P969" s="29" t="str">
        <f t="shared" si="155"/>
        <v/>
      </c>
      <c r="Q969" s="26" t="str">
        <f>IF(G969="","",VLOOKUP(G969,WMS!$E$3:$G$3000,2,FALSE))</f>
        <v>KAS19070204</v>
      </c>
      <c r="R969" s="26" t="str">
        <f>IF(G969="","",VLOOKUP(G969,WMS!$E$3:$G$3000,3,FALSE))</f>
        <v>KAS1907020403</v>
      </c>
      <c r="S969" s="17" t="str">
        <f>IF(R969="","",VLOOKUP(R969,CUSTOMS!$E$3:$N$2548,2,FALSE))</f>
        <v>4421999090</v>
      </c>
      <c r="T969" s="17" t="str">
        <f>IF(R969="","",VLOOKUP(R969,CUSTOMS!$E$3:$N$2548,3,FALSE))</f>
        <v>木盖</v>
      </c>
      <c r="U969" s="18">
        <f t="shared" si="156"/>
        <v>12</v>
      </c>
      <c r="V969" s="18" t="str">
        <f>IF(R969="","",VLOOKUP(R969,CUSTOMS!$E$3:$N$2548,5,FALSE))</f>
        <v>只</v>
      </c>
      <c r="W969" s="33">
        <f>IF(R969="","",VLOOKUP(R969,CUSTOMS!$E$3:$N$2548,6,FALSE))</f>
        <v>0.13</v>
      </c>
      <c r="X969" s="33">
        <f t="shared" si="157"/>
        <v>1.56</v>
      </c>
      <c r="Y969" s="18" t="str">
        <f>IF(R969="","",VLOOKUP(R969,CUSTOMS!$E$3:$N$2548,8,FALSE))</f>
        <v>美元</v>
      </c>
      <c r="Z969" s="18" t="str">
        <f>IF(R969="","",VLOOKUP(R969,CUSTOMS!$E$3:$N$2548,9,FALSE))</f>
        <v>中国</v>
      </c>
      <c r="AA969" s="18" t="str">
        <f>IF(R969="","",VLOOKUP(R969,CUSTOMS!$E$3:$N$2548,10,FALSE))</f>
        <v>美国</v>
      </c>
      <c r="AB969" s="33">
        <f>IF(R969="","",VLOOKUP(G969,WMS!$E$3:$T$3000,15,FALSE))</f>
        <v>0.11249999999999999</v>
      </c>
      <c r="AC969" s="33">
        <f t="shared" si="158"/>
        <v>1.3499999999999999</v>
      </c>
      <c r="AD969" s="33" t="str">
        <f>IF(S969="","",VLOOKUP(S969,海关监管条件!$A$1:$B$3000,2,FALSE))</f>
        <v>AB</v>
      </c>
    </row>
    <row r="970" spans="1:30">
      <c r="A970" s="2">
        <v>43676</v>
      </c>
      <c r="B970" s="2">
        <v>43680</v>
      </c>
      <c r="C970" s="2" t="s">
        <v>4322</v>
      </c>
      <c r="D970" s="36" t="s">
        <v>2214</v>
      </c>
      <c r="E970" s="36" t="s">
        <v>3948</v>
      </c>
      <c r="F970" s="36" t="s">
        <v>3955</v>
      </c>
      <c r="G970" s="17" t="str">
        <f t="shared" si="152"/>
        <v>KG-ARI-1904-00125-03572/42734499A</v>
      </c>
      <c r="H970" s="18">
        <f>IF(G970="","",VLOOKUP(G970,WMS!$E$3:$Q$3000,7,FALSE))</f>
        <v>8</v>
      </c>
      <c r="I970" s="18">
        <f>IF(G970="","",VLOOKUP(G970,WMS!$E$3:$Q$3000,8,FALSE))</f>
        <v>10.35</v>
      </c>
      <c r="J970" s="18">
        <f>IF(G970="","",VLOOKUP(G970,WMS!$E$3:$Q$3000,13,FALSE))</f>
        <v>3.1E-2</v>
      </c>
      <c r="K970" s="26" t="b">
        <f t="shared" si="153"/>
        <v>1</v>
      </c>
      <c r="L970" s="7">
        <v>2</v>
      </c>
      <c r="M970" s="27">
        <f>IF(G970="","",VLOOKUP(G970,WMS!$E$3:$U$3000,7,0)*L970)</f>
        <v>16</v>
      </c>
      <c r="N970" s="28" t="str">
        <f>IF(G970="","",VLOOKUP(G970,WMS!$E$3:$U$3000,17,0))</f>
        <v>A29-301</v>
      </c>
      <c r="O970" s="29">
        <f t="shared" si="154"/>
        <v>20.7</v>
      </c>
      <c r="P970" s="29">
        <f t="shared" si="155"/>
        <v>6.2E-2</v>
      </c>
      <c r="Q970" s="26" t="str">
        <f>IF(G970="","",VLOOKUP(G970,WMS!$E$3:$G$3000,2,FALSE))</f>
        <v>KAS19070204</v>
      </c>
      <c r="R970" s="26" t="str">
        <f>IF(G970="","",VLOOKUP(G970,WMS!$E$3:$G$3000,3,FALSE))</f>
        <v>KAS1907020408</v>
      </c>
      <c r="S970" s="17" t="str">
        <f>IF(R970="","",VLOOKUP(R970,CUSTOMS!$E$3:$N$2548,2,FALSE))</f>
        <v>6911101900</v>
      </c>
      <c r="T970" s="17" t="str">
        <f>IF(R970="","",VLOOKUP(R970,CUSTOMS!$E$3:$N$2548,3,FALSE))</f>
        <v>日用瓷:罐</v>
      </c>
      <c r="U970" s="18">
        <f t="shared" si="156"/>
        <v>16</v>
      </c>
      <c r="V970" s="18" t="str">
        <f>IF(R970="","",VLOOKUP(R970,CUSTOMS!$E$3:$N$2548,5,FALSE))</f>
        <v>只</v>
      </c>
      <c r="W970" s="33">
        <f>IF(R970="","",VLOOKUP(R970,CUSTOMS!$E$3:$N$2548,6,FALSE))</f>
        <v>0.3</v>
      </c>
      <c r="X970" s="33">
        <f t="shared" si="157"/>
        <v>4.8</v>
      </c>
      <c r="Y970" s="18" t="str">
        <f>IF(R970="","",VLOOKUP(R970,CUSTOMS!$E$3:$N$2548,8,FALSE))</f>
        <v>美元</v>
      </c>
      <c r="Z970" s="18" t="str">
        <f>IF(R970="","",VLOOKUP(R970,CUSTOMS!$E$3:$N$2548,9,FALSE))</f>
        <v>中国</v>
      </c>
      <c r="AA970" s="18" t="str">
        <f>IF(R970="","",VLOOKUP(R970,CUSTOMS!$E$3:$N$2548,10,FALSE))</f>
        <v>美国</v>
      </c>
      <c r="AB970" s="33">
        <f>IF(R970="","",VLOOKUP(G970,WMS!$E$3:$T$3000,15,FALSE))</f>
        <v>0.96875</v>
      </c>
      <c r="AC970" s="33">
        <f t="shared" si="158"/>
        <v>15.5</v>
      </c>
      <c r="AD970" s="33" t="str">
        <f>IF(S970="","",VLOOKUP(S970,海关监管条件!$A$1:$B$3000,2,FALSE))</f>
        <v>A</v>
      </c>
    </row>
    <row r="971" spans="1:30">
      <c r="A971" s="2">
        <v>43676</v>
      </c>
      <c r="B971" s="2">
        <v>43680</v>
      </c>
      <c r="C971" s="2" t="s">
        <v>4322</v>
      </c>
      <c r="D971" s="36" t="s">
        <v>2214</v>
      </c>
      <c r="E971" s="36" t="s">
        <v>3948</v>
      </c>
      <c r="F971" s="36" t="s">
        <v>3956</v>
      </c>
      <c r="G971" s="17" t="str">
        <f t="shared" si="152"/>
        <v>KG-ARI-1904-00125-03572/42734499B</v>
      </c>
      <c r="H971" s="18">
        <v>8</v>
      </c>
      <c r="I971" s="18">
        <f>IF(G971="","",VLOOKUP(G971,WMS!$E$3:$Q$3000,8,FALSE))</f>
        <v>10.35</v>
      </c>
      <c r="J971" s="18">
        <f>IF(G971="","",VLOOKUP(G971,WMS!$E$3:$Q$3000,13,FALSE))</f>
        <v>3.1E-2</v>
      </c>
      <c r="K971" s="26" t="e">
        <f t="shared" si="153"/>
        <v>#DIV/0!</v>
      </c>
      <c r="M971" s="27">
        <v>16</v>
      </c>
      <c r="N971" s="28" t="str">
        <f>IF(G971="","",VLOOKUP(G971,WMS!$E$3:$U$3000,17,0))</f>
        <v>A29-301</v>
      </c>
      <c r="O971" s="29" t="str">
        <f t="shared" si="154"/>
        <v/>
      </c>
      <c r="P971" s="29" t="str">
        <f t="shared" si="155"/>
        <v/>
      </c>
      <c r="Q971" s="26" t="str">
        <f>IF(G971="","",VLOOKUP(G971,WMS!$E$3:$G$3000,2,FALSE))</f>
        <v>KAS19070204</v>
      </c>
      <c r="R971" s="26" t="str">
        <f>IF(G971="","",VLOOKUP(G971,WMS!$E$3:$G$3000,3,FALSE))</f>
        <v>KAS1907020403</v>
      </c>
      <c r="S971" s="17" t="str">
        <f>IF(R971="","",VLOOKUP(R971,CUSTOMS!$E$3:$N$2548,2,FALSE))</f>
        <v>4421999090</v>
      </c>
      <c r="T971" s="17" t="str">
        <f>IF(R971="","",VLOOKUP(R971,CUSTOMS!$E$3:$N$2548,3,FALSE))</f>
        <v>木盖</v>
      </c>
      <c r="U971" s="18">
        <f t="shared" si="156"/>
        <v>16</v>
      </c>
      <c r="V971" s="18" t="str">
        <f>IF(R971="","",VLOOKUP(R971,CUSTOMS!$E$3:$N$2548,5,FALSE))</f>
        <v>只</v>
      </c>
      <c r="W971" s="33">
        <f>IF(R971="","",VLOOKUP(R971,CUSTOMS!$E$3:$N$2548,6,FALSE))</f>
        <v>0.13</v>
      </c>
      <c r="X971" s="33">
        <f t="shared" si="157"/>
        <v>2.08</v>
      </c>
      <c r="Y971" s="18" t="str">
        <f>IF(R971="","",VLOOKUP(R971,CUSTOMS!$E$3:$N$2548,8,FALSE))</f>
        <v>美元</v>
      </c>
      <c r="Z971" s="18" t="str">
        <f>IF(R971="","",VLOOKUP(R971,CUSTOMS!$E$3:$N$2548,9,FALSE))</f>
        <v>中国</v>
      </c>
      <c r="AA971" s="18" t="str">
        <f>IF(R971="","",VLOOKUP(R971,CUSTOMS!$E$3:$N$2548,10,FALSE))</f>
        <v>美国</v>
      </c>
      <c r="AB971" s="33">
        <f>IF(R971="","",VLOOKUP(G971,WMS!$E$3:$T$3000,15,FALSE))</f>
        <v>0.16874999999999998</v>
      </c>
      <c r="AC971" s="33">
        <f t="shared" si="158"/>
        <v>2.6999999999999997</v>
      </c>
      <c r="AD971" s="33" t="str">
        <f>IF(S971="","",VLOOKUP(S971,海关监管条件!$A$1:$B$3000,2,FALSE))</f>
        <v>AB</v>
      </c>
    </row>
    <row r="972" spans="1:30">
      <c r="A972" s="2">
        <v>43676</v>
      </c>
      <c r="B972" s="2">
        <v>43680</v>
      </c>
      <c r="C972" s="2" t="s">
        <v>4322</v>
      </c>
      <c r="D972" s="36" t="s">
        <v>2214</v>
      </c>
      <c r="E972" s="36" t="s">
        <v>3948</v>
      </c>
      <c r="F972" s="36" t="s">
        <v>3957</v>
      </c>
      <c r="G972" s="17" t="str">
        <f t="shared" si="152"/>
        <v>KG-ARI-1904-00125-03572/42734536A</v>
      </c>
      <c r="H972" s="18">
        <f>IF(G972="","",VLOOKUP(G972,WMS!$E$3:$Q$3000,7,FALSE))</f>
        <v>12</v>
      </c>
      <c r="I972" s="18">
        <f>IF(G972="","",VLOOKUP(G972,WMS!$E$3:$Q$3000,8,FALSE))</f>
        <v>10.15</v>
      </c>
      <c r="J972" s="18">
        <f>IF(G972="","",VLOOKUP(G972,WMS!$E$3:$Q$3000,13,FALSE))</f>
        <v>3.2000000000000001E-2</v>
      </c>
      <c r="K972" s="26" t="b">
        <f t="shared" si="153"/>
        <v>1</v>
      </c>
      <c r="L972" s="7">
        <v>1</v>
      </c>
      <c r="M972" s="27">
        <f>IF(G972="","",VLOOKUP(G972,WMS!$E$3:$U$3000,7,0)*L972)</f>
        <v>12</v>
      </c>
      <c r="N972" s="28" t="str">
        <f>IF(G972="","",VLOOKUP(G972,WMS!$E$3:$U$3000,17,0))</f>
        <v>A29-301</v>
      </c>
      <c r="O972" s="29">
        <f t="shared" si="154"/>
        <v>10.15</v>
      </c>
      <c r="P972" s="29">
        <f t="shared" si="155"/>
        <v>3.2000000000000001E-2</v>
      </c>
      <c r="Q972" s="26" t="str">
        <f>IF(G972="","",VLOOKUP(G972,WMS!$E$3:$G$3000,2,FALSE))</f>
        <v>KAS19070204</v>
      </c>
      <c r="R972" s="26" t="str">
        <f>IF(G972="","",VLOOKUP(G972,WMS!$E$3:$G$3000,3,FALSE))</f>
        <v>KAS1907020408</v>
      </c>
      <c r="S972" s="17" t="str">
        <f>IF(R972="","",VLOOKUP(R972,CUSTOMS!$E$3:$N$2548,2,FALSE))</f>
        <v>6911101900</v>
      </c>
      <c r="T972" s="17" t="str">
        <f>IF(R972="","",VLOOKUP(R972,CUSTOMS!$E$3:$N$2548,3,FALSE))</f>
        <v>日用瓷:罐</v>
      </c>
      <c r="U972" s="18">
        <f t="shared" si="156"/>
        <v>12</v>
      </c>
      <c r="V972" s="18" t="str">
        <f>IF(R972="","",VLOOKUP(R972,CUSTOMS!$E$3:$N$2548,5,FALSE))</f>
        <v>只</v>
      </c>
      <c r="W972" s="33">
        <f>IF(R972="","",VLOOKUP(R972,CUSTOMS!$E$3:$N$2548,6,FALSE))</f>
        <v>0.3</v>
      </c>
      <c r="X972" s="33">
        <f t="shared" si="157"/>
        <v>3.5999999999999996</v>
      </c>
      <c r="Y972" s="18" t="str">
        <f>IF(R972="","",VLOOKUP(R972,CUSTOMS!$E$3:$N$2548,8,FALSE))</f>
        <v>美元</v>
      </c>
      <c r="Z972" s="18" t="str">
        <f>IF(R972="","",VLOOKUP(R972,CUSTOMS!$E$3:$N$2548,9,FALSE))</f>
        <v>中国</v>
      </c>
      <c r="AA972" s="18" t="str">
        <f>IF(R972="","",VLOOKUP(R972,CUSTOMS!$E$3:$N$2548,10,FALSE))</f>
        <v>美国</v>
      </c>
      <c r="AB972" s="33">
        <f>IF(R972="","",VLOOKUP(G972,WMS!$E$3:$T$3000,15,FALSE))</f>
        <v>0.63749999999999996</v>
      </c>
      <c r="AC972" s="33">
        <f t="shared" si="158"/>
        <v>7.6499999999999995</v>
      </c>
      <c r="AD972" s="33" t="str">
        <f>IF(S972="","",VLOOKUP(S972,海关监管条件!$A$1:$B$3000,2,FALSE))</f>
        <v>A</v>
      </c>
    </row>
    <row r="973" spans="1:30">
      <c r="A973" s="2">
        <v>43676</v>
      </c>
      <c r="B973" s="2">
        <v>43680</v>
      </c>
      <c r="C973" s="2" t="s">
        <v>4322</v>
      </c>
      <c r="D973" s="36" t="s">
        <v>2214</v>
      </c>
      <c r="E973" s="36" t="s">
        <v>3948</v>
      </c>
      <c r="F973" s="36" t="s">
        <v>3958</v>
      </c>
      <c r="G973" s="17" t="str">
        <f t="shared" si="152"/>
        <v>KG-ARI-1904-00125-03572/42734536B</v>
      </c>
      <c r="H973" s="18">
        <v>12</v>
      </c>
      <c r="I973" s="18">
        <f>IF(G973="","",VLOOKUP(G973,WMS!$E$3:$Q$3000,8,FALSE))</f>
        <v>10.15</v>
      </c>
      <c r="J973" s="18">
        <f>IF(G973="","",VLOOKUP(G973,WMS!$E$3:$Q$3000,13,FALSE))</f>
        <v>3.2000000000000001E-2</v>
      </c>
      <c r="K973" s="26" t="e">
        <f t="shared" si="153"/>
        <v>#DIV/0!</v>
      </c>
      <c r="M973" s="27">
        <v>12</v>
      </c>
      <c r="N973" s="28" t="str">
        <f>IF(G973="","",VLOOKUP(G973,WMS!$E$3:$U$3000,17,0))</f>
        <v>A29-301</v>
      </c>
      <c r="O973" s="29" t="str">
        <f t="shared" si="154"/>
        <v/>
      </c>
      <c r="P973" s="29" t="str">
        <f t="shared" si="155"/>
        <v/>
      </c>
      <c r="Q973" s="26" t="str">
        <f>IF(G973="","",VLOOKUP(G973,WMS!$E$3:$G$3000,2,FALSE))</f>
        <v>KAS19070204</v>
      </c>
      <c r="R973" s="26" t="str">
        <f>IF(G973="","",VLOOKUP(G973,WMS!$E$3:$G$3000,3,FALSE))</f>
        <v>KAS1907020403</v>
      </c>
      <c r="S973" s="17" t="str">
        <f>IF(R973="","",VLOOKUP(R973,CUSTOMS!$E$3:$N$2548,2,FALSE))</f>
        <v>4421999090</v>
      </c>
      <c r="T973" s="17" t="str">
        <f>IF(R973="","",VLOOKUP(R973,CUSTOMS!$E$3:$N$2548,3,FALSE))</f>
        <v>木盖</v>
      </c>
      <c r="U973" s="18">
        <f t="shared" si="156"/>
        <v>12</v>
      </c>
      <c r="V973" s="18" t="str">
        <f>IF(R973="","",VLOOKUP(R973,CUSTOMS!$E$3:$N$2548,5,FALSE))</f>
        <v>只</v>
      </c>
      <c r="W973" s="33">
        <f>IF(R973="","",VLOOKUP(R973,CUSTOMS!$E$3:$N$2548,6,FALSE))</f>
        <v>0.13</v>
      </c>
      <c r="X973" s="33">
        <f t="shared" si="157"/>
        <v>1.56</v>
      </c>
      <c r="Y973" s="18" t="str">
        <f>IF(R973="","",VLOOKUP(R973,CUSTOMS!$E$3:$N$2548,8,FALSE))</f>
        <v>美元</v>
      </c>
      <c r="Z973" s="18" t="str">
        <f>IF(R973="","",VLOOKUP(R973,CUSTOMS!$E$3:$N$2548,9,FALSE))</f>
        <v>中国</v>
      </c>
      <c r="AA973" s="18" t="str">
        <f>IF(R973="","",VLOOKUP(R973,CUSTOMS!$E$3:$N$2548,10,FALSE))</f>
        <v>美国</v>
      </c>
      <c r="AB973" s="33">
        <f>IF(R973="","",VLOOKUP(G973,WMS!$E$3:$T$3000,15,FALSE))</f>
        <v>0.11249999999999999</v>
      </c>
      <c r="AC973" s="33">
        <f t="shared" si="158"/>
        <v>1.3499999999999999</v>
      </c>
      <c r="AD973" s="33" t="str">
        <f>IF(S973="","",VLOOKUP(S973,海关监管条件!$A$1:$B$3000,2,FALSE))</f>
        <v>AB</v>
      </c>
    </row>
    <row r="974" spans="1:30">
      <c r="A974" s="2">
        <v>43676</v>
      </c>
      <c r="B974" s="2">
        <v>43680</v>
      </c>
      <c r="C974" s="2" t="s">
        <v>4322</v>
      </c>
      <c r="D974" s="19" t="s">
        <v>2171</v>
      </c>
      <c r="E974" s="19" t="s">
        <v>3922</v>
      </c>
      <c r="F974" s="19">
        <v>42343028</v>
      </c>
      <c r="G974" s="17" t="str">
        <f t="shared" si="152"/>
        <v>KG-ARI-1906-00152-
03524/42343028</v>
      </c>
      <c r="H974" s="18">
        <f>IF(G974="","",VLOOKUP(G974,WMS!$E$3:$Q$3000,7,FALSE))</f>
        <v>4</v>
      </c>
      <c r="I974" s="18">
        <f>IF(G974="","",VLOOKUP(G974,WMS!$E$3:$Q$3000,8,FALSE))</f>
        <v>6.6</v>
      </c>
      <c r="J974" s="18">
        <f>IF(G974="","",VLOOKUP(G974,WMS!$E$3:$Q$3000,13,FALSE))</f>
        <v>5.2999999999999999E-2</v>
      </c>
      <c r="K974" s="26" t="b">
        <f t="shared" si="153"/>
        <v>1</v>
      </c>
      <c r="L974" s="7">
        <v>1</v>
      </c>
      <c r="M974" s="27">
        <f>IF(G974="","",VLOOKUP(G974,WMS!$E$3:$U$3000,7,0)*L974)</f>
        <v>4</v>
      </c>
      <c r="N974" s="28" t="str">
        <f>IF(G974="","",VLOOKUP(G974,WMS!$E$3:$U$3000,17,0))</f>
        <v>A34-203</v>
      </c>
      <c r="O974" s="29">
        <f t="shared" si="154"/>
        <v>6.6</v>
      </c>
      <c r="P974" s="29">
        <f t="shared" si="155"/>
        <v>5.2999999999999999E-2</v>
      </c>
      <c r="Q974" s="26" t="str">
        <f>IF(G974="","",VLOOKUP(G974,WMS!$E$3:$G$3000,2,FALSE))</f>
        <v>KAS19062502</v>
      </c>
      <c r="R974" s="26" t="str">
        <f>IF(G974="","",VLOOKUP(G974,WMS!$E$3:$G$3000,3,FALSE))</f>
        <v>KAS1906250202</v>
      </c>
      <c r="S974" s="17" t="str">
        <f>IF(R974="","",VLOOKUP(R974,CUSTOMS!$E$3:$N$2548,2,FALSE))</f>
        <v>9403900099</v>
      </c>
      <c r="T974" s="17" t="str">
        <f>IF(R974="","",VLOOKUP(R974,CUSTOMS!$E$3:$N$2548,3,FALSE))</f>
        <v>储物架层网</v>
      </c>
      <c r="U974" s="18">
        <f t="shared" si="156"/>
        <v>4</v>
      </c>
      <c r="V974" s="18" t="str">
        <f>IF(R974="","",VLOOKUP(R974,CUSTOMS!$E$3:$N$2548,5,FALSE))</f>
        <v>只</v>
      </c>
      <c r="W974" s="33">
        <f>IF(R974="","",VLOOKUP(R974,CUSTOMS!$E$3:$N$2548,6,FALSE))</f>
        <v>2.9055</v>
      </c>
      <c r="X974" s="33">
        <f t="shared" si="157"/>
        <v>11.622</v>
      </c>
      <c r="Y974" s="18" t="str">
        <f>IF(R974="","",VLOOKUP(R974,CUSTOMS!$E$3:$N$2548,8,FALSE))</f>
        <v>美元</v>
      </c>
      <c r="Z974" s="18" t="str">
        <f>IF(R974="","",VLOOKUP(R974,CUSTOMS!$E$3:$N$2548,9,FALSE))</f>
        <v>中国</v>
      </c>
      <c r="AA974" s="18" t="str">
        <f>IF(R974="","",VLOOKUP(R974,CUSTOMS!$E$3:$N$2548,10,FALSE))</f>
        <v>美国</v>
      </c>
      <c r="AB974" s="33">
        <f>IF(R974="","",VLOOKUP(G974,WMS!$E$3:$T$3000,15,FALSE))</f>
        <v>1.4750000000000001</v>
      </c>
      <c r="AC974" s="33">
        <f t="shared" si="158"/>
        <v>5.9</v>
      </c>
      <c r="AD974" s="33" t="str">
        <f>IF(S974="","",VLOOKUP(S974,海关监管条件!$A$1:$B$3000,2,FALSE))</f>
        <v xml:space="preserve">无 </v>
      </c>
    </row>
    <row r="975" spans="1:30">
      <c r="A975" s="2">
        <v>43676</v>
      </c>
      <c r="B975" s="2">
        <v>43680</v>
      </c>
      <c r="C975" s="2" t="s">
        <v>4322</v>
      </c>
      <c r="D975" s="19" t="s">
        <v>2249</v>
      </c>
      <c r="E975" s="19" t="s">
        <v>3976</v>
      </c>
      <c r="F975" s="19">
        <v>42722984</v>
      </c>
      <c r="G975" s="17" t="str">
        <f t="shared" si="152"/>
        <v>KG-ARI-1906-00169-03693/42722984</v>
      </c>
      <c r="H975" s="18">
        <f>IF(G975="","",VLOOKUP(G975,WMS!$E$3:$Q$3000,7,FALSE))</f>
        <v>16</v>
      </c>
      <c r="I975" s="18">
        <f>IF(G975="","",VLOOKUP(G975,WMS!$E$3:$Q$3000,8,FALSE))</f>
        <v>1.1000000000000001</v>
      </c>
      <c r="J975" s="18">
        <f>IF(G975="","",VLOOKUP(G975,WMS!$E$3:$Q$3000,13,FALSE))</f>
        <v>6.0000000000000001E-3</v>
      </c>
      <c r="K975" s="26" t="b">
        <f t="shared" si="153"/>
        <v>1</v>
      </c>
      <c r="L975" s="7">
        <v>1</v>
      </c>
      <c r="M975" s="27">
        <f>IF(G975="","",VLOOKUP(G975,WMS!$E$3:$U$3000,7,0)*L975)</f>
        <v>16</v>
      </c>
      <c r="N975" s="28" t="str">
        <f>IF(G975="","",VLOOKUP(G975,WMS!$E$3:$U$3000,17,0))</f>
        <v>A21-102</v>
      </c>
      <c r="O975" s="29">
        <f t="shared" si="154"/>
        <v>1.1000000000000001</v>
      </c>
      <c r="P975" s="29">
        <f t="shared" si="155"/>
        <v>6.0000000000000001E-3</v>
      </c>
      <c r="Q975" s="26" t="str">
        <f>IF(G975="","",VLOOKUP(G975,WMS!$E$3:$G$3000,2,FALSE))</f>
        <v>KAS19071002</v>
      </c>
      <c r="R975" s="26" t="str">
        <f>IF(G975="","",VLOOKUP(G975,WMS!$E$3:$G$3000,3,FALSE))</f>
        <v>KAS1907100201</v>
      </c>
      <c r="S975" s="17" t="str">
        <f>IF(R975="","",VLOOKUP(R975,CUSTOMS!$E$3:$N$2548,2,FALSE))</f>
        <v>9615110000</v>
      </c>
      <c r="T975" s="17" t="str">
        <f>IF(R975="","",VLOOKUP(R975,CUSTOMS!$E$3:$N$2548,3,FALSE))</f>
        <v>头饰品：发束</v>
      </c>
      <c r="U975" s="18">
        <f t="shared" si="156"/>
        <v>0.8</v>
      </c>
      <c r="V975" s="18" t="str">
        <f>IF(R975="","",VLOOKUP(R975,CUSTOMS!$E$3:$N$2548,5,FALSE))</f>
        <v>千克</v>
      </c>
      <c r="W975" s="33">
        <f>IF(R975="","",VLOOKUP(R975,CUSTOMS!$E$3:$N$2548,6,FALSE))</f>
        <v>5</v>
      </c>
      <c r="X975" s="33">
        <f t="shared" si="157"/>
        <v>4</v>
      </c>
      <c r="Y975" s="18" t="str">
        <f>IF(R975="","",VLOOKUP(R975,CUSTOMS!$E$3:$N$2548,8,FALSE))</f>
        <v>美元</v>
      </c>
      <c r="Z975" s="18" t="str">
        <f>IF(R975="","",VLOOKUP(R975,CUSTOMS!$E$3:$N$2548,9,FALSE))</f>
        <v>中国</v>
      </c>
      <c r="AA975" s="18" t="str">
        <f>IF(R975="","",VLOOKUP(R975,CUSTOMS!$E$3:$N$2548,10,FALSE))</f>
        <v>美国</v>
      </c>
      <c r="AB975" s="33">
        <f>IF(R975="","",VLOOKUP(G975,WMS!$E$3:$T$3000,15,FALSE))</f>
        <v>0.05</v>
      </c>
      <c r="AC975" s="33">
        <f t="shared" si="158"/>
        <v>0.8</v>
      </c>
      <c r="AD975" s="33" t="str">
        <f>IF(S975="","",VLOOKUP(S975,海关监管条件!$A$1:$B$3000,2,FALSE))</f>
        <v xml:space="preserve">无 </v>
      </c>
    </row>
    <row r="976" spans="1:30">
      <c r="A976" s="2">
        <v>43676</v>
      </c>
      <c r="B976" s="2">
        <v>43680</v>
      </c>
      <c r="C976" s="2" t="s">
        <v>4322</v>
      </c>
      <c r="D976" s="19" t="s">
        <v>2249</v>
      </c>
      <c r="E976" s="19" t="s">
        <v>3976</v>
      </c>
      <c r="F976" s="19">
        <v>42722991</v>
      </c>
      <c r="G976" s="17" t="str">
        <f t="shared" si="152"/>
        <v>KG-ARI-1906-00169-03693/42722991</v>
      </c>
      <c r="H976" s="18">
        <f>IF(G976="","",VLOOKUP(G976,WMS!$E$3:$Q$3000,7,FALSE))</f>
        <v>16</v>
      </c>
      <c r="I976" s="18">
        <f>IF(G976="","",VLOOKUP(G976,WMS!$E$3:$Q$3000,8,FALSE))</f>
        <v>1.1000000000000001</v>
      </c>
      <c r="J976" s="18">
        <f>IF(G976="","",VLOOKUP(G976,WMS!$E$3:$Q$3000,13,FALSE))</f>
        <v>6.0000000000000001E-3</v>
      </c>
      <c r="K976" s="26" t="b">
        <f t="shared" si="153"/>
        <v>1</v>
      </c>
      <c r="L976" s="7">
        <v>1</v>
      </c>
      <c r="M976" s="27">
        <f>IF(G976="","",VLOOKUP(G976,WMS!$E$3:$U$3000,7,0)*L976)</f>
        <v>16</v>
      </c>
      <c r="N976" s="28" t="str">
        <f>IF(G976="","",VLOOKUP(G976,WMS!$E$3:$U$3000,17,0))</f>
        <v>A21-102</v>
      </c>
      <c r="O976" s="29">
        <f t="shared" si="154"/>
        <v>1.1000000000000001</v>
      </c>
      <c r="P976" s="29">
        <f t="shared" si="155"/>
        <v>6.0000000000000001E-3</v>
      </c>
      <c r="Q976" s="26" t="str">
        <f>IF(G976="","",VLOOKUP(G976,WMS!$E$3:$G$3000,2,FALSE))</f>
        <v>KAS19071002</v>
      </c>
      <c r="R976" s="26" t="str">
        <f>IF(G976="","",VLOOKUP(G976,WMS!$E$3:$G$3000,3,FALSE))</f>
        <v>KAS1907100201</v>
      </c>
      <c r="S976" s="17" t="str">
        <f>IF(R976="","",VLOOKUP(R976,CUSTOMS!$E$3:$N$2548,2,FALSE))</f>
        <v>9615110000</v>
      </c>
      <c r="T976" s="17" t="str">
        <f>IF(R976="","",VLOOKUP(R976,CUSTOMS!$E$3:$N$2548,3,FALSE))</f>
        <v>头饰品：发束</v>
      </c>
      <c r="U976" s="18">
        <f t="shared" si="156"/>
        <v>0.8</v>
      </c>
      <c r="V976" s="18" t="str">
        <f>IF(R976="","",VLOOKUP(R976,CUSTOMS!$E$3:$N$2548,5,FALSE))</f>
        <v>千克</v>
      </c>
      <c r="W976" s="33">
        <f>IF(R976="","",VLOOKUP(R976,CUSTOMS!$E$3:$N$2548,6,FALSE))</f>
        <v>5</v>
      </c>
      <c r="X976" s="33">
        <f t="shared" si="157"/>
        <v>4</v>
      </c>
      <c r="Y976" s="18" t="str">
        <f>IF(R976="","",VLOOKUP(R976,CUSTOMS!$E$3:$N$2548,8,FALSE))</f>
        <v>美元</v>
      </c>
      <c r="Z976" s="18" t="str">
        <f>IF(R976="","",VLOOKUP(R976,CUSTOMS!$E$3:$N$2548,9,FALSE))</f>
        <v>中国</v>
      </c>
      <c r="AA976" s="18" t="str">
        <f>IF(R976="","",VLOOKUP(R976,CUSTOMS!$E$3:$N$2548,10,FALSE))</f>
        <v>美国</v>
      </c>
      <c r="AB976" s="33">
        <f>IF(R976="","",VLOOKUP(G976,WMS!$E$3:$T$3000,15,FALSE))</f>
        <v>0.05</v>
      </c>
      <c r="AC976" s="33">
        <f t="shared" si="158"/>
        <v>0.8</v>
      </c>
      <c r="AD976" s="33" t="str">
        <f>IF(S976="","",VLOOKUP(S976,海关监管条件!$A$1:$B$3000,2,FALSE))</f>
        <v xml:space="preserve">无 </v>
      </c>
    </row>
    <row r="977" spans="1:30">
      <c r="A977" s="2">
        <v>43676</v>
      </c>
      <c r="B977" s="2">
        <v>43680</v>
      </c>
      <c r="C977" s="2" t="s">
        <v>4322</v>
      </c>
      <c r="D977" s="19" t="s">
        <v>2249</v>
      </c>
      <c r="E977" s="19" t="s">
        <v>3976</v>
      </c>
      <c r="F977" s="19">
        <v>42723080</v>
      </c>
      <c r="G977" s="17" t="str">
        <f t="shared" si="152"/>
        <v>KG-ARI-1906-00169-03693/42723080</v>
      </c>
      <c r="H977" s="18">
        <f>IF(G977="","",VLOOKUP(G977,WMS!$E$3:$Q$3000,7,FALSE))</f>
        <v>18</v>
      </c>
      <c r="I977" s="18">
        <f>IF(G977="","",VLOOKUP(G977,WMS!$E$3:$Q$3000,8,FALSE))</f>
        <v>0.5</v>
      </c>
      <c r="J977" s="18">
        <f>IF(G977="","",VLOOKUP(G977,WMS!$E$3:$Q$3000,13,FALSE))</f>
        <v>3.0000000000000001E-3</v>
      </c>
      <c r="K977" s="26" t="b">
        <f t="shared" si="153"/>
        <v>1</v>
      </c>
      <c r="L977" s="7">
        <v>1</v>
      </c>
      <c r="M977" s="27">
        <f>IF(G977="","",VLOOKUP(G977,WMS!$E$3:$U$3000,7,0)*L977)</f>
        <v>18</v>
      </c>
      <c r="N977" s="28" t="str">
        <f>IF(G977="","",VLOOKUP(G977,WMS!$E$3:$U$3000,17,0))</f>
        <v>A21-102</v>
      </c>
      <c r="O977" s="29">
        <f t="shared" si="154"/>
        <v>0.5</v>
      </c>
      <c r="P977" s="29">
        <f t="shared" si="155"/>
        <v>3.0000000000000001E-3</v>
      </c>
      <c r="Q977" s="26" t="str">
        <f>IF(G977="","",VLOOKUP(G977,WMS!$E$3:$G$3000,2,FALSE))</f>
        <v>KAS19071002</v>
      </c>
      <c r="R977" s="26" t="str">
        <f>IF(G977="","",VLOOKUP(G977,WMS!$E$3:$G$3000,3,FALSE))</f>
        <v>KAS1907100202</v>
      </c>
      <c r="S977" s="17" t="str">
        <f>IF(R977="","",VLOOKUP(R977,CUSTOMS!$E$3:$N$2548,2,FALSE))</f>
        <v>9615110000</v>
      </c>
      <c r="T977" s="17" t="str">
        <f>IF(R977="","",VLOOKUP(R977,CUSTOMS!$E$3:$N$2548,3,FALSE))</f>
        <v>头饰品：发束</v>
      </c>
      <c r="U977" s="18">
        <f t="shared" si="156"/>
        <v>0.3</v>
      </c>
      <c r="V977" s="18" t="str">
        <f>IF(R977="","",VLOOKUP(R977,CUSTOMS!$E$3:$N$2548,5,FALSE))</f>
        <v>千克</v>
      </c>
      <c r="W977" s="33">
        <f>IF(R977="","",VLOOKUP(R977,CUSTOMS!$E$3:$N$2548,6,FALSE))</f>
        <v>5.5</v>
      </c>
      <c r="X977" s="33">
        <f t="shared" si="157"/>
        <v>1.65</v>
      </c>
      <c r="Y977" s="18" t="str">
        <f>IF(R977="","",VLOOKUP(R977,CUSTOMS!$E$3:$N$2548,8,FALSE))</f>
        <v>美元</v>
      </c>
      <c r="Z977" s="18" t="str">
        <f>IF(R977="","",VLOOKUP(R977,CUSTOMS!$E$3:$N$2548,9,FALSE))</f>
        <v>中国</v>
      </c>
      <c r="AA977" s="18" t="str">
        <f>IF(R977="","",VLOOKUP(R977,CUSTOMS!$E$3:$N$2548,10,FALSE))</f>
        <v>美国</v>
      </c>
      <c r="AB977" s="33">
        <f>IF(R977="","",VLOOKUP(G977,WMS!$E$3:$T$3000,15,FALSE))</f>
        <v>1.6666666666666666E-2</v>
      </c>
      <c r="AC977" s="33">
        <f t="shared" si="158"/>
        <v>0.3</v>
      </c>
      <c r="AD977" s="33" t="str">
        <f>IF(S977="","",VLOOKUP(S977,海关监管条件!$A$1:$B$3000,2,FALSE))</f>
        <v xml:space="preserve">无 </v>
      </c>
    </row>
    <row r="978" spans="1:30">
      <c r="A978" s="2">
        <v>43676</v>
      </c>
      <c r="B978" s="2">
        <v>43680</v>
      </c>
      <c r="C978" s="2" t="s">
        <v>4322</v>
      </c>
      <c r="D978" s="19" t="s">
        <v>2249</v>
      </c>
      <c r="E978" s="19" t="s">
        <v>3976</v>
      </c>
      <c r="F978" s="19">
        <v>42723165</v>
      </c>
      <c r="G978" s="17" t="str">
        <f t="shared" si="152"/>
        <v>KG-ARI-1906-00169-03693/42723165</v>
      </c>
      <c r="H978" s="18">
        <f>IF(G978="","",VLOOKUP(G978,WMS!$E$3:$Q$3000,7,FALSE))</f>
        <v>18</v>
      </c>
      <c r="I978" s="18">
        <f>IF(G978="","",VLOOKUP(G978,WMS!$E$3:$Q$3000,8,FALSE))</f>
        <v>0.5</v>
      </c>
      <c r="J978" s="18">
        <f>IF(G978="","",VLOOKUP(G978,WMS!$E$3:$Q$3000,13,FALSE))</f>
        <v>3.0000000000000001E-3</v>
      </c>
      <c r="K978" s="26" t="b">
        <f t="shared" si="153"/>
        <v>1</v>
      </c>
      <c r="L978" s="7">
        <v>1</v>
      </c>
      <c r="M978" s="27">
        <f>IF(G978="","",VLOOKUP(G978,WMS!$E$3:$U$3000,7,0)*L978)</f>
        <v>18</v>
      </c>
      <c r="N978" s="28" t="str">
        <f>IF(G978="","",VLOOKUP(G978,WMS!$E$3:$U$3000,17,0))</f>
        <v>A21-102</v>
      </c>
      <c r="O978" s="29">
        <f t="shared" si="154"/>
        <v>0.5</v>
      </c>
      <c r="P978" s="29">
        <f t="shared" si="155"/>
        <v>3.0000000000000001E-3</v>
      </c>
      <c r="Q978" s="26" t="str">
        <f>IF(G978="","",VLOOKUP(G978,WMS!$E$3:$G$3000,2,FALSE))</f>
        <v>KAS19071002</v>
      </c>
      <c r="R978" s="26" t="str">
        <f>IF(G978="","",VLOOKUP(G978,WMS!$E$3:$G$3000,3,FALSE))</f>
        <v>KAS1907100202</v>
      </c>
      <c r="S978" s="17" t="str">
        <f>IF(R978="","",VLOOKUP(R978,CUSTOMS!$E$3:$N$2548,2,FALSE))</f>
        <v>9615110000</v>
      </c>
      <c r="T978" s="17" t="str">
        <f>IF(R978="","",VLOOKUP(R978,CUSTOMS!$E$3:$N$2548,3,FALSE))</f>
        <v>头饰品：发束</v>
      </c>
      <c r="U978" s="18">
        <f t="shared" si="156"/>
        <v>0.3</v>
      </c>
      <c r="V978" s="18" t="str">
        <f>IF(R978="","",VLOOKUP(R978,CUSTOMS!$E$3:$N$2548,5,FALSE))</f>
        <v>千克</v>
      </c>
      <c r="W978" s="33">
        <f>IF(R978="","",VLOOKUP(R978,CUSTOMS!$E$3:$N$2548,6,FALSE))</f>
        <v>5.5</v>
      </c>
      <c r="X978" s="33">
        <f t="shared" si="157"/>
        <v>1.65</v>
      </c>
      <c r="Y978" s="18" t="str">
        <f>IF(R978="","",VLOOKUP(R978,CUSTOMS!$E$3:$N$2548,8,FALSE))</f>
        <v>美元</v>
      </c>
      <c r="Z978" s="18" t="str">
        <f>IF(R978="","",VLOOKUP(R978,CUSTOMS!$E$3:$N$2548,9,FALSE))</f>
        <v>中国</v>
      </c>
      <c r="AA978" s="18" t="str">
        <f>IF(R978="","",VLOOKUP(R978,CUSTOMS!$E$3:$N$2548,10,FALSE))</f>
        <v>美国</v>
      </c>
      <c r="AB978" s="33">
        <f>IF(R978="","",VLOOKUP(G978,WMS!$E$3:$T$3000,15,FALSE))</f>
        <v>1.6666666666666666E-2</v>
      </c>
      <c r="AC978" s="33">
        <f t="shared" si="158"/>
        <v>0.3</v>
      </c>
      <c r="AD978" s="33" t="str">
        <f>IF(S978="","",VLOOKUP(S978,海关监管条件!$A$1:$B$3000,2,FALSE))</f>
        <v xml:space="preserve">无 </v>
      </c>
    </row>
    <row r="979" spans="1:30">
      <c r="A979" s="2">
        <v>43680</v>
      </c>
      <c r="B979" s="2">
        <v>43684</v>
      </c>
      <c r="C979" s="2" t="s">
        <v>4351</v>
      </c>
      <c r="D979" s="36" t="s">
        <v>2360</v>
      </c>
      <c r="E979" s="36" t="s">
        <v>4027</v>
      </c>
      <c r="F979" s="36" t="s">
        <v>3779</v>
      </c>
      <c r="G979" s="17" t="str">
        <f t="shared" si="152"/>
        <v>KG-ROB-1906-00133-03176/41140055A</v>
      </c>
      <c r="H979" s="18">
        <f>IF(G979="","",VLOOKUP(G979,WMS!$E$3:$Q$3000,7,FALSE))</f>
        <v>8</v>
      </c>
      <c r="I979" s="18">
        <f>IF(G979="","",VLOOKUP(G979,WMS!$E$3:$Q$3000,8,FALSE))</f>
        <v>8.5500000000000007</v>
      </c>
      <c r="J979" s="18">
        <f>IF(G979="","",VLOOKUP(G979,WMS!$E$3:$Q$3000,13,FALSE))</f>
        <v>4.2999999999999997E-2</v>
      </c>
      <c r="K979" s="26" t="b">
        <f t="shared" si="153"/>
        <v>1</v>
      </c>
      <c r="L979" s="7">
        <v>250</v>
      </c>
      <c r="M979" s="27">
        <f>IF(G979="","",VLOOKUP(G979,WMS!$E$3:$U$3000,7,0)*L979)</f>
        <v>2000</v>
      </c>
      <c r="N979" s="28" t="str">
        <f>IF(G979="","",VLOOKUP(G979,WMS!$E$3:$U$3000,17,0))</f>
        <v>A39-202-302-203-103-303,A21-202</v>
      </c>
      <c r="O979" s="29">
        <f t="shared" si="154"/>
        <v>2137.5</v>
      </c>
      <c r="P979" s="29">
        <f t="shared" si="155"/>
        <v>10.75</v>
      </c>
      <c r="Q979" s="26" t="str">
        <f>IF(G979="","",VLOOKUP(G979,WMS!$E$3:$G$3000,2,FALSE))</f>
        <v>KAS19071801</v>
      </c>
      <c r="R979" s="26" t="str">
        <f>IF(G979="","",VLOOKUP(G979,WMS!$E$3:$G$3000,3,FALSE))</f>
        <v>KAS1907180101</v>
      </c>
      <c r="S979" s="17" t="str">
        <f>IF(R979="","",VLOOKUP(R979,CUSTOMS!$E$3:$N$2548,2,FALSE))</f>
        <v>4419909090</v>
      </c>
      <c r="T979" s="17" t="str">
        <f>IF(R979="","",VLOOKUP(R979,CUSTOMS!$E$3:$N$2548,3,FALSE))</f>
        <v>木座</v>
      </c>
      <c r="U979" s="18">
        <f t="shared" si="156"/>
        <v>2000</v>
      </c>
      <c r="V979" s="18" t="str">
        <f>IF(R979="","",VLOOKUP(R979,CUSTOMS!$E$3:$N$2548,5,FALSE))</f>
        <v>个</v>
      </c>
      <c r="W979" s="33">
        <f>IF(R979="","",VLOOKUP(R979,CUSTOMS!$E$3:$N$2548,6,FALSE))</f>
        <v>0.5</v>
      </c>
      <c r="X979" s="33">
        <f t="shared" si="157"/>
        <v>1000</v>
      </c>
      <c r="Y979" s="18" t="str">
        <f>IF(R979="","",VLOOKUP(R979,CUSTOMS!$E$3:$N$2548,8,FALSE))</f>
        <v>美元</v>
      </c>
      <c r="Z979" s="18" t="str">
        <f>IF(R979="","",VLOOKUP(R979,CUSTOMS!$E$3:$N$2548,9,FALSE))</f>
        <v>中国</v>
      </c>
      <c r="AA979" s="18" t="str">
        <f>IF(R979="","",VLOOKUP(R979,CUSTOMS!$E$3:$N$2548,10,FALSE))</f>
        <v>泰国</v>
      </c>
      <c r="AB979" s="33">
        <f>IF(R979="","",VLOOKUP(G979,WMS!$E$3:$T$3000,15,FALSE))</f>
        <v>0.46875</v>
      </c>
      <c r="AC979" s="33">
        <f t="shared" si="158"/>
        <v>937.5</v>
      </c>
      <c r="AD979" s="33" t="str">
        <f>IF(S979="","",VLOOKUP(S979,海关监管条件!$A$1:$B$3000,2,FALSE))</f>
        <v>AB</v>
      </c>
    </row>
    <row r="980" spans="1:30">
      <c r="A980" s="2">
        <v>43680</v>
      </c>
      <c r="B980" s="2">
        <v>43684</v>
      </c>
      <c r="C980" s="2" t="s">
        <v>4351</v>
      </c>
      <c r="D980" s="36" t="s">
        <v>2360</v>
      </c>
      <c r="E980" s="36" t="s">
        <v>4027</v>
      </c>
      <c r="F980" s="36" t="s">
        <v>3780</v>
      </c>
      <c r="G980" s="17" t="str">
        <f t="shared" si="152"/>
        <v>KG-ROB-1906-00133-03176/41140055B</v>
      </c>
      <c r="H980" s="18">
        <v>8</v>
      </c>
      <c r="I980" s="18">
        <f>IF(G980="","",VLOOKUP(G980,WMS!$E$3:$Q$3000,8,FALSE))</f>
        <v>8.5500000000000007</v>
      </c>
      <c r="J980" s="18">
        <f>IF(G980="","",VLOOKUP(G980,WMS!$E$3:$Q$3000,13,FALSE))</f>
        <v>4.2999999999999997E-2</v>
      </c>
      <c r="K980" s="26" t="e">
        <f t="shared" si="153"/>
        <v>#DIV/0!</v>
      </c>
      <c r="M980" s="27">
        <v>2000</v>
      </c>
      <c r="N980" s="28" t="str">
        <f>IF(G980="","",VLOOKUP(G980,WMS!$E$3:$U$3000,17,0))</f>
        <v>A39-202-302-203-103-303,A21-202</v>
      </c>
      <c r="O980" s="29" t="str">
        <f t="shared" si="154"/>
        <v/>
      </c>
      <c r="P980" s="29" t="str">
        <f t="shared" si="155"/>
        <v/>
      </c>
      <c r="Q980" s="26" t="str">
        <f>IF(G980="","",VLOOKUP(G980,WMS!$E$3:$G$3000,2,FALSE))</f>
        <v>KAS19071801</v>
      </c>
      <c r="R980" s="26" t="str">
        <f>IF(G980="","",VLOOKUP(G980,WMS!$E$3:$G$3000,3,FALSE))</f>
        <v>KAS1907180102</v>
      </c>
      <c r="S980" s="17" t="str">
        <f>IF(R980="","",VLOOKUP(R980,CUSTOMS!$E$3:$N$2548,2,FALSE))</f>
        <v>8211100000</v>
      </c>
      <c r="T980" s="17" t="str">
        <f>IF(R980="","",VLOOKUP(R980,CUSTOMS!$E$3:$N$2548,3,FALSE))</f>
        <v>6件套套刀</v>
      </c>
      <c r="U980" s="18">
        <f t="shared" si="156"/>
        <v>2000</v>
      </c>
      <c r="V980" s="18" t="str">
        <f>IF(R980="","",VLOOKUP(R980,CUSTOMS!$E$3:$N$2548,5,FALSE))</f>
        <v>套</v>
      </c>
      <c r="W980" s="33">
        <f>IF(R980="","",VLOOKUP(R980,CUSTOMS!$E$3:$N$2548,6,FALSE))</f>
        <v>1.1000000000000001</v>
      </c>
      <c r="X980" s="33">
        <f t="shared" si="157"/>
        <v>2200</v>
      </c>
      <c r="Y980" s="18" t="str">
        <f>IF(R980="","",VLOOKUP(R980,CUSTOMS!$E$3:$N$2548,8,FALSE))</f>
        <v>美元</v>
      </c>
      <c r="Z980" s="18" t="str">
        <f>IF(R980="","",VLOOKUP(R980,CUSTOMS!$E$3:$N$2548,9,FALSE))</f>
        <v>中国</v>
      </c>
      <c r="AA980" s="18" t="str">
        <f>IF(R980="","",VLOOKUP(R980,CUSTOMS!$E$3:$N$2548,10,FALSE))</f>
        <v>泰国</v>
      </c>
      <c r="AB980" s="33">
        <f>IF(R980="","",VLOOKUP(G980,WMS!$E$3:$T$3000,15,FALSE))</f>
        <v>0.375</v>
      </c>
      <c r="AC980" s="33">
        <f t="shared" si="158"/>
        <v>750</v>
      </c>
      <c r="AD980" s="33" t="str">
        <f>IF(S980="","",VLOOKUP(S980,海关监管条件!$A$1:$B$3000,2,FALSE))</f>
        <v>无</v>
      </c>
    </row>
    <row r="981" spans="1:30">
      <c r="A981" s="2">
        <v>43684</v>
      </c>
      <c r="B981" s="2">
        <v>43686</v>
      </c>
      <c r="C981" s="2" t="s">
        <v>4352</v>
      </c>
      <c r="D981" s="19" t="s">
        <v>743</v>
      </c>
      <c r="E981" s="19" t="s">
        <v>3172</v>
      </c>
      <c r="F981" s="19">
        <v>42402909</v>
      </c>
      <c r="G981" s="17" t="str">
        <f t="shared" si="152"/>
        <v>KG-ARI-1812-00048-01321/42402909</v>
      </c>
      <c r="H981" s="18">
        <f>IF(G981="","",VLOOKUP(G981,WMS!$E$3:$Q$3000,7,FALSE))</f>
        <v>9</v>
      </c>
      <c r="I981" s="18">
        <f>IF(G981="","",VLOOKUP(G981,WMS!$E$3:$Q$3000,8,FALSE))</f>
        <v>0.9</v>
      </c>
      <c r="J981" s="18">
        <f>IF(G981="","",VLOOKUP(G981,WMS!$E$3:$Q$3000,13,FALSE))</f>
        <v>7.0000000000000001E-3</v>
      </c>
      <c r="K981" s="26" t="b">
        <f t="shared" si="153"/>
        <v>1</v>
      </c>
      <c r="L981" s="7">
        <v>2</v>
      </c>
      <c r="M981" s="27">
        <f>IF(G981="","",VLOOKUP(G981,WMS!$E$3:$U$3000,7,0)*L981)</f>
        <v>18</v>
      </c>
      <c r="N981" s="28" t="str">
        <f>IF(G981="","",VLOOKUP(G981,WMS!$E$3:$U$3000,17,0))</f>
        <v>A01-103</v>
      </c>
      <c r="O981" s="29">
        <f t="shared" si="154"/>
        <v>1.8</v>
      </c>
      <c r="P981" s="29">
        <f t="shared" si="155"/>
        <v>1.4E-2</v>
      </c>
      <c r="Q981" s="26" t="str">
        <f>IF(G981="","",VLOOKUP(G981,WMS!$E$3:$G$3000,2,FALSE))</f>
        <v>KAS18122709</v>
      </c>
      <c r="R981" s="26" t="str">
        <f>IF(G981="","",VLOOKUP(G981,WMS!$E$3:$G$3000,3,FALSE))</f>
        <v>KAS1812270903</v>
      </c>
      <c r="S981" s="17" t="str">
        <f>IF(R981="","",VLOOKUP(R981,CUSTOMS!$E$3:$N$2548,2,FALSE))</f>
        <v>9503008900</v>
      </c>
      <c r="T981" s="17" t="str">
        <f>IF(R981="","",VLOOKUP(R981,CUSTOMS!$E$3:$N$2548,3,FALSE))</f>
        <v>塑胶玩具套装：海洋动物</v>
      </c>
      <c r="U981" s="18">
        <f t="shared" si="156"/>
        <v>18</v>
      </c>
      <c r="V981" s="18" t="str">
        <f>IF(R981="","",VLOOKUP(R981,CUSTOMS!$E$3:$N$2548,5,FALSE))</f>
        <v>个</v>
      </c>
      <c r="W981" s="33">
        <f>IF(R981="","",VLOOKUP(R981,CUSTOMS!$E$3:$N$2548,6,FALSE))</f>
        <v>1.05</v>
      </c>
      <c r="X981" s="33">
        <f t="shared" si="157"/>
        <v>18.900000000000002</v>
      </c>
      <c r="Y981" s="18" t="str">
        <f>IF(R981="","",VLOOKUP(R981,CUSTOMS!$E$3:$N$2548,8,FALSE))</f>
        <v>美元</v>
      </c>
      <c r="Z981" s="18" t="str">
        <f>IF(R981="","",VLOOKUP(R981,CUSTOMS!$E$3:$N$2548,9,FALSE))</f>
        <v>中国</v>
      </c>
      <c r="AA981" s="18" t="str">
        <f>IF(R981="","",VLOOKUP(R981,CUSTOMS!$E$3:$N$2548,10,FALSE))</f>
        <v>美国</v>
      </c>
      <c r="AB981" s="33">
        <f>IF(R981="","",VLOOKUP(G981,WMS!$E$3:$T$3000,15,FALSE))</f>
        <v>7.3333333333333334E-2</v>
      </c>
      <c r="AC981" s="33">
        <f t="shared" si="158"/>
        <v>1.32</v>
      </c>
      <c r="AD981" s="33" t="str">
        <f>IF(S981="","",VLOOKUP(S981,海关监管条件!$A$1:$B$3000,2,FALSE))</f>
        <v xml:space="preserve">A </v>
      </c>
    </row>
    <row r="982" spans="1:30">
      <c r="A982" s="2">
        <v>43684</v>
      </c>
      <c r="B982" s="2">
        <v>43686</v>
      </c>
      <c r="C982" s="2" t="s">
        <v>4352</v>
      </c>
      <c r="D982" s="19" t="s">
        <v>651</v>
      </c>
      <c r="E982" s="19" t="s">
        <v>3140</v>
      </c>
      <c r="F982" s="19">
        <v>42563655</v>
      </c>
      <c r="G982" s="17" t="str">
        <f t="shared" ref="G982:G1045" si="159">IF(F982="","",E982&amp;"/"&amp;F982)</f>
        <v>KG-ARI-1812-00048-01328/42563655</v>
      </c>
      <c r="H982" s="18">
        <f>IF(G982="","",VLOOKUP(G982,WMS!$E$3:$Q$3000,7,FALSE))</f>
        <v>12</v>
      </c>
      <c r="I982" s="18">
        <f>IF(G982="","",VLOOKUP(G982,WMS!$E$3:$Q$3000,8,FALSE))</f>
        <v>1.5</v>
      </c>
      <c r="J982" s="18">
        <f>IF(G982="","",VLOOKUP(G982,WMS!$E$3:$Q$3000,13,FALSE))</f>
        <v>0.01</v>
      </c>
      <c r="K982" s="26" t="b">
        <f t="shared" ref="K982:K1045" si="160">IF(M982="","",EXACT(H982,M982/L982))</f>
        <v>1</v>
      </c>
      <c r="L982" s="7">
        <v>32</v>
      </c>
      <c r="M982" s="27">
        <f>IF(G982="","",VLOOKUP(G982,WMS!$E$3:$U$3000,7,0)*L982)</f>
        <v>384</v>
      </c>
      <c r="N982" s="28" t="str">
        <f>IF(G982="","",VLOOKUP(G982,WMS!$E$3:$U$3000,17,0))</f>
        <v>A42-103</v>
      </c>
      <c r="O982" s="29">
        <f t="shared" ref="O982:O1045" si="161">IF(L982="","",I982*L982)</f>
        <v>48</v>
      </c>
      <c r="P982" s="29">
        <f t="shared" ref="P982:P1045" si="162">IF(L982="","",J982*L982)</f>
        <v>0.32</v>
      </c>
      <c r="Q982" s="26" t="str">
        <f>IF(G982="","",VLOOKUP(G982,WMS!$E$3:$G$3000,2,FALSE))</f>
        <v>KAS18121402</v>
      </c>
      <c r="R982" s="26" t="str">
        <f>IF(G982="","",VLOOKUP(G982,WMS!$E$3:$G$3000,3,FALSE))</f>
        <v>KAS1812140211</v>
      </c>
      <c r="S982" s="17" t="str">
        <f>IF(R982="","",VLOOKUP(R982,CUSTOMS!$E$3:$N$2548,2,FALSE))</f>
        <v>9503008900</v>
      </c>
      <c r="T982" s="17" t="str">
        <f>IF(R982="","",VLOOKUP(R982,CUSTOMS!$E$3:$N$2548,3,FALSE))</f>
        <v>儿童玩具：合金车</v>
      </c>
      <c r="U982" s="18">
        <f t="shared" ref="U982:U1045" si="163">IF(V982="","",IF(V982="千克",M982*AB982,M982))</f>
        <v>384</v>
      </c>
      <c r="V982" s="18" t="str">
        <f>IF(R982="","",VLOOKUP(R982,CUSTOMS!$E$3:$N$2548,5,FALSE))</f>
        <v>个</v>
      </c>
      <c r="W982" s="33">
        <f>IF(R982="","",VLOOKUP(R982,CUSTOMS!$E$3:$N$2548,6,FALSE))</f>
        <v>0.1</v>
      </c>
      <c r="X982" s="33">
        <f t="shared" ref="X982:X1045" si="164">IF(W982="","",U982*W982)</f>
        <v>38.400000000000006</v>
      </c>
      <c r="Y982" s="18" t="str">
        <f>IF(R982="","",VLOOKUP(R982,CUSTOMS!$E$3:$N$2548,8,FALSE))</f>
        <v>美元</v>
      </c>
      <c r="Z982" s="18" t="str">
        <f>IF(R982="","",VLOOKUP(R982,CUSTOMS!$E$3:$N$2548,9,FALSE))</f>
        <v>中国</v>
      </c>
      <c r="AA982" s="18" t="str">
        <f>IF(R982="","",VLOOKUP(R982,CUSTOMS!$E$3:$N$2548,10,FALSE))</f>
        <v>美国</v>
      </c>
      <c r="AB982" s="33">
        <f>IF(R982="","",VLOOKUP(G982,WMS!$E$3:$T$3000,15,FALSE))</f>
        <v>9.9999999999999992E-2</v>
      </c>
      <c r="AC982" s="33">
        <f t="shared" ref="AC982:AC1045" si="165">IF(AB982="","",M982*AB982)</f>
        <v>38.4</v>
      </c>
      <c r="AD982" s="33" t="str">
        <f>IF(S982="","",VLOOKUP(S982,海关监管条件!$A$1:$B$3000,2,FALSE))</f>
        <v xml:space="preserve">A </v>
      </c>
    </row>
    <row r="983" spans="1:30">
      <c r="A983" s="2">
        <v>43684</v>
      </c>
      <c r="B983" s="2">
        <v>43686</v>
      </c>
      <c r="C983" s="2" t="s">
        <v>4352</v>
      </c>
      <c r="D983" s="19" t="s">
        <v>1624</v>
      </c>
      <c r="E983" s="19" t="s">
        <v>3624</v>
      </c>
      <c r="F983" s="19" t="s">
        <v>3630</v>
      </c>
      <c r="G983" s="17" t="str">
        <f t="shared" si="159"/>
        <v>KG-ARI-1903-00107-02463/42110262</v>
      </c>
      <c r="H983" s="18">
        <f>IF(G983="","",VLOOKUP(G983,WMS!$E$3:$Q$3000,7,FALSE))</f>
        <v>12</v>
      </c>
      <c r="I983" s="18">
        <f>IF(G983="","",VLOOKUP(G983,WMS!$E$3:$Q$3000,8,FALSE))</f>
        <v>1</v>
      </c>
      <c r="J983" s="18">
        <f>IF(G983="","",VLOOKUP(G983,WMS!$E$3:$Q$3000,13,FALSE))</f>
        <v>7.0000000000000001E-3</v>
      </c>
      <c r="K983" s="26" t="b">
        <f t="shared" si="160"/>
        <v>1</v>
      </c>
      <c r="L983" s="7">
        <v>4</v>
      </c>
      <c r="M983" s="27">
        <f>IF(G983="","",VLOOKUP(G983,WMS!$E$3:$U$3000,7,0)*L983)</f>
        <v>48</v>
      </c>
      <c r="N983" s="28" t="str">
        <f>IF(G983="","",VLOOKUP(G983,WMS!$E$3:$U$3000,17,0))</f>
        <v>A21-201</v>
      </c>
      <c r="O983" s="29">
        <f t="shared" si="161"/>
        <v>4</v>
      </c>
      <c r="P983" s="29">
        <f t="shared" si="162"/>
        <v>2.8000000000000001E-2</v>
      </c>
      <c r="Q983" s="26" t="str">
        <f>IF(G983="","",VLOOKUP(G983,WMS!$E$3:$G$3000,2,FALSE))</f>
        <v>KAS19041604</v>
      </c>
      <c r="R983" s="26" t="str">
        <f>IF(G983="","",VLOOKUP(G983,WMS!$E$3:$G$3000,3,FALSE))</f>
        <v>KAS1904160401</v>
      </c>
      <c r="S983" s="17" t="str">
        <f>IF(R983="","",VLOOKUP(R983,CUSTOMS!$E$3:$N$2548,2,FALSE))</f>
        <v>9503008900</v>
      </c>
      <c r="T983" s="17" t="str">
        <f>IF(R983="","",VLOOKUP(R983,CUSTOMS!$E$3:$N$2548,3,FALSE))</f>
        <v>塑料合金玩具</v>
      </c>
      <c r="U983" s="18">
        <f t="shared" si="163"/>
        <v>48</v>
      </c>
      <c r="V983" s="18" t="str">
        <f>IF(R983="","",VLOOKUP(R983,CUSTOMS!$E$3:$N$2548,5,FALSE))</f>
        <v>个</v>
      </c>
      <c r="W983" s="33">
        <f>IF(R983="","",VLOOKUP(R983,CUSTOMS!$E$3:$N$2548,6,FALSE))</f>
        <v>0.27</v>
      </c>
      <c r="X983" s="33">
        <f t="shared" si="164"/>
        <v>12.96</v>
      </c>
      <c r="Y983" s="18" t="str">
        <f>IF(R983="","",VLOOKUP(R983,CUSTOMS!$E$3:$N$2548,8,FALSE))</f>
        <v>美元</v>
      </c>
      <c r="Z983" s="18" t="str">
        <f>IF(R983="","",VLOOKUP(R983,CUSTOMS!$E$3:$N$2548,9,FALSE))</f>
        <v>中国</v>
      </c>
      <c r="AA983" s="18" t="str">
        <f>IF(R983="","",VLOOKUP(R983,CUSTOMS!$E$3:$N$2548,10,FALSE))</f>
        <v>美国</v>
      </c>
      <c r="AB983" s="33">
        <f>IF(R983="","",VLOOKUP(G983,WMS!$E$3:$T$3000,15,FALSE))</f>
        <v>6.25E-2</v>
      </c>
      <c r="AC983" s="33">
        <f t="shared" si="165"/>
        <v>3</v>
      </c>
      <c r="AD983" s="33" t="str">
        <f>IF(S983="","",VLOOKUP(S983,海关监管条件!$A$1:$B$3000,2,FALSE))</f>
        <v xml:space="preserve">A </v>
      </c>
    </row>
    <row r="984" spans="1:30">
      <c r="A984" s="2">
        <v>43684</v>
      </c>
      <c r="B984" s="2">
        <v>43686</v>
      </c>
      <c r="C984" s="2" t="s">
        <v>4352</v>
      </c>
      <c r="D984" s="3" t="s">
        <v>1251</v>
      </c>
      <c r="E984" s="3" t="s">
        <v>3419</v>
      </c>
      <c r="F984" s="3" t="s">
        <v>3444</v>
      </c>
      <c r="G984" s="17" t="str">
        <f t="shared" si="159"/>
        <v>KG-ARI-1903-00107-02492/42260769</v>
      </c>
      <c r="H984" s="18">
        <f>IF(G984="","",VLOOKUP(G984,WMS!$E$3:$Q$3000,7,FALSE))</f>
        <v>3</v>
      </c>
      <c r="I984" s="18">
        <f>IF(G984="","",VLOOKUP(G984,WMS!$E$3:$Q$3000,8,FALSE))</f>
        <v>2.2999999999999998</v>
      </c>
      <c r="J984" s="18">
        <f>IF(G984="","",VLOOKUP(G984,WMS!$E$3:$Q$3000,13,FALSE))</f>
        <v>3.6999999999999998E-2</v>
      </c>
      <c r="K984" s="26" t="b">
        <f t="shared" si="160"/>
        <v>1</v>
      </c>
      <c r="L984" s="7">
        <v>5</v>
      </c>
      <c r="M984" s="27">
        <f>IF(G984="","",VLOOKUP(G984,WMS!$E$3:$U$3000,7,0)*L984)</f>
        <v>15</v>
      </c>
      <c r="N984" s="28" t="str">
        <f>IF(G984="","",VLOOKUP(G984,WMS!$E$3:$U$3000,17,0))</f>
        <v>A10-202</v>
      </c>
      <c r="O984" s="29">
        <f t="shared" si="161"/>
        <v>11.5</v>
      </c>
      <c r="P984" s="29">
        <f t="shared" si="162"/>
        <v>0.185</v>
      </c>
      <c r="Q984" s="26" t="str">
        <f>IF(G984="","",VLOOKUP(G984,WMS!$E$3:$G$3000,2,FALSE))</f>
        <v>KAS19030802</v>
      </c>
      <c r="R984" s="26" t="str">
        <f>IF(G984="","",VLOOKUP(G984,WMS!$E$3:$G$3000,3,FALSE))</f>
        <v>KAS1903080213</v>
      </c>
      <c r="S984" s="17" t="str">
        <f>IF(R984="","",VLOOKUP(R984,CUSTOMS!$E$3:$N$2548,2,FALSE))</f>
        <v>9503008900</v>
      </c>
      <c r="T984" s="17" t="str">
        <f>IF(R984="","",VLOOKUP(R984,CUSTOMS!$E$3:$N$2548,3,FALSE))</f>
        <v>儿童玩具：拖车套装</v>
      </c>
      <c r="U984" s="18">
        <f t="shared" si="163"/>
        <v>15</v>
      </c>
      <c r="V984" s="18" t="str">
        <f>IF(R984="","",VLOOKUP(R984,CUSTOMS!$E$3:$N$2548,5,FALSE))</f>
        <v>个</v>
      </c>
      <c r="W984" s="33">
        <f>IF(R984="","",VLOOKUP(R984,CUSTOMS!$E$3:$N$2548,6,FALSE))</f>
        <v>0.6</v>
      </c>
      <c r="X984" s="33">
        <f t="shared" si="164"/>
        <v>9</v>
      </c>
      <c r="Y984" s="18" t="str">
        <f>IF(R984="","",VLOOKUP(R984,CUSTOMS!$E$3:$N$2548,8,FALSE))</f>
        <v>美元</v>
      </c>
      <c r="Z984" s="18" t="str">
        <f>IF(R984="","",VLOOKUP(R984,CUSTOMS!$E$3:$N$2548,9,FALSE))</f>
        <v>中国</v>
      </c>
      <c r="AA984" s="18" t="str">
        <f>IF(R984="","",VLOOKUP(R984,CUSTOMS!$E$3:$N$2548,10,FALSE))</f>
        <v>美国</v>
      </c>
      <c r="AB984" s="33">
        <f>IF(R984="","",VLOOKUP(G984,WMS!$E$3:$T$3000,15,FALSE))</f>
        <v>0.57333333333333336</v>
      </c>
      <c r="AC984" s="33">
        <f t="shared" si="165"/>
        <v>8.6</v>
      </c>
      <c r="AD984" s="33" t="str">
        <f>IF(S984="","",VLOOKUP(S984,海关监管条件!$A$1:$B$3000,2,FALSE))</f>
        <v xml:space="preserve">A </v>
      </c>
    </row>
    <row r="985" spans="1:30">
      <c r="A985" s="2">
        <v>43684</v>
      </c>
      <c r="B985" s="2">
        <v>43686</v>
      </c>
      <c r="C985" s="2" t="s">
        <v>4352</v>
      </c>
      <c r="D985" s="3" t="s">
        <v>1251</v>
      </c>
      <c r="E985" s="3" t="s">
        <v>3419</v>
      </c>
      <c r="F985" s="3" t="s">
        <v>3433</v>
      </c>
      <c r="G985" s="17" t="str">
        <f t="shared" si="159"/>
        <v>KG-ARI-1903-00107-02492/42555681</v>
      </c>
      <c r="H985" s="18">
        <f>IF(G985="","",VLOOKUP(G985,WMS!$E$3:$Q$3000,7,FALSE))</f>
        <v>4</v>
      </c>
      <c r="I985" s="18">
        <f>IF(G985="","",VLOOKUP(G985,WMS!$E$3:$Q$3000,8,FALSE))</f>
        <v>2.85</v>
      </c>
      <c r="J985" s="18">
        <f>IF(G985="","",VLOOKUP(G985,WMS!$E$3:$Q$3000,13,FALSE))</f>
        <v>3.1E-2</v>
      </c>
      <c r="K985" s="26" t="b">
        <f t="shared" si="160"/>
        <v>1</v>
      </c>
      <c r="L985" s="7">
        <v>5</v>
      </c>
      <c r="M985" s="27">
        <f>IF(G985="","",VLOOKUP(G985,WMS!$E$3:$U$3000,7,0)*L985)</f>
        <v>20</v>
      </c>
      <c r="N985" s="28" t="str">
        <f>IF(G985="","",VLOOKUP(G985,WMS!$E$3:$U$3000,17,0))</f>
        <v>A11-203</v>
      </c>
      <c r="O985" s="29">
        <f t="shared" si="161"/>
        <v>14.25</v>
      </c>
      <c r="P985" s="29">
        <f t="shared" si="162"/>
        <v>0.155</v>
      </c>
      <c r="Q985" s="26" t="str">
        <f>IF(G985="","",VLOOKUP(G985,WMS!$E$3:$G$3000,2,FALSE))</f>
        <v>KAS19030802</v>
      </c>
      <c r="R985" s="26" t="str">
        <f>IF(G985="","",VLOOKUP(G985,WMS!$E$3:$G$3000,3,FALSE))</f>
        <v>KAS1903080204</v>
      </c>
      <c r="S985" s="17" t="str">
        <f>IF(R985="","",VLOOKUP(R985,CUSTOMS!$E$3:$N$2548,2,FALSE))</f>
        <v>9503008900</v>
      </c>
      <c r="T985" s="17" t="str">
        <f>IF(R985="","",VLOOKUP(R985,CUSTOMS!$E$3:$N$2548,3,FALSE))</f>
        <v>儿童玩具：恐龙</v>
      </c>
      <c r="U985" s="18">
        <f t="shared" si="163"/>
        <v>20</v>
      </c>
      <c r="V985" s="18" t="str">
        <f>IF(R985="","",VLOOKUP(R985,CUSTOMS!$E$3:$N$2548,5,FALSE))</f>
        <v>个</v>
      </c>
      <c r="W985" s="33">
        <f>IF(R985="","",VLOOKUP(R985,CUSTOMS!$E$3:$N$2548,6,FALSE))</f>
        <v>0.5</v>
      </c>
      <c r="X985" s="33">
        <f t="shared" si="164"/>
        <v>10</v>
      </c>
      <c r="Y985" s="18" t="str">
        <f>IF(R985="","",VLOOKUP(R985,CUSTOMS!$E$3:$N$2548,8,FALSE))</f>
        <v>美元</v>
      </c>
      <c r="Z985" s="18" t="str">
        <f>IF(R985="","",VLOOKUP(R985,CUSTOMS!$E$3:$N$2548,9,FALSE))</f>
        <v>中国</v>
      </c>
      <c r="AA985" s="18" t="str">
        <f>IF(R985="","",VLOOKUP(R985,CUSTOMS!$E$3:$N$2548,10,FALSE))</f>
        <v>美国</v>
      </c>
      <c r="AB985" s="33">
        <f>IF(R985="","",VLOOKUP(G985,WMS!$E$3:$T$3000,15,FALSE))</f>
        <v>0.6</v>
      </c>
      <c r="AC985" s="33">
        <f t="shared" si="165"/>
        <v>12</v>
      </c>
      <c r="AD985" s="33" t="str">
        <f>IF(S985="","",VLOOKUP(S985,海关监管条件!$A$1:$B$3000,2,FALSE))</f>
        <v xml:space="preserve">A </v>
      </c>
    </row>
    <row r="986" spans="1:30">
      <c r="A986" s="2">
        <v>43684</v>
      </c>
      <c r="B986" s="2">
        <v>43686</v>
      </c>
      <c r="C986" s="2" t="s">
        <v>4352</v>
      </c>
      <c r="D986" s="3" t="s">
        <v>1251</v>
      </c>
      <c r="E986" s="3" t="s">
        <v>3419</v>
      </c>
      <c r="F986" s="3" t="s">
        <v>3422</v>
      </c>
      <c r="G986" s="17" t="str">
        <f t="shared" si="159"/>
        <v>KG-ARI-1903-00107-02492/42587361</v>
      </c>
      <c r="H986" s="18">
        <f>IF(G986="","",VLOOKUP(G986,WMS!$E$3:$Q$3000,7,FALSE))</f>
        <v>12</v>
      </c>
      <c r="I986" s="18">
        <f>IF(G986="","",VLOOKUP(G986,WMS!$E$3:$Q$3000,8,FALSE))</f>
        <v>7.5</v>
      </c>
      <c r="J986" s="18">
        <f>IF(G986="","",VLOOKUP(G986,WMS!$E$3:$Q$3000,13,FALSE))</f>
        <v>4.5999999999999999E-2</v>
      </c>
      <c r="K986" s="26" t="b">
        <f t="shared" si="160"/>
        <v>1</v>
      </c>
      <c r="L986" s="7">
        <v>2</v>
      </c>
      <c r="M986" s="27">
        <f>IF(G986="","",VLOOKUP(G986,WMS!$E$3:$U$3000,7,0)*L986)</f>
        <v>24</v>
      </c>
      <c r="N986" s="28" t="str">
        <f>IF(G986="","",VLOOKUP(G986,WMS!$E$3:$U$3000,17,0))</f>
        <v>A10-202</v>
      </c>
      <c r="O986" s="29">
        <f t="shared" si="161"/>
        <v>15</v>
      </c>
      <c r="P986" s="29">
        <f t="shared" si="162"/>
        <v>9.1999999999999998E-2</v>
      </c>
      <c r="Q986" s="26" t="str">
        <f>IF(G986="","",VLOOKUP(G986,WMS!$E$3:$G$3000,2,FALSE))</f>
        <v>KAS19030802</v>
      </c>
      <c r="R986" s="26" t="str">
        <f>IF(G986="","",VLOOKUP(G986,WMS!$E$3:$G$3000,3,FALSE))</f>
        <v>KAS1903080202</v>
      </c>
      <c r="S986" s="17" t="str">
        <f>IF(R986="","",VLOOKUP(R986,CUSTOMS!$E$3:$N$2548,2,FALSE))</f>
        <v>9503006000</v>
      </c>
      <c r="T986" s="17" t="str">
        <f>IF(R986="","",VLOOKUP(R986,CUSTOMS!$E$3:$N$2548,3,FALSE))</f>
        <v>智力玩具：积木</v>
      </c>
      <c r="U986" s="18">
        <f t="shared" si="163"/>
        <v>24</v>
      </c>
      <c r="V986" s="18" t="str">
        <f>IF(R986="","",VLOOKUP(R986,CUSTOMS!$E$3:$N$2548,5,FALSE))</f>
        <v>套</v>
      </c>
      <c r="W986" s="33">
        <f>IF(R986="","",VLOOKUP(R986,CUSTOMS!$E$3:$N$2548,6,FALSE))</f>
        <v>4.4000000000000004</v>
      </c>
      <c r="X986" s="33">
        <f t="shared" si="164"/>
        <v>105.60000000000001</v>
      </c>
      <c r="Y986" s="18" t="str">
        <f>IF(R986="","",VLOOKUP(R986,CUSTOMS!$E$3:$N$2548,8,FALSE))</f>
        <v>美元</v>
      </c>
      <c r="Z986" s="18" t="str">
        <f>IF(R986="","",VLOOKUP(R986,CUSTOMS!$E$3:$N$2548,9,FALSE))</f>
        <v>中国</v>
      </c>
      <c r="AA986" s="18" t="str">
        <f>IF(R986="","",VLOOKUP(R986,CUSTOMS!$E$3:$N$2548,10,FALSE))</f>
        <v>美国</v>
      </c>
      <c r="AB986" s="33">
        <f>IF(R986="","",VLOOKUP(G986,WMS!$E$3:$T$3000,15,FALSE))</f>
        <v>0.58333333333333337</v>
      </c>
      <c r="AC986" s="33">
        <f t="shared" si="165"/>
        <v>14</v>
      </c>
      <c r="AD986" s="33" t="str">
        <f>IF(S986="","",VLOOKUP(S986,海关监管条件!$A$1:$B$3000,2,FALSE))</f>
        <v xml:space="preserve">A </v>
      </c>
    </row>
    <row r="987" spans="1:30">
      <c r="A987" s="2">
        <v>43684</v>
      </c>
      <c r="B987" s="2">
        <v>43686</v>
      </c>
      <c r="C987" s="2" t="s">
        <v>4352</v>
      </c>
      <c r="D987" s="3" t="s">
        <v>1251</v>
      </c>
      <c r="E987" s="3" t="s">
        <v>3419</v>
      </c>
      <c r="F987" s="3" t="s">
        <v>3427</v>
      </c>
      <c r="G987" s="17" t="str">
        <f t="shared" si="159"/>
        <v>KG-ARI-1903-00107-02492/42605669</v>
      </c>
      <c r="H987" s="18">
        <f>IF(G987="","",VLOOKUP(G987,WMS!$E$3:$Q$3000,7,FALSE))</f>
        <v>6</v>
      </c>
      <c r="I987" s="18">
        <f>IF(G987="","",VLOOKUP(G987,WMS!$E$3:$Q$3000,8,FALSE))</f>
        <v>2.5499999999999998</v>
      </c>
      <c r="J987" s="18">
        <f>IF(G987="","",VLOOKUP(G987,WMS!$E$3:$Q$3000,13,FALSE))</f>
        <v>2.8000000000000001E-2</v>
      </c>
      <c r="K987" s="26" t="b">
        <f t="shared" si="160"/>
        <v>1</v>
      </c>
      <c r="L987" s="7">
        <v>4</v>
      </c>
      <c r="M987" s="27">
        <f>IF(G987="","",VLOOKUP(G987,WMS!$E$3:$U$3000,7,0)*L987)</f>
        <v>24</v>
      </c>
      <c r="N987" s="28" t="str">
        <f>IF(G987="","",VLOOKUP(G987,WMS!$E$3:$U$3000,17,0))</f>
        <v>A11-203</v>
      </c>
      <c r="O987" s="29">
        <f t="shared" si="161"/>
        <v>10.199999999999999</v>
      </c>
      <c r="P987" s="29">
        <f t="shared" si="162"/>
        <v>0.112</v>
      </c>
      <c r="Q987" s="26" t="str">
        <f>IF(G987="","",VLOOKUP(G987,WMS!$E$3:$G$3000,2,FALSE))</f>
        <v>KAS19030802</v>
      </c>
      <c r="R987" s="26" t="str">
        <f>IF(G987="","",VLOOKUP(G987,WMS!$E$3:$G$3000,3,FALSE))</f>
        <v>KAS1903080205</v>
      </c>
      <c r="S987" s="17" t="str">
        <f>IF(R987="","",VLOOKUP(R987,CUSTOMS!$E$3:$N$2548,2,FALSE))</f>
        <v>9503008900</v>
      </c>
      <c r="T987" s="17" t="str">
        <f>IF(R987="","",VLOOKUP(R987,CUSTOMS!$E$3:$N$2548,3,FALSE))</f>
        <v>儿童玩具：恐龙头</v>
      </c>
      <c r="U987" s="18">
        <f t="shared" si="163"/>
        <v>24</v>
      </c>
      <c r="V987" s="18" t="str">
        <f>IF(R987="","",VLOOKUP(R987,CUSTOMS!$E$3:$N$2548,5,FALSE))</f>
        <v>个</v>
      </c>
      <c r="W987" s="33">
        <f>IF(R987="","",VLOOKUP(R987,CUSTOMS!$E$3:$N$2548,6,FALSE))</f>
        <v>0.5</v>
      </c>
      <c r="X987" s="33">
        <f t="shared" si="164"/>
        <v>12</v>
      </c>
      <c r="Y987" s="18" t="str">
        <f>IF(R987="","",VLOOKUP(R987,CUSTOMS!$E$3:$N$2548,8,FALSE))</f>
        <v>美元</v>
      </c>
      <c r="Z987" s="18" t="str">
        <f>IF(R987="","",VLOOKUP(R987,CUSTOMS!$E$3:$N$2548,9,FALSE))</f>
        <v>中国</v>
      </c>
      <c r="AA987" s="18" t="str">
        <f>IF(R987="","",VLOOKUP(R987,CUSTOMS!$E$3:$N$2548,10,FALSE))</f>
        <v>美国</v>
      </c>
      <c r="AB987" s="33">
        <f>IF(R987="","",VLOOKUP(G987,WMS!$E$3:$T$3000,15,FALSE))</f>
        <v>0.41666666666666669</v>
      </c>
      <c r="AC987" s="33">
        <f t="shared" si="165"/>
        <v>10</v>
      </c>
      <c r="AD987" s="33" t="str">
        <f>IF(S987="","",VLOOKUP(S987,海关监管条件!$A$1:$B$3000,2,FALSE))</f>
        <v xml:space="preserve">A </v>
      </c>
    </row>
    <row r="988" spans="1:30">
      <c r="A988" s="2">
        <v>43684</v>
      </c>
      <c r="B988" s="2">
        <v>43686</v>
      </c>
      <c r="C988" s="2" t="s">
        <v>4352</v>
      </c>
      <c r="D988" s="3" t="s">
        <v>1391</v>
      </c>
      <c r="E988" s="3" t="s">
        <v>3498</v>
      </c>
      <c r="F988" s="3" t="s">
        <v>4353</v>
      </c>
      <c r="G988" s="17" t="str">
        <f t="shared" si="159"/>
        <v>KG-ARI-1903-00107-02494/41880661</v>
      </c>
      <c r="H988" s="18">
        <f>IF(G988="","",VLOOKUP(G988,WMS!$E$3:$Q$3000,7,FALSE))</f>
        <v>9</v>
      </c>
      <c r="I988" s="18">
        <f>IF(G988="","",VLOOKUP(G988,WMS!$E$3:$Q$3000,8,FALSE))</f>
        <v>1.4</v>
      </c>
      <c r="J988" s="18">
        <f>IF(G988="","",VLOOKUP(G988,WMS!$E$3:$Q$3000,13,FALSE))</f>
        <v>3.4000000000000002E-2</v>
      </c>
      <c r="K988" s="26" t="b">
        <f t="shared" si="160"/>
        <v>1</v>
      </c>
      <c r="L988" s="7">
        <v>5</v>
      </c>
      <c r="M988" s="27">
        <f>IF(G988="","",VLOOKUP(G988,WMS!$E$3:$U$3000,7,0)*L988)</f>
        <v>45</v>
      </c>
      <c r="N988" s="28" t="str">
        <f>IF(G988="","",VLOOKUP(G988,WMS!$E$3:$U$3000,17,0))</f>
        <v>A24-104</v>
      </c>
      <c r="O988" s="29">
        <f t="shared" si="161"/>
        <v>7</v>
      </c>
      <c r="P988" s="29">
        <f t="shared" si="162"/>
        <v>0.17</v>
      </c>
      <c r="Q988" s="26" t="str">
        <f>IF(G988="","",VLOOKUP(G988,WMS!$E$3:$G$3000,2,FALSE))</f>
        <v>KAS19031508</v>
      </c>
      <c r="R988" s="26" t="str">
        <f>IF(G988="","",VLOOKUP(G988,WMS!$E$3:$G$3000,3,FALSE))</f>
        <v>KAS1903150812</v>
      </c>
      <c r="S988" s="17" t="str">
        <f>IF(R988="","",VLOOKUP(R988,CUSTOMS!$E$3:$N$2548,2,FALSE))</f>
        <v>9503008900</v>
      </c>
      <c r="T988" s="17" t="str">
        <f>IF(R988="","",VLOOKUP(R988,CUSTOMS!$E$3:$N$2548,3,FALSE))</f>
        <v>儿童玩具：昆虫筒</v>
      </c>
      <c r="U988" s="18">
        <f t="shared" si="163"/>
        <v>45</v>
      </c>
      <c r="V988" s="18" t="str">
        <f>IF(R988="","",VLOOKUP(R988,CUSTOMS!$E$3:$N$2548,5,FALSE))</f>
        <v>个</v>
      </c>
      <c r="W988" s="33">
        <f>IF(R988="","",VLOOKUP(R988,CUSTOMS!$E$3:$N$2548,6,FALSE))</f>
        <v>0.15</v>
      </c>
      <c r="X988" s="33">
        <f t="shared" si="164"/>
        <v>6.75</v>
      </c>
      <c r="Y988" s="18" t="str">
        <f>IF(R988="","",VLOOKUP(R988,CUSTOMS!$E$3:$N$2548,8,FALSE))</f>
        <v>美元</v>
      </c>
      <c r="Z988" s="18" t="str">
        <f>IF(R988="","",VLOOKUP(R988,CUSTOMS!$E$3:$N$2548,9,FALSE))</f>
        <v>中国</v>
      </c>
      <c r="AA988" s="18" t="str">
        <f>IF(R988="","",VLOOKUP(R988,CUSTOMS!$E$3:$N$2548,10,FALSE))</f>
        <v>美国</v>
      </c>
      <c r="AB988" s="33">
        <f>IF(R988="","",VLOOKUP(G988,WMS!$E$3:$T$3000,15,FALSE))</f>
        <v>0.1111111111111111</v>
      </c>
      <c r="AC988" s="33">
        <f t="shared" si="165"/>
        <v>5</v>
      </c>
      <c r="AD988" s="33" t="str">
        <f>IF(S988="","",VLOOKUP(S988,海关监管条件!$A$1:$B$3000,2,FALSE))</f>
        <v xml:space="preserve">A </v>
      </c>
    </row>
    <row r="989" spans="1:30">
      <c r="A989" s="2">
        <v>43684</v>
      </c>
      <c r="B989" s="2">
        <v>43686</v>
      </c>
      <c r="C989" s="2" t="s">
        <v>4352</v>
      </c>
      <c r="D989" s="3" t="s">
        <v>1391</v>
      </c>
      <c r="E989" s="3" t="s">
        <v>3498</v>
      </c>
      <c r="F989" s="3" t="s">
        <v>4354</v>
      </c>
      <c r="G989" s="17" t="str">
        <f t="shared" si="159"/>
        <v>KG-ARI-1903-00107-02494/42232223</v>
      </c>
      <c r="H989" s="18">
        <f>IF(G989="","",VLOOKUP(G989,WMS!$E$3:$Q$3000,7,FALSE))</f>
        <v>12</v>
      </c>
      <c r="I989" s="18">
        <f>IF(G989="","",VLOOKUP(G989,WMS!$E$3:$Q$3000,8,FALSE))</f>
        <v>3.1</v>
      </c>
      <c r="J989" s="18">
        <f>IF(G989="","",VLOOKUP(G989,WMS!$E$3:$Q$3000,13,FALSE))</f>
        <v>0.02</v>
      </c>
      <c r="K989" s="26" t="b">
        <f t="shared" si="160"/>
        <v>1</v>
      </c>
      <c r="L989" s="7">
        <v>5</v>
      </c>
      <c r="M989" s="27">
        <f>IF(G989="","",VLOOKUP(G989,WMS!$E$3:$U$3000,7,0)*L989)</f>
        <v>60</v>
      </c>
      <c r="N989" s="28" t="str">
        <f>IF(G989="","",VLOOKUP(G989,WMS!$E$3:$U$3000,17,0))</f>
        <v>A24-203</v>
      </c>
      <c r="O989" s="29">
        <f t="shared" si="161"/>
        <v>15.5</v>
      </c>
      <c r="P989" s="29">
        <f t="shared" si="162"/>
        <v>0.1</v>
      </c>
      <c r="Q989" s="26" t="str">
        <f>IF(G989="","",VLOOKUP(G989,WMS!$E$3:$G$3000,2,FALSE))</f>
        <v>KAS19031508</v>
      </c>
      <c r="R989" s="26" t="str">
        <f>IF(G989="","",VLOOKUP(G989,WMS!$E$3:$G$3000,3,FALSE))</f>
        <v>KAS1903150810</v>
      </c>
      <c r="S989" s="17" t="str">
        <f>IF(R989="","",VLOOKUP(R989,CUSTOMS!$E$3:$N$2548,2,FALSE))</f>
        <v>9503008900</v>
      </c>
      <c r="T989" s="17" t="str">
        <f>IF(R989="","",VLOOKUP(R989,CUSTOMS!$E$3:$N$2548,3,FALSE))</f>
        <v>儿童玩具：粘靶球</v>
      </c>
      <c r="U989" s="18">
        <f t="shared" si="163"/>
        <v>60</v>
      </c>
      <c r="V989" s="18" t="str">
        <f>IF(R989="","",VLOOKUP(R989,CUSTOMS!$E$3:$N$2548,5,FALSE))</f>
        <v>个</v>
      </c>
      <c r="W989" s="33">
        <f>IF(R989="","",VLOOKUP(R989,CUSTOMS!$E$3:$N$2548,6,FALSE))</f>
        <v>0.25</v>
      </c>
      <c r="X989" s="33">
        <f t="shared" si="164"/>
        <v>15</v>
      </c>
      <c r="Y989" s="18" t="str">
        <f>IF(R989="","",VLOOKUP(R989,CUSTOMS!$E$3:$N$2548,8,FALSE))</f>
        <v>美元</v>
      </c>
      <c r="Z989" s="18" t="str">
        <f>IF(R989="","",VLOOKUP(R989,CUSTOMS!$E$3:$N$2548,9,FALSE))</f>
        <v>中国</v>
      </c>
      <c r="AA989" s="18" t="str">
        <f>IF(R989="","",VLOOKUP(R989,CUSTOMS!$E$3:$N$2548,10,FALSE))</f>
        <v>美国</v>
      </c>
      <c r="AB989" s="33">
        <f>IF(R989="","",VLOOKUP(G989,WMS!$E$3:$T$3000,15,FALSE))</f>
        <v>0.20833333333333334</v>
      </c>
      <c r="AC989" s="33">
        <f t="shared" si="165"/>
        <v>12.5</v>
      </c>
      <c r="AD989" s="33" t="str">
        <f>IF(S989="","",VLOOKUP(S989,海关监管条件!$A$1:$B$3000,2,FALSE))</f>
        <v xml:space="preserve">A </v>
      </c>
    </row>
    <row r="990" spans="1:30">
      <c r="A990" s="2">
        <v>43684</v>
      </c>
      <c r="B990" s="2">
        <v>43686</v>
      </c>
      <c r="C990" s="2" t="s">
        <v>4352</v>
      </c>
      <c r="D990" s="3" t="s">
        <v>1391</v>
      </c>
      <c r="E990" s="3" t="s">
        <v>3498</v>
      </c>
      <c r="F990" s="3" t="s">
        <v>4355</v>
      </c>
      <c r="G990" s="17" t="str">
        <f t="shared" si="159"/>
        <v>KG-ARI-1903-00107-02494/42232513</v>
      </c>
      <c r="H990" s="18">
        <f>IF(G990="","",VLOOKUP(G990,WMS!$E$3:$Q$3000,7,FALSE))</f>
        <v>16</v>
      </c>
      <c r="I990" s="18">
        <f>IF(G990="","",VLOOKUP(G990,WMS!$E$3:$Q$3000,8,FALSE))</f>
        <v>1.2</v>
      </c>
      <c r="J990" s="18">
        <f>IF(G990="","",VLOOKUP(G990,WMS!$E$3:$Q$3000,13,FALSE))</f>
        <v>0.01</v>
      </c>
      <c r="K990" s="26" t="b">
        <f t="shared" si="160"/>
        <v>1</v>
      </c>
      <c r="L990" s="7">
        <v>6</v>
      </c>
      <c r="M990" s="27">
        <f>IF(G990="","",VLOOKUP(G990,WMS!$E$3:$U$3000,7,0)*L990)</f>
        <v>96</v>
      </c>
      <c r="N990" s="28" t="str">
        <f>IF(G990="","",VLOOKUP(G990,WMS!$E$3:$U$3000,17,0))</f>
        <v>A24-104</v>
      </c>
      <c r="O990" s="29">
        <f t="shared" si="161"/>
        <v>7.1999999999999993</v>
      </c>
      <c r="P990" s="29">
        <f t="shared" si="162"/>
        <v>0.06</v>
      </c>
      <c r="Q990" s="26" t="str">
        <f>IF(G990="","",VLOOKUP(G990,WMS!$E$3:$G$3000,2,FALSE))</f>
        <v>KAS19031508</v>
      </c>
      <c r="R990" s="26" t="str">
        <f>IF(G990="","",VLOOKUP(G990,WMS!$E$3:$G$3000,3,FALSE))</f>
        <v>KAS1903150804</v>
      </c>
      <c r="S990" s="17" t="str">
        <f>IF(R990="","",VLOOKUP(R990,CUSTOMS!$E$3:$N$2548,2,FALSE))</f>
        <v>9503008900</v>
      </c>
      <c r="T990" s="17" t="str">
        <f>IF(R990="","",VLOOKUP(R990,CUSTOMS!$E$3:$N$2548,3,FALSE))</f>
        <v>儿童玩具：跳绳</v>
      </c>
      <c r="U990" s="18">
        <f t="shared" si="163"/>
        <v>96</v>
      </c>
      <c r="V990" s="18" t="str">
        <f>IF(R990="","",VLOOKUP(R990,CUSTOMS!$E$3:$N$2548,5,FALSE))</f>
        <v>个</v>
      </c>
      <c r="W990" s="33">
        <f>IF(R990="","",VLOOKUP(R990,CUSTOMS!$E$3:$N$2548,6,FALSE))</f>
        <v>0.1</v>
      </c>
      <c r="X990" s="33">
        <f t="shared" si="164"/>
        <v>9.6000000000000014</v>
      </c>
      <c r="Y990" s="18" t="str">
        <f>IF(R990="","",VLOOKUP(R990,CUSTOMS!$E$3:$N$2548,8,FALSE))</f>
        <v>美元</v>
      </c>
      <c r="Z990" s="18" t="str">
        <f>IF(R990="","",VLOOKUP(R990,CUSTOMS!$E$3:$N$2548,9,FALSE))</f>
        <v>中国</v>
      </c>
      <c r="AA990" s="18" t="str">
        <f>IF(R990="","",VLOOKUP(R990,CUSTOMS!$E$3:$N$2548,10,FALSE))</f>
        <v>美国</v>
      </c>
      <c r="AB990" s="33">
        <f>IF(R990="","",VLOOKUP(G990,WMS!$E$3:$T$3000,15,FALSE))</f>
        <v>6.25E-2</v>
      </c>
      <c r="AC990" s="33">
        <f t="shared" si="165"/>
        <v>6</v>
      </c>
      <c r="AD990" s="33" t="str">
        <f>IF(S990="","",VLOOKUP(S990,海关监管条件!$A$1:$B$3000,2,FALSE))</f>
        <v xml:space="preserve">A </v>
      </c>
    </row>
    <row r="991" spans="1:30">
      <c r="A991" s="2">
        <v>43684</v>
      </c>
      <c r="B991" s="2">
        <v>43686</v>
      </c>
      <c r="C991" s="2" t="s">
        <v>4352</v>
      </c>
      <c r="D991" s="3" t="s">
        <v>1391</v>
      </c>
      <c r="E991" s="3" t="s">
        <v>3498</v>
      </c>
      <c r="F991" s="3" t="s">
        <v>4356</v>
      </c>
      <c r="G991" s="17" t="str">
        <f t="shared" si="159"/>
        <v>KG-ARI-1903-00107-02494/42237730</v>
      </c>
      <c r="H991" s="18">
        <f>IF(G991="","",VLOOKUP(G991,WMS!$E$3:$Q$3000,7,FALSE))</f>
        <v>12</v>
      </c>
      <c r="I991" s="18">
        <f>IF(G991="","",VLOOKUP(G991,WMS!$E$3:$Q$3000,8,FALSE))</f>
        <v>1.5</v>
      </c>
      <c r="J991" s="18">
        <f>IF(G991="","",VLOOKUP(G991,WMS!$E$3:$Q$3000,13,FALSE))</f>
        <v>0.01</v>
      </c>
      <c r="K991" s="26" t="b">
        <f t="shared" si="160"/>
        <v>1</v>
      </c>
      <c r="L991" s="7">
        <v>7</v>
      </c>
      <c r="M991" s="27">
        <f>IF(G991="","",VLOOKUP(G991,WMS!$E$3:$U$3000,7,0)*L991)</f>
        <v>84</v>
      </c>
      <c r="N991" s="28" t="str">
        <f>IF(G991="","",VLOOKUP(G991,WMS!$E$3:$U$3000,17,0))</f>
        <v>A24-203</v>
      </c>
      <c r="O991" s="29">
        <f t="shared" si="161"/>
        <v>10.5</v>
      </c>
      <c r="P991" s="29">
        <f t="shared" si="162"/>
        <v>7.0000000000000007E-2</v>
      </c>
      <c r="Q991" s="26" t="str">
        <f>IF(G991="","",VLOOKUP(G991,WMS!$E$3:$G$3000,2,FALSE))</f>
        <v>KAS19031508</v>
      </c>
      <c r="R991" s="26" t="str">
        <f>IF(G991="","",VLOOKUP(G991,WMS!$E$3:$G$3000,3,FALSE))</f>
        <v>KAS1903150805</v>
      </c>
      <c r="S991" s="17" t="str">
        <f>IF(R991="","",VLOOKUP(R991,CUSTOMS!$E$3:$N$2548,2,FALSE))</f>
        <v>9503008900</v>
      </c>
      <c r="T991" s="17" t="str">
        <f>IF(R991="","",VLOOKUP(R991,CUSTOMS!$E$3:$N$2548,3,FALSE))</f>
        <v>儿童玩具：飞盘</v>
      </c>
      <c r="U991" s="18">
        <f t="shared" si="163"/>
        <v>84</v>
      </c>
      <c r="V991" s="18" t="str">
        <f>IF(R991="","",VLOOKUP(R991,CUSTOMS!$E$3:$N$2548,5,FALSE))</f>
        <v>个</v>
      </c>
      <c r="W991" s="33">
        <f>IF(R991="","",VLOOKUP(R991,CUSTOMS!$E$3:$N$2548,6,FALSE))</f>
        <v>0.1</v>
      </c>
      <c r="X991" s="33">
        <f t="shared" si="164"/>
        <v>8.4</v>
      </c>
      <c r="Y991" s="18" t="str">
        <f>IF(R991="","",VLOOKUP(R991,CUSTOMS!$E$3:$N$2548,8,FALSE))</f>
        <v>美元</v>
      </c>
      <c r="Z991" s="18" t="str">
        <f>IF(R991="","",VLOOKUP(R991,CUSTOMS!$E$3:$N$2548,9,FALSE))</f>
        <v>中国</v>
      </c>
      <c r="AA991" s="18" t="str">
        <f>IF(R991="","",VLOOKUP(R991,CUSTOMS!$E$3:$N$2548,10,FALSE))</f>
        <v>美国</v>
      </c>
      <c r="AB991" s="33">
        <f>IF(R991="","",VLOOKUP(G991,WMS!$E$3:$T$3000,15,FALSE))</f>
        <v>6.6666666666666666E-2</v>
      </c>
      <c r="AC991" s="33">
        <f t="shared" si="165"/>
        <v>5.6</v>
      </c>
      <c r="AD991" s="33" t="str">
        <f>IF(S991="","",VLOOKUP(S991,海关监管条件!$A$1:$B$3000,2,FALSE))</f>
        <v xml:space="preserve">A </v>
      </c>
    </row>
    <row r="992" spans="1:30">
      <c r="A992" s="2">
        <v>43684</v>
      </c>
      <c r="B992" s="2">
        <v>43686</v>
      </c>
      <c r="C992" s="2" t="s">
        <v>4352</v>
      </c>
      <c r="D992" s="3" t="s">
        <v>1391</v>
      </c>
      <c r="E992" s="3" t="s">
        <v>3498</v>
      </c>
      <c r="F992" s="3" t="s">
        <v>4357</v>
      </c>
      <c r="G992" s="17" t="str">
        <f t="shared" si="159"/>
        <v>KG-ARI-1903-00107-02494/42269670</v>
      </c>
      <c r="H992" s="18">
        <f>IF(G992="","",VLOOKUP(G992,WMS!$E$3:$Q$3000,7,FALSE))</f>
        <v>8</v>
      </c>
      <c r="I992" s="18">
        <f>IF(G992="","",VLOOKUP(G992,WMS!$E$3:$Q$3000,8,FALSE))</f>
        <v>2</v>
      </c>
      <c r="J992" s="18">
        <f>IF(G992="","",VLOOKUP(G992,WMS!$E$3:$Q$3000,13,FALSE))</f>
        <v>2.5000000000000001E-2</v>
      </c>
      <c r="K992" s="26" t="b">
        <f t="shared" si="160"/>
        <v>1</v>
      </c>
      <c r="L992" s="7">
        <v>3</v>
      </c>
      <c r="M992" s="27">
        <f>IF(G992="","",VLOOKUP(G992,WMS!$E$3:$U$3000,7,0)*L992)</f>
        <v>24</v>
      </c>
      <c r="N992" s="28" t="str">
        <f>IF(G992="","",VLOOKUP(G992,WMS!$E$3:$U$3000,17,0))</f>
        <v>A24-104</v>
      </c>
      <c r="O992" s="29">
        <f t="shared" si="161"/>
        <v>6</v>
      </c>
      <c r="P992" s="29">
        <f t="shared" si="162"/>
        <v>7.5000000000000011E-2</v>
      </c>
      <c r="Q992" s="26" t="str">
        <f>IF(G992="","",VLOOKUP(G992,WMS!$E$3:$G$3000,2,FALSE))</f>
        <v>KAS19031508</v>
      </c>
      <c r="R992" s="26" t="str">
        <f>IF(G992="","",VLOOKUP(G992,WMS!$E$3:$G$3000,3,FALSE))</f>
        <v>KAS1903150807</v>
      </c>
      <c r="S992" s="17" t="str">
        <f>IF(R992="","",VLOOKUP(R992,CUSTOMS!$E$3:$N$2548,2,FALSE))</f>
        <v>9503008900</v>
      </c>
      <c r="T992" s="17" t="str">
        <f>IF(R992="","",VLOOKUP(R992,CUSTOMS!$E$3:$N$2548,3,FALSE))</f>
        <v>儿童玩具：动物套装</v>
      </c>
      <c r="U992" s="18">
        <f t="shared" si="163"/>
        <v>24</v>
      </c>
      <c r="V992" s="18" t="str">
        <f>IF(R992="","",VLOOKUP(R992,CUSTOMS!$E$3:$N$2548,5,FALSE))</f>
        <v>个</v>
      </c>
      <c r="W992" s="33">
        <f>IF(R992="","",VLOOKUP(R992,CUSTOMS!$E$3:$N$2548,6,FALSE))</f>
        <v>0.4</v>
      </c>
      <c r="X992" s="33">
        <f t="shared" si="164"/>
        <v>9.6000000000000014</v>
      </c>
      <c r="Y992" s="18" t="str">
        <f>IF(R992="","",VLOOKUP(R992,CUSTOMS!$E$3:$N$2548,8,FALSE))</f>
        <v>美元</v>
      </c>
      <c r="Z992" s="18" t="str">
        <f>IF(R992="","",VLOOKUP(R992,CUSTOMS!$E$3:$N$2548,9,FALSE))</f>
        <v>中国</v>
      </c>
      <c r="AA992" s="18" t="str">
        <f>IF(R992="","",VLOOKUP(R992,CUSTOMS!$E$3:$N$2548,10,FALSE))</f>
        <v>美国</v>
      </c>
      <c r="AB992" s="33">
        <f>IF(R992="","",VLOOKUP(G992,WMS!$E$3:$T$3000,15,FALSE))</f>
        <v>0.1875</v>
      </c>
      <c r="AC992" s="33">
        <f t="shared" si="165"/>
        <v>4.5</v>
      </c>
      <c r="AD992" s="33" t="str">
        <f>IF(S992="","",VLOOKUP(S992,海关监管条件!$A$1:$B$3000,2,FALSE))</f>
        <v xml:space="preserve">A </v>
      </c>
    </row>
    <row r="993" spans="1:30">
      <c r="A993" s="2">
        <v>43684</v>
      </c>
      <c r="B993" s="2">
        <v>43686</v>
      </c>
      <c r="C993" s="2" t="s">
        <v>4352</v>
      </c>
      <c r="D993" s="3" t="s">
        <v>1391</v>
      </c>
      <c r="E993" s="3" t="s">
        <v>3498</v>
      </c>
      <c r="F993" s="3" t="s">
        <v>4358</v>
      </c>
      <c r="G993" s="17" t="str">
        <f t="shared" si="159"/>
        <v>KG-ARI-1903-00107-02494/42269717</v>
      </c>
      <c r="H993" s="18">
        <f>IF(G993="","",VLOOKUP(G993,WMS!$E$3:$Q$3000,7,FALSE))</f>
        <v>6</v>
      </c>
      <c r="I993" s="18">
        <f>IF(G993="","",VLOOKUP(G993,WMS!$E$3:$Q$3000,8,FALSE))</f>
        <v>1.2</v>
      </c>
      <c r="J993" s="18">
        <f>IF(G993="","",VLOOKUP(G993,WMS!$E$3:$Q$3000,13,FALSE))</f>
        <v>1.4E-2</v>
      </c>
      <c r="K993" s="26" t="b">
        <f t="shared" si="160"/>
        <v>1</v>
      </c>
      <c r="L993" s="7">
        <v>4</v>
      </c>
      <c r="M993" s="27">
        <f>IF(G993="","",VLOOKUP(G993,WMS!$E$3:$U$3000,7,0)*L993)</f>
        <v>24</v>
      </c>
      <c r="N993" s="28" t="str">
        <f>IF(G993="","",VLOOKUP(G993,WMS!$E$3:$U$3000,17,0))</f>
        <v>A24-104</v>
      </c>
      <c r="O993" s="29">
        <f t="shared" si="161"/>
        <v>4.8</v>
      </c>
      <c r="P993" s="29">
        <f t="shared" si="162"/>
        <v>5.6000000000000001E-2</v>
      </c>
      <c r="Q993" s="26" t="str">
        <f>IF(G993="","",VLOOKUP(G993,WMS!$E$3:$G$3000,2,FALSE))</f>
        <v>KAS19031508</v>
      </c>
      <c r="R993" s="26" t="str">
        <f>IF(G993="","",VLOOKUP(G993,WMS!$E$3:$G$3000,3,FALSE))</f>
        <v>KAS1903150807</v>
      </c>
      <c r="S993" s="17" t="str">
        <f>IF(R993="","",VLOOKUP(R993,CUSTOMS!$E$3:$N$2548,2,FALSE))</f>
        <v>9503008900</v>
      </c>
      <c r="T993" s="17" t="str">
        <f>IF(R993="","",VLOOKUP(R993,CUSTOMS!$E$3:$N$2548,3,FALSE))</f>
        <v>儿童玩具：动物套装</v>
      </c>
      <c r="U993" s="18">
        <f t="shared" si="163"/>
        <v>24</v>
      </c>
      <c r="V993" s="18" t="str">
        <f>IF(R993="","",VLOOKUP(R993,CUSTOMS!$E$3:$N$2548,5,FALSE))</f>
        <v>个</v>
      </c>
      <c r="W993" s="33">
        <f>IF(R993="","",VLOOKUP(R993,CUSTOMS!$E$3:$N$2548,6,FALSE))</f>
        <v>0.4</v>
      </c>
      <c r="X993" s="33">
        <f t="shared" si="164"/>
        <v>9.6000000000000014</v>
      </c>
      <c r="Y993" s="18" t="str">
        <f>IF(R993="","",VLOOKUP(R993,CUSTOMS!$E$3:$N$2548,8,FALSE))</f>
        <v>美元</v>
      </c>
      <c r="Z993" s="18" t="str">
        <f>IF(R993="","",VLOOKUP(R993,CUSTOMS!$E$3:$N$2548,9,FALSE))</f>
        <v>中国</v>
      </c>
      <c r="AA993" s="18" t="str">
        <f>IF(R993="","",VLOOKUP(R993,CUSTOMS!$E$3:$N$2548,10,FALSE))</f>
        <v>美国</v>
      </c>
      <c r="AB993" s="33">
        <f>IF(R993="","",VLOOKUP(G993,WMS!$E$3:$T$3000,15,FALSE))</f>
        <v>0.15</v>
      </c>
      <c r="AC993" s="33">
        <f t="shared" si="165"/>
        <v>3.5999999999999996</v>
      </c>
      <c r="AD993" s="33" t="str">
        <f>IF(S993="","",VLOOKUP(S993,海关监管条件!$A$1:$B$3000,2,FALSE))</f>
        <v xml:space="preserve">A </v>
      </c>
    </row>
    <row r="994" spans="1:30">
      <c r="A994" s="2">
        <v>43684</v>
      </c>
      <c r="B994" s="2">
        <v>43686</v>
      </c>
      <c r="C994" s="2" t="s">
        <v>4352</v>
      </c>
      <c r="D994" s="3" t="s">
        <v>1391</v>
      </c>
      <c r="E994" s="3" t="s">
        <v>3498</v>
      </c>
      <c r="F994" s="3" t="s">
        <v>4359</v>
      </c>
      <c r="G994" s="17" t="str">
        <f t="shared" si="159"/>
        <v>KG-ARI-1903-00107-02494/42269724</v>
      </c>
      <c r="H994" s="18">
        <f>IF(G994="","",VLOOKUP(G994,WMS!$E$3:$Q$3000,7,FALSE))</f>
        <v>6</v>
      </c>
      <c r="I994" s="18">
        <f>IF(G994="","",VLOOKUP(G994,WMS!$E$3:$Q$3000,8,FALSE))</f>
        <v>1.7</v>
      </c>
      <c r="J994" s="18">
        <f>IF(G994="","",VLOOKUP(G994,WMS!$E$3:$Q$3000,13,FALSE))</f>
        <v>2.1999999999999999E-2</v>
      </c>
      <c r="K994" s="26" t="b">
        <f t="shared" si="160"/>
        <v>1</v>
      </c>
      <c r="L994" s="7">
        <v>6</v>
      </c>
      <c r="M994" s="27">
        <f>IF(G994="","",VLOOKUP(G994,WMS!$E$3:$U$3000,7,0)*L994)</f>
        <v>36</v>
      </c>
      <c r="N994" s="28" t="str">
        <f>IF(G994="","",VLOOKUP(G994,WMS!$E$3:$U$3000,17,0))</f>
        <v>A24-104</v>
      </c>
      <c r="O994" s="29">
        <f t="shared" si="161"/>
        <v>10.199999999999999</v>
      </c>
      <c r="P994" s="29">
        <f t="shared" si="162"/>
        <v>0.13200000000000001</v>
      </c>
      <c r="Q994" s="26" t="str">
        <f>IF(G994="","",VLOOKUP(G994,WMS!$E$3:$G$3000,2,FALSE))</f>
        <v>KAS19031508</v>
      </c>
      <c r="R994" s="26" t="str">
        <f>IF(G994="","",VLOOKUP(G994,WMS!$E$3:$G$3000,3,FALSE))</f>
        <v>KAS1903150807</v>
      </c>
      <c r="S994" s="17" t="str">
        <f>IF(R994="","",VLOOKUP(R994,CUSTOMS!$E$3:$N$2548,2,FALSE))</f>
        <v>9503008900</v>
      </c>
      <c r="T994" s="17" t="str">
        <f>IF(R994="","",VLOOKUP(R994,CUSTOMS!$E$3:$N$2548,3,FALSE))</f>
        <v>儿童玩具：动物套装</v>
      </c>
      <c r="U994" s="18">
        <f t="shared" si="163"/>
        <v>36</v>
      </c>
      <c r="V994" s="18" t="str">
        <f>IF(R994="","",VLOOKUP(R994,CUSTOMS!$E$3:$N$2548,5,FALSE))</f>
        <v>个</v>
      </c>
      <c r="W994" s="33">
        <f>IF(R994="","",VLOOKUP(R994,CUSTOMS!$E$3:$N$2548,6,FALSE))</f>
        <v>0.4</v>
      </c>
      <c r="X994" s="33">
        <f t="shared" si="164"/>
        <v>14.4</v>
      </c>
      <c r="Y994" s="18" t="str">
        <f>IF(R994="","",VLOOKUP(R994,CUSTOMS!$E$3:$N$2548,8,FALSE))</f>
        <v>美元</v>
      </c>
      <c r="Z994" s="18" t="str">
        <f>IF(R994="","",VLOOKUP(R994,CUSTOMS!$E$3:$N$2548,9,FALSE))</f>
        <v>中国</v>
      </c>
      <c r="AA994" s="18" t="str">
        <f>IF(R994="","",VLOOKUP(R994,CUSTOMS!$E$3:$N$2548,10,FALSE))</f>
        <v>美国</v>
      </c>
      <c r="AB994" s="33">
        <f>IF(R994="","",VLOOKUP(G994,WMS!$E$3:$T$3000,15,FALSE))</f>
        <v>0.18333333333333332</v>
      </c>
      <c r="AC994" s="33">
        <f t="shared" si="165"/>
        <v>6.6</v>
      </c>
      <c r="AD994" s="33" t="str">
        <f>IF(S994="","",VLOOKUP(S994,海关监管条件!$A$1:$B$3000,2,FALSE))</f>
        <v xml:space="preserve">A </v>
      </c>
    </row>
    <row r="995" spans="1:30">
      <c r="A995" s="2">
        <v>43684</v>
      </c>
      <c r="B995" s="2">
        <v>43686</v>
      </c>
      <c r="C995" s="2" t="s">
        <v>4352</v>
      </c>
      <c r="D995" s="3" t="s">
        <v>1391</v>
      </c>
      <c r="E995" s="3" t="s">
        <v>3498</v>
      </c>
      <c r="F995" s="3" t="s">
        <v>4360</v>
      </c>
      <c r="G995" s="17" t="str">
        <f t="shared" si="159"/>
        <v>KG-ARI-1903-00107-02494/42269908</v>
      </c>
      <c r="H995" s="18">
        <f>IF(G995="","",VLOOKUP(G995,WMS!$E$3:$Q$3000,7,FALSE))</f>
        <v>6</v>
      </c>
      <c r="I995" s="18">
        <f>IF(G995="","",VLOOKUP(G995,WMS!$E$3:$Q$3000,8,FALSE))</f>
        <v>1.2</v>
      </c>
      <c r="J995" s="18">
        <f>IF(G995="","",VLOOKUP(G995,WMS!$E$3:$Q$3000,13,FALSE))</f>
        <v>1.4E-2</v>
      </c>
      <c r="K995" s="26" t="b">
        <f t="shared" si="160"/>
        <v>1</v>
      </c>
      <c r="L995" s="7">
        <v>5</v>
      </c>
      <c r="M995" s="27">
        <f>IF(G995="","",VLOOKUP(G995,WMS!$E$3:$U$3000,7,0)*L995)</f>
        <v>30</v>
      </c>
      <c r="N995" s="28" t="str">
        <f>IF(G995="","",VLOOKUP(G995,WMS!$E$3:$U$3000,17,0))</f>
        <v>A24-104</v>
      </c>
      <c r="O995" s="29">
        <f t="shared" si="161"/>
        <v>6</v>
      </c>
      <c r="P995" s="29">
        <f t="shared" si="162"/>
        <v>7.0000000000000007E-2</v>
      </c>
      <c r="Q995" s="26" t="str">
        <f>IF(G995="","",VLOOKUP(G995,WMS!$E$3:$G$3000,2,FALSE))</f>
        <v>KAS19031508</v>
      </c>
      <c r="R995" s="26" t="str">
        <f>IF(G995="","",VLOOKUP(G995,WMS!$E$3:$G$3000,3,FALSE))</f>
        <v>KAS1903150807</v>
      </c>
      <c r="S995" s="17" t="str">
        <f>IF(R995="","",VLOOKUP(R995,CUSTOMS!$E$3:$N$2548,2,FALSE))</f>
        <v>9503008900</v>
      </c>
      <c r="T995" s="17" t="str">
        <f>IF(R995="","",VLOOKUP(R995,CUSTOMS!$E$3:$N$2548,3,FALSE))</f>
        <v>儿童玩具：动物套装</v>
      </c>
      <c r="U995" s="18">
        <f t="shared" si="163"/>
        <v>30</v>
      </c>
      <c r="V995" s="18" t="str">
        <f>IF(R995="","",VLOOKUP(R995,CUSTOMS!$E$3:$N$2548,5,FALSE))</f>
        <v>个</v>
      </c>
      <c r="W995" s="33">
        <f>IF(R995="","",VLOOKUP(R995,CUSTOMS!$E$3:$N$2548,6,FALSE))</f>
        <v>0.4</v>
      </c>
      <c r="X995" s="33">
        <f t="shared" si="164"/>
        <v>12</v>
      </c>
      <c r="Y995" s="18" t="str">
        <f>IF(R995="","",VLOOKUP(R995,CUSTOMS!$E$3:$N$2548,8,FALSE))</f>
        <v>美元</v>
      </c>
      <c r="Z995" s="18" t="str">
        <f>IF(R995="","",VLOOKUP(R995,CUSTOMS!$E$3:$N$2548,9,FALSE))</f>
        <v>中国</v>
      </c>
      <c r="AA995" s="18" t="str">
        <f>IF(R995="","",VLOOKUP(R995,CUSTOMS!$E$3:$N$2548,10,FALSE))</f>
        <v>美国</v>
      </c>
      <c r="AB995" s="33">
        <f>IF(R995="","",VLOOKUP(G995,WMS!$E$3:$T$3000,15,FALSE))</f>
        <v>0.16666666666666666</v>
      </c>
      <c r="AC995" s="33">
        <f t="shared" si="165"/>
        <v>5</v>
      </c>
      <c r="AD995" s="33" t="str">
        <f>IF(S995="","",VLOOKUP(S995,海关监管条件!$A$1:$B$3000,2,FALSE))</f>
        <v xml:space="preserve">A </v>
      </c>
    </row>
    <row r="996" spans="1:30">
      <c r="A996" s="2">
        <v>43684</v>
      </c>
      <c r="B996" s="2">
        <v>43686</v>
      </c>
      <c r="C996" s="2" t="s">
        <v>4352</v>
      </c>
      <c r="D996" s="3" t="s">
        <v>1391</v>
      </c>
      <c r="E996" s="3" t="s">
        <v>3498</v>
      </c>
      <c r="F996" s="3" t="s">
        <v>4361</v>
      </c>
      <c r="G996" s="17" t="str">
        <f t="shared" si="159"/>
        <v>KG-ARI-1903-00107-02494/42333623</v>
      </c>
      <c r="H996" s="18">
        <f>IF(G996="","",VLOOKUP(G996,WMS!$E$3:$Q$3000,7,FALSE))</f>
        <v>6</v>
      </c>
      <c r="I996" s="18">
        <f>IF(G996="","",VLOOKUP(G996,WMS!$E$3:$Q$3000,8,FALSE))</f>
        <v>2.9</v>
      </c>
      <c r="J996" s="18">
        <f>IF(G996="","",VLOOKUP(G996,WMS!$E$3:$Q$3000,13,FALSE))</f>
        <v>6.4000000000000001E-2</v>
      </c>
      <c r="K996" s="26" t="b">
        <f t="shared" si="160"/>
        <v>1</v>
      </c>
      <c r="L996" s="7">
        <v>5</v>
      </c>
      <c r="M996" s="27">
        <f>IF(G996="","",VLOOKUP(G996,WMS!$E$3:$U$3000,7,0)*L996)</f>
        <v>30</v>
      </c>
      <c r="N996" s="28" t="str">
        <f>IF(G996="","",VLOOKUP(G996,WMS!$E$3:$U$3000,17,0))</f>
        <v>A24-203</v>
      </c>
      <c r="O996" s="29">
        <f t="shared" si="161"/>
        <v>14.5</v>
      </c>
      <c r="P996" s="29">
        <f t="shared" si="162"/>
        <v>0.32</v>
      </c>
      <c r="Q996" s="26" t="str">
        <f>IF(G996="","",VLOOKUP(G996,WMS!$E$3:$G$3000,2,FALSE))</f>
        <v>KAS19031508</v>
      </c>
      <c r="R996" s="26" t="str">
        <f>IF(G996="","",VLOOKUP(G996,WMS!$E$3:$G$3000,3,FALSE))</f>
        <v>KAS1903150811</v>
      </c>
      <c r="S996" s="17" t="str">
        <f>IF(R996="","",VLOOKUP(R996,CUSTOMS!$E$3:$N$2548,2,FALSE))</f>
        <v>9503008900</v>
      </c>
      <c r="T996" s="17" t="str">
        <f>IF(R996="","",VLOOKUP(R996,CUSTOMS!$E$3:$N$2548,3,FALSE))</f>
        <v>儿童玩具：保龄球套装</v>
      </c>
      <c r="U996" s="18">
        <f t="shared" si="163"/>
        <v>30</v>
      </c>
      <c r="V996" s="18" t="str">
        <f>IF(R996="","",VLOOKUP(R996,CUSTOMS!$E$3:$N$2548,5,FALSE))</f>
        <v>个</v>
      </c>
      <c r="W996" s="33">
        <f>IF(R996="","",VLOOKUP(R996,CUSTOMS!$E$3:$N$2548,6,FALSE))</f>
        <v>0.35</v>
      </c>
      <c r="X996" s="33">
        <f t="shared" si="164"/>
        <v>10.5</v>
      </c>
      <c r="Y996" s="18" t="str">
        <f>IF(R996="","",VLOOKUP(R996,CUSTOMS!$E$3:$N$2548,8,FALSE))</f>
        <v>美元</v>
      </c>
      <c r="Z996" s="18" t="str">
        <f>IF(R996="","",VLOOKUP(R996,CUSTOMS!$E$3:$N$2548,9,FALSE))</f>
        <v>中国</v>
      </c>
      <c r="AA996" s="18" t="str">
        <f>IF(R996="","",VLOOKUP(R996,CUSTOMS!$E$3:$N$2548,10,FALSE))</f>
        <v>美国</v>
      </c>
      <c r="AB996" s="33">
        <f>IF(R996="","",VLOOKUP(G996,WMS!$E$3:$T$3000,15,FALSE))</f>
        <v>0.35</v>
      </c>
      <c r="AC996" s="33">
        <f t="shared" si="165"/>
        <v>10.5</v>
      </c>
      <c r="AD996" s="33" t="str">
        <f>IF(S996="","",VLOOKUP(S996,海关监管条件!$A$1:$B$3000,2,FALSE))</f>
        <v xml:space="preserve">A </v>
      </c>
    </row>
    <row r="997" spans="1:30">
      <c r="A997" s="2">
        <v>43684</v>
      </c>
      <c r="B997" s="2">
        <v>43686</v>
      </c>
      <c r="C997" s="2" t="s">
        <v>4352</v>
      </c>
      <c r="D997" s="3" t="s">
        <v>1391</v>
      </c>
      <c r="E997" s="3" t="s">
        <v>3498</v>
      </c>
      <c r="F997" s="3" t="s">
        <v>4362</v>
      </c>
      <c r="G997" s="17" t="str">
        <f t="shared" si="159"/>
        <v>KG-ARI-1903-00107-02494/42416869</v>
      </c>
      <c r="H997" s="18">
        <f>IF(G997="","",VLOOKUP(G997,WMS!$E$3:$Q$3000,7,FALSE))</f>
        <v>4</v>
      </c>
      <c r="I997" s="18">
        <f>IF(G997="","",VLOOKUP(G997,WMS!$E$3:$Q$3000,8,FALSE))</f>
        <v>1.5</v>
      </c>
      <c r="J997" s="18">
        <f>IF(G997="","",VLOOKUP(G997,WMS!$E$3:$Q$3000,13,FALSE))</f>
        <v>1.7999999999999999E-2</v>
      </c>
      <c r="K997" s="26" t="b">
        <f t="shared" si="160"/>
        <v>1</v>
      </c>
      <c r="L997" s="7">
        <v>4</v>
      </c>
      <c r="M997" s="27">
        <f>IF(G997="","",VLOOKUP(G997,WMS!$E$3:$U$3000,7,0)*L997)</f>
        <v>16</v>
      </c>
      <c r="N997" s="28" t="str">
        <f>IF(G997="","",VLOOKUP(G997,WMS!$E$3:$U$3000,17,0))</f>
        <v>A24-104</v>
      </c>
      <c r="O997" s="29">
        <f t="shared" si="161"/>
        <v>6</v>
      </c>
      <c r="P997" s="29">
        <f t="shared" si="162"/>
        <v>7.1999999999999995E-2</v>
      </c>
      <c r="Q997" s="26" t="str">
        <f>IF(G997="","",VLOOKUP(G997,WMS!$E$3:$G$3000,2,FALSE))</f>
        <v>KAS19031508</v>
      </c>
      <c r="R997" s="26" t="str">
        <f>IF(G997="","",VLOOKUP(G997,WMS!$E$3:$G$3000,3,FALSE))</f>
        <v>KAS1903150807</v>
      </c>
      <c r="S997" s="17" t="str">
        <f>IF(R997="","",VLOOKUP(R997,CUSTOMS!$E$3:$N$2548,2,FALSE))</f>
        <v>9503008900</v>
      </c>
      <c r="T997" s="17" t="str">
        <f>IF(R997="","",VLOOKUP(R997,CUSTOMS!$E$3:$N$2548,3,FALSE))</f>
        <v>儿童玩具：动物套装</v>
      </c>
      <c r="U997" s="18">
        <f t="shared" si="163"/>
        <v>16</v>
      </c>
      <c r="V997" s="18" t="str">
        <f>IF(R997="","",VLOOKUP(R997,CUSTOMS!$E$3:$N$2548,5,FALSE))</f>
        <v>个</v>
      </c>
      <c r="W997" s="33">
        <f>IF(R997="","",VLOOKUP(R997,CUSTOMS!$E$3:$N$2548,6,FALSE))</f>
        <v>0.4</v>
      </c>
      <c r="X997" s="33">
        <f t="shared" si="164"/>
        <v>6.4</v>
      </c>
      <c r="Y997" s="18" t="str">
        <f>IF(R997="","",VLOOKUP(R997,CUSTOMS!$E$3:$N$2548,8,FALSE))</f>
        <v>美元</v>
      </c>
      <c r="Z997" s="18" t="str">
        <f>IF(R997="","",VLOOKUP(R997,CUSTOMS!$E$3:$N$2548,9,FALSE))</f>
        <v>中国</v>
      </c>
      <c r="AA997" s="18" t="str">
        <f>IF(R997="","",VLOOKUP(R997,CUSTOMS!$E$3:$N$2548,10,FALSE))</f>
        <v>美国</v>
      </c>
      <c r="AB997" s="33">
        <f>IF(R997="","",VLOOKUP(G997,WMS!$E$3:$T$3000,15,FALSE))</f>
        <v>0.3</v>
      </c>
      <c r="AC997" s="33">
        <f t="shared" si="165"/>
        <v>4.8</v>
      </c>
      <c r="AD997" s="33" t="str">
        <f>IF(S997="","",VLOOKUP(S997,海关监管条件!$A$1:$B$3000,2,FALSE))</f>
        <v xml:space="preserve">A </v>
      </c>
    </row>
    <row r="998" spans="1:30">
      <c r="A998" s="2">
        <v>43684</v>
      </c>
      <c r="B998" s="2">
        <v>43686</v>
      </c>
      <c r="C998" s="2" t="s">
        <v>4352</v>
      </c>
      <c r="D998" s="3" t="s">
        <v>1391</v>
      </c>
      <c r="E998" s="3" t="s">
        <v>3498</v>
      </c>
      <c r="F998" s="3" t="s">
        <v>4363</v>
      </c>
      <c r="G998" s="17" t="str">
        <f t="shared" si="159"/>
        <v>KG-ARI-1903-00107-02494/42419860</v>
      </c>
      <c r="H998" s="18">
        <f>IF(G998="","",VLOOKUP(G998,WMS!$E$3:$Q$3000,7,FALSE))</f>
        <v>6</v>
      </c>
      <c r="I998" s="18">
        <f>IF(G998="","",VLOOKUP(G998,WMS!$E$3:$Q$3000,8,FALSE))</f>
        <v>1.4</v>
      </c>
      <c r="J998" s="18">
        <f>IF(G998="","",VLOOKUP(G998,WMS!$E$3:$Q$3000,13,FALSE))</f>
        <v>2.5000000000000001E-2</v>
      </c>
      <c r="K998" s="26" t="b">
        <f t="shared" si="160"/>
        <v>1</v>
      </c>
      <c r="L998" s="7">
        <v>4</v>
      </c>
      <c r="M998" s="27">
        <f>IF(G998="","",VLOOKUP(G998,WMS!$E$3:$U$3000,7,0)*L998)</f>
        <v>24</v>
      </c>
      <c r="N998" s="28" t="str">
        <f>IF(G998="","",VLOOKUP(G998,WMS!$E$3:$U$3000,17,0))</f>
        <v>A24-203</v>
      </c>
      <c r="O998" s="29">
        <f t="shared" si="161"/>
        <v>5.6</v>
      </c>
      <c r="P998" s="29">
        <f t="shared" si="162"/>
        <v>0.1</v>
      </c>
      <c r="Q998" s="26" t="str">
        <f>IF(G998="","",VLOOKUP(G998,WMS!$E$3:$G$3000,2,FALSE))</f>
        <v>KAS19031508</v>
      </c>
      <c r="R998" s="26" t="str">
        <f>IF(G998="","",VLOOKUP(G998,WMS!$E$3:$G$3000,3,FALSE))</f>
        <v>KAS1903150813</v>
      </c>
      <c r="S998" s="17" t="str">
        <f>IF(R998="","",VLOOKUP(R998,CUSTOMS!$E$3:$N$2548,2,FALSE))</f>
        <v>9503008900</v>
      </c>
      <c r="T998" s="17" t="str">
        <f>IF(R998="","",VLOOKUP(R998,CUSTOMS!$E$3:$N$2548,3,FALSE))</f>
        <v>儿童玩具：棒球套装</v>
      </c>
      <c r="U998" s="18">
        <f t="shared" si="163"/>
        <v>24</v>
      </c>
      <c r="V998" s="18" t="str">
        <f>IF(R998="","",VLOOKUP(R998,CUSTOMS!$E$3:$N$2548,5,FALSE))</f>
        <v>个</v>
      </c>
      <c r="W998" s="33">
        <f>IF(R998="","",VLOOKUP(R998,CUSTOMS!$E$3:$N$2548,6,FALSE))</f>
        <v>0.2</v>
      </c>
      <c r="X998" s="33">
        <f t="shared" si="164"/>
        <v>4.8000000000000007</v>
      </c>
      <c r="Y998" s="18" t="str">
        <f>IF(R998="","",VLOOKUP(R998,CUSTOMS!$E$3:$N$2548,8,FALSE))</f>
        <v>美元</v>
      </c>
      <c r="Z998" s="18" t="str">
        <f>IF(R998="","",VLOOKUP(R998,CUSTOMS!$E$3:$N$2548,9,FALSE))</f>
        <v>中国</v>
      </c>
      <c r="AA998" s="18" t="str">
        <f>IF(R998="","",VLOOKUP(R998,CUSTOMS!$E$3:$N$2548,10,FALSE))</f>
        <v>美国</v>
      </c>
      <c r="AB998" s="33">
        <f>IF(R998="","",VLOOKUP(G998,WMS!$E$3:$T$3000,15,FALSE))</f>
        <v>0.19999999999999998</v>
      </c>
      <c r="AC998" s="33">
        <f t="shared" si="165"/>
        <v>4.8</v>
      </c>
      <c r="AD998" s="33" t="str">
        <f>IF(S998="","",VLOOKUP(S998,海关监管条件!$A$1:$B$3000,2,FALSE))</f>
        <v xml:space="preserve">A </v>
      </c>
    </row>
    <row r="999" spans="1:30">
      <c r="A999" s="2">
        <v>43684</v>
      </c>
      <c r="B999" s="2">
        <v>43686</v>
      </c>
      <c r="C999" s="2" t="s">
        <v>4352</v>
      </c>
      <c r="D999" s="3" t="s">
        <v>1391</v>
      </c>
      <c r="E999" s="3" t="s">
        <v>3498</v>
      </c>
      <c r="F999" s="3" t="s">
        <v>4364</v>
      </c>
      <c r="G999" s="17" t="str">
        <f t="shared" si="159"/>
        <v>KG-ARI-1903-00107-02494/42479116</v>
      </c>
      <c r="H999" s="18">
        <f>IF(G999="","",VLOOKUP(G999,WMS!$E$3:$Q$3000,7,FALSE))</f>
        <v>6</v>
      </c>
      <c r="I999" s="18">
        <f>IF(G999="","",VLOOKUP(G999,WMS!$E$3:$Q$3000,8,FALSE))</f>
        <v>2.2000000000000002</v>
      </c>
      <c r="J999" s="18">
        <f>IF(G999="","",VLOOKUP(G999,WMS!$E$3:$Q$3000,13,FALSE))</f>
        <v>3.5000000000000003E-2</v>
      </c>
      <c r="K999" s="26" t="b">
        <f t="shared" si="160"/>
        <v>1</v>
      </c>
      <c r="L999" s="7">
        <v>3</v>
      </c>
      <c r="M999" s="27">
        <f>IF(G999="","",VLOOKUP(G999,WMS!$E$3:$U$3000,7,0)*L999)</f>
        <v>18</v>
      </c>
      <c r="N999" s="28" t="str">
        <f>IF(G999="","",VLOOKUP(G999,WMS!$E$3:$U$3000,17,0))</f>
        <v>A24-203</v>
      </c>
      <c r="O999" s="29">
        <f t="shared" si="161"/>
        <v>6.6000000000000005</v>
      </c>
      <c r="P999" s="29">
        <f t="shared" si="162"/>
        <v>0.10500000000000001</v>
      </c>
      <c r="Q999" s="26" t="str">
        <f>IF(G999="","",VLOOKUP(G999,WMS!$E$3:$G$3000,2,FALSE))</f>
        <v>KAS19031508</v>
      </c>
      <c r="R999" s="26" t="str">
        <f>IF(G999="","",VLOOKUP(G999,WMS!$E$3:$G$3000,3,FALSE))</f>
        <v>KAS1903150801</v>
      </c>
      <c r="S999" s="17" t="str">
        <f>IF(R999="","",VLOOKUP(R999,CUSTOMS!$E$3:$N$2548,2,FALSE))</f>
        <v>9503008900</v>
      </c>
      <c r="T999" s="17" t="str">
        <f>IF(R999="","",VLOOKUP(R999,CUSTOMS!$E$3:$N$2548,3,FALSE))</f>
        <v>儿童玩具：曲棍球</v>
      </c>
      <c r="U999" s="18">
        <f t="shared" si="163"/>
        <v>18</v>
      </c>
      <c r="V999" s="18" t="str">
        <f>IF(R999="","",VLOOKUP(R999,CUSTOMS!$E$3:$N$2548,5,FALSE))</f>
        <v>个</v>
      </c>
      <c r="W999" s="33">
        <f>IF(R999="","",VLOOKUP(R999,CUSTOMS!$E$3:$N$2548,6,FALSE))</f>
        <v>0.3</v>
      </c>
      <c r="X999" s="33">
        <f t="shared" si="164"/>
        <v>5.3999999999999995</v>
      </c>
      <c r="Y999" s="18" t="str">
        <f>IF(R999="","",VLOOKUP(R999,CUSTOMS!$E$3:$N$2548,8,FALSE))</f>
        <v>美元</v>
      </c>
      <c r="Z999" s="18" t="str">
        <f>IF(R999="","",VLOOKUP(R999,CUSTOMS!$E$3:$N$2548,9,FALSE))</f>
        <v>中国</v>
      </c>
      <c r="AA999" s="18" t="str">
        <f>IF(R999="","",VLOOKUP(R999,CUSTOMS!$E$3:$N$2548,10,FALSE))</f>
        <v>美国</v>
      </c>
      <c r="AB999" s="33">
        <f>IF(R999="","",VLOOKUP(G999,WMS!$E$3:$T$3000,15,FALSE))</f>
        <v>0.26666666666666666</v>
      </c>
      <c r="AC999" s="33">
        <f t="shared" si="165"/>
        <v>4.8</v>
      </c>
      <c r="AD999" s="33" t="str">
        <f>IF(S999="","",VLOOKUP(S999,海关监管条件!$A$1:$B$3000,2,FALSE))</f>
        <v xml:space="preserve">A </v>
      </c>
    </row>
    <row r="1000" spans="1:30">
      <c r="A1000" s="2">
        <v>43684</v>
      </c>
      <c r="B1000" s="2">
        <v>43686</v>
      </c>
      <c r="C1000" s="2" t="s">
        <v>4352</v>
      </c>
      <c r="D1000" s="3" t="s">
        <v>1332</v>
      </c>
      <c r="E1000" s="3" t="s">
        <v>3473</v>
      </c>
      <c r="F1000" s="3" t="s">
        <v>4365</v>
      </c>
      <c r="G1000" s="17" t="str">
        <f t="shared" si="159"/>
        <v>KG-ARI-1903-00107-02513/42112594</v>
      </c>
      <c r="H1000" s="18">
        <f>IF(G1000="","",VLOOKUP(G1000,WMS!$E$3:$Q$3000,7,FALSE))</f>
        <v>2</v>
      </c>
      <c r="I1000" s="18">
        <f>IF(G1000="","",VLOOKUP(G1000,WMS!$E$3:$Q$3000,8,FALSE))</f>
        <v>2.15</v>
      </c>
      <c r="J1000" s="18">
        <f>IF(G1000="","",VLOOKUP(G1000,WMS!$E$3:$Q$3000,13,FALSE))</f>
        <v>3.1E-2</v>
      </c>
      <c r="K1000" s="26" t="b">
        <f t="shared" si="160"/>
        <v>1</v>
      </c>
      <c r="L1000" s="7">
        <v>12</v>
      </c>
      <c r="M1000" s="27">
        <f>IF(G1000="","",VLOOKUP(G1000,WMS!$E$3:$U$3000,7,0)*L1000)</f>
        <v>24</v>
      </c>
      <c r="N1000" s="28" t="str">
        <f>IF(G1000="","",VLOOKUP(G1000,WMS!$E$3:$U$3000,17,0))</f>
        <v>A18-203</v>
      </c>
      <c r="O1000" s="29">
        <f t="shared" si="161"/>
        <v>25.799999999999997</v>
      </c>
      <c r="P1000" s="29">
        <f t="shared" si="162"/>
        <v>0.372</v>
      </c>
      <c r="Q1000" s="26" t="str">
        <f>IF(G1000="","",VLOOKUP(G1000,WMS!$E$3:$G$3000,2,FALSE))</f>
        <v>KAS19031401</v>
      </c>
      <c r="R1000" s="26" t="str">
        <f>IF(G1000="","",VLOOKUP(G1000,WMS!$E$3:$G$3000,3,FALSE))</f>
        <v>KAS1903140107</v>
      </c>
      <c r="S1000" s="17" t="str">
        <f>IF(R1000="","",VLOOKUP(R1000,CUSTOMS!$E$3:$N$2548,2,FALSE))</f>
        <v>9503008900</v>
      </c>
      <c r="T1000" s="17" t="str">
        <f>IF(R1000="","",VLOOKUP(R1000,CUSTOMS!$E$3:$N$2548,3,FALSE))</f>
        <v>塑胶玩具</v>
      </c>
      <c r="U1000" s="18">
        <f t="shared" si="163"/>
        <v>21</v>
      </c>
      <c r="V1000" s="18" t="str">
        <f>IF(R1000="","",VLOOKUP(R1000,CUSTOMS!$E$3:$N$2548,5,FALSE))</f>
        <v>千克</v>
      </c>
      <c r="W1000" s="33">
        <f>IF(R1000="","",VLOOKUP(R1000,CUSTOMS!$E$3:$N$2548,6,FALSE))</f>
        <v>7.0285714285714302</v>
      </c>
      <c r="X1000" s="33">
        <f t="shared" si="164"/>
        <v>147.60000000000002</v>
      </c>
      <c r="Y1000" s="18" t="str">
        <f>IF(R1000="","",VLOOKUP(R1000,CUSTOMS!$E$3:$N$2548,8,FALSE))</f>
        <v>美元</v>
      </c>
      <c r="Z1000" s="18" t="str">
        <f>IF(R1000="","",VLOOKUP(R1000,CUSTOMS!$E$3:$N$2548,9,FALSE))</f>
        <v>中国</v>
      </c>
      <c r="AA1000" s="18" t="str">
        <f>IF(R1000="","",VLOOKUP(R1000,CUSTOMS!$E$3:$N$2548,10,FALSE))</f>
        <v>美国</v>
      </c>
      <c r="AB1000" s="33">
        <f>IF(R1000="","",VLOOKUP(G1000,WMS!$E$3:$T$3000,15,FALSE))</f>
        <v>0.875</v>
      </c>
      <c r="AC1000" s="33">
        <f t="shared" si="165"/>
        <v>21</v>
      </c>
      <c r="AD1000" s="33" t="str">
        <f>IF(S1000="","",VLOOKUP(S1000,海关监管条件!$A$1:$B$3000,2,FALSE))</f>
        <v xml:space="preserve">A </v>
      </c>
    </row>
    <row r="1001" spans="1:30">
      <c r="A1001" s="2">
        <v>43684</v>
      </c>
      <c r="B1001" s="2">
        <v>43686</v>
      </c>
      <c r="C1001" s="2" t="s">
        <v>4352</v>
      </c>
      <c r="D1001" s="3" t="s">
        <v>1332</v>
      </c>
      <c r="E1001" s="3" t="s">
        <v>3473</v>
      </c>
      <c r="F1001" s="3" t="s">
        <v>4366</v>
      </c>
      <c r="G1001" s="17" t="str">
        <f t="shared" si="159"/>
        <v>KG-ARI-1903-00107-02513/42474999</v>
      </c>
      <c r="H1001" s="18">
        <f>IF(G1001="","",VLOOKUP(G1001,WMS!$E$3:$Q$3000,7,FALSE))</f>
        <v>6</v>
      </c>
      <c r="I1001" s="18">
        <f>IF(G1001="","",VLOOKUP(G1001,WMS!$E$3:$Q$3000,8,FALSE))</f>
        <v>1.6</v>
      </c>
      <c r="J1001" s="18">
        <f>IF(G1001="","",VLOOKUP(G1001,WMS!$E$3:$Q$3000,13,FALSE))</f>
        <v>1.4E-2</v>
      </c>
      <c r="K1001" s="26" t="b">
        <f t="shared" si="160"/>
        <v>1</v>
      </c>
      <c r="L1001" s="7">
        <v>4</v>
      </c>
      <c r="M1001" s="27">
        <f>IF(G1001="","",VLOOKUP(G1001,WMS!$E$3:$U$3000,7,0)*L1001)</f>
        <v>24</v>
      </c>
      <c r="N1001" s="28" t="str">
        <f>IF(G1001="","",VLOOKUP(G1001,WMS!$E$3:$U$3000,17,0))</f>
        <v>A18-203</v>
      </c>
      <c r="O1001" s="29">
        <f t="shared" si="161"/>
        <v>6.4</v>
      </c>
      <c r="P1001" s="29">
        <f t="shared" si="162"/>
        <v>5.6000000000000001E-2</v>
      </c>
      <c r="Q1001" s="26" t="str">
        <f>IF(G1001="","",VLOOKUP(G1001,WMS!$E$3:$G$3000,2,FALSE))</f>
        <v>KAS19031401</v>
      </c>
      <c r="R1001" s="26" t="str">
        <f>IF(G1001="","",VLOOKUP(G1001,WMS!$E$3:$G$3000,3,FALSE))</f>
        <v>KAS1903140108</v>
      </c>
      <c r="S1001" s="17" t="str">
        <f>IF(R1001="","",VLOOKUP(R1001,CUSTOMS!$E$3:$N$2548,2,FALSE))</f>
        <v>9503008900</v>
      </c>
      <c r="T1001" s="17" t="str">
        <f>IF(R1001="","",VLOOKUP(R1001,CUSTOMS!$E$3:$N$2548,3,FALSE))</f>
        <v>塑胶玩具</v>
      </c>
      <c r="U1001" s="18">
        <f t="shared" si="163"/>
        <v>4</v>
      </c>
      <c r="V1001" s="18" t="str">
        <f>IF(R1001="","",VLOOKUP(R1001,CUSTOMS!$E$3:$N$2548,5,FALSE))</f>
        <v>千克</v>
      </c>
      <c r="W1001" s="33">
        <f>IF(R1001="","",VLOOKUP(R1001,CUSTOMS!$E$3:$N$2548,6,FALSE))</f>
        <v>9.9</v>
      </c>
      <c r="X1001" s="33">
        <f t="shared" si="164"/>
        <v>39.6</v>
      </c>
      <c r="Y1001" s="18" t="str">
        <f>IF(R1001="","",VLOOKUP(R1001,CUSTOMS!$E$3:$N$2548,8,FALSE))</f>
        <v>美元</v>
      </c>
      <c r="Z1001" s="18" t="str">
        <f>IF(R1001="","",VLOOKUP(R1001,CUSTOMS!$E$3:$N$2548,9,FALSE))</f>
        <v>中国</v>
      </c>
      <c r="AA1001" s="18" t="str">
        <f>IF(R1001="","",VLOOKUP(R1001,CUSTOMS!$E$3:$N$2548,10,FALSE))</f>
        <v>美国</v>
      </c>
      <c r="AB1001" s="33">
        <f>IF(R1001="","",VLOOKUP(G1001,WMS!$E$3:$T$3000,15,FALSE))</f>
        <v>0.16666666666666666</v>
      </c>
      <c r="AC1001" s="33">
        <f t="shared" si="165"/>
        <v>4</v>
      </c>
      <c r="AD1001" s="33" t="str">
        <f>IF(S1001="","",VLOOKUP(S1001,海关监管条件!$A$1:$B$3000,2,FALSE))</f>
        <v xml:space="preserve">A </v>
      </c>
    </row>
    <row r="1002" spans="1:30">
      <c r="A1002" s="2">
        <v>43684</v>
      </c>
      <c r="B1002" s="2">
        <v>43686</v>
      </c>
      <c r="C1002" s="2" t="s">
        <v>4352</v>
      </c>
      <c r="D1002" s="3" t="s">
        <v>2042</v>
      </c>
      <c r="E1002" s="3" t="s">
        <v>3838</v>
      </c>
      <c r="F1002" s="3" t="s">
        <v>3861</v>
      </c>
      <c r="G1002" s="17" t="str">
        <f t="shared" si="159"/>
        <v>KG-ARI-1904-00124-03165/42110705</v>
      </c>
      <c r="H1002" s="18">
        <f>IF(G1002="","",VLOOKUP(G1002,WMS!$E$3:$Q$3000,7,FALSE))</f>
        <v>6</v>
      </c>
      <c r="I1002" s="18">
        <f>IF(G1002="","",VLOOKUP(G1002,WMS!$E$3:$Q$3000,8,FALSE))</f>
        <v>2.1</v>
      </c>
      <c r="J1002" s="18">
        <f>IF(G1002="","",VLOOKUP(G1002,WMS!$E$3:$Q$3000,13,FALSE))</f>
        <v>1.9E-2</v>
      </c>
      <c r="K1002" s="26" t="b">
        <f t="shared" si="160"/>
        <v>1</v>
      </c>
      <c r="L1002" s="7">
        <v>5</v>
      </c>
      <c r="M1002" s="27">
        <f>IF(G1002="","",VLOOKUP(G1002,WMS!$E$3:$U$3000,7,0)*L1002)</f>
        <v>30</v>
      </c>
      <c r="N1002" s="28" t="str">
        <f>IF(G1002="","",VLOOKUP(G1002,WMS!$E$3:$U$3000,17,0))</f>
        <v>A31-301</v>
      </c>
      <c r="O1002" s="29">
        <f t="shared" si="161"/>
        <v>10.5</v>
      </c>
      <c r="P1002" s="29">
        <f t="shared" si="162"/>
        <v>9.5000000000000001E-2</v>
      </c>
      <c r="Q1002" s="26" t="str">
        <f>IF(G1002="","",VLOOKUP(G1002,WMS!$E$3:$G$3000,2,FALSE))</f>
        <v>KAS19052802</v>
      </c>
      <c r="R1002" s="26" t="str">
        <f>IF(G1002="","",VLOOKUP(G1002,WMS!$E$3:$G$3000,3,FALSE))</f>
        <v>KAS1905280205</v>
      </c>
      <c r="S1002" s="17" t="str">
        <f>IF(R1002="","",VLOOKUP(R1002,CUSTOMS!$E$3:$N$2548,2,FALSE))</f>
        <v>9503008900</v>
      </c>
      <c r="T1002" s="17" t="str">
        <f>IF(R1002="","",VLOOKUP(R1002,CUSTOMS!$E$3:$N$2548,3,FALSE))</f>
        <v>塑胶电子玩具</v>
      </c>
      <c r="U1002" s="18">
        <f t="shared" si="163"/>
        <v>30</v>
      </c>
      <c r="V1002" s="18" t="str">
        <f>IF(R1002="","",VLOOKUP(R1002,CUSTOMS!$E$3:$N$2548,5,FALSE))</f>
        <v>个</v>
      </c>
      <c r="W1002" s="33">
        <f>IF(R1002="","",VLOOKUP(R1002,CUSTOMS!$E$3:$N$2548,6,FALSE))</f>
        <v>14.2154166666667</v>
      </c>
      <c r="X1002" s="33">
        <f t="shared" si="164"/>
        <v>426.462500000001</v>
      </c>
      <c r="Y1002" s="18" t="str">
        <f>IF(R1002="","",VLOOKUP(R1002,CUSTOMS!$E$3:$N$2548,8,FALSE))</f>
        <v>美元</v>
      </c>
      <c r="Z1002" s="18" t="str">
        <f>IF(R1002="","",VLOOKUP(R1002,CUSTOMS!$E$3:$N$2548,9,FALSE))</f>
        <v>中国</v>
      </c>
      <c r="AA1002" s="18" t="str">
        <f>IF(R1002="","",VLOOKUP(R1002,CUSTOMS!$E$3:$N$2548,10,FALSE))</f>
        <v>美国</v>
      </c>
      <c r="AB1002" s="33">
        <f>IF(R1002="","",VLOOKUP(G1002,WMS!$E$3:$T$3000,15,FALSE))</f>
        <v>0.23333333333333334</v>
      </c>
      <c r="AC1002" s="33">
        <f t="shared" si="165"/>
        <v>7</v>
      </c>
      <c r="AD1002" s="33" t="str">
        <f>IF(S1002="","",VLOOKUP(S1002,海关监管条件!$A$1:$B$3000,2,FALSE))</f>
        <v xml:space="preserve">A </v>
      </c>
    </row>
    <row r="1003" spans="1:30">
      <c r="A1003" s="2">
        <v>43684</v>
      </c>
      <c r="B1003" s="2">
        <v>43686</v>
      </c>
      <c r="C1003" s="2" t="s">
        <v>4352</v>
      </c>
      <c r="D1003" s="3" t="s">
        <v>2042</v>
      </c>
      <c r="E1003" s="3" t="s">
        <v>3838</v>
      </c>
      <c r="F1003" s="3" t="s">
        <v>3858</v>
      </c>
      <c r="G1003" s="17" t="str">
        <f t="shared" si="159"/>
        <v>KG-ARI-1904-00124-03165/42110743</v>
      </c>
      <c r="H1003" s="18">
        <f>IF(G1003="","",VLOOKUP(G1003,WMS!$E$3:$Q$3000,7,FALSE))</f>
        <v>6</v>
      </c>
      <c r="I1003" s="18">
        <f>IF(G1003="","",VLOOKUP(G1003,WMS!$E$3:$Q$3000,8,FALSE))</f>
        <v>2</v>
      </c>
      <c r="J1003" s="18">
        <f>IF(G1003="","",VLOOKUP(G1003,WMS!$E$3:$Q$3000,13,FALSE))</f>
        <v>1.2999999999999999E-2</v>
      </c>
      <c r="K1003" s="26" t="b">
        <f t="shared" si="160"/>
        <v>1</v>
      </c>
      <c r="L1003" s="7">
        <v>16</v>
      </c>
      <c r="M1003" s="27">
        <f>IF(G1003="","",VLOOKUP(G1003,WMS!$E$3:$U$3000,7,0)*L1003)</f>
        <v>96</v>
      </c>
      <c r="N1003" s="28" t="str">
        <f>IF(G1003="","",VLOOKUP(G1003,WMS!$E$3:$U$3000,17,0))</f>
        <v>A31-301</v>
      </c>
      <c r="O1003" s="29">
        <f t="shared" si="161"/>
        <v>32</v>
      </c>
      <c r="P1003" s="29">
        <f t="shared" si="162"/>
        <v>0.20799999999999999</v>
      </c>
      <c r="Q1003" s="26" t="str">
        <f>IF(G1003="","",VLOOKUP(G1003,WMS!$E$3:$G$3000,2,FALSE))</f>
        <v>KAS19052802</v>
      </c>
      <c r="R1003" s="26" t="str">
        <f>IF(G1003="","",VLOOKUP(G1003,WMS!$E$3:$G$3000,3,FALSE))</f>
        <v>KAS1905280203</v>
      </c>
      <c r="S1003" s="17" t="str">
        <f>IF(R1003="","",VLOOKUP(R1003,CUSTOMS!$E$3:$N$2548,2,FALSE))</f>
        <v>9503008900</v>
      </c>
      <c r="T1003" s="17" t="str">
        <f>IF(R1003="","",VLOOKUP(R1003,CUSTOMS!$E$3:$N$2548,3,FALSE))</f>
        <v>塑胶玩具</v>
      </c>
      <c r="U1003" s="18">
        <f t="shared" si="163"/>
        <v>23</v>
      </c>
      <c r="V1003" s="18" t="str">
        <f>IF(R1003="","",VLOOKUP(R1003,CUSTOMS!$E$3:$N$2548,5,FALSE))</f>
        <v>千克</v>
      </c>
      <c r="W1003" s="33">
        <f>IF(R1003="","",VLOOKUP(R1003,CUSTOMS!$E$3:$N$2548,6,FALSE))</f>
        <v>58.113478260869599</v>
      </c>
      <c r="X1003" s="33">
        <f t="shared" si="164"/>
        <v>1336.6100000000008</v>
      </c>
      <c r="Y1003" s="18" t="str">
        <f>IF(R1003="","",VLOOKUP(R1003,CUSTOMS!$E$3:$N$2548,8,FALSE))</f>
        <v>美元</v>
      </c>
      <c r="Z1003" s="18" t="str">
        <f>IF(R1003="","",VLOOKUP(R1003,CUSTOMS!$E$3:$N$2548,9,FALSE))</f>
        <v>中国</v>
      </c>
      <c r="AA1003" s="18" t="str">
        <f>IF(R1003="","",VLOOKUP(R1003,CUSTOMS!$E$3:$N$2548,10,FALSE))</f>
        <v>美国</v>
      </c>
      <c r="AB1003" s="33">
        <f>IF(R1003="","",VLOOKUP(G1003,WMS!$E$3:$T$3000,15,FALSE))</f>
        <v>0.23958333333333334</v>
      </c>
      <c r="AC1003" s="33">
        <f t="shared" si="165"/>
        <v>23</v>
      </c>
      <c r="AD1003" s="33" t="str">
        <f>IF(S1003="","",VLOOKUP(S1003,海关监管条件!$A$1:$B$3000,2,FALSE))</f>
        <v xml:space="preserve">A </v>
      </c>
    </row>
    <row r="1004" spans="1:30">
      <c r="A1004" s="2">
        <v>43684</v>
      </c>
      <c r="B1004" s="2">
        <v>43686</v>
      </c>
      <c r="C1004" s="2" t="s">
        <v>4352</v>
      </c>
      <c r="D1004" s="3" t="s">
        <v>2042</v>
      </c>
      <c r="E1004" s="3" t="s">
        <v>3838</v>
      </c>
      <c r="F1004" s="3" t="s">
        <v>3859</v>
      </c>
      <c r="G1004" s="17" t="str">
        <f t="shared" si="159"/>
        <v>KG-ARI-1904-00124-03165/42332541</v>
      </c>
      <c r="H1004" s="18">
        <f>IF(G1004="","",VLOOKUP(G1004,WMS!$E$3:$Q$3000,7,FALSE))</f>
        <v>4</v>
      </c>
      <c r="I1004" s="18">
        <f>IF(G1004="","",VLOOKUP(G1004,WMS!$E$3:$Q$3000,8,FALSE))</f>
        <v>4.75</v>
      </c>
      <c r="J1004" s="18">
        <f>IF(G1004="","",VLOOKUP(G1004,WMS!$E$3:$Q$3000,13,FALSE))</f>
        <v>6.0999999999999999E-2</v>
      </c>
      <c r="K1004" s="26" t="b">
        <f t="shared" si="160"/>
        <v>1</v>
      </c>
      <c r="L1004" s="7">
        <v>59</v>
      </c>
      <c r="M1004" s="27">
        <f>IF(G1004="","",VLOOKUP(G1004,WMS!$E$3:$U$3000,7,0)*L1004)</f>
        <v>236</v>
      </c>
      <c r="N1004" s="28" t="str">
        <f>IF(G1004="","",VLOOKUP(G1004,WMS!$E$3:$U$3000,17,0))</f>
        <v>A31-302-303</v>
      </c>
      <c r="O1004" s="29">
        <f t="shared" si="161"/>
        <v>280.25</v>
      </c>
      <c r="P1004" s="29">
        <f t="shared" si="162"/>
        <v>3.5989999999999998</v>
      </c>
      <c r="Q1004" s="26" t="str">
        <f>IF(G1004="","",VLOOKUP(G1004,WMS!$E$3:$G$3000,2,FALSE))</f>
        <v>KAS19052802</v>
      </c>
      <c r="R1004" s="26" t="str">
        <f>IF(G1004="","",VLOOKUP(G1004,WMS!$E$3:$G$3000,3,FALSE))</f>
        <v>KAS1905280204</v>
      </c>
      <c r="S1004" s="17" t="str">
        <f>IF(R1004="","",VLOOKUP(R1004,CUSTOMS!$E$3:$N$2548,2,FALSE))</f>
        <v>9503008390</v>
      </c>
      <c r="T1004" s="17" t="str">
        <f>IF(R1004="","",VLOOKUP(R1004,CUSTOMS!$E$3:$N$2548,3,FALSE))</f>
        <v>塑胶电动玩具</v>
      </c>
      <c r="U1004" s="18">
        <f t="shared" si="163"/>
        <v>236</v>
      </c>
      <c r="V1004" s="18" t="str">
        <f>IF(R1004="","",VLOOKUP(R1004,CUSTOMS!$E$3:$N$2548,5,FALSE))</f>
        <v>套</v>
      </c>
      <c r="W1004" s="33">
        <f>IF(R1004="","",VLOOKUP(R1004,CUSTOMS!$E$3:$N$2548,6,FALSE))</f>
        <v>46.5075</v>
      </c>
      <c r="X1004" s="33">
        <f t="shared" si="164"/>
        <v>10975.77</v>
      </c>
      <c r="Y1004" s="18" t="str">
        <f>IF(R1004="","",VLOOKUP(R1004,CUSTOMS!$E$3:$N$2548,8,FALSE))</f>
        <v>美元</v>
      </c>
      <c r="Z1004" s="18" t="str">
        <f>IF(R1004="","",VLOOKUP(R1004,CUSTOMS!$E$3:$N$2548,9,FALSE))</f>
        <v>中国</v>
      </c>
      <c r="AA1004" s="18" t="str">
        <f>IF(R1004="","",VLOOKUP(R1004,CUSTOMS!$E$3:$N$2548,10,FALSE))</f>
        <v>美国</v>
      </c>
      <c r="AB1004" s="33">
        <f>IF(R1004="","",VLOOKUP(G1004,WMS!$E$3:$T$3000,15,FALSE))</f>
        <v>0.90254237288135597</v>
      </c>
      <c r="AC1004" s="33">
        <f t="shared" si="165"/>
        <v>213</v>
      </c>
      <c r="AD1004" s="33" t="str">
        <f>IF(S1004="","",VLOOKUP(S1004,海关监管条件!$A$1:$B$3000,2,FALSE))</f>
        <v xml:space="preserve">A </v>
      </c>
    </row>
    <row r="1005" spans="1:30">
      <c r="A1005" s="2">
        <v>43684</v>
      </c>
      <c r="B1005" s="2">
        <v>43686</v>
      </c>
      <c r="C1005" s="2" t="s">
        <v>4352</v>
      </c>
      <c r="D1005" s="3" t="s">
        <v>2042</v>
      </c>
      <c r="E1005" s="3" t="s">
        <v>3838</v>
      </c>
      <c r="F1005" s="3" t="s">
        <v>3839</v>
      </c>
      <c r="G1005" s="17" t="str">
        <f t="shared" si="159"/>
        <v>KG-ARI-1904-00124-03165/42424437</v>
      </c>
      <c r="H1005" s="18">
        <f>IF(G1005="","",VLOOKUP(G1005,WMS!$E$3:$Q$3000,7,FALSE))</f>
        <v>4</v>
      </c>
      <c r="I1005" s="18">
        <f>IF(G1005="","",VLOOKUP(G1005,WMS!$E$3:$Q$3000,8,FALSE))</f>
        <v>2.9</v>
      </c>
      <c r="J1005" s="18">
        <f>IF(G1005="","",VLOOKUP(G1005,WMS!$E$3:$Q$3000,13,FALSE))</f>
        <v>1.9E-2</v>
      </c>
      <c r="K1005" s="26" t="b">
        <f t="shared" si="160"/>
        <v>1</v>
      </c>
      <c r="L1005" s="7">
        <v>22</v>
      </c>
      <c r="M1005" s="27">
        <f>IF(G1005="","",VLOOKUP(G1005,WMS!$E$3:$U$3000,7,0)*L1005)</f>
        <v>88</v>
      </c>
      <c r="N1005" s="28" t="str">
        <f>IF(G1005="","",VLOOKUP(G1005,WMS!$E$3:$U$3000,17,0))</f>
        <v>A31-301</v>
      </c>
      <c r="O1005" s="29">
        <f t="shared" si="161"/>
        <v>63.8</v>
      </c>
      <c r="P1005" s="29">
        <f t="shared" si="162"/>
        <v>0.41799999999999998</v>
      </c>
      <c r="Q1005" s="26" t="str">
        <f>IF(G1005="","",VLOOKUP(G1005,WMS!$E$3:$G$3000,2,FALSE))</f>
        <v>KAS19052801</v>
      </c>
      <c r="R1005" s="26" t="str">
        <f>IF(G1005="","",VLOOKUP(G1005,WMS!$E$3:$G$3000,3,FALSE))</f>
        <v>KAS1905280101</v>
      </c>
      <c r="S1005" s="17" t="str">
        <f>IF(R1005="","",VLOOKUP(R1005,CUSTOMS!$E$3:$N$2548,2,FALSE))</f>
        <v>9503008390</v>
      </c>
      <c r="T1005" s="17" t="str">
        <f>IF(R1005="","",VLOOKUP(R1005,CUSTOMS!$E$3:$N$2548,3,FALSE))</f>
        <v>儿童玩具：微波炉</v>
      </c>
      <c r="U1005" s="18">
        <f t="shared" si="163"/>
        <v>88</v>
      </c>
      <c r="V1005" s="18" t="str">
        <f>IF(R1005="","",VLOOKUP(R1005,CUSTOMS!$E$3:$N$2548,5,FALSE))</f>
        <v>套</v>
      </c>
      <c r="W1005" s="33">
        <f>IF(R1005="","",VLOOKUP(R1005,CUSTOMS!$E$3:$N$2548,6,FALSE))</f>
        <v>0.6</v>
      </c>
      <c r="X1005" s="33">
        <f t="shared" si="164"/>
        <v>52.8</v>
      </c>
      <c r="Y1005" s="18" t="str">
        <f>IF(R1005="","",VLOOKUP(R1005,CUSTOMS!$E$3:$N$2548,8,FALSE))</f>
        <v>美元</v>
      </c>
      <c r="Z1005" s="18" t="str">
        <f>IF(R1005="","",VLOOKUP(R1005,CUSTOMS!$E$3:$N$2548,9,FALSE))</f>
        <v>中国</v>
      </c>
      <c r="AA1005" s="18" t="str">
        <f>IF(R1005="","",VLOOKUP(R1005,CUSTOMS!$E$3:$N$2548,10,FALSE))</f>
        <v>美国</v>
      </c>
      <c r="AB1005" s="33">
        <f>IF(R1005="","",VLOOKUP(G1005,WMS!$E$3:$T$3000,15,FALSE))</f>
        <v>0.60227272727272729</v>
      </c>
      <c r="AC1005" s="33">
        <f t="shared" si="165"/>
        <v>53</v>
      </c>
      <c r="AD1005" s="33" t="str">
        <f>IF(S1005="","",VLOOKUP(S1005,海关监管条件!$A$1:$B$3000,2,FALSE))</f>
        <v xml:space="preserve">A </v>
      </c>
    </row>
    <row r="1006" spans="1:30">
      <c r="A1006" s="2">
        <v>43684</v>
      </c>
      <c r="B1006" s="2">
        <v>43686</v>
      </c>
      <c r="C1006" s="2" t="s">
        <v>4352</v>
      </c>
      <c r="D1006" s="3" t="s">
        <v>2042</v>
      </c>
      <c r="E1006" s="3" t="s">
        <v>3838</v>
      </c>
      <c r="F1006" s="3" t="s">
        <v>3856</v>
      </c>
      <c r="G1006" s="17" t="str">
        <f t="shared" si="159"/>
        <v>KG-ARI-1904-00124-03165/42475712</v>
      </c>
      <c r="H1006" s="18">
        <f>IF(G1006="","",VLOOKUP(G1006,WMS!$E$3:$Q$3000,7,FALSE))</f>
        <v>3</v>
      </c>
      <c r="I1006" s="18">
        <f>IF(G1006="","",VLOOKUP(G1006,WMS!$E$3:$Q$3000,8,FALSE))</f>
        <v>2.2000000000000002</v>
      </c>
      <c r="J1006" s="18">
        <f>IF(G1006="","",VLOOKUP(G1006,WMS!$E$3:$Q$3000,13,FALSE))</f>
        <v>3.4000000000000002E-2</v>
      </c>
      <c r="K1006" s="26" t="b">
        <f t="shared" si="160"/>
        <v>1</v>
      </c>
      <c r="L1006" s="7">
        <v>28</v>
      </c>
      <c r="M1006" s="27">
        <f>IF(G1006="","",VLOOKUP(G1006,WMS!$E$3:$U$3000,7,0)*L1006)</f>
        <v>84</v>
      </c>
      <c r="N1006" s="28" t="str">
        <f>IF(G1006="","",VLOOKUP(G1006,WMS!$E$3:$U$3000,17,0))</f>
        <v>A31-202</v>
      </c>
      <c r="O1006" s="29">
        <f t="shared" si="161"/>
        <v>61.600000000000009</v>
      </c>
      <c r="P1006" s="29">
        <f t="shared" si="162"/>
        <v>0.95200000000000007</v>
      </c>
      <c r="Q1006" s="26" t="str">
        <f>IF(G1006="","",VLOOKUP(G1006,WMS!$E$3:$G$3000,2,FALSE))</f>
        <v>KAS19052802</v>
      </c>
      <c r="R1006" s="26" t="str">
        <f>IF(G1006="","",VLOOKUP(G1006,WMS!$E$3:$G$3000,3,FALSE))</f>
        <v>KAS1905280202</v>
      </c>
      <c r="S1006" s="17" t="str">
        <f>IF(R1006="","",VLOOKUP(R1006,CUSTOMS!$E$3:$N$2548,2,FALSE))</f>
        <v>9503008900</v>
      </c>
      <c r="T1006" s="17" t="str">
        <f>IF(R1006="","",VLOOKUP(R1006,CUSTOMS!$E$3:$N$2548,3,FALSE))</f>
        <v>塑胶玩具</v>
      </c>
      <c r="U1006" s="18">
        <f t="shared" si="163"/>
        <v>45</v>
      </c>
      <c r="V1006" s="18" t="str">
        <f>IF(R1006="","",VLOOKUP(R1006,CUSTOMS!$E$3:$N$2548,5,FALSE))</f>
        <v>千克</v>
      </c>
      <c r="W1006" s="33">
        <f>IF(R1006="","",VLOOKUP(R1006,CUSTOMS!$E$3:$N$2548,6,FALSE))</f>
        <v>12.375999999999999</v>
      </c>
      <c r="X1006" s="33">
        <f t="shared" si="164"/>
        <v>556.91999999999996</v>
      </c>
      <c r="Y1006" s="18" t="str">
        <f>IF(R1006="","",VLOOKUP(R1006,CUSTOMS!$E$3:$N$2548,8,FALSE))</f>
        <v>美元</v>
      </c>
      <c r="Z1006" s="18" t="str">
        <f>IF(R1006="","",VLOOKUP(R1006,CUSTOMS!$E$3:$N$2548,9,FALSE))</f>
        <v>中国</v>
      </c>
      <c r="AA1006" s="18" t="str">
        <f>IF(R1006="","",VLOOKUP(R1006,CUSTOMS!$E$3:$N$2548,10,FALSE))</f>
        <v>美国</v>
      </c>
      <c r="AB1006" s="33">
        <f>IF(R1006="","",VLOOKUP(G1006,WMS!$E$3:$T$3000,15,FALSE))</f>
        <v>0.5357142857142857</v>
      </c>
      <c r="AC1006" s="33">
        <f t="shared" si="165"/>
        <v>45</v>
      </c>
      <c r="AD1006" s="33" t="str">
        <f>IF(S1006="","",VLOOKUP(S1006,海关监管条件!$A$1:$B$3000,2,FALSE))</f>
        <v xml:space="preserve">A </v>
      </c>
    </row>
    <row r="1007" spans="1:30">
      <c r="A1007" s="2">
        <v>43684</v>
      </c>
      <c r="B1007" s="2">
        <v>43686</v>
      </c>
      <c r="C1007" s="2" t="s">
        <v>4352</v>
      </c>
      <c r="D1007" s="3" t="s">
        <v>2042</v>
      </c>
      <c r="E1007" s="3" t="s">
        <v>3838</v>
      </c>
      <c r="F1007" s="3" t="s">
        <v>3862</v>
      </c>
      <c r="G1007" s="17" t="str">
        <f t="shared" si="159"/>
        <v>KG-ARI-1904-00124-03165/42624363</v>
      </c>
      <c r="H1007" s="18">
        <f>IF(G1007="","",VLOOKUP(G1007,WMS!$E$3:$Q$3000,7,FALSE))</f>
        <v>6</v>
      </c>
      <c r="I1007" s="18">
        <f>IF(G1007="","",VLOOKUP(G1007,WMS!$E$3:$Q$3000,8,FALSE))</f>
        <v>1.2</v>
      </c>
      <c r="J1007" s="18">
        <f>IF(G1007="","",VLOOKUP(G1007,WMS!$E$3:$Q$3000,13,FALSE))</f>
        <v>1.4999999999999999E-2</v>
      </c>
      <c r="K1007" s="26" t="b">
        <f t="shared" si="160"/>
        <v>1</v>
      </c>
      <c r="L1007" s="7">
        <v>5</v>
      </c>
      <c r="M1007" s="27">
        <f>IF(G1007="","",VLOOKUP(G1007,WMS!$E$3:$U$3000,7,0)*L1007)</f>
        <v>30</v>
      </c>
      <c r="N1007" s="28" t="str">
        <f>IF(G1007="","",VLOOKUP(G1007,WMS!$E$3:$U$3000,17,0))</f>
        <v>A31-301</v>
      </c>
      <c r="O1007" s="29">
        <f t="shared" si="161"/>
        <v>6</v>
      </c>
      <c r="P1007" s="29">
        <f t="shared" si="162"/>
        <v>7.4999999999999997E-2</v>
      </c>
      <c r="Q1007" s="26" t="str">
        <f>IF(G1007="","",VLOOKUP(G1007,WMS!$E$3:$G$3000,2,FALSE))</f>
        <v>KAS19052802</v>
      </c>
      <c r="R1007" s="26" t="str">
        <f>IF(G1007="","",VLOOKUP(G1007,WMS!$E$3:$G$3000,3,FALSE))</f>
        <v>KAS1905280206</v>
      </c>
      <c r="S1007" s="17" t="str">
        <f>IF(R1007="","",VLOOKUP(R1007,CUSTOMS!$E$3:$N$2548,2,FALSE))</f>
        <v>9503008900</v>
      </c>
      <c r="T1007" s="17" t="str">
        <f>IF(R1007="","",VLOOKUP(R1007,CUSTOMS!$E$3:$N$2548,3,FALSE))</f>
        <v>塑胶玩具</v>
      </c>
      <c r="U1007" s="18">
        <f t="shared" si="163"/>
        <v>3</v>
      </c>
      <c r="V1007" s="18" t="str">
        <f>IF(R1007="","",VLOOKUP(R1007,CUSTOMS!$E$3:$N$2548,5,FALSE))</f>
        <v>千克</v>
      </c>
      <c r="W1007" s="33">
        <f>IF(R1007="","",VLOOKUP(R1007,CUSTOMS!$E$3:$N$2548,6,FALSE))</f>
        <v>17.066666666666698</v>
      </c>
      <c r="X1007" s="33">
        <f t="shared" si="164"/>
        <v>51.200000000000095</v>
      </c>
      <c r="Y1007" s="18" t="str">
        <f>IF(R1007="","",VLOOKUP(R1007,CUSTOMS!$E$3:$N$2548,8,FALSE))</f>
        <v>美元</v>
      </c>
      <c r="Z1007" s="18" t="str">
        <f>IF(R1007="","",VLOOKUP(R1007,CUSTOMS!$E$3:$N$2548,9,FALSE))</f>
        <v>中国</v>
      </c>
      <c r="AA1007" s="18" t="str">
        <f>IF(R1007="","",VLOOKUP(R1007,CUSTOMS!$E$3:$N$2548,10,FALSE))</f>
        <v>美国</v>
      </c>
      <c r="AB1007" s="33">
        <f>IF(R1007="","",VLOOKUP(G1007,WMS!$E$3:$T$3000,15,FALSE))</f>
        <v>0.1</v>
      </c>
      <c r="AC1007" s="33">
        <f t="shared" si="165"/>
        <v>3</v>
      </c>
      <c r="AD1007" s="33" t="str">
        <f>IF(S1007="","",VLOOKUP(S1007,海关监管条件!$A$1:$B$3000,2,FALSE))</f>
        <v xml:space="preserve">A </v>
      </c>
    </row>
    <row r="1008" spans="1:30">
      <c r="A1008" s="2">
        <v>43684</v>
      </c>
      <c r="B1008" s="2">
        <v>43686</v>
      </c>
      <c r="C1008" s="2" t="s">
        <v>4352</v>
      </c>
      <c r="D1008" s="3" t="s">
        <v>1682</v>
      </c>
      <c r="E1008" s="3" t="s">
        <v>3656</v>
      </c>
      <c r="F1008" s="3" t="s">
        <v>3260</v>
      </c>
      <c r="G1008" s="17" t="str">
        <f t="shared" si="159"/>
        <v>KG-ARI-1904-00124-03202/42260066</v>
      </c>
      <c r="H1008" s="18">
        <f>IF(G1008="","",VLOOKUP(G1008,WMS!$E$3:$Q$3000,7,FALSE))</f>
        <v>2</v>
      </c>
      <c r="I1008" s="18">
        <f>IF(G1008="","",VLOOKUP(G1008,WMS!$E$3:$Q$3000,8,FALSE))</f>
        <v>2.65</v>
      </c>
      <c r="J1008" s="18">
        <f>IF(G1008="","",VLOOKUP(G1008,WMS!$E$3:$Q$3000,13,FALSE))</f>
        <v>4.1000000000000002E-2</v>
      </c>
      <c r="K1008" s="26" t="b">
        <f t="shared" si="160"/>
        <v>1</v>
      </c>
      <c r="L1008" s="7">
        <v>38</v>
      </c>
      <c r="M1008" s="27">
        <f>IF(G1008="","",VLOOKUP(G1008,WMS!$E$3:$U$3000,7,0)*L1008)</f>
        <v>76</v>
      </c>
      <c r="N1008" s="28" t="str">
        <f>IF(G1008="","",VLOOKUP(G1008,WMS!$E$3:$U$3000,17,0))</f>
        <v>A28-203</v>
      </c>
      <c r="O1008" s="29">
        <f t="shared" si="161"/>
        <v>100.7</v>
      </c>
      <c r="P1008" s="29">
        <f t="shared" si="162"/>
        <v>1.5580000000000001</v>
      </c>
      <c r="Q1008" s="26" t="str">
        <f>IF(G1008="","",VLOOKUP(G1008,WMS!$E$3:$G$3000,2,FALSE))</f>
        <v>KAS19041615</v>
      </c>
      <c r="R1008" s="26" t="str">
        <f>IF(G1008="","",VLOOKUP(G1008,WMS!$E$3:$G$3000,3,FALSE))</f>
        <v>KAS1904161505</v>
      </c>
      <c r="S1008" s="17" t="str">
        <f>IF(R1008="","",VLOOKUP(R1008,CUSTOMS!$E$3:$N$2548,2,FALSE))</f>
        <v>9503008900</v>
      </c>
      <c r="T1008" s="17" t="str">
        <f>IF(R1008="","",VLOOKUP(R1008,CUSTOMS!$E$3:$N$2548,3,FALSE))</f>
        <v>儿童玩具：玩具收银机</v>
      </c>
      <c r="U1008" s="18">
        <f t="shared" si="163"/>
        <v>76</v>
      </c>
      <c r="V1008" s="18" t="str">
        <f>IF(R1008="","",VLOOKUP(R1008,CUSTOMS!$E$3:$N$2548,5,FALSE))</f>
        <v>个</v>
      </c>
      <c r="W1008" s="33">
        <f>IF(R1008="","",VLOOKUP(R1008,CUSTOMS!$E$3:$N$2548,6,FALSE))</f>
        <v>1.2</v>
      </c>
      <c r="X1008" s="33">
        <f t="shared" si="164"/>
        <v>91.2</v>
      </c>
      <c r="Y1008" s="18" t="str">
        <f>IF(R1008="","",VLOOKUP(R1008,CUSTOMS!$E$3:$N$2548,8,FALSE))</f>
        <v>美元</v>
      </c>
      <c r="Z1008" s="18" t="str">
        <f>IF(R1008="","",VLOOKUP(R1008,CUSTOMS!$E$3:$N$2548,9,FALSE))</f>
        <v>中国</v>
      </c>
      <c r="AA1008" s="18" t="str">
        <f>IF(R1008="","",VLOOKUP(R1008,CUSTOMS!$E$3:$N$2548,10,FALSE))</f>
        <v>美国</v>
      </c>
      <c r="AB1008" s="33">
        <f>IF(R1008="","",VLOOKUP(G1008,WMS!$E$3:$T$3000,15,FALSE))</f>
        <v>1.125</v>
      </c>
      <c r="AC1008" s="33">
        <f t="shared" si="165"/>
        <v>85.5</v>
      </c>
      <c r="AD1008" s="33" t="str">
        <f>IF(S1008="","",VLOOKUP(S1008,海关监管条件!$A$1:$B$3000,2,FALSE))</f>
        <v xml:space="preserve">A </v>
      </c>
    </row>
    <row r="1009" spans="1:30">
      <c r="A1009" s="2">
        <v>43684</v>
      </c>
      <c r="B1009" s="2">
        <v>43686</v>
      </c>
      <c r="C1009" s="2" t="s">
        <v>4352</v>
      </c>
      <c r="D1009" s="3" t="s">
        <v>1682</v>
      </c>
      <c r="E1009" s="3" t="s">
        <v>3656</v>
      </c>
      <c r="F1009" s="3" t="s">
        <v>3259</v>
      </c>
      <c r="G1009" s="17" t="str">
        <f t="shared" si="159"/>
        <v>KG-ARI-1904-00124-03202/42427957</v>
      </c>
      <c r="H1009" s="18">
        <f>IF(G1009="","",VLOOKUP(G1009,WMS!$E$3:$Q$3000,7,FALSE))</f>
        <v>4</v>
      </c>
      <c r="I1009" s="18">
        <f>IF(G1009="","",VLOOKUP(G1009,WMS!$E$3:$Q$3000,8,FALSE))</f>
        <v>3.05</v>
      </c>
      <c r="J1009" s="18">
        <f>IF(G1009="","",VLOOKUP(G1009,WMS!$E$3:$Q$3000,13,FALSE))</f>
        <v>3.5999999999999997E-2</v>
      </c>
      <c r="K1009" s="26" t="b">
        <f t="shared" si="160"/>
        <v>1</v>
      </c>
      <c r="L1009" s="7">
        <v>32</v>
      </c>
      <c r="M1009" s="27">
        <f>IF(G1009="","",VLOOKUP(G1009,WMS!$E$3:$U$3000,7,0)*L1009)</f>
        <v>128</v>
      </c>
      <c r="N1009" s="28" t="str">
        <f>IF(G1009="","",VLOOKUP(G1009,WMS!$E$3:$U$3000,17,0))</f>
        <v>A27-203</v>
      </c>
      <c r="O1009" s="29">
        <f t="shared" si="161"/>
        <v>97.6</v>
      </c>
      <c r="P1009" s="29">
        <f t="shared" si="162"/>
        <v>1.1519999999999999</v>
      </c>
      <c r="Q1009" s="26" t="str">
        <f>IF(G1009="","",VLOOKUP(G1009,WMS!$E$3:$G$3000,2,FALSE))</f>
        <v>KAS19041615</v>
      </c>
      <c r="R1009" s="26" t="str">
        <f>IF(G1009="","",VLOOKUP(G1009,WMS!$E$3:$G$3000,3,FALSE))</f>
        <v>KAS1904161507</v>
      </c>
      <c r="S1009" s="17" t="str">
        <f>IF(R1009="","",VLOOKUP(R1009,CUSTOMS!$E$3:$N$2548,2,FALSE))</f>
        <v>9503008900</v>
      </c>
      <c r="T1009" s="17" t="str">
        <f>IF(R1009="","",VLOOKUP(R1009,CUSTOMS!$E$3:$N$2548,3,FALSE))</f>
        <v>儿童玩具：食物套装</v>
      </c>
      <c r="U1009" s="18">
        <f t="shared" si="163"/>
        <v>128</v>
      </c>
      <c r="V1009" s="18" t="str">
        <f>IF(R1009="","",VLOOKUP(R1009,CUSTOMS!$E$3:$N$2548,5,FALSE))</f>
        <v>个</v>
      </c>
      <c r="W1009" s="33">
        <f>IF(R1009="","",VLOOKUP(R1009,CUSTOMS!$E$3:$N$2548,6,FALSE))</f>
        <v>0.9</v>
      </c>
      <c r="X1009" s="33">
        <f t="shared" si="164"/>
        <v>115.2</v>
      </c>
      <c r="Y1009" s="18" t="str">
        <f>IF(R1009="","",VLOOKUP(R1009,CUSTOMS!$E$3:$N$2548,8,FALSE))</f>
        <v>美元</v>
      </c>
      <c r="Z1009" s="18" t="str">
        <f>IF(R1009="","",VLOOKUP(R1009,CUSTOMS!$E$3:$N$2548,9,FALSE))</f>
        <v>中国</v>
      </c>
      <c r="AA1009" s="18" t="str">
        <f>IF(R1009="","",VLOOKUP(R1009,CUSTOMS!$E$3:$N$2548,10,FALSE))</f>
        <v>美国</v>
      </c>
      <c r="AB1009" s="33">
        <f>IF(R1009="","",VLOOKUP(G1009,WMS!$E$3:$T$3000,15,FALSE))</f>
        <v>0.625</v>
      </c>
      <c r="AC1009" s="33">
        <f t="shared" si="165"/>
        <v>80</v>
      </c>
      <c r="AD1009" s="33" t="str">
        <f>IF(S1009="","",VLOOKUP(S1009,海关监管条件!$A$1:$B$3000,2,FALSE))</f>
        <v xml:space="preserve">A </v>
      </c>
    </row>
    <row r="1010" spans="1:30">
      <c r="A1010" s="2">
        <v>43684</v>
      </c>
      <c r="B1010" s="2">
        <v>43686</v>
      </c>
      <c r="C1010" s="2" t="s">
        <v>4352</v>
      </c>
      <c r="D1010" s="3" t="s">
        <v>1682</v>
      </c>
      <c r="E1010" s="3" t="s">
        <v>3656</v>
      </c>
      <c r="F1010" s="3" t="s">
        <v>3664</v>
      </c>
      <c r="G1010" s="17" t="str">
        <f t="shared" si="159"/>
        <v>KG-ARI-1904-00124-03202/42475750</v>
      </c>
      <c r="H1010" s="18">
        <f>IF(G1010="","",VLOOKUP(G1010,WMS!$E$3:$Q$3000,7,FALSE))</f>
        <v>4</v>
      </c>
      <c r="I1010" s="18">
        <f>IF(G1010="","",VLOOKUP(G1010,WMS!$E$3:$Q$3000,8,FALSE))</f>
        <v>2.2999999999999998</v>
      </c>
      <c r="J1010" s="18">
        <f>IF(G1010="","",VLOOKUP(G1010,WMS!$E$3:$Q$3000,13,FALSE))</f>
        <v>2.7E-2</v>
      </c>
      <c r="K1010" s="26" t="b">
        <f t="shared" si="160"/>
        <v>1</v>
      </c>
      <c r="L1010" s="7">
        <v>42</v>
      </c>
      <c r="M1010" s="27">
        <f>IF(G1010="","",VLOOKUP(G1010,WMS!$E$3:$U$3000,7,0)*L1010)</f>
        <v>168</v>
      </c>
      <c r="N1010" s="28" t="str">
        <f>IF(G1010="","",VLOOKUP(G1010,WMS!$E$3:$U$3000,17,0))</f>
        <v>A27－204</v>
      </c>
      <c r="O1010" s="29">
        <f t="shared" si="161"/>
        <v>96.6</v>
      </c>
      <c r="P1010" s="29">
        <f t="shared" si="162"/>
        <v>1.1339999999999999</v>
      </c>
      <c r="Q1010" s="26" t="str">
        <f>IF(G1010="","",VLOOKUP(G1010,WMS!$E$3:$G$3000,2,FALSE))</f>
        <v>KAS19041615</v>
      </c>
      <c r="R1010" s="26" t="str">
        <f>IF(G1010="","",VLOOKUP(G1010,WMS!$E$3:$G$3000,3,FALSE))</f>
        <v>KAS1904161510</v>
      </c>
      <c r="S1010" s="17" t="str">
        <f>IF(R1010="","",VLOOKUP(R1010,CUSTOMS!$E$3:$N$2548,2,FALSE))</f>
        <v>9503008900</v>
      </c>
      <c r="T1010" s="17" t="str">
        <f>IF(R1010="","",VLOOKUP(R1010,CUSTOMS!$E$3:$N$2548,3,FALSE))</f>
        <v>儿童玩具：工具套</v>
      </c>
      <c r="U1010" s="18">
        <f t="shared" si="163"/>
        <v>168</v>
      </c>
      <c r="V1010" s="18" t="str">
        <f>IF(R1010="","",VLOOKUP(R1010,CUSTOMS!$E$3:$N$2548,5,FALSE))</f>
        <v>个</v>
      </c>
      <c r="W1010" s="33">
        <f>IF(R1010="","",VLOOKUP(R1010,CUSTOMS!$E$3:$N$2548,6,FALSE))</f>
        <v>0.6</v>
      </c>
      <c r="X1010" s="33">
        <f t="shared" si="164"/>
        <v>100.8</v>
      </c>
      <c r="Y1010" s="18" t="str">
        <f>IF(R1010="","",VLOOKUP(R1010,CUSTOMS!$E$3:$N$2548,8,FALSE))</f>
        <v>美元</v>
      </c>
      <c r="Z1010" s="18" t="str">
        <f>IF(R1010="","",VLOOKUP(R1010,CUSTOMS!$E$3:$N$2548,9,FALSE))</f>
        <v>中国</v>
      </c>
      <c r="AA1010" s="18" t="str">
        <f>IF(R1010="","",VLOOKUP(R1010,CUSTOMS!$E$3:$N$2548,10,FALSE))</f>
        <v>美国</v>
      </c>
      <c r="AB1010" s="33">
        <f>IF(R1010="","",VLOOKUP(G1010,WMS!$E$3:$T$3000,15,FALSE))</f>
        <v>0.58750000000000002</v>
      </c>
      <c r="AC1010" s="33">
        <f t="shared" si="165"/>
        <v>98.7</v>
      </c>
      <c r="AD1010" s="33" t="str">
        <f>IF(S1010="","",VLOOKUP(S1010,海关监管条件!$A$1:$B$3000,2,FALSE))</f>
        <v xml:space="preserve">A </v>
      </c>
    </row>
    <row r="1011" spans="1:30">
      <c r="A1011" s="2">
        <v>43684</v>
      </c>
      <c r="B1011" s="2">
        <v>43686</v>
      </c>
      <c r="C1011" s="2" t="s">
        <v>4352</v>
      </c>
      <c r="D1011" s="3" t="s">
        <v>1615</v>
      </c>
      <c r="E1011" s="3" t="s">
        <v>3620</v>
      </c>
      <c r="F1011" s="3">
        <v>42549345</v>
      </c>
      <c r="G1011" s="17" t="str">
        <f t="shared" si="159"/>
        <v>KG-ARI-1904-00124-03252/42549345</v>
      </c>
      <c r="H1011" s="18">
        <f>IF(G1011="","",VLOOKUP(G1011,WMS!$E$3:$Q$3000,7,FALSE))</f>
        <v>4</v>
      </c>
      <c r="I1011" s="18">
        <f>IF(G1011="","",VLOOKUP(G1011,WMS!$E$3:$Q$3000,8,FALSE))</f>
        <v>1.82926829268293</v>
      </c>
      <c r="J1011" s="18">
        <f>IF(G1011="","",VLOOKUP(G1011,WMS!$E$3:$Q$3000,13,FALSE))</f>
        <v>0.02</v>
      </c>
      <c r="K1011" s="26" t="b">
        <f t="shared" si="160"/>
        <v>1</v>
      </c>
      <c r="L1011" s="7">
        <v>41</v>
      </c>
      <c r="M1011" s="27">
        <f>IF(G1011="","",VLOOKUP(G1011,WMS!$E$3:$U$3000,7,0)*L1011)</f>
        <v>164</v>
      </c>
      <c r="N1011" s="28" t="str">
        <f>IF(G1011="","",VLOOKUP(G1011,WMS!$E$3:$U$3000,17,0))</f>
        <v>A27-101</v>
      </c>
      <c r="O1011" s="29">
        <f t="shared" si="161"/>
        <v>75.000000000000128</v>
      </c>
      <c r="P1011" s="29">
        <f t="shared" si="162"/>
        <v>0.82000000000000006</v>
      </c>
      <c r="Q1011" s="26" t="str">
        <f>IF(G1011="","",VLOOKUP(G1011,WMS!$E$3:$G$3000,2,FALSE))</f>
        <v>KAS19041602</v>
      </c>
      <c r="R1011" s="26" t="str">
        <f>IF(G1011="","",VLOOKUP(G1011,WMS!$E$3:$G$3000,3,FALSE))</f>
        <v>KAS1904160201</v>
      </c>
      <c r="S1011" s="17" t="str">
        <f>IF(R1011="","",VLOOKUP(R1011,CUSTOMS!$E$3:$N$2548,2,FALSE))</f>
        <v>9503008900</v>
      </c>
      <c r="T1011" s="17" t="str">
        <f>IF(R1011="","",VLOOKUP(R1011,CUSTOMS!$E$3:$N$2548,3,FALSE))</f>
        <v>塑胶电子玩具</v>
      </c>
      <c r="U1011" s="18">
        <f t="shared" si="163"/>
        <v>38.21</v>
      </c>
      <c r="V1011" s="18" t="str">
        <f>IF(R1011="","",VLOOKUP(R1011,CUSTOMS!$E$3:$N$2548,5,FALSE))</f>
        <v>千克</v>
      </c>
      <c r="W1011" s="33">
        <f>IF(R1011="","",VLOOKUP(R1011,CUSTOMS!$E$3:$N$2548,6,FALSE))</f>
        <v>5.79</v>
      </c>
      <c r="X1011" s="33">
        <f t="shared" si="164"/>
        <v>221.23590000000002</v>
      </c>
      <c r="Y1011" s="18" t="str">
        <f>IF(R1011="","",VLOOKUP(R1011,CUSTOMS!$E$3:$N$2548,8,FALSE))</f>
        <v>美元</v>
      </c>
      <c r="Z1011" s="18" t="str">
        <f>IF(R1011="","",VLOOKUP(R1011,CUSTOMS!$E$3:$N$2548,9,FALSE))</f>
        <v>中国</v>
      </c>
      <c r="AA1011" s="18" t="str">
        <f>IF(R1011="","",VLOOKUP(R1011,CUSTOMS!$E$3:$N$2548,10,FALSE))</f>
        <v>美国</v>
      </c>
      <c r="AB1011" s="33">
        <f>IF(R1011="","",VLOOKUP(G1011,WMS!$E$3:$T$3000,15,FALSE))</f>
        <v>0.23298780487804879</v>
      </c>
      <c r="AC1011" s="33">
        <f t="shared" si="165"/>
        <v>38.21</v>
      </c>
      <c r="AD1011" s="33" t="str">
        <f>IF(S1011="","",VLOOKUP(S1011,海关监管条件!$A$1:$B$3000,2,FALSE))</f>
        <v xml:space="preserve">A </v>
      </c>
    </row>
    <row r="1012" spans="1:30">
      <c r="A1012" s="2">
        <v>43684</v>
      </c>
      <c r="B1012" s="2">
        <v>43686</v>
      </c>
      <c r="C1012" s="2" t="s">
        <v>4352</v>
      </c>
      <c r="D1012" s="3" t="s">
        <v>2042</v>
      </c>
      <c r="E1012" s="3" t="s">
        <v>3843</v>
      </c>
      <c r="F1012" s="3" t="s">
        <v>3863</v>
      </c>
      <c r="G1012" s="17" t="str">
        <f t="shared" si="159"/>
        <v>KG-ARI-1904-00125-03217/42701910</v>
      </c>
      <c r="H1012" s="18">
        <f>IF(G1012="","",VLOOKUP(G1012,WMS!$E$3:$Q$3000,7,FALSE))</f>
        <v>4</v>
      </c>
      <c r="I1012" s="18">
        <f>IF(G1012="","",VLOOKUP(G1012,WMS!$E$3:$Q$3000,8,FALSE))</f>
        <v>1.8</v>
      </c>
      <c r="J1012" s="18">
        <f>IF(G1012="","",VLOOKUP(G1012,WMS!$E$3:$Q$3000,13,FALSE))</f>
        <v>2.7E-2</v>
      </c>
      <c r="K1012" s="26" t="b">
        <f t="shared" si="160"/>
        <v>1</v>
      </c>
      <c r="L1012" s="7">
        <v>3</v>
      </c>
      <c r="M1012" s="27">
        <f>IF(G1012="","",VLOOKUP(G1012,WMS!$E$3:$U$3000,7,0)*L1012)</f>
        <v>12</v>
      </c>
      <c r="N1012" s="28" t="str">
        <f>IF(G1012="","",VLOOKUP(G1012,WMS!$E$3:$U$3000,17,0))</f>
        <v>A31-202</v>
      </c>
      <c r="O1012" s="29">
        <f t="shared" si="161"/>
        <v>5.4</v>
      </c>
      <c r="P1012" s="29">
        <f t="shared" si="162"/>
        <v>8.1000000000000003E-2</v>
      </c>
      <c r="Q1012" s="26" t="str">
        <f>IF(G1012="","",VLOOKUP(G1012,WMS!$E$3:$G$3000,2,FALSE))</f>
        <v>KAS19052802</v>
      </c>
      <c r="R1012" s="26" t="str">
        <f>IF(G1012="","",VLOOKUP(G1012,WMS!$E$3:$G$3000,3,FALSE))</f>
        <v>KAS1905280207</v>
      </c>
      <c r="S1012" s="17" t="str">
        <f>IF(R1012="","",VLOOKUP(R1012,CUSTOMS!$E$3:$N$2548,2,FALSE))</f>
        <v>9503008900</v>
      </c>
      <c r="T1012" s="17" t="str">
        <f>IF(R1012="","",VLOOKUP(R1012,CUSTOMS!$E$3:$N$2548,3,FALSE))</f>
        <v>塑胶玩具</v>
      </c>
      <c r="U1012" s="18">
        <f t="shared" si="163"/>
        <v>3</v>
      </c>
      <c r="V1012" s="18" t="str">
        <f>IF(R1012="","",VLOOKUP(R1012,CUSTOMS!$E$3:$N$2548,5,FALSE))</f>
        <v>千克</v>
      </c>
      <c r="W1012" s="33">
        <f>IF(R1012="","",VLOOKUP(R1012,CUSTOMS!$E$3:$N$2548,6,FALSE))</f>
        <v>86.58</v>
      </c>
      <c r="X1012" s="33">
        <f t="shared" si="164"/>
        <v>259.74</v>
      </c>
      <c r="Y1012" s="18" t="str">
        <f>IF(R1012="","",VLOOKUP(R1012,CUSTOMS!$E$3:$N$2548,8,FALSE))</f>
        <v>美元</v>
      </c>
      <c r="Z1012" s="18" t="str">
        <f>IF(R1012="","",VLOOKUP(R1012,CUSTOMS!$E$3:$N$2548,9,FALSE))</f>
        <v>中国</v>
      </c>
      <c r="AA1012" s="18" t="str">
        <f>IF(R1012="","",VLOOKUP(R1012,CUSTOMS!$E$3:$N$2548,10,FALSE))</f>
        <v>美国</v>
      </c>
      <c r="AB1012" s="33">
        <f>IF(R1012="","",VLOOKUP(G1012,WMS!$E$3:$T$3000,15,FALSE))</f>
        <v>0.25</v>
      </c>
      <c r="AC1012" s="33">
        <f t="shared" si="165"/>
        <v>3</v>
      </c>
      <c r="AD1012" s="33" t="str">
        <f>IF(S1012="","",VLOOKUP(S1012,海关监管条件!$A$1:$B$3000,2,FALSE))</f>
        <v xml:space="preserve">A </v>
      </c>
    </row>
    <row r="1013" spans="1:30">
      <c r="A1013" s="2">
        <v>43684</v>
      </c>
      <c r="B1013" s="2">
        <v>43686</v>
      </c>
      <c r="C1013" s="2" t="s">
        <v>4352</v>
      </c>
      <c r="D1013" s="3" t="s">
        <v>2042</v>
      </c>
      <c r="E1013" s="3" t="s">
        <v>3843</v>
      </c>
      <c r="F1013" s="3" t="s">
        <v>3867</v>
      </c>
      <c r="G1013" s="17" t="str">
        <f t="shared" si="159"/>
        <v>KG-ARI-1904-00125-03217/42705536</v>
      </c>
      <c r="H1013" s="18">
        <f>IF(G1013="","",VLOOKUP(G1013,WMS!$E$3:$Q$3000,7,FALSE))</f>
        <v>4</v>
      </c>
      <c r="I1013" s="18">
        <f>IF(G1013="","",VLOOKUP(G1013,WMS!$E$3:$Q$3000,8,FALSE))</f>
        <v>3.4</v>
      </c>
      <c r="J1013" s="18">
        <f>IF(G1013="","",VLOOKUP(G1013,WMS!$E$3:$Q$3000,13,FALSE))</f>
        <v>4.3999999999999997E-2</v>
      </c>
      <c r="K1013" s="26" t="b">
        <f t="shared" si="160"/>
        <v>1</v>
      </c>
      <c r="L1013" s="7">
        <v>3</v>
      </c>
      <c r="M1013" s="27">
        <f>IF(G1013="","",VLOOKUP(G1013,WMS!$E$3:$U$3000,7,0)*L1013)</f>
        <v>12</v>
      </c>
      <c r="N1013" s="28" t="str">
        <f>IF(G1013="","",VLOOKUP(G1013,WMS!$E$3:$U$3000,17,0))</f>
        <v>A31-103</v>
      </c>
      <c r="O1013" s="29">
        <f t="shared" si="161"/>
        <v>10.199999999999999</v>
      </c>
      <c r="P1013" s="29">
        <f t="shared" si="162"/>
        <v>0.13200000000000001</v>
      </c>
      <c r="Q1013" s="26" t="str">
        <f>IF(G1013="","",VLOOKUP(G1013,WMS!$E$3:$G$3000,2,FALSE))</f>
        <v>KAS19052802</v>
      </c>
      <c r="R1013" s="26" t="str">
        <f>IF(G1013="","",VLOOKUP(G1013,WMS!$E$3:$G$3000,3,FALSE))</f>
        <v>KAS1905280211</v>
      </c>
      <c r="S1013" s="17" t="str">
        <f>IF(R1013="","",VLOOKUP(R1013,CUSTOMS!$E$3:$N$2548,2,FALSE))</f>
        <v>9503008900</v>
      </c>
      <c r="T1013" s="17" t="str">
        <f>IF(R1013="","",VLOOKUP(R1013,CUSTOMS!$E$3:$N$2548,3,FALSE))</f>
        <v>塑胶玩具</v>
      </c>
      <c r="U1013" s="18">
        <f t="shared" si="163"/>
        <v>6</v>
      </c>
      <c r="V1013" s="18" t="str">
        <f>IF(R1013="","",VLOOKUP(R1013,CUSTOMS!$E$3:$N$2548,5,FALSE))</f>
        <v>千克</v>
      </c>
      <c r="W1013" s="33">
        <f>IF(R1013="","",VLOOKUP(R1013,CUSTOMS!$E$3:$N$2548,6,FALSE))</f>
        <v>64.349999999999994</v>
      </c>
      <c r="X1013" s="33">
        <f t="shared" si="164"/>
        <v>386.09999999999997</v>
      </c>
      <c r="Y1013" s="18" t="str">
        <f>IF(R1013="","",VLOOKUP(R1013,CUSTOMS!$E$3:$N$2548,8,FALSE))</f>
        <v>美元</v>
      </c>
      <c r="Z1013" s="18" t="str">
        <f>IF(R1013="","",VLOOKUP(R1013,CUSTOMS!$E$3:$N$2548,9,FALSE))</f>
        <v>中国</v>
      </c>
      <c r="AA1013" s="18" t="str">
        <f>IF(R1013="","",VLOOKUP(R1013,CUSTOMS!$E$3:$N$2548,10,FALSE))</f>
        <v>美国</v>
      </c>
      <c r="AB1013" s="33">
        <f>IF(R1013="","",VLOOKUP(G1013,WMS!$E$3:$T$3000,15,FALSE))</f>
        <v>0.5</v>
      </c>
      <c r="AC1013" s="33">
        <f t="shared" si="165"/>
        <v>6</v>
      </c>
      <c r="AD1013" s="33" t="str">
        <f>IF(S1013="","",VLOOKUP(S1013,海关监管条件!$A$1:$B$3000,2,FALSE))</f>
        <v xml:space="preserve">A </v>
      </c>
    </row>
    <row r="1014" spans="1:30">
      <c r="A1014" s="2">
        <v>43684</v>
      </c>
      <c r="B1014" s="2">
        <v>43686</v>
      </c>
      <c r="C1014" s="2" t="s">
        <v>4352</v>
      </c>
      <c r="D1014" s="3" t="s">
        <v>2042</v>
      </c>
      <c r="E1014" s="3" t="s">
        <v>3843</v>
      </c>
      <c r="F1014" s="3" t="s">
        <v>3868</v>
      </c>
      <c r="G1014" s="17" t="str">
        <f t="shared" si="159"/>
        <v>KG-ARI-1904-00125-03217/42708568</v>
      </c>
      <c r="H1014" s="18">
        <f>IF(G1014="","",VLOOKUP(G1014,WMS!$E$3:$Q$3000,7,FALSE))</f>
        <v>4</v>
      </c>
      <c r="I1014" s="18">
        <f>IF(G1014="","",VLOOKUP(G1014,WMS!$E$3:$Q$3000,8,FALSE))</f>
        <v>1.1499999999999999</v>
      </c>
      <c r="J1014" s="18">
        <f>IF(G1014="","",VLOOKUP(G1014,WMS!$E$3:$Q$3000,13,FALSE))</f>
        <v>8.9999999999999993E-3</v>
      </c>
      <c r="K1014" s="26" t="b">
        <f t="shared" si="160"/>
        <v>1</v>
      </c>
      <c r="L1014" s="7">
        <v>3</v>
      </c>
      <c r="M1014" s="27">
        <f>IF(G1014="","",VLOOKUP(G1014,WMS!$E$3:$U$3000,7,0)*L1014)</f>
        <v>12</v>
      </c>
      <c r="N1014" s="28" t="str">
        <f>IF(G1014="","",VLOOKUP(G1014,WMS!$E$3:$U$3000,17,0))</f>
        <v>A31-103</v>
      </c>
      <c r="O1014" s="29">
        <f t="shared" si="161"/>
        <v>3.4499999999999997</v>
      </c>
      <c r="P1014" s="29">
        <f t="shared" si="162"/>
        <v>2.6999999999999996E-2</v>
      </c>
      <c r="Q1014" s="26" t="str">
        <f>IF(G1014="","",VLOOKUP(G1014,WMS!$E$3:$G$3000,2,FALSE))</f>
        <v>KAS19052802</v>
      </c>
      <c r="R1014" s="26" t="str">
        <f>IF(G1014="","",VLOOKUP(G1014,WMS!$E$3:$G$3000,3,FALSE))</f>
        <v>KAS1905280212</v>
      </c>
      <c r="S1014" s="17" t="str">
        <f>IF(R1014="","",VLOOKUP(R1014,CUSTOMS!$E$3:$N$2548,2,FALSE))</f>
        <v>9503008900</v>
      </c>
      <c r="T1014" s="17" t="str">
        <f>IF(R1014="","",VLOOKUP(R1014,CUSTOMS!$E$3:$N$2548,3,FALSE))</f>
        <v>塑胶玩具</v>
      </c>
      <c r="U1014" s="18">
        <f t="shared" si="163"/>
        <v>2</v>
      </c>
      <c r="V1014" s="18" t="str">
        <f>IF(R1014="","",VLOOKUP(R1014,CUSTOMS!$E$3:$N$2548,5,FALSE))</f>
        <v>千克</v>
      </c>
      <c r="W1014" s="33">
        <f>IF(R1014="","",VLOOKUP(R1014,CUSTOMS!$E$3:$N$2548,6,FALSE))</f>
        <v>70.2</v>
      </c>
      <c r="X1014" s="33">
        <f t="shared" si="164"/>
        <v>140.4</v>
      </c>
      <c r="Y1014" s="18" t="str">
        <f>IF(R1014="","",VLOOKUP(R1014,CUSTOMS!$E$3:$N$2548,8,FALSE))</f>
        <v>美元</v>
      </c>
      <c r="Z1014" s="18" t="str">
        <f>IF(R1014="","",VLOOKUP(R1014,CUSTOMS!$E$3:$N$2548,9,FALSE))</f>
        <v>中国</v>
      </c>
      <c r="AA1014" s="18" t="str">
        <f>IF(R1014="","",VLOOKUP(R1014,CUSTOMS!$E$3:$N$2548,10,FALSE))</f>
        <v>美国</v>
      </c>
      <c r="AB1014" s="33">
        <f>IF(R1014="","",VLOOKUP(G1014,WMS!$E$3:$T$3000,15,FALSE))</f>
        <v>0.16666666666666666</v>
      </c>
      <c r="AC1014" s="33">
        <f t="shared" si="165"/>
        <v>2</v>
      </c>
      <c r="AD1014" s="33" t="str">
        <f>IF(S1014="","",VLOOKUP(S1014,海关监管条件!$A$1:$B$3000,2,FALSE))</f>
        <v xml:space="preserve">A </v>
      </c>
    </row>
    <row r="1015" spans="1:30">
      <c r="A1015" s="2">
        <v>43684</v>
      </c>
      <c r="B1015" s="2">
        <v>43686</v>
      </c>
      <c r="C1015" s="2" t="s">
        <v>4352</v>
      </c>
      <c r="D1015" s="3" t="s">
        <v>2042</v>
      </c>
      <c r="E1015" s="3" t="s">
        <v>3843</v>
      </c>
      <c r="F1015" s="3" t="s">
        <v>3850</v>
      </c>
      <c r="G1015" s="17" t="str">
        <f t="shared" si="159"/>
        <v>KG-ARI-1904-00125-03217/42720461</v>
      </c>
      <c r="H1015" s="18">
        <f>IF(G1015="","",VLOOKUP(G1015,WMS!$E$3:$Q$3000,7,FALSE))</f>
        <v>3</v>
      </c>
      <c r="I1015" s="18">
        <f>IF(G1015="","",VLOOKUP(G1015,WMS!$E$3:$Q$3000,8,FALSE))</f>
        <v>2.6</v>
      </c>
      <c r="J1015" s="18">
        <f>IF(G1015="","",VLOOKUP(G1015,WMS!$E$3:$Q$3000,13,FALSE))</f>
        <v>2.1999999999999999E-2</v>
      </c>
      <c r="K1015" s="26" t="b">
        <f t="shared" si="160"/>
        <v>1</v>
      </c>
      <c r="L1015" s="7">
        <v>3</v>
      </c>
      <c r="M1015" s="27">
        <f>IF(G1015="","",VLOOKUP(G1015,WMS!$E$3:$U$3000,7,0)*L1015)</f>
        <v>9</v>
      </c>
      <c r="N1015" s="28" t="str">
        <f>IF(G1015="","",VLOOKUP(G1015,WMS!$E$3:$U$3000,17,0))</f>
        <v>A31-103</v>
      </c>
      <c r="O1015" s="29">
        <f t="shared" si="161"/>
        <v>7.8000000000000007</v>
      </c>
      <c r="P1015" s="29">
        <f t="shared" si="162"/>
        <v>6.6000000000000003E-2</v>
      </c>
      <c r="Q1015" s="26" t="str">
        <f>IF(G1015="","",VLOOKUP(G1015,WMS!$E$3:$G$3000,2,FALSE))</f>
        <v>KAS19052801</v>
      </c>
      <c r="R1015" s="26" t="str">
        <f>IF(G1015="","",VLOOKUP(G1015,WMS!$E$3:$G$3000,3,FALSE))</f>
        <v>KAS1905280102</v>
      </c>
      <c r="S1015" s="17" t="str">
        <f>IF(R1015="","",VLOOKUP(R1015,CUSTOMS!$E$3:$N$2548,2,FALSE))</f>
        <v>9503008900</v>
      </c>
      <c r="T1015" s="17" t="str">
        <f>IF(R1015="","",VLOOKUP(R1015,CUSTOMS!$E$3:$N$2548,3,FALSE))</f>
        <v>儿童玩具：厨具套装，茶具套裝</v>
      </c>
      <c r="U1015" s="18">
        <f t="shared" si="163"/>
        <v>9</v>
      </c>
      <c r="V1015" s="18" t="str">
        <f>IF(R1015="","",VLOOKUP(R1015,CUSTOMS!$E$3:$N$2548,5,FALSE))</f>
        <v>个</v>
      </c>
      <c r="W1015" s="33">
        <f>IF(R1015="","",VLOOKUP(R1015,CUSTOMS!$E$3:$N$2548,6,FALSE))</f>
        <v>0.5</v>
      </c>
      <c r="X1015" s="33">
        <f t="shared" si="164"/>
        <v>4.5</v>
      </c>
      <c r="Y1015" s="18" t="str">
        <f>IF(R1015="","",VLOOKUP(R1015,CUSTOMS!$E$3:$N$2548,8,FALSE))</f>
        <v>美元</v>
      </c>
      <c r="Z1015" s="18" t="str">
        <f>IF(R1015="","",VLOOKUP(R1015,CUSTOMS!$E$3:$N$2548,9,FALSE))</f>
        <v>中国</v>
      </c>
      <c r="AA1015" s="18" t="str">
        <f>IF(R1015="","",VLOOKUP(R1015,CUSTOMS!$E$3:$N$2548,10,FALSE))</f>
        <v>美国</v>
      </c>
      <c r="AB1015" s="33">
        <f>IF(R1015="","",VLOOKUP(G1015,WMS!$E$3:$T$3000,15,FALSE))</f>
        <v>0.55555555555555558</v>
      </c>
      <c r="AC1015" s="33">
        <f t="shared" si="165"/>
        <v>5</v>
      </c>
      <c r="AD1015" s="33" t="str">
        <f>IF(S1015="","",VLOOKUP(S1015,海关监管条件!$A$1:$B$3000,2,FALSE))</f>
        <v xml:space="preserve">A </v>
      </c>
    </row>
    <row r="1016" spans="1:30">
      <c r="A1016" s="2">
        <v>43692</v>
      </c>
      <c r="B1016" s="2">
        <v>43696</v>
      </c>
      <c r="C1016" s="2" t="s">
        <v>4367</v>
      </c>
      <c r="D1016" s="19" t="s">
        <v>395</v>
      </c>
      <c r="E1016" s="19" t="s">
        <v>2714</v>
      </c>
      <c r="F1016" s="19" t="s">
        <v>2917</v>
      </c>
      <c r="G1016" s="17" t="str">
        <f t="shared" si="159"/>
        <v>KG-ARI-1808-00019-00202/42494652Q</v>
      </c>
      <c r="H1016" s="18">
        <f>IF(G1016="","",VLOOKUP(G1016,WMS!$E$3:$Q$3000,7,FALSE))</f>
        <v>8</v>
      </c>
      <c r="I1016" s="18">
        <f>IF(G1016="","",VLOOKUP(G1016,WMS!$E$3:$Q$3000,8,FALSE))</f>
        <v>3.5</v>
      </c>
      <c r="J1016" s="18">
        <f>IF(G1016="","",VLOOKUP(G1016,WMS!$E$3:$Q$3000,13,FALSE))</f>
        <v>6.6000000000000003E-2</v>
      </c>
      <c r="K1016" s="26" t="b">
        <f t="shared" si="160"/>
        <v>1</v>
      </c>
      <c r="L1016" s="7">
        <v>3</v>
      </c>
      <c r="M1016" s="27">
        <f>IF(G1016="","",VLOOKUP(G1016,WMS!$E$3:$U$3000,7,0)*L1016)</f>
        <v>24</v>
      </c>
      <c r="N1016" s="28" t="str">
        <f>IF(G1016="","",VLOOKUP(G1016,WMS!$E$3:$U$3000,17,0))</f>
        <v>A38-201</v>
      </c>
      <c r="O1016" s="29">
        <f t="shared" si="161"/>
        <v>10.5</v>
      </c>
      <c r="P1016" s="29">
        <f t="shared" si="162"/>
        <v>0.19800000000000001</v>
      </c>
      <c r="Q1016" s="26" t="str">
        <f>IF(G1016="","",VLOOKUP(G1016,WMS!$E$3:$G$3000,2,FALSE))</f>
        <v>KAS18112901</v>
      </c>
      <c r="R1016" s="26" t="str">
        <f>IF(G1016="","",VLOOKUP(G1016,WMS!$E$3:$G$3000,3,FALSE))</f>
        <v>KAS18112901431</v>
      </c>
      <c r="S1016" s="17" t="str">
        <f>IF(R1016="","",VLOOKUP(R1016,CUSTOMS!$E$3:$N$2548,2,FALSE))</f>
        <v>7324900000</v>
      </c>
      <c r="T1016" s="17" t="str">
        <f>IF(R1016="","",VLOOKUP(R1016,CUSTOMS!$E$3:$N$2548,3,FALSE))</f>
        <v>不锈钢纸巾筒</v>
      </c>
      <c r="U1016" s="18">
        <f t="shared" si="163"/>
        <v>24</v>
      </c>
      <c r="V1016" s="18" t="str">
        <f>IF(R1016="","",VLOOKUP(R1016,CUSTOMS!$E$3:$N$2548,5,FALSE))</f>
        <v>只</v>
      </c>
      <c r="W1016" s="33">
        <f>IF(R1016="","",VLOOKUP(R1016,CUSTOMS!$E$3:$N$2548,6,FALSE))</f>
        <v>1.17</v>
      </c>
      <c r="X1016" s="33">
        <f t="shared" si="164"/>
        <v>28.08</v>
      </c>
      <c r="Y1016" s="18" t="str">
        <f>IF(R1016="","",VLOOKUP(R1016,CUSTOMS!$E$3:$N$2548,8,FALSE))</f>
        <v>美元</v>
      </c>
      <c r="Z1016" s="18" t="str">
        <f>IF(R1016="","",VLOOKUP(R1016,CUSTOMS!$E$3:$N$2548,9,FALSE))</f>
        <v>中国</v>
      </c>
      <c r="AA1016" s="18" t="str">
        <f>IF(R1016="","",VLOOKUP(R1016,CUSTOMS!$E$3:$N$2548,10,FALSE))</f>
        <v>中国</v>
      </c>
      <c r="AB1016" s="33">
        <f>IF(R1016="","",VLOOKUP(G1016,WMS!$E$3:$T$3000,15,FALSE))</f>
        <v>0.35000000000000003</v>
      </c>
      <c r="AC1016" s="33">
        <f t="shared" si="165"/>
        <v>8.4</v>
      </c>
      <c r="AD1016" s="33" t="str">
        <f>IF(S1016="","",VLOOKUP(S1016,海关监管条件!$A$1:$B$3000,2,FALSE))</f>
        <v xml:space="preserve">无 </v>
      </c>
    </row>
    <row r="1017" spans="1:30">
      <c r="A1017" s="2">
        <v>43692</v>
      </c>
      <c r="B1017" s="2">
        <v>43696</v>
      </c>
      <c r="C1017" s="2" t="s">
        <v>4367</v>
      </c>
      <c r="D1017" s="19" t="s">
        <v>395</v>
      </c>
      <c r="E1017" s="19" t="s">
        <v>2714</v>
      </c>
      <c r="F1017" s="19" t="s">
        <v>2913</v>
      </c>
      <c r="G1017" s="17" t="str">
        <f t="shared" si="159"/>
        <v>KG-ARI-1808-00019-00202/42494683Q</v>
      </c>
      <c r="H1017" s="18">
        <f>IF(G1017="","",VLOOKUP(G1017,WMS!$E$3:$Q$3000,7,FALSE))</f>
        <v>24</v>
      </c>
      <c r="I1017" s="18">
        <f>IF(G1017="","",VLOOKUP(G1017,WMS!$E$3:$Q$3000,8,FALSE))</f>
        <v>8.4</v>
      </c>
      <c r="J1017" s="18">
        <f>IF(G1017="","",VLOOKUP(G1017,WMS!$E$3:$Q$3000,13,FALSE))</f>
        <v>6.3E-2</v>
      </c>
      <c r="K1017" s="26" t="b">
        <f t="shared" si="160"/>
        <v>1</v>
      </c>
      <c r="L1017" s="7">
        <v>1</v>
      </c>
      <c r="M1017" s="27">
        <f>IF(G1017="","",VLOOKUP(G1017,WMS!$E$3:$U$3000,7,0)*L1017)</f>
        <v>24</v>
      </c>
      <c r="N1017" s="28" t="str">
        <f>IF(G1017="","",VLOOKUP(G1017,WMS!$E$3:$U$3000,17,0))</f>
        <v>A38-201</v>
      </c>
      <c r="O1017" s="29">
        <f t="shared" si="161"/>
        <v>8.4</v>
      </c>
      <c r="P1017" s="29">
        <f t="shared" si="162"/>
        <v>6.3E-2</v>
      </c>
      <c r="Q1017" s="26" t="str">
        <f>IF(G1017="","",VLOOKUP(G1017,WMS!$E$3:$G$3000,2,FALSE))</f>
        <v>KAS18112901</v>
      </c>
      <c r="R1017" s="26" t="str">
        <f>IF(G1017="","",VLOOKUP(G1017,WMS!$E$3:$G$3000,3,FALSE))</f>
        <v>KAS18112901391</v>
      </c>
      <c r="S1017" s="17" t="str">
        <f>IF(R1017="","",VLOOKUP(R1017,CUSTOMS!$E$3:$N$2548,2,FALSE))</f>
        <v>9603909090</v>
      </c>
      <c r="T1017" s="17" t="str">
        <f>IF(R1017="","",VLOOKUP(R1017,CUSTOMS!$E$3:$N$2548,3,FALSE))</f>
        <v>马桶刷连不锈钢筒套装</v>
      </c>
      <c r="U1017" s="18">
        <f t="shared" si="163"/>
        <v>24</v>
      </c>
      <c r="V1017" s="18" t="str">
        <f>IF(R1017="","",VLOOKUP(R1017,CUSTOMS!$E$3:$N$2548,5,FALSE))</f>
        <v>套</v>
      </c>
      <c r="W1017" s="33">
        <f>IF(R1017="","",VLOOKUP(R1017,CUSTOMS!$E$3:$N$2548,6,FALSE))</f>
        <v>1.01</v>
      </c>
      <c r="X1017" s="33">
        <f t="shared" si="164"/>
        <v>24.240000000000002</v>
      </c>
      <c r="Y1017" s="18" t="str">
        <f>IF(R1017="","",VLOOKUP(R1017,CUSTOMS!$E$3:$N$2548,8,FALSE))</f>
        <v>美元</v>
      </c>
      <c r="Z1017" s="18" t="str">
        <f>IF(R1017="","",VLOOKUP(R1017,CUSTOMS!$E$3:$N$2548,9,FALSE))</f>
        <v>中国</v>
      </c>
      <c r="AA1017" s="18" t="str">
        <f>IF(R1017="","",VLOOKUP(R1017,CUSTOMS!$E$3:$N$2548,10,FALSE))</f>
        <v>中国</v>
      </c>
      <c r="AB1017" s="33">
        <f>IF(R1017="","",VLOOKUP(G1017,WMS!$E$3:$T$3000,15,FALSE))</f>
        <v>0.31666666666666726</v>
      </c>
      <c r="AC1017" s="33">
        <f t="shared" si="165"/>
        <v>7.6000000000000139</v>
      </c>
      <c r="AD1017" s="33" t="str">
        <f>IF(S1017="","",VLOOKUP(S1017,海关监管条件!$A$1:$B$3000,2,FALSE))</f>
        <v>无</v>
      </c>
    </row>
    <row r="1018" spans="1:30">
      <c r="A1018" s="2">
        <v>43692</v>
      </c>
      <c r="B1018" s="2">
        <v>43696</v>
      </c>
      <c r="C1018" s="2" t="s">
        <v>4367</v>
      </c>
      <c r="D1018" s="19" t="s">
        <v>395</v>
      </c>
      <c r="E1018" s="19" t="s">
        <v>2714</v>
      </c>
      <c r="F1018" s="19" t="s">
        <v>2826</v>
      </c>
      <c r="G1018" s="17" t="str">
        <f t="shared" si="159"/>
        <v>KG-ARI-1808-00019-00202/42581420Q</v>
      </c>
      <c r="H1018" s="18">
        <f>IF(G1018="","",VLOOKUP(G1018,WMS!$E$3:$Q$3000,7,FALSE))</f>
        <v>4</v>
      </c>
      <c r="I1018" s="18">
        <f>IF(G1018="","",VLOOKUP(G1018,WMS!$E$3:$Q$3000,8,FALSE))</f>
        <v>3.5</v>
      </c>
      <c r="J1018" s="18">
        <f>IF(G1018="","",VLOOKUP(G1018,WMS!$E$3:$Q$3000,13,FALSE))</f>
        <v>4.2000000000000003E-2</v>
      </c>
      <c r="K1018" s="26" t="b">
        <f t="shared" si="160"/>
        <v>1</v>
      </c>
      <c r="L1018" s="7">
        <v>4</v>
      </c>
      <c r="M1018" s="27">
        <f>IF(G1018="","",VLOOKUP(G1018,WMS!$E$3:$U$3000,7,0)*L1018)</f>
        <v>16</v>
      </c>
      <c r="N1018" s="28" t="str">
        <f>IF(G1018="","",VLOOKUP(G1018,WMS!$E$3:$U$3000,17,0))</f>
        <v>A07-101</v>
      </c>
      <c r="O1018" s="29">
        <f t="shared" si="161"/>
        <v>14</v>
      </c>
      <c r="P1018" s="29">
        <f t="shared" si="162"/>
        <v>0.16800000000000001</v>
      </c>
      <c r="Q1018" s="26" t="str">
        <f>IF(G1018="","",VLOOKUP(G1018,WMS!$E$3:$G$3000,2,FALSE))</f>
        <v>KAS18112901</v>
      </c>
      <c r="R1018" s="26" t="str">
        <f>IF(G1018="","",VLOOKUP(G1018,WMS!$E$3:$G$3000,3,FALSE))</f>
        <v>KAS18112901091</v>
      </c>
      <c r="S1018" s="17" t="str">
        <f>IF(R1018="","",VLOOKUP(R1018,CUSTOMS!$E$3:$N$2548,2,FALSE))</f>
        <v>7323990000</v>
      </c>
      <c r="T1018" s="17" t="str">
        <f>IF(R1018="","",VLOOKUP(R1018,CUSTOMS!$E$3:$N$2548,3,FALSE))</f>
        <v>铁制狗粮桶</v>
      </c>
      <c r="U1018" s="18">
        <f t="shared" si="163"/>
        <v>16</v>
      </c>
      <c r="V1018" s="18" t="str">
        <f>IF(R1018="","",VLOOKUP(R1018,CUSTOMS!$E$3:$N$2548,5,FALSE))</f>
        <v>只</v>
      </c>
      <c r="W1018" s="33">
        <f>IF(R1018="","",VLOOKUP(R1018,CUSTOMS!$E$3:$N$2548,6,FALSE))</f>
        <v>3.07</v>
      </c>
      <c r="X1018" s="33">
        <f t="shared" si="164"/>
        <v>49.12</v>
      </c>
      <c r="Y1018" s="18" t="str">
        <f>IF(R1018="","",VLOOKUP(R1018,CUSTOMS!$E$3:$N$2548,8,FALSE))</f>
        <v>美元</v>
      </c>
      <c r="Z1018" s="18" t="str">
        <f>IF(R1018="","",VLOOKUP(R1018,CUSTOMS!$E$3:$N$2548,9,FALSE))</f>
        <v>中国</v>
      </c>
      <c r="AA1018" s="18" t="str">
        <f>IF(R1018="","",VLOOKUP(R1018,CUSTOMS!$E$3:$N$2548,10,FALSE))</f>
        <v>中国</v>
      </c>
      <c r="AB1018" s="33">
        <f>IF(R1018="","",VLOOKUP(G1018,WMS!$E$3:$T$3000,15,FALSE))</f>
        <v>0.57062500000000005</v>
      </c>
      <c r="AC1018" s="33">
        <f t="shared" si="165"/>
        <v>9.1300000000000008</v>
      </c>
      <c r="AD1018" s="33" t="str">
        <f>IF(S1018="","",VLOOKUP(S1018,海关监管条件!$A$1:$B$3000,2,FALSE))</f>
        <v>A</v>
      </c>
    </row>
    <row r="1019" spans="1:30">
      <c r="A1019" s="2">
        <v>43692</v>
      </c>
      <c r="B1019" s="2">
        <v>43696</v>
      </c>
      <c r="C1019" s="2" t="s">
        <v>4367</v>
      </c>
      <c r="D1019" s="19" t="s">
        <v>395</v>
      </c>
      <c r="E1019" s="19" t="s">
        <v>2918</v>
      </c>
      <c r="F1019" s="19" t="s">
        <v>2919</v>
      </c>
      <c r="G1019" s="17" t="str">
        <f t="shared" si="159"/>
        <v>KG-ARI-1808-00019-00203/41872215Q</v>
      </c>
      <c r="H1019" s="18">
        <f>IF(G1019="","",VLOOKUP(G1019,WMS!$E$3:$Q$3000,7,FALSE))</f>
        <v>6</v>
      </c>
      <c r="I1019" s="18">
        <f>IF(G1019="","",VLOOKUP(G1019,WMS!$E$3:$Q$3000,8,FALSE))</f>
        <v>2.75</v>
      </c>
      <c r="J1019" s="18">
        <f>IF(G1019="","",VLOOKUP(G1019,WMS!$E$3:$Q$3000,13,FALSE))</f>
        <v>2.5999999999999999E-2</v>
      </c>
      <c r="K1019" s="26" t="b">
        <f t="shared" si="160"/>
        <v>1</v>
      </c>
      <c r="L1019" s="7">
        <v>1</v>
      </c>
      <c r="M1019" s="27">
        <f>IF(G1019="","",VLOOKUP(G1019,WMS!$E$3:$U$3000,7,0)*L1019)</f>
        <v>6</v>
      </c>
      <c r="N1019" s="28" t="str">
        <f>IF(G1019="","",VLOOKUP(G1019,WMS!$E$3:$U$3000,17,0))</f>
        <v>A12-301</v>
      </c>
      <c r="O1019" s="29">
        <f t="shared" si="161"/>
        <v>2.75</v>
      </c>
      <c r="P1019" s="29">
        <f t="shared" si="162"/>
        <v>2.5999999999999999E-2</v>
      </c>
      <c r="Q1019" s="26" t="str">
        <f>IF(G1019="","",VLOOKUP(G1019,WMS!$E$3:$G$3000,2,FALSE))</f>
        <v>KAS18112901</v>
      </c>
      <c r="R1019" s="26" t="str">
        <f>IF(G1019="","",VLOOKUP(G1019,WMS!$E$3:$G$3000,3,FALSE))</f>
        <v>KAS18112901421</v>
      </c>
      <c r="S1019" s="17" t="str">
        <f>IF(R1019="","",VLOOKUP(R1019,CUSTOMS!$E$3:$N$2548,2,FALSE))</f>
        <v>7324900000</v>
      </c>
      <c r="T1019" s="17" t="str">
        <f>IF(R1019="","",VLOOKUP(R1019,CUSTOMS!$E$3:$N$2548,3,FALSE))</f>
        <v>铁制浴室架</v>
      </c>
      <c r="U1019" s="18">
        <f t="shared" si="163"/>
        <v>6</v>
      </c>
      <c r="V1019" s="18" t="str">
        <f>IF(R1019="","",VLOOKUP(R1019,CUSTOMS!$E$3:$N$2548,5,FALSE))</f>
        <v>只</v>
      </c>
      <c r="W1019" s="33">
        <f>IF(R1019="","",VLOOKUP(R1019,CUSTOMS!$E$3:$N$2548,6,FALSE))</f>
        <v>1.4241263940520399</v>
      </c>
      <c r="X1019" s="33">
        <f t="shared" si="164"/>
        <v>8.5447583643122389</v>
      </c>
      <c r="Y1019" s="18" t="str">
        <f>IF(R1019="","",VLOOKUP(R1019,CUSTOMS!$E$3:$N$2548,8,FALSE))</f>
        <v>美元</v>
      </c>
      <c r="Z1019" s="18" t="str">
        <f>IF(R1019="","",VLOOKUP(R1019,CUSTOMS!$E$3:$N$2548,9,FALSE))</f>
        <v>中国</v>
      </c>
      <c r="AA1019" s="18" t="str">
        <f>IF(R1019="","",VLOOKUP(R1019,CUSTOMS!$E$3:$N$2548,10,FALSE))</f>
        <v>中国</v>
      </c>
      <c r="AB1019" s="33">
        <f>IF(R1019="","",VLOOKUP(G1019,WMS!$E$3:$T$3000,15,FALSE))</f>
        <v>0.32</v>
      </c>
      <c r="AC1019" s="33">
        <f t="shared" si="165"/>
        <v>1.92</v>
      </c>
      <c r="AD1019" s="33" t="str">
        <f>IF(S1019="","",VLOOKUP(S1019,海关监管条件!$A$1:$B$3000,2,FALSE))</f>
        <v xml:space="preserve">无 </v>
      </c>
    </row>
    <row r="1020" spans="1:30">
      <c r="A1020" s="2">
        <v>43692</v>
      </c>
      <c r="B1020" s="2">
        <v>43696</v>
      </c>
      <c r="C1020" s="2" t="s">
        <v>4367</v>
      </c>
      <c r="D1020" s="19" t="s">
        <v>395</v>
      </c>
      <c r="E1020" s="19" t="s">
        <v>2920</v>
      </c>
      <c r="F1020" s="19" t="s">
        <v>2923</v>
      </c>
      <c r="G1020" s="17" t="str">
        <f t="shared" si="159"/>
        <v>KG-ARI-1808-00019-00276/42634805Q</v>
      </c>
      <c r="H1020" s="18">
        <f>IF(G1020="","",VLOOKUP(G1020,WMS!$E$3:$Q$3000,7,FALSE))</f>
        <v>6</v>
      </c>
      <c r="I1020" s="18">
        <f>IF(G1020="","",VLOOKUP(G1020,WMS!$E$3:$Q$3000,8,FALSE))</f>
        <v>1.7</v>
      </c>
      <c r="J1020" s="18">
        <f>IF(G1020="","",VLOOKUP(G1020,WMS!$E$3:$Q$3000,13,FALSE))</f>
        <v>1.0999999999999999E-2</v>
      </c>
      <c r="K1020" s="26" t="b">
        <f t="shared" si="160"/>
        <v>1</v>
      </c>
      <c r="L1020" s="7">
        <v>7</v>
      </c>
      <c r="M1020" s="27">
        <f>IF(G1020="","",VLOOKUP(G1020,WMS!$E$3:$U$3000,7,0)*L1020)</f>
        <v>42</v>
      </c>
      <c r="N1020" s="28" t="str">
        <f>IF(G1020="","",VLOOKUP(G1020,WMS!$E$3:$U$3000,17,0))</f>
        <v>A43-101</v>
      </c>
      <c r="O1020" s="29">
        <f t="shared" si="161"/>
        <v>11.9</v>
      </c>
      <c r="P1020" s="29">
        <f t="shared" si="162"/>
        <v>7.6999999999999999E-2</v>
      </c>
      <c r="Q1020" s="26" t="str">
        <f>IF(G1020="","",VLOOKUP(G1020,WMS!$E$3:$G$3000,2,FALSE))</f>
        <v>KAS18112901</v>
      </c>
      <c r="R1020" s="26" t="str">
        <f>IF(G1020="","",VLOOKUP(G1020,WMS!$E$3:$G$3000,3,FALSE))</f>
        <v>KAS18112901461</v>
      </c>
      <c r="S1020" s="17" t="str">
        <f>IF(R1020="","",VLOOKUP(R1020,CUSTOMS!$E$3:$N$2548,2,FALSE))</f>
        <v>9505900000</v>
      </c>
      <c r="T1020" s="17" t="str">
        <f>IF(R1020="","",VLOOKUP(R1020,CUSTOMS!$E$3:$N$2548,3,FALSE))</f>
        <v>娱乐用品|面具</v>
      </c>
      <c r="U1020" s="18">
        <f t="shared" si="163"/>
        <v>42</v>
      </c>
      <c r="V1020" s="18" t="str">
        <f>IF(R1020="","",VLOOKUP(R1020,CUSTOMS!$E$3:$N$2548,5,FALSE))</f>
        <v>个</v>
      </c>
      <c r="W1020" s="33">
        <f>IF(R1020="","",VLOOKUP(R1020,CUSTOMS!$E$3:$N$2548,6,FALSE))</f>
        <v>3.0312676056338002</v>
      </c>
      <c r="X1020" s="33">
        <f t="shared" si="164"/>
        <v>127.31323943661961</v>
      </c>
      <c r="Y1020" s="18" t="str">
        <f>IF(R1020="","",VLOOKUP(R1020,CUSTOMS!$E$3:$N$2548,8,FALSE))</f>
        <v>美元</v>
      </c>
      <c r="Z1020" s="18" t="str">
        <f>IF(R1020="","",VLOOKUP(R1020,CUSTOMS!$E$3:$N$2548,9,FALSE))</f>
        <v>中国</v>
      </c>
      <c r="AA1020" s="18" t="str">
        <f>IF(R1020="","",VLOOKUP(R1020,CUSTOMS!$E$3:$N$2548,10,FALSE))</f>
        <v>中国</v>
      </c>
      <c r="AB1020" s="33">
        <f>IF(R1020="","",VLOOKUP(G1020,WMS!$E$3:$T$3000,15,FALSE))</f>
        <v>0.23300000000000001</v>
      </c>
      <c r="AC1020" s="33">
        <f t="shared" si="165"/>
        <v>9.7860000000000014</v>
      </c>
      <c r="AD1020" s="33" t="str">
        <f>IF(S1020="","",VLOOKUP(S1020,海关监管条件!$A$1:$B$3000,2,FALSE))</f>
        <v xml:space="preserve">无 </v>
      </c>
    </row>
    <row r="1021" spans="1:30">
      <c r="A1021" s="2">
        <v>43692</v>
      </c>
      <c r="B1021" s="2">
        <v>43696</v>
      </c>
      <c r="C1021" s="2" t="s">
        <v>4367</v>
      </c>
      <c r="D1021" s="19" t="s">
        <v>395</v>
      </c>
      <c r="E1021" s="19" t="s">
        <v>2920</v>
      </c>
      <c r="F1021" s="19" t="s">
        <v>2924</v>
      </c>
      <c r="G1021" s="17" t="str">
        <f t="shared" si="159"/>
        <v>KG-ARI-1808-00019-00276/42634812Q</v>
      </c>
      <c r="H1021" s="18">
        <f>IF(G1021="","",VLOOKUP(G1021,WMS!$E$3:$Q$3000,7,FALSE))</f>
        <v>6</v>
      </c>
      <c r="I1021" s="18">
        <f>IF(G1021="","",VLOOKUP(G1021,WMS!$E$3:$Q$3000,8,FALSE))</f>
        <v>1.9</v>
      </c>
      <c r="J1021" s="18">
        <f>IF(G1021="","",VLOOKUP(G1021,WMS!$E$3:$Q$3000,13,FALSE))</f>
        <v>1.2999999999999999E-2</v>
      </c>
      <c r="K1021" s="26" t="b">
        <f t="shared" si="160"/>
        <v>1</v>
      </c>
      <c r="L1021" s="7">
        <v>6</v>
      </c>
      <c r="M1021" s="27">
        <f>IF(G1021="","",VLOOKUP(G1021,WMS!$E$3:$U$3000,7,0)*L1021)</f>
        <v>36</v>
      </c>
      <c r="N1021" s="28" t="str">
        <f>IF(G1021="","",VLOOKUP(G1021,WMS!$E$3:$U$3000,17,0))</f>
        <v>A43-101</v>
      </c>
      <c r="O1021" s="29">
        <f t="shared" si="161"/>
        <v>11.399999999999999</v>
      </c>
      <c r="P1021" s="29">
        <f t="shared" si="162"/>
        <v>7.8E-2</v>
      </c>
      <c r="Q1021" s="26" t="str">
        <f>IF(G1021="","",VLOOKUP(G1021,WMS!$E$3:$G$3000,2,FALSE))</f>
        <v>KAS18112901</v>
      </c>
      <c r="R1021" s="26" t="str">
        <f>IF(G1021="","",VLOOKUP(G1021,WMS!$E$3:$G$3000,3,FALSE))</f>
        <v>KAS18112901461</v>
      </c>
      <c r="S1021" s="17" t="str">
        <f>IF(R1021="","",VLOOKUP(R1021,CUSTOMS!$E$3:$N$2548,2,FALSE))</f>
        <v>9505900000</v>
      </c>
      <c r="T1021" s="17" t="str">
        <f>IF(R1021="","",VLOOKUP(R1021,CUSTOMS!$E$3:$N$2548,3,FALSE))</f>
        <v>娱乐用品|面具</v>
      </c>
      <c r="U1021" s="18">
        <f t="shared" si="163"/>
        <v>36</v>
      </c>
      <c r="V1021" s="18" t="str">
        <f>IF(R1021="","",VLOOKUP(R1021,CUSTOMS!$E$3:$N$2548,5,FALSE))</f>
        <v>个</v>
      </c>
      <c r="W1021" s="33">
        <f>IF(R1021="","",VLOOKUP(R1021,CUSTOMS!$E$3:$N$2548,6,FALSE))</f>
        <v>3.0312676056338002</v>
      </c>
      <c r="X1021" s="33">
        <f t="shared" si="164"/>
        <v>109.12563380281681</v>
      </c>
      <c r="Y1021" s="18" t="str">
        <f>IF(R1021="","",VLOOKUP(R1021,CUSTOMS!$E$3:$N$2548,8,FALSE))</f>
        <v>美元</v>
      </c>
      <c r="Z1021" s="18" t="str">
        <f>IF(R1021="","",VLOOKUP(R1021,CUSTOMS!$E$3:$N$2548,9,FALSE))</f>
        <v>中国</v>
      </c>
      <c r="AA1021" s="18" t="str">
        <f>IF(R1021="","",VLOOKUP(R1021,CUSTOMS!$E$3:$N$2548,10,FALSE))</f>
        <v>中国</v>
      </c>
      <c r="AB1021" s="33">
        <f>IF(R1021="","",VLOOKUP(G1021,WMS!$E$3:$T$3000,15,FALSE))</f>
        <v>0.25</v>
      </c>
      <c r="AC1021" s="33">
        <f t="shared" si="165"/>
        <v>9</v>
      </c>
      <c r="AD1021" s="33" t="str">
        <f>IF(S1021="","",VLOOKUP(S1021,海关监管条件!$A$1:$B$3000,2,FALSE))</f>
        <v xml:space="preserve">无 </v>
      </c>
    </row>
    <row r="1022" spans="1:30">
      <c r="A1022" s="2">
        <v>43692</v>
      </c>
      <c r="B1022" s="2">
        <v>43696</v>
      </c>
      <c r="C1022" s="2" t="s">
        <v>4367</v>
      </c>
      <c r="D1022" s="19" t="s">
        <v>213</v>
      </c>
      <c r="E1022" s="19" t="s">
        <v>2673</v>
      </c>
      <c r="F1022" s="19" t="s">
        <v>2681</v>
      </c>
      <c r="G1022" s="17" t="str">
        <f t="shared" si="159"/>
        <v>KG-ARI-1808-00019-00323/42298298</v>
      </c>
      <c r="H1022" s="18">
        <f>IF(G1022="","",VLOOKUP(G1022,WMS!$E$3:$Q$3000,7,FALSE))</f>
        <v>12</v>
      </c>
      <c r="I1022" s="18">
        <f>IF(G1022="","",VLOOKUP(G1022,WMS!$E$3:$Q$3000,8,FALSE))</f>
        <v>2.5</v>
      </c>
      <c r="J1022" s="18">
        <f>IF(G1022="","",VLOOKUP(G1022,WMS!$E$3:$Q$3000,13,FALSE))</f>
        <v>1.2E-2</v>
      </c>
      <c r="K1022" s="26" t="b">
        <f t="shared" si="160"/>
        <v>1</v>
      </c>
      <c r="L1022" s="7">
        <v>1</v>
      </c>
      <c r="M1022" s="27">
        <f>IF(G1022="","",VLOOKUP(G1022,WMS!$E$3:$U$3000,7,0)*L1022)</f>
        <v>12</v>
      </c>
      <c r="N1022" s="28" t="str">
        <f>IF(G1022="","",VLOOKUP(G1022,WMS!$E$3:$U$3000,17,0))</f>
        <v>A18-102</v>
      </c>
      <c r="O1022" s="29">
        <f t="shared" si="161"/>
        <v>2.5</v>
      </c>
      <c r="P1022" s="29">
        <f t="shared" si="162"/>
        <v>1.2E-2</v>
      </c>
      <c r="Q1022" s="26" t="str">
        <f>IF(G1022="","",VLOOKUP(G1022,WMS!$E$3:$G$3000,2,FALSE))</f>
        <v>KAS180081002</v>
      </c>
      <c r="R1022" s="26" t="str">
        <f>IF(G1022="","",VLOOKUP(G1022,WMS!$E$3:$G$3000,3,FALSE))</f>
        <v>KAS18008100206</v>
      </c>
      <c r="S1022" s="17" t="str">
        <f>IF(R1022="","",VLOOKUP(R1022,CUSTOMS!$E$3:$N$2548,2,FALSE))</f>
        <v>9105110000</v>
      </c>
      <c r="T1022" s="17" t="str">
        <f>IF(R1022="","",VLOOKUP(R1022,CUSTOMS!$E$3:$N$2548,3,FALSE))</f>
        <v>电子闹钟</v>
      </c>
      <c r="U1022" s="18">
        <f t="shared" si="163"/>
        <v>12</v>
      </c>
      <c r="V1022" s="18" t="str">
        <f>IF(R1022="","",VLOOKUP(R1022,CUSTOMS!$E$3:$N$2548,5,FALSE))</f>
        <v>只</v>
      </c>
      <c r="W1022" s="33">
        <f>IF(R1022="","",VLOOKUP(R1022,CUSTOMS!$E$3:$N$2548,6,FALSE))</f>
        <v>3.15</v>
      </c>
      <c r="X1022" s="33">
        <f t="shared" si="164"/>
        <v>37.799999999999997</v>
      </c>
      <c r="Y1022" s="18" t="str">
        <f>IF(R1022="","",VLOOKUP(R1022,CUSTOMS!$E$3:$N$2548,8,FALSE))</f>
        <v>美元</v>
      </c>
      <c r="Z1022" s="18" t="str">
        <f>IF(R1022="","",VLOOKUP(R1022,CUSTOMS!$E$3:$N$2548,9,FALSE))</f>
        <v>中国</v>
      </c>
      <c r="AA1022" s="18" t="str">
        <f>IF(R1022="","",VLOOKUP(R1022,CUSTOMS!$E$3:$N$2548,10,FALSE))</f>
        <v>中国</v>
      </c>
      <c r="AB1022" s="33">
        <f>IF(R1022="","",VLOOKUP(G1022,WMS!$E$3:$T$3000,15,FALSE))</f>
        <v>0.17324561403508773</v>
      </c>
      <c r="AC1022" s="33">
        <f t="shared" si="165"/>
        <v>2.0789473684210527</v>
      </c>
      <c r="AD1022" s="33" t="str">
        <f>IF(S1022="","",VLOOKUP(S1022,海关监管条件!$A$1:$B$3000,2,FALSE))</f>
        <v xml:space="preserve">无 </v>
      </c>
    </row>
    <row r="1023" spans="1:30">
      <c r="A1023" s="2">
        <v>43692</v>
      </c>
      <c r="B1023" s="2">
        <v>43696</v>
      </c>
      <c r="C1023" s="2" t="s">
        <v>4367</v>
      </c>
      <c r="D1023" s="19" t="s">
        <v>367</v>
      </c>
      <c r="E1023" s="19" t="s">
        <v>2778</v>
      </c>
      <c r="F1023" s="19">
        <v>42499947</v>
      </c>
      <c r="G1023" s="17" t="str">
        <f t="shared" si="159"/>
        <v>KG-ARI-1808-00019-00372/42499947</v>
      </c>
      <c r="H1023" s="18">
        <f>IF(G1023="","",VLOOKUP(G1023,WMS!$E$3:$Q$3000,7,FALSE))</f>
        <v>8</v>
      </c>
      <c r="I1023" s="18">
        <f>IF(G1023="","",VLOOKUP(G1023,WMS!$E$3:$Q$3000,8,FALSE))</f>
        <v>3.95</v>
      </c>
      <c r="J1023" s="18">
        <f>IF(G1023="","",VLOOKUP(G1023,WMS!$E$3:$Q$3000,13,FALSE))</f>
        <v>1.6E-2</v>
      </c>
      <c r="K1023" s="26" t="b">
        <f t="shared" si="160"/>
        <v>1</v>
      </c>
      <c r="L1023" s="7">
        <v>13</v>
      </c>
      <c r="M1023" s="27">
        <f>IF(G1023="","",VLOOKUP(G1023,WMS!$E$3:$U$3000,7,0)*L1023)</f>
        <v>104</v>
      </c>
      <c r="N1023" s="28" t="str">
        <f>IF(G1023="","",VLOOKUP(G1023,WMS!$E$3:$U$3000,17,0))</f>
        <v>A22-302</v>
      </c>
      <c r="O1023" s="29">
        <f t="shared" si="161"/>
        <v>51.35</v>
      </c>
      <c r="P1023" s="29">
        <f t="shared" si="162"/>
        <v>0.20800000000000002</v>
      </c>
      <c r="Q1023" s="26" t="str">
        <f>IF(G1023="","",VLOOKUP(G1023,WMS!$E$3:$G$3000,2,FALSE))</f>
        <v>KAS18111901</v>
      </c>
      <c r="R1023" s="26" t="str">
        <f>IF(G1023="","",VLOOKUP(G1023,WMS!$E$3:$G$3000,3,FALSE))</f>
        <v>KAS1811190104</v>
      </c>
      <c r="S1023" s="17" t="str">
        <f>IF(R1023="","",VLOOKUP(R1023,CUSTOMS!$E$3:$N$2548,2,FALSE))</f>
        <v>6913100000</v>
      </c>
      <c r="T1023" s="17" t="str">
        <f>IF(R1023="","",VLOOKUP(R1023,CUSTOMS!$E$3:$N$2548,3,FALSE))</f>
        <v>陈设瓷:花盆.香薰瓶</v>
      </c>
      <c r="U1023" s="18">
        <f t="shared" si="163"/>
        <v>104</v>
      </c>
      <c r="V1023" s="18" t="str">
        <f>IF(R1023="","",VLOOKUP(R1023,CUSTOMS!$E$3:$N$2548,5,FALSE))</f>
        <v>只</v>
      </c>
      <c r="W1023" s="33">
        <f>IF(R1023="","",VLOOKUP(R1023,CUSTOMS!$E$3:$N$2548,6,FALSE))</f>
        <v>1</v>
      </c>
      <c r="X1023" s="33">
        <f t="shared" si="164"/>
        <v>104</v>
      </c>
      <c r="Y1023" s="18" t="str">
        <f>IF(R1023="","",VLOOKUP(R1023,CUSTOMS!$E$3:$N$2548,8,FALSE))</f>
        <v>港币</v>
      </c>
      <c r="Z1023" s="18" t="str">
        <f>IF(R1023="","",VLOOKUP(R1023,CUSTOMS!$E$3:$N$2548,9,FALSE))</f>
        <v>中国</v>
      </c>
      <c r="AA1023" s="18" t="str">
        <f>IF(R1023="","",VLOOKUP(R1023,CUSTOMS!$E$3:$N$2548,10,FALSE))</f>
        <v>美国</v>
      </c>
      <c r="AB1023" s="33">
        <f>IF(R1023="","",VLOOKUP(G1023,WMS!$E$3:$T$3000,15,FALSE))</f>
        <v>0.375</v>
      </c>
      <c r="AC1023" s="33">
        <f t="shared" si="165"/>
        <v>39</v>
      </c>
      <c r="AD1023" s="33" t="str">
        <f>IF(S1023="","",VLOOKUP(S1023,海关监管条件!$A$1:$B$3000,2,FALSE))</f>
        <v>无</v>
      </c>
    </row>
    <row r="1024" spans="1:30">
      <c r="A1024" s="2">
        <v>43692</v>
      </c>
      <c r="B1024" s="2">
        <v>43696</v>
      </c>
      <c r="C1024" s="2" t="s">
        <v>4367</v>
      </c>
      <c r="D1024" s="36" t="s">
        <v>333</v>
      </c>
      <c r="E1024" s="36" t="s">
        <v>2778</v>
      </c>
      <c r="F1024" s="36" t="s">
        <v>2779</v>
      </c>
      <c r="G1024" s="17" t="str">
        <f t="shared" si="159"/>
        <v>KG-ARI-1808-00019-00372/42573708A</v>
      </c>
      <c r="H1024" s="18">
        <f>IF(G1024="","",VLOOKUP(G1024,WMS!$E$3:$Q$3000,7,FALSE))</f>
        <v>8</v>
      </c>
      <c r="I1024" s="18">
        <f>IF(G1024="","",VLOOKUP(G1024,WMS!$E$3:$Q$3000,8,FALSE))</f>
        <v>3.05</v>
      </c>
      <c r="J1024" s="18">
        <f>IF(G1024="","",VLOOKUP(G1024,WMS!$E$3:$Q$3000,13,FALSE))</f>
        <v>8.9999999999999993E-3</v>
      </c>
      <c r="K1024" s="26" t="b">
        <f t="shared" si="160"/>
        <v>1</v>
      </c>
      <c r="L1024" s="7">
        <v>2</v>
      </c>
      <c r="M1024" s="27">
        <f>IF(G1024="","",VLOOKUP(G1024,WMS!$E$3:$U$3000,7,0)*L1024)</f>
        <v>16</v>
      </c>
      <c r="N1024" s="28" t="str">
        <f>IF(G1024="","",VLOOKUP(G1024,WMS!$E$3:$U$3000,17,0))</f>
        <v>A22-304</v>
      </c>
      <c r="O1024" s="29">
        <f t="shared" si="161"/>
        <v>6.1</v>
      </c>
      <c r="P1024" s="29">
        <f t="shared" si="162"/>
        <v>1.7999999999999999E-2</v>
      </c>
      <c r="Q1024" s="26" t="str">
        <f>IF(G1024="","",VLOOKUP(G1024,WMS!$E$3:$G$3000,2,FALSE))</f>
        <v>KAS18110902</v>
      </c>
      <c r="R1024" s="26" t="str">
        <f>IF(G1024="","",VLOOKUP(G1024,WMS!$E$3:$G$3000,3,FALSE))</f>
        <v>KAS1811090201</v>
      </c>
      <c r="S1024" s="17" t="str">
        <f>IF(R1024="","",VLOOKUP(R1024,CUSTOMS!$E$3:$N$2548,2,FALSE))</f>
        <v>4421919090</v>
      </c>
      <c r="T1024" s="17" t="str">
        <f>IF(R1024="","",VLOOKUP(R1024,CUSTOMS!$E$3:$N$2548,3,FALSE))</f>
        <v>竹盖</v>
      </c>
      <c r="U1024" s="18">
        <f t="shared" si="163"/>
        <v>0.48000000000000004</v>
      </c>
      <c r="V1024" s="18" t="str">
        <f>IF(R1024="","",VLOOKUP(R1024,CUSTOMS!$E$3:$N$2548,5,FALSE))</f>
        <v>千克</v>
      </c>
      <c r="W1024" s="33">
        <f>IF(R1024="","",VLOOKUP(R1024,CUSTOMS!$E$3:$N$2548,6,FALSE))</f>
        <v>3</v>
      </c>
      <c r="X1024" s="33">
        <f t="shared" si="164"/>
        <v>1.4400000000000002</v>
      </c>
      <c r="Y1024" s="18" t="str">
        <f>IF(R1024="","",VLOOKUP(R1024,CUSTOMS!$E$3:$N$2548,8,FALSE))</f>
        <v>美元</v>
      </c>
      <c r="Z1024" s="18" t="str">
        <f>IF(R1024="","",VLOOKUP(R1024,CUSTOMS!$E$3:$N$2548,9,FALSE))</f>
        <v>中国</v>
      </c>
      <c r="AA1024" s="18" t="str">
        <f>IF(R1024="","",VLOOKUP(R1024,CUSTOMS!$E$3:$N$2548,10,FALSE))</f>
        <v>美国</v>
      </c>
      <c r="AB1024" s="33">
        <f>IF(R1024="","",VLOOKUP(G1024,WMS!$E$3:$T$3000,15,FALSE))</f>
        <v>3.0000000000000002E-2</v>
      </c>
      <c r="AC1024" s="33">
        <f t="shared" si="165"/>
        <v>0.48000000000000004</v>
      </c>
      <c r="AD1024" s="33" t="str">
        <f>IF(S1024="","",VLOOKUP(S1024,海关监管条件!$A$1:$B$3000,2,FALSE))</f>
        <v>AB</v>
      </c>
    </row>
    <row r="1025" spans="1:30">
      <c r="A1025" s="2">
        <v>43692</v>
      </c>
      <c r="B1025" s="2">
        <v>43696</v>
      </c>
      <c r="C1025" s="2" t="s">
        <v>4367</v>
      </c>
      <c r="D1025" s="36" t="s">
        <v>333</v>
      </c>
      <c r="E1025" s="36" t="s">
        <v>2778</v>
      </c>
      <c r="F1025" s="36" t="s">
        <v>2781</v>
      </c>
      <c r="G1025" s="17" t="str">
        <f t="shared" si="159"/>
        <v>KG-ARI-1808-00019-00372/42590255A</v>
      </c>
      <c r="H1025" s="18">
        <f>IF(G1025="","",VLOOKUP(G1025,WMS!$E$3:$Q$3000,7,FALSE))</f>
        <v>4</v>
      </c>
      <c r="I1025" s="18">
        <f>IF(G1025="","",VLOOKUP(G1025,WMS!$E$3:$Q$3000,8,FALSE))</f>
        <v>4.2</v>
      </c>
      <c r="J1025" s="18">
        <f>IF(G1025="","",VLOOKUP(G1025,WMS!$E$3:$Q$3000,13,FALSE))</f>
        <v>1.9E-2</v>
      </c>
      <c r="K1025" s="26" t="b">
        <f t="shared" si="160"/>
        <v>1</v>
      </c>
      <c r="L1025" s="7">
        <v>1</v>
      </c>
      <c r="M1025" s="27">
        <f>IF(G1025="","",VLOOKUP(G1025,WMS!$E$3:$U$3000,7,0)*L1025)</f>
        <v>4</v>
      </c>
      <c r="N1025" s="28" t="str">
        <f>IF(G1025="","",VLOOKUP(G1025,WMS!$E$3:$U$3000,17,0))</f>
        <v>A24-302</v>
      </c>
      <c r="O1025" s="29">
        <f t="shared" si="161"/>
        <v>4.2</v>
      </c>
      <c r="P1025" s="29">
        <f t="shared" si="162"/>
        <v>1.9E-2</v>
      </c>
      <c r="Q1025" s="26" t="str">
        <f>IF(G1025="","",VLOOKUP(G1025,WMS!$E$3:$G$3000,2,FALSE))</f>
        <v>KAS18110902</v>
      </c>
      <c r="R1025" s="26" t="str">
        <f>IF(G1025="","",VLOOKUP(G1025,WMS!$E$3:$G$3000,3,FALSE))</f>
        <v>KAS1811090201</v>
      </c>
      <c r="S1025" s="17" t="str">
        <f>IF(R1025="","",VLOOKUP(R1025,CUSTOMS!$E$3:$N$2548,2,FALSE))</f>
        <v>4421919090</v>
      </c>
      <c r="T1025" s="17" t="str">
        <f>IF(R1025="","",VLOOKUP(R1025,CUSTOMS!$E$3:$N$2548,3,FALSE))</f>
        <v>竹盖</v>
      </c>
      <c r="U1025" s="18">
        <f t="shared" si="163"/>
        <v>0.44</v>
      </c>
      <c r="V1025" s="18" t="str">
        <f>IF(R1025="","",VLOOKUP(R1025,CUSTOMS!$E$3:$N$2548,5,FALSE))</f>
        <v>千克</v>
      </c>
      <c r="W1025" s="33">
        <f>IF(R1025="","",VLOOKUP(R1025,CUSTOMS!$E$3:$N$2548,6,FALSE))</f>
        <v>3</v>
      </c>
      <c r="X1025" s="33">
        <f t="shared" si="164"/>
        <v>1.32</v>
      </c>
      <c r="Y1025" s="18" t="str">
        <f>IF(R1025="","",VLOOKUP(R1025,CUSTOMS!$E$3:$N$2548,8,FALSE))</f>
        <v>美元</v>
      </c>
      <c r="Z1025" s="18" t="str">
        <f>IF(R1025="","",VLOOKUP(R1025,CUSTOMS!$E$3:$N$2548,9,FALSE))</f>
        <v>中国</v>
      </c>
      <c r="AA1025" s="18" t="str">
        <f>IF(R1025="","",VLOOKUP(R1025,CUSTOMS!$E$3:$N$2548,10,FALSE))</f>
        <v>美国</v>
      </c>
      <c r="AB1025" s="33">
        <f>IF(R1025="","",VLOOKUP(G1025,WMS!$E$3:$T$3000,15,FALSE))</f>
        <v>0.11</v>
      </c>
      <c r="AC1025" s="33">
        <f t="shared" si="165"/>
        <v>0.44</v>
      </c>
      <c r="AD1025" s="33" t="str">
        <f>IF(S1025="","",VLOOKUP(S1025,海关监管条件!$A$1:$B$3000,2,FALSE))</f>
        <v>AB</v>
      </c>
    </row>
    <row r="1026" spans="1:30">
      <c r="A1026" s="2">
        <v>43692</v>
      </c>
      <c r="B1026" s="2">
        <v>43696</v>
      </c>
      <c r="C1026" s="2" t="s">
        <v>4367</v>
      </c>
      <c r="D1026" s="19" t="s">
        <v>202</v>
      </c>
      <c r="E1026" s="19" t="s">
        <v>2663</v>
      </c>
      <c r="F1026" s="19" t="s">
        <v>2668</v>
      </c>
      <c r="G1026" s="17" t="str">
        <f t="shared" si="159"/>
        <v>KG-ARI-1808-00019-00393/42269076</v>
      </c>
      <c r="H1026" s="18">
        <f>IF(G1026="","",VLOOKUP(G1026,WMS!$E$3:$Q$3000,7,FALSE))</f>
        <v>4</v>
      </c>
      <c r="I1026" s="18">
        <f>IF(G1026="","",VLOOKUP(G1026,WMS!$E$3:$Q$3000,8,FALSE))</f>
        <v>11.4</v>
      </c>
      <c r="J1026" s="18">
        <f>IF(G1026="","",VLOOKUP(G1026,WMS!$E$3:$Q$3000,13,FALSE))</f>
        <v>0.126</v>
      </c>
      <c r="K1026" s="26" t="b">
        <f t="shared" si="160"/>
        <v>1</v>
      </c>
      <c r="L1026" s="7">
        <v>6</v>
      </c>
      <c r="M1026" s="27">
        <f>IF(G1026="","",VLOOKUP(G1026,WMS!$E$3:$U$3000,7,0)*L1026)</f>
        <v>24</v>
      </c>
      <c r="N1026" s="28" t="str">
        <f>IF(G1026="","",VLOOKUP(G1026,WMS!$E$3:$U$3000,17,0))</f>
        <v>A01-302、A05-102-103</v>
      </c>
      <c r="O1026" s="29">
        <f t="shared" si="161"/>
        <v>68.400000000000006</v>
      </c>
      <c r="P1026" s="29">
        <f t="shared" si="162"/>
        <v>0.75600000000000001</v>
      </c>
      <c r="Q1026" s="26" t="str">
        <f>IF(G1026="","",VLOOKUP(G1026,WMS!$E$3:$G$3000,2,FALSE))</f>
        <v>KAS18080201ABC</v>
      </c>
      <c r="R1026" s="26" t="str">
        <f>IF(G1026="","",VLOOKUP(G1026,WMS!$E$3:$G$3000,3,FALSE))</f>
        <v>KAS18080201C02</v>
      </c>
      <c r="S1026" s="17" t="str">
        <f>IF(R1026="","",VLOOKUP(R1026,CUSTOMS!$E$3:$N$2548,2,FALSE))</f>
        <v>9403200000</v>
      </c>
      <c r="T1026" s="17" t="str">
        <f>IF(R1026="","",VLOOKUP(R1026,CUSTOMS!$E$3:$N$2548,3,FALSE))</f>
        <v>铁制家用落地晒架</v>
      </c>
      <c r="U1026" s="18">
        <f t="shared" si="163"/>
        <v>24</v>
      </c>
      <c r="V1026" s="18" t="str">
        <f>IF(R1026="","",VLOOKUP(R1026,CUSTOMS!$E$3:$N$2548,5,FALSE))</f>
        <v>件</v>
      </c>
      <c r="W1026" s="33">
        <f>IF(R1026="","",VLOOKUP(R1026,CUSTOMS!$E$3:$N$2548,6,FALSE))</f>
        <v>5.67</v>
      </c>
      <c r="X1026" s="33">
        <f t="shared" si="164"/>
        <v>136.07999999999998</v>
      </c>
      <c r="Y1026" s="18" t="str">
        <f>IF(R1026="","",VLOOKUP(R1026,CUSTOMS!$E$3:$N$2548,8,FALSE))</f>
        <v>美元</v>
      </c>
      <c r="Z1026" s="18" t="str">
        <f>IF(R1026="","",VLOOKUP(R1026,CUSTOMS!$E$3:$N$2548,9,FALSE))</f>
        <v>中国</v>
      </c>
      <c r="AA1026" s="18" t="str">
        <f>IF(R1026="","",VLOOKUP(R1026,CUSTOMS!$E$3:$N$2548,10,FALSE))</f>
        <v>美国</v>
      </c>
      <c r="AB1026" s="33">
        <f>IF(R1026="","",VLOOKUP(G1026,WMS!$E$3:$T$3000,15,FALSE))</f>
        <v>2.5125000000000002</v>
      </c>
      <c r="AC1026" s="33">
        <f t="shared" si="165"/>
        <v>60.300000000000004</v>
      </c>
      <c r="AD1026" s="33" t="str">
        <f>IF(S1026="","",VLOOKUP(S1026,海关监管条件!$A$1:$B$3000,2,FALSE))</f>
        <v xml:space="preserve">无 </v>
      </c>
    </row>
    <row r="1027" spans="1:30">
      <c r="A1027" s="2">
        <v>43692</v>
      </c>
      <c r="B1027" s="2">
        <v>43696</v>
      </c>
      <c r="C1027" s="2" t="s">
        <v>4367</v>
      </c>
      <c r="D1027" s="19" t="s">
        <v>166</v>
      </c>
      <c r="E1027" s="19" t="s">
        <v>2637</v>
      </c>
      <c r="F1027" s="19">
        <v>42194545</v>
      </c>
      <c r="G1027" s="17" t="str">
        <f t="shared" si="159"/>
        <v>KG-ARI-1808-00019-00551/42194545</v>
      </c>
      <c r="H1027" s="18">
        <f>IF(G1027="","",VLOOKUP(G1027,WMS!$E$3:$Q$3000,7,FALSE))</f>
        <v>14</v>
      </c>
      <c r="I1027" s="18">
        <f>IF(G1027="","",VLOOKUP(G1027,WMS!$E$3:$Q$3000,8,FALSE))</f>
        <v>7.85</v>
      </c>
      <c r="J1027" s="18">
        <f>IF(G1027="","",VLOOKUP(G1027,WMS!$E$3:$Q$3000,13,FALSE))</f>
        <v>4.1000000000000002E-2</v>
      </c>
      <c r="K1027" s="26" t="b">
        <f t="shared" si="160"/>
        <v>1</v>
      </c>
      <c r="L1027" s="7">
        <v>10</v>
      </c>
      <c r="M1027" s="27">
        <f>IF(G1027="","",VLOOKUP(G1027,WMS!$E$3:$U$3000,7,0)*L1027)</f>
        <v>140</v>
      </c>
      <c r="N1027" s="28" t="str">
        <f>IF(G1027="","",VLOOKUP(G1027,WMS!$E$3:$U$3000,17,0))</f>
        <v>A06-101-201</v>
      </c>
      <c r="O1027" s="29">
        <f t="shared" si="161"/>
        <v>78.5</v>
      </c>
      <c r="P1027" s="29">
        <f t="shared" si="162"/>
        <v>0.41000000000000003</v>
      </c>
      <c r="Q1027" s="26" t="str">
        <f>IF(G1027="","",VLOOKUP(G1027,WMS!$E$3:$G$3000,2,FALSE))</f>
        <v>KAS18071101</v>
      </c>
      <c r="R1027" s="26" t="str">
        <f>IF(G1027="","",VLOOKUP(G1027,WMS!$E$3:$G$3000,3,FALSE))</f>
        <v>KAS1807110101</v>
      </c>
      <c r="S1027" s="17" t="str">
        <f>IF(R1027="","",VLOOKUP(R1027,CUSTOMS!$E$3:$N$2548,2,FALSE))</f>
        <v>3924900000</v>
      </c>
      <c r="T1027" s="17" t="str">
        <f>IF(R1027="","",VLOOKUP(R1027,CUSTOMS!$E$3:$N$2548,3,FALSE))</f>
        <v>植绒塑料衣架</v>
      </c>
      <c r="U1027" s="18">
        <f t="shared" si="163"/>
        <v>75.040000000000006</v>
      </c>
      <c r="V1027" s="18" t="str">
        <f>IF(R1027="","",VLOOKUP(R1027,CUSTOMS!$E$3:$N$2548,5,FALSE))</f>
        <v>千克</v>
      </c>
      <c r="W1027" s="33">
        <f>IF(R1027="","",VLOOKUP(R1027,CUSTOMS!$E$3:$N$2548,6,FALSE))</f>
        <v>1</v>
      </c>
      <c r="X1027" s="33">
        <f t="shared" si="164"/>
        <v>75.040000000000006</v>
      </c>
      <c r="Y1027" s="18" t="str">
        <f>IF(R1027="","",VLOOKUP(R1027,CUSTOMS!$E$3:$N$2548,8,FALSE))</f>
        <v>美元</v>
      </c>
      <c r="Z1027" s="18" t="str">
        <f>IF(R1027="","",VLOOKUP(R1027,CUSTOMS!$E$3:$N$2548,9,FALSE))</f>
        <v>中国</v>
      </c>
      <c r="AA1027" s="18" t="str">
        <f>IF(R1027="","",VLOOKUP(R1027,CUSTOMS!$E$3:$N$2548,10,FALSE))</f>
        <v>美国</v>
      </c>
      <c r="AB1027" s="33">
        <f>IF(R1027="","",VLOOKUP(G1027,WMS!$E$3:$T$3000,15,FALSE))</f>
        <v>0.53600000000000003</v>
      </c>
      <c r="AC1027" s="33">
        <f t="shared" si="165"/>
        <v>75.040000000000006</v>
      </c>
      <c r="AD1027" s="33" t="str">
        <f>IF(S1027="","",VLOOKUP(S1027,海关监管条件!$A$1:$B$3000,2,FALSE))</f>
        <v xml:space="preserve">A </v>
      </c>
    </row>
    <row r="1028" spans="1:30">
      <c r="A1028" s="2">
        <v>43692</v>
      </c>
      <c r="B1028" s="2">
        <v>43696</v>
      </c>
      <c r="C1028" s="2" t="s">
        <v>4367</v>
      </c>
      <c r="D1028" s="19" t="s">
        <v>166</v>
      </c>
      <c r="E1028" s="19" t="s">
        <v>2637</v>
      </c>
      <c r="F1028" s="19">
        <v>42494102</v>
      </c>
      <c r="G1028" s="17" t="str">
        <f t="shared" si="159"/>
        <v>KG-ARI-1808-00019-00551/42494102</v>
      </c>
      <c r="H1028" s="18">
        <f>IF(G1028="","",VLOOKUP(G1028,WMS!$E$3:$Q$3000,7,FALSE))</f>
        <v>4</v>
      </c>
      <c r="I1028" s="18">
        <f>IF(G1028="","",VLOOKUP(G1028,WMS!$E$3:$Q$3000,8,FALSE))</f>
        <v>9.5</v>
      </c>
      <c r="J1028" s="18">
        <f>IF(G1028="","",VLOOKUP(G1028,WMS!$E$3:$Q$3000,13,FALSE))</f>
        <v>5.8000000000000003E-2</v>
      </c>
      <c r="K1028" s="26" t="b">
        <f t="shared" si="160"/>
        <v>1</v>
      </c>
      <c r="L1028" s="7">
        <v>19</v>
      </c>
      <c r="M1028" s="27">
        <f>IF(G1028="","",VLOOKUP(G1028,WMS!$E$3:$U$3000,7,0)*L1028)</f>
        <v>76</v>
      </c>
      <c r="N1028" s="28" t="str">
        <f>IF(G1028="","",VLOOKUP(G1028,WMS!$E$3:$U$3000,17,0))</f>
        <v>A06-301-302-102-203</v>
      </c>
      <c r="O1028" s="29">
        <f t="shared" si="161"/>
        <v>180.5</v>
      </c>
      <c r="P1028" s="29">
        <f t="shared" si="162"/>
        <v>1.1020000000000001</v>
      </c>
      <c r="Q1028" s="26" t="str">
        <f>IF(G1028="","",VLOOKUP(G1028,WMS!$E$3:$G$3000,2,FALSE))</f>
        <v>KAS18071101</v>
      </c>
      <c r="R1028" s="26" t="str">
        <f>IF(G1028="","",VLOOKUP(G1028,WMS!$E$3:$G$3000,3,FALSE))</f>
        <v>KAS1807110102</v>
      </c>
      <c r="S1028" s="17" t="str">
        <f>IF(R1028="","",VLOOKUP(R1028,CUSTOMS!$E$3:$N$2548,2,FALSE))</f>
        <v>3924900000</v>
      </c>
      <c r="T1028" s="17" t="str">
        <f>IF(R1028="","",VLOOKUP(R1028,CUSTOMS!$E$3:$N$2548,3,FALSE))</f>
        <v>植绒塑料衣架</v>
      </c>
      <c r="U1028" s="18">
        <f t="shared" si="163"/>
        <v>142.5</v>
      </c>
      <c r="V1028" s="18" t="str">
        <f>IF(R1028="","",VLOOKUP(R1028,CUSTOMS!$E$3:$N$2548,5,FALSE))</f>
        <v>千克</v>
      </c>
      <c r="W1028" s="33">
        <f>IF(R1028="","",VLOOKUP(R1028,CUSTOMS!$E$3:$N$2548,6,FALSE))</f>
        <v>1</v>
      </c>
      <c r="X1028" s="33">
        <f t="shared" si="164"/>
        <v>142.5</v>
      </c>
      <c r="Y1028" s="18" t="str">
        <f>IF(R1028="","",VLOOKUP(R1028,CUSTOMS!$E$3:$N$2548,8,FALSE))</f>
        <v>美元</v>
      </c>
      <c r="Z1028" s="18" t="str">
        <f>IF(R1028="","",VLOOKUP(R1028,CUSTOMS!$E$3:$N$2548,9,FALSE))</f>
        <v>中国</v>
      </c>
      <c r="AA1028" s="18" t="str">
        <f>IF(R1028="","",VLOOKUP(R1028,CUSTOMS!$E$3:$N$2548,10,FALSE))</f>
        <v>美国</v>
      </c>
      <c r="AB1028" s="33">
        <f>IF(R1028="","",VLOOKUP(G1028,WMS!$E$3:$T$3000,15,FALSE))</f>
        <v>1.875</v>
      </c>
      <c r="AC1028" s="33">
        <f t="shared" si="165"/>
        <v>142.5</v>
      </c>
      <c r="AD1028" s="33" t="str">
        <f>IF(S1028="","",VLOOKUP(S1028,海关监管条件!$A$1:$B$3000,2,FALSE))</f>
        <v xml:space="preserve">A </v>
      </c>
    </row>
    <row r="1029" spans="1:30">
      <c r="A1029" s="2">
        <v>43692</v>
      </c>
      <c r="B1029" s="2">
        <v>43696</v>
      </c>
      <c r="C1029" s="2" t="s">
        <v>4367</v>
      </c>
      <c r="D1029" s="19" t="s">
        <v>1122</v>
      </c>
      <c r="E1029" s="19" t="s">
        <v>3369</v>
      </c>
      <c r="F1029" s="19">
        <v>40961217</v>
      </c>
      <c r="G1029" s="17" t="str">
        <f t="shared" si="159"/>
        <v>KG-ARI-1812-00048-00927/40961217</v>
      </c>
      <c r="H1029" s="18">
        <f>IF(G1029="","",VLOOKUP(G1029,WMS!$E$3:$Q$3000,7,FALSE))</f>
        <v>4</v>
      </c>
      <c r="I1029" s="18">
        <f>IF(G1029="","",VLOOKUP(G1029,WMS!$E$3:$Q$3000,8,FALSE))</f>
        <v>1.3</v>
      </c>
      <c r="J1029" s="18">
        <f>IF(G1029="","",VLOOKUP(G1029,WMS!$E$3:$Q$3000,13,FALSE))</f>
        <v>1.2E-2</v>
      </c>
      <c r="K1029" s="26" t="b">
        <f t="shared" si="160"/>
        <v>1</v>
      </c>
      <c r="L1029" s="7">
        <v>9</v>
      </c>
      <c r="M1029" s="27">
        <f>IF(G1029="","",VLOOKUP(G1029,WMS!$E$3:$U$3000,7,0)*L1029)</f>
        <v>36</v>
      </c>
      <c r="N1029" s="28" t="str">
        <f>IF(G1029="","",VLOOKUP(G1029,WMS!$E$3:$U$3000,17,0))</f>
        <v>A34-201</v>
      </c>
      <c r="O1029" s="29">
        <f t="shared" si="161"/>
        <v>11.700000000000001</v>
      </c>
      <c r="P1029" s="29">
        <f t="shared" si="162"/>
        <v>0.108</v>
      </c>
      <c r="Q1029" s="26" t="str">
        <f>IF(G1029="","",VLOOKUP(G1029,WMS!$E$3:$G$3000,2,FALSE))</f>
        <v>KAS19012403</v>
      </c>
      <c r="R1029" s="26" t="str">
        <f>IF(G1029="","",VLOOKUP(G1029,WMS!$E$3:$G$3000,3,FALSE))</f>
        <v>KAS1901240309</v>
      </c>
      <c r="S1029" s="17" t="str">
        <f>IF(R1029="","",VLOOKUP(R1029,CUSTOMS!$E$3:$N$2548,2,FALSE))</f>
        <v>7324900000</v>
      </c>
      <c r="T1029" s="17" t="str">
        <f>IF(R1029="","",VLOOKUP(R1029,CUSTOMS!$E$3:$N$2548,3,FALSE))</f>
        <v>铁制纸巾架</v>
      </c>
      <c r="U1029" s="18">
        <f t="shared" si="163"/>
        <v>36</v>
      </c>
      <c r="V1029" s="18" t="str">
        <f>IF(R1029="","",VLOOKUP(R1029,CUSTOMS!$E$3:$N$2548,5,FALSE))</f>
        <v>只</v>
      </c>
      <c r="W1029" s="33">
        <f>IF(R1029="","",VLOOKUP(R1029,CUSTOMS!$E$3:$N$2548,6,FALSE))</f>
        <v>1.19</v>
      </c>
      <c r="X1029" s="33">
        <f t="shared" si="164"/>
        <v>42.839999999999996</v>
      </c>
      <c r="Y1029" s="18" t="str">
        <f>IF(R1029="","",VLOOKUP(R1029,CUSTOMS!$E$3:$N$2548,8,FALSE))</f>
        <v>美元</v>
      </c>
      <c r="Z1029" s="18" t="str">
        <f>IF(R1029="","",VLOOKUP(R1029,CUSTOMS!$E$3:$N$2548,9,FALSE))</f>
        <v>中国</v>
      </c>
      <c r="AA1029" s="18" t="str">
        <f>IF(R1029="","",VLOOKUP(R1029,CUSTOMS!$E$3:$N$2548,10,FALSE))</f>
        <v>美国</v>
      </c>
      <c r="AB1029" s="33">
        <f>IF(R1029="","",VLOOKUP(G1029,WMS!$E$3:$T$3000,15,FALSE))</f>
        <v>0.26250000000000001</v>
      </c>
      <c r="AC1029" s="33">
        <f t="shared" si="165"/>
        <v>9.4500000000000011</v>
      </c>
      <c r="AD1029" s="33" t="str">
        <f>IF(S1029="","",VLOOKUP(S1029,海关监管条件!$A$1:$B$3000,2,FALSE))</f>
        <v xml:space="preserve">无 </v>
      </c>
    </row>
    <row r="1030" spans="1:30">
      <c r="A1030" s="2">
        <v>43692</v>
      </c>
      <c r="B1030" s="2">
        <v>43696</v>
      </c>
      <c r="C1030" s="2" t="s">
        <v>4367</v>
      </c>
      <c r="D1030" s="19" t="s">
        <v>1122</v>
      </c>
      <c r="E1030" s="19" t="s">
        <v>3369</v>
      </c>
      <c r="F1030" s="19">
        <v>42620068</v>
      </c>
      <c r="G1030" s="17" t="str">
        <f t="shared" si="159"/>
        <v>KG-ARI-1812-00048-00927/42620068</v>
      </c>
      <c r="H1030" s="18">
        <f>IF(G1030="","",VLOOKUP(G1030,WMS!$E$3:$Q$3000,7,FALSE))</f>
        <v>4</v>
      </c>
      <c r="I1030" s="18">
        <f>IF(G1030="","",VLOOKUP(G1030,WMS!$E$3:$Q$3000,8,FALSE))</f>
        <v>3.9</v>
      </c>
      <c r="J1030" s="18">
        <f>IF(G1030="","",VLOOKUP(G1030,WMS!$E$3:$Q$3000,13,FALSE))</f>
        <v>3.1E-2</v>
      </c>
      <c r="K1030" s="26" t="b">
        <f t="shared" si="160"/>
        <v>1</v>
      </c>
      <c r="L1030" s="7">
        <v>10</v>
      </c>
      <c r="M1030" s="27">
        <f>IF(G1030="","",VLOOKUP(G1030,WMS!$E$3:$U$3000,7,0)*L1030)</f>
        <v>40</v>
      </c>
      <c r="N1030" s="28" t="str">
        <f>IF(G1030="","",VLOOKUP(G1030,WMS!$E$3:$U$3000,17,0))</f>
        <v>A34-202</v>
      </c>
      <c r="O1030" s="29">
        <f t="shared" si="161"/>
        <v>39</v>
      </c>
      <c r="P1030" s="29">
        <f t="shared" si="162"/>
        <v>0.31</v>
      </c>
      <c r="Q1030" s="26" t="str">
        <f>IF(G1030="","",VLOOKUP(G1030,WMS!$E$3:$G$3000,2,FALSE))</f>
        <v>KAS19012403</v>
      </c>
      <c r="R1030" s="26" t="str">
        <f>IF(G1030="","",VLOOKUP(G1030,WMS!$E$3:$G$3000,3,FALSE))</f>
        <v>KAS1901240320</v>
      </c>
      <c r="S1030" s="17" t="str">
        <f>IF(R1030="","",VLOOKUP(R1030,CUSTOMS!$E$3:$N$2548,2,FALSE))</f>
        <v>7323990000</v>
      </c>
      <c r="T1030" s="17" t="str">
        <f>IF(R1030="","",VLOOKUP(R1030,CUSTOMS!$E$3:$N$2548,3,FALSE))</f>
        <v>铁制托盘</v>
      </c>
      <c r="U1030" s="18">
        <f t="shared" si="163"/>
        <v>40</v>
      </c>
      <c r="V1030" s="18" t="str">
        <f>IF(R1030="","",VLOOKUP(R1030,CUSTOMS!$E$3:$N$2548,5,FALSE))</f>
        <v>只</v>
      </c>
      <c r="W1030" s="33">
        <f>IF(R1030="","",VLOOKUP(R1030,CUSTOMS!$E$3:$N$2548,6,FALSE))</f>
        <v>3.35</v>
      </c>
      <c r="X1030" s="33">
        <f t="shared" si="164"/>
        <v>134</v>
      </c>
      <c r="Y1030" s="18" t="str">
        <f>IF(R1030="","",VLOOKUP(R1030,CUSTOMS!$E$3:$N$2548,8,FALSE))</f>
        <v>美元</v>
      </c>
      <c r="Z1030" s="18" t="str">
        <f>IF(R1030="","",VLOOKUP(R1030,CUSTOMS!$E$3:$N$2548,9,FALSE))</f>
        <v>中国</v>
      </c>
      <c r="AA1030" s="18" t="str">
        <f>IF(R1030="","",VLOOKUP(R1030,CUSTOMS!$E$3:$N$2548,10,FALSE))</f>
        <v>美国</v>
      </c>
      <c r="AB1030" s="33">
        <f>IF(R1030="","",VLOOKUP(G1030,WMS!$E$3:$T$3000,15,FALSE))</f>
        <v>0.73</v>
      </c>
      <c r="AC1030" s="33">
        <f t="shared" si="165"/>
        <v>29.2</v>
      </c>
      <c r="AD1030" s="33" t="str">
        <f>IF(S1030="","",VLOOKUP(S1030,海关监管条件!$A$1:$B$3000,2,FALSE))</f>
        <v>A</v>
      </c>
    </row>
    <row r="1031" spans="1:30">
      <c r="A1031" s="2">
        <v>43692</v>
      </c>
      <c r="B1031" s="2">
        <v>43696</v>
      </c>
      <c r="C1031" s="2" t="s">
        <v>4367</v>
      </c>
      <c r="D1031" s="3" t="s">
        <v>862</v>
      </c>
      <c r="E1031" s="3" t="s">
        <v>3216</v>
      </c>
      <c r="F1031" s="3" t="s">
        <v>4368</v>
      </c>
      <c r="G1031" s="17" t="str">
        <f t="shared" si="159"/>
        <v>KG-ARI-1812-00048-00948/42283171</v>
      </c>
      <c r="H1031" s="18">
        <f>IF(G1031="","",VLOOKUP(G1031,WMS!$E$3:$Q$3000,7,FALSE))</f>
        <v>180</v>
      </c>
      <c r="I1031" s="18">
        <f>IF(G1031="","",VLOOKUP(G1031,WMS!$E$3:$Q$3000,8,FALSE))</f>
        <v>156</v>
      </c>
      <c r="J1031" s="18">
        <f>IF(G1031="","",VLOOKUP(G1031,WMS!$E$3:$Q$3000,13,FALSE))</f>
        <v>0.97199999999999998</v>
      </c>
      <c r="K1031" s="26" t="b">
        <f t="shared" si="160"/>
        <v>1</v>
      </c>
      <c r="L1031" s="7">
        <v>1</v>
      </c>
      <c r="M1031" s="27">
        <f>IF(G1031="","",VLOOKUP(G1031,WMS!$E$3:$U$3000,7,0)*L1031)</f>
        <v>180</v>
      </c>
      <c r="N1031" s="28" t="str">
        <f>IF(G1031="","",VLOOKUP(G1031,WMS!$E$3:$U$3000,17,0))</f>
        <v>A410</v>
      </c>
      <c r="O1031" s="29">
        <f t="shared" si="161"/>
        <v>156</v>
      </c>
      <c r="P1031" s="29">
        <f t="shared" si="162"/>
        <v>0.97199999999999998</v>
      </c>
      <c r="Q1031" s="26" t="str">
        <f>IF(G1031="","",VLOOKUP(G1031,WMS!$E$3:$G$3000,2,FALSE))</f>
        <v>KAS19010703</v>
      </c>
      <c r="R1031" s="26" t="str">
        <f>IF(G1031="","",VLOOKUP(G1031,WMS!$E$3:$G$3000,3,FALSE))</f>
        <v>KAS1901070304</v>
      </c>
      <c r="S1031" s="17" t="str">
        <f>IF(R1031="","",VLOOKUP(R1031,CUSTOMS!$E$3:$N$2548,2,FALSE))</f>
        <v>3924900000</v>
      </c>
      <c r="T1031" s="17" t="str">
        <f>IF(R1031="","",VLOOKUP(R1031,CUSTOMS!$E$3:$N$2548,3,FALSE))</f>
        <v>塑胶胶篮</v>
      </c>
      <c r="U1031" s="18">
        <f t="shared" si="163"/>
        <v>155.5</v>
      </c>
      <c r="V1031" s="18" t="str">
        <f>IF(R1031="","",VLOOKUP(R1031,CUSTOMS!$E$3:$N$2548,5,FALSE))</f>
        <v>千克</v>
      </c>
      <c r="W1031" s="33">
        <f>IF(R1031="","",VLOOKUP(R1031,CUSTOMS!$E$3:$N$2548,6,FALSE))</f>
        <v>2</v>
      </c>
      <c r="X1031" s="33">
        <f t="shared" si="164"/>
        <v>311</v>
      </c>
      <c r="Y1031" s="18" t="str">
        <f>IF(R1031="","",VLOOKUP(R1031,CUSTOMS!$E$3:$N$2548,8,FALSE))</f>
        <v>美元</v>
      </c>
      <c r="Z1031" s="18" t="str">
        <f>IF(R1031="","",VLOOKUP(R1031,CUSTOMS!$E$3:$N$2548,9,FALSE))</f>
        <v>中国</v>
      </c>
      <c r="AA1031" s="18" t="str">
        <f>IF(R1031="","",VLOOKUP(R1031,CUSTOMS!$E$3:$N$2548,10,FALSE))</f>
        <v>美国</v>
      </c>
      <c r="AB1031" s="33">
        <f>IF(R1031="","",VLOOKUP(G1031,WMS!$E$3:$T$3000,15,FALSE))</f>
        <v>0.86388888888888893</v>
      </c>
      <c r="AC1031" s="33">
        <f t="shared" si="165"/>
        <v>155.5</v>
      </c>
      <c r="AD1031" s="33" t="str">
        <f>IF(S1031="","",VLOOKUP(S1031,海关监管条件!$A$1:$B$3000,2,FALSE))</f>
        <v xml:space="preserve">A </v>
      </c>
    </row>
    <row r="1032" spans="1:30">
      <c r="A1032" s="2">
        <v>43692</v>
      </c>
      <c r="B1032" s="2">
        <v>43696</v>
      </c>
      <c r="C1032" s="2" t="s">
        <v>4367</v>
      </c>
      <c r="D1032" s="3" t="s">
        <v>862</v>
      </c>
      <c r="E1032" s="3" t="s">
        <v>3216</v>
      </c>
      <c r="F1032" s="3" t="s">
        <v>4369</v>
      </c>
      <c r="G1032" s="17" t="str">
        <f t="shared" si="159"/>
        <v>KG-ARI-1812-00048-00948/42283201</v>
      </c>
      <c r="H1032" s="18">
        <f>IF(G1032="","",VLOOKUP(G1032,WMS!$E$3:$Q$3000,7,FALSE))</f>
        <v>180</v>
      </c>
      <c r="I1032" s="18">
        <f>IF(G1032="","",VLOOKUP(G1032,WMS!$E$3:$Q$3000,8,FALSE))</f>
        <v>156</v>
      </c>
      <c r="J1032" s="18">
        <f>IF(G1032="","",VLOOKUP(G1032,WMS!$E$3:$Q$3000,13,FALSE))</f>
        <v>0.90100000000000002</v>
      </c>
      <c r="K1032" s="26" t="b">
        <f t="shared" si="160"/>
        <v>1</v>
      </c>
      <c r="L1032" s="7">
        <v>1</v>
      </c>
      <c r="M1032" s="27">
        <f>IF(G1032="","",VLOOKUP(G1032,WMS!$E$3:$U$3000,7,0)*L1032)</f>
        <v>180</v>
      </c>
      <c r="N1032" s="28" t="str">
        <f>IF(G1032="","",VLOOKUP(G1032,WMS!$E$3:$U$3000,17,0))</f>
        <v>A410</v>
      </c>
      <c r="O1032" s="29">
        <f t="shared" si="161"/>
        <v>156</v>
      </c>
      <c r="P1032" s="29">
        <f t="shared" si="162"/>
        <v>0.90100000000000002</v>
      </c>
      <c r="Q1032" s="26" t="str">
        <f>IF(G1032="","",VLOOKUP(G1032,WMS!$E$3:$G$3000,2,FALSE))</f>
        <v>KAS19010702</v>
      </c>
      <c r="R1032" s="26" t="str">
        <f>IF(G1032="","",VLOOKUP(G1032,WMS!$E$3:$G$3000,3,FALSE))</f>
        <v>KAS1901070205</v>
      </c>
      <c r="S1032" s="17" t="str">
        <f>IF(R1032="","",VLOOKUP(R1032,CUSTOMS!$E$3:$N$2548,2,FALSE))</f>
        <v>3924900000</v>
      </c>
      <c r="T1032" s="17" t="str">
        <f>IF(R1032="","",VLOOKUP(R1032,CUSTOMS!$E$3:$N$2548,3,FALSE))</f>
        <v>塑胶胶篮</v>
      </c>
      <c r="U1032" s="18">
        <f t="shared" si="163"/>
        <v>155.5</v>
      </c>
      <c r="V1032" s="18" t="str">
        <f>IF(R1032="","",VLOOKUP(R1032,CUSTOMS!$E$3:$N$2548,5,FALSE))</f>
        <v>千克</v>
      </c>
      <c r="W1032" s="33">
        <f>IF(R1032="","",VLOOKUP(R1032,CUSTOMS!$E$3:$N$2548,6,FALSE))</f>
        <v>2</v>
      </c>
      <c r="X1032" s="33">
        <f t="shared" si="164"/>
        <v>311</v>
      </c>
      <c r="Y1032" s="18" t="str">
        <f>IF(R1032="","",VLOOKUP(R1032,CUSTOMS!$E$3:$N$2548,8,FALSE))</f>
        <v>美元</v>
      </c>
      <c r="Z1032" s="18" t="str">
        <f>IF(R1032="","",VLOOKUP(R1032,CUSTOMS!$E$3:$N$2548,9,FALSE))</f>
        <v>中国</v>
      </c>
      <c r="AA1032" s="18" t="str">
        <f>IF(R1032="","",VLOOKUP(R1032,CUSTOMS!$E$3:$N$2548,10,FALSE))</f>
        <v>美国</v>
      </c>
      <c r="AB1032" s="33">
        <f>IF(R1032="","",VLOOKUP(G1032,WMS!$E$3:$T$3000,15,FALSE))</f>
        <v>0.86388888888888893</v>
      </c>
      <c r="AC1032" s="33">
        <f t="shared" si="165"/>
        <v>155.5</v>
      </c>
      <c r="AD1032" s="33" t="str">
        <f>IF(S1032="","",VLOOKUP(S1032,海关监管条件!$A$1:$B$3000,2,FALSE))</f>
        <v xml:space="preserve">A </v>
      </c>
    </row>
    <row r="1033" spans="1:30">
      <c r="A1033" s="2">
        <v>43692</v>
      </c>
      <c r="B1033" s="2">
        <v>43696</v>
      </c>
      <c r="C1033" s="2" t="s">
        <v>4367</v>
      </c>
      <c r="D1033" s="19" t="s">
        <v>832</v>
      </c>
      <c r="E1033" s="19" t="s">
        <v>3203</v>
      </c>
      <c r="F1033" s="19">
        <v>42609346</v>
      </c>
      <c r="G1033" s="17" t="str">
        <f t="shared" si="159"/>
        <v>KG-ARI-1812-00048-01048/42609346</v>
      </c>
      <c r="H1033" s="18">
        <f>IF(G1033="","",VLOOKUP(G1033,WMS!$E$3:$Q$3000,7,FALSE))</f>
        <v>6</v>
      </c>
      <c r="I1033" s="18">
        <f>IF(G1033="","",VLOOKUP(G1033,WMS!$E$3:$Q$3000,8,FALSE))</f>
        <v>0.75</v>
      </c>
      <c r="J1033" s="18">
        <f>IF(G1033="","",VLOOKUP(G1033,WMS!$E$3:$Q$3000,13,FALSE))</f>
        <v>6.0000000000000001E-3</v>
      </c>
      <c r="K1033" s="26" t="b">
        <f t="shared" si="160"/>
        <v>1</v>
      </c>
      <c r="L1033" s="7">
        <v>2</v>
      </c>
      <c r="M1033" s="27">
        <f>IF(G1033="","",VLOOKUP(G1033,WMS!$E$3:$U$3000,7,0)*L1033)</f>
        <v>12</v>
      </c>
      <c r="N1033" s="28" t="str">
        <f>IF(G1033="","",VLOOKUP(G1033,WMS!$E$3:$U$3000,17,0))</f>
        <v>A33-301</v>
      </c>
      <c r="O1033" s="29">
        <f t="shared" si="161"/>
        <v>1.5</v>
      </c>
      <c r="P1033" s="29">
        <f t="shared" si="162"/>
        <v>1.2E-2</v>
      </c>
      <c r="Q1033" s="26" t="str">
        <f>IF(G1033="","",VLOOKUP(G1033,WMS!$E$3:$G$3000,2,FALSE))</f>
        <v>KAS19010401</v>
      </c>
      <c r="R1033" s="26" t="str">
        <f>IF(G1033="","",VLOOKUP(G1033,WMS!$E$3:$G$3000,3,FALSE))</f>
        <v>kas1901040102</v>
      </c>
      <c r="S1033" s="17" t="str">
        <f>IF(R1033="","",VLOOKUP(R1033,CUSTOMS!$E$3:$N$2548,2,FALSE))</f>
        <v>9405409000</v>
      </c>
      <c r="T1033" s="17" t="str">
        <f>IF(R1033="","",VLOOKUP(R1033,CUSTOMS!$E$3:$N$2548,3,FALSE))</f>
        <v>装饰灯</v>
      </c>
      <c r="U1033" s="18">
        <f t="shared" si="163"/>
        <v>12</v>
      </c>
      <c r="V1033" s="18" t="str">
        <f>IF(R1033="","",VLOOKUP(R1033,CUSTOMS!$E$3:$N$2548,5,FALSE))</f>
        <v>套</v>
      </c>
      <c r="W1033" s="33">
        <f>IF(R1033="","",VLOOKUP(R1033,CUSTOMS!$E$3:$N$2548,6,FALSE))</f>
        <v>1.17</v>
      </c>
      <c r="X1033" s="33">
        <f t="shared" si="164"/>
        <v>14.04</v>
      </c>
      <c r="Y1033" s="18" t="str">
        <f>IF(R1033="","",VLOOKUP(R1033,CUSTOMS!$E$3:$N$2548,8,FALSE))</f>
        <v>美元</v>
      </c>
      <c r="Z1033" s="18" t="str">
        <f>IF(R1033="","",VLOOKUP(R1033,CUSTOMS!$E$3:$N$2548,9,FALSE))</f>
        <v>中国</v>
      </c>
      <c r="AA1033" s="18" t="str">
        <f>IF(R1033="","",VLOOKUP(R1033,CUSTOMS!$E$3:$N$2548,10,FALSE))</f>
        <v>美国</v>
      </c>
      <c r="AB1033" s="33">
        <f>IF(R1033="","",VLOOKUP(G1033,WMS!$E$3:$T$3000,15,FALSE))</f>
        <v>9.4999999999999987E-2</v>
      </c>
      <c r="AC1033" s="33">
        <f t="shared" si="165"/>
        <v>1.1399999999999999</v>
      </c>
      <c r="AD1033" s="33" t="str">
        <f>IF(S1033="","",VLOOKUP(S1033,海关监管条件!$A$1:$B$3000,2,FALSE))</f>
        <v xml:space="preserve">无 </v>
      </c>
    </row>
    <row r="1034" spans="1:30">
      <c r="A1034" s="2">
        <v>43692</v>
      </c>
      <c r="B1034" s="2">
        <v>43696</v>
      </c>
      <c r="C1034" s="2" t="s">
        <v>4367</v>
      </c>
      <c r="D1034" s="19" t="s">
        <v>882</v>
      </c>
      <c r="E1034" s="19" t="s">
        <v>3228</v>
      </c>
      <c r="F1034" s="19">
        <v>42561217</v>
      </c>
      <c r="G1034" s="17" t="str">
        <f t="shared" si="159"/>
        <v>KG-ARI-1812-00048-01101/42561217</v>
      </c>
      <c r="H1034" s="18">
        <f>IF(G1034="","",VLOOKUP(G1034,WMS!$E$3:$Q$3000,7,FALSE))</f>
        <v>12</v>
      </c>
      <c r="I1034" s="18">
        <f>IF(G1034="","",VLOOKUP(G1034,WMS!$E$3:$Q$3000,8,FALSE))</f>
        <v>2.5499999999999998</v>
      </c>
      <c r="J1034" s="18">
        <f>IF(G1034="","",VLOOKUP(G1034,WMS!$E$3:$Q$3000,13,FALSE))</f>
        <v>1.0999999999999999E-2</v>
      </c>
      <c r="K1034" s="26" t="b">
        <f t="shared" si="160"/>
        <v>1</v>
      </c>
      <c r="L1034" s="7">
        <v>1</v>
      </c>
      <c r="M1034" s="27">
        <f>IF(G1034="","",VLOOKUP(G1034,WMS!$E$3:$U$3000,7,0)*L1034)</f>
        <v>12</v>
      </c>
      <c r="N1034" s="28" t="str">
        <f>IF(G1034="","",VLOOKUP(G1034,WMS!$E$3:$U$3000,17,0))</f>
        <v>A08-302</v>
      </c>
      <c r="O1034" s="29">
        <f t="shared" si="161"/>
        <v>2.5499999999999998</v>
      </c>
      <c r="P1034" s="29">
        <f t="shared" si="162"/>
        <v>1.0999999999999999E-2</v>
      </c>
      <c r="Q1034" s="26" t="str">
        <f>IF(G1034="","",VLOOKUP(G1034,WMS!$E$3:$G$3000,2,FALSE))</f>
        <v>KAS19010904</v>
      </c>
      <c r="R1034" s="26" t="str">
        <f>IF(G1034="","",VLOOKUP(G1034,WMS!$E$3:$G$3000,3,FALSE))</f>
        <v>KAS1901090403</v>
      </c>
      <c r="S1034" s="17" t="str">
        <f>IF(R1034="","",VLOOKUP(R1034,CUSTOMS!$E$3:$N$2548,2,FALSE))</f>
        <v>9105110000</v>
      </c>
      <c r="T1034" s="17" t="str">
        <f>IF(R1034="","",VLOOKUP(R1034,CUSTOMS!$E$3:$N$2548,3,FALSE))</f>
        <v>电子闹钟</v>
      </c>
      <c r="U1034" s="18">
        <f t="shared" si="163"/>
        <v>12</v>
      </c>
      <c r="V1034" s="18" t="str">
        <f>IF(R1034="","",VLOOKUP(R1034,CUSTOMS!$E$3:$N$2548,5,FALSE))</f>
        <v>只</v>
      </c>
      <c r="W1034" s="33">
        <f>IF(R1034="","",VLOOKUP(R1034,CUSTOMS!$E$3:$N$2548,6,FALSE))</f>
        <v>3.15</v>
      </c>
      <c r="X1034" s="33">
        <f t="shared" si="164"/>
        <v>37.799999999999997</v>
      </c>
      <c r="Y1034" s="18" t="str">
        <f>IF(R1034="","",VLOOKUP(R1034,CUSTOMS!$E$3:$N$2548,8,FALSE))</f>
        <v>美元</v>
      </c>
      <c r="Z1034" s="18" t="str">
        <f>IF(R1034="","",VLOOKUP(R1034,CUSTOMS!$E$3:$N$2548,9,FALSE))</f>
        <v>中国</v>
      </c>
      <c r="AA1034" s="18" t="str">
        <f>IF(R1034="","",VLOOKUP(R1034,CUSTOMS!$E$3:$N$2548,10,FALSE))</f>
        <v>美国</v>
      </c>
      <c r="AB1034" s="33">
        <f>IF(R1034="","",VLOOKUP(G1034,WMS!$E$3:$T$3000,15,FALSE))</f>
        <v>0.19166666666666665</v>
      </c>
      <c r="AC1034" s="33">
        <f t="shared" si="165"/>
        <v>2.2999999999999998</v>
      </c>
      <c r="AD1034" s="33" t="str">
        <f>IF(S1034="","",VLOOKUP(S1034,海关监管条件!$A$1:$B$3000,2,FALSE))</f>
        <v xml:space="preserve">无 </v>
      </c>
    </row>
    <row r="1035" spans="1:30">
      <c r="A1035" s="2">
        <v>43692</v>
      </c>
      <c r="B1035" s="2">
        <v>43696</v>
      </c>
      <c r="C1035" s="2" t="s">
        <v>4367</v>
      </c>
      <c r="D1035" s="3" t="s">
        <v>1036</v>
      </c>
      <c r="E1035" s="3" t="s">
        <v>3320</v>
      </c>
      <c r="F1035" s="3" t="s">
        <v>4370</v>
      </c>
      <c r="G1035" s="17" t="str">
        <f t="shared" si="159"/>
        <v>KG-ARI-1812-00048-01255/42590743</v>
      </c>
      <c r="H1035" s="18">
        <f>IF(G1035="","",VLOOKUP(G1035,WMS!$E$3:$Q$3000,7,FALSE))</f>
        <v>12</v>
      </c>
      <c r="I1035" s="18">
        <f>IF(G1035="","",VLOOKUP(G1035,WMS!$E$3:$Q$3000,8,FALSE))</f>
        <v>0.3</v>
      </c>
      <c r="J1035" s="18">
        <f>IF(G1035="","",VLOOKUP(G1035,WMS!$E$3:$Q$3000,13,FALSE))</f>
        <v>5.0000000000000001E-3</v>
      </c>
      <c r="K1035" s="26" t="b">
        <f t="shared" si="160"/>
        <v>1</v>
      </c>
      <c r="L1035" s="7">
        <v>16</v>
      </c>
      <c r="M1035" s="27">
        <f>IF(G1035="","",VLOOKUP(G1035,WMS!$E$3:$U$3000,7,0)*L1035)</f>
        <v>192</v>
      </c>
      <c r="N1035" s="28" t="str">
        <f>IF(G1035="","",VLOOKUP(G1035,WMS!$E$3:$U$3000,17,0))</f>
        <v>A08-102</v>
      </c>
      <c r="O1035" s="29">
        <f t="shared" si="161"/>
        <v>4.8</v>
      </c>
      <c r="P1035" s="29">
        <f t="shared" si="162"/>
        <v>0.08</v>
      </c>
      <c r="Q1035" s="26" t="str">
        <f>IF(G1035="","",VLOOKUP(G1035,WMS!$E$3:$G$3000,2,FALSE))</f>
        <v>KAS19011801</v>
      </c>
      <c r="R1035" s="26" t="str">
        <f>IF(G1035="","",VLOOKUP(G1035,WMS!$E$3:$G$3000,3,FALSE))</f>
        <v>KAS1901180101</v>
      </c>
      <c r="S1035" s="17" t="str">
        <f>IF(R1035="","",VLOOKUP(R1035,CUSTOMS!$E$3:$N$2548,2,FALSE))</f>
        <v>9616200000</v>
      </c>
      <c r="T1035" s="17" t="str">
        <f>IF(R1035="","",VLOOKUP(R1035,CUSTOMS!$E$3:$N$2548,3,FALSE))</f>
        <v>粉扑</v>
      </c>
      <c r="U1035" s="18">
        <f t="shared" si="163"/>
        <v>192</v>
      </c>
      <c r="V1035" s="18" t="str">
        <f>IF(R1035="","",VLOOKUP(R1035,CUSTOMS!$E$3:$N$2548,5,FALSE))</f>
        <v>包</v>
      </c>
      <c r="W1035" s="33">
        <f>IF(R1035="","",VLOOKUP(R1035,CUSTOMS!$E$3:$N$2548,6,FALSE))</f>
        <v>0.5</v>
      </c>
      <c r="X1035" s="33">
        <f t="shared" si="164"/>
        <v>96</v>
      </c>
      <c r="Y1035" s="18" t="str">
        <f>IF(R1035="","",VLOOKUP(R1035,CUSTOMS!$E$3:$N$2548,8,FALSE))</f>
        <v>美元</v>
      </c>
      <c r="Z1035" s="18" t="str">
        <f>IF(R1035="","",VLOOKUP(R1035,CUSTOMS!$E$3:$N$2548,9,FALSE))</f>
        <v>中国</v>
      </c>
      <c r="AA1035" s="18" t="str">
        <f>IF(R1035="","",VLOOKUP(R1035,CUSTOMS!$E$3:$N$2548,10,FALSE))</f>
        <v>美国</v>
      </c>
      <c r="AB1035" s="33">
        <f>IF(R1035="","",VLOOKUP(G1035,WMS!$E$3:$T$3000,15,FALSE))</f>
        <v>1.3157894736842105E-2</v>
      </c>
      <c r="AC1035" s="33">
        <f t="shared" si="165"/>
        <v>2.5263157894736841</v>
      </c>
      <c r="AD1035" s="33" t="str">
        <f>IF(S1035="","",VLOOKUP(S1035,海关监管条件!$A$1:$B$3000,2,FALSE))</f>
        <v>无</v>
      </c>
    </row>
    <row r="1036" spans="1:30">
      <c r="A1036" s="2">
        <v>43692</v>
      </c>
      <c r="B1036" s="2">
        <v>43696</v>
      </c>
      <c r="C1036" s="2" t="s">
        <v>4367</v>
      </c>
      <c r="D1036" s="3" t="s">
        <v>1036</v>
      </c>
      <c r="E1036" s="3" t="s">
        <v>3320</v>
      </c>
      <c r="F1036" s="3" t="s">
        <v>4371</v>
      </c>
      <c r="G1036" s="17" t="str">
        <f t="shared" si="159"/>
        <v>KG-ARI-1812-00048-01255/42590774</v>
      </c>
      <c r="H1036" s="18">
        <f>IF(G1036="","",VLOOKUP(G1036,WMS!$E$3:$Q$3000,7,FALSE))</f>
        <v>12</v>
      </c>
      <c r="I1036" s="18">
        <f>IF(G1036="","",VLOOKUP(G1036,WMS!$E$3:$Q$3000,8,FALSE))</f>
        <v>0.3</v>
      </c>
      <c r="J1036" s="18">
        <f>IF(G1036="","",VLOOKUP(G1036,WMS!$E$3:$Q$3000,13,FALSE))</f>
        <v>5.0000000000000001E-3</v>
      </c>
      <c r="K1036" s="26" t="b">
        <f t="shared" si="160"/>
        <v>1</v>
      </c>
      <c r="L1036" s="7">
        <v>4</v>
      </c>
      <c r="M1036" s="27">
        <f>IF(G1036="","",VLOOKUP(G1036,WMS!$E$3:$U$3000,7,0)*L1036)</f>
        <v>48</v>
      </c>
      <c r="N1036" s="28" t="str">
        <f>IF(G1036="","",VLOOKUP(G1036,WMS!$E$3:$U$3000,17,0))</f>
        <v>A08-102</v>
      </c>
      <c r="O1036" s="29">
        <f t="shared" si="161"/>
        <v>1.2</v>
      </c>
      <c r="P1036" s="29">
        <f t="shared" si="162"/>
        <v>0.02</v>
      </c>
      <c r="Q1036" s="26" t="str">
        <f>IF(G1036="","",VLOOKUP(G1036,WMS!$E$3:$G$3000,2,FALSE))</f>
        <v>KAS19011801</v>
      </c>
      <c r="R1036" s="26" t="str">
        <f>IF(G1036="","",VLOOKUP(G1036,WMS!$E$3:$G$3000,3,FALSE))</f>
        <v>KAS1901180101</v>
      </c>
      <c r="S1036" s="17" t="str">
        <f>IF(R1036="","",VLOOKUP(R1036,CUSTOMS!$E$3:$N$2548,2,FALSE))</f>
        <v>9616200000</v>
      </c>
      <c r="T1036" s="17" t="str">
        <f>IF(R1036="","",VLOOKUP(R1036,CUSTOMS!$E$3:$N$2548,3,FALSE))</f>
        <v>粉扑</v>
      </c>
      <c r="U1036" s="18">
        <f t="shared" si="163"/>
        <v>48</v>
      </c>
      <c r="V1036" s="18" t="str">
        <f>IF(R1036="","",VLOOKUP(R1036,CUSTOMS!$E$3:$N$2548,5,FALSE))</f>
        <v>包</v>
      </c>
      <c r="W1036" s="33">
        <f>IF(R1036="","",VLOOKUP(R1036,CUSTOMS!$E$3:$N$2548,6,FALSE))</f>
        <v>0.5</v>
      </c>
      <c r="X1036" s="33">
        <f t="shared" si="164"/>
        <v>24</v>
      </c>
      <c r="Y1036" s="18" t="str">
        <f>IF(R1036="","",VLOOKUP(R1036,CUSTOMS!$E$3:$N$2548,8,FALSE))</f>
        <v>美元</v>
      </c>
      <c r="Z1036" s="18" t="str">
        <f>IF(R1036="","",VLOOKUP(R1036,CUSTOMS!$E$3:$N$2548,9,FALSE))</f>
        <v>中国</v>
      </c>
      <c r="AA1036" s="18" t="str">
        <f>IF(R1036="","",VLOOKUP(R1036,CUSTOMS!$E$3:$N$2548,10,FALSE))</f>
        <v>美国</v>
      </c>
      <c r="AB1036" s="33">
        <f>IF(R1036="","",VLOOKUP(G1036,WMS!$E$3:$T$3000,15,FALSE))</f>
        <v>9.2592592592592587E-3</v>
      </c>
      <c r="AC1036" s="33">
        <f t="shared" si="165"/>
        <v>0.44444444444444442</v>
      </c>
      <c r="AD1036" s="33" t="str">
        <f>IF(S1036="","",VLOOKUP(S1036,海关监管条件!$A$1:$B$3000,2,FALSE))</f>
        <v>无</v>
      </c>
    </row>
    <row r="1037" spans="1:30">
      <c r="A1037" s="2">
        <v>43692</v>
      </c>
      <c r="B1037" s="2">
        <v>43696</v>
      </c>
      <c r="C1037" s="2" t="s">
        <v>4367</v>
      </c>
      <c r="D1037" s="3" t="s">
        <v>1036</v>
      </c>
      <c r="E1037" s="3" t="s">
        <v>3320</v>
      </c>
      <c r="F1037" s="3" t="s">
        <v>4372</v>
      </c>
      <c r="G1037" s="17" t="str">
        <f t="shared" si="159"/>
        <v>KG-ARI-1812-00048-01255/42590781</v>
      </c>
      <c r="H1037" s="18">
        <f>IF(G1037="","",VLOOKUP(G1037,WMS!$E$3:$Q$3000,7,FALSE))</f>
        <v>12</v>
      </c>
      <c r="I1037" s="18">
        <f>IF(G1037="","",VLOOKUP(G1037,WMS!$E$3:$Q$3000,8,FALSE))</f>
        <v>0.3</v>
      </c>
      <c r="J1037" s="18">
        <f>IF(G1037="","",VLOOKUP(G1037,WMS!$E$3:$Q$3000,13,FALSE))</f>
        <v>5.0000000000000001E-3</v>
      </c>
      <c r="K1037" s="26" t="b">
        <f t="shared" si="160"/>
        <v>1</v>
      </c>
      <c r="L1037" s="7">
        <v>4</v>
      </c>
      <c r="M1037" s="27">
        <f>IF(G1037="","",VLOOKUP(G1037,WMS!$E$3:$U$3000,7,0)*L1037)</f>
        <v>48</v>
      </c>
      <c r="N1037" s="28" t="str">
        <f>IF(G1037="","",VLOOKUP(G1037,WMS!$E$3:$U$3000,17,0))</f>
        <v>A08-102</v>
      </c>
      <c r="O1037" s="29">
        <f t="shared" si="161"/>
        <v>1.2</v>
      </c>
      <c r="P1037" s="29">
        <f t="shared" si="162"/>
        <v>0.02</v>
      </c>
      <c r="Q1037" s="26" t="str">
        <f>IF(G1037="","",VLOOKUP(G1037,WMS!$E$3:$G$3000,2,FALSE))</f>
        <v>KAS19011801</v>
      </c>
      <c r="R1037" s="26" t="str">
        <f>IF(G1037="","",VLOOKUP(G1037,WMS!$E$3:$G$3000,3,FALSE))</f>
        <v>KAS1901180101</v>
      </c>
      <c r="S1037" s="17" t="str">
        <f>IF(R1037="","",VLOOKUP(R1037,CUSTOMS!$E$3:$N$2548,2,FALSE))</f>
        <v>9616200000</v>
      </c>
      <c r="T1037" s="17" t="str">
        <f>IF(R1037="","",VLOOKUP(R1037,CUSTOMS!$E$3:$N$2548,3,FALSE))</f>
        <v>粉扑</v>
      </c>
      <c r="U1037" s="18">
        <f t="shared" si="163"/>
        <v>48</v>
      </c>
      <c r="V1037" s="18" t="str">
        <f>IF(R1037="","",VLOOKUP(R1037,CUSTOMS!$E$3:$N$2548,5,FALSE))</f>
        <v>包</v>
      </c>
      <c r="W1037" s="33">
        <f>IF(R1037="","",VLOOKUP(R1037,CUSTOMS!$E$3:$N$2548,6,FALSE))</f>
        <v>0.5</v>
      </c>
      <c r="X1037" s="33">
        <f t="shared" si="164"/>
        <v>24</v>
      </c>
      <c r="Y1037" s="18" t="str">
        <f>IF(R1037="","",VLOOKUP(R1037,CUSTOMS!$E$3:$N$2548,8,FALSE))</f>
        <v>美元</v>
      </c>
      <c r="Z1037" s="18" t="str">
        <f>IF(R1037="","",VLOOKUP(R1037,CUSTOMS!$E$3:$N$2548,9,FALSE))</f>
        <v>中国</v>
      </c>
      <c r="AA1037" s="18" t="str">
        <f>IF(R1037="","",VLOOKUP(R1037,CUSTOMS!$E$3:$N$2548,10,FALSE))</f>
        <v>美国</v>
      </c>
      <c r="AB1037" s="33">
        <f>IF(R1037="","",VLOOKUP(G1037,WMS!$E$3:$T$3000,15,FALSE))</f>
        <v>1.1111111111111112E-2</v>
      </c>
      <c r="AC1037" s="33">
        <f t="shared" si="165"/>
        <v>0.53333333333333333</v>
      </c>
      <c r="AD1037" s="33" t="str">
        <f>IF(S1037="","",VLOOKUP(S1037,海关监管条件!$A$1:$B$3000,2,FALSE))</f>
        <v>无</v>
      </c>
    </row>
    <row r="1038" spans="1:30">
      <c r="A1038" s="2">
        <v>43692</v>
      </c>
      <c r="B1038" s="2">
        <v>43696</v>
      </c>
      <c r="C1038" s="2" t="s">
        <v>4367</v>
      </c>
      <c r="D1038" s="3" t="s">
        <v>779</v>
      </c>
      <c r="E1038" s="3" t="s">
        <v>3185</v>
      </c>
      <c r="F1038" s="3" t="s">
        <v>4373</v>
      </c>
      <c r="G1038" s="17" t="str">
        <f t="shared" si="159"/>
        <v>KG-ARI-1812-00048-01261/42498506</v>
      </c>
      <c r="H1038" s="18">
        <f>IF(G1038="","",VLOOKUP(G1038,WMS!$E$3:$Q$3000,7,FALSE))</f>
        <v>12</v>
      </c>
      <c r="I1038" s="18">
        <f>IF(G1038="","",VLOOKUP(G1038,WMS!$E$3:$Q$3000,8,FALSE))</f>
        <v>5.35</v>
      </c>
      <c r="J1038" s="18">
        <f>IF(G1038="","",VLOOKUP(G1038,WMS!$E$3:$Q$3000,13,FALSE))</f>
        <v>3.2000000000000001E-2</v>
      </c>
      <c r="K1038" s="26" t="b">
        <f t="shared" si="160"/>
        <v>1</v>
      </c>
      <c r="L1038" s="7">
        <v>1</v>
      </c>
      <c r="M1038" s="27">
        <f>IF(G1038="","",VLOOKUP(G1038,WMS!$E$3:$U$3000,7,0)*L1038)</f>
        <v>12</v>
      </c>
      <c r="N1038" s="28" t="str">
        <f>IF(G1038="","",VLOOKUP(G1038,WMS!$E$3:$U$3000,17,0))</f>
        <v>A34-103</v>
      </c>
      <c r="O1038" s="29">
        <f t="shared" si="161"/>
        <v>5.35</v>
      </c>
      <c r="P1038" s="29">
        <f t="shared" si="162"/>
        <v>3.2000000000000001E-2</v>
      </c>
      <c r="Q1038" s="26" t="str">
        <f>IF(G1038="","",VLOOKUP(G1038,WMS!$E$3:$G$3000,2,FALSE))</f>
        <v>KAS18122801</v>
      </c>
      <c r="R1038" s="26" t="str">
        <f>IF(G1038="","",VLOOKUP(G1038,WMS!$E$3:$G$3000,3,FALSE))</f>
        <v>KAS1812280103</v>
      </c>
      <c r="S1038" s="17" t="str">
        <f>IF(R1038="","",VLOOKUP(R1038,CUSTOMS!$E$3:$N$2548,2,FALSE))</f>
        <v>3924900000</v>
      </c>
      <c r="T1038" s="17" t="str">
        <f>IF(R1038="","",VLOOKUP(R1038,CUSTOMS!$E$3:$N$2548,3,FALSE))</f>
        <v>植绒塑料衣架</v>
      </c>
      <c r="U1038" s="18">
        <f t="shared" si="163"/>
        <v>4.9000000000000004</v>
      </c>
      <c r="V1038" s="18" t="str">
        <f>IF(R1038="","",VLOOKUP(R1038,CUSTOMS!$E$3:$N$2548,5,FALSE))</f>
        <v>千克</v>
      </c>
      <c r="W1038" s="33">
        <f>IF(R1038="","",VLOOKUP(R1038,CUSTOMS!$E$3:$N$2548,6,FALSE))</f>
        <v>1</v>
      </c>
      <c r="X1038" s="33">
        <f t="shared" si="164"/>
        <v>4.9000000000000004</v>
      </c>
      <c r="Y1038" s="18" t="str">
        <f>IF(R1038="","",VLOOKUP(R1038,CUSTOMS!$E$3:$N$2548,8,FALSE))</f>
        <v>美元</v>
      </c>
      <c r="Z1038" s="18" t="str">
        <f>IF(R1038="","",VLOOKUP(R1038,CUSTOMS!$E$3:$N$2548,9,FALSE))</f>
        <v>中国</v>
      </c>
      <c r="AA1038" s="18" t="str">
        <f>IF(R1038="","",VLOOKUP(R1038,CUSTOMS!$E$3:$N$2548,10,FALSE))</f>
        <v>美国</v>
      </c>
      <c r="AB1038" s="33">
        <f>IF(R1038="","",VLOOKUP(G1038,WMS!$E$3:$T$3000,15,FALSE))</f>
        <v>0.40833333333333333</v>
      </c>
      <c r="AC1038" s="33">
        <f t="shared" si="165"/>
        <v>4.9000000000000004</v>
      </c>
      <c r="AD1038" s="33" t="str">
        <f>IF(S1038="","",VLOOKUP(S1038,海关监管条件!$A$1:$B$3000,2,FALSE))</f>
        <v xml:space="preserve">A </v>
      </c>
    </row>
    <row r="1039" spans="1:30">
      <c r="A1039" s="2">
        <v>43692</v>
      </c>
      <c r="B1039" s="2">
        <v>43696</v>
      </c>
      <c r="C1039" s="2" t="s">
        <v>4367</v>
      </c>
      <c r="D1039" s="3" t="s">
        <v>454</v>
      </c>
      <c r="E1039" s="3" t="s">
        <v>2932</v>
      </c>
      <c r="F1039" s="3" t="s">
        <v>4374</v>
      </c>
      <c r="G1039" s="17" t="str">
        <f t="shared" si="159"/>
        <v>KG-ARI-1812-00048-01269/42058083</v>
      </c>
      <c r="H1039" s="18">
        <f>IF(G1039="","",VLOOKUP(G1039,WMS!$E$3:$Q$3000,7,FALSE))</f>
        <v>12</v>
      </c>
      <c r="I1039" s="18">
        <f>IF(G1039="","",VLOOKUP(G1039,WMS!$E$3:$Q$3000,8,FALSE))</f>
        <v>2.5</v>
      </c>
      <c r="J1039" s="18">
        <f>IF(G1039="","",VLOOKUP(G1039,WMS!$E$3:$Q$3000,13,FALSE))</f>
        <v>3.1E-2</v>
      </c>
      <c r="K1039" s="26" t="b">
        <f t="shared" si="160"/>
        <v>1</v>
      </c>
      <c r="L1039" s="7">
        <v>4</v>
      </c>
      <c r="M1039" s="27">
        <f>IF(G1039="","",VLOOKUP(G1039,WMS!$E$3:$U$3000,7,0)*L1039)</f>
        <v>48</v>
      </c>
      <c r="N1039" s="28" t="str">
        <f>IF(G1039="","",VLOOKUP(G1039,WMS!$E$3:$U$3000,17,0))</f>
        <v>A40-203</v>
      </c>
      <c r="O1039" s="29">
        <f t="shared" si="161"/>
        <v>10</v>
      </c>
      <c r="P1039" s="29">
        <f t="shared" si="162"/>
        <v>0.124</v>
      </c>
      <c r="Q1039" s="26" t="str">
        <f>IF(G1039="","",VLOOKUP(G1039,WMS!$E$3:$G$3000,2,FALSE))</f>
        <v>KAS18121101</v>
      </c>
      <c r="R1039" s="26" t="str">
        <f>IF(G1039="","",VLOOKUP(G1039,WMS!$E$3:$G$3000,3,FALSE))</f>
        <v>KAS1812110101</v>
      </c>
      <c r="S1039" s="17" t="str">
        <f>IF(R1039="","",VLOOKUP(R1039,CUSTOMS!$E$3:$N$2548,2,FALSE))</f>
        <v>3923300000</v>
      </c>
      <c r="T1039" s="17" t="str">
        <f>IF(R1039="","",VLOOKUP(R1039,CUSTOMS!$E$3:$N$2548,3,FALSE))</f>
        <v>(塑料瓶)旅行套装</v>
      </c>
      <c r="U1039" s="18">
        <f t="shared" si="163"/>
        <v>48</v>
      </c>
      <c r="V1039" s="18" t="str">
        <f>IF(R1039="","",VLOOKUP(R1039,CUSTOMS!$E$3:$N$2548,5,FALSE))</f>
        <v>个</v>
      </c>
      <c r="W1039" s="33">
        <f>IF(R1039="","",VLOOKUP(R1039,CUSTOMS!$E$3:$N$2548,6,FALSE))</f>
        <v>15</v>
      </c>
      <c r="X1039" s="33">
        <f t="shared" si="164"/>
        <v>720</v>
      </c>
      <c r="Y1039" s="18" t="str">
        <f>IF(R1039="","",VLOOKUP(R1039,CUSTOMS!$E$3:$N$2548,8,FALSE))</f>
        <v>港币</v>
      </c>
      <c r="Z1039" s="18" t="str">
        <f>IF(R1039="","",VLOOKUP(R1039,CUSTOMS!$E$3:$N$2548,9,FALSE))</f>
        <v>中国</v>
      </c>
      <c r="AA1039" s="18" t="str">
        <f>IF(R1039="","",VLOOKUP(R1039,CUSTOMS!$E$3:$N$2548,10,FALSE))</f>
        <v>美国</v>
      </c>
      <c r="AB1039" s="33">
        <f>IF(R1039="","",VLOOKUP(G1039,WMS!$E$3:$T$3000,15,FALSE))</f>
        <v>0.14270833333333333</v>
      </c>
      <c r="AC1039" s="33">
        <f t="shared" si="165"/>
        <v>6.85</v>
      </c>
      <c r="AD1039" s="33" t="str">
        <f>IF(S1039="","",VLOOKUP(S1039,海关监管条件!$A$1:$B$3000,2,FALSE))</f>
        <v>无</v>
      </c>
    </row>
    <row r="1040" spans="1:30">
      <c r="A1040" s="2">
        <v>43692</v>
      </c>
      <c r="B1040" s="2">
        <v>43696</v>
      </c>
      <c r="C1040" s="2" t="s">
        <v>4367</v>
      </c>
      <c r="D1040" s="3" t="s">
        <v>454</v>
      </c>
      <c r="E1040" s="3" t="s">
        <v>2932</v>
      </c>
      <c r="F1040" s="3" t="s">
        <v>4375</v>
      </c>
      <c r="G1040" s="17" t="str">
        <f t="shared" si="159"/>
        <v>KG-ARI-1812-00048-01269/42550952</v>
      </c>
      <c r="H1040" s="18">
        <f>IF(G1040="","",VLOOKUP(G1040,WMS!$E$3:$Q$3000,7,FALSE))</f>
        <v>12</v>
      </c>
      <c r="I1040" s="18">
        <f>IF(G1040="","",VLOOKUP(G1040,WMS!$E$3:$Q$3000,8,FALSE))</f>
        <v>2.5</v>
      </c>
      <c r="J1040" s="18">
        <f>IF(G1040="","",VLOOKUP(G1040,WMS!$E$3:$Q$3000,13,FALSE))</f>
        <v>3.1E-2</v>
      </c>
      <c r="K1040" s="26" t="b">
        <f t="shared" si="160"/>
        <v>1</v>
      </c>
      <c r="L1040" s="7">
        <v>1</v>
      </c>
      <c r="M1040" s="27">
        <f>IF(G1040="","",VLOOKUP(G1040,WMS!$E$3:$U$3000,7,0)*L1040)</f>
        <v>12</v>
      </c>
      <c r="N1040" s="28" t="str">
        <f>IF(G1040="","",VLOOKUP(G1040,WMS!$E$3:$U$3000,17,0))</f>
        <v>A40-203</v>
      </c>
      <c r="O1040" s="29">
        <f t="shared" si="161"/>
        <v>2.5</v>
      </c>
      <c r="P1040" s="29">
        <f t="shared" si="162"/>
        <v>3.1E-2</v>
      </c>
      <c r="Q1040" s="26" t="str">
        <f>IF(G1040="","",VLOOKUP(G1040,WMS!$E$3:$G$3000,2,FALSE))</f>
        <v>KAS18121101</v>
      </c>
      <c r="R1040" s="26" t="str">
        <f>IF(G1040="","",VLOOKUP(G1040,WMS!$E$3:$G$3000,3,FALSE))</f>
        <v>KAS1812110101</v>
      </c>
      <c r="S1040" s="17" t="str">
        <f>IF(R1040="","",VLOOKUP(R1040,CUSTOMS!$E$3:$N$2548,2,FALSE))</f>
        <v>3923300000</v>
      </c>
      <c r="T1040" s="17" t="str">
        <f>IF(R1040="","",VLOOKUP(R1040,CUSTOMS!$E$3:$N$2548,3,FALSE))</f>
        <v>(塑料瓶)旅行套装</v>
      </c>
      <c r="U1040" s="18">
        <f t="shared" si="163"/>
        <v>12</v>
      </c>
      <c r="V1040" s="18" t="str">
        <f>IF(R1040="","",VLOOKUP(R1040,CUSTOMS!$E$3:$N$2548,5,FALSE))</f>
        <v>个</v>
      </c>
      <c r="W1040" s="33">
        <f>IF(R1040="","",VLOOKUP(R1040,CUSTOMS!$E$3:$N$2548,6,FALSE))</f>
        <v>15</v>
      </c>
      <c r="X1040" s="33">
        <f t="shared" si="164"/>
        <v>180</v>
      </c>
      <c r="Y1040" s="18" t="str">
        <f>IF(R1040="","",VLOOKUP(R1040,CUSTOMS!$E$3:$N$2548,8,FALSE))</f>
        <v>港币</v>
      </c>
      <c r="Z1040" s="18" t="str">
        <f>IF(R1040="","",VLOOKUP(R1040,CUSTOMS!$E$3:$N$2548,9,FALSE))</f>
        <v>中国</v>
      </c>
      <c r="AA1040" s="18" t="str">
        <f>IF(R1040="","",VLOOKUP(R1040,CUSTOMS!$E$3:$N$2548,10,FALSE))</f>
        <v>美国</v>
      </c>
      <c r="AB1040" s="33">
        <f>IF(R1040="","",VLOOKUP(G1040,WMS!$E$3:$T$3000,15,FALSE))</f>
        <v>0.15</v>
      </c>
      <c r="AC1040" s="33">
        <f t="shared" si="165"/>
        <v>1.7999999999999998</v>
      </c>
      <c r="AD1040" s="33" t="str">
        <f>IF(S1040="","",VLOOKUP(S1040,海关监管条件!$A$1:$B$3000,2,FALSE))</f>
        <v>无</v>
      </c>
    </row>
    <row r="1041" spans="1:30">
      <c r="A1041" s="2">
        <v>43692</v>
      </c>
      <c r="B1041" s="2">
        <v>43696</v>
      </c>
      <c r="C1041" s="2" t="s">
        <v>4367</v>
      </c>
      <c r="D1041" s="3" t="s">
        <v>796</v>
      </c>
      <c r="E1041" s="3" t="s">
        <v>3190</v>
      </c>
      <c r="F1041" s="3" t="s">
        <v>4376</v>
      </c>
      <c r="G1041" s="17" t="str">
        <f t="shared" si="159"/>
        <v>KG-ARI-1812-00048-01313/42487678</v>
      </c>
      <c r="H1041" s="18">
        <f>IF(G1041="","",VLOOKUP(G1041,WMS!$E$3:$Q$3000,7,FALSE))</f>
        <v>6</v>
      </c>
      <c r="I1041" s="18">
        <f>IF(G1041="","",VLOOKUP(G1041,WMS!$E$3:$Q$3000,8,FALSE))</f>
        <v>4.9000000000000004</v>
      </c>
      <c r="J1041" s="18">
        <f>IF(G1041="","",VLOOKUP(G1041,WMS!$E$3:$Q$3000,13,FALSE))</f>
        <v>3.7999999999999999E-2</v>
      </c>
      <c r="K1041" s="26" t="b">
        <f t="shared" si="160"/>
        <v>1</v>
      </c>
      <c r="L1041" s="7">
        <v>1</v>
      </c>
      <c r="M1041" s="27">
        <f>IF(G1041="","",VLOOKUP(G1041,WMS!$E$3:$U$3000,7,0)*L1041)</f>
        <v>6</v>
      </c>
      <c r="N1041" s="28" t="str">
        <f>IF(G1041="","",VLOOKUP(G1041,WMS!$E$3:$U$3000,17,0))</f>
        <v>A33-202</v>
      </c>
      <c r="O1041" s="29">
        <f t="shared" si="161"/>
        <v>4.9000000000000004</v>
      </c>
      <c r="P1041" s="29">
        <f t="shared" si="162"/>
        <v>3.7999999999999999E-2</v>
      </c>
      <c r="Q1041" s="26" t="str">
        <f>IF(G1041="","",VLOOKUP(G1041,WMS!$E$3:$G$3000,2,FALSE))</f>
        <v>KAS19010301</v>
      </c>
      <c r="R1041" s="26" t="str">
        <f>IF(G1041="","",VLOOKUP(G1041,WMS!$E$3:$G$3000,3,FALSE))</f>
        <v>KAS1901030101</v>
      </c>
      <c r="S1041" s="17" t="str">
        <f>IF(R1041="","",VLOOKUP(R1041,CUSTOMS!$E$3:$N$2548,2,FALSE))</f>
        <v>4419190000</v>
      </c>
      <c r="T1041" s="17" t="str">
        <f>IF(R1041="","",VLOOKUP(R1041,CUSTOMS!$E$3:$N$2548,3,FALSE))</f>
        <v>宠物碗</v>
      </c>
      <c r="U1041" s="18">
        <f t="shared" si="163"/>
        <v>6</v>
      </c>
      <c r="V1041" s="18" t="str">
        <f>IF(R1041="","",VLOOKUP(R1041,CUSTOMS!$E$3:$N$2548,5,FALSE))</f>
        <v>套</v>
      </c>
      <c r="W1041" s="33">
        <f>IF(R1041="","",VLOOKUP(R1041,CUSTOMS!$E$3:$N$2548,6,FALSE))</f>
        <v>6</v>
      </c>
      <c r="X1041" s="33">
        <f t="shared" si="164"/>
        <v>36</v>
      </c>
      <c r="Y1041" s="18" t="str">
        <f>IF(R1041="","",VLOOKUP(R1041,CUSTOMS!$E$3:$N$2548,8,FALSE))</f>
        <v>美元</v>
      </c>
      <c r="Z1041" s="18" t="str">
        <f>IF(R1041="","",VLOOKUP(R1041,CUSTOMS!$E$3:$N$2548,9,FALSE))</f>
        <v>中国</v>
      </c>
      <c r="AA1041" s="18" t="str">
        <f>IF(R1041="","",VLOOKUP(R1041,CUSTOMS!$E$3:$N$2548,10,FALSE))</f>
        <v>美国</v>
      </c>
      <c r="AB1041" s="33">
        <f>IF(R1041="","",VLOOKUP(G1041,WMS!$E$3:$T$3000,15,FALSE))</f>
        <v>0.75</v>
      </c>
      <c r="AC1041" s="33">
        <f t="shared" si="165"/>
        <v>4.5</v>
      </c>
      <c r="AD1041" s="33" t="str">
        <f>IF(S1041="","",VLOOKUP(S1041,海关监管条件!$A$1:$B$3000,2,FALSE))</f>
        <v>AB</v>
      </c>
    </row>
    <row r="1042" spans="1:30">
      <c r="A1042" s="2">
        <v>43692</v>
      </c>
      <c r="B1042" s="2">
        <v>43696</v>
      </c>
      <c r="C1042" s="2" t="s">
        <v>4367</v>
      </c>
      <c r="D1042" s="3" t="s">
        <v>796</v>
      </c>
      <c r="E1042" s="3" t="s">
        <v>3190</v>
      </c>
      <c r="F1042" s="3" t="s">
        <v>3638</v>
      </c>
      <c r="G1042" s="17" t="str">
        <f t="shared" si="159"/>
        <v>KG-ARI-1812-00048-01313/42581000</v>
      </c>
      <c r="H1042" s="18">
        <f>IF(G1042="","",VLOOKUP(G1042,WMS!$E$3:$Q$3000,7,FALSE))</f>
        <v>6</v>
      </c>
      <c r="I1042" s="18">
        <f>IF(G1042="","",VLOOKUP(G1042,WMS!$E$3:$Q$3000,8,FALSE))</f>
        <v>1.9</v>
      </c>
      <c r="J1042" s="18">
        <f>IF(G1042="","",VLOOKUP(G1042,WMS!$E$3:$Q$3000,13,FALSE))</f>
        <v>8.0000000000000002E-3</v>
      </c>
      <c r="K1042" s="26" t="b">
        <f t="shared" si="160"/>
        <v>1</v>
      </c>
      <c r="L1042" s="7">
        <v>10</v>
      </c>
      <c r="M1042" s="27">
        <f>IF(G1042="","",VLOOKUP(G1042,WMS!$E$3:$U$3000,7,0)*L1042)</f>
        <v>60</v>
      </c>
      <c r="N1042" s="28" t="str">
        <f>IF(G1042="","",VLOOKUP(G1042,WMS!$E$3:$U$3000,17,0))</f>
        <v>A33-202</v>
      </c>
      <c r="O1042" s="29">
        <f t="shared" si="161"/>
        <v>19</v>
      </c>
      <c r="P1042" s="29">
        <f t="shared" si="162"/>
        <v>0.08</v>
      </c>
      <c r="Q1042" s="26" t="str">
        <f>IF(G1042="","",VLOOKUP(G1042,WMS!$E$3:$G$3000,2,FALSE))</f>
        <v>KAS19010301</v>
      </c>
      <c r="R1042" s="26" t="str">
        <f>IF(G1042="","",VLOOKUP(G1042,WMS!$E$3:$G$3000,3,FALSE))</f>
        <v>KAS1901030102</v>
      </c>
      <c r="S1042" s="17" t="str">
        <f>IF(R1042="","",VLOOKUP(R1042,CUSTOMS!$E$3:$N$2548,2,FALSE))</f>
        <v>3926909090</v>
      </c>
      <c r="T1042" s="17" t="str">
        <f>IF(R1042="","",VLOOKUP(R1042,CUSTOMS!$E$3:$N$2548,3,FALSE))</f>
        <v>宠物碗</v>
      </c>
      <c r="U1042" s="18">
        <f t="shared" si="163"/>
        <v>60</v>
      </c>
      <c r="V1042" s="18" t="str">
        <f>IF(R1042="","",VLOOKUP(R1042,CUSTOMS!$E$3:$N$2548,5,FALSE))</f>
        <v>套</v>
      </c>
      <c r="W1042" s="33">
        <f>IF(R1042="","",VLOOKUP(R1042,CUSTOMS!$E$3:$N$2548,6,FALSE))</f>
        <v>2.58</v>
      </c>
      <c r="X1042" s="33">
        <f t="shared" si="164"/>
        <v>154.80000000000001</v>
      </c>
      <c r="Y1042" s="18" t="str">
        <f>IF(R1042="","",VLOOKUP(R1042,CUSTOMS!$E$3:$N$2548,8,FALSE))</f>
        <v>美元</v>
      </c>
      <c r="Z1042" s="18" t="str">
        <f>IF(R1042="","",VLOOKUP(R1042,CUSTOMS!$E$3:$N$2548,9,FALSE))</f>
        <v>中国</v>
      </c>
      <c r="AA1042" s="18" t="str">
        <f>IF(R1042="","",VLOOKUP(R1042,CUSTOMS!$E$3:$N$2548,10,FALSE))</f>
        <v>美国</v>
      </c>
      <c r="AB1042" s="33">
        <f>IF(R1042="","",VLOOKUP(G1042,WMS!$E$3:$T$3000,15,FALSE))</f>
        <v>0.25</v>
      </c>
      <c r="AC1042" s="33">
        <f t="shared" si="165"/>
        <v>15</v>
      </c>
      <c r="AD1042" s="33" t="str">
        <f>IF(S1042="","",VLOOKUP(S1042,海关监管条件!$A$1:$B$3000,2,FALSE))</f>
        <v>无</v>
      </c>
    </row>
    <row r="1043" spans="1:30">
      <c r="A1043" s="2">
        <v>43692</v>
      </c>
      <c r="B1043" s="2">
        <v>43696</v>
      </c>
      <c r="C1043" s="2" t="s">
        <v>4367</v>
      </c>
      <c r="D1043" s="3" t="s">
        <v>459</v>
      </c>
      <c r="E1043" s="3" t="s">
        <v>2934</v>
      </c>
      <c r="F1043" s="3" t="s">
        <v>3454</v>
      </c>
      <c r="G1043" s="17" t="str">
        <f t="shared" si="159"/>
        <v>KG-ARI-1812-00048-01339/42588740</v>
      </c>
      <c r="H1043" s="18">
        <f>IF(G1043="","",VLOOKUP(G1043,WMS!$E$3:$Q$3000,7,FALSE))</f>
        <v>6</v>
      </c>
      <c r="I1043" s="18">
        <f>IF(G1043="","",VLOOKUP(G1043,WMS!$E$3:$Q$3000,8,FALSE))</f>
        <v>8</v>
      </c>
      <c r="J1043" s="18">
        <f>IF(G1043="","",VLOOKUP(G1043,WMS!$E$3:$Q$3000,13,FALSE))</f>
        <v>3.2000000000000001E-2</v>
      </c>
      <c r="K1043" s="26" t="b">
        <f t="shared" si="160"/>
        <v>1</v>
      </c>
      <c r="L1043" s="7">
        <v>22</v>
      </c>
      <c r="M1043" s="27">
        <f>IF(G1043="","",VLOOKUP(G1043,WMS!$E$3:$U$3000,7,0)*L1043)</f>
        <v>132</v>
      </c>
      <c r="N1043" s="28" t="str">
        <f>IF(G1043="","",VLOOKUP(G1043,WMS!$E$3:$U$3000,17,0))</f>
        <v>A40-303</v>
      </c>
      <c r="O1043" s="29">
        <f t="shared" si="161"/>
        <v>176</v>
      </c>
      <c r="P1043" s="29">
        <f t="shared" si="162"/>
        <v>0.70399999999999996</v>
      </c>
      <c r="Q1043" s="26" t="str">
        <f>IF(G1043="","",VLOOKUP(G1043,WMS!$E$3:$G$3000,2,FALSE))</f>
        <v>KAS18121201</v>
      </c>
      <c r="R1043" s="26" t="str">
        <f>IF(G1043="","",VLOOKUP(G1043,WMS!$E$3:$G$3000,3,FALSE))</f>
        <v>KAS1812120106</v>
      </c>
      <c r="S1043" s="17" t="str">
        <f>IF(R1043="","",VLOOKUP(R1043,CUSTOMS!$E$3:$N$2548,2,FALSE))</f>
        <v>6911101900</v>
      </c>
      <c r="T1043" s="17" t="str">
        <f>IF(R1043="","",VLOOKUP(R1043,CUSTOMS!$E$3:$N$2548,3,FALSE))</f>
        <v>日用瓷：碗</v>
      </c>
      <c r="U1043" s="18">
        <f t="shared" si="163"/>
        <v>132</v>
      </c>
      <c r="V1043" s="18" t="str">
        <f>IF(R1043="","",VLOOKUP(R1043,CUSTOMS!$E$3:$N$2548,5,FALSE))</f>
        <v>件</v>
      </c>
      <c r="W1043" s="33">
        <f>IF(R1043="","",VLOOKUP(R1043,CUSTOMS!$E$3:$N$2548,6,FALSE))</f>
        <v>2.6574</v>
      </c>
      <c r="X1043" s="33">
        <f t="shared" si="164"/>
        <v>350.77679999999998</v>
      </c>
      <c r="Y1043" s="18" t="str">
        <f>IF(R1043="","",VLOOKUP(R1043,CUSTOMS!$E$3:$N$2548,8,FALSE))</f>
        <v>美元</v>
      </c>
      <c r="Z1043" s="18" t="str">
        <f>IF(R1043="","",VLOOKUP(R1043,CUSTOMS!$E$3:$N$2548,9,FALSE))</f>
        <v>中国</v>
      </c>
      <c r="AA1043" s="18" t="str">
        <f>IF(R1043="","",VLOOKUP(R1043,CUSTOMS!$E$3:$N$2548,10,FALSE))</f>
        <v>美国</v>
      </c>
      <c r="AB1043" s="33">
        <f>IF(R1043="","",VLOOKUP(G1043,WMS!$E$3:$T$3000,15,FALSE))</f>
        <v>1.0999999999999999</v>
      </c>
      <c r="AC1043" s="33">
        <f t="shared" si="165"/>
        <v>145.19999999999999</v>
      </c>
      <c r="AD1043" s="33" t="str">
        <f>IF(S1043="","",VLOOKUP(S1043,海关监管条件!$A$1:$B$3000,2,FALSE))</f>
        <v>A</v>
      </c>
    </row>
    <row r="1044" spans="1:30">
      <c r="A1044" s="2">
        <v>43692</v>
      </c>
      <c r="B1044" s="2">
        <v>43696</v>
      </c>
      <c r="C1044" s="2" t="s">
        <v>4367</v>
      </c>
      <c r="D1044" s="19" t="s">
        <v>914</v>
      </c>
      <c r="E1044" s="19" t="s">
        <v>3233</v>
      </c>
      <c r="F1044" s="19">
        <v>42583752</v>
      </c>
      <c r="G1044" s="17" t="str">
        <f t="shared" si="159"/>
        <v>KG-ARI-1812-00048-01357/42583752</v>
      </c>
      <c r="H1044" s="18">
        <f>IF(G1044="","",VLOOKUP(G1044,WMS!$E$3:$Q$3000,7,FALSE))</f>
        <v>3</v>
      </c>
      <c r="I1044" s="18">
        <f>IF(G1044="","",VLOOKUP(G1044,WMS!$E$3:$Q$3000,8,FALSE))</f>
        <v>7</v>
      </c>
      <c r="J1044" s="18">
        <f>IF(G1044="","",VLOOKUP(G1044,WMS!$E$3:$Q$3000,13,FALSE))</f>
        <v>7.6999999999999999E-2</v>
      </c>
      <c r="K1044" s="26" t="b">
        <f t="shared" si="160"/>
        <v>1</v>
      </c>
      <c r="L1044" s="7">
        <v>14</v>
      </c>
      <c r="M1044" s="27">
        <f>IF(G1044="","",VLOOKUP(G1044,WMS!$E$3:$U$3000,7,0)*L1044)</f>
        <v>42</v>
      </c>
      <c r="N1044" s="28" t="str">
        <f>IF(G1044="","",VLOOKUP(G1044,WMS!$E$3:$U$3000,17,0))</f>
        <v>A40-302</v>
      </c>
      <c r="O1044" s="29">
        <f t="shared" si="161"/>
        <v>98</v>
      </c>
      <c r="P1044" s="29">
        <f t="shared" si="162"/>
        <v>1.0780000000000001</v>
      </c>
      <c r="Q1044" s="26" t="str">
        <f>IF(G1044="","",VLOOKUP(G1044,WMS!$E$3:$G$3000,2,FALSE))</f>
        <v>KAS19011001</v>
      </c>
      <c r="R1044" s="26" t="str">
        <f>IF(G1044="","",VLOOKUP(G1044,WMS!$E$3:$G$3000,3,FALSE))</f>
        <v>KAS1901100103</v>
      </c>
      <c r="S1044" s="17" t="str">
        <f>IF(R1044="","",VLOOKUP(R1044,CUSTOMS!$E$3:$N$2548,2,FALSE))</f>
        <v>9403200000</v>
      </c>
      <c r="T1044" s="17" t="str">
        <f>IF(R1044="","",VLOOKUP(R1044,CUSTOMS!$E$3:$N$2548,3,FALSE))</f>
        <v>落地储物架</v>
      </c>
      <c r="U1044" s="18">
        <f t="shared" si="163"/>
        <v>42</v>
      </c>
      <c r="V1044" s="18" t="str">
        <f>IF(R1044="","",VLOOKUP(R1044,CUSTOMS!$E$3:$N$2548,5,FALSE))</f>
        <v>件</v>
      </c>
      <c r="W1044" s="33">
        <f>IF(R1044="","",VLOOKUP(R1044,CUSTOMS!$E$3:$N$2548,6,FALSE))</f>
        <v>9.4700000000000006</v>
      </c>
      <c r="X1044" s="33">
        <f t="shared" si="164"/>
        <v>397.74</v>
      </c>
      <c r="Y1044" s="18" t="str">
        <f>IF(R1044="","",VLOOKUP(R1044,CUSTOMS!$E$3:$N$2548,8,FALSE))</f>
        <v>美元</v>
      </c>
      <c r="Z1044" s="18" t="str">
        <f>IF(R1044="","",VLOOKUP(R1044,CUSTOMS!$E$3:$N$2548,9,FALSE))</f>
        <v>中国</v>
      </c>
      <c r="AA1044" s="18" t="str">
        <f>IF(R1044="","",VLOOKUP(R1044,CUSTOMS!$E$3:$N$2548,10,FALSE))</f>
        <v>美国</v>
      </c>
      <c r="AB1044" s="33">
        <f>IF(R1044="","",VLOOKUP(G1044,WMS!$E$3:$T$3000,15,FALSE))</f>
        <v>2.0500000000000003</v>
      </c>
      <c r="AC1044" s="33">
        <f t="shared" si="165"/>
        <v>86.100000000000009</v>
      </c>
      <c r="AD1044" s="33" t="str">
        <f>IF(S1044="","",VLOOKUP(S1044,海关监管条件!$A$1:$B$3000,2,FALSE))</f>
        <v xml:space="preserve">无 </v>
      </c>
    </row>
    <row r="1045" spans="1:30">
      <c r="A1045" s="2">
        <v>43692</v>
      </c>
      <c r="B1045" s="2">
        <v>43696</v>
      </c>
      <c r="C1045" s="2" t="s">
        <v>4367</v>
      </c>
      <c r="D1045" s="19" t="s">
        <v>1061</v>
      </c>
      <c r="E1045" s="19" t="s">
        <v>3332</v>
      </c>
      <c r="F1045" s="19">
        <v>42708797</v>
      </c>
      <c r="G1045" s="17" t="str">
        <f t="shared" si="159"/>
        <v>KG-ARI-1901-00066-01564/42708797</v>
      </c>
      <c r="H1045" s="18">
        <f>IF(G1045="","",VLOOKUP(G1045,WMS!$E$3:$Q$3000,7,FALSE))</f>
        <v>6</v>
      </c>
      <c r="I1045" s="18">
        <f>IF(G1045="","",VLOOKUP(G1045,WMS!$E$3:$Q$3000,8,FALSE))</f>
        <v>4.75</v>
      </c>
      <c r="J1045" s="18">
        <f>IF(G1045="","",VLOOKUP(G1045,WMS!$E$3:$Q$3000,13,FALSE))</f>
        <v>2.5999999999999999E-2</v>
      </c>
      <c r="K1045" s="26" t="b">
        <f t="shared" si="160"/>
        <v>1</v>
      </c>
      <c r="L1045" s="7">
        <v>5</v>
      </c>
      <c r="M1045" s="27">
        <f>IF(G1045="","",VLOOKUP(G1045,WMS!$E$3:$U$3000,7,0)*L1045)</f>
        <v>30</v>
      </c>
      <c r="N1045" s="28" t="str">
        <f>IF(G1045="","",VLOOKUP(G1045,WMS!$E$3:$U$3000,17,0))</f>
        <v>A21-202</v>
      </c>
      <c r="O1045" s="29">
        <f t="shared" si="161"/>
        <v>23.75</v>
      </c>
      <c r="P1045" s="29">
        <f t="shared" si="162"/>
        <v>0.13</v>
      </c>
      <c r="Q1045" s="26" t="str">
        <f>IF(G1045="","",VLOOKUP(G1045,WMS!$E$3:$G$3000,2,FALSE))</f>
        <v>KAS19011803</v>
      </c>
      <c r="R1045" s="26" t="str">
        <f>IF(G1045="","",VLOOKUP(G1045,WMS!$E$3:$G$3000,3,FALSE))</f>
        <v>KAS1901180305</v>
      </c>
      <c r="S1045" s="17" t="str">
        <f>IF(R1045="","",VLOOKUP(R1045,CUSTOMS!$E$3:$N$2548,2,FALSE))</f>
        <v>6702903000</v>
      </c>
      <c r="T1045" s="17" t="str">
        <f>IF(R1045="","",VLOOKUP(R1045,CUSTOMS!$E$3:$N$2548,3,FALSE))</f>
        <v>人造花盆景</v>
      </c>
      <c r="U1045" s="18">
        <f t="shared" si="163"/>
        <v>18.5</v>
      </c>
      <c r="V1045" s="18" t="str">
        <f>IF(R1045="","",VLOOKUP(R1045,CUSTOMS!$E$3:$N$2548,5,FALSE))</f>
        <v>千克</v>
      </c>
      <c r="W1045" s="33">
        <f>IF(R1045="","",VLOOKUP(R1045,CUSTOMS!$E$3:$N$2548,6,FALSE))</f>
        <v>15</v>
      </c>
      <c r="X1045" s="33">
        <f t="shared" si="164"/>
        <v>277.5</v>
      </c>
      <c r="Y1045" s="18" t="str">
        <f>IF(R1045="","",VLOOKUP(R1045,CUSTOMS!$E$3:$N$2548,8,FALSE))</f>
        <v>港币</v>
      </c>
      <c r="Z1045" s="18" t="str">
        <f>IF(R1045="","",VLOOKUP(R1045,CUSTOMS!$E$3:$N$2548,9,FALSE))</f>
        <v>中国</v>
      </c>
      <c r="AA1045" s="18" t="str">
        <f>IF(R1045="","",VLOOKUP(R1045,CUSTOMS!$E$3:$N$2548,10,FALSE))</f>
        <v>美国</v>
      </c>
      <c r="AB1045" s="33">
        <f>IF(R1045="","",VLOOKUP(G1045,WMS!$E$3:$T$3000,15,FALSE))</f>
        <v>0.6166666666666667</v>
      </c>
      <c r="AC1045" s="33">
        <f t="shared" si="165"/>
        <v>18.5</v>
      </c>
      <c r="AD1045" s="33" t="str">
        <f>IF(S1045="","",VLOOKUP(S1045,海关监管条件!$A$1:$B$3000,2,FALSE))</f>
        <v>无</v>
      </c>
    </row>
    <row r="1046" spans="1:30">
      <c r="A1046" s="2">
        <v>43692</v>
      </c>
      <c r="B1046" s="2">
        <v>43696</v>
      </c>
      <c r="C1046" s="2" t="s">
        <v>4367</v>
      </c>
      <c r="D1046" s="3" t="s">
        <v>862</v>
      </c>
      <c r="E1046" s="3" t="s">
        <v>3224</v>
      </c>
      <c r="F1046" s="3" t="s">
        <v>4377</v>
      </c>
      <c r="G1046" s="17" t="str">
        <f t="shared" ref="G1046:G1096" si="166">IF(F1046="","",E1046&amp;"/"&amp;F1046)</f>
        <v>KG-ARI-1901-00066-01568/42575863</v>
      </c>
      <c r="H1046" s="18">
        <f>IF(G1046="","",VLOOKUP(G1046,WMS!$E$3:$Q$3000,7,FALSE))</f>
        <v>6</v>
      </c>
      <c r="I1046" s="18">
        <f>IF(G1046="","",VLOOKUP(G1046,WMS!$E$3:$Q$3000,8,FALSE))</f>
        <v>0.7</v>
      </c>
      <c r="J1046" s="18">
        <f>IF(G1046="","",VLOOKUP(G1046,WMS!$E$3:$Q$3000,13,FALSE))</f>
        <v>8.0000000000000002E-3</v>
      </c>
      <c r="K1046" s="26" t="b">
        <f t="shared" ref="K1046:K1096" si="167">IF(M1046="","",EXACT(H1046,M1046/L1046))</f>
        <v>1</v>
      </c>
      <c r="L1046" s="7">
        <v>12</v>
      </c>
      <c r="M1046" s="27">
        <f>IF(G1046="","",VLOOKUP(G1046,WMS!$E$3:$U$3000,7,0)*L1046)</f>
        <v>72</v>
      </c>
      <c r="N1046" s="28" t="str">
        <f>IF(G1046="","",VLOOKUP(G1046,WMS!$E$3:$U$3000,17,0))</f>
        <v>A08-303</v>
      </c>
      <c r="O1046" s="29">
        <f t="shared" ref="O1046:O1109" si="168">IF(L1046="","",I1046*L1046)</f>
        <v>8.3999999999999986</v>
      </c>
      <c r="P1046" s="29">
        <f t="shared" ref="P1046:P1109" si="169">IF(L1046="","",J1046*L1046)</f>
        <v>9.6000000000000002E-2</v>
      </c>
      <c r="Q1046" s="26" t="str">
        <f>IF(G1046="","",VLOOKUP(G1046,WMS!$E$3:$G$3000,2,FALSE))</f>
        <v>KAS19010703</v>
      </c>
      <c r="R1046" s="26" t="str">
        <f>IF(G1046="","",VLOOKUP(G1046,WMS!$E$3:$G$3000,3,FALSE))</f>
        <v>KAS1901070307</v>
      </c>
      <c r="S1046" s="17" t="str">
        <f>IF(R1046="","",VLOOKUP(R1046,CUSTOMS!$E$3:$N$2548,2,FALSE))</f>
        <v>3924100000</v>
      </c>
      <c r="T1046" s="17" t="str">
        <f>IF(R1046="","",VLOOKUP(R1046,CUSTOMS!$E$3:$N$2548,3,FALSE))</f>
        <v>塑胶水杯</v>
      </c>
      <c r="U1046" s="18">
        <f t="shared" ref="U1046:U1109" si="170">IF(V1046="","",IF(V1046="千克",M1046*AB1046,M1046))</f>
        <v>3.7714285714285714</v>
      </c>
      <c r="V1046" s="18" t="str">
        <f>IF(R1046="","",VLOOKUP(R1046,CUSTOMS!$E$3:$N$2548,5,FALSE))</f>
        <v>千克</v>
      </c>
      <c r="W1046" s="33">
        <f>IF(R1046="","",VLOOKUP(R1046,CUSTOMS!$E$3:$N$2548,6,FALSE))</f>
        <v>2</v>
      </c>
      <c r="X1046" s="33">
        <f t="shared" ref="X1046:X1109" si="171">IF(W1046="","",U1046*W1046)</f>
        <v>7.5428571428571427</v>
      </c>
      <c r="Y1046" s="18" t="str">
        <f>IF(R1046="","",VLOOKUP(R1046,CUSTOMS!$E$3:$N$2548,8,FALSE))</f>
        <v>美元</v>
      </c>
      <c r="Z1046" s="18" t="str">
        <f>IF(R1046="","",VLOOKUP(R1046,CUSTOMS!$E$3:$N$2548,9,FALSE))</f>
        <v>中国</v>
      </c>
      <c r="AA1046" s="18" t="str">
        <f>IF(R1046="","",VLOOKUP(R1046,CUSTOMS!$E$3:$N$2548,10,FALSE))</f>
        <v>美国</v>
      </c>
      <c r="AB1046" s="33">
        <f>IF(R1046="","",VLOOKUP(G1046,WMS!$E$3:$T$3000,15,FALSE))</f>
        <v>5.2380952380952382E-2</v>
      </c>
      <c r="AC1046" s="33">
        <f t="shared" ref="AC1046:AC1109" si="172">IF(AB1046="","",M1046*AB1046)</f>
        <v>3.7714285714285714</v>
      </c>
      <c r="AD1046" s="33" t="str">
        <f>IF(S1046="","",VLOOKUP(S1046,海关监管条件!$A$1:$B$3000,2,FALSE))</f>
        <v xml:space="preserve">A </v>
      </c>
    </row>
    <row r="1047" spans="1:30">
      <c r="A1047" s="2">
        <v>43692</v>
      </c>
      <c r="B1047" s="2">
        <v>43696</v>
      </c>
      <c r="C1047" s="2" t="s">
        <v>4367</v>
      </c>
      <c r="D1047" s="3" t="s">
        <v>862</v>
      </c>
      <c r="E1047" s="3" t="s">
        <v>3224</v>
      </c>
      <c r="F1047" s="3" t="s">
        <v>4378</v>
      </c>
      <c r="G1047" s="17" t="str">
        <f t="shared" si="166"/>
        <v>KG-ARI-1901-00066-01568/42632764</v>
      </c>
      <c r="H1047" s="18">
        <f>IF(G1047="","",VLOOKUP(G1047,WMS!$E$3:$Q$3000,7,FALSE))</f>
        <v>12</v>
      </c>
      <c r="I1047" s="18">
        <f>IF(G1047="","",VLOOKUP(G1047,WMS!$E$3:$Q$3000,8,FALSE))</f>
        <v>2.1</v>
      </c>
      <c r="J1047" s="18">
        <f>IF(G1047="","",VLOOKUP(G1047,WMS!$E$3:$Q$3000,13,FALSE))</f>
        <v>1.7000000000000001E-2</v>
      </c>
      <c r="K1047" s="26" t="b">
        <f t="shared" si="167"/>
        <v>1</v>
      </c>
      <c r="L1047" s="7">
        <v>2</v>
      </c>
      <c r="M1047" s="27">
        <f>IF(G1047="","",VLOOKUP(G1047,WMS!$E$3:$U$3000,7,0)*L1047)</f>
        <v>24</v>
      </c>
      <c r="N1047" s="28" t="str">
        <f>IF(G1047="","",VLOOKUP(G1047,WMS!$E$3:$U$3000,17,0))</f>
        <v>A02-102</v>
      </c>
      <c r="O1047" s="29">
        <f t="shared" si="168"/>
        <v>4.2</v>
      </c>
      <c r="P1047" s="29">
        <f t="shared" si="169"/>
        <v>3.4000000000000002E-2</v>
      </c>
      <c r="Q1047" s="26" t="str">
        <f>IF(G1047="","",VLOOKUP(G1047,WMS!$E$3:$G$3000,2,FALSE))</f>
        <v>KAS19010703</v>
      </c>
      <c r="R1047" s="26" t="str">
        <f>IF(G1047="","",VLOOKUP(G1047,WMS!$E$3:$G$3000,3,FALSE))</f>
        <v>KAS1901070302</v>
      </c>
      <c r="S1047" s="17" t="str">
        <f>IF(R1047="","",VLOOKUP(R1047,CUSTOMS!$E$3:$N$2548,2,FALSE))</f>
        <v>3924100000</v>
      </c>
      <c r="T1047" s="17" t="str">
        <f>IF(R1047="","",VLOOKUP(R1047,CUSTOMS!$E$3:$N$2548,3,FALSE))</f>
        <v>塑胶食物盒/C</v>
      </c>
      <c r="U1047" s="18">
        <f t="shared" si="170"/>
        <v>3.5999999999999996</v>
      </c>
      <c r="V1047" s="18" t="str">
        <f>IF(R1047="","",VLOOKUP(R1047,CUSTOMS!$E$3:$N$2548,5,FALSE))</f>
        <v>千克</v>
      </c>
      <c r="W1047" s="33">
        <f>IF(R1047="","",VLOOKUP(R1047,CUSTOMS!$E$3:$N$2548,6,FALSE))</f>
        <v>2</v>
      </c>
      <c r="X1047" s="33">
        <f t="shared" si="171"/>
        <v>7.1999999999999993</v>
      </c>
      <c r="Y1047" s="18" t="str">
        <f>IF(R1047="","",VLOOKUP(R1047,CUSTOMS!$E$3:$N$2548,8,FALSE))</f>
        <v>美元</v>
      </c>
      <c r="Z1047" s="18" t="str">
        <f>IF(R1047="","",VLOOKUP(R1047,CUSTOMS!$E$3:$N$2548,9,FALSE))</f>
        <v>中国</v>
      </c>
      <c r="AA1047" s="18" t="str">
        <f>IF(R1047="","",VLOOKUP(R1047,CUSTOMS!$E$3:$N$2548,10,FALSE))</f>
        <v>美国</v>
      </c>
      <c r="AB1047" s="33">
        <f>IF(R1047="","",VLOOKUP(G1047,WMS!$E$3:$T$3000,15,FALSE))</f>
        <v>0.15</v>
      </c>
      <c r="AC1047" s="33">
        <f t="shared" si="172"/>
        <v>3.5999999999999996</v>
      </c>
      <c r="AD1047" s="33" t="str">
        <f>IF(S1047="","",VLOOKUP(S1047,海关监管条件!$A$1:$B$3000,2,FALSE))</f>
        <v xml:space="preserve">A </v>
      </c>
    </row>
    <row r="1048" spans="1:30">
      <c r="A1048" s="2">
        <v>43692</v>
      </c>
      <c r="B1048" s="2">
        <v>43696</v>
      </c>
      <c r="C1048" s="2" t="s">
        <v>4367</v>
      </c>
      <c r="D1048" s="3" t="s">
        <v>862</v>
      </c>
      <c r="E1048" s="3" t="s">
        <v>3224</v>
      </c>
      <c r="F1048" s="3" t="s">
        <v>4379</v>
      </c>
      <c r="G1048" s="17" t="str">
        <f t="shared" si="166"/>
        <v>KG-ARI-1901-00066-01568/42632795</v>
      </c>
      <c r="H1048" s="18">
        <f>IF(G1048="","",VLOOKUP(G1048,WMS!$E$3:$Q$3000,7,FALSE))</f>
        <v>12</v>
      </c>
      <c r="I1048" s="18">
        <f>IF(G1048="","",VLOOKUP(G1048,WMS!$E$3:$Q$3000,8,FALSE))</f>
        <v>2.15</v>
      </c>
      <c r="J1048" s="18">
        <f>IF(G1048="","",VLOOKUP(G1048,WMS!$E$3:$Q$3000,13,FALSE))</f>
        <v>1.2999999999999999E-2</v>
      </c>
      <c r="K1048" s="26" t="b">
        <f t="shared" si="167"/>
        <v>1</v>
      </c>
      <c r="L1048" s="7">
        <v>2</v>
      </c>
      <c r="M1048" s="27">
        <f>IF(G1048="","",VLOOKUP(G1048,WMS!$E$3:$U$3000,7,0)*L1048)</f>
        <v>24</v>
      </c>
      <c r="N1048" s="28" t="str">
        <f>IF(G1048="","",VLOOKUP(G1048,WMS!$E$3:$U$3000,17,0))</f>
        <v>A02-102</v>
      </c>
      <c r="O1048" s="29">
        <f t="shared" si="168"/>
        <v>4.3</v>
      </c>
      <c r="P1048" s="29">
        <f t="shared" si="169"/>
        <v>2.5999999999999999E-2</v>
      </c>
      <c r="Q1048" s="26" t="str">
        <f>IF(G1048="","",VLOOKUP(G1048,WMS!$E$3:$G$3000,2,FALSE))</f>
        <v>KAS19010703</v>
      </c>
      <c r="R1048" s="26" t="str">
        <f>IF(G1048="","",VLOOKUP(G1048,WMS!$E$3:$G$3000,3,FALSE))</f>
        <v>KAS1901070308</v>
      </c>
      <c r="S1048" s="17" t="str">
        <f>IF(R1048="","",VLOOKUP(R1048,CUSTOMS!$E$3:$N$2548,2,FALSE))</f>
        <v>3924100000</v>
      </c>
      <c r="T1048" s="17" t="str">
        <f>IF(R1048="","",VLOOKUP(R1048,CUSTOMS!$E$3:$N$2548,3,FALSE))</f>
        <v>塑胶碗</v>
      </c>
      <c r="U1048" s="18">
        <f t="shared" si="170"/>
        <v>3.5999999999999996</v>
      </c>
      <c r="V1048" s="18" t="str">
        <f>IF(R1048="","",VLOOKUP(R1048,CUSTOMS!$E$3:$N$2548,5,FALSE))</f>
        <v>千克</v>
      </c>
      <c r="W1048" s="33">
        <f>IF(R1048="","",VLOOKUP(R1048,CUSTOMS!$E$3:$N$2548,6,FALSE))</f>
        <v>2</v>
      </c>
      <c r="X1048" s="33">
        <f t="shared" si="171"/>
        <v>7.1999999999999993</v>
      </c>
      <c r="Y1048" s="18" t="str">
        <f>IF(R1048="","",VLOOKUP(R1048,CUSTOMS!$E$3:$N$2548,8,FALSE))</f>
        <v>美元</v>
      </c>
      <c r="Z1048" s="18" t="str">
        <f>IF(R1048="","",VLOOKUP(R1048,CUSTOMS!$E$3:$N$2548,9,FALSE))</f>
        <v>中国</v>
      </c>
      <c r="AA1048" s="18" t="str">
        <f>IF(R1048="","",VLOOKUP(R1048,CUSTOMS!$E$3:$N$2548,10,FALSE))</f>
        <v>美国</v>
      </c>
      <c r="AB1048" s="33">
        <f>IF(R1048="","",VLOOKUP(G1048,WMS!$E$3:$T$3000,15,FALSE))</f>
        <v>0.15</v>
      </c>
      <c r="AC1048" s="33">
        <f t="shared" si="172"/>
        <v>3.5999999999999996</v>
      </c>
      <c r="AD1048" s="33" t="str">
        <f>IF(S1048="","",VLOOKUP(S1048,海关监管条件!$A$1:$B$3000,2,FALSE))</f>
        <v xml:space="preserve">A </v>
      </c>
    </row>
    <row r="1049" spans="1:30">
      <c r="A1049" s="2">
        <v>43692</v>
      </c>
      <c r="B1049" s="2">
        <v>43696</v>
      </c>
      <c r="C1049" s="2" t="s">
        <v>4367</v>
      </c>
      <c r="D1049" s="3" t="s">
        <v>862</v>
      </c>
      <c r="E1049" s="3" t="s">
        <v>3224</v>
      </c>
      <c r="F1049" s="3" t="s">
        <v>4380</v>
      </c>
      <c r="G1049" s="17" t="str">
        <f t="shared" si="166"/>
        <v>KG-ARI-1901-00066-01568/42710905</v>
      </c>
      <c r="H1049" s="18">
        <f>IF(G1049="","",VLOOKUP(G1049,WMS!$E$3:$Q$3000,7,FALSE))</f>
        <v>6</v>
      </c>
      <c r="I1049" s="18">
        <f>IF(G1049="","",VLOOKUP(G1049,WMS!$E$3:$Q$3000,8,FALSE))</f>
        <v>0.7</v>
      </c>
      <c r="J1049" s="18">
        <f>IF(G1049="","",VLOOKUP(G1049,WMS!$E$3:$Q$3000,13,FALSE))</f>
        <v>8.0000000000000002E-3</v>
      </c>
      <c r="K1049" s="26" t="b">
        <f t="shared" si="167"/>
        <v>1</v>
      </c>
      <c r="L1049" s="7">
        <v>10</v>
      </c>
      <c r="M1049" s="27">
        <f>IF(G1049="","",VLOOKUP(G1049,WMS!$E$3:$U$3000,7,0)*L1049)</f>
        <v>60</v>
      </c>
      <c r="N1049" s="28" t="str">
        <f>IF(G1049="","",VLOOKUP(G1049,WMS!$E$3:$U$3000,17,0))</f>
        <v>A07-203</v>
      </c>
      <c r="O1049" s="29">
        <f t="shared" si="168"/>
        <v>7</v>
      </c>
      <c r="P1049" s="29">
        <f t="shared" si="169"/>
        <v>0.08</v>
      </c>
      <c r="Q1049" s="26" t="str">
        <f>IF(G1049="","",VLOOKUP(G1049,WMS!$E$3:$G$3000,2,FALSE))</f>
        <v>KAS19010703</v>
      </c>
      <c r="R1049" s="26" t="str">
        <f>IF(G1049="","",VLOOKUP(G1049,WMS!$E$3:$G$3000,3,FALSE))</f>
        <v>KAS1901070307</v>
      </c>
      <c r="S1049" s="17" t="str">
        <f>IF(R1049="","",VLOOKUP(R1049,CUSTOMS!$E$3:$N$2548,2,FALSE))</f>
        <v>3924100000</v>
      </c>
      <c r="T1049" s="17" t="str">
        <f>IF(R1049="","",VLOOKUP(R1049,CUSTOMS!$E$3:$N$2548,3,FALSE))</f>
        <v>塑胶水杯</v>
      </c>
      <c r="U1049" s="18">
        <f t="shared" si="170"/>
        <v>2.8947368421052628</v>
      </c>
      <c r="V1049" s="18" t="str">
        <f>IF(R1049="","",VLOOKUP(R1049,CUSTOMS!$E$3:$N$2548,5,FALSE))</f>
        <v>千克</v>
      </c>
      <c r="W1049" s="33">
        <f>IF(R1049="","",VLOOKUP(R1049,CUSTOMS!$E$3:$N$2548,6,FALSE))</f>
        <v>2</v>
      </c>
      <c r="X1049" s="33">
        <f t="shared" si="171"/>
        <v>5.7894736842105257</v>
      </c>
      <c r="Y1049" s="18" t="str">
        <f>IF(R1049="","",VLOOKUP(R1049,CUSTOMS!$E$3:$N$2548,8,FALSE))</f>
        <v>美元</v>
      </c>
      <c r="Z1049" s="18" t="str">
        <f>IF(R1049="","",VLOOKUP(R1049,CUSTOMS!$E$3:$N$2548,9,FALSE))</f>
        <v>中国</v>
      </c>
      <c r="AA1049" s="18" t="str">
        <f>IF(R1049="","",VLOOKUP(R1049,CUSTOMS!$E$3:$N$2548,10,FALSE))</f>
        <v>美国</v>
      </c>
      <c r="AB1049" s="33">
        <f>IF(R1049="","",VLOOKUP(G1049,WMS!$E$3:$T$3000,15,FALSE))</f>
        <v>4.8245614035087717E-2</v>
      </c>
      <c r="AC1049" s="33">
        <f t="shared" si="172"/>
        <v>2.8947368421052628</v>
      </c>
      <c r="AD1049" s="33" t="str">
        <f>IF(S1049="","",VLOOKUP(S1049,海关监管条件!$A$1:$B$3000,2,FALSE))</f>
        <v xml:space="preserve">A </v>
      </c>
    </row>
    <row r="1050" spans="1:30">
      <c r="A1050" s="2">
        <v>43692</v>
      </c>
      <c r="B1050" s="2">
        <v>43696</v>
      </c>
      <c r="C1050" s="2" t="s">
        <v>4367</v>
      </c>
      <c r="D1050" s="3" t="s">
        <v>862</v>
      </c>
      <c r="E1050" s="3" t="s">
        <v>3224</v>
      </c>
      <c r="F1050" s="3" t="s">
        <v>4381</v>
      </c>
      <c r="G1050" s="17" t="str">
        <f t="shared" si="166"/>
        <v>KG-ARI-1901-00066-01568/42727996</v>
      </c>
      <c r="H1050" s="18">
        <f>IF(G1050="","",VLOOKUP(G1050,WMS!$E$3:$Q$3000,7,FALSE))</f>
        <v>12</v>
      </c>
      <c r="I1050" s="18">
        <f>IF(G1050="","",VLOOKUP(G1050,WMS!$E$3:$Q$3000,8,FALSE))</f>
        <v>1.35</v>
      </c>
      <c r="J1050" s="18">
        <f>IF(G1050="","",VLOOKUP(G1050,WMS!$E$3:$Q$3000,13,FALSE))</f>
        <v>1.6E-2</v>
      </c>
      <c r="K1050" s="26" t="b">
        <f t="shared" si="167"/>
        <v>1</v>
      </c>
      <c r="L1050" s="7">
        <v>6</v>
      </c>
      <c r="M1050" s="27">
        <f>IF(G1050="","",VLOOKUP(G1050,WMS!$E$3:$U$3000,7,0)*L1050)</f>
        <v>72</v>
      </c>
      <c r="N1050" s="28" t="str">
        <f>IF(G1050="","",VLOOKUP(G1050,WMS!$E$3:$U$3000,17,0))</f>
        <v>A07-203</v>
      </c>
      <c r="O1050" s="29">
        <f t="shared" si="168"/>
        <v>8.1000000000000014</v>
      </c>
      <c r="P1050" s="29">
        <f t="shared" si="169"/>
        <v>9.6000000000000002E-2</v>
      </c>
      <c r="Q1050" s="26" t="str">
        <f>IF(G1050="","",VLOOKUP(G1050,WMS!$E$3:$G$3000,2,FALSE))</f>
        <v>KAS19010703</v>
      </c>
      <c r="R1050" s="26" t="str">
        <f>IF(G1050="","",VLOOKUP(G1050,WMS!$E$3:$G$3000,3,FALSE))</f>
        <v>KAS1901070307</v>
      </c>
      <c r="S1050" s="17" t="str">
        <f>IF(R1050="","",VLOOKUP(R1050,CUSTOMS!$E$3:$N$2548,2,FALSE))</f>
        <v>3924100000</v>
      </c>
      <c r="T1050" s="17" t="str">
        <f>IF(R1050="","",VLOOKUP(R1050,CUSTOMS!$E$3:$N$2548,3,FALSE))</f>
        <v>塑胶水杯</v>
      </c>
      <c r="U1050" s="18">
        <f t="shared" si="170"/>
        <v>5.4285714285714279</v>
      </c>
      <c r="V1050" s="18" t="str">
        <f>IF(R1050="","",VLOOKUP(R1050,CUSTOMS!$E$3:$N$2548,5,FALSE))</f>
        <v>千克</v>
      </c>
      <c r="W1050" s="33">
        <f>IF(R1050="","",VLOOKUP(R1050,CUSTOMS!$E$3:$N$2548,6,FALSE))</f>
        <v>2</v>
      </c>
      <c r="X1050" s="33">
        <f t="shared" si="171"/>
        <v>10.857142857142856</v>
      </c>
      <c r="Y1050" s="18" t="str">
        <f>IF(R1050="","",VLOOKUP(R1050,CUSTOMS!$E$3:$N$2548,8,FALSE))</f>
        <v>美元</v>
      </c>
      <c r="Z1050" s="18" t="str">
        <f>IF(R1050="","",VLOOKUP(R1050,CUSTOMS!$E$3:$N$2548,9,FALSE))</f>
        <v>中国</v>
      </c>
      <c r="AA1050" s="18" t="str">
        <f>IF(R1050="","",VLOOKUP(R1050,CUSTOMS!$E$3:$N$2548,10,FALSE))</f>
        <v>美国</v>
      </c>
      <c r="AB1050" s="33">
        <f>IF(R1050="","",VLOOKUP(G1050,WMS!$E$3:$T$3000,15,FALSE))</f>
        <v>7.5396825396825393E-2</v>
      </c>
      <c r="AC1050" s="33">
        <f t="shared" si="172"/>
        <v>5.4285714285714279</v>
      </c>
      <c r="AD1050" s="33" t="str">
        <f>IF(S1050="","",VLOOKUP(S1050,海关监管条件!$A$1:$B$3000,2,FALSE))</f>
        <v xml:space="preserve">A </v>
      </c>
    </row>
    <row r="1051" spans="1:30">
      <c r="A1051" s="2">
        <v>43692</v>
      </c>
      <c r="B1051" s="2">
        <v>43696</v>
      </c>
      <c r="C1051" s="2" t="s">
        <v>4367</v>
      </c>
      <c r="D1051" s="3" t="s">
        <v>926</v>
      </c>
      <c r="E1051" s="3" t="s">
        <v>3240</v>
      </c>
      <c r="F1051" s="3" t="s">
        <v>4382</v>
      </c>
      <c r="G1051" s="17" t="str">
        <f t="shared" si="166"/>
        <v>KG-ARI-1901-00066-01573/42117957</v>
      </c>
      <c r="H1051" s="18">
        <f>IF(G1051="","",VLOOKUP(G1051,WMS!$E$3:$Q$3000,7,FALSE))</f>
        <v>6</v>
      </c>
      <c r="I1051" s="18">
        <f>IF(G1051="","",VLOOKUP(G1051,WMS!$E$3:$Q$3000,8,FALSE))</f>
        <v>1.2</v>
      </c>
      <c r="J1051" s="18">
        <f>IF(G1051="","",VLOOKUP(G1051,WMS!$E$3:$Q$3000,13,FALSE))</f>
        <v>7.0000000000000001E-3</v>
      </c>
      <c r="K1051" s="26" t="b">
        <f t="shared" si="167"/>
        <v>1</v>
      </c>
      <c r="L1051" s="7">
        <v>2</v>
      </c>
      <c r="M1051" s="27">
        <f>IF(G1051="","",VLOOKUP(G1051,WMS!$E$3:$U$3000,7,0)*L1051)</f>
        <v>12</v>
      </c>
      <c r="N1051" s="28" t="str">
        <f>IF(G1051="","",VLOOKUP(G1051,WMS!$E$3:$U$3000,17,0))</f>
        <v>A06-303</v>
      </c>
      <c r="O1051" s="29">
        <f t="shared" si="168"/>
        <v>2.4</v>
      </c>
      <c r="P1051" s="29">
        <f t="shared" si="169"/>
        <v>1.4E-2</v>
      </c>
      <c r="Q1051" s="26" t="str">
        <f>IF(G1051="","",VLOOKUP(G1051,WMS!$E$3:$G$3000,2,FALSE))</f>
        <v>KAS19011002</v>
      </c>
      <c r="R1051" s="26" t="str">
        <f>IF(G1051="","",VLOOKUP(G1051,WMS!$E$3:$G$3000,3,FALSE))</f>
        <v>KAS1901100230</v>
      </c>
      <c r="S1051" s="17" t="str">
        <f>IF(R1051="","",VLOOKUP(R1051,CUSTOMS!$E$3:$N$2548,2,FALSE))</f>
        <v>3924100000</v>
      </c>
      <c r="T1051" s="17" t="str">
        <f>IF(R1051="","",VLOOKUP(R1051,CUSTOMS!$E$3:$N$2548,3,FALSE))</f>
        <v>12孔圆形硅胶蛋糕盘</v>
      </c>
      <c r="U1051" s="18">
        <f t="shared" si="170"/>
        <v>12</v>
      </c>
      <c r="V1051" s="18" t="str">
        <f>IF(R1051="","",VLOOKUP(R1051,CUSTOMS!$E$3:$N$2548,5,FALSE))</f>
        <v>个</v>
      </c>
      <c r="W1051" s="33">
        <f>IF(R1051="","",VLOOKUP(R1051,CUSTOMS!$E$3:$N$2548,6,FALSE))</f>
        <v>1.1000000000000001</v>
      </c>
      <c r="X1051" s="33">
        <f t="shared" si="171"/>
        <v>13.200000000000001</v>
      </c>
      <c r="Y1051" s="18" t="str">
        <f>IF(R1051="","",VLOOKUP(R1051,CUSTOMS!$E$3:$N$2548,8,FALSE))</f>
        <v>美元</v>
      </c>
      <c r="Z1051" s="18" t="str">
        <f>IF(R1051="","",VLOOKUP(R1051,CUSTOMS!$E$3:$N$2548,9,FALSE))</f>
        <v>中国</v>
      </c>
      <c r="AA1051" s="18" t="str">
        <f>IF(R1051="","",VLOOKUP(R1051,CUSTOMS!$E$3:$N$2548,10,FALSE))</f>
        <v>美国</v>
      </c>
      <c r="AB1051" s="33">
        <f>IF(R1051="","",VLOOKUP(G1051,WMS!$E$3:$T$3000,15,FALSE))</f>
        <v>0.15</v>
      </c>
      <c r="AC1051" s="33">
        <f t="shared" si="172"/>
        <v>1.7999999999999998</v>
      </c>
      <c r="AD1051" s="33" t="str">
        <f>IF(S1051="","",VLOOKUP(S1051,海关监管条件!$A$1:$B$3000,2,FALSE))</f>
        <v xml:space="preserve">A </v>
      </c>
    </row>
    <row r="1052" spans="1:30">
      <c r="A1052" s="2">
        <v>43692</v>
      </c>
      <c r="B1052" s="2">
        <v>43696</v>
      </c>
      <c r="C1052" s="2" t="s">
        <v>4367</v>
      </c>
      <c r="D1052" s="3" t="s">
        <v>1085</v>
      </c>
      <c r="E1052" s="3" t="s">
        <v>3339</v>
      </c>
      <c r="F1052" s="3" t="s">
        <v>4383</v>
      </c>
      <c r="G1052" s="17" t="str">
        <f t="shared" si="166"/>
        <v>KG-ARI-1901-00066-01575/42713319</v>
      </c>
      <c r="H1052" s="18">
        <f>IF(G1052="","",VLOOKUP(G1052,WMS!$E$3:$Q$3000,7,FALSE))</f>
        <v>8</v>
      </c>
      <c r="I1052" s="18">
        <f>IF(G1052="","",VLOOKUP(G1052,WMS!$E$3:$Q$3000,8,FALSE))</f>
        <v>7.4</v>
      </c>
      <c r="J1052" s="18">
        <f>IF(G1052="","",VLOOKUP(G1052,WMS!$E$3:$Q$3000,13,FALSE))</f>
        <v>2.5000000000000001E-2</v>
      </c>
      <c r="K1052" s="26" t="b">
        <f t="shared" si="167"/>
        <v>1</v>
      </c>
      <c r="L1052" s="7">
        <v>2</v>
      </c>
      <c r="M1052" s="27">
        <f>IF(G1052="","",VLOOKUP(G1052,WMS!$E$3:$U$3000,7,0)*L1052)</f>
        <v>16</v>
      </c>
      <c r="N1052" s="28" t="str">
        <f>IF(G1052="","",VLOOKUP(G1052,WMS!$E$3:$U$3000,17,0))</f>
        <v>A25-102</v>
      </c>
      <c r="O1052" s="29">
        <f t="shared" si="168"/>
        <v>14.8</v>
      </c>
      <c r="P1052" s="29">
        <f t="shared" si="169"/>
        <v>0.05</v>
      </c>
      <c r="Q1052" s="26" t="str">
        <f>IF(G1052="","",VLOOKUP(G1052,WMS!$E$3:$G$3000,2,FALSE))</f>
        <v>KAS19011806</v>
      </c>
      <c r="R1052" s="26" t="str">
        <f>IF(G1052="","",VLOOKUP(G1052,WMS!$E$3:$G$3000,3,FALSE))</f>
        <v>KAS1901180602</v>
      </c>
      <c r="S1052" s="17" t="str">
        <f>IF(R1052="","",VLOOKUP(R1052,CUSTOMS!$E$3:$N$2548,2,FALSE))</f>
        <v>8215200000</v>
      </c>
      <c r="T1052" s="17" t="str">
        <f>IF(R1052="","",VLOOKUP(R1052,CUSTOMS!$E$3:$N$2548,3,FALSE))</f>
        <v>餐厨用具</v>
      </c>
      <c r="U1052" s="18">
        <f t="shared" si="170"/>
        <v>16</v>
      </c>
      <c r="V1052" s="18" t="str">
        <f>IF(R1052="","",VLOOKUP(R1052,CUSTOMS!$E$3:$N$2548,5,FALSE))</f>
        <v>套</v>
      </c>
      <c r="W1052" s="33">
        <f>IF(R1052="","",VLOOKUP(R1052,CUSTOMS!$E$3:$N$2548,6,FALSE))</f>
        <v>0.43</v>
      </c>
      <c r="X1052" s="33">
        <f t="shared" si="171"/>
        <v>6.88</v>
      </c>
      <c r="Y1052" s="18" t="str">
        <f>IF(R1052="","",VLOOKUP(R1052,CUSTOMS!$E$3:$N$2548,8,FALSE))</f>
        <v>美元</v>
      </c>
      <c r="Z1052" s="18" t="str">
        <f>IF(R1052="","",VLOOKUP(R1052,CUSTOMS!$E$3:$N$2548,9,FALSE))</f>
        <v>中国</v>
      </c>
      <c r="AA1052" s="18" t="str">
        <f>IF(R1052="","",VLOOKUP(R1052,CUSTOMS!$E$3:$N$2548,10,FALSE))</f>
        <v>美国</v>
      </c>
      <c r="AB1052" s="33">
        <f>IF(R1052="","",VLOOKUP(G1052,WMS!$E$3:$T$3000,15,FALSE))</f>
        <v>0.83125000000000004</v>
      </c>
      <c r="AC1052" s="33">
        <f t="shared" si="172"/>
        <v>13.3</v>
      </c>
      <c r="AD1052" s="33" t="str">
        <f>IF(S1052="","",VLOOKUP(S1052,海关监管条件!$A$1:$B$3000,2,FALSE))</f>
        <v xml:space="preserve">A </v>
      </c>
    </row>
    <row r="1053" spans="1:30">
      <c r="A1053" s="2">
        <v>43692</v>
      </c>
      <c r="B1053" s="2">
        <v>43696</v>
      </c>
      <c r="C1053" s="2" t="s">
        <v>4367</v>
      </c>
      <c r="D1053" s="3" t="s">
        <v>785</v>
      </c>
      <c r="E1053" s="3" t="s">
        <v>3188</v>
      </c>
      <c r="F1053" s="3" t="s">
        <v>4384</v>
      </c>
      <c r="G1053" s="17" t="str">
        <f t="shared" si="166"/>
        <v>KG-ARI-1901-00066-01589/41526934</v>
      </c>
      <c r="H1053" s="18">
        <f>IF(G1053="","",VLOOKUP(G1053,WMS!$E$3:$Q$3000,7,FALSE))</f>
        <v>8</v>
      </c>
      <c r="I1053" s="18">
        <f>IF(G1053="","",VLOOKUP(G1053,WMS!$E$3:$Q$3000,8,FALSE))</f>
        <v>2.2999999999999998</v>
      </c>
      <c r="J1053" s="18">
        <f>IF(G1053="","",VLOOKUP(G1053,WMS!$E$3:$Q$3000,13,FALSE))</f>
        <v>0.02</v>
      </c>
      <c r="K1053" s="26" t="b">
        <f t="shared" si="167"/>
        <v>1</v>
      </c>
      <c r="L1053" s="7">
        <v>1</v>
      </c>
      <c r="M1053" s="27">
        <f>IF(G1053="","",VLOOKUP(G1053,WMS!$E$3:$U$3000,7,0)*L1053)</f>
        <v>8</v>
      </c>
      <c r="N1053" s="28" t="str">
        <f>IF(G1053="","",VLOOKUP(G1053,WMS!$E$3:$U$3000,17,0))</f>
        <v>A34-103</v>
      </c>
      <c r="O1053" s="29">
        <f t="shared" si="168"/>
        <v>2.2999999999999998</v>
      </c>
      <c r="P1053" s="29">
        <f t="shared" si="169"/>
        <v>0.02</v>
      </c>
      <c r="Q1053" s="26" t="str">
        <f>IF(G1053="","",VLOOKUP(G1053,WMS!$E$3:$G$3000,2,FALSE))</f>
        <v>KAS18122804</v>
      </c>
      <c r="R1053" s="26" t="str">
        <f>IF(G1053="","",VLOOKUP(G1053,WMS!$E$3:$G$3000,3,FALSE))</f>
        <v>KAS1812280403</v>
      </c>
      <c r="S1053" s="17" t="str">
        <f>IF(R1053="","",VLOOKUP(R1053,CUSTOMS!$E$3:$N$2548,2,FALSE))</f>
        <v>960400000</v>
      </c>
      <c r="T1053" s="17" t="str">
        <f>IF(R1053="","",VLOOKUP(R1053,CUSTOMS!$E$3:$N$2548,3,FALSE))</f>
        <v>粉筛</v>
      </c>
      <c r="U1053" s="18">
        <f t="shared" si="170"/>
        <v>8</v>
      </c>
      <c r="V1053" s="18" t="str">
        <f>IF(R1053="","",VLOOKUP(R1053,CUSTOMS!$E$3:$N$2548,5,FALSE))</f>
        <v>个</v>
      </c>
      <c r="W1053" s="33">
        <f>IF(R1053="","",VLOOKUP(R1053,CUSTOMS!$E$3:$N$2548,6,FALSE))</f>
        <v>2.0299999999999998</v>
      </c>
      <c r="X1053" s="33">
        <f t="shared" si="171"/>
        <v>16.239999999999998</v>
      </c>
      <c r="Y1053" s="18" t="str">
        <f>IF(R1053="","",VLOOKUP(R1053,CUSTOMS!$E$3:$N$2548,8,FALSE))</f>
        <v>美元</v>
      </c>
      <c r="Z1053" s="18" t="str">
        <f>IF(R1053="","",VLOOKUP(R1053,CUSTOMS!$E$3:$N$2548,9,FALSE))</f>
        <v>中国</v>
      </c>
      <c r="AA1053" s="18" t="str">
        <f>IF(R1053="","",VLOOKUP(R1053,CUSTOMS!$E$3:$N$2548,10,FALSE))</f>
        <v>美国</v>
      </c>
      <c r="AB1053" s="33">
        <f>IF(R1053="","",VLOOKUP(G1053,WMS!$E$3:$T$3000,15,FALSE))</f>
        <v>0.28749999999999998</v>
      </c>
      <c r="AC1053" s="33">
        <f t="shared" si="172"/>
        <v>2.2999999999999998</v>
      </c>
      <c r="AD1053" s="33" t="str">
        <f>IF(S1053="","",VLOOKUP(S1053,海关监管条件!$A$1:$B$3000,2,FALSE))</f>
        <v>AB</v>
      </c>
    </row>
    <row r="1054" spans="1:30">
      <c r="A1054" s="2">
        <v>43692</v>
      </c>
      <c r="B1054" s="2">
        <v>43696</v>
      </c>
      <c r="C1054" s="2" t="s">
        <v>4367</v>
      </c>
      <c r="D1054" s="3" t="s">
        <v>785</v>
      </c>
      <c r="E1054" s="3" t="s">
        <v>3188</v>
      </c>
      <c r="F1054" s="3" t="s">
        <v>4385</v>
      </c>
      <c r="G1054" s="17" t="str">
        <f t="shared" si="166"/>
        <v>KG-ARI-1901-00066-01589/42191490</v>
      </c>
      <c r="H1054" s="18">
        <f>IF(G1054="","",VLOOKUP(G1054,WMS!$E$3:$Q$3000,7,FALSE))</f>
        <v>12</v>
      </c>
      <c r="I1054" s="18">
        <f>IF(G1054="","",VLOOKUP(G1054,WMS!$E$3:$Q$3000,8,FALSE))</f>
        <v>1.85</v>
      </c>
      <c r="J1054" s="18">
        <f>IF(G1054="","",VLOOKUP(G1054,WMS!$E$3:$Q$3000,13,FALSE))</f>
        <v>1.2999999999999999E-2</v>
      </c>
      <c r="K1054" s="26" t="b">
        <f t="shared" si="167"/>
        <v>1</v>
      </c>
      <c r="L1054" s="7">
        <v>3</v>
      </c>
      <c r="M1054" s="27">
        <f>IF(G1054="","",VLOOKUP(G1054,WMS!$E$3:$U$3000,7,0)*L1054)</f>
        <v>36</v>
      </c>
      <c r="N1054" s="28" t="str">
        <f>IF(G1054="","",VLOOKUP(G1054,WMS!$E$3:$U$3000,17,0))</f>
        <v>A34-103</v>
      </c>
      <c r="O1054" s="29">
        <f t="shared" si="168"/>
        <v>5.5500000000000007</v>
      </c>
      <c r="P1054" s="29">
        <f t="shared" si="169"/>
        <v>3.9E-2</v>
      </c>
      <c r="Q1054" s="26" t="str">
        <f>IF(G1054="","",VLOOKUP(G1054,WMS!$E$3:$G$3000,2,FALSE))</f>
        <v>KAS18122804</v>
      </c>
      <c r="R1054" s="26" t="str">
        <f>IF(G1054="","",VLOOKUP(G1054,WMS!$E$3:$G$3000,3,FALSE))</f>
        <v>KAS1812280408</v>
      </c>
      <c r="S1054" s="17" t="str">
        <f>IF(R1054="","",VLOOKUP(R1054,CUSTOMS!$E$3:$N$2548,2,FALSE))</f>
        <v>8215990000</v>
      </c>
      <c r="T1054" s="17" t="str">
        <f>IF(R1054="","",VLOOKUP(R1054,CUSTOMS!$E$3:$N$2548,3,FALSE))</f>
        <v>油隔</v>
      </c>
      <c r="U1054" s="18">
        <f t="shared" si="170"/>
        <v>36</v>
      </c>
      <c r="V1054" s="18" t="str">
        <f>IF(R1054="","",VLOOKUP(R1054,CUSTOMS!$E$3:$N$2548,5,FALSE))</f>
        <v>只</v>
      </c>
      <c r="W1054" s="33">
        <f>IF(R1054="","",VLOOKUP(R1054,CUSTOMS!$E$3:$N$2548,6,FALSE))</f>
        <v>0.62</v>
      </c>
      <c r="X1054" s="33">
        <f t="shared" si="171"/>
        <v>22.32</v>
      </c>
      <c r="Y1054" s="18" t="str">
        <f>IF(R1054="","",VLOOKUP(R1054,CUSTOMS!$E$3:$N$2548,8,FALSE))</f>
        <v>美元</v>
      </c>
      <c r="Z1054" s="18" t="str">
        <f>IF(R1054="","",VLOOKUP(R1054,CUSTOMS!$E$3:$N$2548,9,FALSE))</f>
        <v>中国</v>
      </c>
      <c r="AA1054" s="18" t="str">
        <f>IF(R1054="","",VLOOKUP(R1054,CUSTOMS!$E$3:$N$2548,10,FALSE))</f>
        <v>美国</v>
      </c>
      <c r="AB1054" s="33">
        <f>IF(R1054="","",VLOOKUP(G1054,WMS!$E$3:$T$3000,15,FALSE))</f>
        <v>7.4999999999999997E-2</v>
      </c>
      <c r="AC1054" s="33">
        <f t="shared" si="172"/>
        <v>2.6999999999999997</v>
      </c>
      <c r="AD1054" s="33" t="str">
        <f>IF(S1054="","",VLOOKUP(S1054,海关监管条件!$A$1:$B$3000,2,FALSE))</f>
        <v>A</v>
      </c>
    </row>
    <row r="1055" spans="1:30">
      <c r="A1055" s="2">
        <v>43692</v>
      </c>
      <c r="B1055" s="2">
        <v>43696</v>
      </c>
      <c r="C1055" s="2" t="s">
        <v>4367</v>
      </c>
      <c r="D1055" s="3" t="s">
        <v>785</v>
      </c>
      <c r="E1055" s="3" t="s">
        <v>3188</v>
      </c>
      <c r="F1055" s="3" t="s">
        <v>4386</v>
      </c>
      <c r="G1055" s="17" t="str">
        <f t="shared" si="166"/>
        <v>KG-ARI-1901-00066-01589/42688884</v>
      </c>
      <c r="H1055" s="18">
        <f>IF(G1055="","",VLOOKUP(G1055,WMS!$E$3:$Q$3000,7,FALSE))</f>
        <v>18</v>
      </c>
      <c r="I1055" s="18">
        <f>IF(G1055="","",VLOOKUP(G1055,WMS!$E$3:$Q$3000,8,FALSE))</f>
        <v>2.6</v>
      </c>
      <c r="J1055" s="18">
        <f>IF(G1055="","",VLOOKUP(G1055,WMS!$E$3:$Q$3000,13,FALSE))</f>
        <v>2.5000000000000001E-2</v>
      </c>
      <c r="K1055" s="26" t="b">
        <f t="shared" si="167"/>
        <v>1</v>
      </c>
      <c r="L1055" s="7">
        <v>7</v>
      </c>
      <c r="M1055" s="27">
        <f>IF(G1055="","",VLOOKUP(G1055,WMS!$E$3:$U$3000,7,0)*L1055)</f>
        <v>126</v>
      </c>
      <c r="N1055" s="28" t="str">
        <f>IF(G1055="","",VLOOKUP(G1055,WMS!$E$3:$U$3000,17,0))</f>
        <v>A34-103</v>
      </c>
      <c r="O1055" s="29">
        <f t="shared" si="168"/>
        <v>18.2</v>
      </c>
      <c r="P1055" s="29">
        <f t="shared" si="169"/>
        <v>0.17500000000000002</v>
      </c>
      <c r="Q1055" s="26" t="str">
        <f>IF(G1055="","",VLOOKUP(G1055,WMS!$E$3:$G$3000,2,FALSE))</f>
        <v>KAS18122804</v>
      </c>
      <c r="R1055" s="26" t="str">
        <f>IF(G1055="","",VLOOKUP(G1055,WMS!$E$3:$G$3000,3,FALSE))</f>
        <v>KAS1812280406</v>
      </c>
      <c r="S1055" s="17" t="str">
        <f>IF(R1055="","",VLOOKUP(R1055,CUSTOMS!$E$3:$N$2548,2,FALSE))</f>
        <v>3924100000</v>
      </c>
      <c r="T1055" s="17" t="str">
        <f>IF(R1055="","",VLOOKUP(R1055,CUSTOMS!$E$3:$N$2548,3,FALSE))</f>
        <v>塑料夹</v>
      </c>
      <c r="U1055" s="18">
        <f t="shared" si="170"/>
        <v>126</v>
      </c>
      <c r="V1055" s="18" t="str">
        <f>IF(R1055="","",VLOOKUP(R1055,CUSTOMS!$E$3:$N$2548,5,FALSE))</f>
        <v>套</v>
      </c>
      <c r="W1055" s="33">
        <f>IF(R1055="","",VLOOKUP(R1055,CUSTOMS!$E$3:$N$2548,6,FALSE))</f>
        <v>0.75</v>
      </c>
      <c r="X1055" s="33">
        <f t="shared" si="171"/>
        <v>94.5</v>
      </c>
      <c r="Y1055" s="18" t="str">
        <f>IF(R1055="","",VLOOKUP(R1055,CUSTOMS!$E$3:$N$2548,8,FALSE))</f>
        <v>美元</v>
      </c>
      <c r="Z1055" s="18" t="str">
        <f>IF(R1055="","",VLOOKUP(R1055,CUSTOMS!$E$3:$N$2548,9,FALSE))</f>
        <v>中国</v>
      </c>
      <c r="AA1055" s="18" t="str">
        <f>IF(R1055="","",VLOOKUP(R1055,CUSTOMS!$E$3:$N$2548,10,FALSE))</f>
        <v>美国</v>
      </c>
      <c r="AB1055" s="33">
        <f>IF(R1055="","",VLOOKUP(G1055,WMS!$E$3:$T$3000,15,FALSE))</f>
        <v>0.10833333333333332</v>
      </c>
      <c r="AC1055" s="33">
        <f t="shared" si="172"/>
        <v>13.649999999999999</v>
      </c>
      <c r="AD1055" s="33" t="str">
        <f>IF(S1055="","",VLOOKUP(S1055,海关监管条件!$A$1:$B$3000,2,FALSE))</f>
        <v xml:space="preserve">A </v>
      </c>
    </row>
    <row r="1056" spans="1:30">
      <c r="A1056" s="2">
        <v>43692</v>
      </c>
      <c r="B1056" s="2">
        <v>43696</v>
      </c>
      <c r="C1056" s="2" t="s">
        <v>4367</v>
      </c>
      <c r="D1056" s="3" t="s">
        <v>785</v>
      </c>
      <c r="E1056" s="3" t="s">
        <v>3188</v>
      </c>
      <c r="F1056" s="3" t="s">
        <v>4387</v>
      </c>
      <c r="G1056" s="17" t="str">
        <f t="shared" si="166"/>
        <v>KG-ARI-1901-00066-01589/42688921</v>
      </c>
      <c r="H1056" s="18">
        <f>IF(G1056="","",VLOOKUP(G1056,WMS!$E$3:$Q$3000,7,FALSE))</f>
        <v>24</v>
      </c>
      <c r="I1056" s="18">
        <f>IF(G1056="","",VLOOKUP(G1056,WMS!$E$3:$Q$3000,8,FALSE))</f>
        <v>0.95</v>
      </c>
      <c r="J1056" s="18">
        <f>IF(G1056="","",VLOOKUP(G1056,WMS!$E$3:$Q$3000,13,FALSE))</f>
        <v>0.01</v>
      </c>
      <c r="K1056" s="26" t="b">
        <f t="shared" si="167"/>
        <v>1</v>
      </c>
      <c r="L1056" s="7">
        <v>2</v>
      </c>
      <c r="M1056" s="27">
        <f>IF(G1056="","",VLOOKUP(G1056,WMS!$E$3:$U$3000,7,0)*L1056)</f>
        <v>48</v>
      </c>
      <c r="N1056" s="28" t="str">
        <f>IF(G1056="","",VLOOKUP(G1056,WMS!$E$3:$U$3000,17,0))</f>
        <v>A34-103</v>
      </c>
      <c r="O1056" s="29">
        <f t="shared" si="168"/>
        <v>1.9</v>
      </c>
      <c r="P1056" s="29">
        <f t="shared" si="169"/>
        <v>0.02</v>
      </c>
      <c r="Q1056" s="26" t="str">
        <f>IF(G1056="","",VLOOKUP(G1056,WMS!$E$3:$G$3000,2,FALSE))</f>
        <v>KAS18122804</v>
      </c>
      <c r="R1056" s="26" t="str">
        <f>IF(G1056="","",VLOOKUP(G1056,WMS!$E$3:$G$3000,3,FALSE))</f>
        <v>KAS1812280407</v>
      </c>
      <c r="S1056" s="17" t="str">
        <f>IF(R1056="","",VLOOKUP(R1056,CUSTOMS!$E$3:$N$2548,2,FALSE))</f>
        <v>7323930000</v>
      </c>
      <c r="T1056" s="17" t="str">
        <f>IF(R1056="","",VLOOKUP(R1056,CUSTOMS!$E$3:$N$2548,3,FALSE))</f>
        <v>茶隔</v>
      </c>
      <c r="U1056" s="18">
        <f t="shared" si="170"/>
        <v>48</v>
      </c>
      <c r="V1056" s="18" t="str">
        <f>IF(R1056="","",VLOOKUP(R1056,CUSTOMS!$E$3:$N$2548,5,FALSE))</f>
        <v>只</v>
      </c>
      <c r="W1056" s="33">
        <f>IF(R1056="","",VLOOKUP(R1056,CUSTOMS!$E$3:$N$2548,6,FALSE))</f>
        <v>0.63</v>
      </c>
      <c r="X1056" s="33">
        <f t="shared" si="171"/>
        <v>30.240000000000002</v>
      </c>
      <c r="Y1056" s="18" t="str">
        <f>IF(R1056="","",VLOOKUP(R1056,CUSTOMS!$E$3:$N$2548,8,FALSE))</f>
        <v>美元</v>
      </c>
      <c r="Z1056" s="18" t="str">
        <f>IF(R1056="","",VLOOKUP(R1056,CUSTOMS!$E$3:$N$2548,9,FALSE))</f>
        <v>中国</v>
      </c>
      <c r="AA1056" s="18" t="str">
        <f>IF(R1056="","",VLOOKUP(R1056,CUSTOMS!$E$3:$N$2548,10,FALSE))</f>
        <v>美国</v>
      </c>
      <c r="AB1056" s="33">
        <f>IF(R1056="","",VLOOKUP(G1056,WMS!$E$3:$T$3000,15,FALSE))</f>
        <v>2.3333333333333331E-2</v>
      </c>
      <c r="AC1056" s="33">
        <f t="shared" si="172"/>
        <v>1.1199999999999999</v>
      </c>
      <c r="AD1056" s="33" t="str">
        <f>IF(S1056="","",VLOOKUP(S1056,海关监管条件!$A$1:$B$3000,2,FALSE))</f>
        <v xml:space="preserve">A </v>
      </c>
    </row>
    <row r="1057" spans="1:30">
      <c r="A1057" s="2">
        <v>43692</v>
      </c>
      <c r="B1057" s="2">
        <v>43696</v>
      </c>
      <c r="C1057" s="2" t="s">
        <v>4367</v>
      </c>
      <c r="D1057" s="3" t="s">
        <v>1094</v>
      </c>
      <c r="E1057" s="3" t="s">
        <v>3343</v>
      </c>
      <c r="F1057" s="3" t="s">
        <v>4259</v>
      </c>
      <c r="G1057" s="17" t="str">
        <f t="shared" si="166"/>
        <v>KG-ARI-1901-00066-01592/41601204</v>
      </c>
      <c r="H1057" s="18">
        <f>IF(G1057="","",VLOOKUP(G1057,WMS!$E$3:$Q$3000,7,FALSE))</f>
        <v>15</v>
      </c>
      <c r="I1057" s="18">
        <f>IF(G1057="","",VLOOKUP(G1057,WMS!$E$3:$Q$3000,8,FALSE))</f>
        <v>7.8</v>
      </c>
      <c r="J1057" s="18">
        <f>IF(G1057="","",VLOOKUP(G1057,WMS!$E$3:$Q$3000,13,FALSE))</f>
        <v>5.5E-2</v>
      </c>
      <c r="K1057" s="26" t="b">
        <f t="shared" si="167"/>
        <v>1</v>
      </c>
      <c r="L1057" s="7">
        <v>1</v>
      </c>
      <c r="M1057" s="27">
        <f>IF(G1057="","",VLOOKUP(G1057,WMS!$E$3:$U$3000,7,0)*L1057)</f>
        <v>15</v>
      </c>
      <c r="N1057" s="28" t="str">
        <f>IF(G1057="","",VLOOKUP(G1057,WMS!$E$3:$U$3000,17,0))</f>
        <v>A01-102</v>
      </c>
      <c r="O1057" s="29">
        <f t="shared" si="168"/>
        <v>7.8</v>
      </c>
      <c r="P1057" s="29">
        <f t="shared" si="169"/>
        <v>5.5E-2</v>
      </c>
      <c r="Q1057" s="26" t="str">
        <f>IF(G1057="","",VLOOKUP(G1057,WMS!$E$3:$G$3000,2,FALSE))</f>
        <v>KAS19012202</v>
      </c>
      <c r="R1057" s="26" t="str">
        <f>IF(G1057="","",VLOOKUP(G1057,WMS!$E$3:$G$3000,3,FALSE))</f>
        <v>KAS1901220203</v>
      </c>
      <c r="S1057" s="17" t="str">
        <f>IF(R1057="","",VLOOKUP(R1057,CUSTOMS!$E$3:$N$2548,2,FALSE))</f>
        <v>3926100000</v>
      </c>
      <c r="T1057" s="17" t="str">
        <f>IF(R1057="","",VLOOKUP(R1057,CUSTOMS!$E$3:$N$2548,3,FALSE))</f>
        <v>文件夹</v>
      </c>
      <c r="U1057" s="18">
        <f t="shared" si="170"/>
        <v>15</v>
      </c>
      <c r="V1057" s="18" t="str">
        <f>IF(R1057="","",VLOOKUP(R1057,CUSTOMS!$E$3:$N$2548,5,FALSE))</f>
        <v>个</v>
      </c>
      <c r="W1057" s="33">
        <f>IF(R1057="","",VLOOKUP(R1057,CUSTOMS!$E$3:$N$2548,6,FALSE))</f>
        <v>2.57</v>
      </c>
      <c r="X1057" s="33">
        <f t="shared" si="171"/>
        <v>38.549999999999997</v>
      </c>
      <c r="Y1057" s="18" t="str">
        <f>IF(R1057="","",VLOOKUP(R1057,CUSTOMS!$E$3:$N$2548,8,FALSE))</f>
        <v>美元</v>
      </c>
      <c r="Z1057" s="18" t="str">
        <f>IF(R1057="","",VLOOKUP(R1057,CUSTOMS!$E$3:$N$2548,9,FALSE))</f>
        <v>中国</v>
      </c>
      <c r="AA1057" s="18" t="str">
        <f>IF(R1057="","",VLOOKUP(R1057,CUSTOMS!$E$3:$N$2548,10,FALSE))</f>
        <v>美国</v>
      </c>
      <c r="AB1057" s="33">
        <f>IF(R1057="","",VLOOKUP(G1057,WMS!$E$3:$T$3000,15,FALSE))</f>
        <v>0.46666666666666667</v>
      </c>
      <c r="AC1057" s="33">
        <f t="shared" si="172"/>
        <v>7</v>
      </c>
      <c r="AD1057" s="33" t="str">
        <f>IF(S1057="","",VLOOKUP(S1057,海关监管条件!$A$1:$B$3000,2,FALSE))</f>
        <v>无</v>
      </c>
    </row>
    <row r="1058" spans="1:30">
      <c r="A1058" s="2">
        <v>43692</v>
      </c>
      <c r="B1058" s="2">
        <v>43696</v>
      </c>
      <c r="C1058" s="2" t="s">
        <v>4367</v>
      </c>
      <c r="D1058" s="3" t="s">
        <v>3276</v>
      </c>
      <c r="E1058" s="3" t="s">
        <v>3277</v>
      </c>
      <c r="F1058" s="3" t="s">
        <v>3278</v>
      </c>
      <c r="G1058" s="17" t="str">
        <f t="shared" si="166"/>
        <v>KG-ARI-1901-00066-01606/41872789</v>
      </c>
      <c r="H1058" s="18">
        <f>IF(G1058="","",VLOOKUP(G1058,WMS!$E$3:$Q$3000,7,FALSE))</f>
        <v>8</v>
      </c>
      <c r="I1058" s="18">
        <f>IF(G1058="","",VLOOKUP(G1058,WMS!$E$3:$Q$3000,8,FALSE))</f>
        <v>1.7</v>
      </c>
      <c r="J1058" s="18">
        <f>IF(G1058="","",VLOOKUP(G1058,WMS!$E$3:$Q$3000,13,FALSE))</f>
        <v>8.9999999999999993E-3</v>
      </c>
      <c r="K1058" s="26" t="b">
        <f t="shared" si="167"/>
        <v>1</v>
      </c>
      <c r="L1058" s="7">
        <v>7</v>
      </c>
      <c r="M1058" s="27">
        <f>IF(G1058="","",VLOOKUP(G1058,WMS!$E$3:$U$3000,7,0)*L1058)</f>
        <v>56</v>
      </c>
      <c r="N1058" s="28" t="str">
        <f>IF(G1058="","",VLOOKUP(G1058,WMS!$E$3:$U$3000,17,0))</f>
        <v>A07-302</v>
      </c>
      <c r="O1058" s="29">
        <f t="shared" si="168"/>
        <v>11.9</v>
      </c>
      <c r="P1058" s="29">
        <f t="shared" si="169"/>
        <v>6.3E-2</v>
      </c>
      <c r="Q1058" s="26" t="str">
        <f>IF(G1058="","",VLOOKUP(G1058,WMS!$E$3:$G$3000,2,FALSE))</f>
        <v>KAS19011506</v>
      </c>
      <c r="R1058" s="26" t="str">
        <f>IF(G1058="","",VLOOKUP(G1058,WMS!$E$3:$G$3000,3,FALSE))</f>
        <v>KASKAS1901150609</v>
      </c>
      <c r="S1058" s="17" t="str">
        <f>IF(R1058="","",VLOOKUP(R1058,CUSTOMS!$E$3:$N$2548,2,FALSE))</f>
        <v>3926201900</v>
      </c>
      <c r="T1058" s="17" t="str">
        <f>IF(R1058="","",VLOOKUP(R1058,CUSTOMS!$E$3:$N$2548,3,FALSE))</f>
        <v>硅胶手套</v>
      </c>
      <c r="U1058" s="18">
        <f t="shared" si="170"/>
        <v>56</v>
      </c>
      <c r="V1058" s="18" t="str">
        <f>IF(R1058="","",VLOOKUP(R1058,CUSTOMS!$E$3:$N$2548,5,FALSE))</f>
        <v>双</v>
      </c>
      <c r="W1058" s="33">
        <f>IF(R1058="","",VLOOKUP(R1058,CUSTOMS!$E$3:$N$2548,6,FALSE))</f>
        <v>1.52</v>
      </c>
      <c r="X1058" s="33">
        <f t="shared" si="171"/>
        <v>85.12</v>
      </c>
      <c r="Y1058" s="18" t="str">
        <f>IF(R1058="","",VLOOKUP(R1058,CUSTOMS!$E$3:$N$2548,8,FALSE))</f>
        <v>美元</v>
      </c>
      <c r="Z1058" s="18" t="str">
        <f>IF(R1058="","",VLOOKUP(R1058,CUSTOMS!$E$3:$N$2548,9,FALSE))</f>
        <v>中国</v>
      </c>
      <c r="AA1058" s="18" t="str">
        <f>IF(R1058="","",VLOOKUP(R1058,CUSTOMS!$E$3:$N$2548,10,FALSE))</f>
        <v>美国</v>
      </c>
      <c r="AB1058" s="33">
        <f>IF(R1058="","",VLOOKUP(G1058,WMS!$E$3:$T$3000,15,FALSE))</f>
        <v>0.16250000000000001</v>
      </c>
      <c r="AC1058" s="33">
        <f t="shared" si="172"/>
        <v>9.1</v>
      </c>
      <c r="AD1058" s="33" t="str">
        <f>IF(S1058="","",VLOOKUP(S1058,海关监管条件!$A$1:$B$3000,2,FALSE))</f>
        <v>无</v>
      </c>
    </row>
    <row r="1059" spans="1:30">
      <c r="A1059" s="2">
        <v>43692</v>
      </c>
      <c r="B1059" s="2">
        <v>43696</v>
      </c>
      <c r="C1059" s="2" t="s">
        <v>4367</v>
      </c>
      <c r="D1059" s="3" t="s">
        <v>3276</v>
      </c>
      <c r="E1059" s="3" t="s">
        <v>3277</v>
      </c>
      <c r="F1059" s="3" t="s">
        <v>3283</v>
      </c>
      <c r="G1059" s="17" t="str">
        <f t="shared" si="166"/>
        <v>KG-ARI-1901-00066-01606/42432111</v>
      </c>
      <c r="H1059" s="18">
        <f>IF(G1059="","",VLOOKUP(G1059,WMS!$E$3:$Q$3000,7,FALSE))</f>
        <v>10</v>
      </c>
      <c r="I1059" s="18">
        <f>IF(G1059="","",VLOOKUP(G1059,WMS!$E$3:$Q$3000,8,FALSE))</f>
        <v>1.8</v>
      </c>
      <c r="J1059" s="18">
        <f>IF(G1059="","",VLOOKUP(G1059,WMS!$E$3:$Q$3000,13,FALSE))</f>
        <v>5.0000000000000001E-3</v>
      </c>
      <c r="K1059" s="26" t="b">
        <f t="shared" si="167"/>
        <v>1</v>
      </c>
      <c r="L1059" s="7">
        <v>11</v>
      </c>
      <c r="M1059" s="27">
        <f>IF(G1059="","",VLOOKUP(G1059,WMS!$E$3:$U$3000,7,0)*L1059)</f>
        <v>110</v>
      </c>
      <c r="N1059" s="28" t="str">
        <f>IF(G1059="","",VLOOKUP(G1059,WMS!$E$3:$U$3000,17,0))</f>
        <v>A25-202</v>
      </c>
      <c r="O1059" s="29">
        <f t="shared" si="168"/>
        <v>19.8</v>
      </c>
      <c r="P1059" s="29">
        <f t="shared" si="169"/>
        <v>5.5E-2</v>
      </c>
      <c r="Q1059" s="26" t="str">
        <f>IF(G1059="","",VLOOKUP(G1059,WMS!$E$3:$G$3000,2,FALSE))</f>
        <v>KAS19011506</v>
      </c>
      <c r="R1059" s="26" t="str">
        <f>IF(G1059="","",VLOOKUP(G1059,WMS!$E$3:$G$3000,3,FALSE))</f>
        <v>KASKAS1901150613</v>
      </c>
      <c r="S1059" s="17" t="str">
        <f>IF(R1059="","",VLOOKUP(R1059,CUSTOMS!$E$3:$N$2548,2,FALSE))</f>
        <v>3924100000</v>
      </c>
      <c r="T1059" s="17" t="str">
        <f>IF(R1059="","",VLOOKUP(R1059,CUSTOMS!$E$3:$N$2548,3,FALSE))</f>
        <v>塑料厨具带彩卡</v>
      </c>
      <c r="U1059" s="18">
        <f t="shared" si="170"/>
        <v>110</v>
      </c>
      <c r="V1059" s="18" t="str">
        <f>IF(R1059="","",VLOOKUP(R1059,CUSTOMS!$E$3:$N$2548,5,FALSE))</f>
        <v>只</v>
      </c>
      <c r="W1059" s="33">
        <f>IF(R1059="","",VLOOKUP(R1059,CUSTOMS!$E$3:$N$2548,6,FALSE))</f>
        <v>0.65</v>
      </c>
      <c r="X1059" s="33">
        <f t="shared" si="171"/>
        <v>71.5</v>
      </c>
      <c r="Y1059" s="18" t="str">
        <f>IF(R1059="","",VLOOKUP(R1059,CUSTOMS!$E$3:$N$2548,8,FALSE))</f>
        <v>美元</v>
      </c>
      <c r="Z1059" s="18" t="str">
        <f>IF(R1059="","",VLOOKUP(R1059,CUSTOMS!$E$3:$N$2548,9,FALSE))</f>
        <v>中国</v>
      </c>
      <c r="AA1059" s="18" t="str">
        <f>IF(R1059="","",VLOOKUP(R1059,CUSTOMS!$E$3:$N$2548,10,FALSE))</f>
        <v>美国</v>
      </c>
      <c r="AB1059" s="33">
        <f>IF(R1059="","",VLOOKUP(G1059,WMS!$E$3:$T$3000,15,FALSE))</f>
        <v>0.15</v>
      </c>
      <c r="AC1059" s="33">
        <f t="shared" si="172"/>
        <v>16.5</v>
      </c>
      <c r="AD1059" s="33" t="str">
        <f>IF(S1059="","",VLOOKUP(S1059,海关监管条件!$A$1:$B$3000,2,FALSE))</f>
        <v xml:space="preserve">A </v>
      </c>
    </row>
    <row r="1060" spans="1:30">
      <c r="A1060" s="2">
        <v>43692</v>
      </c>
      <c r="B1060" s="2">
        <v>43696</v>
      </c>
      <c r="C1060" s="2" t="s">
        <v>4367</v>
      </c>
      <c r="D1060" s="3" t="s">
        <v>3156</v>
      </c>
      <c r="E1060" s="3" t="s">
        <v>3157</v>
      </c>
      <c r="F1060" s="3" t="s">
        <v>3802</v>
      </c>
      <c r="G1060" s="17" t="str">
        <f t="shared" si="166"/>
        <v>KG-ARI-1901-00066-01607/42056591</v>
      </c>
      <c r="H1060" s="18">
        <f>IF(G1060="","",VLOOKUP(G1060,WMS!$E$3:$Q$3000,7,FALSE))</f>
        <v>6</v>
      </c>
      <c r="I1060" s="18">
        <f>IF(G1060="","",VLOOKUP(G1060,WMS!$E$3:$Q$3000,8,FALSE))</f>
        <v>2.2999999999999998</v>
      </c>
      <c r="J1060" s="18">
        <f>IF(G1060="","",VLOOKUP(G1060,WMS!$E$3:$Q$3000,13,FALSE))</f>
        <v>2.4E-2</v>
      </c>
      <c r="K1060" s="26" t="b">
        <f t="shared" si="167"/>
        <v>1</v>
      </c>
      <c r="L1060" s="7">
        <v>7</v>
      </c>
      <c r="M1060" s="27">
        <f>IF(G1060="","",VLOOKUP(G1060,WMS!$E$3:$U$3000,7,0)*L1060)</f>
        <v>42</v>
      </c>
      <c r="N1060" s="28" t="str">
        <f>IF(G1060="","",VLOOKUP(G1060,WMS!$E$3:$U$3000,17,0))</f>
        <v>A07-202</v>
      </c>
      <c r="O1060" s="29">
        <f t="shared" si="168"/>
        <v>16.099999999999998</v>
      </c>
      <c r="P1060" s="29">
        <f t="shared" si="169"/>
        <v>0.16800000000000001</v>
      </c>
      <c r="Q1060" s="26" t="str">
        <f>IF(G1060="","",VLOOKUP(G1060,WMS!$E$3:$G$3000,2,FALSE))</f>
        <v>KAS18122402</v>
      </c>
      <c r="R1060" s="26" t="str">
        <f>IF(G1060="","",VLOOKUP(G1060,WMS!$E$3:$G$3000,3,FALSE))</f>
        <v>KAS1812240207</v>
      </c>
      <c r="S1060" s="17" t="str">
        <f>IF(R1060="","",VLOOKUP(R1060,CUSTOMS!$E$3:$N$2548,2,FALSE))</f>
        <v>7323990000</v>
      </c>
      <c r="T1060" s="17" t="str">
        <f>IF(R1060="","",VLOOKUP(R1060,CUSTOMS!$E$3:$N$2548,3,FALSE))</f>
        <v>铁线制品:厨用架</v>
      </c>
      <c r="U1060" s="18">
        <f t="shared" si="170"/>
        <v>42</v>
      </c>
      <c r="V1060" s="18" t="str">
        <f>IF(R1060="","",VLOOKUP(R1060,CUSTOMS!$E$3:$N$2548,5,FALSE))</f>
        <v>个</v>
      </c>
      <c r="W1060" s="33">
        <f>IF(R1060="","",VLOOKUP(R1060,CUSTOMS!$E$3:$N$2548,6,FALSE))</f>
        <v>0.83</v>
      </c>
      <c r="X1060" s="33">
        <f t="shared" si="171"/>
        <v>34.86</v>
      </c>
      <c r="Y1060" s="18" t="str">
        <f>IF(R1060="","",VLOOKUP(R1060,CUSTOMS!$E$3:$N$2548,8,FALSE))</f>
        <v>美元</v>
      </c>
      <c r="Z1060" s="18" t="str">
        <f>IF(R1060="","",VLOOKUP(R1060,CUSTOMS!$E$3:$N$2548,9,FALSE))</f>
        <v>中国</v>
      </c>
      <c r="AA1060" s="18" t="str">
        <f>IF(R1060="","",VLOOKUP(R1060,CUSTOMS!$E$3:$N$2548,10,FALSE))</f>
        <v>美国</v>
      </c>
      <c r="AB1060" s="33">
        <f>IF(R1060="","",VLOOKUP(G1060,WMS!$E$3:$T$3000,15,FALSE))</f>
        <v>0.33333333333333331</v>
      </c>
      <c r="AC1060" s="33">
        <f t="shared" si="172"/>
        <v>14</v>
      </c>
      <c r="AD1060" s="33" t="str">
        <f>IF(S1060="","",VLOOKUP(S1060,海关监管条件!$A$1:$B$3000,2,FALSE))</f>
        <v>A</v>
      </c>
    </row>
    <row r="1061" spans="1:30">
      <c r="A1061" s="2">
        <v>43692</v>
      </c>
      <c r="B1061" s="2">
        <v>43696</v>
      </c>
      <c r="C1061" s="2" t="s">
        <v>4367</v>
      </c>
      <c r="D1061" s="3" t="s">
        <v>1172</v>
      </c>
      <c r="E1061" s="3" t="s">
        <v>3391</v>
      </c>
      <c r="F1061" s="3" t="s">
        <v>3392</v>
      </c>
      <c r="G1061" s="17" t="str">
        <f t="shared" si="166"/>
        <v>KG-ARI-1901-00066-01610/42711902</v>
      </c>
      <c r="H1061" s="18">
        <f>IF(G1061="","",VLOOKUP(G1061,WMS!$E$3:$Q$3000,7,FALSE))</f>
        <v>8</v>
      </c>
      <c r="I1061" s="18">
        <f>IF(G1061="","",VLOOKUP(G1061,WMS!$E$3:$Q$3000,8,FALSE))</f>
        <v>1.2</v>
      </c>
      <c r="J1061" s="18">
        <f>IF(G1061="","",VLOOKUP(G1061,WMS!$E$3:$Q$3000,13,FALSE))</f>
        <v>4.0000000000000001E-3</v>
      </c>
      <c r="K1061" s="26" t="b">
        <f t="shared" si="167"/>
        <v>1</v>
      </c>
      <c r="L1061" s="7">
        <v>1</v>
      </c>
      <c r="M1061" s="27">
        <f>IF(G1061="","",VLOOKUP(G1061,WMS!$E$3:$U$3000,7,0)*L1061)</f>
        <v>8</v>
      </c>
      <c r="N1061" s="28" t="str">
        <f>IF(G1061="","",VLOOKUP(G1061,WMS!$E$3:$U$3000,17,0))</f>
        <v>A21-301</v>
      </c>
      <c r="O1061" s="29">
        <f t="shared" si="168"/>
        <v>1.2</v>
      </c>
      <c r="P1061" s="29">
        <f t="shared" si="169"/>
        <v>4.0000000000000001E-3</v>
      </c>
      <c r="Q1061" s="26" t="str">
        <f>IF(G1061="","",VLOOKUP(G1061,WMS!$E$3:$G$3000,2,FALSE))</f>
        <v>KAS19012805</v>
      </c>
      <c r="R1061" s="26" t="str">
        <f>IF(G1061="","",VLOOKUP(G1061,WMS!$E$3:$G$3000,3,FALSE))</f>
        <v>KAS1901280512</v>
      </c>
      <c r="S1061" s="17" t="str">
        <f>IF(R1061="","",VLOOKUP(R1061,CUSTOMS!$E$3:$N$2548,2,FALSE))</f>
        <v>8205510000</v>
      </c>
      <c r="T1061" s="17" t="str">
        <f>IF(R1061="","",VLOOKUP(R1061,CUSTOMS!$E$3:$N$2548,3,FALSE))</f>
        <v>介饼器</v>
      </c>
      <c r="U1061" s="18">
        <f t="shared" si="170"/>
        <v>8</v>
      </c>
      <c r="V1061" s="18" t="str">
        <f>IF(R1061="","",VLOOKUP(R1061,CUSTOMS!$E$3:$N$2548,5,FALSE))</f>
        <v>个</v>
      </c>
      <c r="W1061" s="33">
        <f>IF(R1061="","",VLOOKUP(R1061,CUSTOMS!$E$3:$N$2548,6,FALSE))</f>
        <v>0.621</v>
      </c>
      <c r="X1061" s="33">
        <f t="shared" si="171"/>
        <v>4.968</v>
      </c>
      <c r="Y1061" s="18" t="str">
        <f>IF(R1061="","",VLOOKUP(R1061,CUSTOMS!$E$3:$N$2548,8,FALSE))</f>
        <v>美元</v>
      </c>
      <c r="Z1061" s="18" t="str">
        <f>IF(R1061="","",VLOOKUP(R1061,CUSTOMS!$E$3:$N$2548,9,FALSE))</f>
        <v>中国</v>
      </c>
      <c r="AA1061" s="18" t="str">
        <f>IF(R1061="","",VLOOKUP(R1061,CUSTOMS!$E$3:$N$2548,10,FALSE))</f>
        <v>美国</v>
      </c>
      <c r="AB1061" s="33">
        <f>IF(R1061="","",VLOOKUP(G1061,WMS!$E$3:$T$3000,15,FALSE))</f>
        <v>0.1275</v>
      </c>
      <c r="AC1061" s="33">
        <f t="shared" si="172"/>
        <v>1.02</v>
      </c>
      <c r="AD1061" s="33" t="str">
        <f>IF(S1061="","",VLOOKUP(S1061,海关监管条件!$A$1:$B$3000,2,FALSE))</f>
        <v xml:space="preserve">无 </v>
      </c>
    </row>
    <row r="1062" spans="1:30">
      <c r="A1062" s="2">
        <v>43692</v>
      </c>
      <c r="B1062" s="2">
        <v>43696</v>
      </c>
      <c r="C1062" s="2" t="s">
        <v>4367</v>
      </c>
      <c r="D1062" s="3" t="s">
        <v>1172</v>
      </c>
      <c r="E1062" s="3" t="s">
        <v>3391</v>
      </c>
      <c r="F1062" s="3" t="s">
        <v>3394</v>
      </c>
      <c r="G1062" s="17" t="str">
        <f t="shared" si="166"/>
        <v>KG-ARI-1901-00066-01610/42712213</v>
      </c>
      <c r="H1062" s="18">
        <f>IF(G1062="","",VLOOKUP(G1062,WMS!$E$3:$Q$3000,7,FALSE))</f>
        <v>8</v>
      </c>
      <c r="I1062" s="18">
        <f>IF(G1062="","",VLOOKUP(G1062,WMS!$E$3:$Q$3000,8,FALSE))</f>
        <v>2.1</v>
      </c>
      <c r="J1062" s="18">
        <f>IF(G1062="","",VLOOKUP(G1062,WMS!$E$3:$Q$3000,13,FALSE))</f>
        <v>6.0000000000000001E-3</v>
      </c>
      <c r="K1062" s="26" t="b">
        <f t="shared" si="167"/>
        <v>1</v>
      </c>
      <c r="L1062" s="7">
        <v>2</v>
      </c>
      <c r="M1062" s="27">
        <f>IF(G1062="","",VLOOKUP(G1062,WMS!$E$3:$U$3000,7,0)*L1062)</f>
        <v>16</v>
      </c>
      <c r="N1062" s="28" t="str">
        <f>IF(G1062="","",VLOOKUP(G1062,WMS!$E$3:$U$3000,17,0))</f>
        <v>A21-301</v>
      </c>
      <c r="O1062" s="29">
        <f t="shared" si="168"/>
        <v>4.2</v>
      </c>
      <c r="P1062" s="29">
        <f t="shared" si="169"/>
        <v>1.2E-2</v>
      </c>
      <c r="Q1062" s="26" t="str">
        <f>IF(G1062="","",VLOOKUP(G1062,WMS!$E$3:$G$3000,2,FALSE))</f>
        <v>KAS19012805</v>
      </c>
      <c r="R1062" s="26" t="str">
        <f>IF(G1062="","",VLOOKUP(G1062,WMS!$E$3:$G$3000,3,FALSE))</f>
        <v>KAS1901280519</v>
      </c>
      <c r="S1062" s="17" t="str">
        <f>IF(R1062="","",VLOOKUP(R1062,CUSTOMS!$E$3:$N$2548,2,FALSE))</f>
        <v>8205510000</v>
      </c>
      <c r="T1062" s="17" t="str">
        <f>IF(R1062="","",VLOOKUP(R1062,CUSTOMS!$E$3:$N$2548,3,FALSE))</f>
        <v>开瓶器</v>
      </c>
      <c r="U1062" s="18">
        <f t="shared" si="170"/>
        <v>16</v>
      </c>
      <c r="V1062" s="18" t="str">
        <f>IF(R1062="","",VLOOKUP(R1062,CUSTOMS!$E$3:$N$2548,5,FALSE))</f>
        <v>个</v>
      </c>
      <c r="W1062" s="33">
        <f>IF(R1062="","",VLOOKUP(R1062,CUSTOMS!$E$3:$N$2548,6,FALSE))</f>
        <v>1.4430000000000001</v>
      </c>
      <c r="X1062" s="33">
        <f t="shared" si="171"/>
        <v>23.088000000000001</v>
      </c>
      <c r="Y1062" s="18" t="str">
        <f>IF(R1062="","",VLOOKUP(R1062,CUSTOMS!$E$3:$N$2548,8,FALSE))</f>
        <v>美元</v>
      </c>
      <c r="Z1062" s="18" t="str">
        <f>IF(R1062="","",VLOOKUP(R1062,CUSTOMS!$E$3:$N$2548,9,FALSE))</f>
        <v>中国</v>
      </c>
      <c r="AA1062" s="18" t="str">
        <f>IF(R1062="","",VLOOKUP(R1062,CUSTOMS!$E$3:$N$2548,10,FALSE))</f>
        <v>美国</v>
      </c>
      <c r="AB1062" s="33">
        <f>IF(R1062="","",VLOOKUP(G1062,WMS!$E$3:$T$3000,15,FALSE))</f>
        <v>0.23499999999999999</v>
      </c>
      <c r="AC1062" s="33">
        <f t="shared" si="172"/>
        <v>3.76</v>
      </c>
      <c r="AD1062" s="33" t="str">
        <f>IF(S1062="","",VLOOKUP(S1062,海关监管条件!$A$1:$B$3000,2,FALSE))</f>
        <v xml:space="preserve">无 </v>
      </c>
    </row>
    <row r="1063" spans="1:30">
      <c r="A1063" s="2">
        <v>43692</v>
      </c>
      <c r="B1063" s="2">
        <v>43696</v>
      </c>
      <c r="C1063" s="2" t="s">
        <v>4367</v>
      </c>
      <c r="D1063" s="3" t="s">
        <v>1172</v>
      </c>
      <c r="E1063" s="3" t="s">
        <v>3391</v>
      </c>
      <c r="F1063" s="3" t="s">
        <v>3393</v>
      </c>
      <c r="G1063" s="17" t="str">
        <f t="shared" si="166"/>
        <v>KG-ARI-1901-00066-01610/42712244</v>
      </c>
      <c r="H1063" s="18">
        <f>IF(G1063="","",VLOOKUP(G1063,WMS!$E$3:$Q$3000,7,FALSE))</f>
        <v>8</v>
      </c>
      <c r="I1063" s="18">
        <f>IF(G1063="","",VLOOKUP(G1063,WMS!$E$3:$Q$3000,8,FALSE))</f>
        <v>1.6</v>
      </c>
      <c r="J1063" s="18">
        <f>IF(G1063="","",VLOOKUP(G1063,WMS!$E$3:$Q$3000,13,FALSE))</f>
        <v>7.0000000000000001E-3</v>
      </c>
      <c r="K1063" s="26" t="b">
        <f t="shared" si="167"/>
        <v>1</v>
      </c>
      <c r="L1063" s="7">
        <v>1</v>
      </c>
      <c r="M1063" s="27">
        <f>IF(G1063="","",VLOOKUP(G1063,WMS!$E$3:$U$3000,7,0)*L1063)</f>
        <v>8</v>
      </c>
      <c r="N1063" s="28" t="str">
        <f>IF(G1063="","",VLOOKUP(G1063,WMS!$E$3:$U$3000,17,0))</f>
        <v>A21-301</v>
      </c>
      <c r="O1063" s="29">
        <f t="shared" si="168"/>
        <v>1.6</v>
      </c>
      <c r="P1063" s="29">
        <f t="shared" si="169"/>
        <v>7.0000000000000001E-3</v>
      </c>
      <c r="Q1063" s="26" t="str">
        <f>IF(G1063="","",VLOOKUP(G1063,WMS!$E$3:$G$3000,2,FALSE))</f>
        <v>KAS19012805</v>
      </c>
      <c r="R1063" s="26" t="str">
        <f>IF(G1063="","",VLOOKUP(G1063,WMS!$E$3:$G$3000,3,FALSE))</f>
        <v>KAS1901280513</v>
      </c>
      <c r="S1063" s="17" t="str">
        <f>IF(R1063="","",VLOOKUP(R1063,CUSTOMS!$E$3:$N$2548,2,FALSE))</f>
        <v>8205510000</v>
      </c>
      <c r="T1063" s="17" t="str">
        <f>IF(R1063="","",VLOOKUP(R1063,CUSTOMS!$E$3:$N$2548,3,FALSE))</f>
        <v>柠檬压</v>
      </c>
      <c r="U1063" s="18">
        <f t="shared" si="170"/>
        <v>8</v>
      </c>
      <c r="V1063" s="18" t="str">
        <f>IF(R1063="","",VLOOKUP(R1063,CUSTOMS!$E$3:$N$2548,5,FALSE))</f>
        <v>个</v>
      </c>
      <c r="W1063" s="33">
        <f>IF(R1063="","",VLOOKUP(R1063,CUSTOMS!$E$3:$N$2548,6,FALSE))</f>
        <v>1.143</v>
      </c>
      <c r="X1063" s="33">
        <f t="shared" si="171"/>
        <v>9.1440000000000001</v>
      </c>
      <c r="Y1063" s="18" t="str">
        <f>IF(R1063="","",VLOOKUP(R1063,CUSTOMS!$E$3:$N$2548,8,FALSE))</f>
        <v>美元</v>
      </c>
      <c r="Z1063" s="18" t="str">
        <f>IF(R1063="","",VLOOKUP(R1063,CUSTOMS!$E$3:$N$2548,9,FALSE))</f>
        <v>中国</v>
      </c>
      <c r="AA1063" s="18" t="str">
        <f>IF(R1063="","",VLOOKUP(R1063,CUSTOMS!$E$3:$N$2548,10,FALSE))</f>
        <v>美国</v>
      </c>
      <c r="AB1063" s="33">
        <f>IF(R1063="","",VLOOKUP(G1063,WMS!$E$3:$T$3000,15,FALSE))</f>
        <v>0.17500000000000002</v>
      </c>
      <c r="AC1063" s="33">
        <f t="shared" si="172"/>
        <v>1.4000000000000001</v>
      </c>
      <c r="AD1063" s="33" t="str">
        <f>IF(S1063="","",VLOOKUP(S1063,海关监管条件!$A$1:$B$3000,2,FALSE))</f>
        <v xml:space="preserve">无 </v>
      </c>
    </row>
    <row r="1064" spans="1:30">
      <c r="A1064" s="2">
        <v>43692</v>
      </c>
      <c r="B1064" s="2">
        <v>43696</v>
      </c>
      <c r="C1064" s="2" t="s">
        <v>4367</v>
      </c>
      <c r="D1064" s="3" t="s">
        <v>1042</v>
      </c>
      <c r="E1064" s="3" t="s">
        <v>3321</v>
      </c>
      <c r="F1064" s="3" t="s">
        <v>4388</v>
      </c>
      <c r="G1064" s="17" t="str">
        <f t="shared" si="166"/>
        <v>KG-ARI-1901-00066-01621/42049173</v>
      </c>
      <c r="H1064" s="18">
        <f>IF(G1064="","",VLOOKUP(G1064,WMS!$E$3:$Q$3000,7,FALSE))</f>
        <v>6</v>
      </c>
      <c r="I1064" s="18">
        <f>IF(G1064="","",VLOOKUP(G1064,WMS!$E$3:$Q$3000,8,FALSE))</f>
        <v>1.8</v>
      </c>
      <c r="J1064" s="18">
        <f>IF(G1064="","",VLOOKUP(G1064,WMS!$E$3:$Q$3000,13,FALSE))</f>
        <v>1.7000000000000001E-2</v>
      </c>
      <c r="K1064" s="26" t="b">
        <f t="shared" si="167"/>
        <v>1</v>
      </c>
      <c r="L1064" s="7">
        <v>6</v>
      </c>
      <c r="M1064" s="27">
        <f>IF(G1064="","",VLOOKUP(G1064,WMS!$E$3:$U$3000,7,0)*L1064)</f>
        <v>36</v>
      </c>
      <c r="N1064" s="28" t="str">
        <f>IF(G1064="","",VLOOKUP(G1064,WMS!$E$3:$U$3000,17,0))</f>
        <v>A08-202</v>
      </c>
      <c r="O1064" s="29">
        <f t="shared" si="168"/>
        <v>10.8</v>
      </c>
      <c r="P1064" s="29">
        <f t="shared" si="169"/>
        <v>0.10200000000000001</v>
      </c>
      <c r="Q1064" s="26" t="str">
        <f>IF(G1064="","",VLOOKUP(G1064,WMS!$E$3:$G$3000,2,FALSE))</f>
        <v>KAS19011802</v>
      </c>
      <c r="R1064" s="26" t="str">
        <f>IF(G1064="","",VLOOKUP(G1064,WMS!$E$3:$G$3000,3,FALSE))</f>
        <v>KAS1901180203</v>
      </c>
      <c r="S1064" s="17" t="str">
        <f>IF(R1064="","",VLOOKUP(R1064,CUSTOMS!$E$3:$N$2548,2,FALSE))</f>
        <v>7323990000</v>
      </c>
      <c r="T1064" s="17" t="str">
        <f>IF(R1064="","",VLOOKUP(R1064,CUSTOMS!$E$3:$N$2548,3,FALSE))</f>
        <v>铁制厨房架</v>
      </c>
      <c r="U1064" s="18">
        <f t="shared" si="170"/>
        <v>36</v>
      </c>
      <c r="V1064" s="18" t="str">
        <f>IF(R1064="","",VLOOKUP(R1064,CUSTOMS!$E$3:$N$2548,5,FALSE))</f>
        <v>只</v>
      </c>
      <c r="W1064" s="33">
        <f>IF(R1064="","",VLOOKUP(R1064,CUSTOMS!$E$3:$N$2548,6,FALSE))</f>
        <v>1.214</v>
      </c>
      <c r="X1064" s="33">
        <f t="shared" si="171"/>
        <v>43.704000000000001</v>
      </c>
      <c r="Y1064" s="18" t="str">
        <f>IF(R1064="","",VLOOKUP(R1064,CUSTOMS!$E$3:$N$2548,8,FALSE))</f>
        <v>美元</v>
      </c>
      <c r="Z1064" s="18" t="str">
        <f>IF(R1064="","",VLOOKUP(R1064,CUSTOMS!$E$3:$N$2548,9,FALSE))</f>
        <v>中国</v>
      </c>
      <c r="AA1064" s="18" t="str">
        <f>IF(R1064="","",VLOOKUP(R1064,CUSTOMS!$E$3:$N$2548,10,FALSE))</f>
        <v>美国</v>
      </c>
      <c r="AB1064" s="33">
        <f>IF(R1064="","",VLOOKUP(G1064,WMS!$E$3:$T$3000,15,FALSE))</f>
        <v>0.26833333333333331</v>
      </c>
      <c r="AC1064" s="33">
        <f t="shared" si="172"/>
        <v>9.66</v>
      </c>
      <c r="AD1064" s="33" t="str">
        <f>IF(S1064="","",VLOOKUP(S1064,海关监管条件!$A$1:$B$3000,2,FALSE))</f>
        <v>A</v>
      </c>
    </row>
    <row r="1065" spans="1:30">
      <c r="A1065" s="2">
        <v>43692</v>
      </c>
      <c r="B1065" s="2">
        <v>43696</v>
      </c>
      <c r="C1065" s="2" t="s">
        <v>4367</v>
      </c>
      <c r="D1065" s="3" t="s">
        <v>1042</v>
      </c>
      <c r="E1065" s="3" t="s">
        <v>3321</v>
      </c>
      <c r="F1065" s="3" t="s">
        <v>4389</v>
      </c>
      <c r="G1065" s="17" t="str">
        <f t="shared" si="166"/>
        <v>KG-ARI-1901-00066-01621/42368649</v>
      </c>
      <c r="H1065" s="18">
        <f>IF(G1065="","",VLOOKUP(G1065,WMS!$E$3:$Q$3000,7,FALSE))</f>
        <v>6</v>
      </c>
      <c r="I1065" s="18">
        <f>IF(G1065="","",VLOOKUP(G1065,WMS!$E$3:$Q$3000,8,FALSE))</f>
        <v>4.9000000000000004</v>
      </c>
      <c r="J1065" s="18">
        <f>IF(G1065="","",VLOOKUP(G1065,WMS!$E$3:$Q$3000,13,FALSE))</f>
        <v>0.08</v>
      </c>
      <c r="K1065" s="26" t="b">
        <f t="shared" si="167"/>
        <v>1</v>
      </c>
      <c r="L1065" s="7">
        <v>7</v>
      </c>
      <c r="M1065" s="27">
        <f>IF(G1065="","",VLOOKUP(G1065,WMS!$E$3:$U$3000,7,0)*L1065)</f>
        <v>42</v>
      </c>
      <c r="N1065" s="28" t="str">
        <f>IF(G1065="","",VLOOKUP(G1065,WMS!$E$3:$U$3000,17,0))</f>
        <v>A08-201</v>
      </c>
      <c r="O1065" s="29">
        <f t="shared" si="168"/>
        <v>34.300000000000004</v>
      </c>
      <c r="P1065" s="29">
        <f t="shared" si="169"/>
        <v>0.56000000000000005</v>
      </c>
      <c r="Q1065" s="26" t="str">
        <f>IF(G1065="","",VLOOKUP(G1065,WMS!$E$3:$G$3000,2,FALSE))</f>
        <v>KAS19011802</v>
      </c>
      <c r="R1065" s="26" t="str">
        <f>IF(G1065="","",VLOOKUP(G1065,WMS!$E$3:$G$3000,3,FALSE))</f>
        <v>KAS1901180208</v>
      </c>
      <c r="S1065" s="17" t="str">
        <f>IF(R1065="","",VLOOKUP(R1065,CUSTOMS!$E$3:$N$2548,2,FALSE))</f>
        <v>7323990000</v>
      </c>
      <c r="T1065" s="17" t="str">
        <f>IF(R1065="","",VLOOKUP(R1065,CUSTOMS!$E$3:$N$2548,3,FALSE))</f>
        <v>铁制托盘</v>
      </c>
      <c r="U1065" s="18">
        <f t="shared" si="170"/>
        <v>42</v>
      </c>
      <c r="V1065" s="18" t="str">
        <f>IF(R1065="","",VLOOKUP(R1065,CUSTOMS!$E$3:$N$2548,5,FALSE))</f>
        <v>只</v>
      </c>
      <c r="W1065" s="33">
        <f>IF(R1065="","",VLOOKUP(R1065,CUSTOMS!$E$3:$N$2548,6,FALSE))</f>
        <v>1.6</v>
      </c>
      <c r="X1065" s="33">
        <f t="shared" si="171"/>
        <v>67.2</v>
      </c>
      <c r="Y1065" s="18" t="str">
        <f>IF(R1065="","",VLOOKUP(R1065,CUSTOMS!$E$3:$N$2548,8,FALSE))</f>
        <v>美元</v>
      </c>
      <c r="Z1065" s="18" t="str">
        <f>IF(R1065="","",VLOOKUP(R1065,CUSTOMS!$E$3:$N$2548,9,FALSE))</f>
        <v>中国</v>
      </c>
      <c r="AA1065" s="18" t="str">
        <f>IF(R1065="","",VLOOKUP(R1065,CUSTOMS!$E$3:$N$2548,10,FALSE))</f>
        <v>美国</v>
      </c>
      <c r="AB1065" s="33">
        <f>IF(R1065="","",VLOOKUP(G1065,WMS!$E$3:$T$3000,15,FALSE))</f>
        <v>0.6333333333333333</v>
      </c>
      <c r="AC1065" s="33">
        <f t="shared" si="172"/>
        <v>26.599999999999998</v>
      </c>
      <c r="AD1065" s="33" t="str">
        <f>IF(S1065="","",VLOOKUP(S1065,海关监管条件!$A$1:$B$3000,2,FALSE))</f>
        <v>A</v>
      </c>
    </row>
    <row r="1066" spans="1:30">
      <c r="A1066" s="2">
        <v>43692</v>
      </c>
      <c r="B1066" s="2">
        <v>43696</v>
      </c>
      <c r="C1066" s="2" t="s">
        <v>4367</v>
      </c>
      <c r="D1066" s="3" t="s">
        <v>1042</v>
      </c>
      <c r="E1066" s="3" t="s">
        <v>3321</v>
      </c>
      <c r="F1066" s="3" t="s">
        <v>4390</v>
      </c>
      <c r="G1066" s="17" t="str">
        <f t="shared" si="166"/>
        <v>KG-ARI-1901-00066-01621/42565987</v>
      </c>
      <c r="H1066" s="18">
        <f>IF(G1066="","",VLOOKUP(G1066,WMS!$E$3:$Q$3000,7,FALSE))</f>
        <v>6</v>
      </c>
      <c r="I1066" s="18">
        <f>IF(G1066="","",VLOOKUP(G1066,WMS!$E$3:$Q$3000,8,FALSE))</f>
        <v>1.7</v>
      </c>
      <c r="J1066" s="18">
        <f>IF(G1066="","",VLOOKUP(G1066,WMS!$E$3:$Q$3000,13,FALSE))</f>
        <v>8.0000000000000002E-3</v>
      </c>
      <c r="K1066" s="26" t="b">
        <f t="shared" si="167"/>
        <v>1</v>
      </c>
      <c r="L1066" s="7">
        <v>12</v>
      </c>
      <c r="M1066" s="27">
        <f>IF(G1066="","",VLOOKUP(G1066,WMS!$E$3:$U$3000,7,0)*L1066)</f>
        <v>72</v>
      </c>
      <c r="N1066" s="28" t="str">
        <f>IF(G1066="","",VLOOKUP(G1066,WMS!$E$3:$U$3000,17,0))</f>
        <v>A08-201</v>
      </c>
      <c r="O1066" s="29">
        <f t="shared" si="168"/>
        <v>20.399999999999999</v>
      </c>
      <c r="P1066" s="29">
        <f t="shared" si="169"/>
        <v>9.6000000000000002E-2</v>
      </c>
      <c r="Q1066" s="26" t="str">
        <f>IF(G1066="","",VLOOKUP(G1066,WMS!$E$3:$G$3000,2,FALSE))</f>
        <v>KAS19011802</v>
      </c>
      <c r="R1066" s="26" t="str">
        <f>IF(G1066="","",VLOOKUP(G1066,WMS!$E$3:$G$3000,3,FALSE))</f>
        <v>KAS1901180203</v>
      </c>
      <c r="S1066" s="17" t="str">
        <f>IF(R1066="","",VLOOKUP(R1066,CUSTOMS!$E$3:$N$2548,2,FALSE))</f>
        <v>7323990000</v>
      </c>
      <c r="T1066" s="17" t="str">
        <f>IF(R1066="","",VLOOKUP(R1066,CUSTOMS!$E$3:$N$2548,3,FALSE))</f>
        <v>铁制厨房架</v>
      </c>
      <c r="U1066" s="18">
        <f t="shared" si="170"/>
        <v>72</v>
      </c>
      <c r="V1066" s="18" t="str">
        <f>IF(R1066="","",VLOOKUP(R1066,CUSTOMS!$E$3:$N$2548,5,FALSE))</f>
        <v>只</v>
      </c>
      <c r="W1066" s="33">
        <f>IF(R1066="","",VLOOKUP(R1066,CUSTOMS!$E$3:$N$2548,6,FALSE))</f>
        <v>1.214</v>
      </c>
      <c r="X1066" s="33">
        <f t="shared" si="171"/>
        <v>87.408000000000001</v>
      </c>
      <c r="Y1066" s="18" t="str">
        <f>IF(R1066="","",VLOOKUP(R1066,CUSTOMS!$E$3:$N$2548,8,FALSE))</f>
        <v>美元</v>
      </c>
      <c r="Z1066" s="18" t="str">
        <f>IF(R1066="","",VLOOKUP(R1066,CUSTOMS!$E$3:$N$2548,9,FALSE))</f>
        <v>中国</v>
      </c>
      <c r="AA1066" s="18" t="str">
        <f>IF(R1066="","",VLOOKUP(R1066,CUSTOMS!$E$3:$N$2548,10,FALSE))</f>
        <v>美国</v>
      </c>
      <c r="AB1066" s="33">
        <f>IF(R1066="","",VLOOKUP(G1066,WMS!$E$3:$T$3000,15,FALSE))</f>
        <v>0.24833333333333335</v>
      </c>
      <c r="AC1066" s="33">
        <f t="shared" si="172"/>
        <v>17.880000000000003</v>
      </c>
      <c r="AD1066" s="33" t="str">
        <f>IF(S1066="","",VLOOKUP(S1066,海关监管条件!$A$1:$B$3000,2,FALSE))</f>
        <v>A</v>
      </c>
    </row>
    <row r="1067" spans="1:30">
      <c r="A1067" s="2">
        <v>43692</v>
      </c>
      <c r="B1067" s="2">
        <v>43696</v>
      </c>
      <c r="C1067" s="2" t="s">
        <v>4367</v>
      </c>
      <c r="D1067" s="3" t="s">
        <v>1042</v>
      </c>
      <c r="E1067" s="3" t="s">
        <v>3321</v>
      </c>
      <c r="F1067" s="3" t="s">
        <v>4391</v>
      </c>
      <c r="G1067" s="17" t="str">
        <f t="shared" si="166"/>
        <v>KG-ARI-1901-00066-01621/42688426</v>
      </c>
      <c r="H1067" s="18">
        <f>IF(G1067="","",VLOOKUP(G1067,WMS!$E$3:$Q$3000,7,FALSE))</f>
        <v>6</v>
      </c>
      <c r="I1067" s="18">
        <f>IF(G1067="","",VLOOKUP(G1067,WMS!$E$3:$Q$3000,8,FALSE))</f>
        <v>1.7</v>
      </c>
      <c r="J1067" s="18">
        <f>IF(G1067="","",VLOOKUP(G1067,WMS!$E$3:$Q$3000,13,FALSE))</f>
        <v>1.4E-2</v>
      </c>
      <c r="K1067" s="26" t="b">
        <f t="shared" si="167"/>
        <v>1</v>
      </c>
      <c r="L1067" s="7">
        <v>6</v>
      </c>
      <c r="M1067" s="27">
        <f>IF(G1067="","",VLOOKUP(G1067,WMS!$E$3:$U$3000,7,0)*L1067)</f>
        <v>36</v>
      </c>
      <c r="N1067" s="28" t="str">
        <f>IF(G1067="","",VLOOKUP(G1067,WMS!$E$3:$U$3000,17,0))</f>
        <v>A08-202</v>
      </c>
      <c r="O1067" s="29">
        <f t="shared" si="168"/>
        <v>10.199999999999999</v>
      </c>
      <c r="P1067" s="29">
        <f t="shared" si="169"/>
        <v>8.4000000000000005E-2</v>
      </c>
      <c r="Q1067" s="26" t="str">
        <f>IF(G1067="","",VLOOKUP(G1067,WMS!$E$3:$G$3000,2,FALSE))</f>
        <v>KAS19011802</v>
      </c>
      <c r="R1067" s="26" t="str">
        <f>IF(G1067="","",VLOOKUP(G1067,WMS!$E$3:$G$3000,3,FALSE))</f>
        <v>KAS1901180209</v>
      </c>
      <c r="S1067" s="17" t="str">
        <f>IF(R1067="","",VLOOKUP(R1067,CUSTOMS!$E$3:$N$2548,2,FALSE))</f>
        <v>7323990000</v>
      </c>
      <c r="T1067" s="17" t="str">
        <f>IF(R1067="","",VLOOKUP(R1067,CUSTOMS!$E$3:$N$2548,3,FALSE))</f>
        <v>铁制刀叉桶</v>
      </c>
      <c r="U1067" s="18">
        <f t="shared" si="170"/>
        <v>36</v>
      </c>
      <c r="V1067" s="18" t="str">
        <f>IF(R1067="","",VLOOKUP(R1067,CUSTOMS!$E$3:$N$2548,5,FALSE))</f>
        <v>只</v>
      </c>
      <c r="W1067" s="33">
        <f>IF(R1067="","",VLOOKUP(R1067,CUSTOMS!$E$3:$N$2548,6,FALSE))</f>
        <v>1.05</v>
      </c>
      <c r="X1067" s="33">
        <f t="shared" si="171"/>
        <v>37.800000000000004</v>
      </c>
      <c r="Y1067" s="18" t="str">
        <f>IF(R1067="","",VLOOKUP(R1067,CUSTOMS!$E$3:$N$2548,8,FALSE))</f>
        <v>美元</v>
      </c>
      <c r="Z1067" s="18" t="str">
        <f>IF(R1067="","",VLOOKUP(R1067,CUSTOMS!$E$3:$N$2548,9,FALSE))</f>
        <v>中国</v>
      </c>
      <c r="AA1067" s="18" t="str">
        <f>IF(R1067="","",VLOOKUP(R1067,CUSTOMS!$E$3:$N$2548,10,FALSE))</f>
        <v>美国</v>
      </c>
      <c r="AB1067" s="33">
        <f>IF(R1067="","",VLOOKUP(G1067,WMS!$E$3:$T$3000,15,FALSE))</f>
        <v>0.25</v>
      </c>
      <c r="AC1067" s="33">
        <f t="shared" si="172"/>
        <v>9</v>
      </c>
      <c r="AD1067" s="33" t="str">
        <f>IF(S1067="","",VLOOKUP(S1067,海关监管条件!$A$1:$B$3000,2,FALSE))</f>
        <v>A</v>
      </c>
    </row>
    <row r="1068" spans="1:30">
      <c r="A1068" s="2">
        <v>43692</v>
      </c>
      <c r="B1068" s="2">
        <v>43696</v>
      </c>
      <c r="C1068" s="2" t="s">
        <v>4367</v>
      </c>
      <c r="D1068" s="3" t="s">
        <v>1042</v>
      </c>
      <c r="E1068" s="3" t="s">
        <v>3321</v>
      </c>
      <c r="F1068" s="3" t="s">
        <v>4392</v>
      </c>
      <c r="G1068" s="17" t="str">
        <f t="shared" si="166"/>
        <v>KG-ARI-1901-00066-01621/42688433</v>
      </c>
      <c r="H1068" s="18">
        <f>IF(G1068="","",VLOOKUP(G1068,WMS!$E$3:$Q$3000,7,FALSE))</f>
        <v>6</v>
      </c>
      <c r="I1068" s="18">
        <f>IF(G1068="","",VLOOKUP(G1068,WMS!$E$3:$Q$3000,8,FALSE))</f>
        <v>2.6</v>
      </c>
      <c r="J1068" s="18">
        <f>IF(G1068="","",VLOOKUP(G1068,WMS!$E$3:$Q$3000,13,FALSE))</f>
        <v>1.2E-2</v>
      </c>
      <c r="K1068" s="26" t="b">
        <f t="shared" si="167"/>
        <v>1</v>
      </c>
      <c r="L1068" s="7">
        <v>4</v>
      </c>
      <c r="M1068" s="27">
        <f>IF(G1068="","",VLOOKUP(G1068,WMS!$E$3:$U$3000,7,0)*L1068)</f>
        <v>24</v>
      </c>
      <c r="N1068" s="28" t="str">
        <f>IF(G1068="","",VLOOKUP(G1068,WMS!$E$3:$U$3000,17,0))</f>
        <v>A08-201</v>
      </c>
      <c r="O1068" s="29">
        <f t="shared" si="168"/>
        <v>10.4</v>
      </c>
      <c r="P1068" s="29">
        <f t="shared" si="169"/>
        <v>4.8000000000000001E-2</v>
      </c>
      <c r="Q1068" s="26" t="str">
        <f>IF(G1068="","",VLOOKUP(G1068,WMS!$E$3:$G$3000,2,FALSE))</f>
        <v>KAS19011802</v>
      </c>
      <c r="R1068" s="26" t="str">
        <f>IF(G1068="","",VLOOKUP(G1068,WMS!$E$3:$G$3000,3,FALSE))</f>
        <v>KAS1901180205</v>
      </c>
      <c r="S1068" s="17" t="str">
        <f>IF(R1068="","",VLOOKUP(R1068,CUSTOMS!$E$3:$N$2548,2,FALSE))</f>
        <v>7323990000</v>
      </c>
      <c r="T1068" s="17" t="str">
        <f>IF(R1068="","",VLOOKUP(R1068,CUSTOMS!$E$3:$N$2548,3,FALSE))</f>
        <v>铁制餐巾架</v>
      </c>
      <c r="U1068" s="18">
        <f t="shared" si="170"/>
        <v>24</v>
      </c>
      <c r="V1068" s="18" t="str">
        <f>IF(R1068="","",VLOOKUP(R1068,CUSTOMS!$E$3:$N$2548,5,FALSE))</f>
        <v>只</v>
      </c>
      <c r="W1068" s="33">
        <f>IF(R1068="","",VLOOKUP(R1068,CUSTOMS!$E$3:$N$2548,6,FALSE))</f>
        <v>1.26</v>
      </c>
      <c r="X1068" s="33">
        <f t="shared" si="171"/>
        <v>30.240000000000002</v>
      </c>
      <c r="Y1068" s="18" t="str">
        <f>IF(R1068="","",VLOOKUP(R1068,CUSTOMS!$E$3:$N$2548,8,FALSE))</f>
        <v>美元</v>
      </c>
      <c r="Z1068" s="18" t="str">
        <f>IF(R1068="","",VLOOKUP(R1068,CUSTOMS!$E$3:$N$2548,9,FALSE))</f>
        <v>中国</v>
      </c>
      <c r="AA1068" s="18" t="str">
        <f>IF(R1068="","",VLOOKUP(R1068,CUSTOMS!$E$3:$N$2548,10,FALSE))</f>
        <v>美国</v>
      </c>
      <c r="AB1068" s="33">
        <f>IF(R1068="","",VLOOKUP(G1068,WMS!$E$3:$T$3000,15,FALSE))</f>
        <v>0.4</v>
      </c>
      <c r="AC1068" s="33">
        <f t="shared" si="172"/>
        <v>9.6000000000000014</v>
      </c>
      <c r="AD1068" s="33" t="str">
        <f>IF(S1068="","",VLOOKUP(S1068,海关监管条件!$A$1:$B$3000,2,FALSE))</f>
        <v>A</v>
      </c>
    </row>
    <row r="1069" spans="1:30">
      <c r="A1069" s="2">
        <v>43692</v>
      </c>
      <c r="B1069" s="2">
        <v>43696</v>
      </c>
      <c r="C1069" s="2" t="s">
        <v>4367</v>
      </c>
      <c r="D1069" s="3" t="s">
        <v>1042</v>
      </c>
      <c r="E1069" s="3" t="s">
        <v>3321</v>
      </c>
      <c r="F1069" s="3" t="s">
        <v>3770</v>
      </c>
      <c r="G1069" s="17" t="str">
        <f t="shared" si="166"/>
        <v>KG-ARI-1901-00066-01621/42688440</v>
      </c>
      <c r="H1069" s="18">
        <f>IF(G1069="","",VLOOKUP(G1069,WMS!$E$3:$Q$3000,7,FALSE))</f>
        <v>12</v>
      </c>
      <c r="I1069" s="18">
        <f>IF(G1069="","",VLOOKUP(G1069,WMS!$E$3:$Q$3000,8,FALSE))</f>
        <v>5.5</v>
      </c>
      <c r="J1069" s="18">
        <f>IF(G1069="","",VLOOKUP(G1069,WMS!$E$3:$Q$3000,13,FALSE))</f>
        <v>2.1999999999999999E-2</v>
      </c>
      <c r="K1069" s="26" t="b">
        <f t="shared" si="167"/>
        <v>1</v>
      </c>
      <c r="L1069" s="7">
        <v>4</v>
      </c>
      <c r="M1069" s="27">
        <f>IF(G1069="","",VLOOKUP(G1069,WMS!$E$3:$U$3000,7,0)*L1069)</f>
        <v>48</v>
      </c>
      <c r="N1069" s="28" t="str">
        <f>IF(G1069="","",VLOOKUP(G1069,WMS!$E$3:$U$3000,17,0))</f>
        <v>A15-103</v>
      </c>
      <c r="O1069" s="29">
        <f t="shared" si="168"/>
        <v>22</v>
      </c>
      <c r="P1069" s="29">
        <f t="shared" si="169"/>
        <v>8.7999999999999995E-2</v>
      </c>
      <c r="Q1069" s="26" t="str">
        <f>IF(G1069="","",VLOOKUP(G1069,WMS!$E$3:$G$3000,2,FALSE))</f>
        <v>KAS19011802</v>
      </c>
      <c r="R1069" s="26" t="str">
        <f>IF(G1069="","",VLOOKUP(G1069,WMS!$E$3:$G$3000,3,FALSE))</f>
        <v>KAS1901180202</v>
      </c>
      <c r="S1069" s="17" t="str">
        <f>IF(R1069="","",VLOOKUP(R1069,CUSTOMS!$E$3:$N$2548,2,FALSE))</f>
        <v>7323990000</v>
      </c>
      <c r="T1069" s="17" t="str">
        <f>IF(R1069="","",VLOOKUP(R1069,CUSTOMS!$E$3:$N$2548,3,FALSE))</f>
        <v>铁制果篮</v>
      </c>
      <c r="U1069" s="18">
        <f t="shared" si="170"/>
        <v>48</v>
      </c>
      <c r="V1069" s="18" t="str">
        <f>IF(R1069="","",VLOOKUP(R1069,CUSTOMS!$E$3:$N$2548,5,FALSE))</f>
        <v>只</v>
      </c>
      <c r="W1069" s="33">
        <f>IF(R1069="","",VLOOKUP(R1069,CUSTOMS!$E$3:$N$2548,6,FALSE))</f>
        <v>1.27</v>
      </c>
      <c r="X1069" s="33">
        <f t="shared" si="171"/>
        <v>60.96</v>
      </c>
      <c r="Y1069" s="18" t="str">
        <f>IF(R1069="","",VLOOKUP(R1069,CUSTOMS!$E$3:$N$2548,8,FALSE))</f>
        <v>美元</v>
      </c>
      <c r="Z1069" s="18" t="str">
        <f>IF(R1069="","",VLOOKUP(R1069,CUSTOMS!$E$3:$N$2548,9,FALSE))</f>
        <v>中国</v>
      </c>
      <c r="AA1069" s="18" t="str">
        <f>IF(R1069="","",VLOOKUP(R1069,CUSTOMS!$E$3:$N$2548,10,FALSE))</f>
        <v>美国</v>
      </c>
      <c r="AB1069" s="33">
        <f>IF(R1069="","",VLOOKUP(G1069,WMS!$E$3:$T$3000,15,FALSE))</f>
        <v>0.42500000000000004</v>
      </c>
      <c r="AC1069" s="33">
        <f t="shared" si="172"/>
        <v>20.400000000000002</v>
      </c>
      <c r="AD1069" s="33" t="str">
        <f>IF(S1069="","",VLOOKUP(S1069,海关监管条件!$A$1:$B$3000,2,FALSE))</f>
        <v>A</v>
      </c>
    </row>
    <row r="1070" spans="1:30">
      <c r="A1070" s="2">
        <v>43692</v>
      </c>
      <c r="B1070" s="2">
        <v>43696</v>
      </c>
      <c r="C1070" s="2" t="s">
        <v>4367</v>
      </c>
      <c r="D1070" s="3" t="s">
        <v>1042</v>
      </c>
      <c r="E1070" s="3" t="s">
        <v>3321</v>
      </c>
      <c r="F1070" s="3" t="s">
        <v>4393</v>
      </c>
      <c r="G1070" s="17" t="str">
        <f t="shared" si="166"/>
        <v>KG-ARI-1901-00066-01621/42688860</v>
      </c>
      <c r="H1070" s="18">
        <f>IF(G1070="","",VLOOKUP(G1070,WMS!$E$3:$Q$3000,7,FALSE))</f>
        <v>6</v>
      </c>
      <c r="I1070" s="18">
        <f>IF(G1070="","",VLOOKUP(G1070,WMS!$E$3:$Q$3000,8,FALSE))</f>
        <v>4</v>
      </c>
      <c r="J1070" s="18">
        <f>IF(G1070="","",VLOOKUP(G1070,WMS!$E$3:$Q$3000,13,FALSE))</f>
        <v>4.7E-2</v>
      </c>
      <c r="K1070" s="26" t="b">
        <f t="shared" si="167"/>
        <v>1</v>
      </c>
      <c r="L1070" s="7">
        <v>4</v>
      </c>
      <c r="M1070" s="27">
        <f>IF(G1070="","",VLOOKUP(G1070,WMS!$E$3:$U$3000,7,0)*L1070)</f>
        <v>24</v>
      </c>
      <c r="N1070" s="28" t="str">
        <f>IF(G1070="","",VLOOKUP(G1070,WMS!$E$3:$U$3000,17,0))</f>
        <v>A08-202</v>
      </c>
      <c r="O1070" s="29">
        <f t="shared" si="168"/>
        <v>16</v>
      </c>
      <c r="P1070" s="29">
        <f t="shared" si="169"/>
        <v>0.188</v>
      </c>
      <c r="Q1070" s="26" t="str">
        <f>IF(G1070="","",VLOOKUP(G1070,WMS!$E$3:$G$3000,2,FALSE))</f>
        <v>KAS19011802</v>
      </c>
      <c r="R1070" s="26" t="str">
        <f>IF(G1070="","",VLOOKUP(G1070,WMS!$E$3:$G$3000,3,FALSE))</f>
        <v>KAS1901180210</v>
      </c>
      <c r="S1070" s="17" t="str">
        <f>IF(R1070="","",VLOOKUP(R1070,CUSTOMS!$E$3:$N$2548,2,FALSE))</f>
        <v>7323990000</v>
      </c>
      <c r="T1070" s="17" t="str">
        <f>IF(R1070="","",VLOOKUP(R1070,CUSTOMS!$E$3:$N$2548,3,FALSE))</f>
        <v>铁制肥料桶</v>
      </c>
      <c r="U1070" s="18">
        <f t="shared" si="170"/>
        <v>24</v>
      </c>
      <c r="V1070" s="18" t="str">
        <f>IF(R1070="","",VLOOKUP(R1070,CUSTOMS!$E$3:$N$2548,5,FALSE))</f>
        <v>只</v>
      </c>
      <c r="W1070" s="33">
        <f>IF(R1070="","",VLOOKUP(R1070,CUSTOMS!$E$3:$N$2548,6,FALSE))</f>
        <v>1.806</v>
      </c>
      <c r="X1070" s="33">
        <f t="shared" si="171"/>
        <v>43.344000000000001</v>
      </c>
      <c r="Y1070" s="18" t="str">
        <f>IF(R1070="","",VLOOKUP(R1070,CUSTOMS!$E$3:$N$2548,8,FALSE))</f>
        <v>美元</v>
      </c>
      <c r="Z1070" s="18" t="str">
        <f>IF(R1070="","",VLOOKUP(R1070,CUSTOMS!$E$3:$N$2548,9,FALSE))</f>
        <v>中国</v>
      </c>
      <c r="AA1070" s="18" t="str">
        <f>IF(R1070="","",VLOOKUP(R1070,CUSTOMS!$E$3:$N$2548,10,FALSE))</f>
        <v>美国</v>
      </c>
      <c r="AB1070" s="33">
        <f>IF(R1070="","",VLOOKUP(G1070,WMS!$E$3:$T$3000,15,FALSE))</f>
        <v>0.54</v>
      </c>
      <c r="AC1070" s="33">
        <f t="shared" si="172"/>
        <v>12.96</v>
      </c>
      <c r="AD1070" s="33" t="str">
        <f>IF(S1070="","",VLOOKUP(S1070,海关监管条件!$A$1:$B$3000,2,FALSE))</f>
        <v>A</v>
      </c>
    </row>
    <row r="1071" spans="1:30">
      <c r="A1071" s="2">
        <v>43692</v>
      </c>
      <c r="B1071" s="2">
        <v>43696</v>
      </c>
      <c r="C1071" s="2" t="s">
        <v>4367</v>
      </c>
      <c r="D1071" s="3" t="s">
        <v>1420</v>
      </c>
      <c r="E1071" s="3" t="s">
        <v>3501</v>
      </c>
      <c r="F1071" s="3" t="s">
        <v>4224</v>
      </c>
      <c r="G1071" s="17" t="str">
        <f t="shared" si="166"/>
        <v>KG-ARI-1903-00107-02384/42501893</v>
      </c>
      <c r="H1071" s="18">
        <f>IF(G1071="","",VLOOKUP(G1071,WMS!$E$3:$Q$3000,7,FALSE))</f>
        <v>12</v>
      </c>
      <c r="I1071" s="18">
        <f>IF(G1071="","",VLOOKUP(G1071,WMS!$E$3:$Q$3000,8,FALSE))</f>
        <v>3.5</v>
      </c>
      <c r="J1071" s="18">
        <f>IF(G1071="","",VLOOKUP(G1071,WMS!$E$3:$Q$3000,13,FALSE))</f>
        <v>2.9000000000000001E-2</v>
      </c>
      <c r="K1071" s="26" t="b">
        <f t="shared" si="167"/>
        <v>1</v>
      </c>
      <c r="L1071" s="7">
        <v>1</v>
      </c>
      <c r="M1071" s="27">
        <f>IF(G1071="","",VLOOKUP(G1071,WMS!$E$3:$U$3000,7,0)*L1071)</f>
        <v>12</v>
      </c>
      <c r="N1071" s="28" t="str">
        <f>IF(G1071="","",VLOOKUP(G1071,WMS!$E$3:$U$3000,17,0))</f>
        <v>A25-102</v>
      </c>
      <c r="O1071" s="29">
        <f t="shared" si="168"/>
        <v>3.5</v>
      </c>
      <c r="P1071" s="29">
        <f t="shared" si="169"/>
        <v>2.9000000000000001E-2</v>
      </c>
      <c r="Q1071" s="26" t="str">
        <f>IF(G1071="","",VLOOKUP(G1071,WMS!$E$3:$G$3000,2,FALSE))</f>
        <v>KAS19031802</v>
      </c>
      <c r="R1071" s="26" t="str">
        <f>IF(G1071="","",VLOOKUP(G1071,WMS!$E$3:$G$3000,3,FALSE))</f>
        <v>KAS1903180201</v>
      </c>
      <c r="S1071" s="17" t="str">
        <f>IF(R1071="","",VLOOKUP(R1071,CUSTOMS!$E$3:$N$2548,2,FALSE))</f>
        <v>3924900000</v>
      </c>
      <c r="T1071" s="17" t="str">
        <f>IF(R1071="","",VLOOKUP(R1071,CUSTOMS!$E$3:$N$2548,3,FALSE))</f>
        <v>塑胶衣架</v>
      </c>
      <c r="U1071" s="18">
        <f t="shared" si="170"/>
        <v>3.0714285714285712</v>
      </c>
      <c r="V1071" s="18" t="str">
        <f>IF(R1071="","",VLOOKUP(R1071,CUSTOMS!$E$3:$N$2548,5,FALSE))</f>
        <v>千克</v>
      </c>
      <c r="W1071" s="33">
        <f>IF(R1071="","",VLOOKUP(R1071,CUSTOMS!$E$3:$N$2548,6,FALSE))</f>
        <v>2</v>
      </c>
      <c r="X1071" s="33">
        <f t="shared" si="171"/>
        <v>6.1428571428571423</v>
      </c>
      <c r="Y1071" s="18" t="str">
        <f>IF(R1071="","",VLOOKUP(R1071,CUSTOMS!$E$3:$N$2548,8,FALSE))</f>
        <v>美元</v>
      </c>
      <c r="Z1071" s="18" t="str">
        <f>IF(R1071="","",VLOOKUP(R1071,CUSTOMS!$E$3:$N$2548,9,FALSE))</f>
        <v>中国</v>
      </c>
      <c r="AA1071" s="18" t="str">
        <f>IF(R1071="","",VLOOKUP(R1071,CUSTOMS!$E$3:$N$2548,10,FALSE))</f>
        <v>美国</v>
      </c>
      <c r="AB1071" s="33">
        <f>IF(R1071="","",VLOOKUP(G1071,WMS!$E$3:$T$3000,15,FALSE))</f>
        <v>0.25595238095238093</v>
      </c>
      <c r="AC1071" s="33">
        <f t="shared" si="172"/>
        <v>3.0714285714285712</v>
      </c>
      <c r="AD1071" s="33" t="str">
        <f>IF(S1071="","",VLOOKUP(S1071,海关监管条件!$A$1:$B$3000,2,FALSE))</f>
        <v xml:space="preserve">A </v>
      </c>
    </row>
    <row r="1072" spans="1:30">
      <c r="A1072" s="2">
        <v>43692</v>
      </c>
      <c r="B1072" s="2">
        <v>43696</v>
      </c>
      <c r="C1072" s="2" t="s">
        <v>4367</v>
      </c>
      <c r="D1072" s="3" t="s">
        <v>1420</v>
      </c>
      <c r="E1072" s="3" t="s">
        <v>3501</v>
      </c>
      <c r="F1072" s="3" t="s">
        <v>4225</v>
      </c>
      <c r="G1072" s="17" t="str">
        <f t="shared" si="166"/>
        <v>KG-ARI-1903-00107-02384/42626756</v>
      </c>
      <c r="H1072" s="18">
        <f>IF(G1072="","",VLOOKUP(G1072,WMS!$E$3:$Q$3000,7,FALSE))</f>
        <v>12</v>
      </c>
      <c r="I1072" s="18">
        <f>IF(G1072="","",VLOOKUP(G1072,WMS!$E$3:$Q$3000,8,FALSE))</f>
        <v>5.2</v>
      </c>
      <c r="J1072" s="18">
        <f>IF(G1072="","",VLOOKUP(G1072,WMS!$E$3:$Q$3000,13,FALSE))</f>
        <v>5.7000000000000002E-2</v>
      </c>
      <c r="K1072" s="26" t="b">
        <f t="shared" si="167"/>
        <v>1</v>
      </c>
      <c r="L1072" s="7">
        <v>1</v>
      </c>
      <c r="M1072" s="27">
        <f>IF(G1072="","",VLOOKUP(G1072,WMS!$E$3:$U$3000,7,0)*L1072)</f>
        <v>12</v>
      </c>
      <c r="N1072" s="28" t="str">
        <f>IF(G1072="","",VLOOKUP(G1072,WMS!$E$3:$U$3000,17,0))</f>
        <v>A25-102</v>
      </c>
      <c r="O1072" s="29">
        <f t="shared" si="168"/>
        <v>5.2</v>
      </c>
      <c r="P1072" s="29">
        <f t="shared" si="169"/>
        <v>5.7000000000000002E-2</v>
      </c>
      <c r="Q1072" s="26" t="str">
        <f>IF(G1072="","",VLOOKUP(G1072,WMS!$E$3:$G$3000,2,FALSE))</f>
        <v>KAS19031802</v>
      </c>
      <c r="R1072" s="26" t="str">
        <f>IF(G1072="","",VLOOKUP(G1072,WMS!$E$3:$G$3000,3,FALSE))</f>
        <v>KAS1903180205</v>
      </c>
      <c r="S1072" s="17" t="str">
        <f>IF(R1072="","",VLOOKUP(R1072,CUSTOMS!$E$3:$N$2548,2,FALSE))</f>
        <v>3924900000</v>
      </c>
      <c r="T1072" s="17" t="str">
        <f>IF(R1072="","",VLOOKUP(R1072,CUSTOMS!$E$3:$N$2548,3,FALSE))</f>
        <v>塑胶储物箱/C</v>
      </c>
      <c r="U1072" s="18">
        <f t="shared" si="170"/>
        <v>4.8333333333333339</v>
      </c>
      <c r="V1072" s="18" t="str">
        <f>IF(R1072="","",VLOOKUP(R1072,CUSTOMS!$E$3:$N$2548,5,FALSE))</f>
        <v>千克</v>
      </c>
      <c r="W1072" s="33">
        <f>IF(R1072="","",VLOOKUP(R1072,CUSTOMS!$E$3:$N$2548,6,FALSE))</f>
        <v>2</v>
      </c>
      <c r="X1072" s="33">
        <f t="shared" si="171"/>
        <v>9.6666666666666679</v>
      </c>
      <c r="Y1072" s="18" t="str">
        <f>IF(R1072="","",VLOOKUP(R1072,CUSTOMS!$E$3:$N$2548,8,FALSE))</f>
        <v>美元</v>
      </c>
      <c r="Z1072" s="18" t="str">
        <f>IF(R1072="","",VLOOKUP(R1072,CUSTOMS!$E$3:$N$2548,9,FALSE))</f>
        <v>中国</v>
      </c>
      <c r="AA1072" s="18" t="str">
        <f>IF(R1072="","",VLOOKUP(R1072,CUSTOMS!$E$3:$N$2548,10,FALSE))</f>
        <v>美国</v>
      </c>
      <c r="AB1072" s="33">
        <f>IF(R1072="","",VLOOKUP(G1072,WMS!$E$3:$T$3000,15,FALSE))</f>
        <v>0.40277777777777779</v>
      </c>
      <c r="AC1072" s="33">
        <f t="shared" si="172"/>
        <v>4.8333333333333339</v>
      </c>
      <c r="AD1072" s="33" t="str">
        <f>IF(S1072="","",VLOOKUP(S1072,海关监管条件!$A$1:$B$3000,2,FALSE))</f>
        <v xml:space="preserve">A </v>
      </c>
    </row>
    <row r="1073" spans="1:30">
      <c r="A1073" s="2">
        <v>43692</v>
      </c>
      <c r="B1073" s="2">
        <v>43696</v>
      </c>
      <c r="C1073" s="2" t="s">
        <v>4367</v>
      </c>
      <c r="D1073" s="3" t="s">
        <v>1420</v>
      </c>
      <c r="E1073" s="3" t="s">
        <v>3501</v>
      </c>
      <c r="F1073" s="3" t="s">
        <v>4227</v>
      </c>
      <c r="G1073" s="17" t="str">
        <f t="shared" si="166"/>
        <v>KG-ARI-1903-00107-02384/42626855</v>
      </c>
      <c r="H1073" s="18">
        <f>IF(G1073="","",VLOOKUP(G1073,WMS!$E$3:$Q$3000,7,FALSE))</f>
        <v>6</v>
      </c>
      <c r="I1073" s="18">
        <f>IF(G1073="","",VLOOKUP(G1073,WMS!$E$3:$Q$3000,8,FALSE))</f>
        <v>10.8</v>
      </c>
      <c r="J1073" s="18">
        <f>IF(G1073="","",VLOOKUP(G1073,WMS!$E$3:$Q$3000,13,FALSE))</f>
        <v>0.14199999999999999</v>
      </c>
      <c r="K1073" s="26" t="b">
        <f t="shared" si="167"/>
        <v>1</v>
      </c>
      <c r="L1073" s="7">
        <v>8</v>
      </c>
      <c r="M1073" s="27">
        <f>IF(G1073="","",VLOOKUP(G1073,WMS!$E$3:$U$3000,7,0)*L1073)</f>
        <v>48</v>
      </c>
      <c r="N1073" s="28" t="str">
        <f>IF(G1073="","",VLOOKUP(G1073,WMS!$E$3:$U$3000,17,0))</f>
        <v>A44-303-203</v>
      </c>
      <c r="O1073" s="29">
        <f t="shared" si="168"/>
        <v>86.4</v>
      </c>
      <c r="P1073" s="29">
        <f t="shared" si="169"/>
        <v>1.1359999999999999</v>
      </c>
      <c r="Q1073" s="26" t="str">
        <f>IF(G1073="","",VLOOKUP(G1073,WMS!$E$3:$G$3000,2,FALSE))</f>
        <v>KAS19031802</v>
      </c>
      <c r="R1073" s="26" t="str">
        <f>IF(G1073="","",VLOOKUP(G1073,WMS!$E$3:$G$3000,3,FALSE))</f>
        <v>KAS1903180205</v>
      </c>
      <c r="S1073" s="17" t="str">
        <f>IF(R1073="","",VLOOKUP(R1073,CUSTOMS!$E$3:$N$2548,2,FALSE))</f>
        <v>3924900000</v>
      </c>
      <c r="T1073" s="17" t="str">
        <f>IF(R1073="","",VLOOKUP(R1073,CUSTOMS!$E$3:$N$2548,3,FALSE))</f>
        <v>塑胶储物箱/C</v>
      </c>
      <c r="U1073" s="18">
        <f t="shared" si="170"/>
        <v>87.111111111111114</v>
      </c>
      <c r="V1073" s="18" t="str">
        <f>IF(R1073="","",VLOOKUP(R1073,CUSTOMS!$E$3:$N$2548,5,FALSE))</f>
        <v>千克</v>
      </c>
      <c r="W1073" s="33">
        <f>IF(R1073="","",VLOOKUP(R1073,CUSTOMS!$E$3:$N$2548,6,FALSE))</f>
        <v>2</v>
      </c>
      <c r="X1073" s="33">
        <f t="shared" si="171"/>
        <v>174.22222222222223</v>
      </c>
      <c r="Y1073" s="18" t="str">
        <f>IF(R1073="","",VLOOKUP(R1073,CUSTOMS!$E$3:$N$2548,8,FALSE))</f>
        <v>美元</v>
      </c>
      <c r="Z1073" s="18" t="str">
        <f>IF(R1073="","",VLOOKUP(R1073,CUSTOMS!$E$3:$N$2548,9,FALSE))</f>
        <v>中国</v>
      </c>
      <c r="AA1073" s="18" t="str">
        <f>IF(R1073="","",VLOOKUP(R1073,CUSTOMS!$E$3:$N$2548,10,FALSE))</f>
        <v>美国</v>
      </c>
      <c r="AB1073" s="33">
        <f>IF(R1073="","",VLOOKUP(G1073,WMS!$E$3:$T$3000,15,FALSE))</f>
        <v>1.8148148148148149</v>
      </c>
      <c r="AC1073" s="33">
        <f t="shared" si="172"/>
        <v>87.111111111111114</v>
      </c>
      <c r="AD1073" s="33" t="str">
        <f>IF(S1073="","",VLOOKUP(S1073,海关监管条件!$A$1:$B$3000,2,FALSE))</f>
        <v xml:space="preserve">A </v>
      </c>
    </row>
    <row r="1074" spans="1:30">
      <c r="A1074" s="2">
        <v>43692</v>
      </c>
      <c r="B1074" s="2">
        <v>43696</v>
      </c>
      <c r="C1074" s="2" t="s">
        <v>4367</v>
      </c>
      <c r="D1074" s="3" t="s">
        <v>1583</v>
      </c>
      <c r="E1074" s="3" t="s">
        <v>3599</v>
      </c>
      <c r="F1074" s="3" t="s">
        <v>3600</v>
      </c>
      <c r="G1074" s="17" t="str">
        <f t="shared" si="166"/>
        <v>KG-ARI-1903-00107-02443/42722557</v>
      </c>
      <c r="H1074" s="18">
        <f>IF(G1074="","",VLOOKUP(G1074,WMS!$E$3:$Q$3000,7,FALSE))</f>
        <v>6</v>
      </c>
      <c r="I1074" s="18">
        <f>IF(G1074="","",VLOOKUP(G1074,WMS!$E$3:$Q$3000,8,FALSE))</f>
        <v>7.9</v>
      </c>
      <c r="J1074" s="18">
        <f>IF(G1074="","",VLOOKUP(G1074,WMS!$E$3:$Q$3000,13,FALSE))</f>
        <v>2.5999999999999999E-2</v>
      </c>
      <c r="K1074" s="26" t="b">
        <f t="shared" si="167"/>
        <v>1</v>
      </c>
      <c r="L1074" s="7">
        <v>9</v>
      </c>
      <c r="M1074" s="27">
        <f>IF(G1074="","",VLOOKUP(G1074,WMS!$E$3:$U$3000,7,0)*L1074)</f>
        <v>54</v>
      </c>
      <c r="N1074" s="28" t="str">
        <f>IF(G1074="","",VLOOKUP(G1074,WMS!$E$3:$U$3000,17,0))</f>
        <v>A22-304</v>
      </c>
      <c r="O1074" s="29">
        <f t="shared" si="168"/>
        <v>71.100000000000009</v>
      </c>
      <c r="P1074" s="29">
        <f t="shared" si="169"/>
        <v>0.23399999999999999</v>
      </c>
      <c r="Q1074" s="26" t="str">
        <f>IF(G1074="","",VLOOKUP(G1074,WMS!$E$3:$G$3000,2,FALSE))</f>
        <v>KAS19040302</v>
      </c>
      <c r="R1074" s="26" t="str">
        <f>IF(G1074="","",VLOOKUP(G1074,WMS!$E$3:$G$3000,3,FALSE))</f>
        <v>KAS1904030202</v>
      </c>
      <c r="S1074" s="17" t="str">
        <f>IF(R1074="","",VLOOKUP(R1074,CUSTOMS!$E$3:$N$2548,2,FALSE))</f>
        <v>6911101900</v>
      </c>
      <c r="T1074" s="17" t="str">
        <f>IF(R1074="","",VLOOKUP(R1074,CUSTOMS!$E$3:$N$2548,3,FALSE))</f>
        <v>日用瓷：杯</v>
      </c>
      <c r="U1074" s="18">
        <f t="shared" si="170"/>
        <v>54</v>
      </c>
      <c r="V1074" s="18" t="str">
        <f>IF(R1074="","",VLOOKUP(R1074,CUSTOMS!$E$3:$N$2548,5,FALSE))</f>
        <v>套</v>
      </c>
      <c r="W1074" s="33">
        <f>IF(R1074="","",VLOOKUP(R1074,CUSTOMS!$E$3:$N$2548,6,FALSE))</f>
        <v>1.53</v>
      </c>
      <c r="X1074" s="33">
        <f t="shared" si="171"/>
        <v>82.62</v>
      </c>
      <c r="Y1074" s="18" t="str">
        <f>IF(R1074="","",VLOOKUP(R1074,CUSTOMS!$E$3:$N$2548,8,FALSE))</f>
        <v>美元</v>
      </c>
      <c r="Z1074" s="18" t="str">
        <f>IF(R1074="","",VLOOKUP(R1074,CUSTOMS!$E$3:$N$2548,9,FALSE))</f>
        <v>中国</v>
      </c>
      <c r="AA1074" s="18" t="str">
        <f>IF(R1074="","",VLOOKUP(R1074,CUSTOMS!$E$3:$N$2548,10,FALSE))</f>
        <v>美国</v>
      </c>
      <c r="AB1074" s="33">
        <f>IF(R1074="","",VLOOKUP(G1074,WMS!$E$3:$T$3000,15,FALSE))</f>
        <v>1.1666666666666667</v>
      </c>
      <c r="AC1074" s="33">
        <f t="shared" si="172"/>
        <v>63.000000000000007</v>
      </c>
      <c r="AD1074" s="33" t="str">
        <f>IF(S1074="","",VLOOKUP(S1074,海关监管条件!$A$1:$B$3000,2,FALSE))</f>
        <v>A</v>
      </c>
    </row>
    <row r="1075" spans="1:30">
      <c r="A1075" s="2">
        <v>43692</v>
      </c>
      <c r="B1075" s="2">
        <v>43696</v>
      </c>
      <c r="C1075" s="2" t="s">
        <v>4367</v>
      </c>
      <c r="D1075" s="3" t="s">
        <v>1309</v>
      </c>
      <c r="E1075" s="3" t="s">
        <v>3468</v>
      </c>
      <c r="F1075" s="3" t="s">
        <v>4260</v>
      </c>
      <c r="G1075" s="17" t="str">
        <f t="shared" si="166"/>
        <v>KG-ARI-1903-00107-02455/42194521</v>
      </c>
      <c r="H1075" s="18">
        <f>IF(G1075="","",VLOOKUP(G1075,WMS!$E$3:$Q$3000,7,FALSE))</f>
        <v>12</v>
      </c>
      <c r="I1075" s="18">
        <f>IF(G1075="","",VLOOKUP(G1075,WMS!$E$3:$Q$3000,8,FALSE))</f>
        <v>3.2</v>
      </c>
      <c r="J1075" s="18">
        <f>IF(G1075="","",VLOOKUP(G1075,WMS!$E$3:$Q$3000,13,FALSE))</f>
        <v>1.4999999999999999E-2</v>
      </c>
      <c r="K1075" s="26" t="b">
        <f t="shared" si="167"/>
        <v>1</v>
      </c>
      <c r="L1075" s="7">
        <v>1</v>
      </c>
      <c r="M1075" s="27">
        <f>IF(G1075="","",VLOOKUP(G1075,WMS!$E$3:$U$3000,7,0)*L1075)</f>
        <v>12</v>
      </c>
      <c r="N1075" s="28" t="str">
        <f>IF(G1075="","",VLOOKUP(G1075,WMS!$E$3:$U$3000,17,0))</f>
        <v>A25-202</v>
      </c>
      <c r="O1075" s="29">
        <f t="shared" si="168"/>
        <v>3.2</v>
      </c>
      <c r="P1075" s="29">
        <f t="shared" si="169"/>
        <v>1.4999999999999999E-2</v>
      </c>
      <c r="Q1075" s="26" t="str">
        <f>IF(G1075="","",VLOOKUP(G1075,WMS!$E$3:$G$3000,2,FALSE))</f>
        <v>KAS19031303</v>
      </c>
      <c r="R1075" s="26" t="str">
        <f>IF(G1075="","",VLOOKUP(G1075,WMS!$E$3:$G$3000,3,FALSE))</f>
        <v>KAS1903130304</v>
      </c>
      <c r="S1075" s="17" t="str">
        <f>IF(R1075="","",VLOOKUP(R1075,CUSTOMS!$E$3:$N$2548,2,FALSE))</f>
        <v>7326909000</v>
      </c>
      <c r="T1075" s="17" t="str">
        <f>IF(R1075="","",VLOOKUP(R1075,CUSTOMS!$E$3:$N$2548,3,FALSE))</f>
        <v>铁线衣架</v>
      </c>
      <c r="U1075" s="18">
        <f t="shared" si="170"/>
        <v>2.9</v>
      </c>
      <c r="V1075" s="18" t="str">
        <f>IF(R1075="","",VLOOKUP(R1075,CUSTOMS!$E$3:$N$2548,5,FALSE))</f>
        <v>千克</v>
      </c>
      <c r="W1075" s="33">
        <f>IF(R1075="","",VLOOKUP(R1075,CUSTOMS!$E$3:$N$2548,6,FALSE))</f>
        <v>1</v>
      </c>
      <c r="X1075" s="33">
        <f t="shared" si="171"/>
        <v>2.9</v>
      </c>
      <c r="Y1075" s="18" t="str">
        <f>IF(R1075="","",VLOOKUP(R1075,CUSTOMS!$E$3:$N$2548,8,FALSE))</f>
        <v>美元</v>
      </c>
      <c r="Z1075" s="18" t="str">
        <f>IF(R1075="","",VLOOKUP(R1075,CUSTOMS!$E$3:$N$2548,9,FALSE))</f>
        <v>中国</v>
      </c>
      <c r="AA1075" s="18" t="str">
        <f>IF(R1075="","",VLOOKUP(R1075,CUSTOMS!$E$3:$N$2548,10,FALSE))</f>
        <v>美国</v>
      </c>
      <c r="AB1075" s="33">
        <f>IF(R1075="","",VLOOKUP(G1075,WMS!$E$3:$T$3000,15,FALSE))</f>
        <v>0.24166666666666667</v>
      </c>
      <c r="AC1075" s="33">
        <f t="shared" si="172"/>
        <v>2.9</v>
      </c>
      <c r="AD1075" s="33" t="str">
        <f>IF(S1075="","",VLOOKUP(S1075,海关监管条件!$A$1:$B$3000,2,FALSE))</f>
        <v>无</v>
      </c>
    </row>
    <row r="1076" spans="1:30">
      <c r="A1076" s="2">
        <v>43692</v>
      </c>
      <c r="B1076" s="2">
        <v>43696</v>
      </c>
      <c r="C1076" s="2" t="s">
        <v>4367</v>
      </c>
      <c r="D1076" s="3" t="s">
        <v>1309</v>
      </c>
      <c r="E1076" s="3" t="s">
        <v>3468</v>
      </c>
      <c r="F1076" s="3" t="s">
        <v>4261</v>
      </c>
      <c r="G1076" s="17" t="str">
        <f t="shared" si="166"/>
        <v>KG-ARI-1903-00107-02455/42194613</v>
      </c>
      <c r="H1076" s="18">
        <f>IF(G1076="","",VLOOKUP(G1076,WMS!$E$3:$Q$3000,7,FALSE))</f>
        <v>12</v>
      </c>
      <c r="I1076" s="18">
        <f>IF(G1076="","",VLOOKUP(G1076,WMS!$E$3:$Q$3000,8,FALSE))</f>
        <v>3.55</v>
      </c>
      <c r="J1076" s="18">
        <f>IF(G1076="","",VLOOKUP(G1076,WMS!$E$3:$Q$3000,13,FALSE))</f>
        <v>1.4E-2</v>
      </c>
      <c r="K1076" s="26" t="b">
        <f t="shared" si="167"/>
        <v>1</v>
      </c>
      <c r="L1076" s="7">
        <v>4</v>
      </c>
      <c r="M1076" s="27">
        <f>IF(G1076="","",VLOOKUP(G1076,WMS!$E$3:$U$3000,7,0)*L1076)</f>
        <v>48</v>
      </c>
      <c r="N1076" s="28" t="str">
        <f>IF(G1076="","",VLOOKUP(G1076,WMS!$E$3:$U$3000,17,0))</f>
        <v>A25-102</v>
      </c>
      <c r="O1076" s="29">
        <f t="shared" si="168"/>
        <v>14.2</v>
      </c>
      <c r="P1076" s="29">
        <f t="shared" si="169"/>
        <v>5.6000000000000001E-2</v>
      </c>
      <c r="Q1076" s="26" t="str">
        <f>IF(G1076="","",VLOOKUP(G1076,WMS!$E$3:$G$3000,2,FALSE))</f>
        <v>KAS19031303</v>
      </c>
      <c r="R1076" s="26" t="str">
        <f>IF(G1076="","",VLOOKUP(G1076,WMS!$E$3:$G$3000,3,FALSE))</f>
        <v>KAS1903130305</v>
      </c>
      <c r="S1076" s="17" t="str">
        <f>IF(R1076="","",VLOOKUP(R1076,CUSTOMS!$E$3:$N$2548,2,FALSE))</f>
        <v>7326909000</v>
      </c>
      <c r="T1076" s="17" t="str">
        <f>IF(R1076="","",VLOOKUP(R1076,CUSTOMS!$E$3:$N$2548,3,FALSE))</f>
        <v>包胶衣架</v>
      </c>
      <c r="U1076" s="18">
        <f t="shared" si="170"/>
        <v>12.8</v>
      </c>
      <c r="V1076" s="18" t="str">
        <f>IF(R1076="","",VLOOKUP(R1076,CUSTOMS!$E$3:$N$2548,5,FALSE))</f>
        <v>千克</v>
      </c>
      <c r="W1076" s="33">
        <f>IF(R1076="","",VLOOKUP(R1076,CUSTOMS!$E$3:$N$2548,6,FALSE))</f>
        <v>1</v>
      </c>
      <c r="X1076" s="33">
        <f t="shared" si="171"/>
        <v>12.8</v>
      </c>
      <c r="Y1076" s="18" t="str">
        <f>IF(R1076="","",VLOOKUP(R1076,CUSTOMS!$E$3:$N$2548,8,FALSE))</f>
        <v>美元</v>
      </c>
      <c r="Z1076" s="18" t="str">
        <f>IF(R1076="","",VLOOKUP(R1076,CUSTOMS!$E$3:$N$2548,9,FALSE))</f>
        <v>中国</v>
      </c>
      <c r="AA1076" s="18" t="str">
        <f>IF(R1076="","",VLOOKUP(R1076,CUSTOMS!$E$3:$N$2548,10,FALSE))</f>
        <v>美国</v>
      </c>
      <c r="AB1076" s="33">
        <f>IF(R1076="","",VLOOKUP(G1076,WMS!$E$3:$T$3000,15,FALSE))</f>
        <v>0.26666666666666666</v>
      </c>
      <c r="AC1076" s="33">
        <f t="shared" si="172"/>
        <v>12.8</v>
      </c>
      <c r="AD1076" s="33" t="str">
        <f>IF(S1076="","",VLOOKUP(S1076,海关监管条件!$A$1:$B$3000,2,FALSE))</f>
        <v>无</v>
      </c>
    </row>
    <row r="1077" spans="1:30">
      <c r="A1077" s="2">
        <v>43692</v>
      </c>
      <c r="B1077" s="2">
        <v>43696</v>
      </c>
      <c r="C1077" s="2" t="s">
        <v>4367</v>
      </c>
      <c r="D1077" s="3" t="s">
        <v>1441</v>
      </c>
      <c r="E1077" s="3" t="s">
        <v>3507</v>
      </c>
      <c r="F1077" s="3" t="s">
        <v>4394</v>
      </c>
      <c r="G1077" s="17" t="str">
        <f t="shared" si="166"/>
        <v>KG-ARI-1903-00107-02456/42695837</v>
      </c>
      <c r="H1077" s="18">
        <f>IF(G1077="","",VLOOKUP(G1077,WMS!$E$3:$Q$3000,7,FALSE))</f>
        <v>8</v>
      </c>
      <c r="I1077" s="18">
        <f>IF(G1077="","",VLOOKUP(G1077,WMS!$E$3:$Q$3000,8,FALSE))</f>
        <v>1.85</v>
      </c>
      <c r="J1077" s="18">
        <f>IF(G1077="","",VLOOKUP(G1077,WMS!$E$3:$Q$3000,13,FALSE))</f>
        <v>3.5000000000000003E-2</v>
      </c>
      <c r="K1077" s="26" t="b">
        <f t="shared" si="167"/>
        <v>1</v>
      </c>
      <c r="L1077" s="7">
        <v>1</v>
      </c>
      <c r="M1077" s="27">
        <f>IF(G1077="","",VLOOKUP(G1077,WMS!$E$3:$U$3000,7,0)*L1077)</f>
        <v>8</v>
      </c>
      <c r="N1077" s="28" t="str">
        <f>IF(G1077="","",VLOOKUP(G1077,WMS!$E$3:$U$3000,17,0))</f>
        <v>A16-101</v>
      </c>
      <c r="O1077" s="29">
        <f t="shared" si="168"/>
        <v>1.85</v>
      </c>
      <c r="P1077" s="29">
        <f t="shared" si="169"/>
        <v>3.5000000000000003E-2</v>
      </c>
      <c r="Q1077" s="26" t="str">
        <f>IF(G1077="","",VLOOKUP(G1077,WMS!$E$3:$G$3000,2,FALSE))</f>
        <v>KAS19031805</v>
      </c>
      <c r="R1077" s="26" t="str">
        <f>IF(G1077="","",VLOOKUP(G1077,WMS!$E$3:$G$3000,3,FALSE))</f>
        <v>KAS1903180502</v>
      </c>
      <c r="S1077" s="17" t="str">
        <f>IF(R1077="","",VLOOKUP(R1077,CUSTOMS!$E$3:$N$2548,2,FALSE))</f>
        <v>4202920000</v>
      </c>
      <c r="T1077" s="17" t="str">
        <f>IF(R1077="","",VLOOKUP(R1077,CUSTOMS!$E$3:$N$2548,3,FALSE))</f>
        <v>化妆包</v>
      </c>
      <c r="U1077" s="18">
        <f t="shared" si="170"/>
        <v>1</v>
      </c>
      <c r="V1077" s="18" t="str">
        <f>IF(R1077="","",VLOOKUP(R1077,CUSTOMS!$E$3:$N$2548,5,FALSE))</f>
        <v>千克</v>
      </c>
      <c r="W1077" s="33">
        <f>IF(R1077="","",VLOOKUP(R1077,CUSTOMS!$E$3:$N$2548,6,FALSE))</f>
        <v>30</v>
      </c>
      <c r="X1077" s="33">
        <f t="shared" si="171"/>
        <v>30</v>
      </c>
      <c r="Y1077" s="18" t="str">
        <f>IF(R1077="","",VLOOKUP(R1077,CUSTOMS!$E$3:$N$2548,8,FALSE))</f>
        <v>港币</v>
      </c>
      <c r="Z1077" s="18" t="str">
        <f>IF(R1077="","",VLOOKUP(R1077,CUSTOMS!$E$3:$N$2548,9,FALSE))</f>
        <v>中国</v>
      </c>
      <c r="AA1077" s="18" t="str">
        <f>IF(R1077="","",VLOOKUP(R1077,CUSTOMS!$E$3:$N$2548,10,FALSE))</f>
        <v>美国</v>
      </c>
      <c r="AB1077" s="33">
        <f>IF(R1077="","",VLOOKUP(G1077,WMS!$E$3:$T$3000,15,FALSE))</f>
        <v>0.125</v>
      </c>
      <c r="AC1077" s="33">
        <f t="shared" si="172"/>
        <v>1</v>
      </c>
      <c r="AD1077" s="33" t="str">
        <f>IF(S1077="","",VLOOKUP(S1077,海关监管条件!$A$1:$B$3000,2,FALSE))</f>
        <v xml:space="preserve">无 </v>
      </c>
    </row>
    <row r="1078" spans="1:30">
      <c r="A1078" s="2">
        <v>43692</v>
      </c>
      <c r="B1078" s="2">
        <v>43696</v>
      </c>
      <c r="C1078" s="2" t="s">
        <v>4367</v>
      </c>
      <c r="D1078" s="3" t="s">
        <v>1624</v>
      </c>
      <c r="E1078" s="3" t="s">
        <v>3624</v>
      </c>
      <c r="F1078" s="3" t="s">
        <v>3626</v>
      </c>
      <c r="G1078" s="17" t="str">
        <f t="shared" si="166"/>
        <v>KG-ARI-1903-00107-02463/42267706</v>
      </c>
      <c r="H1078" s="18">
        <f>IF(G1078="","",VLOOKUP(G1078,WMS!$E$3:$Q$3000,7,FALSE))</f>
        <v>6</v>
      </c>
      <c r="I1078" s="18">
        <f>IF(G1078="","",VLOOKUP(G1078,WMS!$E$3:$Q$3000,8,FALSE))</f>
        <v>1.5714285714285701</v>
      </c>
      <c r="J1078" s="18">
        <f>IF(G1078="","",VLOOKUP(G1078,WMS!$E$3:$Q$3000,13,FALSE))</f>
        <v>1.7000000000000001E-2</v>
      </c>
      <c r="K1078" s="26" t="b">
        <f t="shared" si="167"/>
        <v>1</v>
      </c>
      <c r="L1078" s="7">
        <v>4</v>
      </c>
      <c r="M1078" s="27">
        <f>IF(G1078="","",VLOOKUP(G1078,WMS!$E$3:$U$3000,7,0)*L1078)</f>
        <v>24</v>
      </c>
      <c r="N1078" s="28" t="str">
        <f>IF(G1078="","",VLOOKUP(G1078,WMS!$E$3:$U$3000,17,0))</f>
        <v>A21-201</v>
      </c>
      <c r="O1078" s="29">
        <f t="shared" si="168"/>
        <v>6.2857142857142803</v>
      </c>
      <c r="P1078" s="29">
        <f t="shared" si="169"/>
        <v>6.8000000000000005E-2</v>
      </c>
      <c r="Q1078" s="26" t="str">
        <f>IF(G1078="","",VLOOKUP(G1078,WMS!$E$3:$G$3000,2,FALSE))</f>
        <v>KAS19041604</v>
      </c>
      <c r="R1078" s="26" t="str">
        <f>IF(G1078="","",VLOOKUP(G1078,WMS!$E$3:$G$3000,3,FALSE))</f>
        <v>KAS1904160402</v>
      </c>
      <c r="S1078" s="17" t="str">
        <f>IF(R1078="","",VLOOKUP(R1078,CUSTOMS!$E$3:$N$2548,2,FALSE))</f>
        <v>9503008900</v>
      </c>
      <c r="T1078" s="17" t="str">
        <f>IF(R1078="","",VLOOKUP(R1078,CUSTOMS!$E$3:$N$2548,3,FALSE))</f>
        <v>塑料合金套装玩具</v>
      </c>
      <c r="U1078" s="18">
        <f t="shared" si="170"/>
        <v>24</v>
      </c>
      <c r="V1078" s="18" t="str">
        <f>IF(R1078="","",VLOOKUP(R1078,CUSTOMS!$E$3:$N$2548,5,FALSE))</f>
        <v>个</v>
      </c>
      <c r="W1078" s="33">
        <f>IF(R1078="","",VLOOKUP(R1078,CUSTOMS!$E$3:$N$2548,6,FALSE))</f>
        <v>1.5</v>
      </c>
      <c r="X1078" s="33">
        <f t="shared" si="171"/>
        <v>36</v>
      </c>
      <c r="Y1078" s="18" t="str">
        <f>IF(R1078="","",VLOOKUP(R1078,CUSTOMS!$E$3:$N$2548,8,FALSE))</f>
        <v>美元</v>
      </c>
      <c r="Z1078" s="18" t="str">
        <f>IF(R1078="","",VLOOKUP(R1078,CUSTOMS!$E$3:$N$2548,9,FALSE))</f>
        <v>中国</v>
      </c>
      <c r="AA1078" s="18" t="str">
        <f>IF(R1078="","",VLOOKUP(R1078,CUSTOMS!$E$3:$N$2548,10,FALSE))</f>
        <v>美国</v>
      </c>
      <c r="AB1078" s="33">
        <f>IF(R1078="","",VLOOKUP(G1078,WMS!$E$3:$T$3000,15,FALSE))</f>
        <v>0.21428571428571427</v>
      </c>
      <c r="AC1078" s="33">
        <f t="shared" si="172"/>
        <v>5.1428571428571423</v>
      </c>
      <c r="AD1078" s="33" t="str">
        <f>IF(S1078="","",VLOOKUP(S1078,海关监管条件!$A$1:$B$3000,2,FALSE))</f>
        <v xml:space="preserve">A </v>
      </c>
    </row>
    <row r="1079" spans="1:30">
      <c r="A1079" s="2">
        <v>43692</v>
      </c>
      <c r="B1079" s="2">
        <v>43696</v>
      </c>
      <c r="C1079" s="2" t="s">
        <v>4367</v>
      </c>
      <c r="D1079" s="3" t="s">
        <v>1385</v>
      </c>
      <c r="E1079" s="3" t="s">
        <v>3496</v>
      </c>
      <c r="F1079" s="3" t="s">
        <v>4262</v>
      </c>
      <c r="G1079" s="17" t="str">
        <f t="shared" si="166"/>
        <v>KG-ARI-1903-00107-02464/42707028</v>
      </c>
      <c r="H1079" s="18">
        <f>IF(G1079="","",VLOOKUP(G1079,WMS!$E$3:$Q$3000,7,FALSE))</f>
        <v>10</v>
      </c>
      <c r="I1079" s="18">
        <f>IF(G1079="","",VLOOKUP(G1079,WMS!$E$3:$Q$3000,8,FALSE))</f>
        <v>5</v>
      </c>
      <c r="J1079" s="18">
        <f>IF(G1079="","",VLOOKUP(G1079,WMS!$E$3:$Q$3000,13,FALSE))</f>
        <v>0.03</v>
      </c>
      <c r="K1079" s="26" t="b">
        <f t="shared" si="167"/>
        <v>1</v>
      </c>
      <c r="L1079" s="7">
        <v>4</v>
      </c>
      <c r="M1079" s="27">
        <f>IF(G1079="","",VLOOKUP(G1079,WMS!$E$3:$U$3000,7,0)*L1079)</f>
        <v>40</v>
      </c>
      <c r="N1079" s="28" t="str">
        <f>IF(G1079="","",VLOOKUP(G1079,WMS!$E$3:$U$3000,17,0))</f>
        <v>A25-102</v>
      </c>
      <c r="O1079" s="29">
        <f t="shared" si="168"/>
        <v>20</v>
      </c>
      <c r="P1079" s="29">
        <f t="shared" si="169"/>
        <v>0.12</v>
      </c>
      <c r="Q1079" s="26" t="str">
        <f>IF(G1079="","",VLOOKUP(G1079,WMS!$E$3:$G$3000,2,FALSE))</f>
        <v>KAS19031506</v>
      </c>
      <c r="R1079" s="26" t="str">
        <f>IF(G1079="","",VLOOKUP(G1079,WMS!$E$3:$G$3000,3,FALSE))</f>
        <v>KAS1903150602</v>
      </c>
      <c r="S1079" s="17">
        <f>IF(R1079="","",VLOOKUP(R1079,CUSTOMS!$E$3:$N$2548,2,FALSE))</f>
        <v>8302500000</v>
      </c>
      <c r="T1079" s="17" t="str">
        <f>IF(R1079="","",VLOOKUP(R1079,CUSTOMS!$E$3:$N$2548,3,FALSE))</f>
        <v>钩</v>
      </c>
      <c r="U1079" s="18">
        <f t="shared" si="170"/>
        <v>40</v>
      </c>
      <c r="V1079" s="18" t="str">
        <f>IF(R1079="","",VLOOKUP(R1079,CUSTOMS!$E$3:$N$2548,5,FALSE))</f>
        <v>个</v>
      </c>
      <c r="W1079" s="33">
        <f>IF(R1079="","",VLOOKUP(R1079,CUSTOMS!$E$3:$N$2548,6,FALSE))</f>
        <v>1.32</v>
      </c>
      <c r="X1079" s="33">
        <f t="shared" si="171"/>
        <v>52.800000000000004</v>
      </c>
      <c r="Y1079" s="18" t="str">
        <f>IF(R1079="","",VLOOKUP(R1079,CUSTOMS!$E$3:$N$2548,8,FALSE))</f>
        <v>美元</v>
      </c>
      <c r="Z1079" s="18" t="str">
        <f>IF(R1079="","",VLOOKUP(R1079,CUSTOMS!$E$3:$N$2548,9,FALSE))</f>
        <v>中国</v>
      </c>
      <c r="AA1079" s="18" t="str">
        <f>IF(R1079="","",VLOOKUP(R1079,CUSTOMS!$E$3:$N$2548,10,FALSE))</f>
        <v>美国</v>
      </c>
      <c r="AB1079" s="33">
        <f>IF(R1079="","",VLOOKUP(G1079,WMS!$E$3:$T$3000,15,FALSE))</f>
        <v>0.44400000000000006</v>
      </c>
      <c r="AC1079" s="33">
        <f t="shared" si="172"/>
        <v>17.760000000000002</v>
      </c>
      <c r="AD1079" s="33" t="str">
        <f>IF(S1079="","",VLOOKUP(S1079,海关监管条件!$A$1:$B$3000,2,FALSE))</f>
        <v>无</v>
      </c>
    </row>
    <row r="1080" spans="1:30">
      <c r="A1080" s="2">
        <v>43692</v>
      </c>
      <c r="B1080" s="2">
        <v>43696</v>
      </c>
      <c r="C1080" s="2" t="s">
        <v>4367</v>
      </c>
      <c r="D1080" s="3" t="s">
        <v>1288</v>
      </c>
      <c r="E1080" s="3" t="s">
        <v>3455</v>
      </c>
      <c r="F1080" s="3" t="s">
        <v>3456</v>
      </c>
      <c r="G1080" s="17" t="str">
        <f t="shared" si="166"/>
        <v>KG-ARI-1903-00107-02476/19207735</v>
      </c>
      <c r="H1080" s="18">
        <f>IF(G1080="","",VLOOKUP(G1080,WMS!$E$3:$Q$3000,7,FALSE))</f>
        <v>6</v>
      </c>
      <c r="I1080" s="18">
        <f>IF(G1080="","",VLOOKUP(G1080,WMS!$E$3:$Q$3000,8,FALSE))</f>
        <v>12.8</v>
      </c>
      <c r="J1080" s="18">
        <f>IF(G1080="","",VLOOKUP(G1080,WMS!$E$3:$Q$3000,13,FALSE))</f>
        <v>0.105</v>
      </c>
      <c r="K1080" s="26" t="b">
        <f t="shared" si="167"/>
        <v>1</v>
      </c>
      <c r="L1080" s="7">
        <v>4</v>
      </c>
      <c r="M1080" s="27">
        <f>IF(G1080="","",VLOOKUP(G1080,WMS!$E$3:$U$3000,7,0)*L1080)</f>
        <v>24</v>
      </c>
      <c r="N1080" s="28" t="str">
        <f>IF(G1080="","",VLOOKUP(G1080,WMS!$E$3:$U$3000,17,0))</f>
        <v>A34-102</v>
      </c>
      <c r="O1080" s="29">
        <f t="shared" si="168"/>
        <v>51.2</v>
      </c>
      <c r="P1080" s="29">
        <f t="shared" si="169"/>
        <v>0.42</v>
      </c>
      <c r="Q1080" s="26" t="str">
        <f>IF(G1080="","",VLOOKUP(G1080,WMS!$E$3:$G$3000,2,FALSE))</f>
        <v>KAS19031101</v>
      </c>
      <c r="R1080" s="26" t="str">
        <f>IF(G1080="","",VLOOKUP(G1080,WMS!$E$3:$G$3000,3,FALSE))</f>
        <v>KAS1903110101</v>
      </c>
      <c r="S1080" s="17" t="str">
        <f>IF(R1080="","",VLOOKUP(R1080,CUSTOMS!$E$3:$N$2548,2,FALSE))</f>
        <v>9403200000</v>
      </c>
      <c r="T1080" s="17" t="str">
        <f>IF(R1080="","",VLOOKUP(R1080,CUSTOMS!$E$3:$N$2548,3,FALSE))</f>
        <v>铁制家用落地晒架</v>
      </c>
      <c r="U1080" s="18">
        <f t="shared" si="170"/>
        <v>24</v>
      </c>
      <c r="V1080" s="18" t="str">
        <f>IF(R1080="","",VLOOKUP(R1080,CUSTOMS!$E$3:$N$2548,5,FALSE))</f>
        <v>件</v>
      </c>
      <c r="W1080" s="33">
        <f>IF(R1080="","",VLOOKUP(R1080,CUSTOMS!$E$3:$N$2548,6,FALSE))</f>
        <v>2.61</v>
      </c>
      <c r="X1080" s="33">
        <f t="shared" si="171"/>
        <v>62.64</v>
      </c>
      <c r="Y1080" s="18" t="str">
        <f>IF(R1080="","",VLOOKUP(R1080,CUSTOMS!$E$3:$N$2548,8,FALSE))</f>
        <v>美元</v>
      </c>
      <c r="Z1080" s="18" t="str">
        <f>IF(R1080="","",VLOOKUP(R1080,CUSTOMS!$E$3:$N$2548,9,FALSE))</f>
        <v>中国</v>
      </c>
      <c r="AA1080" s="18" t="str">
        <f>IF(R1080="","",VLOOKUP(R1080,CUSTOMS!$E$3:$N$2548,10,FALSE))</f>
        <v>美国</v>
      </c>
      <c r="AB1080" s="33">
        <f>IF(R1080="","",VLOOKUP(G1080,WMS!$E$3:$T$3000,15,FALSE))</f>
        <v>1.8499999999999999</v>
      </c>
      <c r="AC1080" s="33">
        <f t="shared" si="172"/>
        <v>44.4</v>
      </c>
      <c r="AD1080" s="33" t="str">
        <f>IF(S1080="","",VLOOKUP(S1080,海关监管条件!$A$1:$B$3000,2,FALSE))</f>
        <v xml:space="preserve">无 </v>
      </c>
    </row>
    <row r="1081" spans="1:30">
      <c r="A1081" s="2">
        <v>43692</v>
      </c>
      <c r="B1081" s="2">
        <v>43696</v>
      </c>
      <c r="C1081" s="2" t="s">
        <v>4367</v>
      </c>
      <c r="D1081" s="3" t="s">
        <v>1204</v>
      </c>
      <c r="E1081" s="3" t="s">
        <v>3406</v>
      </c>
      <c r="F1081" s="3" t="s">
        <v>3409</v>
      </c>
      <c r="G1081" s="17" t="str">
        <f t="shared" si="166"/>
        <v>KG-ARI-1903-00107-02477/42686491</v>
      </c>
      <c r="H1081" s="18">
        <f>IF(G1081="","",VLOOKUP(G1081,WMS!$E$3:$Q$3000,7,FALSE))</f>
        <v>12</v>
      </c>
      <c r="I1081" s="18">
        <f>IF(G1081="","",VLOOKUP(G1081,WMS!$E$3:$Q$3000,8,FALSE))</f>
        <v>1.5</v>
      </c>
      <c r="J1081" s="18">
        <f>IF(G1081="","",VLOOKUP(G1081,WMS!$E$3:$Q$3000,13,FALSE))</f>
        <v>5.3999999999999999E-2</v>
      </c>
      <c r="K1081" s="26" t="b">
        <f t="shared" si="167"/>
        <v>1</v>
      </c>
      <c r="L1081" s="7">
        <v>1</v>
      </c>
      <c r="M1081" s="27">
        <f>IF(G1081="","",VLOOKUP(G1081,WMS!$E$3:$U$3000,7,0)*L1081)</f>
        <v>12</v>
      </c>
      <c r="N1081" s="28" t="str">
        <f>IF(G1081="","",VLOOKUP(G1081,WMS!$E$3:$U$3000,17,0))</f>
        <v>A38-203</v>
      </c>
      <c r="O1081" s="29">
        <f t="shared" si="168"/>
        <v>1.5</v>
      </c>
      <c r="P1081" s="29">
        <f t="shared" si="169"/>
        <v>5.3999999999999999E-2</v>
      </c>
      <c r="Q1081" s="26" t="str">
        <f>IF(G1081="","",VLOOKUP(G1081,WMS!$E$3:$G$3000,2,FALSE))</f>
        <v>KAS1903040101</v>
      </c>
      <c r="R1081" s="26" t="str">
        <f>IF(G1081="","",VLOOKUP(G1081,WMS!$E$3:$G$3000,3,FALSE))</f>
        <v>KAS190304010101</v>
      </c>
      <c r="S1081" s="17" t="str">
        <f>IF(R1081="","",VLOOKUP(R1081,CUSTOMS!$E$3:$N$2548,2,FALSE))</f>
        <v>4202920000</v>
      </c>
      <c r="T1081" s="17" t="str">
        <f>IF(R1081="","",VLOOKUP(R1081,CUSTOMS!$E$3:$N$2548,3,FALSE))</f>
        <v>涤纶化妆包</v>
      </c>
      <c r="U1081" s="18">
        <f t="shared" si="170"/>
        <v>12</v>
      </c>
      <c r="V1081" s="18" t="str">
        <f>IF(R1081="","",VLOOKUP(R1081,CUSTOMS!$E$3:$N$2548,5,FALSE))</f>
        <v>个</v>
      </c>
      <c r="W1081" s="33">
        <f>IF(R1081="","",VLOOKUP(R1081,CUSTOMS!$E$3:$N$2548,6,FALSE))</f>
        <v>2.92</v>
      </c>
      <c r="X1081" s="33">
        <f t="shared" si="171"/>
        <v>35.04</v>
      </c>
      <c r="Y1081" s="18" t="str">
        <f>IF(R1081="","",VLOOKUP(R1081,CUSTOMS!$E$3:$N$2548,8,FALSE))</f>
        <v>美元</v>
      </c>
      <c r="Z1081" s="18" t="str">
        <f>IF(R1081="","",VLOOKUP(R1081,CUSTOMS!$E$3:$N$2548,9,FALSE))</f>
        <v>中国</v>
      </c>
      <c r="AA1081" s="18" t="str">
        <f>IF(R1081="","",VLOOKUP(R1081,CUSTOMS!$E$3:$N$2548,10,FALSE))</f>
        <v>美国</v>
      </c>
      <c r="AB1081" s="33">
        <f>IF(R1081="","",VLOOKUP(G1081,WMS!$E$3:$T$3000,15,FALSE))</f>
        <v>8.3333333333333329E-2</v>
      </c>
      <c r="AC1081" s="33">
        <f t="shared" si="172"/>
        <v>1</v>
      </c>
      <c r="AD1081" s="33" t="str">
        <f>IF(S1081="","",VLOOKUP(S1081,海关监管条件!$A$1:$B$3000,2,FALSE))</f>
        <v xml:space="preserve">无 </v>
      </c>
    </row>
    <row r="1082" spans="1:30">
      <c r="A1082" s="2">
        <v>43692</v>
      </c>
      <c r="B1082" s="2">
        <v>43696</v>
      </c>
      <c r="C1082" s="2" t="s">
        <v>4367</v>
      </c>
      <c r="D1082" s="3" t="s">
        <v>1204</v>
      </c>
      <c r="E1082" s="3" t="s">
        <v>3406</v>
      </c>
      <c r="F1082" s="3" t="s">
        <v>3408</v>
      </c>
      <c r="G1082" s="17" t="str">
        <f t="shared" si="166"/>
        <v>KG-ARI-1903-00107-02477/42695257</v>
      </c>
      <c r="H1082" s="18">
        <f>IF(G1082="","",VLOOKUP(G1082,WMS!$E$3:$Q$3000,7,FALSE))</f>
        <v>12</v>
      </c>
      <c r="I1082" s="18">
        <f>IF(G1082="","",VLOOKUP(G1082,WMS!$E$3:$Q$3000,8,FALSE))</f>
        <v>1.2</v>
      </c>
      <c r="J1082" s="18">
        <f>IF(G1082="","",VLOOKUP(G1082,WMS!$E$3:$Q$3000,13,FALSE))</f>
        <v>3.5000000000000003E-2</v>
      </c>
      <c r="K1082" s="26" t="b">
        <f t="shared" si="167"/>
        <v>1</v>
      </c>
      <c r="L1082" s="7">
        <v>1</v>
      </c>
      <c r="M1082" s="27">
        <f>IF(G1082="","",VLOOKUP(G1082,WMS!$E$3:$U$3000,7,0)*L1082)</f>
        <v>12</v>
      </c>
      <c r="N1082" s="28" t="str">
        <f>IF(G1082="","",VLOOKUP(G1082,WMS!$E$3:$U$3000,17,0))</f>
        <v>A38-203</v>
      </c>
      <c r="O1082" s="29">
        <f t="shared" si="168"/>
        <v>1.2</v>
      </c>
      <c r="P1082" s="29">
        <f t="shared" si="169"/>
        <v>3.5000000000000003E-2</v>
      </c>
      <c r="Q1082" s="26" t="str">
        <f>IF(G1082="","",VLOOKUP(G1082,WMS!$E$3:$G$3000,2,FALSE))</f>
        <v>KAS1903040101</v>
      </c>
      <c r="R1082" s="26" t="str">
        <f>IF(G1082="","",VLOOKUP(G1082,WMS!$E$3:$G$3000,3,FALSE))</f>
        <v>KAS190304010102</v>
      </c>
      <c r="S1082" s="17" t="str">
        <f>IF(R1082="","",VLOOKUP(R1082,CUSTOMS!$E$3:$N$2548,2,FALSE))</f>
        <v>4202920000</v>
      </c>
      <c r="T1082" s="17" t="str">
        <f>IF(R1082="","",VLOOKUP(R1082,CUSTOMS!$E$3:$N$2548,3,FALSE))</f>
        <v>PU化妆包</v>
      </c>
      <c r="U1082" s="18">
        <f t="shared" si="170"/>
        <v>12</v>
      </c>
      <c r="V1082" s="18" t="str">
        <f>IF(R1082="","",VLOOKUP(R1082,CUSTOMS!$E$3:$N$2548,5,FALSE))</f>
        <v>个</v>
      </c>
      <c r="W1082" s="33">
        <f>IF(R1082="","",VLOOKUP(R1082,CUSTOMS!$E$3:$N$2548,6,FALSE))</f>
        <v>2.2000000000000002</v>
      </c>
      <c r="X1082" s="33">
        <f t="shared" si="171"/>
        <v>26.400000000000002</v>
      </c>
      <c r="Y1082" s="18" t="str">
        <f>IF(R1082="","",VLOOKUP(R1082,CUSTOMS!$E$3:$N$2548,8,FALSE))</f>
        <v>美元</v>
      </c>
      <c r="Z1082" s="18" t="str">
        <f>IF(R1082="","",VLOOKUP(R1082,CUSTOMS!$E$3:$N$2548,9,FALSE))</f>
        <v>中国</v>
      </c>
      <c r="AA1082" s="18" t="str">
        <f>IF(R1082="","",VLOOKUP(R1082,CUSTOMS!$E$3:$N$2548,10,FALSE))</f>
        <v>美国</v>
      </c>
      <c r="AB1082" s="33">
        <f>IF(R1082="","",VLOOKUP(G1082,WMS!$E$3:$T$3000,15,FALSE))</f>
        <v>6.25E-2</v>
      </c>
      <c r="AC1082" s="33">
        <f t="shared" si="172"/>
        <v>0.75</v>
      </c>
      <c r="AD1082" s="33" t="str">
        <f>IF(S1082="","",VLOOKUP(S1082,海关监管条件!$A$1:$B$3000,2,FALSE))</f>
        <v xml:space="preserve">无 </v>
      </c>
    </row>
    <row r="1083" spans="1:30">
      <c r="A1083" s="2">
        <v>43692</v>
      </c>
      <c r="B1083" s="2">
        <v>43696</v>
      </c>
      <c r="C1083" s="2" t="s">
        <v>4367</v>
      </c>
      <c r="D1083" s="3" t="s">
        <v>1204</v>
      </c>
      <c r="E1083" s="3" t="s">
        <v>3406</v>
      </c>
      <c r="F1083" s="3" t="s">
        <v>3407</v>
      </c>
      <c r="G1083" s="17" t="str">
        <f t="shared" si="166"/>
        <v>KG-ARI-1903-00107-02477/42695295</v>
      </c>
      <c r="H1083" s="18">
        <f>IF(G1083="","",VLOOKUP(G1083,WMS!$E$3:$Q$3000,7,FALSE))</f>
        <v>12</v>
      </c>
      <c r="I1083" s="18">
        <f>IF(G1083="","",VLOOKUP(G1083,WMS!$E$3:$Q$3000,8,FALSE))</f>
        <v>1.2</v>
      </c>
      <c r="J1083" s="18">
        <f>IF(G1083="","",VLOOKUP(G1083,WMS!$E$3:$Q$3000,13,FALSE))</f>
        <v>3.5000000000000003E-2</v>
      </c>
      <c r="K1083" s="26" t="b">
        <f t="shared" si="167"/>
        <v>1</v>
      </c>
      <c r="L1083" s="7">
        <v>1</v>
      </c>
      <c r="M1083" s="27">
        <f>IF(G1083="","",VLOOKUP(G1083,WMS!$E$3:$U$3000,7,0)*L1083)</f>
        <v>12</v>
      </c>
      <c r="N1083" s="28" t="str">
        <f>IF(G1083="","",VLOOKUP(G1083,WMS!$E$3:$U$3000,17,0))</f>
        <v>A38-203</v>
      </c>
      <c r="O1083" s="29">
        <f t="shared" si="168"/>
        <v>1.2</v>
      </c>
      <c r="P1083" s="29">
        <f t="shared" si="169"/>
        <v>3.5000000000000003E-2</v>
      </c>
      <c r="Q1083" s="26" t="str">
        <f>IF(G1083="","",VLOOKUP(G1083,WMS!$E$3:$G$3000,2,FALSE))</f>
        <v>KAS1903040101</v>
      </c>
      <c r="R1083" s="26" t="str">
        <f>IF(G1083="","",VLOOKUP(G1083,WMS!$E$3:$G$3000,3,FALSE))</f>
        <v>KAS190304010102</v>
      </c>
      <c r="S1083" s="17" t="str">
        <f>IF(R1083="","",VLOOKUP(R1083,CUSTOMS!$E$3:$N$2548,2,FALSE))</f>
        <v>4202920000</v>
      </c>
      <c r="T1083" s="17" t="str">
        <f>IF(R1083="","",VLOOKUP(R1083,CUSTOMS!$E$3:$N$2548,3,FALSE))</f>
        <v>PU化妆包</v>
      </c>
      <c r="U1083" s="18">
        <f t="shared" si="170"/>
        <v>12</v>
      </c>
      <c r="V1083" s="18" t="str">
        <f>IF(R1083="","",VLOOKUP(R1083,CUSTOMS!$E$3:$N$2548,5,FALSE))</f>
        <v>个</v>
      </c>
      <c r="W1083" s="33">
        <f>IF(R1083="","",VLOOKUP(R1083,CUSTOMS!$E$3:$N$2548,6,FALSE))</f>
        <v>2.2000000000000002</v>
      </c>
      <c r="X1083" s="33">
        <f t="shared" si="171"/>
        <v>26.400000000000002</v>
      </c>
      <c r="Y1083" s="18" t="str">
        <f>IF(R1083="","",VLOOKUP(R1083,CUSTOMS!$E$3:$N$2548,8,FALSE))</f>
        <v>美元</v>
      </c>
      <c r="Z1083" s="18" t="str">
        <f>IF(R1083="","",VLOOKUP(R1083,CUSTOMS!$E$3:$N$2548,9,FALSE))</f>
        <v>中国</v>
      </c>
      <c r="AA1083" s="18" t="str">
        <f>IF(R1083="","",VLOOKUP(R1083,CUSTOMS!$E$3:$N$2548,10,FALSE))</f>
        <v>美国</v>
      </c>
      <c r="AB1083" s="33">
        <f>IF(R1083="","",VLOOKUP(G1083,WMS!$E$3:$T$3000,15,FALSE))</f>
        <v>6.25E-2</v>
      </c>
      <c r="AC1083" s="33">
        <f t="shared" si="172"/>
        <v>0.75</v>
      </c>
      <c r="AD1083" s="33" t="str">
        <f>IF(S1083="","",VLOOKUP(S1083,海关监管条件!$A$1:$B$3000,2,FALSE))</f>
        <v xml:space="preserve">无 </v>
      </c>
    </row>
    <row r="1084" spans="1:30">
      <c r="A1084" s="2">
        <v>43692</v>
      </c>
      <c r="B1084" s="2">
        <v>43696</v>
      </c>
      <c r="C1084" s="2" t="s">
        <v>4367</v>
      </c>
      <c r="D1084" s="3" t="s">
        <v>1237</v>
      </c>
      <c r="E1084" s="3" t="s">
        <v>3416</v>
      </c>
      <c r="F1084" s="3" t="s">
        <v>4264</v>
      </c>
      <c r="G1084" s="17" t="str">
        <f t="shared" si="166"/>
        <v>KG-ARI-1903-00107-02486/41965801</v>
      </c>
      <c r="H1084" s="18">
        <f>IF(G1084="","",VLOOKUP(G1084,WMS!$E$3:$Q$3000,7,FALSE))</f>
        <v>7</v>
      </c>
      <c r="I1084" s="18">
        <f>IF(G1084="","",VLOOKUP(G1084,WMS!$E$3:$Q$3000,8,FALSE))</f>
        <v>1.7</v>
      </c>
      <c r="J1084" s="18">
        <f>IF(G1084="","",VLOOKUP(G1084,WMS!$E$3:$Q$3000,13,FALSE))</f>
        <v>2.1999999999999999E-2</v>
      </c>
      <c r="K1084" s="26" t="b">
        <f t="shared" si="167"/>
        <v>1</v>
      </c>
      <c r="L1084" s="7">
        <v>5</v>
      </c>
      <c r="M1084" s="27">
        <f>IF(G1084="","",VLOOKUP(G1084,WMS!$E$3:$U$3000,7,0)*L1084)</f>
        <v>35</v>
      </c>
      <c r="N1084" s="28" t="str">
        <f>IF(G1084="","",VLOOKUP(G1084,WMS!$E$3:$U$3000,17,0))</f>
        <v>A20-304</v>
      </c>
      <c r="O1084" s="29">
        <f t="shared" si="168"/>
        <v>8.5</v>
      </c>
      <c r="P1084" s="29">
        <f t="shared" si="169"/>
        <v>0.10999999999999999</v>
      </c>
      <c r="Q1084" s="26" t="str">
        <f>IF(G1084="","",VLOOKUP(G1084,WMS!$E$3:$G$3000,2,FALSE))</f>
        <v>KAS19030702</v>
      </c>
      <c r="R1084" s="26" t="str">
        <f>IF(G1084="","",VLOOKUP(G1084,WMS!$E$3:$G$3000,3,FALSE))</f>
        <v>KAS1903070204</v>
      </c>
      <c r="S1084" s="17" t="str">
        <f>IF(R1084="","",VLOOKUP(R1084,CUSTOMS!$E$3:$N$2548,2,FALSE))</f>
        <v>3926909090</v>
      </c>
      <c r="T1084" s="17" t="str">
        <f>IF(R1084="","",VLOOKUP(R1084,CUSTOMS!$E$3:$N$2548,3,FALSE))</f>
        <v>塑料手机车支架</v>
      </c>
      <c r="U1084" s="18">
        <f t="shared" si="170"/>
        <v>35</v>
      </c>
      <c r="V1084" s="18" t="str">
        <f>IF(R1084="","",VLOOKUP(R1084,CUSTOMS!$E$3:$N$2548,5,FALSE))</f>
        <v>个</v>
      </c>
      <c r="W1084" s="33">
        <f>IF(R1084="","",VLOOKUP(R1084,CUSTOMS!$E$3:$N$2548,6,FALSE))</f>
        <v>1.48</v>
      </c>
      <c r="X1084" s="33">
        <f t="shared" si="171"/>
        <v>51.8</v>
      </c>
      <c r="Y1084" s="18" t="str">
        <f>IF(R1084="","",VLOOKUP(R1084,CUSTOMS!$E$3:$N$2548,8,FALSE))</f>
        <v>美元</v>
      </c>
      <c r="Z1084" s="18" t="str">
        <f>IF(R1084="","",VLOOKUP(R1084,CUSTOMS!$E$3:$N$2548,9,FALSE))</f>
        <v>中国</v>
      </c>
      <c r="AA1084" s="18" t="str">
        <f>IF(R1084="","",VLOOKUP(R1084,CUSTOMS!$E$3:$N$2548,10,FALSE))</f>
        <v>美国</v>
      </c>
      <c r="AB1084" s="33">
        <f>IF(R1084="","",VLOOKUP(G1084,WMS!$E$3:$T$3000,15,FALSE))</f>
        <v>0.23015873015873015</v>
      </c>
      <c r="AC1084" s="33">
        <f t="shared" si="172"/>
        <v>8.0555555555555554</v>
      </c>
      <c r="AD1084" s="33" t="str">
        <f>IF(S1084="","",VLOOKUP(S1084,海关监管条件!$A$1:$B$3000,2,FALSE))</f>
        <v>无</v>
      </c>
    </row>
    <row r="1085" spans="1:30">
      <c r="A1085" s="2">
        <v>43692</v>
      </c>
      <c r="B1085" s="2">
        <v>43696</v>
      </c>
      <c r="C1085" s="2" t="s">
        <v>4367</v>
      </c>
      <c r="D1085" s="3" t="s">
        <v>1237</v>
      </c>
      <c r="E1085" s="3" t="s">
        <v>3416</v>
      </c>
      <c r="F1085" s="3" t="s">
        <v>4324</v>
      </c>
      <c r="G1085" s="17" t="str">
        <f t="shared" si="166"/>
        <v>KG-ARI-1903-00107-02486/42703303</v>
      </c>
      <c r="H1085" s="18">
        <f>IF(G1085="","",VLOOKUP(G1085,WMS!$E$3:$Q$3000,7,FALSE))</f>
        <v>10</v>
      </c>
      <c r="I1085" s="18">
        <f>IF(G1085="","",VLOOKUP(G1085,WMS!$E$3:$Q$3000,8,FALSE))</f>
        <v>0.5</v>
      </c>
      <c r="J1085" s="18">
        <f>IF(G1085="","",VLOOKUP(G1085,WMS!$E$3:$Q$3000,13,FALSE))</f>
        <v>4.0000000000000001E-3</v>
      </c>
      <c r="K1085" s="26" t="b">
        <f t="shared" si="167"/>
        <v>1</v>
      </c>
      <c r="L1085" s="7">
        <v>2</v>
      </c>
      <c r="M1085" s="27">
        <f>IF(G1085="","",VLOOKUP(G1085,WMS!$E$3:$U$3000,7,0)*L1085)</f>
        <v>20</v>
      </c>
      <c r="N1085" s="28" t="str">
        <f>IF(G1085="","",VLOOKUP(G1085,WMS!$E$3:$U$3000,17,0))</f>
        <v>A20-304</v>
      </c>
      <c r="O1085" s="29">
        <f t="shared" si="168"/>
        <v>1</v>
      </c>
      <c r="P1085" s="29">
        <f t="shared" si="169"/>
        <v>8.0000000000000002E-3</v>
      </c>
      <c r="Q1085" s="26" t="str">
        <f>IF(G1085="","",VLOOKUP(G1085,WMS!$E$3:$G$3000,2,FALSE))</f>
        <v>KAS19030702</v>
      </c>
      <c r="R1085" s="26" t="str">
        <f>IF(G1085="","",VLOOKUP(G1085,WMS!$E$3:$G$3000,3,FALSE))</f>
        <v>KAS1903070201</v>
      </c>
      <c r="S1085" s="17" t="str">
        <f>IF(R1085="","",VLOOKUP(R1085,CUSTOMS!$E$3:$N$2548,2,FALSE))</f>
        <v>3926909090</v>
      </c>
      <c r="T1085" s="17" t="str">
        <f>IF(R1085="","",VLOOKUP(R1085,CUSTOMS!$E$3:$N$2548,3,FALSE))</f>
        <v>塑胶手机保护壳</v>
      </c>
      <c r="U1085" s="18">
        <f t="shared" si="170"/>
        <v>20</v>
      </c>
      <c r="V1085" s="18" t="str">
        <f>IF(R1085="","",VLOOKUP(R1085,CUSTOMS!$E$3:$N$2548,5,FALSE))</f>
        <v>个</v>
      </c>
      <c r="W1085" s="33">
        <f>IF(R1085="","",VLOOKUP(R1085,CUSTOMS!$E$3:$N$2548,6,FALSE))</f>
        <v>1.74</v>
      </c>
      <c r="X1085" s="33">
        <f t="shared" si="171"/>
        <v>34.799999999999997</v>
      </c>
      <c r="Y1085" s="18" t="str">
        <f>IF(R1085="","",VLOOKUP(R1085,CUSTOMS!$E$3:$N$2548,8,FALSE))</f>
        <v>美元</v>
      </c>
      <c r="Z1085" s="18" t="str">
        <f>IF(R1085="","",VLOOKUP(R1085,CUSTOMS!$E$3:$N$2548,9,FALSE))</f>
        <v>中国</v>
      </c>
      <c r="AA1085" s="18" t="str">
        <f>IF(R1085="","",VLOOKUP(R1085,CUSTOMS!$E$3:$N$2548,10,FALSE))</f>
        <v>美国</v>
      </c>
      <c r="AB1085" s="33">
        <f>IF(R1085="","",VLOOKUP(G1085,WMS!$E$3:$T$3000,15,FALSE))</f>
        <v>3.3333333333333333E-2</v>
      </c>
      <c r="AC1085" s="33">
        <f t="shared" si="172"/>
        <v>0.66666666666666663</v>
      </c>
      <c r="AD1085" s="33" t="str">
        <f>IF(S1085="","",VLOOKUP(S1085,海关监管条件!$A$1:$B$3000,2,FALSE))</f>
        <v>无</v>
      </c>
    </row>
    <row r="1086" spans="1:30">
      <c r="A1086" s="2">
        <v>43692</v>
      </c>
      <c r="B1086" s="2">
        <v>43696</v>
      </c>
      <c r="C1086" s="2" t="s">
        <v>4367</v>
      </c>
      <c r="D1086" s="3" t="s">
        <v>1244</v>
      </c>
      <c r="E1086" s="3" t="s">
        <v>3417</v>
      </c>
      <c r="F1086" s="3" t="s">
        <v>4395</v>
      </c>
      <c r="G1086" s="17" t="str">
        <f t="shared" si="166"/>
        <v>KG-ARI-1903-00107-02490/42433552</v>
      </c>
      <c r="H1086" s="18">
        <f>IF(G1086="","",VLOOKUP(G1086,WMS!$E$3:$Q$3000,7,FALSE))</f>
        <v>5</v>
      </c>
      <c r="I1086" s="18">
        <f>IF(G1086="","",VLOOKUP(G1086,WMS!$E$3:$Q$3000,8,FALSE))</f>
        <v>3.2</v>
      </c>
      <c r="J1086" s="18">
        <f>IF(G1086="","",VLOOKUP(G1086,WMS!$E$3:$Q$3000,13,FALSE))</f>
        <v>2.8000000000000001E-2</v>
      </c>
      <c r="K1086" s="26" t="b">
        <f t="shared" si="167"/>
        <v>1</v>
      </c>
      <c r="L1086" s="7">
        <v>1</v>
      </c>
      <c r="M1086" s="27">
        <f>IF(G1086="","",VLOOKUP(G1086,WMS!$E$3:$U$3000,7,0)*L1086)</f>
        <v>5</v>
      </c>
      <c r="N1086" s="28" t="str">
        <f>IF(G1086="","",VLOOKUP(G1086,WMS!$E$3:$U$3000,17,0))</f>
        <v>A10-302</v>
      </c>
      <c r="O1086" s="29">
        <f t="shared" si="168"/>
        <v>3.2</v>
      </c>
      <c r="P1086" s="29">
        <f t="shared" si="169"/>
        <v>2.8000000000000001E-2</v>
      </c>
      <c r="Q1086" s="26" t="str">
        <f>IF(G1086="","",VLOOKUP(G1086,WMS!$E$3:$G$3000,2,FALSE))</f>
        <v>KAS19030801</v>
      </c>
      <c r="R1086" s="26" t="str">
        <f>IF(G1086="","",VLOOKUP(G1086,WMS!$E$3:$G$3000,3,FALSE))</f>
        <v>KAS1903080101</v>
      </c>
      <c r="S1086" s="17" t="str">
        <f>IF(R1086="","",VLOOKUP(R1086,CUSTOMS!$E$3:$N$2548,2,FALSE))</f>
        <v>4202920000</v>
      </c>
      <c r="T1086" s="17" t="str">
        <f>IF(R1086="","",VLOOKUP(R1086,CUSTOMS!$E$3:$N$2548,3,FALSE))</f>
        <v>电脑包</v>
      </c>
      <c r="U1086" s="18">
        <f t="shared" si="170"/>
        <v>5</v>
      </c>
      <c r="V1086" s="18" t="str">
        <f>IF(R1086="","",VLOOKUP(R1086,CUSTOMS!$E$3:$N$2548,5,FALSE))</f>
        <v>个</v>
      </c>
      <c r="W1086" s="33">
        <f>IF(R1086="","",VLOOKUP(R1086,CUSTOMS!$E$3:$N$2548,6,FALSE))</f>
        <v>4.0850999999999997</v>
      </c>
      <c r="X1086" s="33">
        <f t="shared" si="171"/>
        <v>20.4255</v>
      </c>
      <c r="Y1086" s="18" t="str">
        <f>IF(R1086="","",VLOOKUP(R1086,CUSTOMS!$E$3:$N$2548,8,FALSE))</f>
        <v>美元</v>
      </c>
      <c r="Z1086" s="18" t="str">
        <f>IF(R1086="","",VLOOKUP(R1086,CUSTOMS!$E$3:$N$2548,9,FALSE))</f>
        <v>中国</v>
      </c>
      <c r="AA1086" s="18" t="str">
        <f>IF(R1086="","",VLOOKUP(R1086,CUSTOMS!$E$3:$N$2548,10,FALSE))</f>
        <v>美国</v>
      </c>
      <c r="AB1086" s="33">
        <f>IF(R1086="","",VLOOKUP(G1086,WMS!$E$3:$T$3000,15,FALSE))</f>
        <v>0.67500000000000004</v>
      </c>
      <c r="AC1086" s="33">
        <f t="shared" si="172"/>
        <v>3.375</v>
      </c>
      <c r="AD1086" s="33" t="str">
        <f>IF(S1086="","",VLOOKUP(S1086,海关监管条件!$A$1:$B$3000,2,FALSE))</f>
        <v xml:space="preserve">无 </v>
      </c>
    </row>
    <row r="1087" spans="1:30">
      <c r="A1087" s="2">
        <v>43692</v>
      </c>
      <c r="B1087" s="2">
        <v>43696</v>
      </c>
      <c r="C1087" s="2" t="s">
        <v>4367</v>
      </c>
      <c r="D1087" s="3" t="s">
        <v>1244</v>
      </c>
      <c r="E1087" s="3" t="s">
        <v>3417</v>
      </c>
      <c r="F1087" s="3" t="s">
        <v>4396</v>
      </c>
      <c r="G1087" s="17" t="str">
        <f t="shared" si="166"/>
        <v>KG-ARI-1903-00107-02490/42702313</v>
      </c>
      <c r="H1087" s="18">
        <f>IF(G1087="","",VLOOKUP(G1087,WMS!$E$3:$Q$3000,7,FALSE))</f>
        <v>8</v>
      </c>
      <c r="I1087" s="18">
        <f>IF(G1087="","",VLOOKUP(G1087,WMS!$E$3:$Q$3000,8,FALSE))</f>
        <v>3.4</v>
      </c>
      <c r="J1087" s="18">
        <f>IF(G1087="","",VLOOKUP(G1087,WMS!$E$3:$Q$3000,13,FALSE))</f>
        <v>1.6E-2</v>
      </c>
      <c r="K1087" s="26" t="b">
        <f t="shared" si="167"/>
        <v>1</v>
      </c>
      <c r="L1087" s="7">
        <v>1</v>
      </c>
      <c r="M1087" s="27">
        <f>IF(G1087="","",VLOOKUP(G1087,WMS!$E$3:$U$3000,7,0)*L1087)</f>
        <v>8</v>
      </c>
      <c r="N1087" s="28" t="str">
        <f>IF(G1087="","",VLOOKUP(G1087,WMS!$E$3:$U$3000,17,0))</f>
        <v>A10-302</v>
      </c>
      <c r="O1087" s="29">
        <f t="shared" si="168"/>
        <v>3.4</v>
      </c>
      <c r="P1087" s="29">
        <f t="shared" si="169"/>
        <v>1.6E-2</v>
      </c>
      <c r="Q1087" s="26" t="str">
        <f>IF(G1087="","",VLOOKUP(G1087,WMS!$E$3:$G$3000,2,FALSE))</f>
        <v>KAS19030801</v>
      </c>
      <c r="R1087" s="26" t="str">
        <f>IF(G1087="","",VLOOKUP(G1087,WMS!$E$3:$G$3000,3,FALSE))</f>
        <v>KAS1903080102</v>
      </c>
      <c r="S1087" s="17" t="str">
        <f>IF(R1087="","",VLOOKUP(R1087,CUSTOMS!$E$3:$N$2548,2,FALSE))</f>
        <v>3926909090</v>
      </c>
      <c r="T1087" s="17" t="str">
        <f>IF(R1087="","",VLOOKUP(R1087,CUSTOMS!$E$3:$N$2548,3,FALSE))</f>
        <v>平板机套</v>
      </c>
      <c r="U1087" s="18">
        <f t="shared" si="170"/>
        <v>8</v>
      </c>
      <c r="V1087" s="18" t="str">
        <f>IF(R1087="","",VLOOKUP(R1087,CUSTOMS!$E$3:$N$2548,5,FALSE))</f>
        <v>个</v>
      </c>
      <c r="W1087" s="33">
        <f>IF(R1087="","",VLOOKUP(R1087,CUSTOMS!$E$3:$N$2548,6,FALSE))</f>
        <v>6.5457000000000001</v>
      </c>
      <c r="X1087" s="33">
        <f t="shared" si="171"/>
        <v>52.365600000000001</v>
      </c>
      <c r="Y1087" s="18" t="str">
        <f>IF(R1087="","",VLOOKUP(R1087,CUSTOMS!$E$3:$N$2548,8,FALSE))</f>
        <v>美元</v>
      </c>
      <c r="Z1087" s="18" t="str">
        <f>IF(R1087="","",VLOOKUP(R1087,CUSTOMS!$E$3:$N$2548,9,FALSE))</f>
        <v>中国</v>
      </c>
      <c r="AA1087" s="18" t="str">
        <f>IF(R1087="","",VLOOKUP(R1087,CUSTOMS!$E$3:$N$2548,10,FALSE))</f>
        <v>美国</v>
      </c>
      <c r="AB1087" s="33">
        <f>IF(R1087="","",VLOOKUP(G1087,WMS!$E$3:$T$3000,15,FALSE))</f>
        <v>0.21666666666666667</v>
      </c>
      <c r="AC1087" s="33">
        <f t="shared" si="172"/>
        <v>1.7333333333333334</v>
      </c>
      <c r="AD1087" s="33" t="str">
        <f>IF(S1087="","",VLOOKUP(S1087,海关监管条件!$A$1:$B$3000,2,FALSE))</f>
        <v>无</v>
      </c>
    </row>
    <row r="1088" spans="1:30">
      <c r="A1088" s="2">
        <v>43692</v>
      </c>
      <c r="B1088" s="2">
        <v>43696</v>
      </c>
      <c r="C1088" s="2" t="s">
        <v>4367</v>
      </c>
      <c r="D1088" s="3" t="s">
        <v>1321</v>
      </c>
      <c r="E1088" s="3" t="s">
        <v>3471</v>
      </c>
      <c r="F1088" s="3" t="s">
        <v>4397</v>
      </c>
      <c r="G1088" s="17" t="str">
        <f t="shared" si="166"/>
        <v>KG-ARI-1903-00107-02495/42727484</v>
      </c>
      <c r="H1088" s="18">
        <f>IF(G1088="","",VLOOKUP(G1088,WMS!$E$3:$Q$3000,7,FALSE))</f>
        <v>4</v>
      </c>
      <c r="I1088" s="18">
        <f>IF(G1088="","",VLOOKUP(G1088,WMS!$E$3:$Q$3000,8,FALSE))</f>
        <v>7.1</v>
      </c>
      <c r="J1088" s="18">
        <f>IF(G1088="","",VLOOKUP(G1088,WMS!$E$3:$Q$3000,13,FALSE))</f>
        <v>6.6000000000000003E-2</v>
      </c>
      <c r="K1088" s="26" t="b">
        <f t="shared" si="167"/>
        <v>1</v>
      </c>
      <c r="L1088" s="7">
        <v>3</v>
      </c>
      <c r="M1088" s="27">
        <f>IF(G1088="","",VLOOKUP(G1088,WMS!$E$3:$U$3000,7,0)*L1088)</f>
        <v>12</v>
      </c>
      <c r="N1088" s="28" t="str">
        <f>IF(G1088="","",VLOOKUP(G1088,WMS!$E$3:$U$3000,17,0))</f>
        <v>A25-202</v>
      </c>
      <c r="O1088" s="29">
        <f t="shared" si="168"/>
        <v>21.299999999999997</v>
      </c>
      <c r="P1088" s="29">
        <f t="shared" si="169"/>
        <v>0.19800000000000001</v>
      </c>
      <c r="Q1088" s="26" t="str">
        <f>IF(G1088="","",VLOOKUP(G1088,WMS!$E$3:$G$3000,2,FALSE))</f>
        <v>KAS19031302</v>
      </c>
      <c r="R1088" s="26" t="str">
        <f>IF(G1088="","",VLOOKUP(G1088,WMS!$E$3:$G$3000,3,FALSE))</f>
        <v>KAS1903130208</v>
      </c>
      <c r="S1088" s="17" t="str">
        <f>IF(R1088="","",VLOOKUP(R1088,CUSTOMS!$E$3:$N$2548,2,FALSE))</f>
        <v>7323990000</v>
      </c>
      <c r="T1088" s="17" t="str">
        <f>IF(R1088="","",VLOOKUP(R1088,CUSTOMS!$E$3:$N$2548,3,FALSE))</f>
        <v>铁制药箱</v>
      </c>
      <c r="U1088" s="18">
        <f t="shared" si="170"/>
        <v>12</v>
      </c>
      <c r="V1088" s="18" t="str">
        <f>IF(R1088="","",VLOOKUP(R1088,CUSTOMS!$E$3:$N$2548,5,FALSE))</f>
        <v>只</v>
      </c>
      <c r="W1088" s="33">
        <f>IF(R1088="","",VLOOKUP(R1088,CUSTOMS!$E$3:$N$2548,6,FALSE))</f>
        <v>3.18</v>
      </c>
      <c r="X1088" s="33">
        <f t="shared" si="171"/>
        <v>38.160000000000004</v>
      </c>
      <c r="Y1088" s="18" t="str">
        <f>IF(R1088="","",VLOOKUP(R1088,CUSTOMS!$E$3:$N$2548,8,FALSE))</f>
        <v>美元</v>
      </c>
      <c r="Z1088" s="18" t="str">
        <f>IF(R1088="","",VLOOKUP(R1088,CUSTOMS!$E$3:$N$2548,9,FALSE))</f>
        <v>中国</v>
      </c>
      <c r="AA1088" s="18" t="str">
        <f>IF(R1088="","",VLOOKUP(R1088,CUSTOMS!$E$3:$N$2548,10,FALSE))</f>
        <v>美国</v>
      </c>
      <c r="AB1088" s="33">
        <f>IF(R1088="","",VLOOKUP(G1088,WMS!$E$3:$T$3000,15,FALSE))</f>
        <v>1.5999999999999999</v>
      </c>
      <c r="AC1088" s="33">
        <f t="shared" si="172"/>
        <v>19.2</v>
      </c>
      <c r="AD1088" s="33" t="str">
        <f>IF(S1088="","",VLOOKUP(S1088,海关监管条件!$A$1:$B$3000,2,FALSE))</f>
        <v>A</v>
      </c>
    </row>
    <row r="1089" spans="1:30">
      <c r="A1089" s="2">
        <v>43692</v>
      </c>
      <c r="B1089" s="2">
        <v>43696</v>
      </c>
      <c r="C1089" s="2" t="s">
        <v>4367</v>
      </c>
      <c r="D1089" s="3" t="s">
        <v>1230</v>
      </c>
      <c r="E1089" s="3" t="s">
        <v>3413</v>
      </c>
      <c r="F1089" s="3" t="s">
        <v>4398</v>
      </c>
      <c r="G1089" s="17" t="str">
        <f t="shared" si="166"/>
        <v>KG-ARI-1903-00107-02502/41667491</v>
      </c>
      <c r="H1089" s="18">
        <f>IF(G1089="","",VLOOKUP(G1089,WMS!$E$3:$Q$3000,7,FALSE))</f>
        <v>12</v>
      </c>
      <c r="I1089" s="18">
        <f>IF(G1089="","",VLOOKUP(G1089,WMS!$E$3:$Q$3000,8,FALSE))</f>
        <v>1.9</v>
      </c>
      <c r="J1089" s="18">
        <f>IF(G1089="","",VLOOKUP(G1089,WMS!$E$3:$Q$3000,13,FALSE))</f>
        <v>1.2999999999999999E-2</v>
      </c>
      <c r="K1089" s="26" t="b">
        <f t="shared" si="167"/>
        <v>1</v>
      </c>
      <c r="L1089" s="7">
        <v>2</v>
      </c>
      <c r="M1089" s="27">
        <f>IF(G1089="","",VLOOKUP(G1089,WMS!$E$3:$U$3000,7,0)*L1089)</f>
        <v>24</v>
      </c>
      <c r="N1089" s="28" t="str">
        <f>IF(G1089="","",VLOOKUP(G1089,WMS!$E$3:$U$3000,17,0))</f>
        <v>A23-303</v>
      </c>
      <c r="O1089" s="29">
        <f t="shared" si="168"/>
        <v>3.8</v>
      </c>
      <c r="P1089" s="29">
        <f t="shared" si="169"/>
        <v>2.5999999999999999E-2</v>
      </c>
      <c r="Q1089" s="26" t="str">
        <f>IF(G1089="","",VLOOKUP(G1089,WMS!$E$3:$G$3000,2,FALSE))</f>
        <v>KAS19030701</v>
      </c>
      <c r="R1089" s="26" t="str">
        <f>IF(G1089="","",VLOOKUP(G1089,WMS!$E$3:$G$3000,3,FALSE))</f>
        <v>KAS1903070102</v>
      </c>
      <c r="S1089" s="17" t="str">
        <f>IF(R1089="","",VLOOKUP(R1089,CUSTOMS!$E$3:$N$2548,2,FALSE))</f>
        <v>9503006000</v>
      </c>
      <c r="T1089" s="17" t="str">
        <f>IF(R1089="","",VLOOKUP(R1089,CUSTOMS!$E$3:$N$2548,3,FALSE))</f>
        <v>智力玩具</v>
      </c>
      <c r="U1089" s="18">
        <f t="shared" si="170"/>
        <v>3.5999999999999996</v>
      </c>
      <c r="V1089" s="18" t="str">
        <f>IF(R1089="","",VLOOKUP(R1089,CUSTOMS!$E$3:$N$2548,5,FALSE))</f>
        <v>千克</v>
      </c>
      <c r="W1089" s="33">
        <f>IF(R1089="","",VLOOKUP(R1089,CUSTOMS!$E$3:$N$2548,6,FALSE))</f>
        <v>14.26</v>
      </c>
      <c r="X1089" s="33">
        <f t="shared" si="171"/>
        <v>51.335999999999991</v>
      </c>
      <c r="Y1089" s="18" t="str">
        <f>IF(R1089="","",VLOOKUP(R1089,CUSTOMS!$E$3:$N$2548,8,FALSE))</f>
        <v>港币</v>
      </c>
      <c r="Z1089" s="18" t="str">
        <f>IF(R1089="","",VLOOKUP(R1089,CUSTOMS!$E$3:$N$2548,9,FALSE))</f>
        <v>中国</v>
      </c>
      <c r="AA1089" s="18" t="str">
        <f>IF(R1089="","",VLOOKUP(R1089,CUSTOMS!$E$3:$N$2548,10,FALSE))</f>
        <v>美国</v>
      </c>
      <c r="AB1089" s="33">
        <f>IF(R1089="","",VLOOKUP(G1089,WMS!$E$3:$T$3000,15,FALSE))</f>
        <v>0.15</v>
      </c>
      <c r="AC1089" s="33">
        <f t="shared" si="172"/>
        <v>3.5999999999999996</v>
      </c>
      <c r="AD1089" s="33" t="str">
        <f>IF(S1089="","",VLOOKUP(S1089,海关监管条件!$A$1:$B$3000,2,FALSE))</f>
        <v xml:space="preserve">A </v>
      </c>
    </row>
    <row r="1090" spans="1:30">
      <c r="A1090" s="2">
        <v>43692</v>
      </c>
      <c r="B1090" s="2">
        <v>43696</v>
      </c>
      <c r="C1090" s="2" t="s">
        <v>4367</v>
      </c>
      <c r="D1090" s="3" t="s">
        <v>1230</v>
      </c>
      <c r="E1090" s="3" t="s">
        <v>3413</v>
      </c>
      <c r="F1090" s="3" t="s">
        <v>4399</v>
      </c>
      <c r="G1090" s="17" t="str">
        <f t="shared" si="166"/>
        <v>KG-ARI-1903-00107-02502/42008460</v>
      </c>
      <c r="H1090" s="18">
        <f>IF(G1090="","",VLOOKUP(G1090,WMS!$E$3:$Q$3000,7,FALSE))</f>
        <v>6</v>
      </c>
      <c r="I1090" s="18">
        <f>IF(G1090="","",VLOOKUP(G1090,WMS!$E$3:$Q$3000,8,FALSE))</f>
        <v>3.5</v>
      </c>
      <c r="J1090" s="18">
        <f>IF(G1090="","",VLOOKUP(G1090,WMS!$E$3:$Q$3000,13,FALSE))</f>
        <v>3.0000000000000001E-3</v>
      </c>
      <c r="K1090" s="26" t="b">
        <f t="shared" si="167"/>
        <v>1</v>
      </c>
      <c r="L1090" s="7">
        <v>5</v>
      </c>
      <c r="M1090" s="27">
        <f>IF(G1090="","",VLOOKUP(G1090,WMS!$E$3:$U$3000,7,0)*L1090)</f>
        <v>30</v>
      </c>
      <c r="N1090" s="28" t="str">
        <f>IF(G1090="","",VLOOKUP(G1090,WMS!$E$3:$U$3000,17,0))</f>
        <v>A22-203</v>
      </c>
      <c r="O1090" s="29">
        <f t="shared" si="168"/>
        <v>17.5</v>
      </c>
      <c r="P1090" s="29">
        <f t="shared" si="169"/>
        <v>1.4999999999999999E-2</v>
      </c>
      <c r="Q1090" s="26" t="str">
        <f>IF(G1090="","",VLOOKUP(G1090,WMS!$E$3:$G$3000,2,FALSE))</f>
        <v>KAS19030701</v>
      </c>
      <c r="R1090" s="26" t="str">
        <f>IF(G1090="","",VLOOKUP(G1090,WMS!$E$3:$G$3000,3,FALSE))</f>
        <v>KAS1903070102</v>
      </c>
      <c r="S1090" s="17" t="str">
        <f>IF(R1090="","",VLOOKUP(R1090,CUSTOMS!$E$3:$N$2548,2,FALSE))</f>
        <v>9503006000</v>
      </c>
      <c r="T1090" s="17" t="str">
        <f>IF(R1090="","",VLOOKUP(R1090,CUSTOMS!$E$3:$N$2548,3,FALSE))</f>
        <v>智力玩具</v>
      </c>
      <c r="U1090" s="18">
        <f t="shared" si="170"/>
        <v>15</v>
      </c>
      <c r="V1090" s="18" t="str">
        <f>IF(R1090="","",VLOOKUP(R1090,CUSTOMS!$E$3:$N$2548,5,FALSE))</f>
        <v>千克</v>
      </c>
      <c r="W1090" s="33">
        <f>IF(R1090="","",VLOOKUP(R1090,CUSTOMS!$E$3:$N$2548,6,FALSE))</f>
        <v>14.26</v>
      </c>
      <c r="X1090" s="33">
        <f t="shared" si="171"/>
        <v>213.9</v>
      </c>
      <c r="Y1090" s="18" t="str">
        <f>IF(R1090="","",VLOOKUP(R1090,CUSTOMS!$E$3:$N$2548,8,FALSE))</f>
        <v>港币</v>
      </c>
      <c r="Z1090" s="18" t="str">
        <f>IF(R1090="","",VLOOKUP(R1090,CUSTOMS!$E$3:$N$2548,9,FALSE))</f>
        <v>中国</v>
      </c>
      <c r="AA1090" s="18" t="str">
        <f>IF(R1090="","",VLOOKUP(R1090,CUSTOMS!$E$3:$N$2548,10,FALSE))</f>
        <v>美国</v>
      </c>
      <c r="AB1090" s="33">
        <f>IF(R1090="","",VLOOKUP(G1090,WMS!$E$3:$T$3000,15,FALSE))</f>
        <v>0.5</v>
      </c>
      <c r="AC1090" s="33">
        <f t="shared" si="172"/>
        <v>15</v>
      </c>
      <c r="AD1090" s="33" t="str">
        <f>IF(S1090="","",VLOOKUP(S1090,海关监管条件!$A$1:$B$3000,2,FALSE))</f>
        <v xml:space="preserve">A </v>
      </c>
    </row>
    <row r="1091" spans="1:30">
      <c r="A1091" s="2">
        <v>43692</v>
      </c>
      <c r="B1091" s="2">
        <v>43696</v>
      </c>
      <c r="C1091" s="2" t="s">
        <v>4367</v>
      </c>
      <c r="D1091" s="3" t="s">
        <v>1230</v>
      </c>
      <c r="E1091" s="3" t="s">
        <v>3413</v>
      </c>
      <c r="F1091" s="3" t="s">
        <v>4400</v>
      </c>
      <c r="G1091" s="17" t="str">
        <f t="shared" si="166"/>
        <v>KG-ARI-1903-00107-02502/42008484</v>
      </c>
      <c r="H1091" s="18">
        <f>IF(G1091="","",VLOOKUP(G1091,WMS!$E$3:$Q$3000,7,FALSE))</f>
        <v>6</v>
      </c>
      <c r="I1091" s="18">
        <f>IF(G1091="","",VLOOKUP(G1091,WMS!$E$3:$Q$3000,8,FALSE))</f>
        <v>3.5</v>
      </c>
      <c r="J1091" s="18">
        <f>IF(G1091="","",VLOOKUP(G1091,WMS!$E$3:$Q$3000,13,FALSE))</f>
        <v>3.0000000000000001E-3</v>
      </c>
      <c r="K1091" s="26" t="b">
        <f t="shared" si="167"/>
        <v>1</v>
      </c>
      <c r="L1091" s="7">
        <v>4</v>
      </c>
      <c r="M1091" s="27">
        <f>IF(G1091="","",VLOOKUP(G1091,WMS!$E$3:$U$3000,7,0)*L1091)</f>
        <v>24</v>
      </c>
      <c r="N1091" s="28" t="str">
        <f>IF(G1091="","",VLOOKUP(G1091,WMS!$E$3:$U$3000,17,0))</f>
        <v>A22-203</v>
      </c>
      <c r="O1091" s="29">
        <f t="shared" si="168"/>
        <v>14</v>
      </c>
      <c r="P1091" s="29">
        <f t="shared" si="169"/>
        <v>1.2E-2</v>
      </c>
      <c r="Q1091" s="26" t="str">
        <f>IF(G1091="","",VLOOKUP(G1091,WMS!$E$3:$G$3000,2,FALSE))</f>
        <v>KAS19030701</v>
      </c>
      <c r="R1091" s="26" t="str">
        <f>IF(G1091="","",VLOOKUP(G1091,WMS!$E$3:$G$3000,3,FALSE))</f>
        <v>KAS1903070102</v>
      </c>
      <c r="S1091" s="17" t="str">
        <f>IF(R1091="","",VLOOKUP(R1091,CUSTOMS!$E$3:$N$2548,2,FALSE))</f>
        <v>9503006000</v>
      </c>
      <c r="T1091" s="17" t="str">
        <f>IF(R1091="","",VLOOKUP(R1091,CUSTOMS!$E$3:$N$2548,3,FALSE))</f>
        <v>智力玩具</v>
      </c>
      <c r="U1091" s="18">
        <f t="shared" si="170"/>
        <v>12</v>
      </c>
      <c r="V1091" s="18" t="str">
        <f>IF(R1091="","",VLOOKUP(R1091,CUSTOMS!$E$3:$N$2548,5,FALSE))</f>
        <v>千克</v>
      </c>
      <c r="W1091" s="33">
        <f>IF(R1091="","",VLOOKUP(R1091,CUSTOMS!$E$3:$N$2548,6,FALSE))</f>
        <v>14.26</v>
      </c>
      <c r="X1091" s="33">
        <f t="shared" si="171"/>
        <v>171.12</v>
      </c>
      <c r="Y1091" s="18" t="str">
        <f>IF(R1091="","",VLOOKUP(R1091,CUSTOMS!$E$3:$N$2548,8,FALSE))</f>
        <v>港币</v>
      </c>
      <c r="Z1091" s="18" t="str">
        <f>IF(R1091="","",VLOOKUP(R1091,CUSTOMS!$E$3:$N$2548,9,FALSE))</f>
        <v>中国</v>
      </c>
      <c r="AA1091" s="18" t="str">
        <f>IF(R1091="","",VLOOKUP(R1091,CUSTOMS!$E$3:$N$2548,10,FALSE))</f>
        <v>美国</v>
      </c>
      <c r="AB1091" s="33">
        <f>IF(R1091="","",VLOOKUP(G1091,WMS!$E$3:$T$3000,15,FALSE))</f>
        <v>0.5</v>
      </c>
      <c r="AC1091" s="33">
        <f t="shared" si="172"/>
        <v>12</v>
      </c>
      <c r="AD1091" s="33" t="str">
        <f>IF(S1091="","",VLOOKUP(S1091,海关监管条件!$A$1:$B$3000,2,FALSE))</f>
        <v xml:space="preserve">A </v>
      </c>
    </row>
    <row r="1092" spans="1:30">
      <c r="A1092" s="2">
        <v>43692</v>
      </c>
      <c r="B1092" s="2">
        <v>43696</v>
      </c>
      <c r="C1092" s="2" t="s">
        <v>4367</v>
      </c>
      <c r="D1092" s="3" t="s">
        <v>1230</v>
      </c>
      <c r="E1092" s="3" t="s">
        <v>3413</v>
      </c>
      <c r="F1092" s="3" t="s">
        <v>4401</v>
      </c>
      <c r="G1092" s="17" t="str">
        <f t="shared" si="166"/>
        <v>KG-ARI-1903-00107-02502/42486039</v>
      </c>
      <c r="H1092" s="18">
        <f>IF(G1092="","",VLOOKUP(G1092,WMS!$E$3:$Q$3000,7,FALSE))</f>
        <v>16</v>
      </c>
      <c r="I1092" s="18">
        <f>IF(G1092="","",VLOOKUP(G1092,WMS!$E$3:$Q$3000,8,FALSE))</f>
        <v>1.7</v>
      </c>
      <c r="J1092" s="18">
        <f>IF(G1092="","",VLOOKUP(G1092,WMS!$E$3:$Q$3000,13,FALSE))</f>
        <v>3.0000000000000001E-3</v>
      </c>
      <c r="K1092" s="26" t="b">
        <f t="shared" si="167"/>
        <v>1</v>
      </c>
      <c r="L1092" s="7">
        <v>2</v>
      </c>
      <c r="M1092" s="27">
        <f>IF(G1092="","",VLOOKUP(G1092,WMS!$E$3:$U$3000,7,0)*L1092)</f>
        <v>32</v>
      </c>
      <c r="N1092" s="28" t="str">
        <f>IF(G1092="","",VLOOKUP(G1092,WMS!$E$3:$U$3000,17,0))</f>
        <v>A22-203</v>
      </c>
      <c r="O1092" s="29">
        <f t="shared" si="168"/>
        <v>3.4</v>
      </c>
      <c r="P1092" s="29">
        <f t="shared" si="169"/>
        <v>6.0000000000000001E-3</v>
      </c>
      <c r="Q1092" s="26" t="str">
        <f>IF(G1092="","",VLOOKUP(G1092,WMS!$E$3:$G$3000,2,FALSE))</f>
        <v>KAS19030701</v>
      </c>
      <c r="R1092" s="26" t="str">
        <f>IF(G1092="","",VLOOKUP(G1092,WMS!$E$3:$G$3000,3,FALSE))</f>
        <v>KAS1903070101</v>
      </c>
      <c r="S1092" s="17" t="str">
        <f>IF(R1092="","",VLOOKUP(R1092,CUSTOMS!$E$3:$N$2548,2,FALSE))</f>
        <v>9504909000</v>
      </c>
      <c r="T1092" s="17" t="str">
        <f>IF(R1092="","",VLOOKUP(R1092,CUSTOMS!$E$3:$N$2548,3,FALSE))</f>
        <v>彩咭A</v>
      </c>
      <c r="U1092" s="18">
        <f t="shared" si="170"/>
        <v>3</v>
      </c>
      <c r="V1092" s="18" t="str">
        <f>IF(R1092="","",VLOOKUP(R1092,CUSTOMS!$E$3:$N$2548,5,FALSE))</f>
        <v>千克</v>
      </c>
      <c r="W1092" s="33">
        <f>IF(R1092="","",VLOOKUP(R1092,CUSTOMS!$E$3:$N$2548,6,FALSE))</f>
        <v>15.98</v>
      </c>
      <c r="X1092" s="33">
        <f t="shared" si="171"/>
        <v>47.94</v>
      </c>
      <c r="Y1092" s="18" t="str">
        <f>IF(R1092="","",VLOOKUP(R1092,CUSTOMS!$E$3:$N$2548,8,FALSE))</f>
        <v>港币</v>
      </c>
      <c r="Z1092" s="18" t="str">
        <f>IF(R1092="","",VLOOKUP(R1092,CUSTOMS!$E$3:$N$2548,9,FALSE))</f>
        <v>中国</v>
      </c>
      <c r="AA1092" s="18" t="str">
        <f>IF(R1092="","",VLOOKUP(R1092,CUSTOMS!$E$3:$N$2548,10,FALSE))</f>
        <v>美国</v>
      </c>
      <c r="AB1092" s="33">
        <f>IF(R1092="","",VLOOKUP(G1092,WMS!$E$3:$T$3000,15,FALSE))</f>
        <v>9.375E-2</v>
      </c>
      <c r="AC1092" s="33">
        <f t="shared" si="172"/>
        <v>3</v>
      </c>
      <c r="AD1092" s="33" t="str">
        <f>IF(S1092="","",VLOOKUP(S1092,海关监管条件!$A$1:$B$3000,2,FALSE))</f>
        <v>无</v>
      </c>
    </row>
    <row r="1093" spans="1:30">
      <c r="A1093" s="2">
        <v>43692</v>
      </c>
      <c r="B1093" s="2">
        <v>43696</v>
      </c>
      <c r="C1093" s="2" t="s">
        <v>4367</v>
      </c>
      <c r="D1093" s="3" t="s">
        <v>1230</v>
      </c>
      <c r="E1093" s="3" t="s">
        <v>3413</v>
      </c>
      <c r="F1093" s="3" t="s">
        <v>4402</v>
      </c>
      <c r="G1093" s="17" t="str">
        <f t="shared" si="166"/>
        <v>KG-ARI-1903-00107-02502/42486046</v>
      </c>
      <c r="H1093" s="18">
        <f>IF(G1093="","",VLOOKUP(G1093,WMS!$E$3:$Q$3000,7,FALSE))</f>
        <v>16</v>
      </c>
      <c r="I1093" s="18">
        <f>IF(G1093="","",VLOOKUP(G1093,WMS!$E$3:$Q$3000,8,FALSE))</f>
        <v>1.9</v>
      </c>
      <c r="J1093" s="18">
        <f>IF(G1093="","",VLOOKUP(G1093,WMS!$E$3:$Q$3000,13,FALSE))</f>
        <v>3.0000000000000001E-3</v>
      </c>
      <c r="K1093" s="26" t="b">
        <f t="shared" si="167"/>
        <v>1</v>
      </c>
      <c r="L1093" s="7">
        <v>1</v>
      </c>
      <c r="M1093" s="27">
        <f>IF(G1093="","",VLOOKUP(G1093,WMS!$E$3:$U$3000,7,0)*L1093)</f>
        <v>16</v>
      </c>
      <c r="N1093" s="28" t="str">
        <f>IF(G1093="","",VLOOKUP(G1093,WMS!$E$3:$U$3000,17,0))</f>
        <v>A37-202</v>
      </c>
      <c r="O1093" s="29">
        <f t="shared" si="168"/>
        <v>1.9</v>
      </c>
      <c r="P1093" s="29">
        <f t="shared" si="169"/>
        <v>3.0000000000000001E-3</v>
      </c>
      <c r="Q1093" s="26" t="str">
        <f>IF(G1093="","",VLOOKUP(G1093,WMS!$E$3:$G$3000,2,FALSE))</f>
        <v>KAS19030701</v>
      </c>
      <c r="R1093" s="26" t="str">
        <f>IF(G1093="","",VLOOKUP(G1093,WMS!$E$3:$G$3000,3,FALSE))</f>
        <v>KAS1903070101</v>
      </c>
      <c r="S1093" s="17" t="str">
        <f>IF(R1093="","",VLOOKUP(R1093,CUSTOMS!$E$3:$N$2548,2,FALSE))</f>
        <v>9504909000</v>
      </c>
      <c r="T1093" s="17" t="str">
        <f>IF(R1093="","",VLOOKUP(R1093,CUSTOMS!$E$3:$N$2548,3,FALSE))</f>
        <v>彩咭A</v>
      </c>
      <c r="U1093" s="18">
        <f t="shared" si="170"/>
        <v>1.75</v>
      </c>
      <c r="V1093" s="18" t="str">
        <f>IF(R1093="","",VLOOKUP(R1093,CUSTOMS!$E$3:$N$2548,5,FALSE))</f>
        <v>千克</v>
      </c>
      <c r="W1093" s="33">
        <f>IF(R1093="","",VLOOKUP(R1093,CUSTOMS!$E$3:$N$2548,6,FALSE))</f>
        <v>15.98</v>
      </c>
      <c r="X1093" s="33">
        <f t="shared" si="171"/>
        <v>27.965</v>
      </c>
      <c r="Y1093" s="18" t="str">
        <f>IF(R1093="","",VLOOKUP(R1093,CUSTOMS!$E$3:$N$2548,8,FALSE))</f>
        <v>港币</v>
      </c>
      <c r="Z1093" s="18" t="str">
        <f>IF(R1093="","",VLOOKUP(R1093,CUSTOMS!$E$3:$N$2548,9,FALSE))</f>
        <v>中国</v>
      </c>
      <c r="AA1093" s="18" t="str">
        <f>IF(R1093="","",VLOOKUP(R1093,CUSTOMS!$E$3:$N$2548,10,FALSE))</f>
        <v>美国</v>
      </c>
      <c r="AB1093" s="33">
        <f>IF(R1093="","",VLOOKUP(G1093,WMS!$E$3:$T$3000,15,FALSE))</f>
        <v>0.109375</v>
      </c>
      <c r="AC1093" s="33">
        <f t="shared" si="172"/>
        <v>1.75</v>
      </c>
      <c r="AD1093" s="33" t="str">
        <f>IF(S1093="","",VLOOKUP(S1093,海关监管条件!$A$1:$B$3000,2,FALSE))</f>
        <v>无</v>
      </c>
    </row>
    <row r="1094" spans="1:30">
      <c r="A1094" s="2">
        <v>43692</v>
      </c>
      <c r="B1094" s="2">
        <v>43696</v>
      </c>
      <c r="C1094" s="2" t="s">
        <v>4367</v>
      </c>
      <c r="D1094" s="3" t="s">
        <v>1351</v>
      </c>
      <c r="E1094" s="3" t="s">
        <v>3478</v>
      </c>
      <c r="F1094" s="3" t="s">
        <v>3481</v>
      </c>
      <c r="G1094" s="17" t="str">
        <f t="shared" si="166"/>
        <v>KG-ARI-1903-00107-02512/42624615</v>
      </c>
      <c r="H1094" s="18">
        <f>IF(G1094="","",VLOOKUP(G1094,WMS!$E$3:$Q$3000,7,FALSE))</f>
        <v>6</v>
      </c>
      <c r="I1094" s="18">
        <f>IF(G1094="","",VLOOKUP(G1094,WMS!$E$3:$Q$3000,8,FALSE))</f>
        <v>5</v>
      </c>
      <c r="J1094" s="18">
        <f>IF(G1094="","",VLOOKUP(G1094,WMS!$E$3:$Q$3000,13,FALSE))</f>
        <v>1.6E-2</v>
      </c>
      <c r="K1094" s="26" t="b">
        <f t="shared" si="167"/>
        <v>1</v>
      </c>
      <c r="L1094" s="7">
        <v>3</v>
      </c>
      <c r="M1094" s="27">
        <f>IF(G1094="","",VLOOKUP(G1094,WMS!$E$3:$U$3000,7,0)*L1094)</f>
        <v>18</v>
      </c>
      <c r="N1094" s="28" t="str">
        <f>IF(G1094="","",VLOOKUP(G1094,WMS!$E$3:$U$3000,17,0))</f>
        <v>A18-201</v>
      </c>
      <c r="O1094" s="29">
        <f t="shared" si="168"/>
        <v>15</v>
      </c>
      <c r="P1094" s="29">
        <f t="shared" si="169"/>
        <v>4.8000000000000001E-2</v>
      </c>
      <c r="Q1094" s="26" t="str">
        <f>IF(G1094="","",VLOOKUP(G1094,WMS!$E$3:$G$3000,2,FALSE))</f>
        <v>KAS19031406</v>
      </c>
      <c r="R1094" s="26" t="str">
        <f>IF(G1094="","",VLOOKUP(G1094,WMS!$E$3:$G$3000,3,FALSE))</f>
        <v>KAS1903140601</v>
      </c>
      <c r="S1094" s="17" t="str">
        <f>IF(R1094="","",VLOOKUP(R1094,CUSTOMS!$E$3:$N$2548,2,FALSE))</f>
        <v>3926909090</v>
      </c>
      <c r="T1094" s="17" t="str">
        <f>IF(R1094="","",VLOOKUP(R1094,CUSTOMS!$E$3:$N$2548,3,FALSE))</f>
        <v>宠物胶垫</v>
      </c>
      <c r="U1094" s="18">
        <f t="shared" si="170"/>
        <v>18</v>
      </c>
      <c r="V1094" s="18" t="str">
        <f>IF(R1094="","",VLOOKUP(R1094,CUSTOMS!$E$3:$N$2548,5,FALSE))</f>
        <v>个</v>
      </c>
      <c r="W1094" s="33">
        <f>IF(R1094="","",VLOOKUP(R1094,CUSTOMS!$E$3:$N$2548,6,FALSE))</f>
        <v>2.31</v>
      </c>
      <c r="X1094" s="33">
        <f t="shared" si="171"/>
        <v>41.58</v>
      </c>
      <c r="Y1094" s="18" t="str">
        <f>IF(R1094="","",VLOOKUP(R1094,CUSTOMS!$E$3:$N$2548,8,FALSE))</f>
        <v>美元</v>
      </c>
      <c r="Z1094" s="18" t="str">
        <f>IF(R1094="","",VLOOKUP(R1094,CUSTOMS!$E$3:$N$2548,9,FALSE))</f>
        <v>中国</v>
      </c>
      <c r="AA1094" s="18" t="str">
        <f>IF(R1094="","",VLOOKUP(R1094,CUSTOMS!$E$3:$N$2548,10,FALSE))</f>
        <v>美国</v>
      </c>
      <c r="AB1094" s="33">
        <f>IF(R1094="","",VLOOKUP(G1094,WMS!$E$3:$T$3000,15,FALSE))</f>
        <v>0.76666666666666672</v>
      </c>
      <c r="AC1094" s="33">
        <f t="shared" si="172"/>
        <v>13.8</v>
      </c>
      <c r="AD1094" s="33" t="str">
        <f>IF(S1094="","",VLOOKUP(S1094,海关监管条件!$A$1:$B$3000,2,FALSE))</f>
        <v>无</v>
      </c>
    </row>
    <row r="1095" spans="1:30">
      <c r="A1095" s="2">
        <v>43692</v>
      </c>
      <c r="B1095" s="2">
        <v>43696</v>
      </c>
      <c r="C1095" s="2" t="s">
        <v>4367</v>
      </c>
      <c r="D1095" s="3" t="s">
        <v>1470</v>
      </c>
      <c r="E1095" s="3" t="s">
        <v>3528</v>
      </c>
      <c r="F1095" s="3" t="s">
        <v>4331</v>
      </c>
      <c r="G1095" s="17" t="str">
        <f t="shared" si="166"/>
        <v>KG-ARI-1903-00107-02529/41697160</v>
      </c>
      <c r="H1095" s="18">
        <f>IF(G1095="","",VLOOKUP(G1095,WMS!$E$3:$Q$3000,7,FALSE))</f>
        <v>6</v>
      </c>
      <c r="I1095" s="18">
        <f>IF(G1095="","",VLOOKUP(G1095,WMS!$E$3:$Q$3000,8,FALSE))</f>
        <v>15.2</v>
      </c>
      <c r="J1095" s="18">
        <f>IF(G1095="","",VLOOKUP(G1095,WMS!$E$3:$Q$3000,13,FALSE))</f>
        <v>6.4000000000000001E-2</v>
      </c>
      <c r="K1095" s="26" t="b">
        <f t="shared" si="167"/>
        <v>1</v>
      </c>
      <c r="L1095" s="7">
        <v>4</v>
      </c>
      <c r="M1095" s="27">
        <f>IF(G1095="","",VLOOKUP(G1095,WMS!$E$3:$U$3000,7,0)*L1095)</f>
        <v>24</v>
      </c>
      <c r="N1095" s="28" t="str">
        <f>IF(G1095="","",VLOOKUP(G1095,WMS!$E$3:$U$3000,17,0))</f>
        <v>A26-201</v>
      </c>
      <c r="O1095" s="29">
        <f t="shared" si="168"/>
        <v>60.8</v>
      </c>
      <c r="P1095" s="29">
        <f t="shared" si="169"/>
        <v>0.25600000000000001</v>
      </c>
      <c r="Q1095" s="26" t="str">
        <f>IF(G1095="","",VLOOKUP(G1095,WMS!$E$3:$G$3000,2,FALSE))</f>
        <v>KAS19032103</v>
      </c>
      <c r="R1095" s="26" t="str">
        <f>IF(G1095="","",VLOOKUP(G1095,WMS!$E$3:$G$3000,3,FALSE))</f>
        <v>KAS1903210304</v>
      </c>
      <c r="S1095" s="17" t="str">
        <f>IF(R1095="","",VLOOKUP(R1095,CUSTOMS!$E$3:$N$2548,2,FALSE))</f>
        <v>9403200000</v>
      </c>
      <c r="T1095" s="17" t="str">
        <f>IF(R1095="","",VLOOKUP(R1095,CUSTOMS!$E$3:$N$2548,3,FALSE))</f>
        <v>铁制衣帽架</v>
      </c>
      <c r="U1095" s="18">
        <f t="shared" si="170"/>
        <v>24</v>
      </c>
      <c r="V1095" s="18" t="str">
        <f>IF(R1095="","",VLOOKUP(R1095,CUSTOMS!$E$3:$N$2548,5,FALSE))</f>
        <v>只</v>
      </c>
      <c r="W1095" s="33">
        <f>IF(R1095="","",VLOOKUP(R1095,CUSTOMS!$E$3:$N$2548,6,FALSE))</f>
        <v>5.21</v>
      </c>
      <c r="X1095" s="33">
        <f t="shared" si="171"/>
        <v>125.03999999999999</v>
      </c>
      <c r="Y1095" s="18" t="str">
        <f>IF(R1095="","",VLOOKUP(R1095,CUSTOMS!$E$3:$N$2548,8,FALSE))</f>
        <v>美元</v>
      </c>
      <c r="Z1095" s="18" t="str">
        <f>IF(R1095="","",VLOOKUP(R1095,CUSTOMS!$E$3:$N$2548,9,FALSE))</f>
        <v>中国</v>
      </c>
      <c r="AA1095" s="18" t="str">
        <f>IF(R1095="","",VLOOKUP(R1095,CUSTOMS!$E$3:$N$2548,10,FALSE))</f>
        <v>美国</v>
      </c>
      <c r="AB1095" s="33">
        <f>IF(R1095="","",VLOOKUP(G1095,WMS!$E$3:$T$3000,15,FALSE))</f>
        <v>2.1333333333333333</v>
      </c>
      <c r="AC1095" s="33">
        <f t="shared" si="172"/>
        <v>51.2</v>
      </c>
      <c r="AD1095" s="33" t="str">
        <f>IF(S1095="","",VLOOKUP(S1095,海关监管条件!$A$1:$B$3000,2,FALSE))</f>
        <v xml:space="preserve">无 </v>
      </c>
    </row>
    <row r="1096" spans="1:30">
      <c r="A1096" s="2">
        <v>43692</v>
      </c>
      <c r="B1096" s="2">
        <v>43696</v>
      </c>
      <c r="C1096" s="2" t="s">
        <v>4367</v>
      </c>
      <c r="D1096" s="3" t="s">
        <v>1470</v>
      </c>
      <c r="E1096" s="3" t="s">
        <v>3528</v>
      </c>
      <c r="F1096" s="3" t="s">
        <v>4332</v>
      </c>
      <c r="G1096" s="17" t="str">
        <f t="shared" si="166"/>
        <v>KG-ARI-1903-00107-02529/42194866</v>
      </c>
      <c r="H1096" s="18">
        <f>IF(G1096="","",VLOOKUP(G1096,WMS!$E$3:$Q$3000,7,FALSE))</f>
        <v>6</v>
      </c>
      <c r="I1096" s="18">
        <f>IF(G1096="","",VLOOKUP(G1096,WMS!$E$3:$Q$3000,8,FALSE))</f>
        <v>12.2</v>
      </c>
      <c r="J1096" s="18">
        <f>IF(G1096="","",VLOOKUP(G1096,WMS!$E$3:$Q$3000,13,FALSE))</f>
        <v>5.8000000000000003E-2</v>
      </c>
      <c r="K1096" s="26" t="b">
        <f t="shared" si="167"/>
        <v>1</v>
      </c>
      <c r="L1096" s="7">
        <v>3</v>
      </c>
      <c r="M1096" s="27">
        <f>IF(G1096="","",VLOOKUP(G1096,WMS!$E$3:$U$3000,7,0)*L1096)</f>
        <v>18</v>
      </c>
      <c r="N1096" s="28" t="str">
        <f>IF(G1096="","",VLOOKUP(G1096,WMS!$E$3:$U$3000,17,0))</f>
        <v>A25－202</v>
      </c>
      <c r="O1096" s="29">
        <f t="shared" si="168"/>
        <v>36.599999999999994</v>
      </c>
      <c r="P1096" s="29">
        <f t="shared" si="169"/>
        <v>0.17400000000000002</v>
      </c>
      <c r="Q1096" s="26" t="str">
        <f>IF(G1096="","",VLOOKUP(G1096,WMS!$E$3:$G$3000,2,FALSE))</f>
        <v>KAS19032103</v>
      </c>
      <c r="R1096" s="26" t="str">
        <f>IF(G1096="","",VLOOKUP(G1096,WMS!$E$3:$G$3000,3,FALSE))</f>
        <v>KAS1903210301</v>
      </c>
      <c r="S1096" s="17" t="str">
        <f>IF(R1096="","",VLOOKUP(R1096,CUSTOMS!$E$3:$N$2548,2,FALSE))</f>
        <v>9403200000</v>
      </c>
      <c r="T1096" s="17" t="str">
        <f>IF(R1096="","",VLOOKUP(R1096,CUSTOMS!$E$3:$N$2548,3,FALSE))</f>
        <v>铁制挂衣架</v>
      </c>
      <c r="U1096" s="18">
        <f t="shared" si="170"/>
        <v>18</v>
      </c>
      <c r="V1096" s="18" t="str">
        <f>IF(R1096="","",VLOOKUP(R1096,CUSTOMS!$E$3:$N$2548,5,FALSE))</f>
        <v>只</v>
      </c>
      <c r="W1096" s="33">
        <f>IF(R1096="","",VLOOKUP(R1096,CUSTOMS!$E$3:$N$2548,6,FALSE))</f>
        <v>4.5199999999999996</v>
      </c>
      <c r="X1096" s="33">
        <f t="shared" si="171"/>
        <v>81.359999999999985</v>
      </c>
      <c r="Y1096" s="18" t="str">
        <f>IF(R1096="","",VLOOKUP(R1096,CUSTOMS!$E$3:$N$2548,8,FALSE))</f>
        <v>美元</v>
      </c>
      <c r="Z1096" s="18" t="str">
        <f>IF(R1096="","",VLOOKUP(R1096,CUSTOMS!$E$3:$N$2548,9,FALSE))</f>
        <v>中国</v>
      </c>
      <c r="AA1096" s="18" t="str">
        <f>IF(R1096="","",VLOOKUP(R1096,CUSTOMS!$E$3:$N$2548,10,FALSE))</f>
        <v>美国</v>
      </c>
      <c r="AB1096" s="33">
        <f>IF(R1096="","",VLOOKUP(G1096,WMS!$E$3:$T$3000,15,FALSE))</f>
        <v>1.7133333333333332</v>
      </c>
      <c r="AC1096" s="33">
        <f t="shared" si="172"/>
        <v>30.839999999999996</v>
      </c>
      <c r="AD1096" s="33" t="str">
        <f>IF(S1096="","",VLOOKUP(S1096,海关监管条件!$A$1:$B$3000,2,FALSE))</f>
        <v xml:space="preserve">无 </v>
      </c>
    </row>
    <row r="1097" spans="1:30">
      <c r="A1097" s="2">
        <v>43692</v>
      </c>
      <c r="B1097" s="2">
        <v>43696</v>
      </c>
      <c r="C1097" s="2" t="s">
        <v>4367</v>
      </c>
      <c r="D1097" s="3" t="s">
        <v>1470</v>
      </c>
      <c r="E1097" s="3" t="s">
        <v>3528</v>
      </c>
      <c r="F1097" s="3" t="s">
        <v>4333</v>
      </c>
      <c r="G1097" s="17" t="str">
        <f t="shared" ref="G1097:G1160" si="173">IF(F1097="","",E1097&amp;"/"&amp;F1097)</f>
        <v>KG-ARI-1903-00107-02529/42194903</v>
      </c>
      <c r="H1097" s="18">
        <f>IF(G1097="","",VLOOKUP(G1097,WMS!$E$3:$Q$3000,7,FALSE))</f>
        <v>4</v>
      </c>
      <c r="I1097" s="18">
        <f>IF(G1097="","",VLOOKUP(G1097,WMS!$E$3:$Q$3000,8,FALSE))</f>
        <v>17.2</v>
      </c>
      <c r="J1097" s="18">
        <f>IF(G1097="","",VLOOKUP(G1097,WMS!$E$3:$Q$3000,13,FALSE))</f>
        <v>7.8E-2</v>
      </c>
      <c r="K1097" s="26" t="b">
        <f t="shared" ref="K1097:K1160" si="174">IF(M1097="","",EXACT(H1097,M1097/L1097))</f>
        <v>1</v>
      </c>
      <c r="L1097" s="7">
        <v>5</v>
      </c>
      <c r="M1097" s="27">
        <f>IF(G1097="","",VLOOKUP(G1097,WMS!$E$3:$U$3000,7,0)*L1097)</f>
        <v>20</v>
      </c>
      <c r="N1097" s="28" t="str">
        <f>IF(G1097="","",VLOOKUP(G1097,WMS!$E$3:$U$3000,17,0))</f>
        <v>A26-201</v>
      </c>
      <c r="O1097" s="29">
        <f t="shared" si="168"/>
        <v>86</v>
      </c>
      <c r="P1097" s="29">
        <f t="shared" si="169"/>
        <v>0.39</v>
      </c>
      <c r="Q1097" s="26" t="str">
        <f>IF(G1097="","",VLOOKUP(G1097,WMS!$E$3:$G$3000,2,FALSE))</f>
        <v>KAS19032103</v>
      </c>
      <c r="R1097" s="26" t="str">
        <f>IF(G1097="","",VLOOKUP(G1097,WMS!$E$3:$G$3000,3,FALSE))</f>
        <v>KAS1903210305</v>
      </c>
      <c r="S1097" s="17" t="str">
        <f>IF(R1097="","",VLOOKUP(R1097,CUSTOMS!$E$3:$N$2548,2,FALSE))</f>
        <v>9403200000</v>
      </c>
      <c r="T1097" s="17" t="str">
        <f>IF(R1097="","",VLOOKUP(R1097,CUSTOMS!$E$3:$N$2548,3,FALSE))</f>
        <v>铁制伸缩挂衣架</v>
      </c>
      <c r="U1097" s="18">
        <f t="shared" si="170"/>
        <v>20</v>
      </c>
      <c r="V1097" s="18" t="str">
        <f>IF(R1097="","",VLOOKUP(R1097,CUSTOMS!$E$3:$N$2548,5,FALSE))</f>
        <v>只</v>
      </c>
      <c r="W1097" s="33">
        <f>IF(R1097="","",VLOOKUP(R1097,CUSTOMS!$E$3:$N$2548,6,FALSE))</f>
        <v>9.3699999999999992</v>
      </c>
      <c r="X1097" s="33">
        <f t="shared" si="171"/>
        <v>187.39999999999998</v>
      </c>
      <c r="Y1097" s="18" t="str">
        <f>IF(R1097="","",VLOOKUP(R1097,CUSTOMS!$E$3:$N$2548,8,FALSE))</f>
        <v>美元</v>
      </c>
      <c r="Z1097" s="18" t="str">
        <f>IF(R1097="","",VLOOKUP(R1097,CUSTOMS!$E$3:$N$2548,9,FALSE))</f>
        <v>中国</v>
      </c>
      <c r="AA1097" s="18" t="str">
        <f>IF(R1097="","",VLOOKUP(R1097,CUSTOMS!$E$3:$N$2548,10,FALSE))</f>
        <v>美国</v>
      </c>
      <c r="AB1097" s="33">
        <f>IF(R1097="","",VLOOKUP(G1097,WMS!$E$3:$T$3000,15,FALSE))</f>
        <v>3.1399999999999997</v>
      </c>
      <c r="AC1097" s="33">
        <f t="shared" si="172"/>
        <v>62.8</v>
      </c>
      <c r="AD1097" s="33" t="str">
        <f>IF(S1097="","",VLOOKUP(S1097,海关监管条件!$A$1:$B$3000,2,FALSE))</f>
        <v xml:space="preserve">无 </v>
      </c>
    </row>
    <row r="1098" spans="1:30">
      <c r="A1098" s="2">
        <v>43692</v>
      </c>
      <c r="B1098" s="2">
        <v>43696</v>
      </c>
      <c r="C1098" s="2" t="s">
        <v>4367</v>
      </c>
      <c r="D1098" s="3" t="s">
        <v>1470</v>
      </c>
      <c r="E1098" s="3" t="s">
        <v>3528</v>
      </c>
      <c r="F1098" s="3" t="s">
        <v>4334</v>
      </c>
      <c r="G1098" s="17" t="str">
        <f t="shared" si="173"/>
        <v>KG-ARI-1903-00107-02529/42194910</v>
      </c>
      <c r="H1098" s="18">
        <f>IF(G1098="","",VLOOKUP(G1098,WMS!$E$3:$Q$3000,7,FALSE))</f>
        <v>6</v>
      </c>
      <c r="I1098" s="18">
        <f>IF(G1098="","",VLOOKUP(G1098,WMS!$E$3:$Q$3000,8,FALSE))</f>
        <v>10.8</v>
      </c>
      <c r="J1098" s="18">
        <f>IF(G1098="","",VLOOKUP(G1098,WMS!$E$3:$Q$3000,13,FALSE))</f>
        <v>6.7000000000000004E-2</v>
      </c>
      <c r="K1098" s="26" t="b">
        <f t="shared" si="174"/>
        <v>1</v>
      </c>
      <c r="L1098" s="7">
        <v>3</v>
      </c>
      <c r="M1098" s="27">
        <f>IF(G1098="","",VLOOKUP(G1098,WMS!$E$3:$U$3000,7,0)*L1098)</f>
        <v>18</v>
      </c>
      <c r="N1098" s="28" t="str">
        <f>IF(G1098="","",VLOOKUP(G1098,WMS!$E$3:$U$3000,17,0))</f>
        <v>A25-302</v>
      </c>
      <c r="O1098" s="29">
        <f t="shared" si="168"/>
        <v>32.400000000000006</v>
      </c>
      <c r="P1098" s="29">
        <f t="shared" si="169"/>
        <v>0.20100000000000001</v>
      </c>
      <c r="Q1098" s="26" t="str">
        <f>IF(G1098="","",VLOOKUP(G1098,WMS!$E$3:$G$3000,2,FALSE))</f>
        <v>KAS19032103</v>
      </c>
      <c r="R1098" s="26" t="str">
        <f>IF(G1098="","",VLOOKUP(G1098,WMS!$E$3:$G$3000,3,FALSE))</f>
        <v>KAS1903210302</v>
      </c>
      <c r="S1098" s="17" t="str">
        <f>IF(R1098="","",VLOOKUP(R1098,CUSTOMS!$E$3:$N$2548,2,FALSE))</f>
        <v>9403200000</v>
      </c>
      <c r="T1098" s="17" t="str">
        <f>IF(R1098="","",VLOOKUP(R1098,CUSTOMS!$E$3:$N$2548,3,FALSE))</f>
        <v>铁制挂衣架</v>
      </c>
      <c r="U1098" s="18">
        <f t="shared" si="170"/>
        <v>18</v>
      </c>
      <c r="V1098" s="18" t="str">
        <f>IF(R1098="","",VLOOKUP(R1098,CUSTOMS!$E$3:$N$2548,5,FALSE))</f>
        <v>只</v>
      </c>
      <c r="W1098" s="33">
        <f>IF(R1098="","",VLOOKUP(R1098,CUSTOMS!$E$3:$N$2548,6,FALSE))</f>
        <v>3.68</v>
      </c>
      <c r="X1098" s="33">
        <f t="shared" si="171"/>
        <v>66.240000000000009</v>
      </c>
      <c r="Y1098" s="18" t="str">
        <f>IF(R1098="","",VLOOKUP(R1098,CUSTOMS!$E$3:$N$2548,8,FALSE))</f>
        <v>美元</v>
      </c>
      <c r="Z1098" s="18" t="str">
        <f>IF(R1098="","",VLOOKUP(R1098,CUSTOMS!$E$3:$N$2548,9,FALSE))</f>
        <v>中国</v>
      </c>
      <c r="AA1098" s="18" t="str">
        <f>IF(R1098="","",VLOOKUP(R1098,CUSTOMS!$E$3:$N$2548,10,FALSE))</f>
        <v>美国</v>
      </c>
      <c r="AB1098" s="33">
        <f>IF(R1098="","",VLOOKUP(G1098,WMS!$E$3:$T$3000,15,FALSE))</f>
        <v>1.4400000000000002</v>
      </c>
      <c r="AC1098" s="33">
        <f t="shared" si="172"/>
        <v>25.92</v>
      </c>
      <c r="AD1098" s="33" t="str">
        <f>IF(S1098="","",VLOOKUP(S1098,海关监管条件!$A$1:$B$3000,2,FALSE))</f>
        <v xml:space="preserve">无 </v>
      </c>
    </row>
    <row r="1099" spans="1:30">
      <c r="A1099" s="2">
        <v>43692</v>
      </c>
      <c r="B1099" s="2">
        <v>43696</v>
      </c>
      <c r="C1099" s="2" t="s">
        <v>4367</v>
      </c>
      <c r="D1099" s="3" t="s">
        <v>1470</v>
      </c>
      <c r="E1099" s="3" t="s">
        <v>3528</v>
      </c>
      <c r="F1099" s="3" t="s">
        <v>4234</v>
      </c>
      <c r="G1099" s="17" t="str">
        <f t="shared" si="173"/>
        <v>KG-ARI-1903-00107-02529/42195382</v>
      </c>
      <c r="H1099" s="18">
        <f>IF(G1099="","",VLOOKUP(G1099,WMS!$E$3:$Q$3000,7,FALSE))</f>
        <v>4</v>
      </c>
      <c r="I1099" s="18">
        <f>IF(G1099="","",VLOOKUP(G1099,WMS!$E$3:$Q$3000,8,FALSE))</f>
        <v>8.75</v>
      </c>
      <c r="J1099" s="18">
        <f>IF(G1099="","",VLOOKUP(G1099,WMS!$E$3:$Q$3000,13,FALSE))</f>
        <v>8.5000000000000006E-2</v>
      </c>
      <c r="K1099" s="26" t="b">
        <f t="shared" si="174"/>
        <v>1</v>
      </c>
      <c r="L1099" s="7">
        <v>4</v>
      </c>
      <c r="M1099" s="27">
        <f>IF(G1099="","",VLOOKUP(G1099,WMS!$E$3:$U$3000,7,0)*L1099)</f>
        <v>16</v>
      </c>
      <c r="N1099" s="28" t="str">
        <f>IF(G1099="","",VLOOKUP(G1099,WMS!$E$3:$U$3000,17,0))</f>
        <v>A25-201</v>
      </c>
      <c r="O1099" s="29">
        <f t="shared" si="168"/>
        <v>35</v>
      </c>
      <c r="P1099" s="29">
        <f t="shared" si="169"/>
        <v>0.34</v>
      </c>
      <c r="Q1099" s="26" t="str">
        <f>IF(G1099="","",VLOOKUP(G1099,WMS!$E$3:$G$3000,2,FALSE))</f>
        <v>KAS19032101</v>
      </c>
      <c r="R1099" s="26" t="str">
        <f>IF(G1099="","",VLOOKUP(G1099,WMS!$E$3:$G$3000,3,FALSE))</f>
        <v>KAS1903210113</v>
      </c>
      <c r="S1099" s="17" t="str">
        <f>IF(R1099="","",VLOOKUP(R1099,CUSTOMS!$E$3:$N$2548,2,FALSE))</f>
        <v>9403200000</v>
      </c>
      <c r="T1099" s="17" t="str">
        <f>IF(R1099="","",VLOOKUP(R1099,CUSTOMS!$E$3:$N$2548,3,FALSE))</f>
        <v>铁制鞋架</v>
      </c>
      <c r="U1099" s="18">
        <f t="shared" si="170"/>
        <v>16</v>
      </c>
      <c r="V1099" s="18" t="str">
        <f>IF(R1099="","",VLOOKUP(R1099,CUSTOMS!$E$3:$N$2548,5,FALSE))</f>
        <v>只</v>
      </c>
      <c r="W1099" s="33">
        <f>IF(R1099="","",VLOOKUP(R1099,CUSTOMS!$E$3:$N$2548,6,FALSE))</f>
        <v>3.97</v>
      </c>
      <c r="X1099" s="33">
        <f t="shared" si="171"/>
        <v>63.52</v>
      </c>
      <c r="Y1099" s="18" t="str">
        <f>IF(R1099="","",VLOOKUP(R1099,CUSTOMS!$E$3:$N$2548,8,FALSE))</f>
        <v>美元</v>
      </c>
      <c r="Z1099" s="18" t="str">
        <f>IF(R1099="","",VLOOKUP(R1099,CUSTOMS!$E$3:$N$2548,9,FALSE))</f>
        <v>中国</v>
      </c>
      <c r="AA1099" s="18" t="str">
        <f>IF(R1099="","",VLOOKUP(R1099,CUSTOMS!$E$3:$N$2548,10,FALSE))</f>
        <v>美国</v>
      </c>
      <c r="AB1099" s="33">
        <f>IF(R1099="","",VLOOKUP(G1099,WMS!$E$3:$T$3000,15,FALSE))</f>
        <v>2.15</v>
      </c>
      <c r="AC1099" s="33">
        <f t="shared" si="172"/>
        <v>34.4</v>
      </c>
      <c r="AD1099" s="33" t="str">
        <f>IF(S1099="","",VLOOKUP(S1099,海关监管条件!$A$1:$B$3000,2,FALSE))</f>
        <v xml:space="preserve">无 </v>
      </c>
    </row>
    <row r="1100" spans="1:30">
      <c r="A1100" s="2">
        <v>43692</v>
      </c>
      <c r="B1100" s="2">
        <v>43696</v>
      </c>
      <c r="C1100" s="2" t="s">
        <v>4367</v>
      </c>
      <c r="D1100" s="3" t="s">
        <v>1470</v>
      </c>
      <c r="E1100" s="3" t="s">
        <v>3528</v>
      </c>
      <c r="F1100" s="3" t="s">
        <v>4265</v>
      </c>
      <c r="G1100" s="17" t="str">
        <f t="shared" si="173"/>
        <v>KG-ARI-1903-00107-02529/42285236</v>
      </c>
      <c r="H1100" s="18">
        <f>IF(G1100="","",VLOOKUP(G1100,WMS!$E$3:$Q$3000,7,FALSE))</f>
        <v>6</v>
      </c>
      <c r="I1100" s="18">
        <f>IF(G1100="","",VLOOKUP(G1100,WMS!$E$3:$Q$3000,8,FALSE))</f>
        <v>4.5</v>
      </c>
      <c r="J1100" s="18">
        <f>IF(G1100="","",VLOOKUP(G1100,WMS!$E$3:$Q$3000,13,FALSE))</f>
        <v>5.8999999999999997E-2</v>
      </c>
      <c r="K1100" s="26" t="b">
        <f t="shared" si="174"/>
        <v>1</v>
      </c>
      <c r="L1100" s="7">
        <v>1</v>
      </c>
      <c r="M1100" s="27">
        <f>IF(G1100="","",VLOOKUP(G1100,WMS!$E$3:$U$3000,7,0)*L1100)</f>
        <v>6</v>
      </c>
      <c r="N1100" s="28" t="str">
        <f>IF(G1100="","",VLOOKUP(G1100,WMS!$E$3:$U$3000,17,0))</f>
        <v>A26-202</v>
      </c>
      <c r="O1100" s="29">
        <f t="shared" si="168"/>
        <v>4.5</v>
      </c>
      <c r="P1100" s="29">
        <f t="shared" si="169"/>
        <v>5.8999999999999997E-2</v>
      </c>
      <c r="Q1100" s="26" t="str">
        <f>IF(G1100="","",VLOOKUP(G1100,WMS!$E$3:$G$3000,2,FALSE))</f>
        <v>KAS19032103</v>
      </c>
      <c r="R1100" s="26" t="str">
        <f>IF(G1100="","",VLOOKUP(G1100,WMS!$E$3:$G$3000,3,FALSE))</f>
        <v>KAS1903210308</v>
      </c>
      <c r="S1100" s="17" t="str">
        <f>IF(R1100="","",VLOOKUP(R1100,CUSTOMS!$E$3:$N$2548,2,FALSE))</f>
        <v>7323990000</v>
      </c>
      <c r="T1100" s="17" t="str">
        <f>IF(R1100="","",VLOOKUP(R1100,CUSTOMS!$E$3:$N$2548,3,FALSE))</f>
        <v>铁制垃圾桶</v>
      </c>
      <c r="U1100" s="18">
        <f t="shared" si="170"/>
        <v>6</v>
      </c>
      <c r="V1100" s="18" t="str">
        <f>IF(R1100="","",VLOOKUP(R1100,CUSTOMS!$E$3:$N$2548,5,FALSE))</f>
        <v>只</v>
      </c>
      <c r="W1100" s="33">
        <f>IF(R1100="","",VLOOKUP(R1100,CUSTOMS!$E$3:$N$2548,6,FALSE))</f>
        <v>1.8</v>
      </c>
      <c r="X1100" s="33">
        <f t="shared" si="171"/>
        <v>10.8</v>
      </c>
      <c r="Y1100" s="18" t="str">
        <f>IF(R1100="","",VLOOKUP(R1100,CUSTOMS!$E$3:$N$2548,8,FALSE))</f>
        <v>美元</v>
      </c>
      <c r="Z1100" s="18" t="str">
        <f>IF(R1100="","",VLOOKUP(R1100,CUSTOMS!$E$3:$N$2548,9,FALSE))</f>
        <v>中国</v>
      </c>
      <c r="AA1100" s="18" t="str">
        <f>IF(R1100="","",VLOOKUP(R1100,CUSTOMS!$E$3:$N$2548,10,FALSE))</f>
        <v>美国</v>
      </c>
      <c r="AB1100" s="33">
        <f>IF(R1100="","",VLOOKUP(G1100,WMS!$E$3:$T$3000,15,FALSE))</f>
        <v>0.6166666666666667</v>
      </c>
      <c r="AC1100" s="33">
        <f t="shared" si="172"/>
        <v>3.7</v>
      </c>
      <c r="AD1100" s="33" t="str">
        <f>IF(S1100="","",VLOOKUP(S1100,海关监管条件!$A$1:$B$3000,2,FALSE))</f>
        <v>A</v>
      </c>
    </row>
    <row r="1101" spans="1:30">
      <c r="A1101" s="2">
        <v>43692</v>
      </c>
      <c r="B1101" s="2">
        <v>43696</v>
      </c>
      <c r="C1101" s="2" t="s">
        <v>4367</v>
      </c>
      <c r="D1101" s="3" t="s">
        <v>1470</v>
      </c>
      <c r="E1101" s="3" t="s">
        <v>3528</v>
      </c>
      <c r="F1101" s="3" t="s">
        <v>4335</v>
      </c>
      <c r="G1101" s="17" t="str">
        <f t="shared" si="173"/>
        <v>KG-ARI-1903-00107-02529/42698036</v>
      </c>
      <c r="H1101" s="18">
        <f>IF(G1101="","",VLOOKUP(G1101,WMS!$E$3:$Q$3000,7,FALSE))</f>
        <v>6</v>
      </c>
      <c r="I1101" s="18">
        <f>IF(G1101="","",VLOOKUP(G1101,WMS!$E$3:$Q$3000,8,FALSE))</f>
        <v>1.5</v>
      </c>
      <c r="J1101" s="18">
        <f>IF(G1101="","",VLOOKUP(G1101,WMS!$E$3:$Q$3000,13,FALSE))</f>
        <v>8.9999999999999993E-3</v>
      </c>
      <c r="K1101" s="26" t="b">
        <f t="shared" si="174"/>
        <v>1</v>
      </c>
      <c r="L1101" s="7">
        <v>5</v>
      </c>
      <c r="M1101" s="27">
        <f>IF(G1101="","",VLOOKUP(G1101,WMS!$E$3:$U$3000,7,0)*L1101)</f>
        <v>30</v>
      </c>
      <c r="N1101" s="28" t="str">
        <f>IF(G1101="","",VLOOKUP(G1101,WMS!$E$3:$U$3000,17,0))</f>
        <v>A25-102</v>
      </c>
      <c r="O1101" s="29">
        <f t="shared" si="168"/>
        <v>7.5</v>
      </c>
      <c r="P1101" s="29">
        <f t="shared" si="169"/>
        <v>4.4999999999999998E-2</v>
      </c>
      <c r="Q1101" s="26" t="str">
        <f>IF(G1101="","",VLOOKUP(G1101,WMS!$E$3:$G$3000,2,FALSE))</f>
        <v>KAS19032101</v>
      </c>
      <c r="R1101" s="26" t="str">
        <f>IF(G1101="","",VLOOKUP(G1101,WMS!$E$3:$G$3000,3,FALSE))</f>
        <v>KAS1903210101</v>
      </c>
      <c r="S1101" s="17" t="str">
        <f>IF(R1101="","",VLOOKUP(R1101,CUSTOMS!$E$3:$N$2548,2,FALSE))</f>
        <v>4421919090</v>
      </c>
      <c r="T1101" s="17" t="str">
        <f>IF(R1101="","",VLOOKUP(R1101,CUSTOMS!$E$3:$N$2548,3,FALSE))</f>
        <v>竹制液瓶</v>
      </c>
      <c r="U1101" s="18">
        <f t="shared" si="170"/>
        <v>30</v>
      </c>
      <c r="V1101" s="18" t="str">
        <f>IF(R1101="","",VLOOKUP(R1101,CUSTOMS!$E$3:$N$2548,5,FALSE))</f>
        <v>只</v>
      </c>
      <c r="W1101" s="33">
        <f>IF(R1101="","",VLOOKUP(R1101,CUSTOMS!$E$3:$N$2548,6,FALSE))</f>
        <v>1.56</v>
      </c>
      <c r="X1101" s="33">
        <f t="shared" si="171"/>
        <v>46.800000000000004</v>
      </c>
      <c r="Y1101" s="18" t="str">
        <f>IF(R1101="","",VLOOKUP(R1101,CUSTOMS!$E$3:$N$2548,8,FALSE))</f>
        <v>美元</v>
      </c>
      <c r="Z1101" s="18" t="str">
        <f>IF(R1101="","",VLOOKUP(R1101,CUSTOMS!$E$3:$N$2548,9,FALSE))</f>
        <v>中国</v>
      </c>
      <c r="AA1101" s="18" t="str">
        <f>IF(R1101="","",VLOOKUP(R1101,CUSTOMS!$E$3:$N$2548,10,FALSE))</f>
        <v>美国</v>
      </c>
      <c r="AB1101" s="33">
        <f>IF(R1101="","",VLOOKUP(G1101,WMS!$E$3:$T$3000,15,FALSE))</f>
        <v>0.22333333333333336</v>
      </c>
      <c r="AC1101" s="33">
        <f t="shared" si="172"/>
        <v>6.7000000000000011</v>
      </c>
      <c r="AD1101" s="33" t="str">
        <f>IF(S1101="","",VLOOKUP(S1101,海关监管条件!$A$1:$B$3000,2,FALSE))</f>
        <v>AB</v>
      </c>
    </row>
    <row r="1102" spans="1:30">
      <c r="A1102" s="2">
        <v>43692</v>
      </c>
      <c r="B1102" s="2">
        <v>43696</v>
      </c>
      <c r="C1102" s="2" t="s">
        <v>4367</v>
      </c>
      <c r="D1102" s="3" t="s">
        <v>1470</v>
      </c>
      <c r="E1102" s="3" t="s">
        <v>3528</v>
      </c>
      <c r="F1102" s="3" t="s">
        <v>4336</v>
      </c>
      <c r="G1102" s="17" t="str">
        <f t="shared" si="173"/>
        <v>KG-ARI-1903-00107-02529/42717904</v>
      </c>
      <c r="H1102" s="18">
        <f>IF(G1102="","",VLOOKUP(G1102,WMS!$E$3:$Q$3000,7,FALSE))</f>
        <v>6</v>
      </c>
      <c r="I1102" s="18">
        <f>IF(G1102="","",VLOOKUP(G1102,WMS!$E$3:$Q$3000,8,FALSE))</f>
        <v>3.4</v>
      </c>
      <c r="J1102" s="18">
        <f>IF(G1102="","",VLOOKUP(G1102,WMS!$E$3:$Q$3000,13,FALSE))</f>
        <v>3.6999999999999998E-2</v>
      </c>
      <c r="K1102" s="26" t="b">
        <f t="shared" si="174"/>
        <v>1</v>
      </c>
      <c r="L1102" s="7">
        <v>4</v>
      </c>
      <c r="M1102" s="27">
        <f>IF(G1102="","",VLOOKUP(G1102,WMS!$E$3:$U$3000,7,0)*L1102)</f>
        <v>24</v>
      </c>
      <c r="N1102" s="28" t="str">
        <f>IF(G1102="","",VLOOKUP(G1102,WMS!$E$3:$U$3000,17,0))</f>
        <v>A25-201</v>
      </c>
      <c r="O1102" s="29">
        <f t="shared" si="168"/>
        <v>13.6</v>
      </c>
      <c r="P1102" s="29">
        <f t="shared" si="169"/>
        <v>0.14799999999999999</v>
      </c>
      <c r="Q1102" s="26" t="str">
        <f>IF(G1102="","",VLOOKUP(G1102,WMS!$E$3:$G$3000,2,FALSE))</f>
        <v>KAS19032101</v>
      </c>
      <c r="R1102" s="26" t="str">
        <f>IF(G1102="","",VLOOKUP(G1102,WMS!$E$3:$G$3000,3,FALSE))</f>
        <v>KAS1903210109</v>
      </c>
      <c r="S1102" s="17" t="str">
        <f>IF(R1102="","",VLOOKUP(R1102,CUSTOMS!$E$3:$N$2548,2,FALSE))</f>
        <v>7323990000</v>
      </c>
      <c r="T1102" s="17" t="str">
        <f>IF(R1102="","",VLOOKUP(R1102,CUSTOMS!$E$3:$N$2548,3,FALSE))</f>
        <v>铁制衣夹桶</v>
      </c>
      <c r="U1102" s="18">
        <f t="shared" si="170"/>
        <v>24</v>
      </c>
      <c r="V1102" s="18" t="str">
        <f>IF(R1102="","",VLOOKUP(R1102,CUSTOMS!$E$3:$N$2548,5,FALSE))</f>
        <v>只</v>
      </c>
      <c r="W1102" s="33">
        <f>IF(R1102="","",VLOOKUP(R1102,CUSTOMS!$E$3:$N$2548,6,FALSE))</f>
        <v>1.9</v>
      </c>
      <c r="X1102" s="33">
        <f t="shared" si="171"/>
        <v>45.599999999999994</v>
      </c>
      <c r="Y1102" s="18" t="str">
        <f>IF(R1102="","",VLOOKUP(R1102,CUSTOMS!$E$3:$N$2548,8,FALSE))</f>
        <v>美元</v>
      </c>
      <c r="Z1102" s="18" t="str">
        <f>IF(R1102="","",VLOOKUP(R1102,CUSTOMS!$E$3:$N$2548,9,FALSE))</f>
        <v>中国</v>
      </c>
      <c r="AA1102" s="18" t="str">
        <f>IF(R1102="","",VLOOKUP(R1102,CUSTOMS!$E$3:$N$2548,10,FALSE))</f>
        <v>美国</v>
      </c>
      <c r="AB1102" s="33">
        <f>IF(R1102="","",VLOOKUP(G1102,WMS!$E$3:$T$3000,15,FALSE))</f>
        <v>0.44999999999999996</v>
      </c>
      <c r="AC1102" s="33">
        <f t="shared" si="172"/>
        <v>10.799999999999999</v>
      </c>
      <c r="AD1102" s="33" t="str">
        <f>IF(S1102="","",VLOOKUP(S1102,海关监管条件!$A$1:$B$3000,2,FALSE))</f>
        <v>A</v>
      </c>
    </row>
    <row r="1103" spans="1:30">
      <c r="A1103" s="2">
        <v>43692</v>
      </c>
      <c r="B1103" s="2">
        <v>43696</v>
      </c>
      <c r="C1103" s="2" t="s">
        <v>4367</v>
      </c>
      <c r="D1103" s="3" t="s">
        <v>1470</v>
      </c>
      <c r="E1103" s="3" t="s">
        <v>3528</v>
      </c>
      <c r="F1103" s="3" t="s">
        <v>4337</v>
      </c>
      <c r="G1103" s="17" t="str">
        <f t="shared" si="173"/>
        <v>KG-ARI-1903-00107-02529/42717911</v>
      </c>
      <c r="H1103" s="18">
        <f>IF(G1103="","",VLOOKUP(G1103,WMS!$E$3:$Q$3000,7,FALSE))</f>
        <v>3</v>
      </c>
      <c r="I1103" s="18">
        <f>IF(G1103="","",VLOOKUP(G1103,WMS!$E$3:$Q$3000,8,FALSE))</f>
        <v>3.4</v>
      </c>
      <c r="J1103" s="18">
        <f>IF(G1103="","",VLOOKUP(G1103,WMS!$E$3:$Q$3000,13,FALSE))</f>
        <v>5.8000000000000003E-2</v>
      </c>
      <c r="K1103" s="26" t="b">
        <f t="shared" si="174"/>
        <v>1</v>
      </c>
      <c r="L1103" s="7">
        <v>7</v>
      </c>
      <c r="M1103" s="27">
        <f>IF(G1103="","",VLOOKUP(G1103,WMS!$E$3:$U$3000,7,0)*L1103)</f>
        <v>21</v>
      </c>
      <c r="N1103" s="28" t="str">
        <f>IF(G1103="","",VLOOKUP(G1103,WMS!$E$3:$U$3000,17,0))</f>
        <v>A25-101</v>
      </c>
      <c r="O1103" s="29">
        <f t="shared" si="168"/>
        <v>23.8</v>
      </c>
      <c r="P1103" s="29">
        <f t="shared" si="169"/>
        <v>0.40600000000000003</v>
      </c>
      <c r="Q1103" s="26" t="str">
        <f>IF(G1103="","",VLOOKUP(G1103,WMS!$E$3:$G$3000,2,FALSE))</f>
        <v>KAS19032101</v>
      </c>
      <c r="R1103" s="26" t="str">
        <f>IF(G1103="","",VLOOKUP(G1103,WMS!$E$3:$G$3000,3,FALSE))</f>
        <v>KAS1903210107</v>
      </c>
      <c r="S1103" s="17" t="str">
        <f>IF(R1103="","",VLOOKUP(R1103,CUSTOMS!$E$3:$N$2548,2,FALSE))</f>
        <v>7323990000</v>
      </c>
      <c r="T1103" s="17" t="str">
        <f>IF(R1103="","",VLOOKUP(R1103,CUSTOMS!$E$3:$N$2548,3,FALSE))</f>
        <v>铁制手提篮</v>
      </c>
      <c r="U1103" s="18">
        <f t="shared" si="170"/>
        <v>21</v>
      </c>
      <c r="V1103" s="18" t="str">
        <f>IF(R1103="","",VLOOKUP(R1103,CUSTOMS!$E$3:$N$2548,5,FALSE))</f>
        <v>只</v>
      </c>
      <c r="W1103" s="33">
        <f>IF(R1103="","",VLOOKUP(R1103,CUSTOMS!$E$3:$N$2548,6,FALSE))</f>
        <v>3.42</v>
      </c>
      <c r="X1103" s="33">
        <f t="shared" si="171"/>
        <v>71.819999999999993</v>
      </c>
      <c r="Y1103" s="18" t="str">
        <f>IF(R1103="","",VLOOKUP(R1103,CUSTOMS!$E$3:$N$2548,8,FALSE))</f>
        <v>美元</v>
      </c>
      <c r="Z1103" s="18" t="str">
        <f>IF(R1103="","",VLOOKUP(R1103,CUSTOMS!$E$3:$N$2548,9,FALSE))</f>
        <v>中国</v>
      </c>
      <c r="AA1103" s="18" t="str">
        <f>IF(R1103="","",VLOOKUP(R1103,CUSTOMS!$E$3:$N$2548,10,FALSE))</f>
        <v>美国</v>
      </c>
      <c r="AB1103" s="33">
        <f>IF(R1103="","",VLOOKUP(G1103,WMS!$E$3:$T$3000,15,FALSE))</f>
        <v>0.83000000000000007</v>
      </c>
      <c r="AC1103" s="33">
        <f t="shared" si="172"/>
        <v>17.43</v>
      </c>
      <c r="AD1103" s="33" t="str">
        <f>IF(S1103="","",VLOOKUP(S1103,海关监管条件!$A$1:$B$3000,2,FALSE))</f>
        <v>A</v>
      </c>
    </row>
    <row r="1104" spans="1:30">
      <c r="A1104" s="2">
        <v>43692</v>
      </c>
      <c r="B1104" s="2">
        <v>43696</v>
      </c>
      <c r="C1104" s="2" t="s">
        <v>4367</v>
      </c>
      <c r="D1104" s="19" t="s">
        <v>2214</v>
      </c>
      <c r="E1104" s="19" t="s">
        <v>3909</v>
      </c>
      <c r="F1104" s="19">
        <v>42492870</v>
      </c>
      <c r="G1104" s="17" t="str">
        <f t="shared" si="173"/>
        <v>KG-ARI-1903-00107-02556/42492870</v>
      </c>
      <c r="H1104" s="18">
        <f>IF(G1104="","",VLOOKUP(G1104,WMS!$E$3:$Q$3000,7,FALSE))</f>
        <v>6</v>
      </c>
      <c r="I1104" s="18">
        <f>IF(G1104="","",VLOOKUP(G1104,WMS!$E$3:$Q$3000,8,FALSE))</f>
        <v>6.95</v>
      </c>
      <c r="J1104" s="18">
        <f>IF(G1104="","",VLOOKUP(G1104,WMS!$E$3:$Q$3000,13,FALSE))</f>
        <v>2.7E-2</v>
      </c>
      <c r="K1104" s="26" t="b">
        <f t="shared" si="174"/>
        <v>1</v>
      </c>
      <c r="L1104" s="7">
        <v>7</v>
      </c>
      <c r="M1104" s="27">
        <f>IF(G1104="","",VLOOKUP(G1104,WMS!$E$3:$U$3000,7,0)*L1104)</f>
        <v>42</v>
      </c>
      <c r="N1104" s="28" t="str">
        <f>IF(G1104="","",VLOOKUP(G1104,WMS!$E$3:$U$3000,17,0))</f>
        <v>A29-101</v>
      </c>
      <c r="O1104" s="29">
        <f t="shared" si="168"/>
        <v>48.65</v>
      </c>
      <c r="P1104" s="29">
        <f t="shared" si="169"/>
        <v>0.189</v>
      </c>
      <c r="Q1104" s="26" t="str">
        <f>IF(G1104="","",VLOOKUP(G1104,WMS!$E$3:$G$3000,2,FALSE))</f>
        <v>KAS19070204</v>
      </c>
      <c r="R1104" s="26" t="str">
        <f>IF(G1104="","",VLOOKUP(G1104,WMS!$E$3:$G$3000,3,FALSE))</f>
        <v>KAS1907020407</v>
      </c>
      <c r="S1104" s="17" t="str">
        <f>IF(R1104="","",VLOOKUP(R1104,CUSTOMS!$E$3:$N$2548,2,FALSE))</f>
        <v>6913100000</v>
      </c>
      <c r="T1104" s="17" t="str">
        <f>IF(R1104="","",VLOOKUP(R1104,CUSTOMS!$E$3:$N$2548,3,FALSE))</f>
        <v>陈设瓷:花盆.香薰炉</v>
      </c>
      <c r="U1104" s="18">
        <f t="shared" si="170"/>
        <v>42</v>
      </c>
      <c r="V1104" s="18" t="str">
        <f>IF(R1104="","",VLOOKUP(R1104,CUSTOMS!$E$3:$N$2548,5,FALSE))</f>
        <v>只</v>
      </c>
      <c r="W1104" s="33">
        <f>IF(R1104="","",VLOOKUP(R1104,CUSTOMS!$E$3:$N$2548,6,FALSE))</f>
        <v>0.3</v>
      </c>
      <c r="X1104" s="33">
        <f t="shared" si="171"/>
        <v>12.6</v>
      </c>
      <c r="Y1104" s="18" t="str">
        <f>IF(R1104="","",VLOOKUP(R1104,CUSTOMS!$E$3:$N$2548,8,FALSE))</f>
        <v>美元</v>
      </c>
      <c r="Z1104" s="18" t="str">
        <f>IF(R1104="","",VLOOKUP(R1104,CUSTOMS!$E$3:$N$2548,9,FALSE))</f>
        <v>中国</v>
      </c>
      <c r="AA1104" s="18" t="str">
        <f>IF(R1104="","",VLOOKUP(R1104,CUSTOMS!$E$3:$N$2548,10,FALSE))</f>
        <v>美国</v>
      </c>
      <c r="AB1104" s="33">
        <f>IF(R1104="","",VLOOKUP(G1104,WMS!$E$3:$T$3000,15,FALSE))</f>
        <v>0.83333333333333337</v>
      </c>
      <c r="AC1104" s="33">
        <f t="shared" si="172"/>
        <v>35</v>
      </c>
      <c r="AD1104" s="33" t="str">
        <f>IF(S1104="","",VLOOKUP(S1104,海关监管条件!$A$1:$B$3000,2,FALSE))</f>
        <v>无</v>
      </c>
    </row>
    <row r="1105" spans="1:30">
      <c r="A1105" s="2">
        <v>43692</v>
      </c>
      <c r="B1105" s="2">
        <v>43696</v>
      </c>
      <c r="C1105" s="2" t="s">
        <v>4367</v>
      </c>
      <c r="D1105" s="36" t="s">
        <v>2214</v>
      </c>
      <c r="E1105" s="36" t="s">
        <v>3909</v>
      </c>
      <c r="F1105" s="36" t="s">
        <v>3016</v>
      </c>
      <c r="G1105" s="17" t="str">
        <f t="shared" si="173"/>
        <v>KG-ARI-1903-00107-02556/42561347A</v>
      </c>
      <c r="H1105" s="18">
        <f>IF(G1105="","",VLOOKUP(G1105,WMS!$E$3:$Q$3000,7,FALSE))</f>
        <v>8</v>
      </c>
      <c r="I1105" s="18">
        <f>IF(G1105="","",VLOOKUP(G1105,WMS!$E$3:$Q$3000,8,FALSE))</f>
        <v>6</v>
      </c>
      <c r="J1105" s="18">
        <f>IF(G1105="","",VLOOKUP(G1105,WMS!$E$3:$Q$3000,13,FALSE))</f>
        <v>1.2999999999999999E-2</v>
      </c>
      <c r="K1105" s="26" t="b">
        <f t="shared" si="174"/>
        <v>1</v>
      </c>
      <c r="L1105" s="7">
        <v>2</v>
      </c>
      <c r="M1105" s="27">
        <f>IF(G1105="","",VLOOKUP(G1105,WMS!$E$3:$U$3000,7,0)*L1105)</f>
        <v>16</v>
      </c>
      <c r="N1105" s="28" t="str">
        <f>IF(G1105="","",VLOOKUP(G1105,WMS!$E$3:$U$3000,17,0))</f>
        <v>A29-202</v>
      </c>
      <c r="O1105" s="29">
        <f t="shared" si="168"/>
        <v>12</v>
      </c>
      <c r="P1105" s="29">
        <f t="shared" si="169"/>
        <v>2.5999999999999999E-2</v>
      </c>
      <c r="Q1105" s="26" t="str">
        <f>IF(G1105="","",VLOOKUP(G1105,WMS!$E$3:$G$3000,2,FALSE))</f>
        <v>KAS19070204</v>
      </c>
      <c r="R1105" s="26" t="str">
        <f>IF(G1105="","",VLOOKUP(G1105,WMS!$E$3:$G$3000,3,FALSE))</f>
        <v>KAS1907020409</v>
      </c>
      <c r="S1105" s="17" t="str">
        <f>IF(R1105="","",VLOOKUP(R1105,CUSTOMS!$E$3:$N$2548,2,FALSE))</f>
        <v>6911101900</v>
      </c>
      <c r="T1105" s="17" t="str">
        <f>IF(R1105="","",VLOOKUP(R1105,CUSTOMS!$E$3:$N$2548,3,FALSE))</f>
        <v>日用瓷:盘</v>
      </c>
      <c r="U1105" s="18">
        <f t="shared" si="170"/>
        <v>16</v>
      </c>
      <c r="V1105" s="18" t="str">
        <f>IF(R1105="","",VLOOKUP(R1105,CUSTOMS!$E$3:$N$2548,5,FALSE))</f>
        <v>只</v>
      </c>
      <c r="W1105" s="33">
        <f>IF(R1105="","",VLOOKUP(R1105,CUSTOMS!$E$3:$N$2548,6,FALSE))</f>
        <v>0.3</v>
      </c>
      <c r="X1105" s="33">
        <f t="shared" si="171"/>
        <v>4.8</v>
      </c>
      <c r="Y1105" s="18" t="str">
        <f>IF(R1105="","",VLOOKUP(R1105,CUSTOMS!$E$3:$N$2548,8,FALSE))</f>
        <v>美元</v>
      </c>
      <c r="Z1105" s="18" t="str">
        <f>IF(R1105="","",VLOOKUP(R1105,CUSTOMS!$E$3:$N$2548,9,FALSE))</f>
        <v>中国</v>
      </c>
      <c r="AA1105" s="18" t="str">
        <f>IF(R1105="","",VLOOKUP(R1105,CUSTOMS!$E$3:$N$2548,10,FALSE))</f>
        <v>美国</v>
      </c>
      <c r="AB1105" s="33">
        <f>IF(R1105="","",VLOOKUP(G1105,WMS!$E$3:$T$3000,15,FALSE))</f>
        <v>0.50449999999999995</v>
      </c>
      <c r="AC1105" s="33">
        <f t="shared" si="172"/>
        <v>8.0719999999999992</v>
      </c>
      <c r="AD1105" s="33" t="str">
        <f>IF(S1105="","",VLOOKUP(S1105,海关监管条件!$A$1:$B$3000,2,FALSE))</f>
        <v>A</v>
      </c>
    </row>
    <row r="1106" spans="1:30">
      <c r="A1106" s="2">
        <v>43692</v>
      </c>
      <c r="B1106" s="2">
        <v>43696</v>
      </c>
      <c r="C1106" s="2" t="s">
        <v>4367</v>
      </c>
      <c r="D1106" s="36" t="s">
        <v>2214</v>
      </c>
      <c r="E1106" s="36" t="s">
        <v>3909</v>
      </c>
      <c r="F1106" s="36" t="s">
        <v>3121</v>
      </c>
      <c r="G1106" s="17" t="str">
        <f t="shared" si="173"/>
        <v>KG-ARI-1903-00107-02556/42561347B</v>
      </c>
      <c r="H1106" s="18">
        <v>8</v>
      </c>
      <c r="I1106" s="18">
        <f>IF(G1106="","",VLOOKUP(G1106,WMS!$E$3:$Q$3000,8,FALSE))</f>
        <v>6</v>
      </c>
      <c r="J1106" s="18">
        <f>IF(G1106="","",VLOOKUP(G1106,WMS!$E$3:$Q$3000,13,FALSE))</f>
        <v>1.2999999999999999E-2</v>
      </c>
      <c r="K1106" s="26" t="e">
        <f t="shared" si="174"/>
        <v>#DIV/0!</v>
      </c>
      <c r="M1106" s="27">
        <v>16</v>
      </c>
      <c r="N1106" s="28" t="str">
        <f>IF(G1106="","",VLOOKUP(G1106,WMS!$E$3:$U$3000,17,0))</f>
        <v>A29-202</v>
      </c>
      <c r="O1106" s="29" t="str">
        <f t="shared" si="168"/>
        <v/>
      </c>
      <c r="P1106" s="29" t="str">
        <f t="shared" si="169"/>
        <v/>
      </c>
      <c r="Q1106" s="26" t="str">
        <f>IF(G1106="","",VLOOKUP(G1106,WMS!$E$3:$G$3000,2,FALSE))</f>
        <v>KAS19070204</v>
      </c>
      <c r="R1106" s="26" t="str">
        <f>IF(G1106="","",VLOOKUP(G1106,WMS!$E$3:$G$3000,3,FALSE))</f>
        <v>KAS1907020402</v>
      </c>
      <c r="S1106" s="17" t="str">
        <f>IF(R1106="","",VLOOKUP(R1106,CUSTOMS!$E$3:$N$2548,2,FALSE))</f>
        <v>4421919090</v>
      </c>
      <c r="T1106" s="17" t="str">
        <f>IF(R1106="","",VLOOKUP(R1106,CUSTOMS!$E$3:$N$2548,3,FALSE))</f>
        <v>竹座</v>
      </c>
      <c r="U1106" s="18">
        <f t="shared" si="170"/>
        <v>16</v>
      </c>
      <c r="V1106" s="18" t="str">
        <f>IF(R1106="","",VLOOKUP(R1106,CUSTOMS!$E$3:$N$2548,5,FALSE))</f>
        <v>只</v>
      </c>
      <c r="W1106" s="33">
        <f>IF(R1106="","",VLOOKUP(R1106,CUSTOMS!$E$3:$N$2548,6,FALSE))</f>
        <v>0.12</v>
      </c>
      <c r="X1106" s="33">
        <f t="shared" si="171"/>
        <v>1.92</v>
      </c>
      <c r="Y1106" s="18" t="str">
        <f>IF(R1106="","",VLOOKUP(R1106,CUSTOMS!$E$3:$N$2548,8,FALSE))</f>
        <v>美元</v>
      </c>
      <c r="Z1106" s="18" t="str">
        <f>IF(R1106="","",VLOOKUP(R1106,CUSTOMS!$E$3:$N$2548,9,FALSE))</f>
        <v>中国</v>
      </c>
      <c r="AA1106" s="18" t="str">
        <f>IF(R1106="","",VLOOKUP(R1106,CUSTOMS!$E$3:$N$2548,10,FALSE))</f>
        <v>美国</v>
      </c>
      <c r="AB1106" s="33">
        <f>IF(R1106="","",VLOOKUP(G1106,WMS!$E$3:$T$3000,15,FALSE))</f>
        <v>0.1205</v>
      </c>
      <c r="AC1106" s="33">
        <f t="shared" si="172"/>
        <v>1.9279999999999999</v>
      </c>
      <c r="AD1106" s="33" t="str">
        <f>IF(S1106="","",VLOOKUP(S1106,海关监管条件!$A$1:$B$3000,2,FALSE))</f>
        <v>AB</v>
      </c>
    </row>
    <row r="1107" spans="1:30">
      <c r="A1107" s="2">
        <v>43692</v>
      </c>
      <c r="B1107" s="2">
        <v>43696</v>
      </c>
      <c r="C1107" s="2" t="s">
        <v>4367</v>
      </c>
      <c r="D1107" s="3" t="s">
        <v>2146</v>
      </c>
      <c r="E1107" s="3" t="s">
        <v>3909</v>
      </c>
      <c r="F1107" s="3" t="s">
        <v>3910</v>
      </c>
      <c r="G1107" s="17" t="str">
        <f t="shared" si="173"/>
        <v>KG-ARI-1903-00107-02556/42566328</v>
      </c>
      <c r="H1107" s="18">
        <f>IF(G1107="","",VLOOKUP(G1107,WMS!$E$3:$Q$3000,7,FALSE))</f>
        <v>8</v>
      </c>
      <c r="I1107" s="18">
        <f>IF(G1107="","",VLOOKUP(G1107,WMS!$E$3:$Q$3000,8,FALSE))</f>
        <v>4.4000000000000004</v>
      </c>
      <c r="J1107" s="18">
        <f>IF(G1107="","",VLOOKUP(G1107,WMS!$E$3:$Q$3000,13,FALSE))</f>
        <v>4.2000000000000003E-2</v>
      </c>
      <c r="K1107" s="26" t="b">
        <f t="shared" si="174"/>
        <v>1</v>
      </c>
      <c r="L1107" s="7">
        <v>2</v>
      </c>
      <c r="M1107" s="27">
        <f>IF(G1107="","",VLOOKUP(G1107,WMS!$E$3:$U$3000,7,0)*L1107)</f>
        <v>16</v>
      </c>
      <c r="N1107" s="28" t="str">
        <f>IF(G1107="","",VLOOKUP(G1107,WMS!$E$3:$U$3000,17,0))</f>
        <v>A424</v>
      </c>
      <c r="O1107" s="29">
        <f t="shared" si="168"/>
        <v>8.8000000000000007</v>
      </c>
      <c r="P1107" s="29">
        <f t="shared" si="169"/>
        <v>8.4000000000000005E-2</v>
      </c>
      <c r="Q1107" s="26" t="str">
        <f>IF(G1107="","",VLOOKUP(G1107,WMS!$E$3:$G$3000,2,FALSE))</f>
        <v>KAS19061804</v>
      </c>
      <c r="R1107" s="26" t="str">
        <f>IF(G1107="","",VLOOKUP(G1107,WMS!$E$3:$G$3000,3,FALSE))</f>
        <v>KAS1906180401</v>
      </c>
      <c r="S1107" s="17" t="str">
        <f>IF(R1107="","",VLOOKUP(R1107,CUSTOMS!$E$3:$N$2548,2,FALSE))</f>
        <v>3921129000</v>
      </c>
      <c r="T1107" s="17" t="str">
        <f>IF(R1107="","",VLOOKUP(R1107,CUSTOMS!$E$3:$N$2548,3,FALSE))</f>
        <v>防滑垫</v>
      </c>
      <c r="U1107" s="18">
        <f t="shared" si="170"/>
        <v>7.2</v>
      </c>
      <c r="V1107" s="18" t="str">
        <f>IF(R1107="","",VLOOKUP(R1107,CUSTOMS!$E$3:$N$2548,5,FALSE))</f>
        <v>千克</v>
      </c>
      <c r="W1107" s="33">
        <f>IF(R1107="","",VLOOKUP(R1107,CUSTOMS!$E$3:$N$2548,6,FALSE))</f>
        <v>2.7332999999999998</v>
      </c>
      <c r="X1107" s="33">
        <f t="shared" si="171"/>
        <v>19.679759999999998</v>
      </c>
      <c r="Y1107" s="18" t="str">
        <f>IF(R1107="","",VLOOKUP(R1107,CUSTOMS!$E$3:$N$2548,8,FALSE))</f>
        <v>美元</v>
      </c>
      <c r="Z1107" s="18" t="str">
        <f>IF(R1107="","",VLOOKUP(R1107,CUSTOMS!$E$3:$N$2548,9,FALSE))</f>
        <v>中国</v>
      </c>
      <c r="AA1107" s="18" t="str">
        <f>IF(R1107="","",VLOOKUP(R1107,CUSTOMS!$E$3:$N$2548,10,FALSE))</f>
        <v>美国</v>
      </c>
      <c r="AB1107" s="33">
        <f>IF(R1107="","",VLOOKUP(G1107,WMS!$E$3:$T$3000,15,FALSE))</f>
        <v>0.45</v>
      </c>
      <c r="AC1107" s="33">
        <f t="shared" si="172"/>
        <v>7.2</v>
      </c>
      <c r="AD1107" s="33" t="str">
        <f>IF(S1107="","",VLOOKUP(S1107,海关监管条件!$A$1:$B$3000,2,FALSE))</f>
        <v>无</v>
      </c>
    </row>
    <row r="1108" spans="1:30">
      <c r="A1108" s="2">
        <v>43692</v>
      </c>
      <c r="B1108" s="2">
        <v>43696</v>
      </c>
      <c r="C1108" s="2" t="s">
        <v>4367</v>
      </c>
      <c r="D1108" s="3" t="s">
        <v>2214</v>
      </c>
      <c r="E1108" s="3" t="s">
        <v>3909</v>
      </c>
      <c r="F1108" s="3" t="s">
        <v>4403</v>
      </c>
      <c r="G1108" s="17" t="str">
        <f t="shared" si="173"/>
        <v>KG-ARI-1903-00107-02556/42618553</v>
      </c>
      <c r="H1108" s="18">
        <f>IF(G1108="","",VLOOKUP(G1108,WMS!$E$3:$Q$3000,7,FALSE))</f>
        <v>12</v>
      </c>
      <c r="I1108" s="18">
        <f>IF(G1108="","",VLOOKUP(G1108,WMS!$E$3:$Q$3000,8,FALSE))</f>
        <v>4</v>
      </c>
      <c r="J1108" s="18">
        <f>IF(G1108="","",VLOOKUP(G1108,WMS!$E$3:$Q$3000,13,FALSE))</f>
        <v>1.2E-2</v>
      </c>
      <c r="K1108" s="26" t="b">
        <f t="shared" si="174"/>
        <v>1</v>
      </c>
      <c r="L1108" s="7">
        <v>3</v>
      </c>
      <c r="M1108" s="27">
        <f>IF(G1108="","",VLOOKUP(G1108,WMS!$E$3:$U$3000,7,0)*L1108)</f>
        <v>36</v>
      </c>
      <c r="N1108" s="28" t="str">
        <f>IF(G1108="","",VLOOKUP(G1108,WMS!$E$3:$U$3000,17,0))</f>
        <v>A29-301</v>
      </c>
      <c r="O1108" s="29">
        <f t="shared" si="168"/>
        <v>12</v>
      </c>
      <c r="P1108" s="29">
        <f t="shared" si="169"/>
        <v>3.6000000000000004E-2</v>
      </c>
      <c r="Q1108" s="26" t="str">
        <f>IF(G1108="","",VLOOKUP(G1108,WMS!$E$3:$G$3000,2,FALSE))</f>
        <v>KAS19070204</v>
      </c>
      <c r="R1108" s="26" t="str">
        <f>IF(G1108="","",VLOOKUP(G1108,WMS!$E$3:$G$3000,3,FALSE))</f>
        <v>KAS1907020405</v>
      </c>
      <c r="S1108" s="17" t="str">
        <f>IF(R1108="","",VLOOKUP(R1108,CUSTOMS!$E$3:$N$2548,2,FALSE))</f>
        <v>6911900000</v>
      </c>
      <c r="T1108" s="17" t="str">
        <f>IF(R1108="","",VLOOKUP(R1108,CUSTOMS!$E$3:$N$2548,3,FALSE))</f>
        <v>盥洗用瓷器:口杯.乳液瓶.马桶刷座.托盘</v>
      </c>
      <c r="U1108" s="18">
        <f t="shared" si="170"/>
        <v>36</v>
      </c>
      <c r="V1108" s="18" t="str">
        <f>IF(R1108="","",VLOOKUP(R1108,CUSTOMS!$E$3:$N$2548,5,FALSE))</f>
        <v>只</v>
      </c>
      <c r="W1108" s="33">
        <f>IF(R1108="","",VLOOKUP(R1108,CUSTOMS!$E$3:$N$2548,6,FALSE))</f>
        <v>0.3</v>
      </c>
      <c r="X1108" s="33">
        <f t="shared" si="171"/>
        <v>10.799999999999999</v>
      </c>
      <c r="Y1108" s="18" t="str">
        <f>IF(R1108="","",VLOOKUP(R1108,CUSTOMS!$E$3:$N$2548,8,FALSE))</f>
        <v>美元</v>
      </c>
      <c r="Z1108" s="18" t="str">
        <f>IF(R1108="","",VLOOKUP(R1108,CUSTOMS!$E$3:$N$2548,9,FALSE))</f>
        <v>中国</v>
      </c>
      <c r="AA1108" s="18" t="str">
        <f>IF(R1108="","",VLOOKUP(R1108,CUSTOMS!$E$3:$N$2548,10,FALSE))</f>
        <v>美国</v>
      </c>
      <c r="AB1108" s="33">
        <f>IF(R1108="","",VLOOKUP(G1108,WMS!$E$3:$T$3000,15,FALSE))</f>
        <v>0.3</v>
      </c>
      <c r="AC1108" s="33">
        <f t="shared" si="172"/>
        <v>10.799999999999999</v>
      </c>
      <c r="AD1108" s="33" t="str">
        <f>IF(S1108="","",VLOOKUP(S1108,海关监管条件!$A$1:$B$3000,2,FALSE))</f>
        <v>无</v>
      </c>
    </row>
    <row r="1109" spans="1:30">
      <c r="A1109" s="2">
        <v>43692</v>
      </c>
      <c r="B1109" s="2">
        <v>43696</v>
      </c>
      <c r="C1109" s="2" t="s">
        <v>4367</v>
      </c>
      <c r="D1109" s="3" t="s">
        <v>2214</v>
      </c>
      <c r="E1109" s="3" t="s">
        <v>3909</v>
      </c>
      <c r="F1109" s="3" t="s">
        <v>4404</v>
      </c>
      <c r="G1109" s="17" t="str">
        <f t="shared" si="173"/>
        <v>KG-ARI-1903-00107-02556/42618560</v>
      </c>
      <c r="H1109" s="18">
        <f>IF(G1109="","",VLOOKUP(G1109,WMS!$E$3:$Q$3000,7,FALSE))</f>
        <v>12</v>
      </c>
      <c r="I1109" s="18">
        <f>IF(G1109="","",VLOOKUP(G1109,WMS!$E$3:$Q$3000,8,FALSE))</f>
        <v>3.6</v>
      </c>
      <c r="J1109" s="18">
        <f>IF(G1109="","",VLOOKUP(G1109,WMS!$E$3:$Q$3000,13,FALSE))</f>
        <v>1.9E-2</v>
      </c>
      <c r="K1109" s="26" t="b">
        <f t="shared" si="174"/>
        <v>1</v>
      </c>
      <c r="L1109" s="7">
        <v>5</v>
      </c>
      <c r="M1109" s="27">
        <f>IF(G1109="","",VLOOKUP(G1109,WMS!$E$3:$U$3000,7,0)*L1109)</f>
        <v>60</v>
      </c>
      <c r="N1109" s="28" t="str">
        <f>IF(G1109="","",VLOOKUP(G1109,WMS!$E$3:$U$3000,17,0))</f>
        <v>A29-201</v>
      </c>
      <c r="O1109" s="29">
        <f t="shared" si="168"/>
        <v>18</v>
      </c>
      <c r="P1109" s="29">
        <f t="shared" si="169"/>
        <v>9.5000000000000001E-2</v>
      </c>
      <c r="Q1109" s="26" t="str">
        <f>IF(G1109="","",VLOOKUP(G1109,WMS!$E$3:$G$3000,2,FALSE))</f>
        <v>KAS19070204</v>
      </c>
      <c r="R1109" s="26" t="str">
        <f>IF(G1109="","",VLOOKUP(G1109,WMS!$E$3:$G$3000,3,FALSE))</f>
        <v>KAS1907020405</v>
      </c>
      <c r="S1109" s="17" t="str">
        <f>IF(R1109="","",VLOOKUP(R1109,CUSTOMS!$E$3:$N$2548,2,FALSE))</f>
        <v>6911900000</v>
      </c>
      <c r="T1109" s="17" t="str">
        <f>IF(R1109="","",VLOOKUP(R1109,CUSTOMS!$E$3:$N$2548,3,FALSE))</f>
        <v>盥洗用瓷器:口杯.乳液瓶.马桶刷座.托盘</v>
      </c>
      <c r="U1109" s="18">
        <f t="shared" si="170"/>
        <v>60</v>
      </c>
      <c r="V1109" s="18" t="str">
        <f>IF(R1109="","",VLOOKUP(R1109,CUSTOMS!$E$3:$N$2548,5,FALSE))</f>
        <v>只</v>
      </c>
      <c r="W1109" s="33">
        <f>IF(R1109="","",VLOOKUP(R1109,CUSTOMS!$E$3:$N$2548,6,FALSE))</f>
        <v>0.3</v>
      </c>
      <c r="X1109" s="33">
        <f t="shared" si="171"/>
        <v>18</v>
      </c>
      <c r="Y1109" s="18" t="str">
        <f>IF(R1109="","",VLOOKUP(R1109,CUSTOMS!$E$3:$N$2548,8,FALSE))</f>
        <v>美元</v>
      </c>
      <c r="Z1109" s="18" t="str">
        <f>IF(R1109="","",VLOOKUP(R1109,CUSTOMS!$E$3:$N$2548,9,FALSE))</f>
        <v>中国</v>
      </c>
      <c r="AA1109" s="18" t="str">
        <f>IF(R1109="","",VLOOKUP(R1109,CUSTOMS!$E$3:$N$2548,10,FALSE))</f>
        <v>美国</v>
      </c>
      <c r="AB1109" s="33">
        <f>IF(R1109="","",VLOOKUP(G1109,WMS!$E$3:$T$3000,15,FALSE))</f>
        <v>0.3</v>
      </c>
      <c r="AC1109" s="33">
        <f t="shared" si="172"/>
        <v>18</v>
      </c>
      <c r="AD1109" s="33" t="str">
        <f>IF(S1109="","",VLOOKUP(S1109,海关监管条件!$A$1:$B$3000,2,FALSE))</f>
        <v>无</v>
      </c>
    </row>
    <row r="1110" spans="1:30">
      <c r="A1110" s="2">
        <v>43692</v>
      </c>
      <c r="B1110" s="2">
        <v>43696</v>
      </c>
      <c r="C1110" s="2" t="s">
        <v>4367</v>
      </c>
      <c r="D1110" s="3" t="s">
        <v>2214</v>
      </c>
      <c r="E1110" s="3" t="s">
        <v>3909</v>
      </c>
      <c r="F1110" s="3" t="s">
        <v>4405</v>
      </c>
      <c r="G1110" s="17" t="str">
        <f t="shared" si="173"/>
        <v>KG-ARI-1903-00107-02556/42618591</v>
      </c>
      <c r="H1110" s="18">
        <f>IF(G1110="","",VLOOKUP(G1110,WMS!$E$3:$Q$3000,7,FALSE))</f>
        <v>12</v>
      </c>
      <c r="I1110" s="18">
        <f>IF(G1110="","",VLOOKUP(G1110,WMS!$E$3:$Q$3000,8,FALSE))</f>
        <v>4.05</v>
      </c>
      <c r="J1110" s="18">
        <f>IF(G1110="","",VLOOKUP(G1110,WMS!$E$3:$Q$3000,13,FALSE))</f>
        <v>1.2E-2</v>
      </c>
      <c r="K1110" s="26" t="b">
        <f t="shared" si="174"/>
        <v>1</v>
      </c>
      <c r="L1110" s="7">
        <v>2</v>
      </c>
      <c r="M1110" s="27">
        <f>IF(G1110="","",VLOOKUP(G1110,WMS!$E$3:$U$3000,7,0)*L1110)</f>
        <v>24</v>
      </c>
      <c r="N1110" s="28" t="str">
        <f>IF(G1110="","",VLOOKUP(G1110,WMS!$E$3:$U$3000,17,0))</f>
        <v>A29-301</v>
      </c>
      <c r="O1110" s="29">
        <f t="shared" ref="O1110:O1173" si="175">IF(L1110="","",I1110*L1110)</f>
        <v>8.1</v>
      </c>
      <c r="P1110" s="29">
        <f t="shared" ref="P1110:P1173" si="176">IF(L1110="","",J1110*L1110)</f>
        <v>2.4E-2</v>
      </c>
      <c r="Q1110" s="26" t="str">
        <f>IF(G1110="","",VLOOKUP(G1110,WMS!$E$3:$G$3000,2,FALSE))</f>
        <v>KAS19070204</v>
      </c>
      <c r="R1110" s="26" t="str">
        <f>IF(G1110="","",VLOOKUP(G1110,WMS!$E$3:$G$3000,3,FALSE))</f>
        <v>KAS1907020405</v>
      </c>
      <c r="S1110" s="17" t="str">
        <f>IF(R1110="","",VLOOKUP(R1110,CUSTOMS!$E$3:$N$2548,2,FALSE))</f>
        <v>6911900000</v>
      </c>
      <c r="T1110" s="17" t="str">
        <f>IF(R1110="","",VLOOKUP(R1110,CUSTOMS!$E$3:$N$2548,3,FALSE))</f>
        <v>盥洗用瓷器:口杯.乳液瓶.马桶刷座.托盘</v>
      </c>
      <c r="U1110" s="18">
        <f t="shared" ref="U1110:U1173" si="177">IF(V1110="","",IF(V1110="千克",M1110*AB1110,M1110))</f>
        <v>24</v>
      </c>
      <c r="V1110" s="18" t="str">
        <f>IF(R1110="","",VLOOKUP(R1110,CUSTOMS!$E$3:$N$2548,5,FALSE))</f>
        <v>只</v>
      </c>
      <c r="W1110" s="33">
        <f>IF(R1110="","",VLOOKUP(R1110,CUSTOMS!$E$3:$N$2548,6,FALSE))</f>
        <v>0.3</v>
      </c>
      <c r="X1110" s="33">
        <f t="shared" ref="X1110:X1173" si="178">IF(W1110="","",U1110*W1110)</f>
        <v>7.1999999999999993</v>
      </c>
      <c r="Y1110" s="18" t="str">
        <f>IF(R1110="","",VLOOKUP(R1110,CUSTOMS!$E$3:$N$2548,8,FALSE))</f>
        <v>美元</v>
      </c>
      <c r="Z1110" s="18" t="str">
        <f>IF(R1110="","",VLOOKUP(R1110,CUSTOMS!$E$3:$N$2548,9,FALSE))</f>
        <v>中国</v>
      </c>
      <c r="AA1110" s="18" t="str">
        <f>IF(R1110="","",VLOOKUP(R1110,CUSTOMS!$E$3:$N$2548,10,FALSE))</f>
        <v>美国</v>
      </c>
      <c r="AB1110" s="33">
        <f>IF(R1110="","",VLOOKUP(G1110,WMS!$E$3:$T$3000,15,FALSE))</f>
        <v>0.3</v>
      </c>
      <c r="AC1110" s="33">
        <f t="shared" ref="AC1110:AC1173" si="179">IF(AB1110="","",M1110*AB1110)</f>
        <v>7.1999999999999993</v>
      </c>
      <c r="AD1110" s="33" t="str">
        <f>IF(S1110="","",VLOOKUP(S1110,海关监管条件!$A$1:$B$3000,2,FALSE))</f>
        <v>无</v>
      </c>
    </row>
    <row r="1111" spans="1:30">
      <c r="A1111" s="2">
        <v>43692</v>
      </c>
      <c r="B1111" s="2">
        <v>43696</v>
      </c>
      <c r="C1111" s="2" t="s">
        <v>4367</v>
      </c>
      <c r="D1111" s="3" t="s">
        <v>2214</v>
      </c>
      <c r="E1111" s="3" t="s">
        <v>3909</v>
      </c>
      <c r="F1111" s="3" t="s">
        <v>4406</v>
      </c>
      <c r="G1111" s="17" t="str">
        <f t="shared" si="173"/>
        <v>KG-ARI-1903-00107-02556/42618614</v>
      </c>
      <c r="H1111" s="18">
        <f>IF(G1111="","",VLOOKUP(G1111,WMS!$E$3:$Q$3000,7,FALSE))</f>
        <v>12</v>
      </c>
      <c r="I1111" s="18">
        <f>IF(G1111="","",VLOOKUP(G1111,WMS!$E$3:$Q$3000,8,FALSE))</f>
        <v>3.4</v>
      </c>
      <c r="J1111" s="18">
        <f>IF(G1111="","",VLOOKUP(G1111,WMS!$E$3:$Q$3000,13,FALSE))</f>
        <v>1.9E-2</v>
      </c>
      <c r="K1111" s="26" t="b">
        <f t="shared" si="174"/>
        <v>1</v>
      </c>
      <c r="L1111" s="7">
        <v>4</v>
      </c>
      <c r="M1111" s="27">
        <f>IF(G1111="","",VLOOKUP(G1111,WMS!$E$3:$U$3000,7,0)*L1111)</f>
        <v>48</v>
      </c>
      <c r="N1111" s="28" t="str">
        <f>IF(G1111="","",VLOOKUP(G1111,WMS!$E$3:$U$3000,17,0))</f>
        <v>A29-201</v>
      </c>
      <c r="O1111" s="29">
        <f t="shared" si="175"/>
        <v>13.6</v>
      </c>
      <c r="P1111" s="29">
        <f t="shared" si="176"/>
        <v>7.5999999999999998E-2</v>
      </c>
      <c r="Q1111" s="26" t="str">
        <f>IF(G1111="","",VLOOKUP(G1111,WMS!$E$3:$G$3000,2,FALSE))</f>
        <v>KAS19070204</v>
      </c>
      <c r="R1111" s="26" t="str">
        <f>IF(G1111="","",VLOOKUP(G1111,WMS!$E$3:$G$3000,3,FALSE))</f>
        <v>KAS1907020405</v>
      </c>
      <c r="S1111" s="17" t="str">
        <f>IF(R1111="","",VLOOKUP(R1111,CUSTOMS!$E$3:$N$2548,2,FALSE))</f>
        <v>6911900000</v>
      </c>
      <c r="T1111" s="17" t="str">
        <f>IF(R1111="","",VLOOKUP(R1111,CUSTOMS!$E$3:$N$2548,3,FALSE))</f>
        <v>盥洗用瓷器:口杯.乳液瓶.马桶刷座.托盘</v>
      </c>
      <c r="U1111" s="18">
        <f t="shared" si="177"/>
        <v>48</v>
      </c>
      <c r="V1111" s="18" t="str">
        <f>IF(R1111="","",VLOOKUP(R1111,CUSTOMS!$E$3:$N$2548,5,FALSE))</f>
        <v>只</v>
      </c>
      <c r="W1111" s="33">
        <f>IF(R1111="","",VLOOKUP(R1111,CUSTOMS!$E$3:$N$2548,6,FALSE))</f>
        <v>0.3</v>
      </c>
      <c r="X1111" s="33">
        <f t="shared" si="178"/>
        <v>14.399999999999999</v>
      </c>
      <c r="Y1111" s="18" t="str">
        <f>IF(R1111="","",VLOOKUP(R1111,CUSTOMS!$E$3:$N$2548,8,FALSE))</f>
        <v>美元</v>
      </c>
      <c r="Z1111" s="18" t="str">
        <f>IF(R1111="","",VLOOKUP(R1111,CUSTOMS!$E$3:$N$2548,9,FALSE))</f>
        <v>中国</v>
      </c>
      <c r="AA1111" s="18" t="str">
        <f>IF(R1111="","",VLOOKUP(R1111,CUSTOMS!$E$3:$N$2548,10,FALSE))</f>
        <v>美国</v>
      </c>
      <c r="AB1111" s="33">
        <f>IF(R1111="","",VLOOKUP(G1111,WMS!$E$3:$T$3000,15,FALSE))</f>
        <v>0.3</v>
      </c>
      <c r="AC1111" s="33">
        <f t="shared" si="179"/>
        <v>14.399999999999999</v>
      </c>
      <c r="AD1111" s="33" t="str">
        <f>IF(S1111="","",VLOOKUP(S1111,海关监管条件!$A$1:$B$3000,2,FALSE))</f>
        <v>无</v>
      </c>
    </row>
    <row r="1112" spans="1:30">
      <c r="A1112" s="2">
        <v>43692</v>
      </c>
      <c r="B1112" s="2">
        <v>43696</v>
      </c>
      <c r="C1112" s="2" t="s">
        <v>4367</v>
      </c>
      <c r="D1112" s="3" t="s">
        <v>2214</v>
      </c>
      <c r="E1112" s="3" t="s">
        <v>3909</v>
      </c>
      <c r="F1112" s="3" t="s">
        <v>4407</v>
      </c>
      <c r="G1112" s="17" t="str">
        <f t="shared" si="173"/>
        <v>KG-ARI-1903-00107-02556/42619772</v>
      </c>
      <c r="H1112" s="18">
        <f>IF(G1112="","",VLOOKUP(G1112,WMS!$E$3:$Q$3000,7,FALSE))</f>
        <v>6</v>
      </c>
      <c r="I1112" s="18">
        <f>IF(G1112="","",VLOOKUP(G1112,WMS!$E$3:$Q$3000,8,FALSE))</f>
        <v>2.1</v>
      </c>
      <c r="J1112" s="18">
        <f>IF(G1112="","",VLOOKUP(G1112,WMS!$E$3:$Q$3000,13,FALSE))</f>
        <v>8.0000000000000002E-3</v>
      </c>
      <c r="K1112" s="26" t="b">
        <f t="shared" si="174"/>
        <v>1</v>
      </c>
      <c r="L1112" s="7">
        <v>7</v>
      </c>
      <c r="M1112" s="27">
        <f>IF(G1112="","",VLOOKUP(G1112,WMS!$E$3:$U$3000,7,0)*L1112)</f>
        <v>42</v>
      </c>
      <c r="N1112" s="28" t="str">
        <f>IF(G1112="","",VLOOKUP(G1112,WMS!$E$3:$U$3000,17,0))</f>
        <v>A29-203</v>
      </c>
      <c r="O1112" s="29">
        <f t="shared" si="175"/>
        <v>14.700000000000001</v>
      </c>
      <c r="P1112" s="29">
        <f t="shared" si="176"/>
        <v>5.6000000000000001E-2</v>
      </c>
      <c r="Q1112" s="26" t="str">
        <f>IF(G1112="","",VLOOKUP(G1112,WMS!$E$3:$G$3000,2,FALSE))</f>
        <v>KAS19070204</v>
      </c>
      <c r="R1112" s="26" t="str">
        <f>IF(G1112="","",VLOOKUP(G1112,WMS!$E$3:$G$3000,3,FALSE))</f>
        <v>KAS1907020405</v>
      </c>
      <c r="S1112" s="17" t="str">
        <f>IF(R1112="","",VLOOKUP(R1112,CUSTOMS!$E$3:$N$2548,2,FALSE))</f>
        <v>6911900000</v>
      </c>
      <c r="T1112" s="17" t="str">
        <f>IF(R1112="","",VLOOKUP(R1112,CUSTOMS!$E$3:$N$2548,3,FALSE))</f>
        <v>盥洗用瓷器:口杯.乳液瓶.马桶刷座.托盘</v>
      </c>
      <c r="U1112" s="18">
        <f t="shared" si="177"/>
        <v>42</v>
      </c>
      <c r="V1112" s="18" t="str">
        <f>IF(R1112="","",VLOOKUP(R1112,CUSTOMS!$E$3:$N$2548,5,FALSE))</f>
        <v>只</v>
      </c>
      <c r="W1112" s="33">
        <f>IF(R1112="","",VLOOKUP(R1112,CUSTOMS!$E$3:$N$2548,6,FALSE))</f>
        <v>0.3</v>
      </c>
      <c r="X1112" s="33">
        <f t="shared" si="178"/>
        <v>12.6</v>
      </c>
      <c r="Y1112" s="18" t="str">
        <f>IF(R1112="","",VLOOKUP(R1112,CUSTOMS!$E$3:$N$2548,8,FALSE))</f>
        <v>美元</v>
      </c>
      <c r="Z1112" s="18" t="str">
        <f>IF(R1112="","",VLOOKUP(R1112,CUSTOMS!$E$3:$N$2548,9,FALSE))</f>
        <v>中国</v>
      </c>
      <c r="AA1112" s="18" t="str">
        <f>IF(R1112="","",VLOOKUP(R1112,CUSTOMS!$E$3:$N$2548,10,FALSE))</f>
        <v>美国</v>
      </c>
      <c r="AB1112" s="33">
        <f>IF(R1112="","",VLOOKUP(G1112,WMS!$E$3:$T$3000,15,FALSE))</f>
        <v>0.30000000000000004</v>
      </c>
      <c r="AC1112" s="33">
        <f t="shared" si="179"/>
        <v>12.600000000000001</v>
      </c>
      <c r="AD1112" s="33" t="str">
        <f>IF(S1112="","",VLOOKUP(S1112,海关监管条件!$A$1:$B$3000,2,FALSE))</f>
        <v>无</v>
      </c>
    </row>
    <row r="1113" spans="1:30">
      <c r="A1113" s="2">
        <v>43692</v>
      </c>
      <c r="B1113" s="2">
        <v>43696</v>
      </c>
      <c r="C1113" s="2" t="s">
        <v>4367</v>
      </c>
      <c r="D1113" s="3" t="s">
        <v>2214</v>
      </c>
      <c r="E1113" s="3" t="s">
        <v>3909</v>
      </c>
      <c r="F1113" s="3" t="s">
        <v>4408</v>
      </c>
      <c r="G1113" s="17" t="str">
        <f t="shared" si="173"/>
        <v>KG-ARI-1903-00107-02556/42619796</v>
      </c>
      <c r="H1113" s="18">
        <f>IF(G1113="","",VLOOKUP(G1113,WMS!$E$3:$Q$3000,7,FALSE))</f>
        <v>6</v>
      </c>
      <c r="I1113" s="18">
        <f>IF(G1113="","",VLOOKUP(G1113,WMS!$E$3:$Q$3000,8,FALSE))</f>
        <v>1.85</v>
      </c>
      <c r="J1113" s="18">
        <f>IF(G1113="","",VLOOKUP(G1113,WMS!$E$3:$Q$3000,13,FALSE))</f>
        <v>1.2999999999999999E-2</v>
      </c>
      <c r="K1113" s="26" t="b">
        <f t="shared" si="174"/>
        <v>1</v>
      </c>
      <c r="L1113" s="7">
        <v>10</v>
      </c>
      <c r="M1113" s="27">
        <f>IF(G1113="","",VLOOKUP(G1113,WMS!$E$3:$U$3000,7,0)*L1113)</f>
        <v>60</v>
      </c>
      <c r="N1113" s="28" t="str">
        <f>IF(G1113="","",VLOOKUP(G1113,WMS!$E$3:$U$3000,17,0))</f>
        <v>A29-203</v>
      </c>
      <c r="O1113" s="29">
        <f t="shared" si="175"/>
        <v>18.5</v>
      </c>
      <c r="P1113" s="29">
        <f t="shared" si="176"/>
        <v>0.13</v>
      </c>
      <c r="Q1113" s="26" t="str">
        <f>IF(G1113="","",VLOOKUP(G1113,WMS!$E$3:$G$3000,2,FALSE))</f>
        <v>KAS19070204</v>
      </c>
      <c r="R1113" s="26" t="str">
        <f>IF(G1113="","",VLOOKUP(G1113,WMS!$E$3:$G$3000,3,FALSE))</f>
        <v>KAS1907020405</v>
      </c>
      <c r="S1113" s="17" t="str">
        <f>IF(R1113="","",VLOOKUP(R1113,CUSTOMS!$E$3:$N$2548,2,FALSE))</f>
        <v>6911900000</v>
      </c>
      <c r="T1113" s="17" t="str">
        <f>IF(R1113="","",VLOOKUP(R1113,CUSTOMS!$E$3:$N$2548,3,FALSE))</f>
        <v>盥洗用瓷器:口杯.乳液瓶.马桶刷座.托盘</v>
      </c>
      <c r="U1113" s="18">
        <f t="shared" si="177"/>
        <v>60</v>
      </c>
      <c r="V1113" s="18" t="str">
        <f>IF(R1113="","",VLOOKUP(R1113,CUSTOMS!$E$3:$N$2548,5,FALSE))</f>
        <v>只</v>
      </c>
      <c r="W1113" s="33">
        <f>IF(R1113="","",VLOOKUP(R1113,CUSTOMS!$E$3:$N$2548,6,FALSE))</f>
        <v>0.3</v>
      </c>
      <c r="X1113" s="33">
        <f t="shared" si="178"/>
        <v>18</v>
      </c>
      <c r="Y1113" s="18" t="str">
        <f>IF(R1113="","",VLOOKUP(R1113,CUSTOMS!$E$3:$N$2548,8,FALSE))</f>
        <v>美元</v>
      </c>
      <c r="Z1113" s="18" t="str">
        <f>IF(R1113="","",VLOOKUP(R1113,CUSTOMS!$E$3:$N$2548,9,FALSE))</f>
        <v>中国</v>
      </c>
      <c r="AA1113" s="18" t="str">
        <f>IF(R1113="","",VLOOKUP(R1113,CUSTOMS!$E$3:$N$2548,10,FALSE))</f>
        <v>美国</v>
      </c>
      <c r="AB1113" s="33">
        <f>IF(R1113="","",VLOOKUP(G1113,WMS!$E$3:$T$3000,15,FALSE))</f>
        <v>0.25</v>
      </c>
      <c r="AC1113" s="33">
        <f t="shared" si="179"/>
        <v>15</v>
      </c>
      <c r="AD1113" s="33" t="str">
        <f>IF(S1113="","",VLOOKUP(S1113,海关监管条件!$A$1:$B$3000,2,FALSE))</f>
        <v>无</v>
      </c>
    </row>
    <row r="1114" spans="1:30">
      <c r="A1114" s="2">
        <v>43692</v>
      </c>
      <c r="B1114" s="2">
        <v>43696</v>
      </c>
      <c r="C1114" s="2" t="s">
        <v>4367</v>
      </c>
      <c r="D1114" s="3" t="s">
        <v>2214</v>
      </c>
      <c r="E1114" s="3" t="s">
        <v>3909</v>
      </c>
      <c r="F1114" s="3" t="s">
        <v>4409</v>
      </c>
      <c r="G1114" s="17" t="str">
        <f t="shared" si="173"/>
        <v>KG-ARI-1903-00107-02556/42619802</v>
      </c>
      <c r="H1114" s="18">
        <f>IF(G1114="","",VLOOKUP(G1114,WMS!$E$3:$Q$3000,7,FALSE))</f>
        <v>4</v>
      </c>
      <c r="I1114" s="18">
        <f>IF(G1114="","",VLOOKUP(G1114,WMS!$E$3:$Q$3000,8,FALSE))</f>
        <v>3</v>
      </c>
      <c r="J1114" s="18">
        <f>IF(G1114="","",VLOOKUP(G1114,WMS!$E$3:$Q$3000,13,FALSE))</f>
        <v>2.1999999999999999E-2</v>
      </c>
      <c r="K1114" s="26" t="b">
        <f t="shared" si="174"/>
        <v>1</v>
      </c>
      <c r="L1114" s="7">
        <v>11</v>
      </c>
      <c r="M1114" s="27">
        <f>IF(G1114="","",VLOOKUP(G1114,WMS!$E$3:$U$3000,7,0)*L1114)</f>
        <v>44</v>
      </c>
      <c r="N1114" s="28" t="str">
        <f>IF(G1114="","",VLOOKUP(G1114,WMS!$E$3:$U$3000,17,0))</f>
        <v>A29-203</v>
      </c>
      <c r="O1114" s="29">
        <f t="shared" si="175"/>
        <v>33</v>
      </c>
      <c r="P1114" s="29">
        <f t="shared" si="176"/>
        <v>0.24199999999999999</v>
      </c>
      <c r="Q1114" s="26" t="str">
        <f>IF(G1114="","",VLOOKUP(G1114,WMS!$E$3:$G$3000,2,FALSE))</f>
        <v>KAS19070204</v>
      </c>
      <c r="R1114" s="26" t="str">
        <f>IF(G1114="","",VLOOKUP(G1114,WMS!$E$3:$G$3000,3,FALSE))</f>
        <v>KAS1907020405</v>
      </c>
      <c r="S1114" s="17" t="str">
        <f>IF(R1114="","",VLOOKUP(R1114,CUSTOMS!$E$3:$N$2548,2,FALSE))</f>
        <v>6911900000</v>
      </c>
      <c r="T1114" s="17" t="str">
        <f>IF(R1114="","",VLOOKUP(R1114,CUSTOMS!$E$3:$N$2548,3,FALSE))</f>
        <v>盥洗用瓷器:口杯.乳液瓶.马桶刷座.托盘</v>
      </c>
      <c r="U1114" s="18">
        <f t="shared" si="177"/>
        <v>44</v>
      </c>
      <c r="V1114" s="18" t="str">
        <f>IF(R1114="","",VLOOKUP(R1114,CUSTOMS!$E$3:$N$2548,5,FALSE))</f>
        <v>只</v>
      </c>
      <c r="W1114" s="33">
        <f>IF(R1114="","",VLOOKUP(R1114,CUSTOMS!$E$3:$N$2548,6,FALSE))</f>
        <v>0.3</v>
      </c>
      <c r="X1114" s="33">
        <f t="shared" si="178"/>
        <v>13.2</v>
      </c>
      <c r="Y1114" s="18" t="str">
        <f>IF(R1114="","",VLOOKUP(R1114,CUSTOMS!$E$3:$N$2548,8,FALSE))</f>
        <v>美元</v>
      </c>
      <c r="Z1114" s="18" t="str">
        <f>IF(R1114="","",VLOOKUP(R1114,CUSTOMS!$E$3:$N$2548,9,FALSE))</f>
        <v>中国</v>
      </c>
      <c r="AA1114" s="18" t="str">
        <f>IF(R1114="","",VLOOKUP(R1114,CUSTOMS!$E$3:$N$2548,10,FALSE))</f>
        <v>美国</v>
      </c>
      <c r="AB1114" s="33">
        <f>IF(R1114="","",VLOOKUP(G1114,WMS!$E$3:$T$3000,15,FALSE))</f>
        <v>0.82499999999999996</v>
      </c>
      <c r="AC1114" s="33">
        <f t="shared" si="179"/>
        <v>36.299999999999997</v>
      </c>
      <c r="AD1114" s="33" t="str">
        <f>IF(S1114="","",VLOOKUP(S1114,海关监管条件!$A$1:$B$3000,2,FALSE))</f>
        <v>无</v>
      </c>
    </row>
    <row r="1115" spans="1:30">
      <c r="A1115" s="2">
        <v>43692</v>
      </c>
      <c r="B1115" s="2">
        <v>43696</v>
      </c>
      <c r="C1115" s="2" t="s">
        <v>4367</v>
      </c>
      <c r="D1115" s="3" t="s">
        <v>2214</v>
      </c>
      <c r="E1115" s="3" t="s">
        <v>3909</v>
      </c>
      <c r="F1115" s="3" t="s">
        <v>4410</v>
      </c>
      <c r="G1115" s="17" t="str">
        <f t="shared" si="173"/>
        <v>KG-ARI-1903-00107-02556/42624516</v>
      </c>
      <c r="H1115" s="18">
        <f>IF(G1115="","",VLOOKUP(G1115,WMS!$E$3:$Q$3000,7,FALSE))</f>
        <v>4</v>
      </c>
      <c r="I1115" s="18">
        <f>IF(G1115="","",VLOOKUP(G1115,WMS!$E$3:$Q$3000,8,FALSE))</f>
        <v>1.8</v>
      </c>
      <c r="J1115" s="18">
        <f>IF(G1115="","",VLOOKUP(G1115,WMS!$E$3:$Q$3000,13,FALSE))</f>
        <v>7.0000000000000001E-3</v>
      </c>
      <c r="K1115" s="26" t="b">
        <f t="shared" si="174"/>
        <v>1</v>
      </c>
      <c r="L1115" s="7">
        <v>6</v>
      </c>
      <c r="M1115" s="27">
        <f>IF(G1115="","",VLOOKUP(G1115,WMS!$E$3:$U$3000,7,0)*L1115)</f>
        <v>24</v>
      </c>
      <c r="N1115" s="28" t="str">
        <f>IF(G1115="","",VLOOKUP(G1115,WMS!$E$3:$U$3000,17,0))</f>
        <v>A29-203</v>
      </c>
      <c r="O1115" s="29">
        <f t="shared" si="175"/>
        <v>10.8</v>
      </c>
      <c r="P1115" s="29">
        <f t="shared" si="176"/>
        <v>4.2000000000000003E-2</v>
      </c>
      <c r="Q1115" s="26" t="str">
        <f>IF(G1115="","",VLOOKUP(G1115,WMS!$E$3:$G$3000,2,FALSE))</f>
        <v>KAS19070204</v>
      </c>
      <c r="R1115" s="26" t="str">
        <f>IF(G1115="","",VLOOKUP(G1115,WMS!$E$3:$G$3000,3,FALSE))</f>
        <v>KAS1907020407</v>
      </c>
      <c r="S1115" s="17" t="str">
        <f>IF(R1115="","",VLOOKUP(R1115,CUSTOMS!$E$3:$N$2548,2,FALSE))</f>
        <v>6913100000</v>
      </c>
      <c r="T1115" s="17" t="str">
        <f>IF(R1115="","",VLOOKUP(R1115,CUSTOMS!$E$3:$N$2548,3,FALSE))</f>
        <v>陈设瓷:花盆.香薰炉</v>
      </c>
      <c r="U1115" s="18">
        <f t="shared" si="177"/>
        <v>24</v>
      </c>
      <c r="V1115" s="18" t="str">
        <f>IF(R1115="","",VLOOKUP(R1115,CUSTOMS!$E$3:$N$2548,5,FALSE))</f>
        <v>只</v>
      </c>
      <c r="W1115" s="33">
        <f>IF(R1115="","",VLOOKUP(R1115,CUSTOMS!$E$3:$N$2548,6,FALSE))</f>
        <v>0.3</v>
      </c>
      <c r="X1115" s="33">
        <f t="shared" si="178"/>
        <v>7.1999999999999993</v>
      </c>
      <c r="Y1115" s="18" t="str">
        <f>IF(R1115="","",VLOOKUP(R1115,CUSTOMS!$E$3:$N$2548,8,FALSE))</f>
        <v>美元</v>
      </c>
      <c r="Z1115" s="18" t="str">
        <f>IF(R1115="","",VLOOKUP(R1115,CUSTOMS!$E$3:$N$2548,9,FALSE))</f>
        <v>中国</v>
      </c>
      <c r="AA1115" s="18" t="str">
        <f>IF(R1115="","",VLOOKUP(R1115,CUSTOMS!$E$3:$N$2548,10,FALSE))</f>
        <v>美国</v>
      </c>
      <c r="AB1115" s="33">
        <f>IF(R1115="","",VLOOKUP(G1115,WMS!$E$3:$T$3000,15,FALSE))</f>
        <v>0.3</v>
      </c>
      <c r="AC1115" s="33">
        <f t="shared" si="179"/>
        <v>7.1999999999999993</v>
      </c>
      <c r="AD1115" s="33" t="str">
        <f>IF(S1115="","",VLOOKUP(S1115,海关监管条件!$A$1:$B$3000,2,FALSE))</f>
        <v>无</v>
      </c>
    </row>
    <row r="1116" spans="1:30">
      <c r="A1116" s="2">
        <v>43692</v>
      </c>
      <c r="B1116" s="2">
        <v>43696</v>
      </c>
      <c r="C1116" s="2" t="s">
        <v>4367</v>
      </c>
      <c r="D1116" s="3" t="s">
        <v>2214</v>
      </c>
      <c r="E1116" s="3" t="s">
        <v>3909</v>
      </c>
      <c r="F1116" s="3" t="s">
        <v>4411</v>
      </c>
      <c r="G1116" s="17" t="str">
        <f t="shared" si="173"/>
        <v>KG-ARI-1903-00107-02556/42643944</v>
      </c>
      <c r="H1116" s="18">
        <f>IF(G1116="","",VLOOKUP(G1116,WMS!$E$3:$Q$3000,7,FALSE))</f>
        <v>6</v>
      </c>
      <c r="I1116" s="18">
        <f>IF(G1116="","",VLOOKUP(G1116,WMS!$E$3:$Q$3000,8,FALSE))</f>
        <v>7.45</v>
      </c>
      <c r="J1116" s="18">
        <f>IF(G1116="","",VLOOKUP(G1116,WMS!$E$3:$Q$3000,13,FALSE))</f>
        <v>3.4000000000000002E-2</v>
      </c>
      <c r="K1116" s="26" t="b">
        <f t="shared" si="174"/>
        <v>1</v>
      </c>
      <c r="L1116" s="7">
        <v>8</v>
      </c>
      <c r="M1116" s="27">
        <f>IF(G1116="","",VLOOKUP(G1116,WMS!$E$3:$U$3000,7,0)*L1116)</f>
        <v>48</v>
      </c>
      <c r="N1116" s="28" t="str">
        <f>IF(G1116="","",VLOOKUP(G1116,WMS!$E$3:$U$3000,17,0))</f>
        <v>A29-101</v>
      </c>
      <c r="O1116" s="29">
        <f t="shared" si="175"/>
        <v>59.6</v>
      </c>
      <c r="P1116" s="29">
        <f t="shared" si="176"/>
        <v>0.27200000000000002</v>
      </c>
      <c r="Q1116" s="26" t="str">
        <f>IF(G1116="","",VLOOKUP(G1116,WMS!$E$3:$G$3000,2,FALSE))</f>
        <v>KAS19070204</v>
      </c>
      <c r="R1116" s="26" t="str">
        <f>IF(G1116="","",VLOOKUP(G1116,WMS!$E$3:$G$3000,3,FALSE))</f>
        <v>KAS1907020410</v>
      </c>
      <c r="S1116" s="17" t="str">
        <f>IF(R1116="","",VLOOKUP(R1116,CUSTOMS!$E$3:$N$2548,2,FALSE))</f>
        <v>6702909000</v>
      </c>
      <c r="T1116" s="17" t="str">
        <f>IF(R1116="","",VLOOKUP(R1116,CUSTOMS!$E$3:$N$2548,3,FALSE))</f>
        <v>人造植物</v>
      </c>
      <c r="U1116" s="18">
        <f t="shared" si="177"/>
        <v>48</v>
      </c>
      <c r="V1116" s="18" t="str">
        <f>IF(R1116="","",VLOOKUP(R1116,CUSTOMS!$E$3:$N$2548,5,FALSE))</f>
        <v>只</v>
      </c>
      <c r="W1116" s="33">
        <f>IF(R1116="","",VLOOKUP(R1116,CUSTOMS!$E$3:$N$2548,6,FALSE))</f>
        <v>0.2</v>
      </c>
      <c r="X1116" s="33">
        <f t="shared" si="178"/>
        <v>9.6000000000000014</v>
      </c>
      <c r="Y1116" s="18" t="str">
        <f>IF(R1116="","",VLOOKUP(R1116,CUSTOMS!$E$3:$N$2548,8,FALSE))</f>
        <v>美元</v>
      </c>
      <c r="Z1116" s="18" t="str">
        <f>IF(R1116="","",VLOOKUP(R1116,CUSTOMS!$E$3:$N$2548,9,FALSE))</f>
        <v>中国</v>
      </c>
      <c r="AA1116" s="18" t="str">
        <f>IF(R1116="","",VLOOKUP(R1116,CUSTOMS!$E$3:$N$2548,10,FALSE))</f>
        <v>美国</v>
      </c>
      <c r="AB1116" s="33">
        <f>IF(R1116="","",VLOOKUP(G1116,WMS!$E$3:$T$3000,15,FALSE))</f>
        <v>1.1166666666666667</v>
      </c>
      <c r="AC1116" s="33">
        <f t="shared" si="179"/>
        <v>53.6</v>
      </c>
      <c r="AD1116" s="33" t="str">
        <f>IF(S1116="","",VLOOKUP(S1116,海关监管条件!$A$1:$B$3000,2,FALSE))</f>
        <v>无</v>
      </c>
    </row>
    <row r="1117" spans="1:30">
      <c r="A1117" s="2">
        <v>43692</v>
      </c>
      <c r="B1117" s="2">
        <v>43696</v>
      </c>
      <c r="C1117" s="2" t="s">
        <v>4367</v>
      </c>
      <c r="D1117" s="3" t="s">
        <v>2214</v>
      </c>
      <c r="E1117" s="3" t="s">
        <v>3909</v>
      </c>
      <c r="F1117" s="3" t="s">
        <v>3888</v>
      </c>
      <c r="G1117" s="17" t="str">
        <f t="shared" si="173"/>
        <v>KG-ARI-1903-00107-02556/42699248</v>
      </c>
      <c r="H1117" s="18">
        <f>IF(G1117="","",VLOOKUP(G1117,WMS!$E$3:$Q$3000,7,FALSE))</f>
        <v>6</v>
      </c>
      <c r="I1117" s="18">
        <f>IF(G1117="","",VLOOKUP(G1117,WMS!$E$3:$Q$3000,8,FALSE))</f>
        <v>2.4500000000000002</v>
      </c>
      <c r="J1117" s="18">
        <f>IF(G1117="","",VLOOKUP(G1117,WMS!$E$3:$Q$3000,13,FALSE))</f>
        <v>1.2999999999999999E-2</v>
      </c>
      <c r="K1117" s="26" t="b">
        <f t="shared" si="174"/>
        <v>1</v>
      </c>
      <c r="L1117" s="7">
        <v>7</v>
      </c>
      <c r="M1117" s="27">
        <f>IF(G1117="","",VLOOKUP(G1117,WMS!$E$3:$U$3000,7,0)*L1117)</f>
        <v>42</v>
      </c>
      <c r="N1117" s="28" t="str">
        <f>IF(G1117="","",VLOOKUP(G1117,WMS!$E$3:$U$3000,17,0))</f>
        <v>A29-201</v>
      </c>
      <c r="O1117" s="29">
        <f t="shared" si="175"/>
        <v>17.150000000000002</v>
      </c>
      <c r="P1117" s="29">
        <f t="shared" si="176"/>
        <v>9.0999999999999998E-2</v>
      </c>
      <c r="Q1117" s="26" t="str">
        <f>IF(G1117="","",VLOOKUP(G1117,WMS!$E$3:$G$3000,2,FALSE))</f>
        <v>KAS19070204</v>
      </c>
      <c r="R1117" s="26" t="str">
        <f>IF(G1117="","",VLOOKUP(G1117,WMS!$E$3:$G$3000,3,FALSE))</f>
        <v>KAS1907020405</v>
      </c>
      <c r="S1117" s="17" t="str">
        <f>IF(R1117="","",VLOOKUP(R1117,CUSTOMS!$E$3:$N$2548,2,FALSE))</f>
        <v>6911900000</v>
      </c>
      <c r="T1117" s="17" t="str">
        <f>IF(R1117="","",VLOOKUP(R1117,CUSTOMS!$E$3:$N$2548,3,FALSE))</f>
        <v>盥洗用瓷器:口杯.乳液瓶.马桶刷座.托盘</v>
      </c>
      <c r="U1117" s="18">
        <f t="shared" si="177"/>
        <v>42</v>
      </c>
      <c r="V1117" s="18" t="str">
        <f>IF(R1117="","",VLOOKUP(R1117,CUSTOMS!$E$3:$N$2548,5,FALSE))</f>
        <v>只</v>
      </c>
      <c r="W1117" s="33">
        <f>IF(R1117="","",VLOOKUP(R1117,CUSTOMS!$E$3:$N$2548,6,FALSE))</f>
        <v>0.3</v>
      </c>
      <c r="X1117" s="33">
        <f t="shared" si="178"/>
        <v>12.6</v>
      </c>
      <c r="Y1117" s="18" t="str">
        <f>IF(R1117="","",VLOOKUP(R1117,CUSTOMS!$E$3:$N$2548,8,FALSE))</f>
        <v>美元</v>
      </c>
      <c r="Z1117" s="18" t="str">
        <f>IF(R1117="","",VLOOKUP(R1117,CUSTOMS!$E$3:$N$2548,9,FALSE))</f>
        <v>中国</v>
      </c>
      <c r="AA1117" s="18" t="str">
        <f>IF(R1117="","",VLOOKUP(R1117,CUSTOMS!$E$3:$N$2548,10,FALSE))</f>
        <v>美国</v>
      </c>
      <c r="AB1117" s="33">
        <f>IF(R1117="","",VLOOKUP(G1117,WMS!$E$3:$T$3000,15,FALSE))</f>
        <v>0.35</v>
      </c>
      <c r="AC1117" s="33">
        <f t="shared" si="179"/>
        <v>14.7</v>
      </c>
      <c r="AD1117" s="33" t="str">
        <f>IF(S1117="","",VLOOKUP(S1117,海关监管条件!$A$1:$B$3000,2,FALSE))</f>
        <v>无</v>
      </c>
    </row>
    <row r="1118" spans="1:30">
      <c r="A1118" s="2">
        <v>43692</v>
      </c>
      <c r="B1118" s="2">
        <v>43696</v>
      </c>
      <c r="C1118" s="2" t="s">
        <v>4367</v>
      </c>
      <c r="D1118" s="3" t="s">
        <v>2214</v>
      </c>
      <c r="E1118" s="3" t="s">
        <v>3909</v>
      </c>
      <c r="F1118" s="3" t="s">
        <v>4412</v>
      </c>
      <c r="G1118" s="17" t="str">
        <f t="shared" si="173"/>
        <v>KG-ARI-1903-00107-02556/42699279</v>
      </c>
      <c r="H1118" s="18">
        <f>IF(G1118="","",VLOOKUP(G1118,WMS!$E$3:$Q$3000,7,FALSE))</f>
        <v>6</v>
      </c>
      <c r="I1118" s="18">
        <f>IF(G1118="","",VLOOKUP(G1118,WMS!$E$3:$Q$3000,8,FALSE))</f>
        <v>2.4</v>
      </c>
      <c r="J1118" s="18">
        <f>IF(G1118="","",VLOOKUP(G1118,WMS!$E$3:$Q$3000,13,FALSE))</f>
        <v>0.01</v>
      </c>
      <c r="K1118" s="26" t="b">
        <f t="shared" si="174"/>
        <v>1</v>
      </c>
      <c r="L1118" s="7">
        <v>4</v>
      </c>
      <c r="M1118" s="27">
        <f>IF(G1118="","",VLOOKUP(G1118,WMS!$E$3:$U$3000,7,0)*L1118)</f>
        <v>24</v>
      </c>
      <c r="N1118" s="28" t="str">
        <f>IF(G1118="","",VLOOKUP(G1118,WMS!$E$3:$U$3000,17,0))</f>
        <v>A29-201</v>
      </c>
      <c r="O1118" s="29">
        <f t="shared" si="175"/>
        <v>9.6</v>
      </c>
      <c r="P1118" s="29">
        <f t="shared" si="176"/>
        <v>0.04</v>
      </c>
      <c r="Q1118" s="26" t="str">
        <f>IF(G1118="","",VLOOKUP(G1118,WMS!$E$3:$G$3000,2,FALSE))</f>
        <v>KAS19070204</v>
      </c>
      <c r="R1118" s="26" t="str">
        <f>IF(G1118="","",VLOOKUP(G1118,WMS!$E$3:$G$3000,3,FALSE))</f>
        <v>KAS1907020405</v>
      </c>
      <c r="S1118" s="17" t="str">
        <f>IF(R1118="","",VLOOKUP(R1118,CUSTOMS!$E$3:$N$2548,2,FALSE))</f>
        <v>6911900000</v>
      </c>
      <c r="T1118" s="17" t="str">
        <f>IF(R1118="","",VLOOKUP(R1118,CUSTOMS!$E$3:$N$2548,3,FALSE))</f>
        <v>盥洗用瓷器:口杯.乳液瓶.马桶刷座.托盘</v>
      </c>
      <c r="U1118" s="18">
        <f t="shared" si="177"/>
        <v>24</v>
      </c>
      <c r="V1118" s="18" t="str">
        <f>IF(R1118="","",VLOOKUP(R1118,CUSTOMS!$E$3:$N$2548,5,FALSE))</f>
        <v>只</v>
      </c>
      <c r="W1118" s="33">
        <f>IF(R1118="","",VLOOKUP(R1118,CUSTOMS!$E$3:$N$2548,6,FALSE))</f>
        <v>0.3</v>
      </c>
      <c r="X1118" s="33">
        <f t="shared" si="178"/>
        <v>7.1999999999999993</v>
      </c>
      <c r="Y1118" s="18" t="str">
        <f>IF(R1118="","",VLOOKUP(R1118,CUSTOMS!$E$3:$N$2548,8,FALSE))</f>
        <v>美元</v>
      </c>
      <c r="Z1118" s="18" t="str">
        <f>IF(R1118="","",VLOOKUP(R1118,CUSTOMS!$E$3:$N$2548,9,FALSE))</f>
        <v>中国</v>
      </c>
      <c r="AA1118" s="18" t="str">
        <f>IF(R1118="","",VLOOKUP(R1118,CUSTOMS!$E$3:$N$2548,10,FALSE))</f>
        <v>美国</v>
      </c>
      <c r="AB1118" s="33">
        <f>IF(R1118="","",VLOOKUP(G1118,WMS!$E$3:$T$3000,15,FALSE))</f>
        <v>0.33333333333333331</v>
      </c>
      <c r="AC1118" s="33">
        <f t="shared" si="179"/>
        <v>8</v>
      </c>
      <c r="AD1118" s="33" t="str">
        <f>IF(S1118="","",VLOOKUP(S1118,海关监管条件!$A$1:$B$3000,2,FALSE))</f>
        <v>无</v>
      </c>
    </row>
    <row r="1119" spans="1:30">
      <c r="A1119" s="2">
        <v>43692</v>
      </c>
      <c r="B1119" s="2">
        <v>43696</v>
      </c>
      <c r="C1119" s="2" t="s">
        <v>4367</v>
      </c>
      <c r="D1119" s="3" t="s">
        <v>2214</v>
      </c>
      <c r="E1119" s="3" t="s">
        <v>3909</v>
      </c>
      <c r="F1119" s="3" t="s">
        <v>4413</v>
      </c>
      <c r="G1119" s="17" t="str">
        <f t="shared" si="173"/>
        <v>KG-ARI-1903-00107-02556/42700982</v>
      </c>
      <c r="H1119" s="18">
        <f>IF(G1119="","",VLOOKUP(G1119,WMS!$E$3:$Q$3000,7,FALSE))</f>
        <v>6</v>
      </c>
      <c r="I1119" s="18">
        <f>IF(G1119="","",VLOOKUP(G1119,WMS!$E$3:$Q$3000,8,FALSE))</f>
        <v>5.6</v>
      </c>
      <c r="J1119" s="18">
        <f>IF(G1119="","",VLOOKUP(G1119,WMS!$E$3:$Q$3000,13,FALSE))</f>
        <v>0.05</v>
      </c>
      <c r="K1119" s="26" t="b">
        <f t="shared" si="174"/>
        <v>1</v>
      </c>
      <c r="L1119" s="7">
        <v>7</v>
      </c>
      <c r="M1119" s="27">
        <f>IF(G1119="","",VLOOKUP(G1119,WMS!$E$3:$U$3000,7,0)*L1119)</f>
        <v>42</v>
      </c>
      <c r="N1119" s="28" t="str">
        <f>IF(G1119="","",VLOOKUP(G1119,WMS!$E$3:$U$3000,17,0))</f>
        <v>A29-101</v>
      </c>
      <c r="O1119" s="29">
        <f t="shared" si="175"/>
        <v>39.199999999999996</v>
      </c>
      <c r="P1119" s="29">
        <f t="shared" si="176"/>
        <v>0.35000000000000003</v>
      </c>
      <c r="Q1119" s="26" t="str">
        <f>IF(G1119="","",VLOOKUP(G1119,WMS!$E$3:$G$3000,2,FALSE))</f>
        <v>KAS19070204</v>
      </c>
      <c r="R1119" s="26" t="str">
        <f>IF(G1119="","",VLOOKUP(G1119,WMS!$E$3:$G$3000,3,FALSE))</f>
        <v>KAS1907020405</v>
      </c>
      <c r="S1119" s="17" t="str">
        <f>IF(R1119="","",VLOOKUP(R1119,CUSTOMS!$E$3:$N$2548,2,FALSE))</f>
        <v>6911900000</v>
      </c>
      <c r="T1119" s="17" t="str">
        <f>IF(R1119="","",VLOOKUP(R1119,CUSTOMS!$E$3:$N$2548,3,FALSE))</f>
        <v>盥洗用瓷器:口杯.乳液瓶.马桶刷座.托盘</v>
      </c>
      <c r="U1119" s="18">
        <f t="shared" si="177"/>
        <v>42</v>
      </c>
      <c r="V1119" s="18" t="str">
        <f>IF(R1119="","",VLOOKUP(R1119,CUSTOMS!$E$3:$N$2548,5,FALSE))</f>
        <v>只</v>
      </c>
      <c r="W1119" s="33">
        <f>IF(R1119="","",VLOOKUP(R1119,CUSTOMS!$E$3:$N$2548,6,FALSE))</f>
        <v>0.3</v>
      </c>
      <c r="X1119" s="33">
        <f t="shared" si="178"/>
        <v>12.6</v>
      </c>
      <c r="Y1119" s="18" t="str">
        <f>IF(R1119="","",VLOOKUP(R1119,CUSTOMS!$E$3:$N$2548,8,FALSE))</f>
        <v>美元</v>
      </c>
      <c r="Z1119" s="18" t="str">
        <f>IF(R1119="","",VLOOKUP(R1119,CUSTOMS!$E$3:$N$2548,9,FALSE))</f>
        <v>中国</v>
      </c>
      <c r="AA1119" s="18" t="str">
        <f>IF(R1119="","",VLOOKUP(R1119,CUSTOMS!$E$3:$N$2548,10,FALSE))</f>
        <v>美国</v>
      </c>
      <c r="AB1119" s="33">
        <f>IF(R1119="","",VLOOKUP(G1119,WMS!$E$3:$T$3000,15,FALSE))</f>
        <v>0.91666666666666663</v>
      </c>
      <c r="AC1119" s="33">
        <f t="shared" si="179"/>
        <v>38.5</v>
      </c>
      <c r="AD1119" s="33" t="str">
        <f>IF(S1119="","",VLOOKUP(S1119,海关监管条件!$A$1:$B$3000,2,FALSE))</f>
        <v>无</v>
      </c>
    </row>
    <row r="1120" spans="1:30">
      <c r="A1120" s="2">
        <v>43692</v>
      </c>
      <c r="B1120" s="2">
        <v>43696</v>
      </c>
      <c r="C1120" s="2" t="s">
        <v>4367</v>
      </c>
      <c r="D1120" s="3" t="s">
        <v>2214</v>
      </c>
      <c r="E1120" s="3" t="s">
        <v>3909</v>
      </c>
      <c r="F1120" s="3" t="s">
        <v>3889</v>
      </c>
      <c r="G1120" s="17" t="str">
        <f t="shared" si="173"/>
        <v>KG-ARI-1903-00107-02556/42701002</v>
      </c>
      <c r="H1120" s="18">
        <f>IF(G1120="","",VLOOKUP(G1120,WMS!$E$3:$Q$3000,7,FALSE))</f>
        <v>6</v>
      </c>
      <c r="I1120" s="18">
        <f>IF(G1120="","",VLOOKUP(G1120,WMS!$E$3:$Q$3000,8,FALSE))</f>
        <v>2.15</v>
      </c>
      <c r="J1120" s="18">
        <f>IF(G1120="","",VLOOKUP(G1120,WMS!$E$3:$Q$3000,13,FALSE))</f>
        <v>1.2999999999999999E-2</v>
      </c>
      <c r="K1120" s="26" t="b">
        <f t="shared" si="174"/>
        <v>1</v>
      </c>
      <c r="L1120" s="7">
        <v>4</v>
      </c>
      <c r="M1120" s="27">
        <f>IF(G1120="","",VLOOKUP(G1120,WMS!$E$3:$U$3000,7,0)*L1120)</f>
        <v>24</v>
      </c>
      <c r="N1120" s="28" t="str">
        <f>IF(G1120="","",VLOOKUP(G1120,WMS!$E$3:$U$3000,17,0))</f>
        <v>A29-302</v>
      </c>
      <c r="O1120" s="29">
        <f t="shared" si="175"/>
        <v>8.6</v>
      </c>
      <c r="P1120" s="29">
        <f t="shared" si="176"/>
        <v>5.1999999999999998E-2</v>
      </c>
      <c r="Q1120" s="26" t="str">
        <f>IF(G1120="","",VLOOKUP(G1120,WMS!$E$3:$G$3000,2,FALSE))</f>
        <v>KAS19070204</v>
      </c>
      <c r="R1120" s="26" t="str">
        <f>IF(G1120="","",VLOOKUP(G1120,WMS!$E$3:$G$3000,3,FALSE))</f>
        <v>KAS1907020405</v>
      </c>
      <c r="S1120" s="17" t="str">
        <f>IF(R1120="","",VLOOKUP(R1120,CUSTOMS!$E$3:$N$2548,2,FALSE))</f>
        <v>6911900000</v>
      </c>
      <c r="T1120" s="17" t="str">
        <f>IF(R1120="","",VLOOKUP(R1120,CUSTOMS!$E$3:$N$2548,3,FALSE))</f>
        <v>盥洗用瓷器:口杯.乳液瓶.马桶刷座.托盘</v>
      </c>
      <c r="U1120" s="18">
        <f t="shared" si="177"/>
        <v>24</v>
      </c>
      <c r="V1120" s="18" t="str">
        <f>IF(R1120="","",VLOOKUP(R1120,CUSTOMS!$E$3:$N$2548,5,FALSE))</f>
        <v>只</v>
      </c>
      <c r="W1120" s="33">
        <f>IF(R1120="","",VLOOKUP(R1120,CUSTOMS!$E$3:$N$2548,6,FALSE))</f>
        <v>0.3</v>
      </c>
      <c r="X1120" s="33">
        <f t="shared" si="178"/>
        <v>7.1999999999999993</v>
      </c>
      <c r="Y1120" s="18" t="str">
        <f>IF(R1120="","",VLOOKUP(R1120,CUSTOMS!$E$3:$N$2548,8,FALSE))</f>
        <v>美元</v>
      </c>
      <c r="Z1120" s="18" t="str">
        <f>IF(R1120="","",VLOOKUP(R1120,CUSTOMS!$E$3:$N$2548,9,FALSE))</f>
        <v>中国</v>
      </c>
      <c r="AA1120" s="18" t="str">
        <f>IF(R1120="","",VLOOKUP(R1120,CUSTOMS!$E$3:$N$2548,10,FALSE))</f>
        <v>美国</v>
      </c>
      <c r="AB1120" s="33">
        <f>IF(R1120="","",VLOOKUP(G1120,WMS!$E$3:$T$3000,15,FALSE))</f>
        <v>0.35</v>
      </c>
      <c r="AC1120" s="33">
        <f t="shared" si="179"/>
        <v>8.3999999999999986</v>
      </c>
      <c r="AD1120" s="33" t="str">
        <f>IF(S1120="","",VLOOKUP(S1120,海关监管条件!$A$1:$B$3000,2,FALSE))</f>
        <v>无</v>
      </c>
    </row>
    <row r="1121" spans="1:30">
      <c r="A1121" s="2">
        <v>43692</v>
      </c>
      <c r="B1121" s="2">
        <v>43696</v>
      </c>
      <c r="C1121" s="2" t="s">
        <v>4367</v>
      </c>
      <c r="D1121" s="3" t="s">
        <v>2214</v>
      </c>
      <c r="E1121" s="3" t="s">
        <v>3909</v>
      </c>
      <c r="F1121" s="3" t="s">
        <v>4414</v>
      </c>
      <c r="G1121" s="17" t="str">
        <f t="shared" si="173"/>
        <v>KG-ARI-1903-00107-02556/42701033</v>
      </c>
      <c r="H1121" s="18">
        <f>IF(G1121="","",VLOOKUP(G1121,WMS!$E$3:$Q$3000,7,FALSE))</f>
        <v>6</v>
      </c>
      <c r="I1121" s="18">
        <f>IF(G1121="","",VLOOKUP(G1121,WMS!$E$3:$Q$3000,8,FALSE))</f>
        <v>2.35</v>
      </c>
      <c r="J1121" s="18">
        <f>IF(G1121="","",VLOOKUP(G1121,WMS!$E$3:$Q$3000,13,FALSE))</f>
        <v>0.01</v>
      </c>
      <c r="K1121" s="26" t="b">
        <f t="shared" si="174"/>
        <v>1</v>
      </c>
      <c r="L1121" s="7">
        <v>6</v>
      </c>
      <c r="M1121" s="27">
        <f>IF(G1121="","",VLOOKUP(G1121,WMS!$E$3:$U$3000,7,0)*L1121)</f>
        <v>36</v>
      </c>
      <c r="N1121" s="28" t="str">
        <f>IF(G1121="","",VLOOKUP(G1121,WMS!$E$3:$U$3000,17,0))</f>
        <v>A29-302</v>
      </c>
      <c r="O1121" s="29">
        <f t="shared" si="175"/>
        <v>14.100000000000001</v>
      </c>
      <c r="P1121" s="29">
        <f t="shared" si="176"/>
        <v>0.06</v>
      </c>
      <c r="Q1121" s="26" t="str">
        <f>IF(G1121="","",VLOOKUP(G1121,WMS!$E$3:$G$3000,2,FALSE))</f>
        <v>KAS19070204</v>
      </c>
      <c r="R1121" s="26" t="str">
        <f>IF(G1121="","",VLOOKUP(G1121,WMS!$E$3:$G$3000,3,FALSE))</f>
        <v>KAS1907020405</v>
      </c>
      <c r="S1121" s="17" t="str">
        <f>IF(R1121="","",VLOOKUP(R1121,CUSTOMS!$E$3:$N$2548,2,FALSE))</f>
        <v>6911900000</v>
      </c>
      <c r="T1121" s="17" t="str">
        <f>IF(R1121="","",VLOOKUP(R1121,CUSTOMS!$E$3:$N$2548,3,FALSE))</f>
        <v>盥洗用瓷器:口杯.乳液瓶.马桶刷座.托盘</v>
      </c>
      <c r="U1121" s="18">
        <f t="shared" si="177"/>
        <v>36</v>
      </c>
      <c r="V1121" s="18" t="str">
        <f>IF(R1121="","",VLOOKUP(R1121,CUSTOMS!$E$3:$N$2548,5,FALSE))</f>
        <v>只</v>
      </c>
      <c r="W1121" s="33">
        <f>IF(R1121="","",VLOOKUP(R1121,CUSTOMS!$E$3:$N$2548,6,FALSE))</f>
        <v>0.3</v>
      </c>
      <c r="X1121" s="33">
        <f t="shared" si="178"/>
        <v>10.799999999999999</v>
      </c>
      <c r="Y1121" s="18" t="str">
        <f>IF(R1121="","",VLOOKUP(R1121,CUSTOMS!$E$3:$N$2548,8,FALSE))</f>
        <v>美元</v>
      </c>
      <c r="Z1121" s="18" t="str">
        <f>IF(R1121="","",VLOOKUP(R1121,CUSTOMS!$E$3:$N$2548,9,FALSE))</f>
        <v>中国</v>
      </c>
      <c r="AA1121" s="18" t="str">
        <f>IF(R1121="","",VLOOKUP(R1121,CUSTOMS!$E$3:$N$2548,10,FALSE))</f>
        <v>美国</v>
      </c>
      <c r="AB1121" s="33">
        <f>IF(R1121="","",VLOOKUP(G1121,WMS!$E$3:$T$3000,15,FALSE))</f>
        <v>0.33333333333333331</v>
      </c>
      <c r="AC1121" s="33">
        <f t="shared" si="179"/>
        <v>12</v>
      </c>
      <c r="AD1121" s="33" t="str">
        <f>IF(S1121="","",VLOOKUP(S1121,海关监管条件!$A$1:$B$3000,2,FALSE))</f>
        <v>无</v>
      </c>
    </row>
    <row r="1122" spans="1:30">
      <c r="A1122" s="2">
        <v>43692</v>
      </c>
      <c r="B1122" s="2">
        <v>43696</v>
      </c>
      <c r="C1122" s="2" t="s">
        <v>4367</v>
      </c>
      <c r="D1122" s="3" t="s">
        <v>2214</v>
      </c>
      <c r="E1122" s="3" t="s">
        <v>3909</v>
      </c>
      <c r="F1122" s="3" t="s">
        <v>4415</v>
      </c>
      <c r="G1122" s="17" t="str">
        <f t="shared" si="173"/>
        <v>KG-ARI-1903-00107-02556/42701040</v>
      </c>
      <c r="H1122" s="18">
        <f>IF(G1122="","",VLOOKUP(G1122,WMS!$E$3:$Q$3000,7,FALSE))</f>
        <v>6</v>
      </c>
      <c r="I1122" s="18">
        <f>IF(G1122="","",VLOOKUP(G1122,WMS!$E$3:$Q$3000,8,FALSE))</f>
        <v>5.6</v>
      </c>
      <c r="J1122" s="18">
        <f>IF(G1122="","",VLOOKUP(G1122,WMS!$E$3:$Q$3000,13,FALSE))</f>
        <v>1.6E-2</v>
      </c>
      <c r="K1122" s="26" t="b">
        <f t="shared" si="174"/>
        <v>1</v>
      </c>
      <c r="L1122" s="7">
        <v>4</v>
      </c>
      <c r="M1122" s="27">
        <f>IF(G1122="","",VLOOKUP(G1122,WMS!$E$3:$U$3000,7,0)*L1122)</f>
        <v>24</v>
      </c>
      <c r="N1122" s="28" t="str">
        <f>IF(G1122="","",VLOOKUP(G1122,WMS!$E$3:$U$3000,17,0))</f>
        <v>A29-301</v>
      </c>
      <c r="O1122" s="29">
        <f t="shared" si="175"/>
        <v>22.4</v>
      </c>
      <c r="P1122" s="29">
        <f t="shared" si="176"/>
        <v>6.4000000000000001E-2</v>
      </c>
      <c r="Q1122" s="26" t="str">
        <f>IF(G1122="","",VLOOKUP(G1122,WMS!$E$3:$G$3000,2,FALSE))</f>
        <v>KAS19070204</v>
      </c>
      <c r="R1122" s="26" t="str">
        <f>IF(G1122="","",VLOOKUP(G1122,WMS!$E$3:$G$3000,3,FALSE))</f>
        <v>KAS1907020405</v>
      </c>
      <c r="S1122" s="17" t="str">
        <f>IF(R1122="","",VLOOKUP(R1122,CUSTOMS!$E$3:$N$2548,2,FALSE))</f>
        <v>6911900000</v>
      </c>
      <c r="T1122" s="17" t="str">
        <f>IF(R1122="","",VLOOKUP(R1122,CUSTOMS!$E$3:$N$2548,3,FALSE))</f>
        <v>盥洗用瓷器:口杯.乳液瓶.马桶刷座.托盘</v>
      </c>
      <c r="U1122" s="18">
        <f t="shared" si="177"/>
        <v>24</v>
      </c>
      <c r="V1122" s="18" t="str">
        <f>IF(R1122="","",VLOOKUP(R1122,CUSTOMS!$E$3:$N$2548,5,FALSE))</f>
        <v>只</v>
      </c>
      <c r="W1122" s="33">
        <f>IF(R1122="","",VLOOKUP(R1122,CUSTOMS!$E$3:$N$2548,6,FALSE))</f>
        <v>0.3</v>
      </c>
      <c r="X1122" s="33">
        <f t="shared" si="178"/>
        <v>7.1999999999999993</v>
      </c>
      <c r="Y1122" s="18" t="str">
        <f>IF(R1122="","",VLOOKUP(R1122,CUSTOMS!$E$3:$N$2548,8,FALSE))</f>
        <v>美元</v>
      </c>
      <c r="Z1122" s="18" t="str">
        <f>IF(R1122="","",VLOOKUP(R1122,CUSTOMS!$E$3:$N$2548,9,FALSE))</f>
        <v>中国</v>
      </c>
      <c r="AA1122" s="18" t="str">
        <f>IF(R1122="","",VLOOKUP(R1122,CUSTOMS!$E$3:$N$2548,10,FALSE))</f>
        <v>美国</v>
      </c>
      <c r="AB1122" s="33">
        <f>IF(R1122="","",VLOOKUP(G1122,WMS!$E$3:$T$3000,15,FALSE))</f>
        <v>0.83333333333333337</v>
      </c>
      <c r="AC1122" s="33">
        <f t="shared" si="179"/>
        <v>20</v>
      </c>
      <c r="AD1122" s="33" t="str">
        <f>IF(S1122="","",VLOOKUP(S1122,海关监管条件!$A$1:$B$3000,2,FALSE))</f>
        <v>无</v>
      </c>
    </row>
    <row r="1123" spans="1:30">
      <c r="A1123" s="2">
        <v>43692</v>
      </c>
      <c r="B1123" s="2">
        <v>43696</v>
      </c>
      <c r="C1123" s="2" t="s">
        <v>4367</v>
      </c>
      <c r="D1123" s="3" t="s">
        <v>2214</v>
      </c>
      <c r="E1123" s="3" t="s">
        <v>3909</v>
      </c>
      <c r="F1123" s="3" t="s">
        <v>4416</v>
      </c>
      <c r="G1123" s="17" t="str">
        <f t="shared" si="173"/>
        <v>KG-ARI-1903-00107-02556/42701057</v>
      </c>
      <c r="H1123" s="18">
        <f>IF(G1123="","",VLOOKUP(G1123,WMS!$E$3:$Q$3000,7,FALSE))</f>
        <v>6</v>
      </c>
      <c r="I1123" s="18">
        <f>IF(G1123="","",VLOOKUP(G1123,WMS!$E$3:$Q$3000,8,FALSE))</f>
        <v>5.45</v>
      </c>
      <c r="J1123" s="18">
        <f>IF(G1123="","",VLOOKUP(G1123,WMS!$E$3:$Q$3000,13,FALSE))</f>
        <v>0.05</v>
      </c>
      <c r="K1123" s="26" t="b">
        <f t="shared" si="174"/>
        <v>1</v>
      </c>
      <c r="L1123" s="7">
        <v>5</v>
      </c>
      <c r="M1123" s="27">
        <f>IF(G1123="","",VLOOKUP(G1123,WMS!$E$3:$U$3000,7,0)*L1123)</f>
        <v>30</v>
      </c>
      <c r="N1123" s="28" t="str">
        <f>IF(G1123="","",VLOOKUP(G1123,WMS!$E$3:$U$3000,17,0))</f>
        <v>A29-301</v>
      </c>
      <c r="O1123" s="29">
        <f t="shared" si="175"/>
        <v>27.25</v>
      </c>
      <c r="P1123" s="29">
        <f t="shared" si="176"/>
        <v>0.25</v>
      </c>
      <c r="Q1123" s="26" t="str">
        <f>IF(G1123="","",VLOOKUP(G1123,WMS!$E$3:$G$3000,2,FALSE))</f>
        <v>KAS19070204</v>
      </c>
      <c r="R1123" s="26" t="str">
        <f>IF(G1123="","",VLOOKUP(G1123,WMS!$E$3:$G$3000,3,FALSE))</f>
        <v>KAS1907020405</v>
      </c>
      <c r="S1123" s="17" t="str">
        <f>IF(R1123="","",VLOOKUP(R1123,CUSTOMS!$E$3:$N$2548,2,FALSE))</f>
        <v>6911900000</v>
      </c>
      <c r="T1123" s="17" t="str">
        <f>IF(R1123="","",VLOOKUP(R1123,CUSTOMS!$E$3:$N$2548,3,FALSE))</f>
        <v>盥洗用瓷器:口杯.乳液瓶.马桶刷座.托盘</v>
      </c>
      <c r="U1123" s="18">
        <f t="shared" si="177"/>
        <v>30</v>
      </c>
      <c r="V1123" s="18" t="str">
        <f>IF(R1123="","",VLOOKUP(R1123,CUSTOMS!$E$3:$N$2548,5,FALSE))</f>
        <v>只</v>
      </c>
      <c r="W1123" s="33">
        <f>IF(R1123="","",VLOOKUP(R1123,CUSTOMS!$E$3:$N$2548,6,FALSE))</f>
        <v>0.3</v>
      </c>
      <c r="X1123" s="33">
        <f t="shared" si="178"/>
        <v>9</v>
      </c>
      <c r="Y1123" s="18" t="str">
        <f>IF(R1123="","",VLOOKUP(R1123,CUSTOMS!$E$3:$N$2548,8,FALSE))</f>
        <v>美元</v>
      </c>
      <c r="Z1123" s="18" t="str">
        <f>IF(R1123="","",VLOOKUP(R1123,CUSTOMS!$E$3:$N$2548,9,FALSE))</f>
        <v>中国</v>
      </c>
      <c r="AA1123" s="18" t="str">
        <f>IF(R1123="","",VLOOKUP(R1123,CUSTOMS!$E$3:$N$2548,10,FALSE))</f>
        <v>美国</v>
      </c>
      <c r="AB1123" s="33">
        <f>IF(R1123="","",VLOOKUP(G1123,WMS!$E$3:$T$3000,15,FALSE))</f>
        <v>0.91666666666666663</v>
      </c>
      <c r="AC1123" s="33">
        <f t="shared" si="179"/>
        <v>27.5</v>
      </c>
      <c r="AD1123" s="33" t="str">
        <f>IF(S1123="","",VLOOKUP(S1123,海关监管条件!$A$1:$B$3000,2,FALSE))</f>
        <v>无</v>
      </c>
    </row>
    <row r="1124" spans="1:30">
      <c r="A1124" s="2">
        <v>43692</v>
      </c>
      <c r="B1124" s="2">
        <v>43696</v>
      </c>
      <c r="C1124" s="2" t="s">
        <v>4367</v>
      </c>
      <c r="D1124" s="3" t="s">
        <v>2214</v>
      </c>
      <c r="E1124" s="3" t="s">
        <v>3909</v>
      </c>
      <c r="F1124" s="3" t="s">
        <v>3890</v>
      </c>
      <c r="G1124" s="17" t="str">
        <f t="shared" si="173"/>
        <v>KG-ARI-1903-00107-02556/42701071</v>
      </c>
      <c r="H1124" s="18">
        <f>IF(G1124="","",VLOOKUP(G1124,WMS!$E$3:$Q$3000,7,FALSE))</f>
        <v>6</v>
      </c>
      <c r="I1124" s="18">
        <f>IF(G1124="","",VLOOKUP(G1124,WMS!$E$3:$Q$3000,8,FALSE))</f>
        <v>2.4</v>
      </c>
      <c r="J1124" s="18">
        <f>IF(G1124="","",VLOOKUP(G1124,WMS!$E$3:$Q$3000,13,FALSE))</f>
        <v>1.2999999999999999E-2</v>
      </c>
      <c r="K1124" s="26" t="b">
        <f t="shared" si="174"/>
        <v>1</v>
      </c>
      <c r="L1124" s="7">
        <v>5</v>
      </c>
      <c r="M1124" s="27">
        <f>IF(G1124="","",VLOOKUP(G1124,WMS!$E$3:$U$3000,7,0)*L1124)</f>
        <v>30</v>
      </c>
      <c r="N1124" s="28" t="str">
        <f>IF(G1124="","",VLOOKUP(G1124,WMS!$E$3:$U$3000,17,0))</f>
        <v>A29-201</v>
      </c>
      <c r="O1124" s="29">
        <f t="shared" si="175"/>
        <v>12</v>
      </c>
      <c r="P1124" s="29">
        <f t="shared" si="176"/>
        <v>6.5000000000000002E-2</v>
      </c>
      <c r="Q1124" s="26" t="str">
        <f>IF(G1124="","",VLOOKUP(G1124,WMS!$E$3:$G$3000,2,FALSE))</f>
        <v>KAS19070204</v>
      </c>
      <c r="R1124" s="26" t="str">
        <f>IF(G1124="","",VLOOKUP(G1124,WMS!$E$3:$G$3000,3,FALSE))</f>
        <v>KAS1907020405</v>
      </c>
      <c r="S1124" s="17" t="str">
        <f>IF(R1124="","",VLOOKUP(R1124,CUSTOMS!$E$3:$N$2548,2,FALSE))</f>
        <v>6911900000</v>
      </c>
      <c r="T1124" s="17" t="str">
        <f>IF(R1124="","",VLOOKUP(R1124,CUSTOMS!$E$3:$N$2548,3,FALSE))</f>
        <v>盥洗用瓷器:口杯.乳液瓶.马桶刷座.托盘</v>
      </c>
      <c r="U1124" s="18">
        <f t="shared" si="177"/>
        <v>30</v>
      </c>
      <c r="V1124" s="18" t="str">
        <f>IF(R1124="","",VLOOKUP(R1124,CUSTOMS!$E$3:$N$2548,5,FALSE))</f>
        <v>只</v>
      </c>
      <c r="W1124" s="33">
        <f>IF(R1124="","",VLOOKUP(R1124,CUSTOMS!$E$3:$N$2548,6,FALSE))</f>
        <v>0.3</v>
      </c>
      <c r="X1124" s="33">
        <f t="shared" si="178"/>
        <v>9</v>
      </c>
      <c r="Y1124" s="18" t="str">
        <f>IF(R1124="","",VLOOKUP(R1124,CUSTOMS!$E$3:$N$2548,8,FALSE))</f>
        <v>美元</v>
      </c>
      <c r="Z1124" s="18" t="str">
        <f>IF(R1124="","",VLOOKUP(R1124,CUSTOMS!$E$3:$N$2548,9,FALSE))</f>
        <v>中国</v>
      </c>
      <c r="AA1124" s="18" t="str">
        <f>IF(R1124="","",VLOOKUP(R1124,CUSTOMS!$E$3:$N$2548,10,FALSE))</f>
        <v>美国</v>
      </c>
      <c r="AB1124" s="33">
        <f>IF(R1124="","",VLOOKUP(G1124,WMS!$E$3:$T$3000,15,FALSE))</f>
        <v>0.35</v>
      </c>
      <c r="AC1124" s="33">
        <f t="shared" si="179"/>
        <v>10.5</v>
      </c>
      <c r="AD1124" s="33" t="str">
        <f>IF(S1124="","",VLOOKUP(S1124,海关监管条件!$A$1:$B$3000,2,FALSE))</f>
        <v>无</v>
      </c>
    </row>
    <row r="1125" spans="1:30">
      <c r="A1125" s="2">
        <v>43692</v>
      </c>
      <c r="B1125" s="2">
        <v>43696</v>
      </c>
      <c r="C1125" s="2" t="s">
        <v>4367</v>
      </c>
      <c r="D1125" s="3" t="s">
        <v>2214</v>
      </c>
      <c r="E1125" s="3" t="s">
        <v>3909</v>
      </c>
      <c r="F1125" s="3" t="s">
        <v>4417</v>
      </c>
      <c r="G1125" s="17" t="str">
        <f t="shared" si="173"/>
        <v>KG-ARI-1903-00107-02556/42701101</v>
      </c>
      <c r="H1125" s="18">
        <f>IF(G1125="","",VLOOKUP(G1125,WMS!$E$3:$Q$3000,7,FALSE))</f>
        <v>6</v>
      </c>
      <c r="I1125" s="18">
        <f>IF(G1125="","",VLOOKUP(G1125,WMS!$E$3:$Q$3000,8,FALSE))</f>
        <v>2.4</v>
      </c>
      <c r="J1125" s="18">
        <f>IF(G1125="","",VLOOKUP(G1125,WMS!$E$3:$Q$3000,13,FALSE))</f>
        <v>1.2999999999999999E-2</v>
      </c>
      <c r="K1125" s="26" t="b">
        <f t="shared" si="174"/>
        <v>1</v>
      </c>
      <c r="L1125" s="7">
        <v>6</v>
      </c>
      <c r="M1125" s="27">
        <f>IF(G1125="","",VLOOKUP(G1125,WMS!$E$3:$U$3000,7,0)*L1125)</f>
        <v>36</v>
      </c>
      <c r="N1125" s="28" t="str">
        <f>IF(G1125="","",VLOOKUP(G1125,WMS!$E$3:$U$3000,17,0))</f>
        <v>A29-201</v>
      </c>
      <c r="O1125" s="29">
        <f t="shared" si="175"/>
        <v>14.399999999999999</v>
      </c>
      <c r="P1125" s="29">
        <f t="shared" si="176"/>
        <v>7.8E-2</v>
      </c>
      <c r="Q1125" s="26" t="str">
        <f>IF(G1125="","",VLOOKUP(G1125,WMS!$E$3:$G$3000,2,FALSE))</f>
        <v>KAS19070204</v>
      </c>
      <c r="R1125" s="26" t="str">
        <f>IF(G1125="","",VLOOKUP(G1125,WMS!$E$3:$G$3000,3,FALSE))</f>
        <v>KAS1907020405</v>
      </c>
      <c r="S1125" s="17" t="str">
        <f>IF(R1125="","",VLOOKUP(R1125,CUSTOMS!$E$3:$N$2548,2,FALSE))</f>
        <v>6911900000</v>
      </c>
      <c r="T1125" s="17" t="str">
        <f>IF(R1125="","",VLOOKUP(R1125,CUSTOMS!$E$3:$N$2548,3,FALSE))</f>
        <v>盥洗用瓷器:口杯.乳液瓶.马桶刷座.托盘</v>
      </c>
      <c r="U1125" s="18">
        <f t="shared" si="177"/>
        <v>36</v>
      </c>
      <c r="V1125" s="18" t="str">
        <f>IF(R1125="","",VLOOKUP(R1125,CUSTOMS!$E$3:$N$2548,5,FALSE))</f>
        <v>只</v>
      </c>
      <c r="W1125" s="33">
        <f>IF(R1125="","",VLOOKUP(R1125,CUSTOMS!$E$3:$N$2548,6,FALSE))</f>
        <v>0.3</v>
      </c>
      <c r="X1125" s="33">
        <f t="shared" si="178"/>
        <v>10.799999999999999</v>
      </c>
      <c r="Y1125" s="18" t="str">
        <f>IF(R1125="","",VLOOKUP(R1125,CUSTOMS!$E$3:$N$2548,8,FALSE))</f>
        <v>美元</v>
      </c>
      <c r="Z1125" s="18" t="str">
        <f>IF(R1125="","",VLOOKUP(R1125,CUSTOMS!$E$3:$N$2548,9,FALSE))</f>
        <v>中国</v>
      </c>
      <c r="AA1125" s="18" t="str">
        <f>IF(R1125="","",VLOOKUP(R1125,CUSTOMS!$E$3:$N$2548,10,FALSE))</f>
        <v>美国</v>
      </c>
      <c r="AB1125" s="33">
        <f>IF(R1125="","",VLOOKUP(G1125,WMS!$E$3:$T$3000,15,FALSE))</f>
        <v>0.33333333333333331</v>
      </c>
      <c r="AC1125" s="33">
        <f t="shared" si="179"/>
        <v>12</v>
      </c>
      <c r="AD1125" s="33" t="str">
        <f>IF(S1125="","",VLOOKUP(S1125,海关监管条件!$A$1:$B$3000,2,FALSE))</f>
        <v>无</v>
      </c>
    </row>
    <row r="1126" spans="1:30">
      <c r="A1126" s="2">
        <v>43692</v>
      </c>
      <c r="B1126" s="2">
        <v>43696</v>
      </c>
      <c r="C1126" s="2" t="s">
        <v>4367</v>
      </c>
      <c r="D1126" s="3" t="s">
        <v>2214</v>
      </c>
      <c r="E1126" s="3" t="s">
        <v>3909</v>
      </c>
      <c r="F1126" s="3" t="s">
        <v>4418</v>
      </c>
      <c r="G1126" s="17" t="str">
        <f t="shared" si="173"/>
        <v>KG-ARI-1903-00107-02556/42701187</v>
      </c>
      <c r="H1126" s="18">
        <f>IF(G1126="","",VLOOKUP(G1126,WMS!$E$3:$Q$3000,7,FALSE))</f>
        <v>6</v>
      </c>
      <c r="I1126" s="18">
        <f>IF(G1126="","",VLOOKUP(G1126,WMS!$E$3:$Q$3000,8,FALSE))</f>
        <v>5.6</v>
      </c>
      <c r="J1126" s="18">
        <f>IF(G1126="","",VLOOKUP(G1126,WMS!$E$3:$Q$3000,13,FALSE))</f>
        <v>0.05</v>
      </c>
      <c r="K1126" s="26" t="b">
        <f t="shared" si="174"/>
        <v>1</v>
      </c>
      <c r="L1126" s="7">
        <v>4</v>
      </c>
      <c r="M1126" s="27">
        <f>IF(G1126="","",VLOOKUP(G1126,WMS!$E$3:$U$3000,7,0)*L1126)</f>
        <v>24</v>
      </c>
      <c r="N1126" s="28" t="str">
        <f>IF(G1126="","",VLOOKUP(G1126,WMS!$E$3:$U$3000,17,0))</f>
        <v>A29-301</v>
      </c>
      <c r="O1126" s="29">
        <f t="shared" si="175"/>
        <v>22.4</v>
      </c>
      <c r="P1126" s="29">
        <f t="shared" si="176"/>
        <v>0.2</v>
      </c>
      <c r="Q1126" s="26" t="str">
        <f>IF(G1126="","",VLOOKUP(G1126,WMS!$E$3:$G$3000,2,FALSE))</f>
        <v>KAS19070204</v>
      </c>
      <c r="R1126" s="26" t="str">
        <f>IF(G1126="","",VLOOKUP(G1126,WMS!$E$3:$G$3000,3,FALSE))</f>
        <v>KAS1907020405</v>
      </c>
      <c r="S1126" s="17" t="str">
        <f>IF(R1126="","",VLOOKUP(R1126,CUSTOMS!$E$3:$N$2548,2,FALSE))</f>
        <v>6911900000</v>
      </c>
      <c r="T1126" s="17" t="str">
        <f>IF(R1126="","",VLOOKUP(R1126,CUSTOMS!$E$3:$N$2548,3,FALSE))</f>
        <v>盥洗用瓷器:口杯.乳液瓶.马桶刷座.托盘</v>
      </c>
      <c r="U1126" s="18">
        <f t="shared" si="177"/>
        <v>24</v>
      </c>
      <c r="V1126" s="18" t="str">
        <f>IF(R1126="","",VLOOKUP(R1126,CUSTOMS!$E$3:$N$2548,5,FALSE))</f>
        <v>只</v>
      </c>
      <c r="W1126" s="33">
        <f>IF(R1126="","",VLOOKUP(R1126,CUSTOMS!$E$3:$N$2548,6,FALSE))</f>
        <v>0.3</v>
      </c>
      <c r="X1126" s="33">
        <f t="shared" si="178"/>
        <v>7.1999999999999993</v>
      </c>
      <c r="Y1126" s="18" t="str">
        <f>IF(R1126="","",VLOOKUP(R1126,CUSTOMS!$E$3:$N$2548,8,FALSE))</f>
        <v>美元</v>
      </c>
      <c r="Z1126" s="18" t="str">
        <f>IF(R1126="","",VLOOKUP(R1126,CUSTOMS!$E$3:$N$2548,9,FALSE))</f>
        <v>中国</v>
      </c>
      <c r="AA1126" s="18" t="str">
        <f>IF(R1126="","",VLOOKUP(R1126,CUSTOMS!$E$3:$N$2548,10,FALSE))</f>
        <v>美国</v>
      </c>
      <c r="AB1126" s="33">
        <f>IF(R1126="","",VLOOKUP(G1126,WMS!$E$3:$T$3000,15,FALSE))</f>
        <v>0.91666666666666663</v>
      </c>
      <c r="AC1126" s="33">
        <f t="shared" si="179"/>
        <v>22</v>
      </c>
      <c r="AD1126" s="33" t="str">
        <f>IF(S1126="","",VLOOKUP(S1126,海关监管条件!$A$1:$B$3000,2,FALSE))</f>
        <v>无</v>
      </c>
    </row>
    <row r="1127" spans="1:30">
      <c r="A1127" s="2">
        <v>43692</v>
      </c>
      <c r="B1127" s="2">
        <v>43696</v>
      </c>
      <c r="C1127" s="2" t="s">
        <v>4367</v>
      </c>
      <c r="D1127" s="3" t="s">
        <v>1429</v>
      </c>
      <c r="E1127" s="3" t="s">
        <v>3505</v>
      </c>
      <c r="F1127" s="3" t="s">
        <v>4338</v>
      </c>
      <c r="G1127" s="17" t="str">
        <f t="shared" si="173"/>
        <v>KG-ARI-1903-00107-02577/42215004</v>
      </c>
      <c r="H1127" s="18">
        <f>IF(G1127="","",VLOOKUP(G1127,WMS!$E$3:$Q$3000,7,FALSE))</f>
        <v>24</v>
      </c>
      <c r="I1127" s="18">
        <f>IF(G1127="","",VLOOKUP(G1127,WMS!$E$3:$Q$3000,8,FALSE))</f>
        <v>1.7</v>
      </c>
      <c r="J1127" s="18">
        <f>IF(G1127="","",VLOOKUP(G1127,WMS!$E$3:$Q$3000,13,FALSE))</f>
        <v>5.0000000000000001E-3</v>
      </c>
      <c r="K1127" s="26" t="b">
        <f t="shared" si="174"/>
        <v>1</v>
      </c>
      <c r="L1127" s="7">
        <v>2</v>
      </c>
      <c r="M1127" s="27">
        <f>IF(G1127="","",VLOOKUP(G1127,WMS!$E$3:$U$3000,7,0)*L1127)</f>
        <v>48</v>
      </c>
      <c r="N1127" s="28" t="str">
        <f>IF(G1127="","",VLOOKUP(G1127,WMS!$E$3:$U$3000,17,0))</f>
        <v>A16-101</v>
      </c>
      <c r="O1127" s="29">
        <f t="shared" si="175"/>
        <v>3.4</v>
      </c>
      <c r="P1127" s="29">
        <f t="shared" si="176"/>
        <v>0.01</v>
      </c>
      <c r="Q1127" s="26" t="str">
        <f>IF(G1127="","",VLOOKUP(G1127,WMS!$E$3:$G$3000,2,FALSE))</f>
        <v>KAS19031804</v>
      </c>
      <c r="R1127" s="26" t="str">
        <f>IF(G1127="","",VLOOKUP(G1127,WMS!$E$3:$G$3000,3,FALSE))</f>
        <v>KAS1903180401</v>
      </c>
      <c r="S1127" s="17">
        <f>IF(R1127="","",VLOOKUP(R1127,CUSTOMS!$E$3:$N$2548,2,FALSE))</f>
        <v>3923290000</v>
      </c>
      <c r="T1127" s="17" t="str">
        <f>IF(R1127="","",VLOOKUP(R1127,CUSTOMS!$E$3:$N$2548,3,FALSE))</f>
        <v>PP胶袋</v>
      </c>
      <c r="U1127" s="18">
        <f t="shared" si="177"/>
        <v>48</v>
      </c>
      <c r="V1127" s="18" t="str">
        <f>IF(R1127="","",VLOOKUP(R1127,CUSTOMS!$E$3:$N$2548,5,FALSE))</f>
        <v>袋</v>
      </c>
      <c r="W1127" s="33">
        <f>IF(R1127="","",VLOOKUP(R1127,CUSTOMS!$E$3:$N$2548,6,FALSE))</f>
        <v>2.66</v>
      </c>
      <c r="X1127" s="33">
        <f t="shared" si="178"/>
        <v>127.68</v>
      </c>
      <c r="Y1127" s="18" t="str">
        <f>IF(R1127="","",VLOOKUP(R1127,CUSTOMS!$E$3:$N$2548,8,FALSE))</f>
        <v>港币</v>
      </c>
      <c r="Z1127" s="18" t="str">
        <f>IF(R1127="","",VLOOKUP(R1127,CUSTOMS!$E$3:$N$2548,9,FALSE))</f>
        <v>中国</v>
      </c>
      <c r="AA1127" s="18" t="str">
        <f>IF(R1127="","",VLOOKUP(R1127,CUSTOMS!$E$3:$N$2548,10,FALSE))</f>
        <v>美国</v>
      </c>
      <c r="AB1127" s="33">
        <f>IF(R1127="","",VLOOKUP(G1127,WMS!$E$3:$T$3000,15,FALSE))</f>
        <v>7.0416666666666669E-2</v>
      </c>
      <c r="AC1127" s="33">
        <f t="shared" si="179"/>
        <v>3.38</v>
      </c>
      <c r="AD1127" s="33" t="str">
        <f>IF(S1127="","",VLOOKUP(S1127,海关监管条件!$A$1:$B$3000,2,FALSE))</f>
        <v>无</v>
      </c>
    </row>
    <row r="1128" spans="1:30">
      <c r="A1128" s="2">
        <v>43692</v>
      </c>
      <c r="B1128" s="2">
        <v>43696</v>
      </c>
      <c r="C1128" s="2" t="s">
        <v>4367</v>
      </c>
      <c r="D1128" s="3" t="s">
        <v>1429</v>
      </c>
      <c r="E1128" s="3" t="s">
        <v>3505</v>
      </c>
      <c r="F1128" s="3" t="s">
        <v>4339</v>
      </c>
      <c r="G1128" s="17" t="str">
        <f t="shared" si="173"/>
        <v>KG-ARI-1903-00107-02577/42352730</v>
      </c>
      <c r="H1128" s="18">
        <f>IF(G1128="","",VLOOKUP(G1128,WMS!$E$3:$Q$3000,7,FALSE))</f>
        <v>12</v>
      </c>
      <c r="I1128" s="18">
        <f>IF(G1128="","",VLOOKUP(G1128,WMS!$E$3:$Q$3000,8,FALSE))</f>
        <v>0.85</v>
      </c>
      <c r="J1128" s="18">
        <f>IF(G1128="","",VLOOKUP(G1128,WMS!$E$3:$Q$3000,13,FALSE))</f>
        <v>4.0000000000000001E-3</v>
      </c>
      <c r="K1128" s="26" t="b">
        <f t="shared" si="174"/>
        <v>1</v>
      </c>
      <c r="L1128" s="7">
        <v>1</v>
      </c>
      <c r="M1128" s="27">
        <f>IF(G1128="","",VLOOKUP(G1128,WMS!$E$3:$U$3000,7,0)*L1128)</f>
        <v>12</v>
      </c>
      <c r="N1128" s="28" t="str">
        <f>IF(G1128="","",VLOOKUP(G1128,WMS!$E$3:$U$3000,17,0))</f>
        <v>A16-101</v>
      </c>
      <c r="O1128" s="29">
        <f t="shared" si="175"/>
        <v>0.85</v>
      </c>
      <c r="P1128" s="29">
        <f t="shared" si="176"/>
        <v>4.0000000000000001E-3</v>
      </c>
      <c r="Q1128" s="26" t="str">
        <f>IF(G1128="","",VLOOKUP(G1128,WMS!$E$3:$G$3000,2,FALSE))</f>
        <v>KAS19031804</v>
      </c>
      <c r="R1128" s="26" t="str">
        <f>IF(G1128="","",VLOOKUP(G1128,WMS!$E$3:$G$3000,3,FALSE))</f>
        <v>KAS1903180405</v>
      </c>
      <c r="S1128" s="17">
        <f>IF(R1128="","",VLOOKUP(R1128,CUSTOMS!$E$3:$N$2548,2,FALSE))</f>
        <v>4819400000</v>
      </c>
      <c r="T1128" s="17" t="str">
        <f>IF(R1128="","",VLOOKUP(R1128,CUSTOMS!$E$3:$N$2548,3,FALSE))</f>
        <v>纸袋</v>
      </c>
      <c r="U1128" s="18">
        <f t="shared" si="177"/>
        <v>12</v>
      </c>
      <c r="V1128" s="18" t="str">
        <f>IF(R1128="","",VLOOKUP(R1128,CUSTOMS!$E$3:$N$2548,5,FALSE))</f>
        <v>袋</v>
      </c>
      <c r="W1128" s="33">
        <f>IF(R1128="","",VLOOKUP(R1128,CUSTOMS!$E$3:$N$2548,6,FALSE))</f>
        <v>6.63</v>
      </c>
      <c r="X1128" s="33">
        <f t="shared" si="178"/>
        <v>79.56</v>
      </c>
      <c r="Y1128" s="18" t="str">
        <f>IF(R1128="","",VLOOKUP(R1128,CUSTOMS!$E$3:$N$2548,8,FALSE))</f>
        <v>港币</v>
      </c>
      <c r="Z1128" s="18" t="str">
        <f>IF(R1128="","",VLOOKUP(R1128,CUSTOMS!$E$3:$N$2548,9,FALSE))</f>
        <v>中国</v>
      </c>
      <c r="AA1128" s="18" t="str">
        <f>IF(R1128="","",VLOOKUP(R1128,CUSTOMS!$E$3:$N$2548,10,FALSE))</f>
        <v>美国</v>
      </c>
      <c r="AB1128" s="33">
        <f>IF(R1128="","",VLOOKUP(G1128,WMS!$E$3:$T$3000,15,FALSE))</f>
        <v>6.083333333333333E-2</v>
      </c>
      <c r="AC1128" s="33">
        <f t="shared" si="179"/>
        <v>0.73</v>
      </c>
      <c r="AD1128" s="33" t="str">
        <f>IF(S1128="","",VLOOKUP(S1128,海关监管条件!$A$1:$B$3000,2,FALSE))</f>
        <v>无</v>
      </c>
    </row>
    <row r="1129" spans="1:30">
      <c r="A1129" s="2">
        <v>43692</v>
      </c>
      <c r="B1129" s="2">
        <v>43696</v>
      </c>
      <c r="C1129" s="2" t="s">
        <v>4367</v>
      </c>
      <c r="D1129" s="3" t="s">
        <v>1341</v>
      </c>
      <c r="E1129" s="3" t="s">
        <v>3475</v>
      </c>
      <c r="F1129" s="3" t="s">
        <v>3476</v>
      </c>
      <c r="G1129" s="17" t="str">
        <f t="shared" si="173"/>
        <v>KG-ARI-1903-00107-02955/42505501</v>
      </c>
      <c r="H1129" s="18">
        <f>IF(G1129="","",VLOOKUP(G1129,WMS!$E$3:$Q$3000,7,FALSE))</f>
        <v>4</v>
      </c>
      <c r="I1129" s="18">
        <f>IF(G1129="","",VLOOKUP(G1129,WMS!$E$3:$Q$3000,8,FALSE))</f>
        <v>1.95</v>
      </c>
      <c r="J1129" s="18">
        <f>IF(G1129="","",VLOOKUP(G1129,WMS!$E$3:$Q$3000,13,FALSE))</f>
        <v>1.7999999999999999E-2</v>
      </c>
      <c r="K1129" s="26" t="b">
        <f t="shared" si="174"/>
        <v>1</v>
      </c>
      <c r="L1129" s="7">
        <v>4</v>
      </c>
      <c r="M1129" s="27">
        <f>IF(G1129="","",VLOOKUP(G1129,WMS!$E$3:$U$3000,7,0)*L1129)</f>
        <v>16</v>
      </c>
      <c r="N1129" s="28" t="str">
        <f>IF(G1129="","",VLOOKUP(G1129,WMS!$E$3:$U$3000,17,0))</f>
        <v>A22-203</v>
      </c>
      <c r="O1129" s="29">
        <f t="shared" si="175"/>
        <v>7.8</v>
      </c>
      <c r="P1129" s="29">
        <f t="shared" si="176"/>
        <v>7.1999999999999995E-2</v>
      </c>
      <c r="Q1129" s="26" t="str">
        <f>IF(G1129="","",VLOOKUP(G1129,WMS!$E$3:$G$3000,2,FALSE))</f>
        <v>KAS19031402</v>
      </c>
      <c r="R1129" s="26" t="str">
        <f>IF(G1129="","",VLOOKUP(G1129,WMS!$E$3:$G$3000,3,FALSE))</f>
        <v>KAS190314020101</v>
      </c>
      <c r="S1129" s="17" t="str">
        <f>IF(R1129="","",VLOOKUP(R1129,CUSTOMS!$E$3:$N$2548,2,FALSE))</f>
        <v>8543709990</v>
      </c>
      <c r="T1129" s="17" t="str">
        <f>IF(R1129="","",VLOOKUP(R1129,CUSTOMS!$E$3:$N$2548,3,FALSE))</f>
        <v>VR眼镜</v>
      </c>
      <c r="U1129" s="18">
        <f t="shared" si="177"/>
        <v>16</v>
      </c>
      <c r="V1129" s="18" t="str">
        <f>IF(R1129="","",VLOOKUP(R1129,CUSTOMS!$E$3:$N$2548,5,FALSE))</f>
        <v>台</v>
      </c>
      <c r="W1129" s="33">
        <f>IF(R1129="","",VLOOKUP(R1129,CUSTOMS!$E$3:$N$2548,6,FALSE))</f>
        <v>1.8</v>
      </c>
      <c r="X1129" s="33">
        <f t="shared" si="178"/>
        <v>28.8</v>
      </c>
      <c r="Y1129" s="18" t="str">
        <f>IF(R1129="","",VLOOKUP(R1129,CUSTOMS!$E$3:$N$2548,8,FALSE))</f>
        <v>美元</v>
      </c>
      <c r="Z1129" s="18" t="str">
        <f>IF(R1129="","",VLOOKUP(R1129,CUSTOMS!$E$3:$N$2548,9,FALSE))</f>
        <v>中国</v>
      </c>
      <c r="AA1129" s="18" t="str">
        <f>IF(R1129="","",VLOOKUP(R1129,CUSTOMS!$E$3:$N$2548,10,FALSE))</f>
        <v>美国</v>
      </c>
      <c r="AB1129" s="33">
        <f>IF(R1129="","",VLOOKUP(G1129,WMS!$E$3:$T$3000,15,FALSE))</f>
        <v>0.47500000000000003</v>
      </c>
      <c r="AC1129" s="33">
        <f t="shared" si="179"/>
        <v>7.6000000000000005</v>
      </c>
      <c r="AD1129" s="33" t="str">
        <f>IF(S1129="","",VLOOKUP(S1129,海关监管条件!$A$1:$B$3000,2,FALSE))</f>
        <v>无</v>
      </c>
    </row>
    <row r="1130" spans="1:30">
      <c r="A1130" s="2">
        <v>43692</v>
      </c>
      <c r="B1130" s="2">
        <v>43696</v>
      </c>
      <c r="C1130" s="2" t="s">
        <v>4367</v>
      </c>
      <c r="D1130" s="3" t="s">
        <v>1650</v>
      </c>
      <c r="E1130" s="3" t="s">
        <v>3639</v>
      </c>
      <c r="F1130" s="3" t="s">
        <v>3640</v>
      </c>
      <c r="G1130" s="17" t="str">
        <f t="shared" si="173"/>
        <v>KG-ARI-1904-00124-03042/42751854</v>
      </c>
      <c r="H1130" s="18">
        <f>IF(G1130="","",VLOOKUP(G1130,WMS!$E$3:$Q$3000,7,FALSE))</f>
        <v>18</v>
      </c>
      <c r="I1130" s="18">
        <f>IF(G1130="","",VLOOKUP(G1130,WMS!$E$3:$Q$3000,8,FALSE))</f>
        <v>2.12</v>
      </c>
      <c r="J1130" s="18">
        <f>IF(G1130="","",VLOOKUP(G1130,WMS!$E$3:$Q$3000,13,FALSE))</f>
        <v>1.6E-2</v>
      </c>
      <c r="K1130" s="26" t="b">
        <f t="shared" si="174"/>
        <v>1</v>
      </c>
      <c r="L1130" s="7">
        <v>17</v>
      </c>
      <c r="M1130" s="27">
        <f>IF(G1130="","",VLOOKUP(G1130,WMS!$E$3:$U$3000,7,0)*L1130)</f>
        <v>306</v>
      </c>
      <c r="N1130" s="28" t="str">
        <f>IF(G1130="","",VLOOKUP(G1130,WMS!$E$3:$U$3000,17,0))</f>
        <v>A07-303</v>
      </c>
      <c r="O1130" s="29">
        <f t="shared" si="175"/>
        <v>36.04</v>
      </c>
      <c r="P1130" s="29">
        <f t="shared" si="176"/>
        <v>0.27200000000000002</v>
      </c>
      <c r="Q1130" s="26" t="str">
        <f>IF(G1130="","",VLOOKUP(G1130,WMS!$E$3:$G$3000,2,FALSE))</f>
        <v>KAS19041610</v>
      </c>
      <c r="R1130" s="26" t="str">
        <f>IF(G1130="","",VLOOKUP(G1130,WMS!$E$3:$G$3000,3,FALSE))</f>
        <v>KAS1904161004</v>
      </c>
      <c r="S1130" s="17" t="str">
        <f>IF(R1130="","",VLOOKUP(R1130,CUSTOMS!$E$3:$N$2548,2,FALSE))</f>
        <v>3924100000</v>
      </c>
      <c r="T1130" s="17" t="str">
        <f>IF(R1130="","",VLOOKUP(R1130,CUSTOMS!$E$3:$N$2548,3,FALSE))</f>
        <v>塑料厨具带彩卡</v>
      </c>
      <c r="U1130" s="18">
        <f t="shared" si="177"/>
        <v>306</v>
      </c>
      <c r="V1130" s="18" t="str">
        <f>IF(R1130="","",VLOOKUP(R1130,CUSTOMS!$E$3:$N$2548,5,FALSE))</f>
        <v>只</v>
      </c>
      <c r="W1130" s="33">
        <f>IF(R1130="","",VLOOKUP(R1130,CUSTOMS!$E$3:$N$2548,6,FALSE))</f>
        <v>0.66</v>
      </c>
      <c r="X1130" s="33">
        <f t="shared" si="178"/>
        <v>201.96</v>
      </c>
      <c r="Y1130" s="18" t="str">
        <f>IF(R1130="","",VLOOKUP(R1130,CUSTOMS!$E$3:$N$2548,8,FALSE))</f>
        <v>美元</v>
      </c>
      <c r="Z1130" s="18" t="str">
        <f>IF(R1130="","",VLOOKUP(R1130,CUSTOMS!$E$3:$N$2548,9,FALSE))</f>
        <v>中国</v>
      </c>
      <c r="AA1130" s="18" t="str">
        <f>IF(R1130="","",VLOOKUP(R1130,CUSTOMS!$E$3:$N$2548,10,FALSE))</f>
        <v>美国</v>
      </c>
      <c r="AB1130" s="33">
        <f>IF(R1130="","",VLOOKUP(G1130,WMS!$E$3:$T$3000,15,FALSE))</f>
        <v>0.10111111111111111</v>
      </c>
      <c r="AC1130" s="33">
        <f t="shared" si="179"/>
        <v>30.94</v>
      </c>
      <c r="AD1130" s="33" t="str">
        <f>IF(S1130="","",VLOOKUP(S1130,海关监管条件!$A$1:$B$3000,2,FALSE))</f>
        <v xml:space="preserve">A </v>
      </c>
    </row>
    <row r="1131" spans="1:30">
      <c r="A1131" s="2">
        <v>43692</v>
      </c>
      <c r="B1131" s="2">
        <v>43696</v>
      </c>
      <c r="C1131" s="2" t="s">
        <v>4367</v>
      </c>
      <c r="D1131" s="3" t="s">
        <v>1852</v>
      </c>
      <c r="E1131" s="3" t="s">
        <v>3744</v>
      </c>
      <c r="F1131" s="3" t="s">
        <v>4419</v>
      </c>
      <c r="G1131" s="17" t="str">
        <f t="shared" si="173"/>
        <v>KG-ARI-1904-00124-03133/42115519</v>
      </c>
      <c r="H1131" s="18">
        <f>IF(G1131="","",VLOOKUP(G1131,WMS!$E$3:$Q$3000,7,FALSE))</f>
        <v>32</v>
      </c>
      <c r="I1131" s="18">
        <f>IF(G1131="","",VLOOKUP(G1131,WMS!$E$3:$Q$3000,8,FALSE))</f>
        <v>4.3</v>
      </c>
      <c r="J1131" s="18">
        <f>IF(G1131="","",VLOOKUP(G1131,WMS!$E$3:$Q$3000,13,FALSE))</f>
        <v>3.6999999999999998E-2</v>
      </c>
      <c r="K1131" s="26" t="b">
        <f t="shared" si="174"/>
        <v>1</v>
      </c>
      <c r="L1131" s="7">
        <v>1</v>
      </c>
      <c r="M1131" s="27">
        <f>IF(G1131="","",VLOOKUP(G1131,WMS!$E$3:$U$3000,7,0)*L1131)</f>
        <v>32</v>
      </c>
      <c r="N1131" s="28" t="str">
        <f>IF(G1131="","",VLOOKUP(G1131,WMS!$E$3:$U$3000,17,0))</f>
        <v>A38-203</v>
      </c>
      <c r="O1131" s="29">
        <f t="shared" si="175"/>
        <v>4.3</v>
      </c>
      <c r="P1131" s="29">
        <f t="shared" si="176"/>
        <v>3.6999999999999998E-2</v>
      </c>
      <c r="Q1131" s="26" t="str">
        <f>IF(G1131="","",VLOOKUP(G1131,WMS!$E$3:$G$3000,2,FALSE))</f>
        <v>KAS19043001</v>
      </c>
      <c r="R1131" s="26" t="str">
        <f>IF(G1131="","",VLOOKUP(G1131,WMS!$E$3:$G$3000,3,FALSE))</f>
        <v>KAS1904300105</v>
      </c>
      <c r="S1131" s="17" t="str">
        <f>IF(R1131="","",VLOOKUP(R1131,CUSTOMS!$E$3:$N$2548,2,FALSE))</f>
        <v>7323990000</v>
      </c>
      <c r="T1131" s="17" t="str">
        <f>IF(R1131="","",VLOOKUP(R1131,CUSTOMS!$E$3:$N$2548,3,FALSE))</f>
        <v>铁制厨房架</v>
      </c>
      <c r="U1131" s="18">
        <f t="shared" si="177"/>
        <v>32</v>
      </c>
      <c r="V1131" s="18" t="str">
        <f>IF(R1131="","",VLOOKUP(R1131,CUSTOMS!$E$3:$N$2548,5,FALSE))</f>
        <v>只</v>
      </c>
      <c r="W1131" s="33">
        <f>IF(R1131="","",VLOOKUP(R1131,CUSTOMS!$E$3:$N$2548,6,FALSE))</f>
        <v>0.89</v>
      </c>
      <c r="X1131" s="33">
        <f t="shared" si="178"/>
        <v>28.48</v>
      </c>
      <c r="Y1131" s="18" t="str">
        <f>IF(R1131="","",VLOOKUP(R1131,CUSTOMS!$E$3:$N$2548,8,FALSE))</f>
        <v>美元</v>
      </c>
      <c r="Z1131" s="18" t="str">
        <f>IF(R1131="","",VLOOKUP(R1131,CUSTOMS!$E$3:$N$2548,9,FALSE))</f>
        <v>中国</v>
      </c>
      <c r="AA1131" s="18" t="str">
        <f>IF(R1131="","",VLOOKUP(R1131,CUSTOMS!$E$3:$N$2548,10,FALSE))</f>
        <v>美国</v>
      </c>
      <c r="AB1131" s="33">
        <f>IF(R1131="","",VLOOKUP(G1131,WMS!$E$3:$T$3000,15,FALSE))</f>
        <v>6.8749999999999992E-2</v>
      </c>
      <c r="AC1131" s="33">
        <f t="shared" si="179"/>
        <v>2.1999999999999997</v>
      </c>
      <c r="AD1131" s="33" t="str">
        <f>IF(S1131="","",VLOOKUP(S1131,海关监管条件!$A$1:$B$3000,2,FALSE))</f>
        <v>A</v>
      </c>
    </row>
    <row r="1132" spans="1:30">
      <c r="A1132" s="2">
        <v>43692</v>
      </c>
      <c r="B1132" s="2">
        <v>43696</v>
      </c>
      <c r="C1132" s="2" t="s">
        <v>4367</v>
      </c>
      <c r="D1132" s="3" t="s">
        <v>1847</v>
      </c>
      <c r="E1132" s="3" t="s">
        <v>3741</v>
      </c>
      <c r="F1132" s="3" t="s">
        <v>4420</v>
      </c>
      <c r="G1132" s="17" t="str">
        <f t="shared" si="173"/>
        <v>KG-ARI-1904-00124-03249/42566014</v>
      </c>
      <c r="H1132" s="18">
        <f>IF(G1132="","",VLOOKUP(G1132,WMS!$E$3:$Q$3000,7,FALSE))</f>
        <v>6</v>
      </c>
      <c r="I1132" s="18">
        <f>IF(G1132="","",VLOOKUP(G1132,WMS!$E$3:$Q$3000,8,FALSE))</f>
        <v>3.05</v>
      </c>
      <c r="J1132" s="18">
        <f>IF(G1132="","",VLOOKUP(G1132,WMS!$E$3:$Q$3000,13,FALSE))</f>
        <v>1.6E-2</v>
      </c>
      <c r="K1132" s="26" t="b">
        <f t="shared" si="174"/>
        <v>1</v>
      </c>
      <c r="L1132" s="7">
        <v>1</v>
      </c>
      <c r="M1132" s="27">
        <f>IF(G1132="","",VLOOKUP(G1132,WMS!$E$3:$U$3000,7,0)*L1132)</f>
        <v>6</v>
      </c>
      <c r="N1132" s="28" t="str">
        <f>IF(G1132="","",VLOOKUP(G1132,WMS!$E$3:$U$3000,17,0))</f>
        <v>A33-203</v>
      </c>
      <c r="O1132" s="29">
        <f t="shared" si="175"/>
        <v>3.05</v>
      </c>
      <c r="P1132" s="29">
        <f t="shared" si="176"/>
        <v>1.6E-2</v>
      </c>
      <c r="Q1132" s="26" t="str">
        <f>IF(G1132="","",VLOOKUP(G1132,WMS!$E$3:$G$3000,2,FALSE))</f>
        <v>KAS19042901</v>
      </c>
      <c r="R1132" s="26" t="str">
        <f>IF(G1132="","",VLOOKUP(G1132,WMS!$E$3:$G$3000,3,FALSE))</f>
        <v>KAS1904290117</v>
      </c>
      <c r="S1132" s="17" t="str">
        <f>IF(R1132="","",VLOOKUP(R1132,CUSTOMS!$E$3:$N$2548,2,FALSE))</f>
        <v>3924100000</v>
      </c>
      <c r="T1132" s="17" t="str">
        <f>IF(R1132="","",VLOOKUP(R1132,CUSTOMS!$E$3:$N$2548,3,FALSE))</f>
        <v>5件套塑料厨具</v>
      </c>
      <c r="U1132" s="18">
        <f t="shared" si="177"/>
        <v>6</v>
      </c>
      <c r="V1132" s="18" t="str">
        <f>IF(R1132="","",VLOOKUP(R1132,CUSTOMS!$E$3:$N$2548,5,FALSE))</f>
        <v>套</v>
      </c>
      <c r="W1132" s="33">
        <f>IF(R1132="","",VLOOKUP(R1132,CUSTOMS!$E$3:$N$2548,6,FALSE))</f>
        <v>2.8</v>
      </c>
      <c r="X1132" s="33">
        <f t="shared" si="178"/>
        <v>16.799999999999997</v>
      </c>
      <c r="Y1132" s="18" t="str">
        <f>IF(R1132="","",VLOOKUP(R1132,CUSTOMS!$E$3:$N$2548,8,FALSE))</f>
        <v>美元</v>
      </c>
      <c r="Z1132" s="18" t="str">
        <f>IF(R1132="","",VLOOKUP(R1132,CUSTOMS!$E$3:$N$2548,9,FALSE))</f>
        <v>中国</v>
      </c>
      <c r="AA1132" s="18" t="str">
        <f>IF(R1132="","",VLOOKUP(R1132,CUSTOMS!$E$3:$N$2548,10,FALSE))</f>
        <v>美国</v>
      </c>
      <c r="AB1132" s="33">
        <f>IF(R1132="","",VLOOKUP(G1132,WMS!$E$3:$T$3000,15,FALSE))</f>
        <v>0.46333333333333332</v>
      </c>
      <c r="AC1132" s="33">
        <f t="shared" si="179"/>
        <v>2.78</v>
      </c>
      <c r="AD1132" s="33" t="str">
        <f>IF(S1132="","",VLOOKUP(S1132,海关监管条件!$A$1:$B$3000,2,FALSE))</f>
        <v xml:space="preserve">A </v>
      </c>
    </row>
    <row r="1133" spans="1:30">
      <c r="A1133" s="2">
        <v>43692</v>
      </c>
      <c r="B1133" s="2">
        <v>43696</v>
      </c>
      <c r="C1133" s="2" t="s">
        <v>4367</v>
      </c>
      <c r="D1133" s="3" t="s">
        <v>1767</v>
      </c>
      <c r="E1133" s="3" t="s">
        <v>3714</v>
      </c>
      <c r="F1133" s="3" t="s">
        <v>4421</v>
      </c>
      <c r="G1133" s="17" t="str">
        <f t="shared" si="173"/>
        <v>KG-ARI-1904-00124-03303/42287643</v>
      </c>
      <c r="H1133" s="18">
        <f>IF(G1133="","",VLOOKUP(G1133,WMS!$E$3:$Q$3000,7,FALSE))</f>
        <v>6</v>
      </c>
      <c r="I1133" s="18">
        <f>IF(G1133="","",VLOOKUP(G1133,WMS!$E$3:$Q$3000,8,FALSE))</f>
        <v>1.82</v>
      </c>
      <c r="J1133" s="18">
        <f>IF(G1133="","",VLOOKUP(G1133,WMS!$E$3:$Q$3000,13,FALSE))</f>
        <v>1.2999999999999999E-2</v>
      </c>
      <c r="K1133" s="26" t="b">
        <f t="shared" si="174"/>
        <v>1</v>
      </c>
      <c r="L1133" s="7">
        <v>3</v>
      </c>
      <c r="M1133" s="27">
        <f>IF(G1133="","",VLOOKUP(G1133,WMS!$E$3:$U$3000,7,0)*L1133)</f>
        <v>18</v>
      </c>
      <c r="N1133" s="28" t="str">
        <f>IF(G1133="","",VLOOKUP(G1133,WMS!$E$3:$U$3000,17,0))</f>
        <v>A32-302</v>
      </c>
      <c r="O1133" s="29">
        <f t="shared" si="175"/>
        <v>5.46</v>
      </c>
      <c r="P1133" s="29">
        <f t="shared" si="176"/>
        <v>3.9E-2</v>
      </c>
      <c r="Q1133" s="26" t="str">
        <f>IF(G1133="","",VLOOKUP(G1133,WMS!$E$3:$G$3000,2,FALSE))</f>
        <v>KAS19042707</v>
      </c>
      <c r="R1133" s="26" t="str">
        <f>IF(G1133="","",VLOOKUP(G1133,WMS!$E$3:$G$3000,3,FALSE))</f>
        <v>KAS1904270701</v>
      </c>
      <c r="S1133" s="17" t="str">
        <f>IF(R1133="","",VLOOKUP(R1133,CUSTOMS!$E$3:$N$2548,2,FALSE))</f>
        <v>9405409000</v>
      </c>
      <c r="T1133" s="17" t="str">
        <f>IF(R1133="","",VLOOKUP(R1133,CUSTOMS!$E$3:$N$2548,3,FALSE))</f>
        <v>装饰灯</v>
      </c>
      <c r="U1133" s="18">
        <f t="shared" si="177"/>
        <v>18</v>
      </c>
      <c r="V1133" s="18" t="str">
        <f>IF(R1133="","",VLOOKUP(R1133,CUSTOMS!$E$3:$N$2548,5,FALSE))</f>
        <v>套</v>
      </c>
      <c r="W1133" s="33" t="str">
        <f>IF(R1133="","",VLOOKUP(R1133,CUSTOMS!$E$3:$N$2548,6,FALSE))</f>
        <v>1.95</v>
      </c>
      <c r="X1133" s="33">
        <f t="shared" si="178"/>
        <v>35.1</v>
      </c>
      <c r="Y1133" s="18" t="str">
        <f>IF(R1133="","",VLOOKUP(R1133,CUSTOMS!$E$3:$N$2548,8,FALSE))</f>
        <v>美元</v>
      </c>
      <c r="Z1133" s="18" t="str">
        <f>IF(R1133="","",VLOOKUP(R1133,CUSTOMS!$E$3:$N$2548,9,FALSE))</f>
        <v>中国</v>
      </c>
      <c r="AA1133" s="18" t="str">
        <f>IF(R1133="","",VLOOKUP(R1133,CUSTOMS!$E$3:$N$2548,10,FALSE))</f>
        <v>美国</v>
      </c>
      <c r="AB1133" s="33">
        <f>IF(R1133="","",VLOOKUP(G1133,WMS!$E$3:$T$3000,15,FALSE))</f>
        <v>0.30333333333333334</v>
      </c>
      <c r="AC1133" s="33">
        <f t="shared" si="179"/>
        <v>5.46</v>
      </c>
      <c r="AD1133" s="33" t="str">
        <f>IF(S1133="","",VLOOKUP(S1133,海关监管条件!$A$1:$B$3000,2,FALSE))</f>
        <v xml:space="preserve">无 </v>
      </c>
    </row>
    <row r="1134" spans="1:30">
      <c r="A1134" s="2">
        <v>43692</v>
      </c>
      <c r="B1134" s="2">
        <v>43696</v>
      </c>
      <c r="C1134" s="2" t="s">
        <v>4367</v>
      </c>
      <c r="D1134" s="3" t="s">
        <v>1942</v>
      </c>
      <c r="E1134" s="3" t="s">
        <v>3782</v>
      </c>
      <c r="F1134" s="3" t="s">
        <v>3124</v>
      </c>
      <c r="G1134" s="17" t="str">
        <f t="shared" si="173"/>
        <v>KG-ARI-1904-00124-03365/41719718</v>
      </c>
      <c r="H1134" s="18">
        <f>IF(G1134="","",VLOOKUP(G1134,WMS!$E$3:$Q$3000,7,FALSE))</f>
        <v>8</v>
      </c>
      <c r="I1134" s="18">
        <f>IF(G1134="","",VLOOKUP(G1134,WMS!$E$3:$Q$3000,8,FALSE))</f>
        <v>5.55</v>
      </c>
      <c r="J1134" s="18">
        <f>IF(G1134="","",VLOOKUP(G1134,WMS!$E$3:$Q$3000,13,FALSE))</f>
        <v>1.2E-2</v>
      </c>
      <c r="K1134" s="26" t="b">
        <f t="shared" si="174"/>
        <v>1</v>
      </c>
      <c r="L1134" s="7">
        <v>13</v>
      </c>
      <c r="M1134" s="27">
        <f>IF(G1134="","",VLOOKUP(G1134,WMS!$E$3:$U$3000,7,0)*L1134)</f>
        <v>104</v>
      </c>
      <c r="N1134" s="28" t="str">
        <f>IF(G1134="","",VLOOKUP(G1134,WMS!$E$3:$U$3000,17,0))</f>
        <v>A424</v>
      </c>
      <c r="O1134" s="29">
        <f t="shared" si="175"/>
        <v>72.149999999999991</v>
      </c>
      <c r="P1134" s="29">
        <f t="shared" si="176"/>
        <v>0.156</v>
      </c>
      <c r="Q1134" s="26" t="str">
        <f>IF(G1134="","",VLOOKUP(G1134,WMS!$E$3:$G$3000,2,FALSE))</f>
        <v>KAS19051602</v>
      </c>
      <c r="R1134" s="26" t="str">
        <f>IF(G1134="","",VLOOKUP(G1134,WMS!$E$3:$G$3000,3,FALSE))</f>
        <v>KAS1905160204</v>
      </c>
      <c r="S1134" s="17" t="str">
        <f>IF(R1134="","",VLOOKUP(R1134,CUSTOMS!$E$3:$N$2548,2,FALSE))</f>
        <v>7009920000</v>
      </c>
      <c r="T1134" s="17" t="str">
        <f>IF(R1134="","",VLOOKUP(R1134,CUSTOMS!$E$3:$N$2548,3,FALSE))</f>
        <v>铁框玻璃浴室镜</v>
      </c>
      <c r="U1134" s="18">
        <f t="shared" si="177"/>
        <v>104</v>
      </c>
      <c r="V1134" s="18" t="str">
        <f>IF(R1134="","",VLOOKUP(R1134,CUSTOMS!$E$3:$N$2548,5,FALSE))</f>
        <v>只</v>
      </c>
      <c r="W1134" s="33">
        <f>IF(R1134="","",VLOOKUP(R1134,CUSTOMS!$E$3:$N$2548,6,FALSE))</f>
        <v>2.2599999999999998</v>
      </c>
      <c r="X1134" s="33">
        <f t="shared" si="178"/>
        <v>235.03999999999996</v>
      </c>
      <c r="Y1134" s="18" t="str">
        <f>IF(R1134="","",VLOOKUP(R1134,CUSTOMS!$E$3:$N$2548,8,FALSE))</f>
        <v>美元</v>
      </c>
      <c r="Z1134" s="18" t="str">
        <f>IF(R1134="","",VLOOKUP(R1134,CUSTOMS!$E$3:$N$2548,9,FALSE))</f>
        <v>中国</v>
      </c>
      <c r="AA1134" s="18" t="str">
        <f>IF(R1134="","",VLOOKUP(R1134,CUSTOMS!$E$3:$N$2548,10,FALSE))</f>
        <v>美国</v>
      </c>
      <c r="AB1134" s="33">
        <f>IF(R1134="","",VLOOKUP(G1134,WMS!$E$3:$T$3000,15,FALSE))</f>
        <v>0.6</v>
      </c>
      <c r="AC1134" s="33">
        <f t="shared" si="179"/>
        <v>62.4</v>
      </c>
      <c r="AD1134" s="33" t="str">
        <f>IF(S1134="","",VLOOKUP(S1134,海关监管条件!$A$1:$B$3000,2,FALSE))</f>
        <v>无</v>
      </c>
    </row>
    <row r="1135" spans="1:30">
      <c r="A1135" s="2">
        <v>43692</v>
      </c>
      <c r="B1135" s="2">
        <v>43696</v>
      </c>
      <c r="C1135" s="2" t="s">
        <v>4367</v>
      </c>
      <c r="D1135" s="3" t="s">
        <v>1942</v>
      </c>
      <c r="E1135" s="3" t="s">
        <v>3782</v>
      </c>
      <c r="F1135" s="3" t="s">
        <v>4266</v>
      </c>
      <c r="G1135" s="17" t="str">
        <f t="shared" si="173"/>
        <v>KG-ARI-1904-00124-03365/41872321</v>
      </c>
      <c r="H1135" s="18">
        <f>IF(G1135="","",VLOOKUP(G1135,WMS!$E$3:$Q$3000,7,FALSE))</f>
        <v>4</v>
      </c>
      <c r="I1135" s="18">
        <f>IF(G1135="","",VLOOKUP(G1135,WMS!$E$3:$Q$3000,8,FALSE))</f>
        <v>3.8</v>
      </c>
      <c r="J1135" s="18">
        <f>IF(G1135="","",VLOOKUP(G1135,WMS!$E$3:$Q$3000,13,FALSE))</f>
        <v>7.0000000000000007E-2</v>
      </c>
      <c r="K1135" s="26" t="b">
        <f t="shared" si="174"/>
        <v>1</v>
      </c>
      <c r="L1135" s="7">
        <v>3</v>
      </c>
      <c r="M1135" s="27">
        <f>IF(G1135="","",VLOOKUP(G1135,WMS!$E$3:$U$3000,7,0)*L1135)</f>
        <v>12</v>
      </c>
      <c r="N1135" s="28" t="str">
        <f>IF(G1135="","",VLOOKUP(G1135,WMS!$E$3:$U$3000,17,0))</f>
        <v>A424</v>
      </c>
      <c r="O1135" s="29">
        <f t="shared" si="175"/>
        <v>11.399999999999999</v>
      </c>
      <c r="P1135" s="29">
        <f t="shared" si="176"/>
        <v>0.21000000000000002</v>
      </c>
      <c r="Q1135" s="26" t="str">
        <f>IF(G1135="","",VLOOKUP(G1135,WMS!$E$3:$G$3000,2,FALSE))</f>
        <v>KAS19051601</v>
      </c>
      <c r="R1135" s="26" t="str">
        <f>IF(G1135="","",VLOOKUP(G1135,WMS!$E$3:$G$3000,3,FALSE))</f>
        <v>KAS1905160103</v>
      </c>
      <c r="S1135" s="17" t="str">
        <f>IF(R1135="","",VLOOKUP(R1135,CUSTOMS!$E$3:$N$2548,2,FALSE))</f>
        <v>7324900000</v>
      </c>
      <c r="T1135" s="17" t="str">
        <f>IF(R1135="","",VLOOKUP(R1135,CUSTOMS!$E$3:$N$2548,3,FALSE))</f>
        <v>铁制浴室架</v>
      </c>
      <c r="U1135" s="18">
        <f t="shared" si="177"/>
        <v>12</v>
      </c>
      <c r="V1135" s="18" t="str">
        <f>IF(R1135="","",VLOOKUP(R1135,CUSTOMS!$E$3:$N$2548,5,FALSE))</f>
        <v>只</v>
      </c>
      <c r="W1135" s="33">
        <f>IF(R1135="","",VLOOKUP(R1135,CUSTOMS!$E$3:$N$2548,6,FALSE))</f>
        <v>2.67</v>
      </c>
      <c r="X1135" s="33">
        <f t="shared" si="178"/>
        <v>32.04</v>
      </c>
      <c r="Y1135" s="18" t="str">
        <f>IF(R1135="","",VLOOKUP(R1135,CUSTOMS!$E$3:$N$2548,8,FALSE))</f>
        <v>美元</v>
      </c>
      <c r="Z1135" s="18" t="str">
        <f>IF(R1135="","",VLOOKUP(R1135,CUSTOMS!$E$3:$N$2548,9,FALSE))</f>
        <v>中国</v>
      </c>
      <c r="AA1135" s="18" t="str">
        <f>IF(R1135="","",VLOOKUP(R1135,CUSTOMS!$E$3:$N$2548,10,FALSE))</f>
        <v>美国</v>
      </c>
      <c r="AB1135" s="33">
        <f>IF(R1135="","",VLOOKUP(G1135,WMS!$E$3:$T$3000,15,FALSE))</f>
        <v>0.6</v>
      </c>
      <c r="AC1135" s="33">
        <f t="shared" si="179"/>
        <v>7.1999999999999993</v>
      </c>
      <c r="AD1135" s="33" t="str">
        <f>IF(S1135="","",VLOOKUP(S1135,海关监管条件!$A$1:$B$3000,2,FALSE))</f>
        <v xml:space="preserve">无 </v>
      </c>
    </row>
    <row r="1136" spans="1:30">
      <c r="A1136" s="2">
        <v>43692</v>
      </c>
      <c r="B1136" s="2">
        <v>43696</v>
      </c>
      <c r="C1136" s="2" t="s">
        <v>4367</v>
      </c>
      <c r="D1136" s="36" t="s">
        <v>2214</v>
      </c>
      <c r="E1136" s="36" t="s">
        <v>3959</v>
      </c>
      <c r="F1136" s="36" t="s">
        <v>3960</v>
      </c>
      <c r="G1136" s="17" t="str">
        <f t="shared" si="173"/>
        <v>KG-ARI-1904-00124-03575/42627395A</v>
      </c>
      <c r="H1136" s="18">
        <f>IF(G1136="","",VLOOKUP(G1136,WMS!$E$3:$Q$3000,7,FALSE))</f>
        <v>6</v>
      </c>
      <c r="I1136" s="18">
        <f>IF(G1136="","",VLOOKUP(G1136,WMS!$E$3:$Q$3000,8,FALSE))</f>
        <v>3.6</v>
      </c>
      <c r="J1136" s="18">
        <f>IF(G1136="","",VLOOKUP(G1136,WMS!$E$3:$Q$3000,13,FALSE))</f>
        <v>2.3E-2</v>
      </c>
      <c r="K1136" s="26" t="b">
        <f t="shared" si="174"/>
        <v>1</v>
      </c>
      <c r="L1136" s="7">
        <v>41</v>
      </c>
      <c r="M1136" s="27">
        <f>IF(G1136="","",VLOOKUP(G1136,WMS!$E$3:$U$3000,7,0)*L1136)</f>
        <v>246</v>
      </c>
      <c r="N1136" s="28" t="str">
        <f>IF(G1136="","",VLOOKUP(G1136,WMS!$E$3:$U$3000,17,0))</f>
        <v>A29-303</v>
      </c>
      <c r="O1136" s="29">
        <f t="shared" si="175"/>
        <v>147.6</v>
      </c>
      <c r="P1136" s="29">
        <f t="shared" si="176"/>
        <v>0.94299999999999995</v>
      </c>
      <c r="Q1136" s="26" t="str">
        <f>IF(G1136="","",VLOOKUP(G1136,WMS!$E$3:$G$3000,2,FALSE))</f>
        <v>KAS19070204</v>
      </c>
      <c r="R1136" s="26" t="str">
        <f>IF(G1136="","",VLOOKUP(G1136,WMS!$E$3:$G$3000,3,FALSE))</f>
        <v>KAS1907020407</v>
      </c>
      <c r="S1136" s="17" t="str">
        <f>IF(R1136="","",VLOOKUP(R1136,CUSTOMS!$E$3:$N$2548,2,FALSE))</f>
        <v>6913100000</v>
      </c>
      <c r="T1136" s="17" t="str">
        <f>IF(R1136="","",VLOOKUP(R1136,CUSTOMS!$E$3:$N$2548,3,FALSE))</f>
        <v>陈设瓷:花盆.香薰炉</v>
      </c>
      <c r="U1136" s="18">
        <f t="shared" si="177"/>
        <v>246</v>
      </c>
      <c r="V1136" s="18" t="str">
        <f>IF(R1136="","",VLOOKUP(R1136,CUSTOMS!$E$3:$N$2548,5,FALSE))</f>
        <v>只</v>
      </c>
      <c r="W1136" s="33">
        <f>IF(R1136="","",VLOOKUP(R1136,CUSTOMS!$E$3:$N$2548,6,FALSE))</f>
        <v>0.3</v>
      </c>
      <c r="X1136" s="33">
        <f t="shared" si="178"/>
        <v>73.8</v>
      </c>
      <c r="Y1136" s="18" t="str">
        <f>IF(R1136="","",VLOOKUP(R1136,CUSTOMS!$E$3:$N$2548,8,FALSE))</f>
        <v>美元</v>
      </c>
      <c r="Z1136" s="18" t="str">
        <f>IF(R1136="","",VLOOKUP(R1136,CUSTOMS!$E$3:$N$2548,9,FALSE))</f>
        <v>中国</v>
      </c>
      <c r="AA1136" s="18" t="str">
        <f>IF(R1136="","",VLOOKUP(R1136,CUSTOMS!$E$3:$N$2548,10,FALSE))</f>
        <v>美国</v>
      </c>
      <c r="AB1136" s="33">
        <f>IF(R1136="","",VLOOKUP(G1136,WMS!$E$3:$T$3000,15,FALSE))</f>
        <v>0.19833333333333333</v>
      </c>
      <c r="AC1136" s="33">
        <f t="shared" si="179"/>
        <v>48.79</v>
      </c>
      <c r="AD1136" s="33" t="str">
        <f>IF(S1136="","",VLOOKUP(S1136,海关监管条件!$A$1:$B$3000,2,FALSE))</f>
        <v>无</v>
      </c>
    </row>
    <row r="1137" spans="1:30">
      <c r="A1137" s="2">
        <v>43692</v>
      </c>
      <c r="B1137" s="2">
        <v>43696</v>
      </c>
      <c r="C1137" s="2" t="s">
        <v>4367</v>
      </c>
      <c r="D1137" s="36" t="s">
        <v>2214</v>
      </c>
      <c r="E1137" s="36" t="s">
        <v>3959</v>
      </c>
      <c r="F1137" s="36" t="s">
        <v>3962</v>
      </c>
      <c r="G1137" s="17" t="str">
        <f t="shared" si="173"/>
        <v>KG-ARI-1904-00124-03575/42627395B</v>
      </c>
      <c r="H1137" s="18">
        <v>6</v>
      </c>
      <c r="I1137" s="18">
        <f>IF(G1137="","",VLOOKUP(G1137,WMS!$E$3:$Q$3000,8,FALSE))</f>
        <v>3.6</v>
      </c>
      <c r="J1137" s="18">
        <f>IF(G1137="","",VLOOKUP(G1137,WMS!$E$3:$Q$3000,13,FALSE))</f>
        <v>2.3E-2</v>
      </c>
      <c r="K1137" s="26" t="e">
        <f t="shared" si="174"/>
        <v>#DIV/0!</v>
      </c>
      <c r="M1137" s="27">
        <v>246</v>
      </c>
      <c r="N1137" s="28" t="str">
        <f>IF(G1137="","",VLOOKUP(G1137,WMS!$E$3:$U$3000,17,0))</f>
        <v>A29-303</v>
      </c>
      <c r="O1137" s="29" t="str">
        <f t="shared" si="175"/>
        <v/>
      </c>
      <c r="P1137" s="29" t="str">
        <f t="shared" si="176"/>
        <v/>
      </c>
      <c r="Q1137" s="26" t="str">
        <f>IF(G1137="","",VLOOKUP(G1137,WMS!$E$3:$G$3000,2,FALSE))</f>
        <v>KAS19070204</v>
      </c>
      <c r="R1137" s="26" t="str">
        <f>IF(G1137="","",VLOOKUP(G1137,WMS!$E$3:$G$3000,3,FALSE))</f>
        <v>KAS1907020404</v>
      </c>
      <c r="S1137" s="17" t="str">
        <f>IF(R1137="","",VLOOKUP(R1137,CUSTOMS!$E$3:$N$2548,2,FALSE))</f>
        <v>4421999090</v>
      </c>
      <c r="T1137" s="17" t="str">
        <f>IF(R1137="","",VLOOKUP(R1137,CUSTOMS!$E$3:$N$2548,3,FALSE))</f>
        <v>木架</v>
      </c>
      <c r="U1137" s="18">
        <f t="shared" si="177"/>
        <v>246</v>
      </c>
      <c r="V1137" s="18" t="str">
        <f>IF(R1137="","",VLOOKUP(R1137,CUSTOMS!$E$3:$N$2548,5,FALSE))</f>
        <v>只</v>
      </c>
      <c r="W1137" s="33">
        <f>IF(R1137="","",VLOOKUP(R1137,CUSTOMS!$E$3:$N$2548,6,FALSE))</f>
        <v>0.39</v>
      </c>
      <c r="X1137" s="33">
        <f t="shared" si="178"/>
        <v>95.94</v>
      </c>
      <c r="Y1137" s="18" t="str">
        <f>IF(R1137="","",VLOOKUP(R1137,CUSTOMS!$E$3:$N$2548,8,FALSE))</f>
        <v>美元</v>
      </c>
      <c r="Z1137" s="18" t="str">
        <f>IF(R1137="","",VLOOKUP(R1137,CUSTOMS!$E$3:$N$2548,9,FALSE))</f>
        <v>中国</v>
      </c>
      <c r="AA1137" s="18" t="str">
        <f>IF(R1137="","",VLOOKUP(R1137,CUSTOMS!$E$3:$N$2548,10,FALSE))</f>
        <v>美国</v>
      </c>
      <c r="AB1137" s="33">
        <f>IF(R1137="","",VLOOKUP(G1137,WMS!$E$3:$T$3000,15,FALSE))</f>
        <v>0.38500000000000001</v>
      </c>
      <c r="AC1137" s="33">
        <f t="shared" si="179"/>
        <v>94.710000000000008</v>
      </c>
      <c r="AD1137" s="33" t="str">
        <f>IF(S1137="","",VLOOKUP(S1137,海关监管条件!$A$1:$B$3000,2,FALSE))</f>
        <v>AB</v>
      </c>
    </row>
    <row r="1138" spans="1:30">
      <c r="A1138" s="2">
        <v>43692</v>
      </c>
      <c r="B1138" s="2">
        <v>43696</v>
      </c>
      <c r="C1138" s="2" t="s">
        <v>4367</v>
      </c>
      <c r="D1138" s="19" t="s">
        <v>1801</v>
      </c>
      <c r="E1138" s="19" t="s">
        <v>3725</v>
      </c>
      <c r="F1138" s="19">
        <v>42687474</v>
      </c>
      <c r="G1138" s="17" t="str">
        <f t="shared" si="173"/>
        <v>KG-ARI-1904-00125-03046/42687474</v>
      </c>
      <c r="H1138" s="18">
        <f>IF(G1138="","",VLOOKUP(G1138,WMS!$E$3:$Q$3000,7,FALSE))</f>
        <v>12</v>
      </c>
      <c r="I1138" s="18">
        <f>IF(G1138="","",VLOOKUP(G1138,WMS!$E$3:$Q$3000,8,FALSE))</f>
        <v>0.83</v>
      </c>
      <c r="J1138" s="18">
        <f>IF(G1138="","",VLOOKUP(G1138,WMS!$E$3:$Q$3000,13,FALSE))</f>
        <v>1.4E-2</v>
      </c>
      <c r="K1138" s="26" t="b">
        <f t="shared" si="174"/>
        <v>1</v>
      </c>
      <c r="L1138" s="7">
        <v>1</v>
      </c>
      <c r="M1138" s="27">
        <f>IF(G1138="","",VLOOKUP(G1138,WMS!$E$3:$U$3000,7,0)*L1138)</f>
        <v>12</v>
      </c>
      <c r="N1138" s="28" t="str">
        <f>IF(G1138="","",VLOOKUP(G1138,WMS!$E$3:$U$3000,17,0))</f>
        <v>A32-201</v>
      </c>
      <c r="O1138" s="29">
        <f t="shared" si="175"/>
        <v>0.83</v>
      </c>
      <c r="P1138" s="29">
        <f t="shared" si="176"/>
        <v>1.4E-2</v>
      </c>
      <c r="Q1138" s="26" t="str">
        <f>IF(G1138="","",VLOOKUP(G1138,WMS!$E$3:$G$3000,2,FALSE))</f>
        <v>KAS19042712</v>
      </c>
      <c r="R1138" s="26" t="str">
        <f>IF(G1138="","",VLOOKUP(G1138,WMS!$E$3:$G$3000,3,FALSE))</f>
        <v>KAS1904271202</v>
      </c>
      <c r="S1138" s="17" t="str">
        <f>IF(R1138="","",VLOOKUP(R1138,CUSTOMS!$E$3:$N$2548,2,FALSE))</f>
        <v>9505900000</v>
      </c>
      <c r="T1138" s="17" t="str">
        <f>IF(R1138="","",VLOOKUP(R1138,CUSTOMS!$E$3:$N$2548,3,FALSE))</f>
        <v>节日用品：毛毡挂饰</v>
      </c>
      <c r="U1138" s="18">
        <f t="shared" si="177"/>
        <v>0.66</v>
      </c>
      <c r="V1138" s="18" t="str">
        <f>IF(R1138="","",VLOOKUP(R1138,CUSTOMS!$E$3:$N$2548,5,FALSE))</f>
        <v>千克</v>
      </c>
      <c r="W1138" s="33">
        <f>IF(R1138="","",VLOOKUP(R1138,CUSTOMS!$E$3:$N$2548,6,FALSE))</f>
        <v>7</v>
      </c>
      <c r="X1138" s="33">
        <f t="shared" si="178"/>
        <v>4.62</v>
      </c>
      <c r="Y1138" s="18" t="str">
        <f>IF(R1138="","",VLOOKUP(R1138,CUSTOMS!$E$3:$N$2548,8,FALSE))</f>
        <v>港币</v>
      </c>
      <c r="Z1138" s="18" t="str">
        <f>IF(R1138="","",VLOOKUP(R1138,CUSTOMS!$E$3:$N$2548,9,FALSE))</f>
        <v>中国</v>
      </c>
      <c r="AA1138" s="18" t="str">
        <f>IF(R1138="","",VLOOKUP(R1138,CUSTOMS!$E$3:$N$2548,10,FALSE))</f>
        <v>美国</v>
      </c>
      <c r="AB1138" s="33">
        <f>IF(R1138="","",VLOOKUP(G1138,WMS!$E$3:$T$3000,15,FALSE))</f>
        <v>5.5E-2</v>
      </c>
      <c r="AC1138" s="33">
        <f t="shared" si="179"/>
        <v>0.66</v>
      </c>
      <c r="AD1138" s="33" t="str">
        <f>IF(S1138="","",VLOOKUP(S1138,海关监管条件!$A$1:$B$3000,2,FALSE))</f>
        <v xml:space="preserve">无 </v>
      </c>
    </row>
    <row r="1139" spans="1:30">
      <c r="A1139" s="2">
        <v>43692</v>
      </c>
      <c r="B1139" s="2">
        <v>43696</v>
      </c>
      <c r="C1139" s="2" t="s">
        <v>4367</v>
      </c>
      <c r="D1139" s="19" t="s">
        <v>1594</v>
      </c>
      <c r="E1139" s="19" t="s">
        <v>3604</v>
      </c>
      <c r="F1139" s="19" t="s">
        <v>3605</v>
      </c>
      <c r="G1139" s="17" t="str">
        <f t="shared" si="173"/>
        <v>KG-ARI-1904-00125-03084/42697831</v>
      </c>
      <c r="H1139" s="18">
        <f>IF(G1139="","",VLOOKUP(G1139,WMS!$E$3:$Q$3000,7,FALSE))</f>
        <v>12</v>
      </c>
      <c r="I1139" s="18">
        <f>IF(G1139="","",VLOOKUP(G1139,WMS!$E$3:$Q$3000,8,FALSE))</f>
        <v>0.67</v>
      </c>
      <c r="J1139" s="18">
        <f>IF(G1139="","",VLOOKUP(G1139,WMS!$E$3:$Q$3000,13,FALSE))</f>
        <v>3.0000000000000001E-3</v>
      </c>
      <c r="K1139" s="26" t="b">
        <f t="shared" si="174"/>
        <v>1</v>
      </c>
      <c r="L1139" s="7">
        <v>2</v>
      </c>
      <c r="M1139" s="27">
        <f>IF(G1139="","",VLOOKUP(G1139,WMS!$E$3:$U$3000,7,0)*L1139)</f>
        <v>24</v>
      </c>
      <c r="N1139" s="28" t="str">
        <f>IF(G1139="","",VLOOKUP(G1139,WMS!$E$3:$U$3000,17,0))</f>
        <v>A22-304</v>
      </c>
      <c r="O1139" s="29">
        <f t="shared" si="175"/>
        <v>1.34</v>
      </c>
      <c r="P1139" s="29">
        <f t="shared" si="176"/>
        <v>6.0000000000000001E-3</v>
      </c>
      <c r="Q1139" s="26" t="str">
        <f>IF(G1139="","",VLOOKUP(G1139,WMS!$E$3:$G$3000,2,FALSE))</f>
        <v>KAS19040305</v>
      </c>
      <c r="R1139" s="26" t="str">
        <f>IF(G1139="","",VLOOKUP(G1139,WMS!$E$3:$G$3000,3,FALSE))</f>
        <v>KAS1904030501</v>
      </c>
      <c r="S1139" s="17" t="str">
        <f>IF(R1139="","",VLOOKUP(R1139,CUSTOMS!$E$3:$N$2548,2,FALSE))</f>
        <v>3406000090</v>
      </c>
      <c r="T1139" s="17" t="str">
        <f>IF(R1139="","",VLOOKUP(R1139,CUSTOMS!$E$3:$N$2548,3,FALSE))</f>
        <v>蜡烛</v>
      </c>
      <c r="U1139" s="18">
        <f t="shared" si="177"/>
        <v>1</v>
      </c>
      <c r="V1139" s="18" t="str">
        <f>IF(R1139="","",VLOOKUP(R1139,CUSTOMS!$E$3:$N$2548,5,FALSE))</f>
        <v>千克</v>
      </c>
      <c r="W1139" s="33">
        <f>IF(R1139="","",VLOOKUP(R1139,CUSTOMS!$E$3:$N$2548,6,FALSE))</f>
        <v>6.5</v>
      </c>
      <c r="X1139" s="33">
        <f t="shared" si="178"/>
        <v>6.5</v>
      </c>
      <c r="Y1139" s="18" t="str">
        <f>IF(R1139="","",VLOOKUP(R1139,CUSTOMS!$E$3:$N$2548,8,FALSE))</f>
        <v>美元</v>
      </c>
      <c r="Z1139" s="18" t="str">
        <f>IF(R1139="","",VLOOKUP(R1139,CUSTOMS!$E$3:$N$2548,9,FALSE))</f>
        <v>中国</v>
      </c>
      <c r="AA1139" s="18" t="str">
        <f>IF(R1139="","",VLOOKUP(R1139,CUSTOMS!$E$3:$N$2548,10,FALSE))</f>
        <v>美国</v>
      </c>
      <c r="AB1139" s="33">
        <f>IF(R1139="","",VLOOKUP(G1139,WMS!$E$3:$T$3000,15,FALSE))</f>
        <v>4.1666666666666664E-2</v>
      </c>
      <c r="AC1139" s="33">
        <f t="shared" si="179"/>
        <v>1</v>
      </c>
      <c r="AD1139" s="33" t="str">
        <f>IF(S1139="","",VLOOKUP(S1139,海关监管条件!$A$1:$B$3000,2,FALSE))</f>
        <v xml:space="preserve">无 </v>
      </c>
    </row>
    <row r="1140" spans="1:30">
      <c r="A1140" s="2">
        <v>43692</v>
      </c>
      <c r="B1140" s="2">
        <v>43696</v>
      </c>
      <c r="C1140" s="2" t="s">
        <v>4367</v>
      </c>
      <c r="D1140" s="3" t="s">
        <v>1542</v>
      </c>
      <c r="E1140" s="3" t="s">
        <v>3579</v>
      </c>
      <c r="F1140" s="3" t="s">
        <v>3583</v>
      </c>
      <c r="G1140" s="17" t="str">
        <f t="shared" si="173"/>
        <v>KG-ARI-1904-00125-03111/42715368</v>
      </c>
      <c r="H1140" s="18">
        <f>IF(G1140="","",VLOOKUP(G1140,WMS!$E$3:$Q$3000,7,FALSE))</f>
        <v>12</v>
      </c>
      <c r="I1140" s="18">
        <f>IF(G1140="","",VLOOKUP(G1140,WMS!$E$3:$Q$3000,8,FALSE))</f>
        <v>3.9</v>
      </c>
      <c r="J1140" s="18">
        <f>IF(G1140="","",VLOOKUP(G1140,WMS!$E$3:$Q$3000,13,FALSE))</f>
        <v>1.2999999999999999E-2</v>
      </c>
      <c r="K1140" s="26" t="b">
        <f t="shared" si="174"/>
        <v>1</v>
      </c>
      <c r="L1140" s="7">
        <v>1</v>
      </c>
      <c r="M1140" s="27">
        <f>IF(G1140="","",VLOOKUP(G1140,WMS!$E$3:$U$3000,7,0)*L1140)</f>
        <v>12</v>
      </c>
      <c r="N1140" s="28" t="str">
        <f>IF(G1140="","",VLOOKUP(G1140,WMS!$E$3:$U$3000,17,0))</f>
        <v>A27-201</v>
      </c>
      <c r="O1140" s="29">
        <f t="shared" si="175"/>
        <v>3.9</v>
      </c>
      <c r="P1140" s="29">
        <f t="shared" si="176"/>
        <v>1.2999999999999999E-2</v>
      </c>
      <c r="Q1140" s="26" t="str">
        <f>IF(G1140="","",VLOOKUP(G1140,WMS!$E$3:$G$3000,2,FALSE))</f>
        <v>KAS19032804</v>
      </c>
      <c r="R1140" s="26" t="str">
        <f>IF(G1140="","",VLOOKUP(G1140,WMS!$E$3:$G$3000,3,FALSE))</f>
        <v>KAS1903280404</v>
      </c>
      <c r="S1140" s="17" t="str">
        <f>IF(R1140="","",VLOOKUP(R1140,CUSTOMS!$E$3:$N$2548,2,FALSE))</f>
        <v>6911101900</v>
      </c>
      <c r="T1140" s="17" t="str">
        <f>IF(R1140="","",VLOOKUP(R1140,CUSTOMS!$E$3:$N$2548,3,FALSE))</f>
        <v>日用瓷：350ML杯</v>
      </c>
      <c r="U1140" s="18">
        <f t="shared" si="177"/>
        <v>12</v>
      </c>
      <c r="V1140" s="18" t="str">
        <f>IF(R1140="","",VLOOKUP(R1140,CUSTOMS!$E$3:$N$2548,5,FALSE))</f>
        <v>只</v>
      </c>
      <c r="W1140" s="33">
        <f>IF(R1140="","",VLOOKUP(R1140,CUSTOMS!$E$3:$N$2548,6,FALSE))</f>
        <v>0.37</v>
      </c>
      <c r="X1140" s="33">
        <f t="shared" si="178"/>
        <v>4.4399999999999995</v>
      </c>
      <c r="Y1140" s="18" t="str">
        <f>IF(R1140="","",VLOOKUP(R1140,CUSTOMS!$E$3:$N$2548,8,FALSE))</f>
        <v>美元</v>
      </c>
      <c r="Z1140" s="18" t="str">
        <f>IF(R1140="","",VLOOKUP(R1140,CUSTOMS!$E$3:$N$2548,9,FALSE))</f>
        <v>中国</v>
      </c>
      <c r="AA1140" s="18" t="str">
        <f>IF(R1140="","",VLOOKUP(R1140,CUSTOMS!$E$3:$N$2548,10,FALSE))</f>
        <v>美国</v>
      </c>
      <c r="AB1140" s="33">
        <f>IF(R1140="","",VLOOKUP(G1140,WMS!$E$3:$T$3000,15,FALSE))</f>
        <v>0.25833333333333336</v>
      </c>
      <c r="AC1140" s="33">
        <f t="shared" si="179"/>
        <v>3.1000000000000005</v>
      </c>
      <c r="AD1140" s="33" t="str">
        <f>IF(S1140="","",VLOOKUP(S1140,海关监管条件!$A$1:$B$3000,2,FALSE))</f>
        <v>A</v>
      </c>
    </row>
    <row r="1141" spans="1:30">
      <c r="A1141" s="2">
        <v>43692</v>
      </c>
      <c r="B1141" s="2">
        <v>43696</v>
      </c>
      <c r="C1141" s="2" t="s">
        <v>4367</v>
      </c>
      <c r="D1141" s="3" t="s">
        <v>1542</v>
      </c>
      <c r="E1141" s="3" t="s">
        <v>3579</v>
      </c>
      <c r="F1141" s="3" t="s">
        <v>3582</v>
      </c>
      <c r="G1141" s="17" t="str">
        <f t="shared" si="173"/>
        <v>KG-ARI-1904-00125-03111/42715405</v>
      </c>
      <c r="H1141" s="18">
        <f>IF(G1141="","",VLOOKUP(G1141,WMS!$E$3:$Q$3000,7,FALSE))</f>
        <v>8</v>
      </c>
      <c r="I1141" s="18">
        <f>IF(G1141="","",VLOOKUP(G1141,WMS!$E$3:$Q$3000,8,FALSE))</f>
        <v>4</v>
      </c>
      <c r="J1141" s="18">
        <f>IF(G1141="","",VLOOKUP(G1141,WMS!$E$3:$Q$3000,13,FALSE))</f>
        <v>1.4999999999999999E-2</v>
      </c>
      <c r="K1141" s="26" t="b">
        <f t="shared" si="174"/>
        <v>1</v>
      </c>
      <c r="L1141" s="7">
        <v>2</v>
      </c>
      <c r="M1141" s="27">
        <f>IF(G1141="","",VLOOKUP(G1141,WMS!$E$3:$U$3000,7,0)*L1141)</f>
        <v>16</v>
      </c>
      <c r="N1141" s="28" t="str">
        <f>IF(G1141="","",VLOOKUP(G1141,WMS!$E$3:$U$3000,17,0))</f>
        <v>A27-201</v>
      </c>
      <c r="O1141" s="29">
        <f t="shared" si="175"/>
        <v>8</v>
      </c>
      <c r="P1141" s="29">
        <f t="shared" si="176"/>
        <v>0.03</v>
      </c>
      <c r="Q1141" s="26" t="str">
        <f>IF(G1141="","",VLOOKUP(G1141,WMS!$E$3:$G$3000,2,FALSE))</f>
        <v>KAS19032804</v>
      </c>
      <c r="R1141" s="26" t="str">
        <f>IF(G1141="","",VLOOKUP(G1141,WMS!$E$3:$G$3000,3,FALSE))</f>
        <v>KAS1903280403</v>
      </c>
      <c r="S1141" s="17" t="str">
        <f>IF(R1141="","",VLOOKUP(R1141,CUSTOMS!$E$3:$N$2548,2,FALSE))</f>
        <v>6911101900</v>
      </c>
      <c r="T1141" s="17" t="str">
        <f>IF(R1141="","",VLOOKUP(R1141,CUSTOMS!$E$3:$N$2548,3,FALSE))</f>
        <v>日用瓷：500ML杯</v>
      </c>
      <c r="U1141" s="18">
        <f t="shared" si="177"/>
        <v>16</v>
      </c>
      <c r="V1141" s="18" t="str">
        <f>IF(R1141="","",VLOOKUP(R1141,CUSTOMS!$E$3:$N$2548,5,FALSE))</f>
        <v>只</v>
      </c>
      <c r="W1141" s="33">
        <f>IF(R1141="","",VLOOKUP(R1141,CUSTOMS!$E$3:$N$2548,6,FALSE))</f>
        <v>0.83</v>
      </c>
      <c r="X1141" s="33">
        <f t="shared" si="178"/>
        <v>13.28</v>
      </c>
      <c r="Y1141" s="18" t="str">
        <f>IF(R1141="","",VLOOKUP(R1141,CUSTOMS!$E$3:$N$2548,8,FALSE))</f>
        <v>美元</v>
      </c>
      <c r="Z1141" s="18" t="str">
        <f>IF(R1141="","",VLOOKUP(R1141,CUSTOMS!$E$3:$N$2548,9,FALSE))</f>
        <v>中国</v>
      </c>
      <c r="AA1141" s="18" t="str">
        <f>IF(R1141="","",VLOOKUP(R1141,CUSTOMS!$E$3:$N$2548,10,FALSE))</f>
        <v>美国</v>
      </c>
      <c r="AB1141" s="33">
        <f>IF(R1141="","",VLOOKUP(G1141,WMS!$E$3:$T$3000,15,FALSE))</f>
        <v>0.36124999999999996</v>
      </c>
      <c r="AC1141" s="33">
        <f t="shared" si="179"/>
        <v>5.7799999999999994</v>
      </c>
      <c r="AD1141" s="33" t="str">
        <f>IF(S1141="","",VLOOKUP(S1141,海关监管条件!$A$1:$B$3000,2,FALSE))</f>
        <v>A</v>
      </c>
    </row>
    <row r="1142" spans="1:30">
      <c r="A1142" s="2">
        <v>43692</v>
      </c>
      <c r="B1142" s="2">
        <v>43696</v>
      </c>
      <c r="C1142" s="2" t="s">
        <v>4367</v>
      </c>
      <c r="D1142" s="3" t="s">
        <v>1542</v>
      </c>
      <c r="E1142" s="3" t="s">
        <v>3579</v>
      </c>
      <c r="F1142" s="3" t="s">
        <v>3584</v>
      </c>
      <c r="G1142" s="17" t="str">
        <f t="shared" si="173"/>
        <v>KG-ARI-1904-00125-03111/42715443</v>
      </c>
      <c r="H1142" s="18">
        <f>IF(G1142="","",VLOOKUP(G1142,WMS!$E$3:$Q$3000,7,FALSE))</f>
        <v>8</v>
      </c>
      <c r="I1142" s="18">
        <f>IF(G1142="","",VLOOKUP(G1142,WMS!$E$3:$Q$3000,8,FALSE))</f>
        <v>4</v>
      </c>
      <c r="J1142" s="18">
        <f>IF(G1142="","",VLOOKUP(G1142,WMS!$E$3:$Q$3000,13,FALSE))</f>
        <v>1.4999999999999999E-2</v>
      </c>
      <c r="K1142" s="26" t="b">
        <f t="shared" si="174"/>
        <v>1</v>
      </c>
      <c r="L1142" s="7">
        <v>3</v>
      </c>
      <c r="M1142" s="27">
        <f>IF(G1142="","",VLOOKUP(G1142,WMS!$E$3:$U$3000,7,0)*L1142)</f>
        <v>24</v>
      </c>
      <c r="N1142" s="28" t="str">
        <f>IF(G1142="","",VLOOKUP(G1142,WMS!$E$3:$U$3000,17,0))</f>
        <v>A27-201</v>
      </c>
      <c r="O1142" s="29">
        <f t="shared" si="175"/>
        <v>12</v>
      </c>
      <c r="P1142" s="29">
        <f t="shared" si="176"/>
        <v>4.4999999999999998E-2</v>
      </c>
      <c r="Q1142" s="26" t="str">
        <f>IF(G1142="","",VLOOKUP(G1142,WMS!$E$3:$G$3000,2,FALSE))</f>
        <v>KAS19032804</v>
      </c>
      <c r="R1142" s="26" t="str">
        <f>IF(G1142="","",VLOOKUP(G1142,WMS!$E$3:$G$3000,3,FALSE))</f>
        <v>KAS1903280403</v>
      </c>
      <c r="S1142" s="17" t="str">
        <f>IF(R1142="","",VLOOKUP(R1142,CUSTOMS!$E$3:$N$2548,2,FALSE))</f>
        <v>6911101900</v>
      </c>
      <c r="T1142" s="17" t="str">
        <f>IF(R1142="","",VLOOKUP(R1142,CUSTOMS!$E$3:$N$2548,3,FALSE))</f>
        <v>日用瓷：500ML杯</v>
      </c>
      <c r="U1142" s="18">
        <f t="shared" si="177"/>
        <v>24</v>
      </c>
      <c r="V1142" s="18" t="str">
        <f>IF(R1142="","",VLOOKUP(R1142,CUSTOMS!$E$3:$N$2548,5,FALSE))</f>
        <v>只</v>
      </c>
      <c r="W1142" s="33">
        <f>IF(R1142="","",VLOOKUP(R1142,CUSTOMS!$E$3:$N$2548,6,FALSE))</f>
        <v>0.83</v>
      </c>
      <c r="X1142" s="33">
        <f t="shared" si="178"/>
        <v>19.919999999999998</v>
      </c>
      <c r="Y1142" s="18" t="str">
        <f>IF(R1142="","",VLOOKUP(R1142,CUSTOMS!$E$3:$N$2548,8,FALSE))</f>
        <v>美元</v>
      </c>
      <c r="Z1142" s="18" t="str">
        <f>IF(R1142="","",VLOOKUP(R1142,CUSTOMS!$E$3:$N$2548,9,FALSE))</f>
        <v>中国</v>
      </c>
      <c r="AA1142" s="18" t="str">
        <f>IF(R1142="","",VLOOKUP(R1142,CUSTOMS!$E$3:$N$2548,10,FALSE))</f>
        <v>美国</v>
      </c>
      <c r="AB1142" s="33">
        <f>IF(R1142="","",VLOOKUP(G1142,WMS!$E$3:$T$3000,15,FALSE))</f>
        <v>0.36125000000000002</v>
      </c>
      <c r="AC1142" s="33">
        <f t="shared" si="179"/>
        <v>8.67</v>
      </c>
      <c r="AD1142" s="33" t="str">
        <f>IF(S1142="","",VLOOKUP(S1142,海关监管条件!$A$1:$B$3000,2,FALSE))</f>
        <v>A</v>
      </c>
    </row>
    <row r="1143" spans="1:30">
      <c r="A1143" s="2">
        <v>43692</v>
      </c>
      <c r="B1143" s="2">
        <v>43696</v>
      </c>
      <c r="C1143" s="2" t="s">
        <v>4367</v>
      </c>
      <c r="D1143" s="3" t="s">
        <v>1542</v>
      </c>
      <c r="E1143" s="3" t="s">
        <v>3579</v>
      </c>
      <c r="F1143" s="3" t="s">
        <v>3580</v>
      </c>
      <c r="G1143" s="17" t="str">
        <f t="shared" si="173"/>
        <v>KG-ARI-1904-00125-03111/42715481</v>
      </c>
      <c r="H1143" s="18">
        <f>IF(G1143="","",VLOOKUP(G1143,WMS!$E$3:$Q$3000,7,FALSE))</f>
        <v>8</v>
      </c>
      <c r="I1143" s="18">
        <f>IF(G1143="","",VLOOKUP(G1143,WMS!$E$3:$Q$3000,8,FALSE))</f>
        <v>4</v>
      </c>
      <c r="J1143" s="18">
        <f>IF(G1143="","",VLOOKUP(G1143,WMS!$E$3:$Q$3000,13,FALSE))</f>
        <v>1.4999999999999999E-2</v>
      </c>
      <c r="K1143" s="26" t="b">
        <f t="shared" si="174"/>
        <v>1</v>
      </c>
      <c r="L1143" s="7">
        <v>2</v>
      </c>
      <c r="M1143" s="27">
        <f>IF(G1143="","",VLOOKUP(G1143,WMS!$E$3:$U$3000,7,0)*L1143)</f>
        <v>16</v>
      </c>
      <c r="N1143" s="28" t="str">
        <f>IF(G1143="","",VLOOKUP(G1143,WMS!$E$3:$U$3000,17,0))</f>
        <v>A27-201</v>
      </c>
      <c r="O1143" s="29">
        <f t="shared" si="175"/>
        <v>8</v>
      </c>
      <c r="P1143" s="29">
        <f t="shared" si="176"/>
        <v>0.03</v>
      </c>
      <c r="Q1143" s="26" t="str">
        <f>IF(G1143="","",VLOOKUP(G1143,WMS!$E$3:$G$3000,2,FALSE))</f>
        <v>KAS19032804</v>
      </c>
      <c r="R1143" s="26" t="str">
        <f>IF(G1143="","",VLOOKUP(G1143,WMS!$E$3:$G$3000,3,FALSE))</f>
        <v>KAS1903280402</v>
      </c>
      <c r="S1143" s="17" t="str">
        <f>IF(R1143="","",VLOOKUP(R1143,CUSTOMS!$E$3:$N$2548,2,FALSE))</f>
        <v>6911101900</v>
      </c>
      <c r="T1143" s="17" t="str">
        <f>IF(R1143="","",VLOOKUP(R1143,CUSTOMS!$E$3:$N$2548,3,FALSE))</f>
        <v>日用瓷：500ML杯</v>
      </c>
      <c r="U1143" s="18">
        <f t="shared" si="177"/>
        <v>16</v>
      </c>
      <c r="V1143" s="18" t="str">
        <f>IF(R1143="","",VLOOKUP(R1143,CUSTOMS!$E$3:$N$2548,5,FALSE))</f>
        <v>只</v>
      </c>
      <c r="W1143" s="33">
        <f>IF(R1143="","",VLOOKUP(R1143,CUSTOMS!$E$3:$N$2548,6,FALSE))</f>
        <v>1.02</v>
      </c>
      <c r="X1143" s="33">
        <f t="shared" si="178"/>
        <v>16.32</v>
      </c>
      <c r="Y1143" s="18" t="str">
        <f>IF(R1143="","",VLOOKUP(R1143,CUSTOMS!$E$3:$N$2548,8,FALSE))</f>
        <v>美元</v>
      </c>
      <c r="Z1143" s="18" t="str">
        <f>IF(R1143="","",VLOOKUP(R1143,CUSTOMS!$E$3:$N$2548,9,FALSE))</f>
        <v>中国</v>
      </c>
      <c r="AA1143" s="18" t="str">
        <f>IF(R1143="","",VLOOKUP(R1143,CUSTOMS!$E$3:$N$2548,10,FALSE))</f>
        <v>美国</v>
      </c>
      <c r="AB1143" s="33">
        <f>IF(R1143="","",VLOOKUP(G1143,WMS!$E$3:$T$3000,15,FALSE))</f>
        <v>0.36124999999999996</v>
      </c>
      <c r="AC1143" s="33">
        <f t="shared" si="179"/>
        <v>5.7799999999999994</v>
      </c>
      <c r="AD1143" s="33" t="str">
        <f>IF(S1143="","",VLOOKUP(S1143,海关监管条件!$A$1:$B$3000,2,FALSE))</f>
        <v>A</v>
      </c>
    </row>
    <row r="1144" spans="1:30">
      <c r="A1144" s="2">
        <v>43692</v>
      </c>
      <c r="B1144" s="2">
        <v>43696</v>
      </c>
      <c r="C1144" s="2" t="s">
        <v>4367</v>
      </c>
      <c r="D1144" s="19" t="s">
        <v>1737</v>
      </c>
      <c r="E1144" s="19" t="s">
        <v>3693</v>
      </c>
      <c r="F1144" s="19">
        <v>42647515</v>
      </c>
      <c r="G1144" s="17" t="str">
        <f t="shared" si="173"/>
        <v>KG-ARI-1904-00125-03115/42647515</v>
      </c>
      <c r="H1144" s="18">
        <f>IF(G1144="","",VLOOKUP(G1144,WMS!$E$3:$Q$3000,7,FALSE))</f>
        <v>6</v>
      </c>
      <c r="I1144" s="18">
        <f>IF(G1144="","",VLOOKUP(G1144,WMS!$E$3:$Q$3000,8,FALSE))</f>
        <v>2.5</v>
      </c>
      <c r="J1144" s="18">
        <f>IF(G1144="","",VLOOKUP(G1144,WMS!$E$3:$Q$3000,13,FALSE))</f>
        <v>2.8000000000000001E-2</v>
      </c>
      <c r="K1144" s="26" t="b">
        <f t="shared" si="174"/>
        <v>1</v>
      </c>
      <c r="L1144" s="7">
        <v>3</v>
      </c>
      <c r="M1144" s="27">
        <f>IF(G1144="","",VLOOKUP(G1144,WMS!$E$3:$U$3000,7,0)*L1144)</f>
        <v>18</v>
      </c>
      <c r="N1144" s="28" t="str">
        <f>IF(G1144="","",VLOOKUP(G1144,WMS!$E$3:$U$3000,17,0))</f>
        <v>A32-201</v>
      </c>
      <c r="O1144" s="29">
        <f t="shared" si="175"/>
        <v>7.5</v>
      </c>
      <c r="P1144" s="29">
        <f t="shared" si="176"/>
        <v>8.4000000000000005E-2</v>
      </c>
      <c r="Q1144" s="26" t="str">
        <f>IF(G1144="","",VLOOKUP(G1144,WMS!$E$3:$G$3000,2,FALSE))</f>
        <v>KAS19042701</v>
      </c>
      <c r="R1144" s="26" t="str">
        <f>IF(G1144="","",VLOOKUP(G1144,WMS!$E$3:$G$3000,3,FALSE))</f>
        <v>KAS1904270101</v>
      </c>
      <c r="S1144" s="17" t="str">
        <f>IF(R1144="","",VLOOKUP(R1144,CUSTOMS!$E$3:$N$2548,2,FALSE))</f>
        <v>9603909090</v>
      </c>
      <c r="T1144" s="17" t="str">
        <f>IF(R1144="","",VLOOKUP(R1144,CUSTOMS!$E$3:$N$2548,3,FALSE))</f>
        <v>塑胶马桶刷配塑胶底座A</v>
      </c>
      <c r="U1144" s="18">
        <f t="shared" si="177"/>
        <v>6</v>
      </c>
      <c r="V1144" s="18" t="str">
        <f>IF(R1144="","",VLOOKUP(R1144,CUSTOMS!$E$3:$N$2548,5,FALSE))</f>
        <v>千克</v>
      </c>
      <c r="W1144" s="33">
        <f>IF(R1144="","",VLOOKUP(R1144,CUSTOMS!$E$3:$N$2548,6,FALSE))</f>
        <v>3</v>
      </c>
      <c r="X1144" s="33">
        <f t="shared" si="178"/>
        <v>18</v>
      </c>
      <c r="Y1144" s="18" t="str">
        <f>IF(R1144="","",VLOOKUP(R1144,CUSTOMS!$E$3:$N$2548,8,FALSE))</f>
        <v>美元</v>
      </c>
      <c r="Z1144" s="18" t="str">
        <f>IF(R1144="","",VLOOKUP(R1144,CUSTOMS!$E$3:$N$2548,9,FALSE))</f>
        <v>中国</v>
      </c>
      <c r="AA1144" s="18" t="str">
        <f>IF(R1144="","",VLOOKUP(R1144,CUSTOMS!$E$3:$N$2548,10,FALSE))</f>
        <v>美国</v>
      </c>
      <c r="AB1144" s="33">
        <f>IF(R1144="","",VLOOKUP(G1144,WMS!$E$3:$T$3000,15,FALSE))</f>
        <v>0.33333333333333331</v>
      </c>
      <c r="AC1144" s="33">
        <f t="shared" si="179"/>
        <v>6</v>
      </c>
      <c r="AD1144" s="33" t="str">
        <f>IF(S1144="","",VLOOKUP(S1144,海关监管条件!$A$1:$B$3000,2,FALSE))</f>
        <v>无</v>
      </c>
    </row>
    <row r="1145" spans="1:30">
      <c r="A1145" s="2">
        <v>43692</v>
      </c>
      <c r="B1145" s="2">
        <v>43696</v>
      </c>
      <c r="C1145" s="2" t="s">
        <v>4367</v>
      </c>
      <c r="D1145" s="19" t="s">
        <v>1761</v>
      </c>
      <c r="E1145" s="19" t="s">
        <v>3712</v>
      </c>
      <c r="F1145" s="19" t="s">
        <v>3713</v>
      </c>
      <c r="G1145" s="17" t="str">
        <f t="shared" si="173"/>
        <v>KG-ARI-1904-00125-03121/42742838</v>
      </c>
      <c r="H1145" s="18">
        <f>IF(G1145="","",VLOOKUP(G1145,WMS!$E$3:$Q$3000,7,FALSE))</f>
        <v>10</v>
      </c>
      <c r="I1145" s="18">
        <f>IF(G1145="","",VLOOKUP(G1145,WMS!$E$3:$Q$3000,8,FALSE))</f>
        <v>1.6</v>
      </c>
      <c r="J1145" s="18">
        <f>IF(G1145="","",VLOOKUP(G1145,WMS!$E$3:$Q$3000,13,FALSE))</f>
        <v>3.2000000000000001E-2</v>
      </c>
      <c r="K1145" s="26" t="b">
        <f t="shared" si="174"/>
        <v>1</v>
      </c>
      <c r="L1145" s="7">
        <v>2</v>
      </c>
      <c r="M1145" s="27">
        <f>IF(G1145="","",VLOOKUP(G1145,WMS!$E$3:$U$3000,7,0)*L1145)</f>
        <v>20</v>
      </c>
      <c r="N1145" s="28" t="str">
        <f>IF(G1145="","",VLOOKUP(G1145,WMS!$E$3:$U$3000,17,0))</f>
        <v>A32-302</v>
      </c>
      <c r="O1145" s="29">
        <f t="shared" si="175"/>
        <v>3.2</v>
      </c>
      <c r="P1145" s="29">
        <f t="shared" si="176"/>
        <v>6.4000000000000001E-2</v>
      </c>
      <c r="Q1145" s="26" t="str">
        <f>IF(G1145="","",VLOOKUP(G1145,WMS!$E$3:$G$3000,2,FALSE))</f>
        <v>KAS19042706</v>
      </c>
      <c r="R1145" s="26" t="str">
        <f>IF(G1145="","",VLOOKUP(G1145,WMS!$E$3:$G$3000,3,FALSE))</f>
        <v>KAS1904270604</v>
      </c>
      <c r="S1145" s="17" t="str">
        <f>IF(R1145="","",VLOOKUP(R1145,CUSTOMS!$E$3:$N$2548,2,FALSE))</f>
        <v>6702903000</v>
      </c>
      <c r="T1145" s="17" t="str">
        <f>IF(R1145="","",VLOOKUP(R1145,CUSTOMS!$E$3:$N$2548,3,FALSE))</f>
        <v>人造花枝</v>
      </c>
      <c r="U1145" s="18">
        <f t="shared" si="177"/>
        <v>2</v>
      </c>
      <c r="V1145" s="18" t="str">
        <f>IF(R1145="","",VLOOKUP(R1145,CUSTOMS!$E$3:$N$2548,5,FALSE))</f>
        <v>千克</v>
      </c>
      <c r="W1145" s="33">
        <f>IF(R1145="","",VLOOKUP(R1145,CUSTOMS!$E$3:$N$2548,6,FALSE))</f>
        <v>30</v>
      </c>
      <c r="X1145" s="33">
        <f t="shared" si="178"/>
        <v>60</v>
      </c>
      <c r="Y1145" s="18" t="str">
        <f>IF(R1145="","",VLOOKUP(R1145,CUSTOMS!$E$3:$N$2548,8,FALSE))</f>
        <v>港币</v>
      </c>
      <c r="Z1145" s="18" t="str">
        <f>IF(R1145="","",VLOOKUP(R1145,CUSTOMS!$E$3:$N$2548,9,FALSE))</f>
        <v>中国</v>
      </c>
      <c r="AA1145" s="18" t="str">
        <f>IF(R1145="","",VLOOKUP(R1145,CUSTOMS!$E$3:$N$2548,10,FALSE))</f>
        <v>美国</v>
      </c>
      <c r="AB1145" s="33">
        <f>IF(R1145="","",VLOOKUP(G1145,WMS!$E$3:$T$3000,15,FALSE))</f>
        <v>0.1</v>
      </c>
      <c r="AC1145" s="33">
        <f t="shared" si="179"/>
        <v>2</v>
      </c>
      <c r="AD1145" s="33" t="str">
        <f>IF(S1145="","",VLOOKUP(S1145,海关监管条件!$A$1:$B$3000,2,FALSE))</f>
        <v>无</v>
      </c>
    </row>
    <row r="1146" spans="1:30">
      <c r="A1146" s="2">
        <v>43692</v>
      </c>
      <c r="B1146" s="2">
        <v>43696</v>
      </c>
      <c r="C1146" s="2" t="s">
        <v>4367</v>
      </c>
      <c r="D1146" s="19" t="s">
        <v>1885</v>
      </c>
      <c r="E1146" s="19" t="s">
        <v>3756</v>
      </c>
      <c r="F1146" s="19">
        <v>42718628</v>
      </c>
      <c r="G1146" s="17" t="str">
        <f t="shared" si="173"/>
        <v>KG-ARI-1904-00125-03122/42718628</v>
      </c>
      <c r="H1146" s="18">
        <f>IF(G1146="","",VLOOKUP(G1146,WMS!$E$3:$Q$3000,7,FALSE))</f>
        <v>2</v>
      </c>
      <c r="I1146" s="18">
        <f>IF(G1146="","",VLOOKUP(G1146,WMS!$E$3:$Q$3000,8,FALSE))</f>
        <v>9</v>
      </c>
      <c r="J1146" s="18">
        <f>IF(G1146="","",VLOOKUP(G1146,WMS!$E$3:$Q$3000,13,FALSE))</f>
        <v>3.1E-2</v>
      </c>
      <c r="K1146" s="26" t="b">
        <f t="shared" si="174"/>
        <v>1</v>
      </c>
      <c r="L1146" s="7">
        <v>8</v>
      </c>
      <c r="M1146" s="27">
        <f>IF(G1146="","",VLOOKUP(G1146,WMS!$E$3:$U$3000,7,0)*L1146)</f>
        <v>16</v>
      </c>
      <c r="N1146" s="28" t="str">
        <f>IF(G1146="","",VLOOKUP(G1146,WMS!$E$3:$U$3000,17,0))</f>
        <v>A41-303</v>
      </c>
      <c r="O1146" s="29">
        <f t="shared" si="175"/>
        <v>72</v>
      </c>
      <c r="P1146" s="29">
        <f t="shared" si="176"/>
        <v>0.248</v>
      </c>
      <c r="Q1146" s="26" t="str">
        <f>IF(G1146="","",VLOOKUP(G1146,WMS!$E$3:$G$3000,2,FALSE))</f>
        <v>KAS19050706</v>
      </c>
      <c r="R1146" s="26" t="str">
        <f>IF(G1146="","",VLOOKUP(G1146,WMS!$E$3:$G$3000,3,FALSE))</f>
        <v>KAS1905070601</v>
      </c>
      <c r="S1146" s="17" t="str">
        <f>IF(R1146="","",VLOOKUP(R1146,CUSTOMS!$E$3:$N$2548,2,FALSE))</f>
        <v>9403200000</v>
      </c>
      <c r="T1146" s="17" t="str">
        <f>IF(R1146="","",VLOOKUP(R1146,CUSTOMS!$E$3:$N$2548,3,FALSE))</f>
        <v xml:space="preserve"> 铁制鞋架</v>
      </c>
      <c r="U1146" s="18">
        <f t="shared" si="177"/>
        <v>16</v>
      </c>
      <c r="V1146" s="18" t="str">
        <f>IF(R1146="","",VLOOKUP(R1146,CUSTOMS!$E$3:$N$2548,5,FALSE))</f>
        <v>件</v>
      </c>
      <c r="W1146" s="33">
        <f>IF(R1146="","",VLOOKUP(R1146,CUSTOMS!$E$3:$N$2548,6,FALSE))</f>
        <v>9.14</v>
      </c>
      <c r="X1146" s="33">
        <f t="shared" si="178"/>
        <v>146.24</v>
      </c>
      <c r="Y1146" s="18" t="str">
        <f>IF(R1146="","",VLOOKUP(R1146,CUSTOMS!$E$3:$N$2548,8,FALSE))</f>
        <v>美元</v>
      </c>
      <c r="Z1146" s="18" t="str">
        <f>IF(R1146="","",VLOOKUP(R1146,CUSTOMS!$E$3:$N$2548,9,FALSE))</f>
        <v>中国</v>
      </c>
      <c r="AA1146" s="18" t="str">
        <f>IF(R1146="","",VLOOKUP(R1146,CUSTOMS!$E$3:$N$2548,10,FALSE))</f>
        <v>美国</v>
      </c>
      <c r="AB1146" s="33">
        <f>IF(R1146="","",VLOOKUP(G1146,WMS!$E$3:$T$3000,15,FALSE))</f>
        <v>3.9</v>
      </c>
      <c r="AC1146" s="33">
        <f t="shared" si="179"/>
        <v>62.4</v>
      </c>
      <c r="AD1146" s="33" t="str">
        <f>IF(S1146="","",VLOOKUP(S1146,海关监管条件!$A$1:$B$3000,2,FALSE))</f>
        <v xml:space="preserve">无 </v>
      </c>
    </row>
    <row r="1147" spans="1:30">
      <c r="A1147" s="2">
        <v>43692</v>
      </c>
      <c r="B1147" s="2">
        <v>43696</v>
      </c>
      <c r="C1147" s="2" t="s">
        <v>4367</v>
      </c>
      <c r="D1147" s="19" t="s">
        <v>1852</v>
      </c>
      <c r="E1147" s="19" t="s">
        <v>3743</v>
      </c>
      <c r="F1147" s="19">
        <v>42444572</v>
      </c>
      <c r="G1147" s="17" t="str">
        <f t="shared" si="173"/>
        <v>KG-ARI-1904-00125-03132/42444572</v>
      </c>
      <c r="H1147" s="18">
        <f>IF(G1147="","",VLOOKUP(G1147,WMS!$E$3:$Q$3000,7,FALSE))</f>
        <v>4</v>
      </c>
      <c r="I1147" s="18">
        <f>IF(G1147="","",VLOOKUP(G1147,WMS!$E$3:$Q$3000,8,FALSE))</f>
        <v>5.9</v>
      </c>
      <c r="J1147" s="18">
        <f>IF(G1147="","",VLOOKUP(G1147,WMS!$E$3:$Q$3000,13,FALSE))</f>
        <v>0.125</v>
      </c>
      <c r="K1147" s="26" t="b">
        <f t="shared" si="174"/>
        <v>1</v>
      </c>
      <c r="L1147" s="7">
        <v>12</v>
      </c>
      <c r="M1147" s="27">
        <f>IF(G1147="","",VLOOKUP(G1147,WMS!$E$3:$U$3000,7,0)*L1147)</f>
        <v>48</v>
      </c>
      <c r="N1147" s="28" t="str">
        <f>IF(G1147="","",VLOOKUP(G1147,WMS!$E$3:$U$3000,17,0))</f>
        <v>A06通道</v>
      </c>
      <c r="O1147" s="29">
        <f t="shared" si="175"/>
        <v>70.800000000000011</v>
      </c>
      <c r="P1147" s="29">
        <f t="shared" si="176"/>
        <v>1.5</v>
      </c>
      <c r="Q1147" s="26" t="str">
        <f>IF(G1147="","",VLOOKUP(G1147,WMS!$E$3:$G$3000,2,FALSE))</f>
        <v>KAS19043001</v>
      </c>
      <c r="R1147" s="26" t="str">
        <f>IF(G1147="","",VLOOKUP(G1147,WMS!$E$3:$G$3000,3,FALSE))</f>
        <v>KAS1904300101</v>
      </c>
      <c r="S1147" s="17" t="str">
        <f>IF(R1147="","",VLOOKUP(R1147,CUSTOMS!$E$3:$N$2548,2,FALSE))</f>
        <v>6307900000</v>
      </c>
      <c r="T1147" s="17" t="str">
        <f>IF(R1147="","",VLOOKUP(R1147,CUSTOMS!$E$3:$N$2548,3,FALSE))</f>
        <v>布制洗衣篮</v>
      </c>
      <c r="U1147" s="18">
        <f t="shared" si="177"/>
        <v>48</v>
      </c>
      <c r="V1147" s="18" t="str">
        <f>IF(R1147="","",VLOOKUP(R1147,CUSTOMS!$E$3:$N$2548,5,FALSE))</f>
        <v>只</v>
      </c>
      <c r="W1147" s="33">
        <f>IF(R1147="","",VLOOKUP(R1147,CUSTOMS!$E$3:$N$2548,6,FALSE))</f>
        <v>3</v>
      </c>
      <c r="X1147" s="33">
        <f t="shared" si="178"/>
        <v>144</v>
      </c>
      <c r="Y1147" s="18" t="str">
        <f>IF(R1147="","",VLOOKUP(R1147,CUSTOMS!$E$3:$N$2548,8,FALSE))</f>
        <v>美元</v>
      </c>
      <c r="Z1147" s="18" t="str">
        <f>IF(R1147="","",VLOOKUP(R1147,CUSTOMS!$E$3:$N$2548,9,FALSE))</f>
        <v>中国</v>
      </c>
      <c r="AA1147" s="18" t="str">
        <f>IF(R1147="","",VLOOKUP(R1147,CUSTOMS!$E$3:$N$2548,10,FALSE))</f>
        <v>美国</v>
      </c>
      <c r="AB1147" s="33">
        <f>IF(R1147="","",VLOOKUP(G1147,WMS!$E$3:$T$3000,15,FALSE))</f>
        <v>1.2450000000000001</v>
      </c>
      <c r="AC1147" s="33">
        <f t="shared" si="179"/>
        <v>59.760000000000005</v>
      </c>
      <c r="AD1147" s="33" t="str">
        <f>IF(S1147="","",VLOOKUP(S1147,海关监管条件!$A$1:$B$3000,2,FALSE))</f>
        <v>无</v>
      </c>
    </row>
    <row r="1148" spans="1:30">
      <c r="A1148" s="2">
        <v>43692</v>
      </c>
      <c r="B1148" s="2">
        <v>43696</v>
      </c>
      <c r="C1148" s="2" t="s">
        <v>4367</v>
      </c>
      <c r="D1148" s="19" t="s">
        <v>1630</v>
      </c>
      <c r="E1148" s="19" t="s">
        <v>3631</v>
      </c>
      <c r="F1148" s="19">
        <v>42700180</v>
      </c>
      <c r="G1148" s="17" t="str">
        <f t="shared" si="173"/>
        <v>KG-ARI-1904-00125-03136/42700180</v>
      </c>
      <c r="H1148" s="18">
        <f>IF(G1148="","",VLOOKUP(G1148,WMS!$E$3:$Q$3000,7,FALSE))</f>
        <v>12</v>
      </c>
      <c r="I1148" s="18">
        <f>IF(G1148="","",VLOOKUP(G1148,WMS!$E$3:$Q$3000,8,FALSE))</f>
        <v>0.66666666666666696</v>
      </c>
      <c r="J1148" s="18">
        <f>IF(G1148="","",VLOOKUP(G1148,WMS!$E$3:$Q$3000,13,FALSE))</f>
        <v>4.0000000000000001E-3</v>
      </c>
      <c r="K1148" s="26" t="b">
        <f t="shared" si="174"/>
        <v>1</v>
      </c>
      <c r="L1148" s="7">
        <v>1</v>
      </c>
      <c r="M1148" s="27">
        <f>IF(G1148="","",VLOOKUP(G1148,WMS!$E$3:$U$3000,7,0)*L1148)</f>
        <v>12</v>
      </c>
      <c r="N1148" s="28" t="str">
        <f>IF(G1148="","",VLOOKUP(G1148,WMS!$E$3:$U$3000,17,0))</f>
        <v>A11-103</v>
      </c>
      <c r="O1148" s="29">
        <f t="shared" si="175"/>
        <v>0.66666666666666696</v>
      </c>
      <c r="P1148" s="29">
        <f t="shared" si="176"/>
        <v>4.0000000000000001E-3</v>
      </c>
      <c r="Q1148" s="26" t="str">
        <f>IF(G1148="","",VLOOKUP(G1148,WMS!$E$3:$G$3000,2,FALSE))</f>
        <v>KAS19041605</v>
      </c>
      <c r="R1148" s="26" t="str">
        <f>IF(G1148="","",VLOOKUP(G1148,WMS!$E$3:$G$3000,3,FALSE))</f>
        <v>KAS1904160501</v>
      </c>
      <c r="S1148" s="17" t="str">
        <f>IF(R1148="","",VLOOKUP(R1148,CUSTOMS!$E$3:$N$2548,2,FALSE))</f>
        <v>9505900000</v>
      </c>
      <c r="T1148" s="17" t="str">
        <f>IF(R1148="","",VLOOKUP(R1148,CUSTOMS!$E$3:$N$2548,3,FALSE))</f>
        <v>节日用品:礼袋吊饰</v>
      </c>
      <c r="U1148" s="18">
        <f t="shared" si="177"/>
        <v>0.53333333333333333</v>
      </c>
      <c r="V1148" s="18" t="str">
        <f>IF(R1148="","",VLOOKUP(R1148,CUSTOMS!$E$3:$N$2548,5,FALSE))</f>
        <v>千克</v>
      </c>
      <c r="W1148" s="33">
        <f>IF(R1148="","",VLOOKUP(R1148,CUSTOMS!$E$3:$N$2548,6,FALSE))</f>
        <v>5</v>
      </c>
      <c r="X1148" s="33">
        <f t="shared" si="178"/>
        <v>2.6666666666666665</v>
      </c>
      <c r="Y1148" s="18" t="str">
        <f>IF(R1148="","",VLOOKUP(R1148,CUSTOMS!$E$3:$N$2548,8,FALSE))</f>
        <v>美元</v>
      </c>
      <c r="Z1148" s="18" t="str">
        <f>IF(R1148="","",VLOOKUP(R1148,CUSTOMS!$E$3:$N$2548,9,FALSE))</f>
        <v>中国</v>
      </c>
      <c r="AA1148" s="18" t="str">
        <f>IF(R1148="","",VLOOKUP(R1148,CUSTOMS!$E$3:$N$2548,10,FALSE))</f>
        <v>美国</v>
      </c>
      <c r="AB1148" s="33">
        <f>IF(R1148="","",VLOOKUP(G1148,WMS!$E$3:$T$3000,15,FALSE))</f>
        <v>4.4444444444444446E-2</v>
      </c>
      <c r="AC1148" s="33">
        <f t="shared" si="179"/>
        <v>0.53333333333333333</v>
      </c>
      <c r="AD1148" s="33" t="str">
        <f>IF(S1148="","",VLOOKUP(S1148,海关监管条件!$A$1:$B$3000,2,FALSE))</f>
        <v xml:space="preserve">无 </v>
      </c>
    </row>
    <row r="1149" spans="1:30">
      <c r="A1149" s="2">
        <v>43692</v>
      </c>
      <c r="B1149" s="2">
        <v>43696</v>
      </c>
      <c r="C1149" s="2" t="s">
        <v>4367</v>
      </c>
      <c r="D1149" s="19" t="s">
        <v>1682</v>
      </c>
      <c r="E1149" s="19" t="s">
        <v>3659</v>
      </c>
      <c r="F1149" s="19" t="s">
        <v>3679</v>
      </c>
      <c r="G1149" s="17" t="str">
        <f t="shared" si="173"/>
        <v>KG-ARI-1904-00125-03203/42708674</v>
      </c>
      <c r="H1149" s="18">
        <f>IF(G1149="","",VLOOKUP(G1149,WMS!$E$3:$Q$3000,7,FALSE))</f>
        <v>6</v>
      </c>
      <c r="I1149" s="18">
        <f>IF(G1149="","",VLOOKUP(G1149,WMS!$E$3:$Q$3000,8,FALSE))</f>
        <v>1.75</v>
      </c>
      <c r="J1149" s="18">
        <f>IF(G1149="","",VLOOKUP(G1149,WMS!$E$3:$Q$3000,13,FALSE))</f>
        <v>2.4E-2</v>
      </c>
      <c r="K1149" s="26" t="b">
        <f t="shared" si="174"/>
        <v>1</v>
      </c>
      <c r="L1149" s="7">
        <v>1</v>
      </c>
      <c r="M1149" s="27">
        <f>IF(G1149="","",VLOOKUP(G1149,WMS!$E$3:$U$3000,7,0)*L1149)</f>
        <v>6</v>
      </c>
      <c r="N1149" s="28" t="str">
        <f>IF(G1149="","",VLOOKUP(G1149,WMS!$E$3:$U$3000,17,0))</f>
        <v>A27-203</v>
      </c>
      <c r="O1149" s="29">
        <f t="shared" si="175"/>
        <v>1.75</v>
      </c>
      <c r="P1149" s="29">
        <f t="shared" si="176"/>
        <v>2.4E-2</v>
      </c>
      <c r="Q1149" s="26" t="str">
        <f>IF(G1149="","",VLOOKUP(G1149,WMS!$E$3:$G$3000,2,FALSE))</f>
        <v>KAS19041615</v>
      </c>
      <c r="R1149" s="26" t="str">
        <f>IF(G1149="","",VLOOKUP(G1149,WMS!$E$3:$G$3000,3,FALSE))</f>
        <v>KAS1904161501</v>
      </c>
      <c r="S1149" s="17" t="str">
        <f>IF(R1149="","",VLOOKUP(R1149,CUSTOMS!$E$3:$N$2548,2,FALSE))</f>
        <v>9503008900</v>
      </c>
      <c r="T1149" s="17" t="str">
        <f>IF(R1149="","",VLOOKUP(R1149,CUSTOMS!$E$3:$N$2548,3,FALSE))</f>
        <v>儿童玩具：动物套装</v>
      </c>
      <c r="U1149" s="18">
        <f t="shared" si="177"/>
        <v>6</v>
      </c>
      <c r="V1149" s="18" t="str">
        <f>IF(R1149="","",VLOOKUP(R1149,CUSTOMS!$E$3:$N$2548,5,FALSE))</f>
        <v>个</v>
      </c>
      <c r="W1149" s="33">
        <f>IF(R1149="","",VLOOKUP(R1149,CUSTOMS!$E$3:$N$2548,6,FALSE))</f>
        <v>0.5</v>
      </c>
      <c r="X1149" s="33">
        <f t="shared" si="178"/>
        <v>3</v>
      </c>
      <c r="Y1149" s="18" t="str">
        <f>IF(R1149="","",VLOOKUP(R1149,CUSTOMS!$E$3:$N$2548,8,FALSE))</f>
        <v>美元</v>
      </c>
      <c r="Z1149" s="18" t="str">
        <f>IF(R1149="","",VLOOKUP(R1149,CUSTOMS!$E$3:$N$2548,9,FALSE))</f>
        <v>中国</v>
      </c>
      <c r="AA1149" s="18" t="str">
        <f>IF(R1149="","",VLOOKUP(R1149,CUSTOMS!$E$3:$N$2548,10,FALSE))</f>
        <v>美国</v>
      </c>
      <c r="AB1149" s="33">
        <f>IF(R1149="","",VLOOKUP(G1149,WMS!$E$3:$T$3000,15,FALSE))</f>
        <v>0.20833333333333334</v>
      </c>
      <c r="AC1149" s="33">
        <f t="shared" si="179"/>
        <v>1.25</v>
      </c>
      <c r="AD1149" s="33" t="str">
        <f>IF(S1149="","",VLOOKUP(S1149,海关监管条件!$A$1:$B$3000,2,FALSE))</f>
        <v xml:space="preserve">A </v>
      </c>
    </row>
    <row r="1150" spans="1:30">
      <c r="A1150" s="2">
        <v>43692</v>
      </c>
      <c r="B1150" s="2">
        <v>43696</v>
      </c>
      <c r="C1150" s="2" t="s">
        <v>4367</v>
      </c>
      <c r="D1150" s="3" t="s">
        <v>2095</v>
      </c>
      <c r="E1150" s="3" t="s">
        <v>3879</v>
      </c>
      <c r="F1150" s="3" t="s">
        <v>3882</v>
      </c>
      <c r="G1150" s="17" t="str">
        <f t="shared" si="173"/>
        <v>KG-ARI-1904-00125-03254/42710639</v>
      </c>
      <c r="H1150" s="18">
        <f>IF(G1150="","",VLOOKUP(G1150,WMS!$E$3:$Q$3000,7,FALSE))</f>
        <v>5</v>
      </c>
      <c r="I1150" s="18">
        <f>IF(G1150="","",VLOOKUP(G1150,WMS!$E$3:$Q$3000,8,FALSE))</f>
        <v>8.6999999999999993</v>
      </c>
      <c r="J1150" s="18">
        <f>IF(G1150="","",VLOOKUP(G1150,WMS!$E$3:$Q$3000,13,FALSE))</f>
        <v>0.1</v>
      </c>
      <c r="K1150" s="26" t="b">
        <f t="shared" si="174"/>
        <v>1</v>
      </c>
      <c r="L1150" s="7">
        <v>2</v>
      </c>
      <c r="M1150" s="27">
        <f>IF(G1150="","",VLOOKUP(G1150,WMS!$E$3:$U$3000,7,0)*L1150)</f>
        <v>10</v>
      </c>
      <c r="N1150" s="28" t="str">
        <f>IF(G1150="","",VLOOKUP(G1150,WMS!$E$3:$U$3000,17,0))</f>
        <v>A35-103</v>
      </c>
      <c r="O1150" s="29">
        <f t="shared" si="175"/>
        <v>17.399999999999999</v>
      </c>
      <c r="P1150" s="29">
        <f t="shared" si="176"/>
        <v>0.2</v>
      </c>
      <c r="Q1150" s="26" t="str">
        <f>IF(G1150="","",VLOOKUP(G1150,WMS!$E$3:$G$3000,2,FALSE))</f>
        <v>KAS19061101</v>
      </c>
      <c r="R1150" s="26" t="str">
        <f>IF(G1150="","",VLOOKUP(G1150,WMS!$E$3:$G$3000,3,FALSE))</f>
        <v>KAS1906110102</v>
      </c>
      <c r="S1150" s="17" t="str">
        <f>IF(R1150="","",VLOOKUP(R1150,CUSTOMS!$E$3:$N$2548,2,FALSE))</f>
        <v>3926909090</v>
      </c>
      <c r="T1150" s="17" t="str">
        <f>IF(R1150="","",VLOOKUP(R1150,CUSTOMS!$E$3:$N$2548,3,FALSE))</f>
        <v>狗粮桶</v>
      </c>
      <c r="U1150" s="18">
        <f t="shared" si="177"/>
        <v>10</v>
      </c>
      <c r="V1150" s="18" t="str">
        <f>IF(R1150="","",VLOOKUP(R1150,CUSTOMS!$E$3:$N$2548,5,FALSE))</f>
        <v>个</v>
      </c>
      <c r="W1150" s="33">
        <f>IF(R1150="","",VLOOKUP(R1150,CUSTOMS!$E$3:$N$2548,6,FALSE))</f>
        <v>7.15</v>
      </c>
      <c r="X1150" s="33">
        <f t="shared" si="178"/>
        <v>71.5</v>
      </c>
      <c r="Y1150" s="18" t="str">
        <f>IF(R1150="","",VLOOKUP(R1150,CUSTOMS!$E$3:$N$2548,8,FALSE))</f>
        <v>美元</v>
      </c>
      <c r="Z1150" s="18" t="str">
        <f>IF(R1150="","",VLOOKUP(R1150,CUSTOMS!$E$3:$N$2548,9,FALSE))</f>
        <v>中国</v>
      </c>
      <c r="AA1150" s="18" t="str">
        <f>IF(R1150="","",VLOOKUP(R1150,CUSTOMS!$E$3:$N$2548,10,FALSE))</f>
        <v>美国</v>
      </c>
      <c r="AB1150" s="33">
        <f>IF(R1150="","",VLOOKUP(G1150,WMS!$E$3:$T$3000,15,FALSE))</f>
        <v>1.5</v>
      </c>
      <c r="AC1150" s="33">
        <f t="shared" si="179"/>
        <v>15</v>
      </c>
      <c r="AD1150" s="33" t="str">
        <f>IF(S1150="","",VLOOKUP(S1150,海关监管条件!$A$1:$B$3000,2,FALSE))</f>
        <v>无</v>
      </c>
    </row>
    <row r="1151" spans="1:30">
      <c r="A1151" s="2">
        <v>43692</v>
      </c>
      <c r="B1151" s="2">
        <v>43696</v>
      </c>
      <c r="C1151" s="2" t="s">
        <v>4367</v>
      </c>
      <c r="D1151" s="3" t="s">
        <v>2095</v>
      </c>
      <c r="E1151" s="3" t="s">
        <v>3879</v>
      </c>
      <c r="F1151" s="3" t="s">
        <v>3880</v>
      </c>
      <c r="G1151" s="17" t="str">
        <f t="shared" si="173"/>
        <v>KG-ARI-1904-00125-03254/42735854</v>
      </c>
      <c r="H1151" s="18">
        <f>IF(G1151="","",VLOOKUP(G1151,WMS!$E$3:$Q$3000,7,FALSE))</f>
        <v>12</v>
      </c>
      <c r="I1151" s="18">
        <f>IF(G1151="","",VLOOKUP(G1151,WMS!$E$3:$Q$3000,8,FALSE))</f>
        <v>1.2</v>
      </c>
      <c r="J1151" s="18">
        <f>IF(G1151="","",VLOOKUP(G1151,WMS!$E$3:$Q$3000,13,FALSE))</f>
        <v>1.2999999999999999E-2</v>
      </c>
      <c r="K1151" s="26" t="b">
        <f t="shared" si="174"/>
        <v>1</v>
      </c>
      <c r="L1151" s="7">
        <v>1</v>
      </c>
      <c r="M1151" s="27">
        <f>IF(G1151="","",VLOOKUP(G1151,WMS!$E$3:$U$3000,7,0)*L1151)</f>
        <v>12</v>
      </c>
      <c r="N1151" s="28" t="str">
        <f>IF(G1151="","",VLOOKUP(G1151,WMS!$E$3:$U$3000,17,0))</f>
        <v>A35-103</v>
      </c>
      <c r="O1151" s="29">
        <f t="shared" si="175"/>
        <v>1.2</v>
      </c>
      <c r="P1151" s="29">
        <f t="shared" si="176"/>
        <v>1.2999999999999999E-2</v>
      </c>
      <c r="Q1151" s="26" t="str">
        <f>IF(G1151="","",VLOOKUP(G1151,WMS!$E$3:$G$3000,2,FALSE))</f>
        <v>KAS19061101</v>
      </c>
      <c r="R1151" s="26" t="str">
        <f>IF(G1151="","",VLOOKUP(G1151,WMS!$E$3:$G$3000,3,FALSE))</f>
        <v>KAS1906110101</v>
      </c>
      <c r="S1151" s="17" t="str">
        <f>IF(R1151="","",VLOOKUP(R1151,CUSTOMS!$E$3:$N$2548,2,FALSE))</f>
        <v>5609000000</v>
      </c>
      <c r="T1151" s="17" t="str">
        <f>IF(R1151="","",VLOOKUP(R1151,CUSTOMS!$E$3:$N$2548,3,FALSE))</f>
        <v>鸟玩具</v>
      </c>
      <c r="U1151" s="18">
        <f t="shared" si="177"/>
        <v>12</v>
      </c>
      <c r="V1151" s="18" t="str">
        <f>IF(R1151="","",VLOOKUP(R1151,CUSTOMS!$E$3:$N$2548,5,FALSE))</f>
        <v>个</v>
      </c>
      <c r="W1151" s="33">
        <f>IF(R1151="","",VLOOKUP(R1151,CUSTOMS!$E$3:$N$2548,6,FALSE))</f>
        <v>2.35</v>
      </c>
      <c r="X1151" s="33">
        <f t="shared" si="178"/>
        <v>28.200000000000003</v>
      </c>
      <c r="Y1151" s="18" t="str">
        <f>IF(R1151="","",VLOOKUP(R1151,CUSTOMS!$E$3:$N$2548,8,FALSE))</f>
        <v>美元</v>
      </c>
      <c r="Z1151" s="18" t="str">
        <f>IF(R1151="","",VLOOKUP(R1151,CUSTOMS!$E$3:$N$2548,9,FALSE))</f>
        <v>中国</v>
      </c>
      <c r="AA1151" s="18" t="str">
        <f>IF(R1151="","",VLOOKUP(R1151,CUSTOMS!$E$3:$N$2548,10,FALSE))</f>
        <v>美国</v>
      </c>
      <c r="AB1151" s="33">
        <f>IF(R1151="","",VLOOKUP(G1151,WMS!$E$3:$T$3000,15,FALSE))</f>
        <v>5.8333333333333327E-2</v>
      </c>
      <c r="AC1151" s="33">
        <f t="shared" si="179"/>
        <v>0.7</v>
      </c>
      <c r="AD1151" s="33" t="str">
        <f>IF(S1151="","",VLOOKUP(S1151,海关监管条件!$A$1:$B$3000,2,FALSE))</f>
        <v>无</v>
      </c>
    </row>
    <row r="1152" spans="1:30">
      <c r="A1152" s="2">
        <v>43692</v>
      </c>
      <c r="B1152" s="2">
        <v>43696</v>
      </c>
      <c r="C1152" s="2" t="s">
        <v>4367</v>
      </c>
      <c r="D1152" s="3" t="s">
        <v>1767</v>
      </c>
      <c r="E1152" s="3" t="s">
        <v>3716</v>
      </c>
      <c r="F1152" s="3" t="s">
        <v>4422</v>
      </c>
      <c r="G1152" s="17" t="str">
        <f t="shared" si="173"/>
        <v>KG-ARI-1904-00125-03304/42690504</v>
      </c>
      <c r="H1152" s="18">
        <f>IF(G1152="","",VLOOKUP(G1152,WMS!$E$3:$Q$3000,7,FALSE))</f>
        <v>6</v>
      </c>
      <c r="I1152" s="18">
        <f>IF(G1152="","",VLOOKUP(G1152,WMS!$E$3:$Q$3000,8,FALSE))</f>
        <v>4.45</v>
      </c>
      <c r="J1152" s="18">
        <f>IF(G1152="","",VLOOKUP(G1152,WMS!$E$3:$Q$3000,13,FALSE))</f>
        <v>3.5999999999999997E-2</v>
      </c>
      <c r="K1152" s="26" t="b">
        <f t="shared" si="174"/>
        <v>1</v>
      </c>
      <c r="L1152" s="7">
        <v>1</v>
      </c>
      <c r="M1152" s="27">
        <f>IF(G1152="","",VLOOKUP(G1152,WMS!$E$3:$U$3000,7,0)*L1152)</f>
        <v>6</v>
      </c>
      <c r="N1152" s="28" t="str">
        <f>IF(G1152="","",VLOOKUP(G1152,WMS!$E$3:$U$3000,17,0))</f>
        <v>A32-302</v>
      </c>
      <c r="O1152" s="29">
        <f t="shared" si="175"/>
        <v>4.45</v>
      </c>
      <c r="P1152" s="29">
        <f t="shared" si="176"/>
        <v>3.5999999999999997E-2</v>
      </c>
      <c r="Q1152" s="26" t="str">
        <f>IF(G1152="","",VLOOKUP(G1152,WMS!$E$3:$G$3000,2,FALSE))</f>
        <v>KAS19042707</v>
      </c>
      <c r="R1152" s="26" t="str">
        <f>IF(G1152="","",VLOOKUP(G1152,WMS!$E$3:$G$3000,3,FALSE))</f>
        <v>KAS1904270707</v>
      </c>
      <c r="S1152" s="17" t="str">
        <f>IF(R1152="","",VLOOKUP(R1152,CUSTOMS!$E$3:$N$2548,2,FALSE))</f>
        <v>9405409000</v>
      </c>
      <c r="T1152" s="17" t="str">
        <f>IF(R1152="","",VLOOKUP(R1152,CUSTOMS!$E$3:$N$2548,3,FALSE))</f>
        <v>装饰灯</v>
      </c>
      <c r="U1152" s="18">
        <f t="shared" si="177"/>
        <v>6</v>
      </c>
      <c r="V1152" s="18" t="str">
        <f>IF(R1152="","",VLOOKUP(R1152,CUSTOMS!$E$3:$N$2548,5,FALSE))</f>
        <v>套</v>
      </c>
      <c r="W1152" s="33" t="str">
        <f>IF(R1152="","",VLOOKUP(R1152,CUSTOMS!$E$3:$N$2548,6,FALSE))</f>
        <v>2.92</v>
      </c>
      <c r="X1152" s="33">
        <f t="shared" si="178"/>
        <v>17.52</v>
      </c>
      <c r="Y1152" s="18" t="str">
        <f>IF(R1152="","",VLOOKUP(R1152,CUSTOMS!$E$3:$N$2548,8,FALSE))</f>
        <v>美元</v>
      </c>
      <c r="Z1152" s="18" t="str">
        <f>IF(R1152="","",VLOOKUP(R1152,CUSTOMS!$E$3:$N$2548,9,FALSE))</f>
        <v>中国</v>
      </c>
      <c r="AA1152" s="18" t="str">
        <f>IF(R1152="","",VLOOKUP(R1152,CUSTOMS!$E$3:$N$2548,10,FALSE))</f>
        <v>美国</v>
      </c>
      <c r="AB1152" s="33">
        <f>IF(R1152="","",VLOOKUP(G1152,WMS!$E$3:$T$3000,15,FALSE))</f>
        <v>0.7416666666666667</v>
      </c>
      <c r="AC1152" s="33">
        <f t="shared" si="179"/>
        <v>4.45</v>
      </c>
      <c r="AD1152" s="33" t="str">
        <f>IF(S1152="","",VLOOKUP(S1152,海关监管条件!$A$1:$B$3000,2,FALSE))</f>
        <v xml:space="preserve">无 </v>
      </c>
    </row>
    <row r="1153" spans="1:30">
      <c r="A1153" s="2">
        <v>43692</v>
      </c>
      <c r="B1153" s="2">
        <v>43696</v>
      </c>
      <c r="C1153" s="2" t="s">
        <v>4367</v>
      </c>
      <c r="D1153" s="3" t="s">
        <v>1958</v>
      </c>
      <c r="E1153" s="3" t="s">
        <v>3784</v>
      </c>
      <c r="F1153" s="3" t="s">
        <v>4267</v>
      </c>
      <c r="G1153" s="17" t="str">
        <f t="shared" si="173"/>
        <v>KG-ARI-1904-00125-03364/42279075</v>
      </c>
      <c r="H1153" s="18">
        <f>IF(G1153="","",VLOOKUP(G1153,WMS!$E$3:$Q$3000,7,FALSE))</f>
        <v>6</v>
      </c>
      <c r="I1153" s="18">
        <f>IF(G1153="","",VLOOKUP(G1153,WMS!$E$3:$Q$3000,8,FALSE))</f>
        <v>8.8000000000000007</v>
      </c>
      <c r="J1153" s="18">
        <f>IF(G1153="","",VLOOKUP(G1153,WMS!$E$3:$Q$3000,13,FALSE))</f>
        <v>0.13700000000000001</v>
      </c>
      <c r="K1153" s="26" t="b">
        <f t="shared" si="174"/>
        <v>1</v>
      </c>
      <c r="L1153" s="7">
        <v>10</v>
      </c>
      <c r="M1153" s="27">
        <f>IF(G1153="","",VLOOKUP(G1153,WMS!$E$3:$U$3000,7,0)*L1153)</f>
        <v>60</v>
      </c>
      <c r="N1153" s="28" t="str">
        <f>IF(G1153="","",VLOOKUP(G1153,WMS!$E$3:$U$3000,17,0))</f>
        <v>A424</v>
      </c>
      <c r="O1153" s="29">
        <f t="shared" si="175"/>
        <v>88</v>
      </c>
      <c r="P1153" s="29">
        <f t="shared" si="176"/>
        <v>1.37</v>
      </c>
      <c r="Q1153" s="26" t="str">
        <f>IF(G1153="","",VLOOKUP(G1153,WMS!$E$3:$G$3000,2,FALSE))</f>
        <v>KAS19051603</v>
      </c>
      <c r="R1153" s="26" t="str">
        <f>IF(G1153="","",VLOOKUP(G1153,WMS!$E$3:$G$3000,3,FALSE))</f>
        <v>KAS1905160304</v>
      </c>
      <c r="S1153" s="17" t="str">
        <f>IF(R1153="","",VLOOKUP(R1153,CUSTOMS!$E$3:$N$2548,2,FALSE))</f>
        <v>9403200000</v>
      </c>
      <c r="T1153" s="17" t="str">
        <f>IF(R1153="","",VLOOKUP(R1153,CUSTOMS!$E$3:$N$2548,3,FALSE))</f>
        <v>铁制套二鞋架</v>
      </c>
      <c r="U1153" s="18">
        <f t="shared" si="177"/>
        <v>60</v>
      </c>
      <c r="V1153" s="18" t="str">
        <f>IF(R1153="","",VLOOKUP(R1153,CUSTOMS!$E$3:$N$2548,5,FALSE))</f>
        <v>套</v>
      </c>
      <c r="W1153" s="33">
        <f>IF(R1153="","",VLOOKUP(R1153,CUSTOMS!$E$3:$N$2548,6,FALSE))</f>
        <v>3.59</v>
      </c>
      <c r="X1153" s="33">
        <f t="shared" si="178"/>
        <v>215.39999999999998</v>
      </c>
      <c r="Y1153" s="18" t="str">
        <f>IF(R1153="","",VLOOKUP(R1153,CUSTOMS!$E$3:$N$2548,8,FALSE))</f>
        <v>美元</v>
      </c>
      <c r="Z1153" s="18" t="str">
        <f>IF(R1153="","",VLOOKUP(R1153,CUSTOMS!$E$3:$N$2548,9,FALSE))</f>
        <v>中国</v>
      </c>
      <c r="AA1153" s="18" t="str">
        <f>IF(R1153="","",VLOOKUP(R1153,CUSTOMS!$E$3:$N$2548,10,FALSE))</f>
        <v>美国</v>
      </c>
      <c r="AB1153" s="33">
        <f>IF(R1153="","",VLOOKUP(G1153,WMS!$E$3:$T$3000,15,FALSE))</f>
        <v>1.2749999999999999</v>
      </c>
      <c r="AC1153" s="33">
        <f t="shared" si="179"/>
        <v>76.5</v>
      </c>
      <c r="AD1153" s="33" t="str">
        <f>IF(S1153="","",VLOOKUP(S1153,海关监管条件!$A$1:$B$3000,2,FALSE))</f>
        <v xml:space="preserve">无 </v>
      </c>
    </row>
    <row r="1154" spans="1:30">
      <c r="A1154" s="2">
        <v>43692</v>
      </c>
      <c r="B1154" s="2">
        <v>43696</v>
      </c>
      <c r="C1154" s="2" t="s">
        <v>4367</v>
      </c>
      <c r="D1154" s="3" t="s">
        <v>1942</v>
      </c>
      <c r="E1154" s="3" t="s">
        <v>3784</v>
      </c>
      <c r="F1154" s="3" t="s">
        <v>4268</v>
      </c>
      <c r="G1154" s="17" t="str">
        <f t="shared" si="173"/>
        <v>KG-ARI-1904-00125-03364/42709732</v>
      </c>
      <c r="H1154" s="18">
        <f>IF(G1154="","",VLOOKUP(G1154,WMS!$E$3:$Q$3000,7,FALSE))</f>
        <v>6</v>
      </c>
      <c r="I1154" s="18">
        <f>IF(G1154="","",VLOOKUP(G1154,WMS!$E$3:$Q$3000,8,FALSE))</f>
        <v>9.8000000000000007</v>
      </c>
      <c r="J1154" s="18">
        <f>IF(G1154="","",VLOOKUP(G1154,WMS!$E$3:$Q$3000,13,FALSE))</f>
        <v>0.113</v>
      </c>
      <c r="K1154" s="26" t="b">
        <f t="shared" si="174"/>
        <v>1</v>
      </c>
      <c r="L1154" s="7">
        <v>2</v>
      </c>
      <c r="M1154" s="27">
        <f>IF(G1154="","",VLOOKUP(G1154,WMS!$E$3:$U$3000,7,0)*L1154)</f>
        <v>12</v>
      </c>
      <c r="N1154" s="28" t="str">
        <f>IF(G1154="","",VLOOKUP(G1154,WMS!$E$3:$U$3000,17,0))</f>
        <v>A424</v>
      </c>
      <c r="O1154" s="29">
        <f t="shared" si="175"/>
        <v>19.600000000000001</v>
      </c>
      <c r="P1154" s="29">
        <f t="shared" si="176"/>
        <v>0.22600000000000001</v>
      </c>
      <c r="Q1154" s="26" t="str">
        <f>IF(G1154="","",VLOOKUP(G1154,WMS!$E$3:$G$3000,2,FALSE))</f>
        <v>KAS19051602</v>
      </c>
      <c r="R1154" s="26" t="str">
        <f>IF(G1154="","",VLOOKUP(G1154,WMS!$E$3:$G$3000,3,FALSE))</f>
        <v>KAS1905160206</v>
      </c>
      <c r="S1154" s="17" t="str">
        <f>IF(R1154="","",VLOOKUP(R1154,CUSTOMS!$E$3:$N$2548,2,FALSE))</f>
        <v>7323990000</v>
      </c>
      <c r="T1154" s="17" t="str">
        <f>IF(R1154="","",VLOOKUP(R1154,CUSTOMS!$E$3:$N$2548,3,FALSE))</f>
        <v>铁制狗粮桶</v>
      </c>
      <c r="U1154" s="18">
        <f t="shared" si="177"/>
        <v>12</v>
      </c>
      <c r="V1154" s="18" t="str">
        <f>IF(R1154="","",VLOOKUP(R1154,CUSTOMS!$E$3:$N$2548,5,FALSE))</f>
        <v>只</v>
      </c>
      <c r="W1154" s="33">
        <f>IF(R1154="","",VLOOKUP(R1154,CUSTOMS!$E$3:$N$2548,6,FALSE))</f>
        <v>4.82</v>
      </c>
      <c r="X1154" s="33">
        <f t="shared" si="178"/>
        <v>57.84</v>
      </c>
      <c r="Y1154" s="18" t="str">
        <f>IF(R1154="","",VLOOKUP(R1154,CUSTOMS!$E$3:$N$2548,8,FALSE))</f>
        <v>美元</v>
      </c>
      <c r="Z1154" s="18" t="str">
        <f>IF(R1154="","",VLOOKUP(R1154,CUSTOMS!$E$3:$N$2548,9,FALSE))</f>
        <v>中国</v>
      </c>
      <c r="AA1154" s="18" t="str">
        <f>IF(R1154="","",VLOOKUP(R1154,CUSTOMS!$E$3:$N$2548,10,FALSE))</f>
        <v>美国</v>
      </c>
      <c r="AB1154" s="33">
        <f>IF(R1154="","",VLOOKUP(G1154,WMS!$E$3:$T$3000,15,FALSE))</f>
        <v>1.4500000000000002</v>
      </c>
      <c r="AC1154" s="33">
        <f t="shared" si="179"/>
        <v>17.400000000000002</v>
      </c>
      <c r="AD1154" s="33" t="str">
        <f>IF(S1154="","",VLOOKUP(S1154,海关监管条件!$A$1:$B$3000,2,FALSE))</f>
        <v>A</v>
      </c>
    </row>
    <row r="1155" spans="1:30">
      <c r="A1155" s="2">
        <v>43692</v>
      </c>
      <c r="B1155" s="2">
        <v>43696</v>
      </c>
      <c r="C1155" s="2" t="s">
        <v>4367</v>
      </c>
      <c r="D1155" s="3" t="s">
        <v>1942</v>
      </c>
      <c r="E1155" s="3" t="s">
        <v>3784</v>
      </c>
      <c r="F1155" s="3" t="s">
        <v>4269</v>
      </c>
      <c r="G1155" s="17" t="str">
        <f t="shared" si="173"/>
        <v>KG-ARI-1904-00125-03364/42709749</v>
      </c>
      <c r="H1155" s="18">
        <f>IF(G1155="","",VLOOKUP(G1155,WMS!$E$3:$Q$3000,7,FALSE))</f>
        <v>6</v>
      </c>
      <c r="I1155" s="18">
        <f>IF(G1155="","",VLOOKUP(G1155,WMS!$E$3:$Q$3000,8,FALSE))</f>
        <v>5.4</v>
      </c>
      <c r="J1155" s="18">
        <f>IF(G1155="","",VLOOKUP(G1155,WMS!$E$3:$Q$3000,13,FALSE))</f>
        <v>4.2999999999999997E-2</v>
      </c>
      <c r="K1155" s="26" t="b">
        <f t="shared" si="174"/>
        <v>1</v>
      </c>
      <c r="L1155" s="7">
        <v>2</v>
      </c>
      <c r="M1155" s="27">
        <f>IF(G1155="","",VLOOKUP(G1155,WMS!$E$3:$U$3000,7,0)*L1155)</f>
        <v>12</v>
      </c>
      <c r="N1155" s="28" t="str">
        <f>IF(G1155="","",VLOOKUP(G1155,WMS!$E$3:$U$3000,17,0))</f>
        <v>A424</v>
      </c>
      <c r="O1155" s="29">
        <f t="shared" si="175"/>
        <v>10.8</v>
      </c>
      <c r="P1155" s="29">
        <f t="shared" si="176"/>
        <v>8.5999999999999993E-2</v>
      </c>
      <c r="Q1155" s="26" t="str">
        <f>IF(G1155="","",VLOOKUP(G1155,WMS!$E$3:$G$3000,2,FALSE))</f>
        <v>KAS19051602</v>
      </c>
      <c r="R1155" s="26" t="str">
        <f>IF(G1155="","",VLOOKUP(G1155,WMS!$E$3:$G$3000,3,FALSE))</f>
        <v>KAS1905160207</v>
      </c>
      <c r="S1155" s="17" t="str">
        <f>IF(R1155="","",VLOOKUP(R1155,CUSTOMS!$E$3:$N$2548,2,FALSE))</f>
        <v>7323990000</v>
      </c>
      <c r="T1155" s="17" t="str">
        <f>IF(R1155="","",VLOOKUP(R1155,CUSTOMS!$E$3:$N$2548,3,FALSE))</f>
        <v>铁制狗粮桶</v>
      </c>
      <c r="U1155" s="18">
        <f t="shared" si="177"/>
        <v>12</v>
      </c>
      <c r="V1155" s="18" t="str">
        <f>IF(R1155="","",VLOOKUP(R1155,CUSTOMS!$E$3:$N$2548,5,FALSE))</f>
        <v>只</v>
      </c>
      <c r="W1155" s="33">
        <f>IF(R1155="","",VLOOKUP(R1155,CUSTOMS!$E$3:$N$2548,6,FALSE))</f>
        <v>3.12</v>
      </c>
      <c r="X1155" s="33">
        <f t="shared" si="178"/>
        <v>37.44</v>
      </c>
      <c r="Y1155" s="18" t="str">
        <f>IF(R1155="","",VLOOKUP(R1155,CUSTOMS!$E$3:$N$2548,8,FALSE))</f>
        <v>美元</v>
      </c>
      <c r="Z1155" s="18" t="str">
        <f>IF(R1155="","",VLOOKUP(R1155,CUSTOMS!$E$3:$N$2548,9,FALSE))</f>
        <v>中国</v>
      </c>
      <c r="AA1155" s="18" t="str">
        <f>IF(R1155="","",VLOOKUP(R1155,CUSTOMS!$E$3:$N$2548,10,FALSE))</f>
        <v>美国</v>
      </c>
      <c r="AB1155" s="33">
        <f>IF(R1155="","",VLOOKUP(G1155,WMS!$E$3:$T$3000,15,FALSE))</f>
        <v>0.78333333333333333</v>
      </c>
      <c r="AC1155" s="33">
        <f t="shared" si="179"/>
        <v>9.4</v>
      </c>
      <c r="AD1155" s="33" t="str">
        <f>IF(S1155="","",VLOOKUP(S1155,海关监管条件!$A$1:$B$3000,2,FALSE))</f>
        <v>A</v>
      </c>
    </row>
    <row r="1156" spans="1:30">
      <c r="A1156" s="2">
        <v>43692</v>
      </c>
      <c r="B1156" s="2">
        <v>43696</v>
      </c>
      <c r="C1156" s="2" t="s">
        <v>4367</v>
      </c>
      <c r="D1156" s="3" t="s">
        <v>1942</v>
      </c>
      <c r="E1156" s="3" t="s">
        <v>3784</v>
      </c>
      <c r="F1156" s="3" t="s">
        <v>4270</v>
      </c>
      <c r="G1156" s="17" t="str">
        <f t="shared" si="173"/>
        <v>KG-ARI-1904-00125-03364/42709756</v>
      </c>
      <c r="H1156" s="18">
        <f>IF(G1156="","",VLOOKUP(G1156,WMS!$E$3:$Q$3000,7,FALSE))</f>
        <v>6</v>
      </c>
      <c r="I1156" s="18">
        <f>IF(G1156="","",VLOOKUP(G1156,WMS!$E$3:$Q$3000,8,FALSE))</f>
        <v>2.2000000000000002</v>
      </c>
      <c r="J1156" s="18">
        <f>IF(G1156="","",VLOOKUP(G1156,WMS!$E$3:$Q$3000,13,FALSE))</f>
        <v>1.7999999999999999E-2</v>
      </c>
      <c r="K1156" s="26" t="b">
        <f t="shared" si="174"/>
        <v>1</v>
      </c>
      <c r="L1156" s="7">
        <v>2</v>
      </c>
      <c r="M1156" s="27">
        <f>IF(G1156="","",VLOOKUP(G1156,WMS!$E$3:$U$3000,7,0)*L1156)</f>
        <v>12</v>
      </c>
      <c r="N1156" s="28" t="str">
        <f>IF(G1156="","",VLOOKUP(G1156,WMS!$E$3:$U$3000,17,0))</f>
        <v>A424</v>
      </c>
      <c r="O1156" s="29">
        <f t="shared" si="175"/>
        <v>4.4000000000000004</v>
      </c>
      <c r="P1156" s="29">
        <f t="shared" si="176"/>
        <v>3.5999999999999997E-2</v>
      </c>
      <c r="Q1156" s="26" t="str">
        <f>IF(G1156="","",VLOOKUP(G1156,WMS!$E$3:$G$3000,2,FALSE))</f>
        <v>KAS19051602</v>
      </c>
      <c r="R1156" s="26" t="str">
        <f>IF(G1156="","",VLOOKUP(G1156,WMS!$E$3:$G$3000,3,FALSE))</f>
        <v>KAS1905160208</v>
      </c>
      <c r="S1156" s="17" t="str">
        <f>IF(R1156="","",VLOOKUP(R1156,CUSTOMS!$E$3:$N$2548,2,FALSE))</f>
        <v>7323990000</v>
      </c>
      <c r="T1156" s="17" t="str">
        <f>IF(R1156="","",VLOOKUP(R1156,CUSTOMS!$E$3:$N$2548,3,FALSE))</f>
        <v>铁制狗粮桶</v>
      </c>
      <c r="U1156" s="18">
        <f t="shared" si="177"/>
        <v>12</v>
      </c>
      <c r="V1156" s="18" t="str">
        <f>IF(R1156="","",VLOOKUP(R1156,CUSTOMS!$E$3:$N$2548,5,FALSE))</f>
        <v>只</v>
      </c>
      <c r="W1156" s="33">
        <f>IF(R1156="","",VLOOKUP(R1156,CUSTOMS!$E$3:$N$2548,6,FALSE))</f>
        <v>1.78</v>
      </c>
      <c r="X1156" s="33">
        <f t="shared" si="178"/>
        <v>21.36</v>
      </c>
      <c r="Y1156" s="18" t="str">
        <f>IF(R1156="","",VLOOKUP(R1156,CUSTOMS!$E$3:$N$2548,8,FALSE))</f>
        <v>美元</v>
      </c>
      <c r="Z1156" s="18" t="str">
        <f>IF(R1156="","",VLOOKUP(R1156,CUSTOMS!$E$3:$N$2548,9,FALSE))</f>
        <v>中国</v>
      </c>
      <c r="AA1156" s="18" t="str">
        <f>IF(R1156="","",VLOOKUP(R1156,CUSTOMS!$E$3:$N$2548,10,FALSE))</f>
        <v>美国</v>
      </c>
      <c r="AB1156" s="33">
        <f>IF(R1156="","",VLOOKUP(G1156,WMS!$E$3:$T$3000,15,FALSE))</f>
        <v>0.33</v>
      </c>
      <c r="AC1156" s="33">
        <f t="shared" si="179"/>
        <v>3.96</v>
      </c>
      <c r="AD1156" s="33" t="str">
        <f>IF(S1156="","",VLOOKUP(S1156,海关监管条件!$A$1:$B$3000,2,FALSE))</f>
        <v>A</v>
      </c>
    </row>
    <row r="1157" spans="1:30">
      <c r="A1157" s="2">
        <v>43692</v>
      </c>
      <c r="B1157" s="2">
        <v>43696</v>
      </c>
      <c r="C1157" s="2" t="s">
        <v>4367</v>
      </c>
      <c r="D1157" s="19" t="s">
        <v>2214</v>
      </c>
      <c r="E1157" s="19" t="s">
        <v>3948</v>
      </c>
      <c r="F1157" s="19">
        <v>42723516</v>
      </c>
      <c r="G1157" s="17" t="str">
        <f t="shared" si="173"/>
        <v>KG-ARI-1904-00125-03572/42723516</v>
      </c>
      <c r="H1157" s="18">
        <f>IF(G1157="","",VLOOKUP(G1157,WMS!$E$3:$Q$3000,7,FALSE))</f>
        <v>8</v>
      </c>
      <c r="I1157" s="18">
        <f>IF(G1157="","",VLOOKUP(G1157,WMS!$E$3:$Q$3000,8,FALSE))</f>
        <v>3.55</v>
      </c>
      <c r="J1157" s="18">
        <f>IF(G1157="","",VLOOKUP(G1157,WMS!$E$3:$Q$3000,13,FALSE))</f>
        <v>1.6E-2</v>
      </c>
      <c r="K1157" s="26" t="b">
        <f t="shared" si="174"/>
        <v>1</v>
      </c>
      <c r="L1157" s="7">
        <v>1</v>
      </c>
      <c r="M1157" s="27">
        <f>IF(G1157="","",VLOOKUP(G1157,WMS!$E$3:$U$3000,7,0)*L1157)</f>
        <v>8</v>
      </c>
      <c r="N1157" s="28" t="str">
        <f>IF(G1157="","",VLOOKUP(G1157,WMS!$E$3:$U$3000,17,0))</f>
        <v>A29-201</v>
      </c>
      <c r="O1157" s="29">
        <f t="shared" si="175"/>
        <v>3.55</v>
      </c>
      <c r="P1157" s="29">
        <f t="shared" si="176"/>
        <v>1.6E-2</v>
      </c>
      <c r="Q1157" s="26" t="str">
        <f>IF(G1157="","",VLOOKUP(G1157,WMS!$E$3:$G$3000,2,FALSE))</f>
        <v>KAS19070204</v>
      </c>
      <c r="R1157" s="26" t="str">
        <f>IF(G1157="","",VLOOKUP(G1157,WMS!$E$3:$G$3000,3,FALSE))</f>
        <v>KAS1907020407</v>
      </c>
      <c r="S1157" s="17" t="str">
        <f>IF(R1157="","",VLOOKUP(R1157,CUSTOMS!$E$3:$N$2548,2,FALSE))</f>
        <v>6913100000</v>
      </c>
      <c r="T1157" s="17" t="str">
        <f>IF(R1157="","",VLOOKUP(R1157,CUSTOMS!$E$3:$N$2548,3,FALSE))</f>
        <v>陈设瓷:花盆.香薰炉</v>
      </c>
      <c r="U1157" s="18">
        <f t="shared" si="177"/>
        <v>8</v>
      </c>
      <c r="V1157" s="18" t="str">
        <f>IF(R1157="","",VLOOKUP(R1157,CUSTOMS!$E$3:$N$2548,5,FALSE))</f>
        <v>只</v>
      </c>
      <c r="W1157" s="33">
        <f>IF(R1157="","",VLOOKUP(R1157,CUSTOMS!$E$3:$N$2548,6,FALSE))</f>
        <v>0.3</v>
      </c>
      <c r="X1157" s="33">
        <f t="shared" si="178"/>
        <v>2.4</v>
      </c>
      <c r="Y1157" s="18" t="str">
        <f>IF(R1157="","",VLOOKUP(R1157,CUSTOMS!$E$3:$N$2548,8,FALSE))</f>
        <v>美元</v>
      </c>
      <c r="Z1157" s="18" t="str">
        <f>IF(R1157="","",VLOOKUP(R1157,CUSTOMS!$E$3:$N$2548,9,FALSE))</f>
        <v>中国</v>
      </c>
      <c r="AA1157" s="18" t="str">
        <f>IF(R1157="","",VLOOKUP(R1157,CUSTOMS!$E$3:$N$2548,10,FALSE))</f>
        <v>美国</v>
      </c>
      <c r="AB1157" s="33">
        <f>IF(R1157="","",VLOOKUP(G1157,WMS!$E$3:$T$3000,15,FALSE))</f>
        <v>0.375</v>
      </c>
      <c r="AC1157" s="33">
        <f t="shared" si="179"/>
        <v>3</v>
      </c>
      <c r="AD1157" s="33" t="str">
        <f>IF(S1157="","",VLOOKUP(S1157,海关监管条件!$A$1:$B$3000,2,FALSE))</f>
        <v>无</v>
      </c>
    </row>
    <row r="1158" spans="1:30">
      <c r="A1158" s="2">
        <v>43692</v>
      </c>
      <c r="B1158" s="2">
        <v>43696</v>
      </c>
      <c r="C1158" s="2" t="s">
        <v>4367</v>
      </c>
      <c r="D1158" s="19" t="s">
        <v>2214</v>
      </c>
      <c r="E1158" s="19" t="s">
        <v>3948</v>
      </c>
      <c r="F1158" s="19">
        <v>42729310</v>
      </c>
      <c r="G1158" s="17" t="str">
        <f t="shared" si="173"/>
        <v>KG-ARI-1904-00125-03572/42729310</v>
      </c>
      <c r="H1158" s="18">
        <f>IF(G1158="","",VLOOKUP(G1158,WMS!$E$3:$Q$3000,7,FALSE))</f>
        <v>6</v>
      </c>
      <c r="I1158" s="18">
        <f>IF(G1158="","",VLOOKUP(G1158,WMS!$E$3:$Q$3000,8,FALSE))</f>
        <v>2.7</v>
      </c>
      <c r="J1158" s="18">
        <f>IF(G1158="","",VLOOKUP(G1158,WMS!$E$3:$Q$3000,13,FALSE))</f>
        <v>6.7000000000000004E-2</v>
      </c>
      <c r="K1158" s="26" t="b">
        <f t="shared" si="174"/>
        <v>1</v>
      </c>
      <c r="L1158" s="7">
        <v>1</v>
      </c>
      <c r="M1158" s="27">
        <f>IF(G1158="","",VLOOKUP(G1158,WMS!$E$3:$U$3000,7,0)*L1158)</f>
        <v>6</v>
      </c>
      <c r="N1158" s="28" t="str">
        <f>IF(G1158="","",VLOOKUP(G1158,WMS!$E$3:$U$3000,17,0))</f>
        <v>A29-101</v>
      </c>
      <c r="O1158" s="29">
        <f t="shared" si="175"/>
        <v>2.7</v>
      </c>
      <c r="P1158" s="29">
        <f t="shared" si="176"/>
        <v>6.7000000000000004E-2</v>
      </c>
      <c r="Q1158" s="26" t="str">
        <f>IF(G1158="","",VLOOKUP(G1158,WMS!$E$3:$G$3000,2,FALSE))</f>
        <v>KAS19070204</v>
      </c>
      <c r="R1158" s="26" t="str">
        <f>IF(G1158="","",VLOOKUP(G1158,WMS!$E$3:$G$3000,3,FALSE))</f>
        <v>KAS1907020401</v>
      </c>
      <c r="S1158" s="17" t="str">
        <f>IF(R1158="","",VLOOKUP(R1158,CUSTOMS!$E$3:$N$2548,2,FALSE))</f>
        <v>4602191000</v>
      </c>
      <c r="T1158" s="17" t="str">
        <f>IF(R1158="","",VLOOKUP(R1158,CUSTOMS!$E$3:$N$2548,3,FALSE))</f>
        <v>草制品(草篮)</v>
      </c>
      <c r="U1158" s="18">
        <f t="shared" si="177"/>
        <v>6</v>
      </c>
      <c r="V1158" s="18" t="str">
        <f>IF(R1158="","",VLOOKUP(R1158,CUSTOMS!$E$3:$N$2548,5,FALSE))</f>
        <v>只</v>
      </c>
      <c r="W1158" s="33">
        <f>IF(R1158="","",VLOOKUP(R1158,CUSTOMS!$E$3:$N$2548,6,FALSE))</f>
        <v>0.25</v>
      </c>
      <c r="X1158" s="33">
        <f t="shared" si="178"/>
        <v>1.5</v>
      </c>
      <c r="Y1158" s="18" t="str">
        <f>IF(R1158="","",VLOOKUP(R1158,CUSTOMS!$E$3:$N$2548,8,FALSE))</f>
        <v>美元</v>
      </c>
      <c r="Z1158" s="18" t="str">
        <f>IF(R1158="","",VLOOKUP(R1158,CUSTOMS!$E$3:$N$2548,9,FALSE))</f>
        <v>中国</v>
      </c>
      <c r="AA1158" s="18" t="str">
        <f>IF(R1158="","",VLOOKUP(R1158,CUSTOMS!$E$3:$N$2548,10,FALSE))</f>
        <v>美国</v>
      </c>
      <c r="AB1158" s="33">
        <f>IF(R1158="","",VLOOKUP(G1158,WMS!$E$3:$T$3000,15,FALSE))</f>
        <v>0.32499999999999996</v>
      </c>
      <c r="AC1158" s="33">
        <f t="shared" si="179"/>
        <v>1.9499999999999997</v>
      </c>
      <c r="AD1158" s="33" t="str">
        <f>IF(S1158="","",VLOOKUP(S1158,海关监管条件!$A$1:$B$3000,2,FALSE))</f>
        <v>AB</v>
      </c>
    </row>
    <row r="1159" spans="1:30">
      <c r="A1159" s="2">
        <v>43692</v>
      </c>
      <c r="B1159" s="2">
        <v>43696</v>
      </c>
      <c r="C1159" s="2" t="s">
        <v>4367</v>
      </c>
      <c r="D1159" s="36" t="s">
        <v>2214</v>
      </c>
      <c r="E1159" s="36" t="s">
        <v>3948</v>
      </c>
      <c r="F1159" s="36" t="s">
        <v>3949</v>
      </c>
      <c r="G1159" s="17" t="str">
        <f t="shared" si="173"/>
        <v>KG-ARI-1904-00125-03572/42729501A</v>
      </c>
      <c r="H1159" s="18">
        <f>IF(G1159="","",VLOOKUP(G1159,WMS!$E$3:$Q$3000,7,FALSE))</f>
        <v>12</v>
      </c>
      <c r="I1159" s="18">
        <f>IF(G1159="","",VLOOKUP(G1159,WMS!$E$3:$Q$3000,8,FALSE))</f>
        <v>6.15</v>
      </c>
      <c r="J1159" s="18">
        <f>IF(G1159="","",VLOOKUP(G1159,WMS!$E$3:$Q$3000,13,FALSE))</f>
        <v>1.9E-2</v>
      </c>
      <c r="K1159" s="26" t="b">
        <f t="shared" si="174"/>
        <v>1</v>
      </c>
      <c r="L1159" s="7">
        <v>2</v>
      </c>
      <c r="M1159" s="27">
        <f>IF(G1159="","",VLOOKUP(G1159,WMS!$E$3:$U$3000,7,0)*L1159)</f>
        <v>24</v>
      </c>
      <c r="N1159" s="28" t="str">
        <f>IF(G1159="","",VLOOKUP(G1159,WMS!$E$3:$U$3000,17,0))</f>
        <v>A29-302</v>
      </c>
      <c r="O1159" s="29">
        <f t="shared" si="175"/>
        <v>12.3</v>
      </c>
      <c r="P1159" s="29">
        <f t="shared" si="176"/>
        <v>3.7999999999999999E-2</v>
      </c>
      <c r="Q1159" s="26" t="str">
        <f>IF(G1159="","",VLOOKUP(G1159,WMS!$E$3:$G$3000,2,FALSE))</f>
        <v>KAS19070204</v>
      </c>
      <c r="R1159" s="26" t="str">
        <f>IF(G1159="","",VLOOKUP(G1159,WMS!$E$3:$G$3000,3,FALSE))</f>
        <v>KAS1907020408</v>
      </c>
      <c r="S1159" s="17" t="str">
        <f>IF(R1159="","",VLOOKUP(R1159,CUSTOMS!$E$3:$N$2548,2,FALSE))</f>
        <v>6911101900</v>
      </c>
      <c r="T1159" s="17" t="str">
        <f>IF(R1159="","",VLOOKUP(R1159,CUSTOMS!$E$3:$N$2548,3,FALSE))</f>
        <v>日用瓷:罐</v>
      </c>
      <c r="U1159" s="18">
        <f t="shared" si="177"/>
        <v>24</v>
      </c>
      <c r="V1159" s="18" t="str">
        <f>IF(R1159="","",VLOOKUP(R1159,CUSTOMS!$E$3:$N$2548,5,FALSE))</f>
        <v>只</v>
      </c>
      <c r="W1159" s="33">
        <f>IF(R1159="","",VLOOKUP(R1159,CUSTOMS!$E$3:$N$2548,6,FALSE))</f>
        <v>0.3</v>
      </c>
      <c r="X1159" s="33">
        <f t="shared" si="178"/>
        <v>7.1999999999999993</v>
      </c>
      <c r="Y1159" s="18" t="str">
        <f>IF(R1159="","",VLOOKUP(R1159,CUSTOMS!$E$3:$N$2548,8,FALSE))</f>
        <v>美元</v>
      </c>
      <c r="Z1159" s="18" t="str">
        <f>IF(R1159="","",VLOOKUP(R1159,CUSTOMS!$E$3:$N$2548,9,FALSE))</f>
        <v>中国</v>
      </c>
      <c r="AA1159" s="18" t="str">
        <f>IF(R1159="","",VLOOKUP(R1159,CUSTOMS!$E$3:$N$2548,10,FALSE))</f>
        <v>美国</v>
      </c>
      <c r="AB1159" s="33">
        <f>IF(R1159="","",VLOOKUP(G1159,WMS!$E$3:$T$3000,15,FALSE))</f>
        <v>0.34583333333333333</v>
      </c>
      <c r="AC1159" s="33">
        <f t="shared" si="179"/>
        <v>8.3000000000000007</v>
      </c>
      <c r="AD1159" s="33" t="str">
        <f>IF(S1159="","",VLOOKUP(S1159,海关监管条件!$A$1:$B$3000,2,FALSE))</f>
        <v>A</v>
      </c>
    </row>
    <row r="1160" spans="1:30">
      <c r="A1160" s="2">
        <v>43692</v>
      </c>
      <c r="B1160" s="2">
        <v>43696</v>
      </c>
      <c r="C1160" s="2" t="s">
        <v>4367</v>
      </c>
      <c r="D1160" s="36" t="s">
        <v>2214</v>
      </c>
      <c r="E1160" s="36" t="s">
        <v>3948</v>
      </c>
      <c r="F1160" s="36" t="s">
        <v>3950</v>
      </c>
      <c r="G1160" s="17" t="str">
        <f t="shared" si="173"/>
        <v>KG-ARI-1904-00125-03572/42729501B</v>
      </c>
      <c r="H1160" s="18">
        <v>12</v>
      </c>
      <c r="I1160" s="18">
        <f>IF(G1160="","",VLOOKUP(G1160,WMS!$E$3:$Q$3000,8,FALSE))</f>
        <v>6.15</v>
      </c>
      <c r="J1160" s="18">
        <f>IF(G1160="","",VLOOKUP(G1160,WMS!$E$3:$Q$3000,13,FALSE))</f>
        <v>1.9E-2</v>
      </c>
      <c r="K1160" s="26" t="e">
        <f t="shared" si="174"/>
        <v>#DIV/0!</v>
      </c>
      <c r="M1160" s="27">
        <v>24</v>
      </c>
      <c r="N1160" s="28" t="str">
        <f>IF(G1160="","",VLOOKUP(G1160,WMS!$E$3:$U$3000,17,0))</f>
        <v>A29-302</v>
      </c>
      <c r="O1160" s="29" t="str">
        <f t="shared" si="175"/>
        <v/>
      </c>
      <c r="P1160" s="29" t="str">
        <f t="shared" si="176"/>
        <v/>
      </c>
      <c r="Q1160" s="26" t="str">
        <f>IF(G1160="","",VLOOKUP(G1160,WMS!$E$3:$G$3000,2,FALSE))</f>
        <v>KAS19070204</v>
      </c>
      <c r="R1160" s="26" t="str">
        <f>IF(G1160="","",VLOOKUP(G1160,WMS!$E$3:$G$3000,3,FALSE))</f>
        <v>KAS1907020403</v>
      </c>
      <c r="S1160" s="17" t="str">
        <f>IF(R1160="","",VLOOKUP(R1160,CUSTOMS!$E$3:$N$2548,2,FALSE))</f>
        <v>4421999090</v>
      </c>
      <c r="T1160" s="17" t="str">
        <f>IF(R1160="","",VLOOKUP(R1160,CUSTOMS!$E$3:$N$2548,3,FALSE))</f>
        <v>木盖</v>
      </c>
      <c r="U1160" s="18">
        <f t="shared" si="177"/>
        <v>24</v>
      </c>
      <c r="V1160" s="18" t="str">
        <f>IF(R1160="","",VLOOKUP(R1160,CUSTOMS!$E$3:$N$2548,5,FALSE))</f>
        <v>只</v>
      </c>
      <c r="W1160" s="33">
        <f>IF(R1160="","",VLOOKUP(R1160,CUSTOMS!$E$3:$N$2548,6,FALSE))</f>
        <v>0.13</v>
      </c>
      <c r="X1160" s="33">
        <f t="shared" si="178"/>
        <v>3.12</v>
      </c>
      <c r="Y1160" s="18" t="str">
        <f>IF(R1160="","",VLOOKUP(R1160,CUSTOMS!$E$3:$N$2548,8,FALSE))</f>
        <v>美元</v>
      </c>
      <c r="Z1160" s="18" t="str">
        <f>IF(R1160="","",VLOOKUP(R1160,CUSTOMS!$E$3:$N$2548,9,FALSE))</f>
        <v>中国</v>
      </c>
      <c r="AA1160" s="18" t="str">
        <f>IF(R1160="","",VLOOKUP(R1160,CUSTOMS!$E$3:$N$2548,10,FALSE))</f>
        <v>美国</v>
      </c>
      <c r="AB1160" s="33">
        <f>IF(R1160="","",VLOOKUP(G1160,WMS!$E$3:$T$3000,15,FALSE))</f>
        <v>0.11249999999999999</v>
      </c>
      <c r="AC1160" s="33">
        <f t="shared" si="179"/>
        <v>2.6999999999999997</v>
      </c>
      <c r="AD1160" s="33" t="str">
        <f>IF(S1160="","",VLOOKUP(S1160,海关监管条件!$A$1:$B$3000,2,FALSE))</f>
        <v>AB</v>
      </c>
    </row>
    <row r="1161" spans="1:30">
      <c r="A1161" s="2">
        <v>43692</v>
      </c>
      <c r="B1161" s="2">
        <v>43696</v>
      </c>
      <c r="C1161" s="2" t="s">
        <v>4367</v>
      </c>
      <c r="D1161" s="36" t="s">
        <v>2214</v>
      </c>
      <c r="E1161" s="36" t="s">
        <v>3948</v>
      </c>
      <c r="F1161" s="36" t="s">
        <v>3955</v>
      </c>
      <c r="G1161" s="17" t="str">
        <f t="shared" ref="G1161:G1224" si="180">IF(F1161="","",E1161&amp;"/"&amp;F1161)</f>
        <v>KG-ARI-1904-00125-03572/42734499A</v>
      </c>
      <c r="H1161" s="18">
        <f>IF(G1161="","",VLOOKUP(G1161,WMS!$E$3:$Q$3000,7,FALSE))</f>
        <v>8</v>
      </c>
      <c r="I1161" s="18">
        <f>IF(G1161="","",VLOOKUP(G1161,WMS!$E$3:$Q$3000,8,FALSE))</f>
        <v>10.35</v>
      </c>
      <c r="J1161" s="18">
        <f>IF(G1161="","",VLOOKUP(G1161,WMS!$E$3:$Q$3000,13,FALSE))</f>
        <v>3.1E-2</v>
      </c>
      <c r="K1161" s="26" t="b">
        <f t="shared" ref="K1161:K1224" si="181">IF(M1161="","",EXACT(H1161,M1161/L1161))</f>
        <v>1</v>
      </c>
      <c r="L1161" s="7">
        <v>1</v>
      </c>
      <c r="M1161" s="27">
        <f>IF(G1161="","",VLOOKUP(G1161,WMS!$E$3:$U$3000,7,0)*L1161)</f>
        <v>8</v>
      </c>
      <c r="N1161" s="28" t="str">
        <f>IF(G1161="","",VLOOKUP(G1161,WMS!$E$3:$U$3000,17,0))</f>
        <v>A29-301</v>
      </c>
      <c r="O1161" s="29">
        <f t="shared" si="175"/>
        <v>10.35</v>
      </c>
      <c r="P1161" s="29">
        <f t="shared" si="176"/>
        <v>3.1E-2</v>
      </c>
      <c r="Q1161" s="26" t="str">
        <f>IF(G1161="","",VLOOKUP(G1161,WMS!$E$3:$G$3000,2,FALSE))</f>
        <v>KAS19070204</v>
      </c>
      <c r="R1161" s="26" t="str">
        <f>IF(G1161="","",VLOOKUP(G1161,WMS!$E$3:$G$3000,3,FALSE))</f>
        <v>KAS1907020408</v>
      </c>
      <c r="S1161" s="17" t="str">
        <f>IF(R1161="","",VLOOKUP(R1161,CUSTOMS!$E$3:$N$2548,2,FALSE))</f>
        <v>6911101900</v>
      </c>
      <c r="T1161" s="17" t="str">
        <f>IF(R1161="","",VLOOKUP(R1161,CUSTOMS!$E$3:$N$2548,3,FALSE))</f>
        <v>日用瓷:罐</v>
      </c>
      <c r="U1161" s="18">
        <f t="shared" si="177"/>
        <v>8</v>
      </c>
      <c r="V1161" s="18" t="str">
        <f>IF(R1161="","",VLOOKUP(R1161,CUSTOMS!$E$3:$N$2548,5,FALSE))</f>
        <v>只</v>
      </c>
      <c r="W1161" s="33">
        <f>IF(R1161="","",VLOOKUP(R1161,CUSTOMS!$E$3:$N$2548,6,FALSE))</f>
        <v>0.3</v>
      </c>
      <c r="X1161" s="33">
        <f t="shared" si="178"/>
        <v>2.4</v>
      </c>
      <c r="Y1161" s="18" t="str">
        <f>IF(R1161="","",VLOOKUP(R1161,CUSTOMS!$E$3:$N$2548,8,FALSE))</f>
        <v>美元</v>
      </c>
      <c r="Z1161" s="18" t="str">
        <f>IF(R1161="","",VLOOKUP(R1161,CUSTOMS!$E$3:$N$2548,9,FALSE))</f>
        <v>中国</v>
      </c>
      <c r="AA1161" s="18" t="str">
        <f>IF(R1161="","",VLOOKUP(R1161,CUSTOMS!$E$3:$N$2548,10,FALSE))</f>
        <v>美国</v>
      </c>
      <c r="AB1161" s="33">
        <f>IF(R1161="","",VLOOKUP(G1161,WMS!$E$3:$T$3000,15,FALSE))</f>
        <v>0.96875</v>
      </c>
      <c r="AC1161" s="33">
        <f t="shared" si="179"/>
        <v>7.75</v>
      </c>
      <c r="AD1161" s="33" t="str">
        <f>IF(S1161="","",VLOOKUP(S1161,海关监管条件!$A$1:$B$3000,2,FALSE))</f>
        <v>A</v>
      </c>
    </row>
    <row r="1162" spans="1:30">
      <c r="A1162" s="2">
        <v>43692</v>
      </c>
      <c r="B1162" s="2">
        <v>43696</v>
      </c>
      <c r="C1162" s="2" t="s">
        <v>4367</v>
      </c>
      <c r="D1162" s="36" t="s">
        <v>2214</v>
      </c>
      <c r="E1162" s="36" t="s">
        <v>3948</v>
      </c>
      <c r="F1162" s="36" t="s">
        <v>3956</v>
      </c>
      <c r="G1162" s="17" t="str">
        <f t="shared" si="180"/>
        <v>KG-ARI-1904-00125-03572/42734499B</v>
      </c>
      <c r="H1162" s="18">
        <v>8</v>
      </c>
      <c r="I1162" s="18">
        <f>IF(G1162="","",VLOOKUP(G1162,WMS!$E$3:$Q$3000,8,FALSE))</f>
        <v>10.35</v>
      </c>
      <c r="J1162" s="18">
        <f>IF(G1162="","",VLOOKUP(G1162,WMS!$E$3:$Q$3000,13,FALSE))</f>
        <v>3.1E-2</v>
      </c>
      <c r="K1162" s="26" t="e">
        <f t="shared" si="181"/>
        <v>#DIV/0!</v>
      </c>
      <c r="M1162" s="27">
        <v>8</v>
      </c>
      <c r="N1162" s="28" t="str">
        <f>IF(G1162="","",VLOOKUP(G1162,WMS!$E$3:$U$3000,17,0))</f>
        <v>A29-301</v>
      </c>
      <c r="O1162" s="29" t="str">
        <f t="shared" si="175"/>
        <v/>
      </c>
      <c r="P1162" s="29" t="str">
        <f t="shared" si="176"/>
        <v/>
      </c>
      <c r="Q1162" s="26" t="str">
        <f>IF(G1162="","",VLOOKUP(G1162,WMS!$E$3:$G$3000,2,FALSE))</f>
        <v>KAS19070204</v>
      </c>
      <c r="R1162" s="26" t="str">
        <f>IF(G1162="","",VLOOKUP(G1162,WMS!$E$3:$G$3000,3,FALSE))</f>
        <v>KAS1907020403</v>
      </c>
      <c r="S1162" s="17" t="str">
        <f>IF(R1162="","",VLOOKUP(R1162,CUSTOMS!$E$3:$N$2548,2,FALSE))</f>
        <v>4421999090</v>
      </c>
      <c r="T1162" s="17" t="str">
        <f>IF(R1162="","",VLOOKUP(R1162,CUSTOMS!$E$3:$N$2548,3,FALSE))</f>
        <v>木盖</v>
      </c>
      <c r="U1162" s="18">
        <f t="shared" si="177"/>
        <v>8</v>
      </c>
      <c r="V1162" s="18" t="str">
        <f>IF(R1162="","",VLOOKUP(R1162,CUSTOMS!$E$3:$N$2548,5,FALSE))</f>
        <v>只</v>
      </c>
      <c r="W1162" s="33">
        <f>IF(R1162="","",VLOOKUP(R1162,CUSTOMS!$E$3:$N$2548,6,FALSE))</f>
        <v>0.13</v>
      </c>
      <c r="X1162" s="33">
        <f t="shared" si="178"/>
        <v>1.04</v>
      </c>
      <c r="Y1162" s="18" t="str">
        <f>IF(R1162="","",VLOOKUP(R1162,CUSTOMS!$E$3:$N$2548,8,FALSE))</f>
        <v>美元</v>
      </c>
      <c r="Z1162" s="18" t="str">
        <f>IF(R1162="","",VLOOKUP(R1162,CUSTOMS!$E$3:$N$2548,9,FALSE))</f>
        <v>中国</v>
      </c>
      <c r="AA1162" s="18" t="str">
        <f>IF(R1162="","",VLOOKUP(R1162,CUSTOMS!$E$3:$N$2548,10,FALSE))</f>
        <v>美国</v>
      </c>
      <c r="AB1162" s="33">
        <f>IF(R1162="","",VLOOKUP(G1162,WMS!$E$3:$T$3000,15,FALSE))</f>
        <v>0.16874999999999998</v>
      </c>
      <c r="AC1162" s="33">
        <f t="shared" si="179"/>
        <v>1.3499999999999999</v>
      </c>
      <c r="AD1162" s="33" t="str">
        <f>IF(S1162="","",VLOOKUP(S1162,海关监管条件!$A$1:$B$3000,2,FALSE))</f>
        <v>AB</v>
      </c>
    </row>
    <row r="1163" spans="1:30">
      <c r="A1163" s="2">
        <v>43692</v>
      </c>
      <c r="B1163" s="2">
        <v>43696</v>
      </c>
      <c r="C1163" s="2" t="s">
        <v>4367</v>
      </c>
      <c r="D1163" s="36" t="s">
        <v>2214</v>
      </c>
      <c r="E1163" s="36" t="s">
        <v>3948</v>
      </c>
      <c r="F1163" s="36" t="s">
        <v>3957</v>
      </c>
      <c r="G1163" s="17" t="str">
        <f t="shared" si="180"/>
        <v>KG-ARI-1904-00125-03572/42734536A</v>
      </c>
      <c r="H1163" s="18">
        <f>IF(G1163="","",VLOOKUP(G1163,WMS!$E$3:$Q$3000,7,FALSE))</f>
        <v>12</v>
      </c>
      <c r="I1163" s="18">
        <f>IF(G1163="","",VLOOKUP(G1163,WMS!$E$3:$Q$3000,8,FALSE))</f>
        <v>10.15</v>
      </c>
      <c r="J1163" s="18">
        <f>IF(G1163="","",VLOOKUP(G1163,WMS!$E$3:$Q$3000,13,FALSE))</f>
        <v>3.2000000000000001E-2</v>
      </c>
      <c r="K1163" s="26" t="b">
        <f t="shared" si="181"/>
        <v>1</v>
      </c>
      <c r="L1163" s="7">
        <v>2</v>
      </c>
      <c r="M1163" s="27">
        <f>IF(G1163="","",VLOOKUP(G1163,WMS!$E$3:$U$3000,7,0)*L1163)</f>
        <v>24</v>
      </c>
      <c r="N1163" s="28" t="str">
        <f>IF(G1163="","",VLOOKUP(G1163,WMS!$E$3:$U$3000,17,0))</f>
        <v>A29-301</v>
      </c>
      <c r="O1163" s="29">
        <f t="shared" si="175"/>
        <v>20.3</v>
      </c>
      <c r="P1163" s="29">
        <f t="shared" si="176"/>
        <v>6.4000000000000001E-2</v>
      </c>
      <c r="Q1163" s="26" t="str">
        <f>IF(G1163="","",VLOOKUP(G1163,WMS!$E$3:$G$3000,2,FALSE))</f>
        <v>KAS19070204</v>
      </c>
      <c r="R1163" s="26" t="str">
        <f>IF(G1163="","",VLOOKUP(G1163,WMS!$E$3:$G$3000,3,FALSE))</f>
        <v>KAS1907020408</v>
      </c>
      <c r="S1163" s="17" t="str">
        <f>IF(R1163="","",VLOOKUP(R1163,CUSTOMS!$E$3:$N$2548,2,FALSE))</f>
        <v>6911101900</v>
      </c>
      <c r="T1163" s="17" t="str">
        <f>IF(R1163="","",VLOOKUP(R1163,CUSTOMS!$E$3:$N$2548,3,FALSE))</f>
        <v>日用瓷:罐</v>
      </c>
      <c r="U1163" s="18">
        <f t="shared" si="177"/>
        <v>24</v>
      </c>
      <c r="V1163" s="18" t="str">
        <f>IF(R1163="","",VLOOKUP(R1163,CUSTOMS!$E$3:$N$2548,5,FALSE))</f>
        <v>只</v>
      </c>
      <c r="W1163" s="33">
        <f>IF(R1163="","",VLOOKUP(R1163,CUSTOMS!$E$3:$N$2548,6,FALSE))</f>
        <v>0.3</v>
      </c>
      <c r="X1163" s="33">
        <f t="shared" si="178"/>
        <v>7.1999999999999993</v>
      </c>
      <c r="Y1163" s="18" t="str">
        <f>IF(R1163="","",VLOOKUP(R1163,CUSTOMS!$E$3:$N$2548,8,FALSE))</f>
        <v>美元</v>
      </c>
      <c r="Z1163" s="18" t="str">
        <f>IF(R1163="","",VLOOKUP(R1163,CUSTOMS!$E$3:$N$2548,9,FALSE))</f>
        <v>中国</v>
      </c>
      <c r="AA1163" s="18" t="str">
        <f>IF(R1163="","",VLOOKUP(R1163,CUSTOMS!$E$3:$N$2548,10,FALSE))</f>
        <v>美国</v>
      </c>
      <c r="AB1163" s="33">
        <f>IF(R1163="","",VLOOKUP(G1163,WMS!$E$3:$T$3000,15,FALSE))</f>
        <v>0.63749999999999996</v>
      </c>
      <c r="AC1163" s="33">
        <f t="shared" si="179"/>
        <v>15.299999999999999</v>
      </c>
      <c r="AD1163" s="33" t="str">
        <f>IF(S1163="","",VLOOKUP(S1163,海关监管条件!$A$1:$B$3000,2,FALSE))</f>
        <v>A</v>
      </c>
    </row>
    <row r="1164" spans="1:30">
      <c r="A1164" s="2">
        <v>43692</v>
      </c>
      <c r="B1164" s="2">
        <v>43696</v>
      </c>
      <c r="C1164" s="2" t="s">
        <v>4367</v>
      </c>
      <c r="D1164" s="36" t="s">
        <v>2214</v>
      </c>
      <c r="E1164" s="36" t="s">
        <v>3948</v>
      </c>
      <c r="F1164" s="36" t="s">
        <v>3958</v>
      </c>
      <c r="G1164" s="17" t="str">
        <f t="shared" si="180"/>
        <v>KG-ARI-1904-00125-03572/42734536B</v>
      </c>
      <c r="H1164" s="18">
        <v>12</v>
      </c>
      <c r="I1164" s="18">
        <f>IF(G1164="","",VLOOKUP(G1164,WMS!$E$3:$Q$3000,8,FALSE))</f>
        <v>10.15</v>
      </c>
      <c r="J1164" s="18">
        <f>IF(G1164="","",VLOOKUP(G1164,WMS!$E$3:$Q$3000,13,FALSE))</f>
        <v>3.2000000000000001E-2</v>
      </c>
      <c r="K1164" s="26" t="e">
        <f t="shared" si="181"/>
        <v>#DIV/0!</v>
      </c>
      <c r="M1164" s="27">
        <v>24</v>
      </c>
      <c r="N1164" s="28" t="str">
        <f>IF(G1164="","",VLOOKUP(G1164,WMS!$E$3:$U$3000,17,0))</f>
        <v>A29-301</v>
      </c>
      <c r="O1164" s="29" t="str">
        <f t="shared" si="175"/>
        <v/>
      </c>
      <c r="P1164" s="29" t="str">
        <f t="shared" si="176"/>
        <v/>
      </c>
      <c r="Q1164" s="26" t="str">
        <f>IF(G1164="","",VLOOKUP(G1164,WMS!$E$3:$G$3000,2,FALSE))</f>
        <v>KAS19070204</v>
      </c>
      <c r="R1164" s="26" t="str">
        <f>IF(G1164="","",VLOOKUP(G1164,WMS!$E$3:$G$3000,3,FALSE))</f>
        <v>KAS1907020403</v>
      </c>
      <c r="S1164" s="17" t="str">
        <f>IF(R1164="","",VLOOKUP(R1164,CUSTOMS!$E$3:$N$2548,2,FALSE))</f>
        <v>4421999090</v>
      </c>
      <c r="T1164" s="17" t="str">
        <f>IF(R1164="","",VLOOKUP(R1164,CUSTOMS!$E$3:$N$2548,3,FALSE))</f>
        <v>木盖</v>
      </c>
      <c r="U1164" s="18">
        <f t="shared" si="177"/>
        <v>24</v>
      </c>
      <c r="V1164" s="18" t="str">
        <f>IF(R1164="","",VLOOKUP(R1164,CUSTOMS!$E$3:$N$2548,5,FALSE))</f>
        <v>只</v>
      </c>
      <c r="W1164" s="33">
        <f>IF(R1164="","",VLOOKUP(R1164,CUSTOMS!$E$3:$N$2548,6,FALSE))</f>
        <v>0.13</v>
      </c>
      <c r="X1164" s="33">
        <f t="shared" si="178"/>
        <v>3.12</v>
      </c>
      <c r="Y1164" s="18" t="str">
        <f>IF(R1164="","",VLOOKUP(R1164,CUSTOMS!$E$3:$N$2548,8,FALSE))</f>
        <v>美元</v>
      </c>
      <c r="Z1164" s="18" t="str">
        <f>IF(R1164="","",VLOOKUP(R1164,CUSTOMS!$E$3:$N$2548,9,FALSE))</f>
        <v>中国</v>
      </c>
      <c r="AA1164" s="18" t="str">
        <f>IF(R1164="","",VLOOKUP(R1164,CUSTOMS!$E$3:$N$2548,10,FALSE))</f>
        <v>美国</v>
      </c>
      <c r="AB1164" s="33">
        <f>IF(R1164="","",VLOOKUP(G1164,WMS!$E$3:$T$3000,15,FALSE))</f>
        <v>0.11249999999999999</v>
      </c>
      <c r="AC1164" s="33">
        <f t="shared" si="179"/>
        <v>2.6999999999999997</v>
      </c>
      <c r="AD1164" s="33" t="str">
        <f>IF(S1164="","",VLOOKUP(S1164,海关监管条件!$A$1:$B$3000,2,FALSE))</f>
        <v>AB</v>
      </c>
    </row>
    <row r="1165" spans="1:30">
      <c r="A1165" s="2">
        <v>43692</v>
      </c>
      <c r="B1165" s="2">
        <v>43696</v>
      </c>
      <c r="C1165" s="2" t="s">
        <v>4367</v>
      </c>
      <c r="D1165" s="19" t="s">
        <v>1530</v>
      </c>
      <c r="E1165" s="19" t="s">
        <v>3571</v>
      </c>
      <c r="F1165" s="19" t="s">
        <v>3572</v>
      </c>
      <c r="G1165" s="17" t="str">
        <f t="shared" si="180"/>
        <v>KG-ARI-1906-00119-02989/MIX132813BK/BK/BKA</v>
      </c>
      <c r="H1165" s="18">
        <f>IF(G1165="","",VLOOKUP(G1165,WMS!$E$3:$Q$3000,7,FALSE))</f>
        <v>288</v>
      </c>
      <c r="I1165" s="18">
        <f>IF(G1165="","",VLOOKUP(G1165,WMS!$E$3:$Q$3000,8,FALSE))</f>
        <v>7.1</v>
      </c>
      <c r="J1165" s="18">
        <f>IF(G1165="","",VLOOKUP(G1165,WMS!$E$3:$Q$3000,13,FALSE))</f>
        <v>5.6000000000000001E-2</v>
      </c>
      <c r="K1165" s="26" t="b">
        <f t="shared" si="181"/>
        <v>1</v>
      </c>
      <c r="L1165" s="7">
        <v>1</v>
      </c>
      <c r="M1165" s="27">
        <f>IF(G1165="","",VLOOKUP(G1165,WMS!$E$3:$U$3000,7,0)*L1165)</f>
        <v>288</v>
      </c>
      <c r="N1165" s="28" t="str">
        <f>IF(G1165="","",VLOOKUP(G1165,WMS!$E$3:$U$3000,17,0))</f>
        <v>A27-302</v>
      </c>
      <c r="O1165" s="29">
        <f t="shared" si="175"/>
        <v>7.1</v>
      </c>
      <c r="P1165" s="29">
        <f t="shared" si="176"/>
        <v>5.6000000000000001E-2</v>
      </c>
      <c r="Q1165" s="26" t="str">
        <f>IF(G1165="","",VLOOKUP(G1165,WMS!$E$3:$G$3000,2,FALSE))</f>
        <v>KAS19032803</v>
      </c>
      <c r="R1165" s="26" t="str">
        <f>IF(G1165="","",VLOOKUP(G1165,WMS!$E$3:$G$3000,3,FALSE))</f>
        <v>KAS1903280302</v>
      </c>
      <c r="S1165" s="17" t="str">
        <f>IF(R1165="","",VLOOKUP(R1165,CUSTOMS!$E$3:$N$2548,2,FALSE))</f>
        <v>6108220090</v>
      </c>
      <c r="T1165" s="17" t="str">
        <f>IF(R1165="","",VLOOKUP(R1165,CUSTOMS!$E$3:$N$2548,3,FALSE))</f>
        <v>化纤针织女内裤</v>
      </c>
      <c r="U1165" s="18">
        <f t="shared" si="177"/>
        <v>288</v>
      </c>
      <c r="V1165" s="18" t="str">
        <f>IF(R1165="","",VLOOKUP(R1165,CUSTOMS!$E$3:$N$2548,5,FALSE))</f>
        <v>件</v>
      </c>
      <c r="W1165" s="33">
        <f>IF(R1165="","",VLOOKUP(R1165,CUSTOMS!$E$3:$N$2548,6,FALSE))</f>
        <v>0.4</v>
      </c>
      <c r="X1165" s="33">
        <f t="shared" si="178"/>
        <v>115.2</v>
      </c>
      <c r="Y1165" s="18" t="str">
        <f>IF(R1165="","",VLOOKUP(R1165,CUSTOMS!$E$3:$N$2548,8,FALSE))</f>
        <v>美元</v>
      </c>
      <c r="Z1165" s="18" t="str">
        <f>IF(R1165="","",VLOOKUP(R1165,CUSTOMS!$E$3:$N$2548,9,FALSE))</f>
        <v>中国</v>
      </c>
      <c r="AA1165" s="18" t="str">
        <f>IF(R1165="","",VLOOKUP(R1165,CUSTOMS!$E$3:$N$2548,10,FALSE))</f>
        <v>美国</v>
      </c>
      <c r="AB1165" s="33">
        <f>IF(R1165="","",VLOOKUP(G1165,WMS!$E$3:$T$3000,15,FALSE))</f>
        <v>1.5000000000000001E-2</v>
      </c>
      <c r="AC1165" s="33">
        <f t="shared" si="179"/>
        <v>4.32</v>
      </c>
      <c r="AD1165" s="33" t="str">
        <f>IF(S1165="","",VLOOKUP(S1165,海关监管条件!$A$1:$B$3000,2,FALSE))</f>
        <v>A</v>
      </c>
    </row>
    <row r="1166" spans="1:30">
      <c r="A1166" s="2">
        <v>43692</v>
      </c>
      <c r="B1166" s="2">
        <v>43696</v>
      </c>
      <c r="C1166" s="2" t="s">
        <v>4367</v>
      </c>
      <c r="D1166" s="19" t="s">
        <v>1530</v>
      </c>
      <c r="E1166" s="19" t="s">
        <v>3571</v>
      </c>
      <c r="F1166" s="19" t="s">
        <v>3573</v>
      </c>
      <c r="G1166" s="17" t="str">
        <f t="shared" si="180"/>
        <v>KG-ARI-1906-00119-02989/MIX132813BK/BK/BKB</v>
      </c>
      <c r="H1166" s="18">
        <f>IF(G1166="","",VLOOKUP(G1166,WMS!$E$3:$Q$3000,7,FALSE))</f>
        <v>288</v>
      </c>
      <c r="I1166" s="18">
        <f>IF(G1166="","",VLOOKUP(G1166,WMS!$E$3:$Q$3000,8,FALSE))</f>
        <v>7.2</v>
      </c>
      <c r="J1166" s="18">
        <f>IF(G1166="","",VLOOKUP(G1166,WMS!$E$3:$Q$3000,13,FALSE))</f>
        <v>5.6000000000000001E-2</v>
      </c>
      <c r="K1166" s="26" t="b">
        <f t="shared" si="181"/>
        <v>1</v>
      </c>
      <c r="L1166" s="7">
        <v>1</v>
      </c>
      <c r="M1166" s="27">
        <f>IF(G1166="","",VLOOKUP(G1166,WMS!$E$3:$U$3000,7,0)*L1166)</f>
        <v>288</v>
      </c>
      <c r="N1166" s="28" t="str">
        <f>IF(G1166="","",VLOOKUP(G1166,WMS!$E$3:$U$3000,17,0))</f>
        <v>A27-302</v>
      </c>
      <c r="O1166" s="29">
        <f t="shared" si="175"/>
        <v>7.2</v>
      </c>
      <c r="P1166" s="29">
        <f t="shared" si="176"/>
        <v>5.6000000000000001E-2</v>
      </c>
      <c r="Q1166" s="26" t="str">
        <f>IF(G1166="","",VLOOKUP(G1166,WMS!$E$3:$G$3000,2,FALSE))</f>
        <v>KAS19032803</v>
      </c>
      <c r="R1166" s="26" t="str">
        <f>IF(G1166="","",VLOOKUP(G1166,WMS!$E$3:$G$3000,3,FALSE))</f>
        <v>KAS1903280302</v>
      </c>
      <c r="S1166" s="17" t="str">
        <f>IF(R1166="","",VLOOKUP(R1166,CUSTOMS!$E$3:$N$2548,2,FALSE))</f>
        <v>6108220090</v>
      </c>
      <c r="T1166" s="17" t="str">
        <f>IF(R1166="","",VLOOKUP(R1166,CUSTOMS!$E$3:$N$2548,3,FALSE))</f>
        <v>化纤针织女内裤</v>
      </c>
      <c r="U1166" s="18">
        <f t="shared" si="177"/>
        <v>288</v>
      </c>
      <c r="V1166" s="18" t="str">
        <f>IF(R1166="","",VLOOKUP(R1166,CUSTOMS!$E$3:$N$2548,5,FALSE))</f>
        <v>件</v>
      </c>
      <c r="W1166" s="33">
        <f>IF(R1166="","",VLOOKUP(R1166,CUSTOMS!$E$3:$N$2548,6,FALSE))</f>
        <v>0.4</v>
      </c>
      <c r="X1166" s="33">
        <f t="shared" si="178"/>
        <v>115.2</v>
      </c>
      <c r="Y1166" s="18" t="str">
        <f>IF(R1166="","",VLOOKUP(R1166,CUSTOMS!$E$3:$N$2548,8,FALSE))</f>
        <v>美元</v>
      </c>
      <c r="Z1166" s="18" t="str">
        <f>IF(R1166="","",VLOOKUP(R1166,CUSTOMS!$E$3:$N$2548,9,FALSE))</f>
        <v>中国</v>
      </c>
      <c r="AA1166" s="18" t="str">
        <f>IF(R1166="","",VLOOKUP(R1166,CUSTOMS!$E$3:$N$2548,10,FALSE))</f>
        <v>美国</v>
      </c>
      <c r="AB1166" s="33">
        <f>IF(R1166="","",VLOOKUP(G1166,WMS!$E$3:$T$3000,15,FALSE))</f>
        <v>1.6006944444444445E-2</v>
      </c>
      <c r="AC1166" s="33">
        <f t="shared" si="179"/>
        <v>4.6100000000000003</v>
      </c>
      <c r="AD1166" s="33" t="str">
        <f>IF(S1166="","",VLOOKUP(S1166,海关监管条件!$A$1:$B$3000,2,FALSE))</f>
        <v>A</v>
      </c>
    </row>
    <row r="1167" spans="1:30">
      <c r="A1167" s="2">
        <v>43692</v>
      </c>
      <c r="B1167" s="2">
        <v>43696</v>
      </c>
      <c r="C1167" s="2" t="s">
        <v>4367</v>
      </c>
      <c r="D1167" s="19" t="s">
        <v>1530</v>
      </c>
      <c r="E1167" s="19" t="s">
        <v>3571</v>
      </c>
      <c r="F1167" s="19" t="s">
        <v>3574</v>
      </c>
      <c r="G1167" s="17" t="str">
        <f t="shared" si="180"/>
        <v>KG-ARI-1906-00119-02989/MIX132813BK/BK/BKC</v>
      </c>
      <c r="H1167" s="18">
        <f>IF(G1167="","",VLOOKUP(G1167,WMS!$E$3:$Q$3000,7,FALSE))</f>
        <v>288</v>
      </c>
      <c r="I1167" s="18">
        <f>IF(G1167="","",VLOOKUP(G1167,WMS!$E$3:$Q$3000,8,FALSE))</f>
        <v>7.5</v>
      </c>
      <c r="J1167" s="18">
        <f>IF(G1167="","",VLOOKUP(G1167,WMS!$E$3:$Q$3000,13,FALSE))</f>
        <v>5.6000000000000001E-2</v>
      </c>
      <c r="K1167" s="26" t="b">
        <f t="shared" si="181"/>
        <v>1</v>
      </c>
      <c r="L1167" s="7">
        <v>1</v>
      </c>
      <c r="M1167" s="27">
        <f>IF(G1167="","",VLOOKUP(G1167,WMS!$E$3:$U$3000,7,0)*L1167)</f>
        <v>288</v>
      </c>
      <c r="N1167" s="28" t="str">
        <f>IF(G1167="","",VLOOKUP(G1167,WMS!$E$3:$U$3000,17,0))</f>
        <v>A27-302</v>
      </c>
      <c r="O1167" s="29">
        <f t="shared" si="175"/>
        <v>7.5</v>
      </c>
      <c r="P1167" s="29">
        <f t="shared" si="176"/>
        <v>5.6000000000000001E-2</v>
      </c>
      <c r="Q1167" s="26" t="str">
        <f>IF(G1167="","",VLOOKUP(G1167,WMS!$E$3:$G$3000,2,FALSE))</f>
        <v>KAS19032803</v>
      </c>
      <c r="R1167" s="26" t="str">
        <f>IF(G1167="","",VLOOKUP(G1167,WMS!$E$3:$G$3000,3,FALSE))</f>
        <v>KAS1903280302</v>
      </c>
      <c r="S1167" s="17" t="str">
        <f>IF(R1167="","",VLOOKUP(R1167,CUSTOMS!$E$3:$N$2548,2,FALSE))</f>
        <v>6108220090</v>
      </c>
      <c r="T1167" s="17" t="str">
        <f>IF(R1167="","",VLOOKUP(R1167,CUSTOMS!$E$3:$N$2548,3,FALSE))</f>
        <v>化纤针织女内裤</v>
      </c>
      <c r="U1167" s="18">
        <f t="shared" si="177"/>
        <v>288</v>
      </c>
      <c r="V1167" s="18" t="str">
        <f>IF(R1167="","",VLOOKUP(R1167,CUSTOMS!$E$3:$N$2548,5,FALSE))</f>
        <v>件</v>
      </c>
      <c r="W1167" s="33">
        <f>IF(R1167="","",VLOOKUP(R1167,CUSTOMS!$E$3:$N$2548,6,FALSE))</f>
        <v>0.4</v>
      </c>
      <c r="X1167" s="33">
        <f t="shared" si="178"/>
        <v>115.2</v>
      </c>
      <c r="Y1167" s="18" t="str">
        <f>IF(R1167="","",VLOOKUP(R1167,CUSTOMS!$E$3:$N$2548,8,FALSE))</f>
        <v>美元</v>
      </c>
      <c r="Z1167" s="18" t="str">
        <f>IF(R1167="","",VLOOKUP(R1167,CUSTOMS!$E$3:$N$2548,9,FALSE))</f>
        <v>中国</v>
      </c>
      <c r="AA1167" s="18" t="str">
        <f>IF(R1167="","",VLOOKUP(R1167,CUSTOMS!$E$3:$N$2548,10,FALSE))</f>
        <v>美国</v>
      </c>
      <c r="AB1167" s="33">
        <f>IF(R1167="","",VLOOKUP(G1167,WMS!$E$3:$T$3000,15,FALSE))</f>
        <v>1.6979166666666667E-2</v>
      </c>
      <c r="AC1167" s="33">
        <f t="shared" si="179"/>
        <v>4.8899999999999997</v>
      </c>
      <c r="AD1167" s="33" t="str">
        <f>IF(S1167="","",VLOOKUP(S1167,海关监管条件!$A$1:$B$3000,2,FALSE))</f>
        <v>A</v>
      </c>
    </row>
    <row r="1168" spans="1:30">
      <c r="A1168" s="2">
        <v>43692</v>
      </c>
      <c r="B1168" s="2">
        <v>43696</v>
      </c>
      <c r="C1168" s="2" t="s">
        <v>4367</v>
      </c>
      <c r="D1168" s="19" t="s">
        <v>1530</v>
      </c>
      <c r="E1168" s="19" t="s">
        <v>3571</v>
      </c>
      <c r="F1168" s="19" t="s">
        <v>3575</v>
      </c>
      <c r="G1168" s="17" t="str">
        <f t="shared" si="180"/>
        <v>KG-ARI-1906-00119-02989/MIX132813BK/BK/BKD</v>
      </c>
      <c r="H1168" s="18">
        <f>IF(G1168="","",VLOOKUP(G1168,WMS!$E$3:$Q$3000,7,FALSE))</f>
        <v>288</v>
      </c>
      <c r="I1168" s="18">
        <f>IF(G1168="","",VLOOKUP(G1168,WMS!$E$3:$Q$3000,8,FALSE))</f>
        <v>8</v>
      </c>
      <c r="J1168" s="18">
        <f>IF(G1168="","",VLOOKUP(G1168,WMS!$E$3:$Q$3000,13,FALSE))</f>
        <v>5.6000000000000001E-2</v>
      </c>
      <c r="K1168" s="26" t="b">
        <f t="shared" si="181"/>
        <v>1</v>
      </c>
      <c r="L1168" s="7">
        <v>1</v>
      </c>
      <c r="M1168" s="27">
        <f>IF(G1168="","",VLOOKUP(G1168,WMS!$E$3:$U$3000,7,0)*L1168)</f>
        <v>288</v>
      </c>
      <c r="N1168" s="28" t="str">
        <f>IF(G1168="","",VLOOKUP(G1168,WMS!$E$3:$U$3000,17,0))</f>
        <v>A27-302</v>
      </c>
      <c r="O1168" s="29">
        <f t="shared" si="175"/>
        <v>8</v>
      </c>
      <c r="P1168" s="29">
        <f t="shared" si="176"/>
        <v>5.6000000000000001E-2</v>
      </c>
      <c r="Q1168" s="26" t="str">
        <f>IF(G1168="","",VLOOKUP(G1168,WMS!$E$3:$G$3000,2,FALSE))</f>
        <v>KAS19032803</v>
      </c>
      <c r="R1168" s="26" t="str">
        <f>IF(G1168="","",VLOOKUP(G1168,WMS!$E$3:$G$3000,3,FALSE))</f>
        <v>KAS1903280302</v>
      </c>
      <c r="S1168" s="17" t="str">
        <f>IF(R1168="","",VLOOKUP(R1168,CUSTOMS!$E$3:$N$2548,2,FALSE))</f>
        <v>6108220090</v>
      </c>
      <c r="T1168" s="17" t="str">
        <f>IF(R1168="","",VLOOKUP(R1168,CUSTOMS!$E$3:$N$2548,3,FALSE))</f>
        <v>化纤针织女内裤</v>
      </c>
      <c r="U1168" s="18">
        <f t="shared" si="177"/>
        <v>288</v>
      </c>
      <c r="V1168" s="18" t="str">
        <f>IF(R1168="","",VLOOKUP(R1168,CUSTOMS!$E$3:$N$2548,5,FALSE))</f>
        <v>件</v>
      </c>
      <c r="W1168" s="33">
        <f>IF(R1168="","",VLOOKUP(R1168,CUSTOMS!$E$3:$N$2548,6,FALSE))</f>
        <v>0.4</v>
      </c>
      <c r="X1168" s="33">
        <f t="shared" si="178"/>
        <v>115.2</v>
      </c>
      <c r="Y1168" s="18" t="str">
        <f>IF(R1168="","",VLOOKUP(R1168,CUSTOMS!$E$3:$N$2548,8,FALSE))</f>
        <v>美元</v>
      </c>
      <c r="Z1168" s="18" t="str">
        <f>IF(R1168="","",VLOOKUP(R1168,CUSTOMS!$E$3:$N$2548,9,FALSE))</f>
        <v>中国</v>
      </c>
      <c r="AA1168" s="18" t="str">
        <f>IF(R1168="","",VLOOKUP(R1168,CUSTOMS!$E$3:$N$2548,10,FALSE))</f>
        <v>美国</v>
      </c>
      <c r="AB1168" s="33">
        <f>IF(R1168="","",VLOOKUP(G1168,WMS!$E$3:$T$3000,15,FALSE))</f>
        <v>1.8993055555555555E-2</v>
      </c>
      <c r="AC1168" s="33">
        <f t="shared" si="179"/>
        <v>5.47</v>
      </c>
      <c r="AD1168" s="33" t="str">
        <f>IF(S1168="","",VLOOKUP(S1168,海关监管条件!$A$1:$B$3000,2,FALSE))</f>
        <v>A</v>
      </c>
    </row>
    <row r="1169" spans="1:30">
      <c r="A1169" s="2">
        <v>43692</v>
      </c>
      <c r="B1169" s="2">
        <v>43696</v>
      </c>
      <c r="C1169" s="2" t="s">
        <v>4367</v>
      </c>
      <c r="D1169" s="19" t="s">
        <v>1530</v>
      </c>
      <c r="E1169" s="19" t="s">
        <v>3571</v>
      </c>
      <c r="F1169" s="19" t="s">
        <v>3576</v>
      </c>
      <c r="G1169" s="17" t="str">
        <f t="shared" si="180"/>
        <v>KG-ARI-1906-00119-02989/MIX132813BK/BK/BKE</v>
      </c>
      <c r="H1169" s="18">
        <f>IF(G1169="","",VLOOKUP(G1169,WMS!$E$3:$Q$3000,7,FALSE))</f>
        <v>288</v>
      </c>
      <c r="I1169" s="18">
        <f>IF(G1169="","",VLOOKUP(G1169,WMS!$E$3:$Q$3000,8,FALSE))</f>
        <v>8.1</v>
      </c>
      <c r="J1169" s="18">
        <f>IF(G1169="","",VLOOKUP(G1169,WMS!$E$3:$Q$3000,13,FALSE))</f>
        <v>5.6000000000000001E-2</v>
      </c>
      <c r="K1169" s="26" t="b">
        <f t="shared" si="181"/>
        <v>1</v>
      </c>
      <c r="L1169" s="7">
        <v>1</v>
      </c>
      <c r="M1169" s="27">
        <f>IF(G1169="","",VLOOKUP(G1169,WMS!$E$3:$U$3000,7,0)*L1169)</f>
        <v>288</v>
      </c>
      <c r="N1169" s="28" t="str">
        <f>IF(G1169="","",VLOOKUP(G1169,WMS!$E$3:$U$3000,17,0))</f>
        <v>A27-302</v>
      </c>
      <c r="O1169" s="29">
        <f t="shared" si="175"/>
        <v>8.1</v>
      </c>
      <c r="P1169" s="29">
        <f t="shared" si="176"/>
        <v>5.6000000000000001E-2</v>
      </c>
      <c r="Q1169" s="26" t="str">
        <f>IF(G1169="","",VLOOKUP(G1169,WMS!$E$3:$G$3000,2,FALSE))</f>
        <v>KAS19032803</v>
      </c>
      <c r="R1169" s="26" t="str">
        <f>IF(G1169="","",VLOOKUP(G1169,WMS!$E$3:$G$3000,3,FALSE))</f>
        <v>KAS1903280302</v>
      </c>
      <c r="S1169" s="17" t="str">
        <f>IF(R1169="","",VLOOKUP(R1169,CUSTOMS!$E$3:$N$2548,2,FALSE))</f>
        <v>6108220090</v>
      </c>
      <c r="T1169" s="17" t="str">
        <f>IF(R1169="","",VLOOKUP(R1169,CUSTOMS!$E$3:$N$2548,3,FALSE))</f>
        <v>化纤针织女内裤</v>
      </c>
      <c r="U1169" s="18">
        <f t="shared" si="177"/>
        <v>288</v>
      </c>
      <c r="V1169" s="18" t="str">
        <f>IF(R1169="","",VLOOKUP(R1169,CUSTOMS!$E$3:$N$2548,5,FALSE))</f>
        <v>件</v>
      </c>
      <c r="W1169" s="33">
        <f>IF(R1169="","",VLOOKUP(R1169,CUSTOMS!$E$3:$N$2548,6,FALSE))</f>
        <v>0.4</v>
      </c>
      <c r="X1169" s="33">
        <f t="shared" si="178"/>
        <v>115.2</v>
      </c>
      <c r="Y1169" s="18" t="str">
        <f>IF(R1169="","",VLOOKUP(R1169,CUSTOMS!$E$3:$N$2548,8,FALSE))</f>
        <v>美元</v>
      </c>
      <c r="Z1169" s="18" t="str">
        <f>IF(R1169="","",VLOOKUP(R1169,CUSTOMS!$E$3:$N$2548,9,FALSE))</f>
        <v>中国</v>
      </c>
      <c r="AA1169" s="18" t="str">
        <f>IF(R1169="","",VLOOKUP(R1169,CUSTOMS!$E$3:$N$2548,10,FALSE))</f>
        <v>美国</v>
      </c>
      <c r="AB1169" s="33">
        <f>IF(R1169="","",VLOOKUP(G1169,WMS!$E$3:$T$3000,15,FALSE))</f>
        <v>0.02</v>
      </c>
      <c r="AC1169" s="33">
        <f t="shared" si="179"/>
        <v>5.76</v>
      </c>
      <c r="AD1169" s="33" t="str">
        <f>IF(S1169="","",VLOOKUP(S1169,海关监管条件!$A$1:$B$3000,2,FALSE))</f>
        <v>A</v>
      </c>
    </row>
    <row r="1170" spans="1:30">
      <c r="A1170" s="2">
        <v>43692</v>
      </c>
      <c r="B1170" s="2">
        <v>43696</v>
      </c>
      <c r="C1170" s="2" t="s">
        <v>4367</v>
      </c>
      <c r="D1170" s="19" t="s">
        <v>2072</v>
      </c>
      <c r="E1170" s="19" t="s">
        <v>3871</v>
      </c>
      <c r="F1170" s="19" t="s">
        <v>3872</v>
      </c>
      <c r="G1170" s="17" t="str">
        <f t="shared" si="180"/>
        <v>KG-ARI-1906-00148-03227/MIX140429MIDWASH</v>
      </c>
      <c r="H1170" s="18">
        <f>IF(G1170="","",VLOOKUP(G1170,WMS!$E$3:$Q$3000,7,FALSE))</f>
        <v>30</v>
      </c>
      <c r="I1170" s="18">
        <f>IF(G1170="","",VLOOKUP(G1170,WMS!$E$3:$Q$3000,8,FALSE))</f>
        <v>7.5</v>
      </c>
      <c r="J1170" s="18">
        <f>IF(G1170="","",VLOOKUP(G1170,WMS!$E$3:$Q$3000,13,FALSE))</f>
        <v>4.7E-2</v>
      </c>
      <c r="K1170" s="26" t="b">
        <f t="shared" si="181"/>
        <v>1</v>
      </c>
      <c r="L1170" s="7">
        <v>2</v>
      </c>
      <c r="M1170" s="27">
        <f>IF(G1170="","",VLOOKUP(G1170,WMS!$E$3:$U$3000,7,0)*L1170)</f>
        <v>60</v>
      </c>
      <c r="N1170" s="28" t="str">
        <f>IF(G1170="","",VLOOKUP(G1170,WMS!$E$3:$U$3000,17,0))</f>
        <v>A31-103</v>
      </c>
      <c r="O1170" s="29">
        <f t="shared" si="175"/>
        <v>15</v>
      </c>
      <c r="P1170" s="29">
        <f t="shared" si="176"/>
        <v>9.4E-2</v>
      </c>
      <c r="Q1170" s="26" t="str">
        <f>IF(G1170="","",VLOOKUP(G1170,WMS!$E$3:$G$3000,2,FALSE))</f>
        <v>KAS19052803</v>
      </c>
      <c r="R1170" s="26" t="str">
        <f>IF(G1170="","",VLOOKUP(G1170,WMS!$E$3:$G$3000,3,FALSE))</f>
        <v>KAS1905280301</v>
      </c>
      <c r="S1170" s="17" t="str">
        <f>IF(R1170="","",VLOOKUP(R1170,CUSTOMS!$E$3:$N$2548,2,FALSE))</f>
        <v>6204420000</v>
      </c>
      <c r="T1170" s="17" t="str">
        <f>IF(R1170="","",VLOOKUP(R1170,CUSTOMS!$E$3:$N$2548,3,FALSE))</f>
        <v>梭织女童背带裙</v>
      </c>
      <c r="U1170" s="18">
        <f t="shared" si="177"/>
        <v>60</v>
      </c>
      <c r="V1170" s="18" t="str">
        <f>IF(R1170="","",VLOOKUP(R1170,CUSTOMS!$E$3:$N$2548,5,FALSE))</f>
        <v>件</v>
      </c>
      <c r="W1170" s="33">
        <f>IF(R1170="","",VLOOKUP(R1170,CUSTOMS!$E$3:$N$2548,6,FALSE))</f>
        <v>4.8</v>
      </c>
      <c r="X1170" s="33">
        <f t="shared" si="178"/>
        <v>288</v>
      </c>
      <c r="Y1170" s="18" t="str">
        <f>IF(R1170="","",VLOOKUP(R1170,CUSTOMS!$E$3:$N$2548,8,FALSE))</f>
        <v>美元</v>
      </c>
      <c r="Z1170" s="18" t="str">
        <f>IF(R1170="","",VLOOKUP(R1170,CUSTOMS!$E$3:$N$2548,9,FALSE))</f>
        <v>中国</v>
      </c>
      <c r="AA1170" s="18" t="str">
        <f>IF(R1170="","",VLOOKUP(R1170,CUSTOMS!$E$3:$N$2548,10,FALSE))</f>
        <v>美国</v>
      </c>
      <c r="AB1170" s="33">
        <f>IF(R1170="","",VLOOKUP(G1170,WMS!$E$3:$T$3000,15,FALSE))</f>
        <v>0.17333333333333334</v>
      </c>
      <c r="AC1170" s="33">
        <f t="shared" si="179"/>
        <v>10.4</v>
      </c>
      <c r="AD1170" s="33" t="str">
        <f>IF(S1170="","",VLOOKUP(S1170,海关监管条件!$A$1:$B$3000,2,FALSE))</f>
        <v>无</v>
      </c>
    </row>
    <row r="1171" spans="1:30">
      <c r="A1171" s="2">
        <v>43692</v>
      </c>
      <c r="B1171" s="2">
        <v>43696</v>
      </c>
      <c r="C1171" s="2" t="s">
        <v>4367</v>
      </c>
      <c r="D1171" s="19" t="s">
        <v>2127</v>
      </c>
      <c r="E1171" s="19" t="s">
        <v>3901</v>
      </c>
      <c r="F1171" s="19" t="s">
        <v>3902</v>
      </c>
      <c r="G1171" s="17" t="str">
        <f t="shared" si="180"/>
        <v>KG-ARI-1906-00152-03399/42602866</v>
      </c>
      <c r="H1171" s="18">
        <f>IF(G1171="","",VLOOKUP(G1171,WMS!$E$3:$Q$3000,7,FALSE))</f>
        <v>6</v>
      </c>
      <c r="I1171" s="18">
        <f>IF(G1171="","",VLOOKUP(G1171,WMS!$E$3:$Q$3000,8,FALSE))</f>
        <v>7.5</v>
      </c>
      <c r="J1171" s="18">
        <f>IF(G1171="","",VLOOKUP(G1171,WMS!$E$3:$Q$3000,13,FALSE))</f>
        <v>0.04</v>
      </c>
      <c r="K1171" s="26" t="b">
        <f t="shared" si="181"/>
        <v>1</v>
      </c>
      <c r="L1171" s="7">
        <v>5</v>
      </c>
      <c r="M1171" s="27">
        <f>IF(G1171="","",VLOOKUP(G1171,WMS!$E$3:$U$3000,7,0)*L1171)</f>
        <v>30</v>
      </c>
      <c r="N1171" s="28" t="str">
        <f>IF(G1171="","",VLOOKUP(G1171,WMS!$E$3:$U$3000,17,0))</f>
        <v>A07-103</v>
      </c>
      <c r="O1171" s="29">
        <f t="shared" si="175"/>
        <v>37.5</v>
      </c>
      <c r="P1171" s="29">
        <f t="shared" si="176"/>
        <v>0.2</v>
      </c>
      <c r="Q1171" s="26" t="str">
        <f>IF(G1171="","",VLOOKUP(G1171,WMS!$E$3:$G$3000,2,FALSE))</f>
        <v>KAS19061802</v>
      </c>
      <c r="R1171" s="26" t="str">
        <f>IF(G1171="","",VLOOKUP(G1171,WMS!$E$3:$G$3000,3,FALSE))</f>
        <v>KAS1906180201</v>
      </c>
      <c r="S1171" s="17" t="str">
        <f>IF(R1171="","",VLOOKUP(R1171,CUSTOMS!$E$3:$N$2548,2,FALSE))</f>
        <v>9403200000</v>
      </c>
      <c r="T1171" s="17" t="str">
        <f>IF(R1171="","",VLOOKUP(R1171,CUSTOMS!$E$3:$N$2548,3,FALSE))</f>
        <v>杂志架</v>
      </c>
      <c r="U1171" s="18">
        <f t="shared" si="177"/>
        <v>30</v>
      </c>
      <c r="V1171" s="18" t="str">
        <f>IF(R1171="","",VLOOKUP(R1171,CUSTOMS!$E$3:$N$2548,5,FALSE))</f>
        <v>个</v>
      </c>
      <c r="W1171" s="33">
        <f>IF(R1171="","",VLOOKUP(R1171,CUSTOMS!$E$3:$N$2548,6,FALSE))</f>
        <v>10.5</v>
      </c>
      <c r="X1171" s="33">
        <f t="shared" si="178"/>
        <v>315</v>
      </c>
      <c r="Y1171" s="18" t="str">
        <f>IF(R1171="","",VLOOKUP(R1171,CUSTOMS!$E$3:$N$2548,8,FALSE))</f>
        <v>美元</v>
      </c>
      <c r="Z1171" s="18" t="str">
        <f>IF(R1171="","",VLOOKUP(R1171,CUSTOMS!$E$3:$N$2548,9,FALSE))</f>
        <v>中国</v>
      </c>
      <c r="AA1171" s="18" t="str">
        <f>IF(R1171="","",VLOOKUP(R1171,CUSTOMS!$E$3:$N$2548,10,FALSE))</f>
        <v>美国</v>
      </c>
      <c r="AB1171" s="33">
        <f>IF(R1171="","",VLOOKUP(G1171,WMS!$E$3:$T$3000,15,FALSE))</f>
        <v>1.1166666666666667</v>
      </c>
      <c r="AC1171" s="33">
        <f t="shared" si="179"/>
        <v>33.5</v>
      </c>
      <c r="AD1171" s="33" t="str">
        <f>IF(S1171="","",VLOOKUP(S1171,海关监管条件!$A$1:$B$3000,2,FALSE))</f>
        <v xml:space="preserve">无 </v>
      </c>
    </row>
    <row r="1172" spans="1:30">
      <c r="A1172" s="2">
        <v>43692</v>
      </c>
      <c r="B1172" s="2">
        <v>43696</v>
      </c>
      <c r="C1172" s="2" t="s">
        <v>4367</v>
      </c>
      <c r="D1172" s="19" t="s">
        <v>1942</v>
      </c>
      <c r="E1172" s="19" t="s">
        <v>3783</v>
      </c>
      <c r="F1172" s="19">
        <v>42497172</v>
      </c>
      <c r="G1172" s="17" t="str">
        <f t="shared" si="180"/>
        <v>KG-ARI-1906-00152-03404/42497172</v>
      </c>
      <c r="H1172" s="18">
        <f>IF(G1172="","",VLOOKUP(G1172,WMS!$E$3:$Q$3000,7,FALSE))</f>
        <v>3</v>
      </c>
      <c r="I1172" s="18">
        <f>IF(G1172="","",VLOOKUP(G1172,WMS!$E$3:$Q$3000,8,FALSE))</f>
        <v>4.0999999999999996</v>
      </c>
      <c r="J1172" s="18">
        <f>IF(G1172="","",VLOOKUP(G1172,WMS!$E$3:$Q$3000,13,FALSE))</f>
        <v>4.3999999999999997E-2</v>
      </c>
      <c r="K1172" s="26" t="b">
        <f t="shared" si="181"/>
        <v>1</v>
      </c>
      <c r="L1172" s="7">
        <v>11</v>
      </c>
      <c r="M1172" s="27">
        <f>IF(G1172="","",VLOOKUP(G1172,WMS!$E$3:$U$3000,7,0)*L1172)</f>
        <v>33</v>
      </c>
      <c r="N1172" s="28" t="str">
        <f>IF(G1172="","",VLOOKUP(G1172,WMS!$E$3:$U$3000,17,0))</f>
        <v>A424</v>
      </c>
      <c r="O1172" s="29">
        <f t="shared" si="175"/>
        <v>45.099999999999994</v>
      </c>
      <c r="P1172" s="29">
        <f t="shared" si="176"/>
        <v>0.48399999999999999</v>
      </c>
      <c r="Q1172" s="26" t="str">
        <f>IF(G1172="","",VLOOKUP(G1172,WMS!$E$3:$G$3000,2,FALSE))</f>
        <v>KAS19051602</v>
      </c>
      <c r="R1172" s="26" t="str">
        <f>IF(G1172="","",VLOOKUP(G1172,WMS!$E$3:$G$3000,3,FALSE))</f>
        <v>KAS1905160213</v>
      </c>
      <c r="S1172" s="17" t="str">
        <f>IF(R1172="","",VLOOKUP(R1172,CUSTOMS!$E$3:$N$2548,2,FALSE))</f>
        <v>7323990000</v>
      </c>
      <c r="T1172" s="17" t="str">
        <f>IF(R1172="","",VLOOKUP(R1172,CUSTOMS!$E$3:$N$2548,3,FALSE))</f>
        <v>铁制药箱</v>
      </c>
      <c r="U1172" s="18">
        <f t="shared" si="177"/>
        <v>33</v>
      </c>
      <c r="V1172" s="18" t="str">
        <f>IF(R1172="","",VLOOKUP(R1172,CUSTOMS!$E$3:$N$2548,5,FALSE))</f>
        <v>只</v>
      </c>
      <c r="W1172" s="33">
        <f>IF(R1172="","",VLOOKUP(R1172,CUSTOMS!$E$3:$N$2548,6,FALSE))</f>
        <v>4.24</v>
      </c>
      <c r="X1172" s="33">
        <f t="shared" si="178"/>
        <v>139.92000000000002</v>
      </c>
      <c r="Y1172" s="18" t="str">
        <f>IF(R1172="","",VLOOKUP(R1172,CUSTOMS!$E$3:$N$2548,8,FALSE))</f>
        <v>美元</v>
      </c>
      <c r="Z1172" s="18" t="str">
        <f>IF(R1172="","",VLOOKUP(R1172,CUSTOMS!$E$3:$N$2548,9,FALSE))</f>
        <v>中国</v>
      </c>
      <c r="AA1172" s="18" t="str">
        <f>IF(R1172="","",VLOOKUP(R1172,CUSTOMS!$E$3:$N$2548,10,FALSE))</f>
        <v>美国</v>
      </c>
      <c r="AB1172" s="33">
        <f>IF(R1172="","",VLOOKUP(G1172,WMS!$E$3:$T$3000,15,FALSE))</f>
        <v>1.05</v>
      </c>
      <c r="AC1172" s="33">
        <f t="shared" si="179"/>
        <v>34.65</v>
      </c>
      <c r="AD1172" s="33" t="str">
        <f>IF(S1172="","",VLOOKUP(S1172,海关监管条件!$A$1:$B$3000,2,FALSE))</f>
        <v>A</v>
      </c>
    </row>
    <row r="1173" spans="1:30">
      <c r="A1173" s="2">
        <v>43692</v>
      </c>
      <c r="B1173" s="2">
        <v>43696</v>
      </c>
      <c r="C1173" s="2" t="s">
        <v>4367</v>
      </c>
      <c r="D1173" s="19" t="s">
        <v>2171</v>
      </c>
      <c r="E1173" s="19" t="s">
        <v>3921</v>
      </c>
      <c r="F1173" s="19">
        <v>42718000</v>
      </c>
      <c r="G1173" s="17" t="str">
        <f t="shared" si="180"/>
        <v>KG-ARI-1906-00164-
03510/42718000</v>
      </c>
      <c r="H1173" s="18">
        <f>IF(G1173="","",VLOOKUP(G1173,WMS!$E$3:$Q$3000,7,FALSE))</f>
        <v>6</v>
      </c>
      <c r="I1173" s="18">
        <f>IF(G1173="","",VLOOKUP(G1173,WMS!$E$3:$Q$3000,8,FALSE))</f>
        <v>5</v>
      </c>
      <c r="J1173" s="18">
        <f>IF(G1173="","",VLOOKUP(G1173,WMS!$E$3:$Q$3000,13,FALSE))</f>
        <v>5.8000000000000003E-2</v>
      </c>
      <c r="K1173" s="26" t="b">
        <f t="shared" si="181"/>
        <v>1</v>
      </c>
      <c r="L1173" s="7">
        <v>3</v>
      </c>
      <c r="M1173" s="27">
        <f>IF(G1173="","",VLOOKUP(G1173,WMS!$E$3:$U$3000,7,0)*L1173)</f>
        <v>18</v>
      </c>
      <c r="N1173" s="28" t="str">
        <f>IF(G1173="","",VLOOKUP(G1173,WMS!$E$3:$U$3000,17,0))</f>
        <v>A31-103</v>
      </c>
      <c r="O1173" s="29">
        <f t="shared" si="175"/>
        <v>15</v>
      </c>
      <c r="P1173" s="29">
        <f t="shared" si="176"/>
        <v>0.17400000000000002</v>
      </c>
      <c r="Q1173" s="26" t="str">
        <f>IF(G1173="","",VLOOKUP(G1173,WMS!$E$3:$G$3000,2,FALSE))</f>
        <v>KAS19062502</v>
      </c>
      <c r="R1173" s="26" t="str">
        <f>IF(G1173="","",VLOOKUP(G1173,WMS!$E$3:$G$3000,3,FALSE))</f>
        <v>KAS1906250201</v>
      </c>
      <c r="S1173" s="17" t="str">
        <f>IF(R1173="","",VLOOKUP(R1173,CUSTOMS!$E$3:$N$2548,2,FALSE))</f>
        <v>7323990000</v>
      </c>
      <c r="T1173" s="17" t="str">
        <f>IF(R1173="","",VLOOKUP(R1173,CUSTOMS!$E$3:$N$2548,3,FALSE))</f>
        <v>铁制洗衣篮</v>
      </c>
      <c r="U1173" s="18">
        <f t="shared" si="177"/>
        <v>18</v>
      </c>
      <c r="V1173" s="18" t="str">
        <f>IF(R1173="","",VLOOKUP(R1173,CUSTOMS!$E$3:$N$2548,5,FALSE))</f>
        <v>只</v>
      </c>
      <c r="W1173" s="33">
        <f>IF(R1173="","",VLOOKUP(R1173,CUSTOMS!$E$3:$N$2548,6,FALSE))</f>
        <v>1.62944444444444</v>
      </c>
      <c r="X1173" s="33">
        <f t="shared" si="178"/>
        <v>29.32999999999992</v>
      </c>
      <c r="Y1173" s="18" t="str">
        <f>IF(R1173="","",VLOOKUP(R1173,CUSTOMS!$E$3:$N$2548,8,FALSE))</f>
        <v>美元</v>
      </c>
      <c r="Z1173" s="18" t="str">
        <f>IF(R1173="","",VLOOKUP(R1173,CUSTOMS!$E$3:$N$2548,9,FALSE))</f>
        <v>中国</v>
      </c>
      <c r="AA1173" s="18" t="str">
        <f>IF(R1173="","",VLOOKUP(R1173,CUSTOMS!$E$3:$N$2548,10,FALSE))</f>
        <v>美国</v>
      </c>
      <c r="AB1173" s="33">
        <f>IF(R1173="","",VLOOKUP(G1173,WMS!$E$3:$T$3000,15,FALSE))</f>
        <v>0.73333333333333328</v>
      </c>
      <c r="AC1173" s="33">
        <f t="shared" si="179"/>
        <v>13.2</v>
      </c>
      <c r="AD1173" s="33" t="str">
        <f>IF(S1173="","",VLOOKUP(S1173,海关监管条件!$A$1:$B$3000,2,FALSE))</f>
        <v>A</v>
      </c>
    </row>
    <row r="1174" spans="1:30">
      <c r="A1174" s="2">
        <v>43692</v>
      </c>
      <c r="B1174" s="2">
        <v>43696</v>
      </c>
      <c r="C1174" s="2" t="s">
        <v>4367</v>
      </c>
      <c r="D1174" s="19" t="s">
        <v>2234</v>
      </c>
      <c r="E1174" s="19" t="s">
        <v>3963</v>
      </c>
      <c r="F1174" s="19" t="s">
        <v>3969</v>
      </c>
      <c r="G1174" s="17" t="str">
        <f t="shared" si="180"/>
        <v>KG-ARI-1906-00169-03833/42739562</v>
      </c>
      <c r="H1174" s="18">
        <f>IF(G1174="","",VLOOKUP(G1174,WMS!$E$3:$Q$3000,7,FALSE))</f>
        <v>16</v>
      </c>
      <c r="I1174" s="18">
        <f>IF(G1174="","",VLOOKUP(G1174,WMS!$E$3:$Q$3000,8,FALSE))</f>
        <v>2</v>
      </c>
      <c r="J1174" s="18">
        <f>IF(G1174="","",VLOOKUP(G1174,WMS!$E$3:$Q$3000,13,FALSE))</f>
        <v>5.0999999999999997E-2</v>
      </c>
      <c r="K1174" s="26" t="b">
        <f t="shared" si="181"/>
        <v>1</v>
      </c>
      <c r="L1174" s="7">
        <v>2</v>
      </c>
      <c r="M1174" s="27">
        <f>IF(G1174="","",VLOOKUP(G1174,WMS!$E$3:$U$3000,7,0)*L1174)</f>
        <v>32</v>
      </c>
      <c r="N1174" s="28" t="str">
        <f>IF(G1174="","",VLOOKUP(G1174,WMS!$E$3:$U$3000,17,0))</f>
        <v>A29-102</v>
      </c>
      <c r="O1174" s="29">
        <f t="shared" ref="O1174:O1237" si="182">IF(L1174="","",I1174*L1174)</f>
        <v>4</v>
      </c>
      <c r="P1174" s="29">
        <f t="shared" ref="P1174:P1237" si="183">IF(L1174="","",J1174*L1174)</f>
        <v>0.10199999999999999</v>
      </c>
      <c r="Q1174" s="26" t="str">
        <f>IF(G1174="","",VLOOKUP(G1174,WMS!$E$3:$G$3000,2,FALSE))</f>
        <v>KAS19070205</v>
      </c>
      <c r="R1174" s="26" t="str">
        <f>IF(G1174="","",VLOOKUP(G1174,WMS!$E$3:$G$3000,3,FALSE))</f>
        <v>KAS1907020501</v>
      </c>
      <c r="S1174" s="17" t="str">
        <f>IF(R1174="","",VLOOKUP(R1174,CUSTOMS!$E$3:$N$2548,2,FALSE))</f>
        <v>4202129000</v>
      </c>
      <c r="T1174" s="17" t="str">
        <f>IF(R1174="","",VLOOKUP(R1174,CUSTOMS!$E$3:$N$2548,3,FALSE))</f>
        <v>化妆包</v>
      </c>
      <c r="U1174" s="18">
        <f t="shared" ref="U1174:U1237" si="184">IF(V1174="","",IF(V1174="千克",M1174*AB1174,M1174))</f>
        <v>3</v>
      </c>
      <c r="V1174" s="18" t="str">
        <f>IF(R1174="","",VLOOKUP(R1174,CUSTOMS!$E$3:$N$2548,5,FALSE))</f>
        <v>千克</v>
      </c>
      <c r="W1174" s="33">
        <f>IF(R1174="","",VLOOKUP(R1174,CUSTOMS!$E$3:$N$2548,6,FALSE))</f>
        <v>20</v>
      </c>
      <c r="X1174" s="33">
        <f t="shared" ref="X1174:X1237" si="185">IF(W1174="","",U1174*W1174)</f>
        <v>60</v>
      </c>
      <c r="Y1174" s="18" t="str">
        <f>IF(R1174="","",VLOOKUP(R1174,CUSTOMS!$E$3:$N$2548,8,FALSE))</f>
        <v>港币</v>
      </c>
      <c r="Z1174" s="18" t="str">
        <f>IF(R1174="","",VLOOKUP(R1174,CUSTOMS!$E$3:$N$2548,9,FALSE))</f>
        <v>中国</v>
      </c>
      <c r="AA1174" s="18" t="str">
        <f>IF(R1174="","",VLOOKUP(R1174,CUSTOMS!$E$3:$N$2548,10,FALSE))</f>
        <v>美国</v>
      </c>
      <c r="AB1174" s="33">
        <f>IF(R1174="","",VLOOKUP(G1174,WMS!$E$3:$T$3000,15,FALSE))</f>
        <v>9.375E-2</v>
      </c>
      <c r="AC1174" s="33">
        <f t="shared" ref="AC1174:AC1237" si="186">IF(AB1174="","",M1174*AB1174)</f>
        <v>3</v>
      </c>
      <c r="AD1174" s="33" t="str">
        <f>IF(S1174="","",VLOOKUP(S1174,海关监管条件!$A$1:$B$3000,2,FALSE))</f>
        <v>无</v>
      </c>
    </row>
    <row r="1175" spans="1:30">
      <c r="A1175" s="2">
        <v>43692</v>
      </c>
      <c r="B1175" s="2">
        <v>43696</v>
      </c>
      <c r="C1175" s="2" t="s">
        <v>4367</v>
      </c>
      <c r="D1175" s="19" t="s">
        <v>2234</v>
      </c>
      <c r="E1175" s="19" t="s">
        <v>3963</v>
      </c>
      <c r="F1175" s="19" t="s">
        <v>3971</v>
      </c>
      <c r="G1175" s="17" t="str">
        <f t="shared" si="180"/>
        <v>KG-ARI-1906-00169-03833/42739579</v>
      </c>
      <c r="H1175" s="18">
        <f>IF(G1175="","",VLOOKUP(G1175,WMS!$E$3:$Q$3000,7,FALSE))</f>
        <v>8</v>
      </c>
      <c r="I1175" s="18">
        <f>IF(G1175="","",VLOOKUP(G1175,WMS!$E$3:$Q$3000,8,FALSE))</f>
        <v>3.05</v>
      </c>
      <c r="J1175" s="18">
        <f>IF(G1175="","",VLOOKUP(G1175,WMS!$E$3:$Q$3000,13,FALSE))</f>
        <v>5.8000000000000003E-2</v>
      </c>
      <c r="K1175" s="26" t="b">
        <f t="shared" si="181"/>
        <v>1</v>
      </c>
      <c r="L1175" s="7">
        <v>3</v>
      </c>
      <c r="M1175" s="27">
        <f>IF(G1175="","",VLOOKUP(G1175,WMS!$E$3:$U$3000,7,0)*L1175)</f>
        <v>24</v>
      </c>
      <c r="N1175" s="28" t="str">
        <f>IF(G1175="","",VLOOKUP(G1175,WMS!$E$3:$U$3000,17,0))</f>
        <v>A29-102</v>
      </c>
      <c r="O1175" s="29">
        <f t="shared" si="182"/>
        <v>9.1499999999999986</v>
      </c>
      <c r="P1175" s="29">
        <f t="shared" si="183"/>
        <v>0.17400000000000002</v>
      </c>
      <c r="Q1175" s="26" t="str">
        <f>IF(G1175="","",VLOOKUP(G1175,WMS!$E$3:$G$3000,2,FALSE))</f>
        <v>KAS19070205</v>
      </c>
      <c r="R1175" s="26" t="str">
        <f>IF(G1175="","",VLOOKUP(G1175,WMS!$E$3:$G$3000,3,FALSE))</f>
        <v>KAS1907020501</v>
      </c>
      <c r="S1175" s="17" t="str">
        <f>IF(R1175="","",VLOOKUP(R1175,CUSTOMS!$E$3:$N$2548,2,FALSE))</f>
        <v>4202129000</v>
      </c>
      <c r="T1175" s="17" t="str">
        <f>IF(R1175="","",VLOOKUP(R1175,CUSTOMS!$E$3:$N$2548,3,FALSE))</f>
        <v>化妆包</v>
      </c>
      <c r="U1175" s="18">
        <f t="shared" si="184"/>
        <v>7</v>
      </c>
      <c r="V1175" s="18" t="str">
        <f>IF(R1175="","",VLOOKUP(R1175,CUSTOMS!$E$3:$N$2548,5,FALSE))</f>
        <v>千克</v>
      </c>
      <c r="W1175" s="33">
        <f>IF(R1175="","",VLOOKUP(R1175,CUSTOMS!$E$3:$N$2548,6,FALSE))</f>
        <v>20</v>
      </c>
      <c r="X1175" s="33">
        <f t="shared" si="185"/>
        <v>140</v>
      </c>
      <c r="Y1175" s="18" t="str">
        <f>IF(R1175="","",VLOOKUP(R1175,CUSTOMS!$E$3:$N$2548,8,FALSE))</f>
        <v>港币</v>
      </c>
      <c r="Z1175" s="18" t="str">
        <f>IF(R1175="","",VLOOKUP(R1175,CUSTOMS!$E$3:$N$2548,9,FALSE))</f>
        <v>中国</v>
      </c>
      <c r="AA1175" s="18" t="str">
        <f>IF(R1175="","",VLOOKUP(R1175,CUSTOMS!$E$3:$N$2548,10,FALSE))</f>
        <v>美国</v>
      </c>
      <c r="AB1175" s="33">
        <f>IF(R1175="","",VLOOKUP(G1175,WMS!$E$3:$T$3000,15,FALSE))</f>
        <v>0.29166666666666669</v>
      </c>
      <c r="AC1175" s="33">
        <f t="shared" si="186"/>
        <v>7</v>
      </c>
      <c r="AD1175" s="33" t="str">
        <f>IF(S1175="","",VLOOKUP(S1175,海关监管条件!$A$1:$B$3000,2,FALSE))</f>
        <v>无</v>
      </c>
    </row>
    <row r="1176" spans="1:30">
      <c r="A1176" s="2">
        <v>43692</v>
      </c>
      <c r="B1176" s="2">
        <v>43696</v>
      </c>
      <c r="C1176" s="2" t="s">
        <v>4367</v>
      </c>
      <c r="D1176" s="19" t="s">
        <v>2402</v>
      </c>
      <c r="E1176" s="19" t="s">
        <v>4049</v>
      </c>
      <c r="F1176" s="19" t="s">
        <v>4050</v>
      </c>
      <c r="G1176" s="17" t="str">
        <f t="shared" si="180"/>
        <v>KG-ARI-1906-00174-03760/MIX142997BLACK</v>
      </c>
      <c r="H1176" s="18">
        <f>IF(G1176="","",VLOOKUP(G1176,WMS!$E$3:$Q$3000,7,FALSE))</f>
        <v>48</v>
      </c>
      <c r="I1176" s="18">
        <f>IF(G1176="","",VLOOKUP(G1176,WMS!$E$3:$Q$3000,8,FALSE))</f>
        <v>8.85</v>
      </c>
      <c r="J1176" s="18">
        <f>IF(G1176="","",VLOOKUP(G1176,WMS!$E$3:$Q$3000,13,FALSE))</f>
        <v>0.106</v>
      </c>
      <c r="K1176" s="26" t="b">
        <f t="shared" si="181"/>
        <v>1</v>
      </c>
      <c r="L1176" s="7">
        <v>1</v>
      </c>
      <c r="M1176" s="27">
        <f>IF(G1176="","",VLOOKUP(G1176,WMS!$E$3:$U$3000,7,0)*L1176)</f>
        <v>48</v>
      </c>
      <c r="N1176" s="28" t="str">
        <f>IF(G1176="","",VLOOKUP(G1176,WMS!$E$3:$U$3000,17,0))</f>
        <v>A12-303</v>
      </c>
      <c r="O1176" s="29">
        <f t="shared" si="182"/>
        <v>8.85</v>
      </c>
      <c r="P1176" s="29">
        <f t="shared" si="183"/>
        <v>0.106</v>
      </c>
      <c r="Q1176" s="26" t="str">
        <f>IF(G1176="","",VLOOKUP(G1176,WMS!$E$3:$G$3000,2,FALSE))</f>
        <v>KAS19072306</v>
      </c>
      <c r="R1176" s="26" t="str">
        <f>IF(G1176="","",VLOOKUP(G1176,WMS!$E$3:$G$3000,3,FALSE))</f>
        <v>KAS1907230601</v>
      </c>
      <c r="S1176" s="17" t="str">
        <f>IF(R1176="","",VLOOKUP(R1176,CUSTOMS!$E$3:$N$2548,2,FALSE))</f>
        <v>6212101000</v>
      </c>
      <c r="T1176" s="17" t="str">
        <f>IF(R1176="","",VLOOKUP(R1176,CUSTOMS!$E$3:$N$2548,3,FALSE))</f>
        <v>涤纶弹力针织女装胸围</v>
      </c>
      <c r="U1176" s="18">
        <f t="shared" si="184"/>
        <v>48</v>
      </c>
      <c r="V1176" s="18" t="str">
        <f>IF(R1176="","",VLOOKUP(R1176,CUSTOMS!$E$3:$N$2548,5,FALSE))</f>
        <v>件</v>
      </c>
      <c r="W1176" s="33">
        <f>IF(R1176="","",VLOOKUP(R1176,CUSTOMS!$E$3:$N$2548,6,FALSE))</f>
        <v>4</v>
      </c>
      <c r="X1176" s="33">
        <f t="shared" si="185"/>
        <v>192</v>
      </c>
      <c r="Y1176" s="18" t="str">
        <f>IF(R1176="","",VLOOKUP(R1176,CUSTOMS!$E$3:$N$2548,8,FALSE))</f>
        <v>美元</v>
      </c>
      <c r="Z1176" s="18" t="str">
        <f>IF(R1176="","",VLOOKUP(R1176,CUSTOMS!$E$3:$N$2548,9,FALSE))</f>
        <v>中国</v>
      </c>
      <c r="AA1176" s="18" t="str">
        <f>IF(R1176="","",VLOOKUP(R1176,CUSTOMS!$E$3:$N$2548,10,FALSE))</f>
        <v>美国</v>
      </c>
      <c r="AB1176" s="33">
        <f>IF(R1176="","",VLOOKUP(G1176,WMS!$E$3:$T$3000,15,FALSE))</f>
        <v>0.13958333333333334</v>
      </c>
      <c r="AC1176" s="33">
        <f t="shared" si="186"/>
        <v>6.7</v>
      </c>
      <c r="AD1176" s="33" t="str">
        <f>IF(S1176="","",VLOOKUP(S1176,海关监管条件!$A$1:$B$3000,2,FALSE))</f>
        <v>A</v>
      </c>
    </row>
    <row r="1177" spans="1:30">
      <c r="A1177" s="2">
        <v>43692</v>
      </c>
      <c r="B1177" s="2">
        <v>43696</v>
      </c>
      <c r="C1177" s="2" t="s">
        <v>4367</v>
      </c>
      <c r="D1177" s="19" t="s">
        <v>2316</v>
      </c>
      <c r="E1177" s="19" t="s">
        <v>4009</v>
      </c>
      <c r="F1177" s="19" t="s">
        <v>4012</v>
      </c>
      <c r="G1177" s="17" t="str">
        <f t="shared" si="180"/>
        <v>KG-ARI-1906-00178-03877/MIX137119PEACOAT</v>
      </c>
      <c r="H1177" s="18">
        <f>IF(G1177="","",VLOOKUP(G1177,WMS!$E$3:$Q$3000,7,FALSE))</f>
        <v>48</v>
      </c>
      <c r="I1177" s="18">
        <f>IF(G1177="","",VLOOKUP(G1177,WMS!$E$3:$Q$3000,8,FALSE))</f>
        <v>6.55</v>
      </c>
      <c r="J1177" s="18">
        <f>IF(G1177="","",VLOOKUP(G1177,WMS!$E$3:$Q$3000,13,FALSE))</f>
        <v>8.2000000000000003E-2</v>
      </c>
      <c r="K1177" s="26" t="b">
        <f t="shared" si="181"/>
        <v>1</v>
      </c>
      <c r="L1177" s="7">
        <v>2</v>
      </c>
      <c r="M1177" s="27">
        <f>IF(G1177="","",VLOOKUP(G1177,WMS!$E$3:$U$3000,7,0)*L1177)</f>
        <v>96</v>
      </c>
      <c r="N1177" s="28" t="str">
        <f>IF(G1177="","",VLOOKUP(G1177,WMS!$E$3:$U$3000,17,0))</f>
        <v>A01-103</v>
      </c>
      <c r="O1177" s="29">
        <f t="shared" si="182"/>
        <v>13.1</v>
      </c>
      <c r="P1177" s="29">
        <f t="shared" si="183"/>
        <v>0.16400000000000001</v>
      </c>
      <c r="Q1177" s="26" t="str">
        <f>IF(G1177="","",VLOOKUP(G1177,WMS!$E$3:$G$3000,2,FALSE))</f>
        <v>KAS19071702</v>
      </c>
      <c r="R1177" s="26" t="str">
        <f>IF(G1177="","",VLOOKUP(G1177,WMS!$E$3:$G$3000,3,FALSE))</f>
        <v>KAS1907170203</v>
      </c>
      <c r="S1177" s="17" t="str">
        <f>IF(R1177="","",VLOOKUP(R1177,CUSTOMS!$E$3:$N$2548,2,FALSE))</f>
        <v>6212101000</v>
      </c>
      <c r="T1177" s="17" t="str">
        <f>IF(R1177="","",VLOOKUP(R1177,CUSTOMS!$E$3:$N$2548,3,FALSE))</f>
        <v>化纤制针织胸罩</v>
      </c>
      <c r="U1177" s="18">
        <f t="shared" si="184"/>
        <v>96</v>
      </c>
      <c r="V1177" s="18" t="str">
        <f>IF(R1177="","",VLOOKUP(R1177,CUSTOMS!$E$3:$N$2548,5,FALSE))</f>
        <v>件</v>
      </c>
      <c r="W1177" s="33">
        <f>IF(R1177="","",VLOOKUP(R1177,CUSTOMS!$E$3:$N$2548,6,FALSE))</f>
        <v>3.4</v>
      </c>
      <c r="X1177" s="33">
        <f t="shared" si="185"/>
        <v>326.39999999999998</v>
      </c>
      <c r="Y1177" s="18" t="str">
        <f>IF(R1177="","",VLOOKUP(R1177,CUSTOMS!$E$3:$N$2548,8,FALSE))</f>
        <v>美元</v>
      </c>
      <c r="Z1177" s="18" t="str">
        <f>IF(R1177="","",VLOOKUP(R1177,CUSTOMS!$E$3:$N$2548,9,FALSE))</f>
        <v>中国</v>
      </c>
      <c r="AA1177" s="18" t="str">
        <f>IF(R1177="","",VLOOKUP(R1177,CUSTOMS!$E$3:$N$2548,10,FALSE))</f>
        <v>美国</v>
      </c>
      <c r="AB1177" s="33">
        <f>IF(R1177="","",VLOOKUP(G1177,WMS!$E$3:$T$3000,15,FALSE))</f>
        <v>9.5833333333333326E-2</v>
      </c>
      <c r="AC1177" s="33">
        <f t="shared" si="186"/>
        <v>9.1999999999999993</v>
      </c>
      <c r="AD1177" s="33" t="str">
        <f>IF(S1177="","",VLOOKUP(S1177,海关监管条件!$A$1:$B$3000,2,FALSE))</f>
        <v>A</v>
      </c>
    </row>
    <row r="1178" spans="1:30">
      <c r="A1178" s="2">
        <v>43692</v>
      </c>
      <c r="B1178" s="2">
        <v>43696</v>
      </c>
      <c r="C1178" s="2" t="s">
        <v>4367</v>
      </c>
      <c r="D1178" s="19" t="s">
        <v>2316</v>
      </c>
      <c r="E1178" s="19" t="s">
        <v>4009</v>
      </c>
      <c r="F1178" s="19" t="s">
        <v>4011</v>
      </c>
      <c r="G1178" s="17" t="str">
        <f t="shared" si="180"/>
        <v>KG-ARI-1906-00178-03877/MIX137120PEACOAT</v>
      </c>
      <c r="H1178" s="18">
        <f>IF(G1178="","",VLOOKUP(G1178,WMS!$E$3:$Q$3000,7,FALSE))</f>
        <v>48</v>
      </c>
      <c r="I1178" s="18">
        <f>IF(G1178="","",VLOOKUP(G1178,WMS!$E$3:$Q$3000,8,FALSE))</f>
        <v>2.94</v>
      </c>
      <c r="J1178" s="18">
        <f>IF(G1178="","",VLOOKUP(G1178,WMS!$E$3:$Q$3000,13,FALSE))</f>
        <v>2.1999999999999999E-2</v>
      </c>
      <c r="K1178" s="26" t="b">
        <f t="shared" si="181"/>
        <v>1</v>
      </c>
      <c r="L1178" s="7">
        <v>1</v>
      </c>
      <c r="M1178" s="27">
        <f>IF(G1178="","",VLOOKUP(G1178,WMS!$E$3:$U$3000,7,0)*L1178)</f>
        <v>48</v>
      </c>
      <c r="N1178" s="28" t="str">
        <f>IF(G1178="","",VLOOKUP(G1178,WMS!$E$3:$U$3000,17,0))</f>
        <v>A01-103</v>
      </c>
      <c r="O1178" s="29">
        <f t="shared" si="182"/>
        <v>2.94</v>
      </c>
      <c r="P1178" s="29">
        <f t="shared" si="183"/>
        <v>2.1999999999999999E-2</v>
      </c>
      <c r="Q1178" s="26" t="str">
        <f>IF(G1178="","",VLOOKUP(G1178,WMS!$E$3:$G$3000,2,FALSE))</f>
        <v>KAS19071702</v>
      </c>
      <c r="R1178" s="26" t="str">
        <f>IF(G1178="","",VLOOKUP(G1178,WMS!$E$3:$G$3000,3,FALSE))</f>
        <v>KAS1907170202</v>
      </c>
      <c r="S1178" s="17" t="str">
        <f>IF(R1178="","",VLOOKUP(R1178,CUSTOMS!$E$3:$N$2548,2,FALSE))</f>
        <v>6108220090</v>
      </c>
      <c r="T1178" s="17" t="str">
        <f>IF(R1178="","",VLOOKUP(R1178,CUSTOMS!$E$3:$N$2548,3,FALSE))</f>
        <v>化纤制针织女装成人内三角裤</v>
      </c>
      <c r="U1178" s="18">
        <f t="shared" si="184"/>
        <v>48</v>
      </c>
      <c r="V1178" s="18" t="str">
        <f>IF(R1178="","",VLOOKUP(R1178,CUSTOMS!$E$3:$N$2548,5,FALSE))</f>
        <v>件</v>
      </c>
      <c r="W1178" s="33">
        <f>IF(R1178="","",VLOOKUP(R1178,CUSTOMS!$E$3:$N$2548,6,FALSE))</f>
        <v>1.3</v>
      </c>
      <c r="X1178" s="33">
        <f t="shared" si="185"/>
        <v>62.400000000000006</v>
      </c>
      <c r="Y1178" s="18" t="str">
        <f>IF(R1178="","",VLOOKUP(R1178,CUSTOMS!$E$3:$N$2548,8,FALSE))</f>
        <v>美元</v>
      </c>
      <c r="Z1178" s="18" t="str">
        <f>IF(R1178="","",VLOOKUP(R1178,CUSTOMS!$E$3:$N$2548,9,FALSE))</f>
        <v>中国</v>
      </c>
      <c r="AA1178" s="18" t="str">
        <f>IF(R1178="","",VLOOKUP(R1178,CUSTOMS!$E$3:$N$2548,10,FALSE))</f>
        <v>美国</v>
      </c>
      <c r="AB1178" s="33">
        <f>IF(R1178="","",VLOOKUP(G1178,WMS!$E$3:$T$3000,15,FALSE))</f>
        <v>2.9166666666666664E-2</v>
      </c>
      <c r="AC1178" s="33">
        <f t="shared" si="186"/>
        <v>1.4</v>
      </c>
      <c r="AD1178" s="33" t="str">
        <f>IF(S1178="","",VLOOKUP(S1178,海关监管条件!$A$1:$B$3000,2,FALSE))</f>
        <v>A</v>
      </c>
    </row>
    <row r="1179" spans="1:30">
      <c r="A1179" s="2">
        <v>43692</v>
      </c>
      <c r="B1179" s="2">
        <v>43696</v>
      </c>
      <c r="C1179" s="2" t="s">
        <v>4367</v>
      </c>
      <c r="D1179" s="19" t="s">
        <v>2316</v>
      </c>
      <c r="E1179" s="19" t="s">
        <v>4009</v>
      </c>
      <c r="F1179" s="19" t="s">
        <v>4010</v>
      </c>
      <c r="G1179" s="17" t="str">
        <f t="shared" si="180"/>
        <v>KG-ARI-1906-00178-03877/MIX142988BLACK</v>
      </c>
      <c r="H1179" s="18">
        <f>IF(G1179="","",VLOOKUP(G1179,WMS!$E$3:$Q$3000,7,FALSE))</f>
        <v>36</v>
      </c>
      <c r="I1179" s="18">
        <f>IF(G1179="","",VLOOKUP(G1179,WMS!$E$3:$Q$3000,8,FALSE))</f>
        <v>2.6</v>
      </c>
      <c r="J1179" s="18">
        <f>IF(G1179="","",VLOOKUP(G1179,WMS!$E$3:$Q$3000,13,FALSE))</f>
        <v>2.1999999999999999E-2</v>
      </c>
      <c r="K1179" s="26" t="b">
        <f t="shared" si="181"/>
        <v>1</v>
      </c>
      <c r="L1179" s="7">
        <v>2</v>
      </c>
      <c r="M1179" s="27">
        <f>IF(G1179="","",VLOOKUP(G1179,WMS!$E$3:$U$3000,7,0)*L1179)</f>
        <v>72</v>
      </c>
      <c r="N1179" s="28" t="str">
        <f>IF(G1179="","",VLOOKUP(G1179,WMS!$E$3:$U$3000,17,0))</f>
        <v>A01-103</v>
      </c>
      <c r="O1179" s="29">
        <f t="shared" si="182"/>
        <v>5.2</v>
      </c>
      <c r="P1179" s="29">
        <f t="shared" si="183"/>
        <v>4.3999999999999997E-2</v>
      </c>
      <c r="Q1179" s="26" t="str">
        <f>IF(G1179="","",VLOOKUP(G1179,WMS!$E$3:$G$3000,2,FALSE))</f>
        <v>KAS19071702</v>
      </c>
      <c r="R1179" s="26" t="str">
        <f>IF(G1179="","",VLOOKUP(G1179,WMS!$E$3:$G$3000,3,FALSE))</f>
        <v>KAS1907170201</v>
      </c>
      <c r="S1179" s="17" t="str">
        <f>IF(R1179="","",VLOOKUP(R1179,CUSTOMS!$E$3:$N$2548,2,FALSE))</f>
        <v>6212101000</v>
      </c>
      <c r="T1179" s="17" t="str">
        <f>IF(R1179="","",VLOOKUP(R1179,CUSTOMS!$E$3:$N$2548,3,FALSE))</f>
        <v>化纤制针织胸罩</v>
      </c>
      <c r="U1179" s="18">
        <f t="shared" si="184"/>
        <v>72</v>
      </c>
      <c r="V1179" s="18" t="str">
        <f>IF(R1179="","",VLOOKUP(R1179,CUSTOMS!$E$3:$N$2548,5,FALSE))</f>
        <v>件</v>
      </c>
      <c r="W1179" s="33">
        <f>IF(R1179="","",VLOOKUP(R1179,CUSTOMS!$E$3:$N$2548,6,FALSE))</f>
        <v>2.4500000000000002</v>
      </c>
      <c r="X1179" s="33">
        <f t="shared" si="185"/>
        <v>176.4</v>
      </c>
      <c r="Y1179" s="18" t="str">
        <f>IF(R1179="","",VLOOKUP(R1179,CUSTOMS!$E$3:$N$2548,8,FALSE))</f>
        <v>美元</v>
      </c>
      <c r="Z1179" s="18" t="str">
        <f>IF(R1179="","",VLOOKUP(R1179,CUSTOMS!$E$3:$N$2548,9,FALSE))</f>
        <v>中国</v>
      </c>
      <c r="AA1179" s="18" t="str">
        <f>IF(R1179="","",VLOOKUP(R1179,CUSTOMS!$E$3:$N$2548,10,FALSE))</f>
        <v>美国</v>
      </c>
      <c r="AB1179" s="33">
        <f>IF(R1179="","",VLOOKUP(G1179,WMS!$E$3:$T$3000,15,FALSE))</f>
        <v>3.3333333333333333E-2</v>
      </c>
      <c r="AC1179" s="33">
        <f t="shared" si="186"/>
        <v>2.4</v>
      </c>
      <c r="AD1179" s="33" t="str">
        <f>IF(S1179="","",VLOOKUP(S1179,海关监管条件!$A$1:$B$3000,2,FALSE))</f>
        <v>A</v>
      </c>
    </row>
    <row r="1180" spans="1:30">
      <c r="A1180" s="2">
        <v>43692</v>
      </c>
      <c r="B1180" s="2">
        <v>43696</v>
      </c>
      <c r="C1180" s="2" t="s">
        <v>4367</v>
      </c>
      <c r="D1180" s="19" t="s">
        <v>2316</v>
      </c>
      <c r="E1180" s="19" t="s">
        <v>4009</v>
      </c>
      <c r="F1180" s="19" t="s">
        <v>4014</v>
      </c>
      <c r="G1180" s="17" t="str">
        <f t="shared" si="180"/>
        <v>KG-ARI-1906-00178-03877/MIX142993PEACOAT</v>
      </c>
      <c r="H1180" s="18">
        <f>IF(G1180="","",VLOOKUP(G1180,WMS!$E$3:$Q$3000,7,FALSE))</f>
        <v>48</v>
      </c>
      <c r="I1180" s="18">
        <f>IF(G1180="","",VLOOKUP(G1180,WMS!$E$3:$Q$3000,8,FALSE))</f>
        <v>6.1</v>
      </c>
      <c r="J1180" s="18">
        <f>IF(G1180="","",VLOOKUP(G1180,WMS!$E$3:$Q$3000,13,FALSE))</f>
        <v>8.4000000000000005E-2</v>
      </c>
      <c r="K1180" s="26" t="b">
        <f t="shared" si="181"/>
        <v>1</v>
      </c>
      <c r="L1180" s="7">
        <v>3</v>
      </c>
      <c r="M1180" s="27">
        <f>IF(G1180="","",VLOOKUP(G1180,WMS!$E$3:$U$3000,7,0)*L1180)</f>
        <v>144</v>
      </c>
      <c r="N1180" s="28" t="str">
        <f>IF(G1180="","",VLOOKUP(G1180,WMS!$E$3:$U$3000,17,0))</f>
        <v>A01-103</v>
      </c>
      <c r="O1180" s="29">
        <f t="shared" si="182"/>
        <v>18.299999999999997</v>
      </c>
      <c r="P1180" s="29">
        <f t="shared" si="183"/>
        <v>0.252</v>
      </c>
      <c r="Q1180" s="26" t="str">
        <f>IF(G1180="","",VLOOKUP(G1180,WMS!$E$3:$G$3000,2,FALSE))</f>
        <v>KAS19071702</v>
      </c>
      <c r="R1180" s="26" t="str">
        <f>IF(G1180="","",VLOOKUP(G1180,WMS!$E$3:$G$3000,3,FALSE))</f>
        <v>KAS1907170201</v>
      </c>
      <c r="S1180" s="17" t="str">
        <f>IF(R1180="","",VLOOKUP(R1180,CUSTOMS!$E$3:$N$2548,2,FALSE))</f>
        <v>6212101000</v>
      </c>
      <c r="T1180" s="17" t="str">
        <f>IF(R1180="","",VLOOKUP(R1180,CUSTOMS!$E$3:$N$2548,3,FALSE))</f>
        <v>化纤制针织胸罩</v>
      </c>
      <c r="U1180" s="18">
        <f t="shared" si="184"/>
        <v>144</v>
      </c>
      <c r="V1180" s="18" t="str">
        <f>IF(R1180="","",VLOOKUP(R1180,CUSTOMS!$E$3:$N$2548,5,FALSE))</f>
        <v>件</v>
      </c>
      <c r="W1180" s="33">
        <f>IF(R1180="","",VLOOKUP(R1180,CUSTOMS!$E$3:$N$2548,6,FALSE))</f>
        <v>2.4500000000000002</v>
      </c>
      <c r="X1180" s="33">
        <f t="shared" si="185"/>
        <v>352.8</v>
      </c>
      <c r="Y1180" s="18" t="str">
        <f>IF(R1180="","",VLOOKUP(R1180,CUSTOMS!$E$3:$N$2548,8,FALSE))</f>
        <v>美元</v>
      </c>
      <c r="Z1180" s="18" t="str">
        <f>IF(R1180="","",VLOOKUP(R1180,CUSTOMS!$E$3:$N$2548,9,FALSE))</f>
        <v>中国</v>
      </c>
      <c r="AA1180" s="18" t="str">
        <f>IF(R1180="","",VLOOKUP(R1180,CUSTOMS!$E$3:$N$2548,10,FALSE))</f>
        <v>美国</v>
      </c>
      <c r="AB1180" s="33">
        <f>IF(R1180="","",VLOOKUP(G1180,WMS!$E$3:$T$3000,15,FALSE))</f>
        <v>8.6805555555555552E-2</v>
      </c>
      <c r="AC1180" s="33">
        <f t="shared" si="186"/>
        <v>12.5</v>
      </c>
      <c r="AD1180" s="33" t="str">
        <f>IF(S1180="","",VLOOKUP(S1180,海关监管条件!$A$1:$B$3000,2,FALSE))</f>
        <v>A</v>
      </c>
    </row>
    <row r="1181" spans="1:30">
      <c r="A1181" s="2">
        <v>43692</v>
      </c>
      <c r="B1181" s="2">
        <v>43696</v>
      </c>
      <c r="C1181" s="2" t="s">
        <v>4367</v>
      </c>
      <c r="D1181" s="19" t="s">
        <v>2316</v>
      </c>
      <c r="E1181" s="19" t="s">
        <v>4009</v>
      </c>
      <c r="F1181" s="19" t="s">
        <v>4013</v>
      </c>
      <c r="G1181" s="17" t="str">
        <f t="shared" si="180"/>
        <v>KG-ARI-1906-00178-03877/MIX142995BLACK</v>
      </c>
      <c r="H1181" s="18">
        <f>IF(G1181="","",VLOOKUP(G1181,WMS!$E$3:$Q$3000,7,FALSE))</f>
        <v>48</v>
      </c>
      <c r="I1181" s="18">
        <f>IF(G1181="","",VLOOKUP(G1181,WMS!$E$3:$Q$3000,8,FALSE))</f>
        <v>5.66</v>
      </c>
      <c r="J1181" s="18">
        <f>IF(G1181="","",VLOOKUP(G1181,WMS!$E$3:$Q$3000,13,FALSE))</f>
        <v>8.4000000000000005E-2</v>
      </c>
      <c r="K1181" s="26" t="b">
        <f t="shared" si="181"/>
        <v>1</v>
      </c>
      <c r="L1181" s="7">
        <v>3</v>
      </c>
      <c r="M1181" s="27">
        <f>IF(G1181="","",VLOOKUP(G1181,WMS!$E$3:$U$3000,7,0)*L1181)</f>
        <v>144</v>
      </c>
      <c r="N1181" s="28" t="str">
        <f>IF(G1181="","",VLOOKUP(G1181,WMS!$E$3:$U$3000,17,0))</f>
        <v>A01-103</v>
      </c>
      <c r="O1181" s="29">
        <f t="shared" si="182"/>
        <v>16.98</v>
      </c>
      <c r="P1181" s="29">
        <f t="shared" si="183"/>
        <v>0.252</v>
      </c>
      <c r="Q1181" s="26" t="str">
        <f>IF(G1181="","",VLOOKUP(G1181,WMS!$E$3:$G$3000,2,FALSE))</f>
        <v>KAS19071702</v>
      </c>
      <c r="R1181" s="26" t="str">
        <f>IF(G1181="","",VLOOKUP(G1181,WMS!$E$3:$G$3000,3,FALSE))</f>
        <v>KAS1907170201</v>
      </c>
      <c r="S1181" s="17" t="str">
        <f>IF(R1181="","",VLOOKUP(R1181,CUSTOMS!$E$3:$N$2548,2,FALSE))</f>
        <v>6212101000</v>
      </c>
      <c r="T1181" s="17" t="str">
        <f>IF(R1181="","",VLOOKUP(R1181,CUSTOMS!$E$3:$N$2548,3,FALSE))</f>
        <v>化纤制针织胸罩</v>
      </c>
      <c r="U1181" s="18">
        <f t="shared" si="184"/>
        <v>144</v>
      </c>
      <c r="V1181" s="18" t="str">
        <f>IF(R1181="","",VLOOKUP(R1181,CUSTOMS!$E$3:$N$2548,5,FALSE))</f>
        <v>件</v>
      </c>
      <c r="W1181" s="33">
        <f>IF(R1181="","",VLOOKUP(R1181,CUSTOMS!$E$3:$N$2548,6,FALSE))</f>
        <v>2.4500000000000002</v>
      </c>
      <c r="X1181" s="33">
        <f t="shared" si="185"/>
        <v>352.8</v>
      </c>
      <c r="Y1181" s="18" t="str">
        <f>IF(R1181="","",VLOOKUP(R1181,CUSTOMS!$E$3:$N$2548,8,FALSE))</f>
        <v>美元</v>
      </c>
      <c r="Z1181" s="18" t="str">
        <f>IF(R1181="","",VLOOKUP(R1181,CUSTOMS!$E$3:$N$2548,9,FALSE))</f>
        <v>中国</v>
      </c>
      <c r="AA1181" s="18" t="str">
        <f>IF(R1181="","",VLOOKUP(R1181,CUSTOMS!$E$3:$N$2548,10,FALSE))</f>
        <v>美国</v>
      </c>
      <c r="AB1181" s="33">
        <f>IF(R1181="","",VLOOKUP(G1181,WMS!$E$3:$T$3000,15,FALSE))</f>
        <v>7.1527777777777787E-2</v>
      </c>
      <c r="AC1181" s="33">
        <f t="shared" si="186"/>
        <v>10.3</v>
      </c>
      <c r="AD1181" s="33" t="str">
        <f>IF(S1181="","",VLOOKUP(S1181,海关监管条件!$A$1:$B$3000,2,FALSE))</f>
        <v>A</v>
      </c>
    </row>
    <row r="1182" spans="1:30">
      <c r="A1182" s="2">
        <v>43692</v>
      </c>
      <c r="B1182" s="2">
        <v>43696</v>
      </c>
      <c r="C1182" s="2" t="s">
        <v>4367</v>
      </c>
      <c r="D1182" s="19" t="s">
        <v>2316</v>
      </c>
      <c r="E1182" s="19" t="s">
        <v>4009</v>
      </c>
      <c r="F1182" s="19" t="s">
        <v>4015</v>
      </c>
      <c r="G1182" s="17" t="str">
        <f t="shared" si="180"/>
        <v>KG-ARI-1906-00178-03877/MIX143002BLACK</v>
      </c>
      <c r="H1182" s="18">
        <f>IF(G1182="","",VLOOKUP(G1182,WMS!$E$3:$Q$3000,7,FALSE))</f>
        <v>48</v>
      </c>
      <c r="I1182" s="18">
        <f>IF(G1182="","",VLOOKUP(G1182,WMS!$E$3:$Q$3000,8,FALSE))</f>
        <v>2.7</v>
      </c>
      <c r="J1182" s="18">
        <f>IF(G1182="","",VLOOKUP(G1182,WMS!$E$3:$Q$3000,13,FALSE))</f>
        <v>2.3E-2</v>
      </c>
      <c r="K1182" s="26" t="b">
        <f t="shared" si="181"/>
        <v>1</v>
      </c>
      <c r="L1182" s="7">
        <v>1</v>
      </c>
      <c r="M1182" s="27">
        <f>IF(G1182="","",VLOOKUP(G1182,WMS!$E$3:$U$3000,7,0)*L1182)</f>
        <v>48</v>
      </c>
      <c r="N1182" s="28" t="str">
        <f>IF(G1182="","",VLOOKUP(G1182,WMS!$E$3:$U$3000,17,0))</f>
        <v>A01-103</v>
      </c>
      <c r="O1182" s="29">
        <f t="shared" si="182"/>
        <v>2.7</v>
      </c>
      <c r="P1182" s="29">
        <f t="shared" si="183"/>
        <v>2.3E-2</v>
      </c>
      <c r="Q1182" s="26" t="str">
        <f>IF(G1182="","",VLOOKUP(G1182,WMS!$E$3:$G$3000,2,FALSE))</f>
        <v>KAS19071702</v>
      </c>
      <c r="R1182" s="26" t="str">
        <f>IF(G1182="","",VLOOKUP(G1182,WMS!$E$3:$G$3000,3,FALSE))</f>
        <v>KAS1907170204</v>
      </c>
      <c r="S1182" s="17" t="str">
        <f>IF(R1182="","",VLOOKUP(R1182,CUSTOMS!$E$3:$N$2548,2,FALSE))</f>
        <v>6108220090</v>
      </c>
      <c r="T1182" s="17" t="str">
        <f>IF(R1182="","",VLOOKUP(R1182,CUSTOMS!$E$3:$N$2548,3,FALSE))</f>
        <v>化纤制针织女装成人内三角裤</v>
      </c>
      <c r="U1182" s="18">
        <f t="shared" si="184"/>
        <v>48</v>
      </c>
      <c r="V1182" s="18" t="str">
        <f>IF(R1182="","",VLOOKUP(R1182,CUSTOMS!$E$3:$N$2548,5,FALSE))</f>
        <v>件</v>
      </c>
      <c r="W1182" s="33">
        <f>IF(R1182="","",VLOOKUP(R1182,CUSTOMS!$E$3:$N$2548,6,FALSE))</f>
        <v>1.85</v>
      </c>
      <c r="X1182" s="33">
        <f t="shared" si="185"/>
        <v>88.800000000000011</v>
      </c>
      <c r="Y1182" s="18" t="str">
        <f>IF(R1182="","",VLOOKUP(R1182,CUSTOMS!$E$3:$N$2548,8,FALSE))</f>
        <v>美元</v>
      </c>
      <c r="Z1182" s="18" t="str">
        <f>IF(R1182="","",VLOOKUP(R1182,CUSTOMS!$E$3:$N$2548,9,FALSE))</f>
        <v>中国</v>
      </c>
      <c r="AA1182" s="18" t="str">
        <f>IF(R1182="","",VLOOKUP(R1182,CUSTOMS!$E$3:$N$2548,10,FALSE))</f>
        <v>美国</v>
      </c>
      <c r="AB1182" s="33">
        <f>IF(R1182="","",VLOOKUP(G1182,WMS!$E$3:$T$3000,15,FALSE))</f>
        <v>3.125E-2</v>
      </c>
      <c r="AC1182" s="33">
        <f t="shared" si="186"/>
        <v>1.5</v>
      </c>
      <c r="AD1182" s="33" t="str">
        <f>IF(S1182="","",VLOOKUP(S1182,海关监管条件!$A$1:$B$3000,2,FALSE))</f>
        <v>A</v>
      </c>
    </row>
    <row r="1183" spans="1:30">
      <c r="A1183" s="2">
        <v>43692</v>
      </c>
      <c r="B1183" s="2">
        <v>43696</v>
      </c>
      <c r="C1183" s="2" t="s">
        <v>4367</v>
      </c>
      <c r="D1183" s="3" t="s">
        <v>2345</v>
      </c>
      <c r="E1183" s="3" t="s">
        <v>4021</v>
      </c>
      <c r="F1183" s="3" t="s">
        <v>4022</v>
      </c>
      <c r="G1183" s="17" t="str">
        <f t="shared" si="180"/>
        <v>KG-ARI-1906-00178-03878/MIX139892SKIN</v>
      </c>
      <c r="H1183" s="18">
        <f>IF(G1183="","",VLOOKUP(G1183,WMS!$E$3:$Q$3000,7,FALSE))</f>
        <v>72</v>
      </c>
      <c r="I1183" s="18">
        <f>IF(G1183="","",VLOOKUP(G1183,WMS!$E$3:$Q$3000,8,FALSE))</f>
        <v>6.32</v>
      </c>
      <c r="J1183" s="18">
        <f>IF(G1183="","",VLOOKUP(G1183,WMS!$E$3:$Q$3000,13,FALSE))</f>
        <v>0.05</v>
      </c>
      <c r="K1183" s="26" t="b">
        <f t="shared" si="181"/>
        <v>1</v>
      </c>
      <c r="L1183" s="7">
        <v>1</v>
      </c>
      <c r="M1183" s="27">
        <f>IF(G1183="","",VLOOKUP(G1183,WMS!$E$3:$U$3000,7,0)*L1183)</f>
        <v>72</v>
      </c>
      <c r="N1183" s="28" t="str">
        <f>IF(G1183="","",VLOOKUP(G1183,WMS!$E$3:$U$3000,17,0))</f>
        <v>A01-203</v>
      </c>
      <c r="O1183" s="29">
        <f t="shared" si="182"/>
        <v>6.32</v>
      </c>
      <c r="P1183" s="29">
        <f t="shared" si="183"/>
        <v>0.05</v>
      </c>
      <c r="Q1183" s="26" t="str">
        <f>IF(G1183="","",VLOOKUP(G1183,WMS!$E$3:$G$3000,2,FALSE))</f>
        <v>KAS19071705</v>
      </c>
      <c r="R1183" s="26" t="str">
        <f>IF(G1183="","",VLOOKUP(G1183,WMS!$E$3:$G$3000,3,FALSE))</f>
        <v>KAS1907170501</v>
      </c>
      <c r="S1183" s="17" t="str">
        <f>IF(R1183="","",VLOOKUP(R1183,CUSTOMS!$E$3:$N$2548,2,FALSE))</f>
        <v>6108220090</v>
      </c>
      <c r="T1183" s="17" t="str">
        <f>IF(R1183="","",VLOOKUP(R1183,CUSTOMS!$E$3:$N$2548,3,FALSE))</f>
        <v>化纤针织女丁字裤</v>
      </c>
      <c r="U1183" s="18">
        <f t="shared" si="184"/>
        <v>72</v>
      </c>
      <c r="V1183" s="18" t="str">
        <f>IF(R1183="","",VLOOKUP(R1183,CUSTOMS!$E$3:$N$2548,5,FALSE))</f>
        <v>件</v>
      </c>
      <c r="W1183" s="33">
        <f>IF(R1183="","",VLOOKUP(R1183,CUSTOMS!$E$3:$N$2548,6,FALSE))</f>
        <v>1.24</v>
      </c>
      <c r="X1183" s="33">
        <f t="shared" si="185"/>
        <v>89.28</v>
      </c>
      <c r="Y1183" s="18" t="str">
        <f>IF(R1183="","",VLOOKUP(R1183,CUSTOMS!$E$3:$N$2548,8,FALSE))</f>
        <v>美元</v>
      </c>
      <c r="Z1183" s="18" t="str">
        <f>IF(R1183="","",VLOOKUP(R1183,CUSTOMS!$E$3:$N$2548,9,FALSE))</f>
        <v>中国</v>
      </c>
      <c r="AA1183" s="18" t="str">
        <f>IF(R1183="","",VLOOKUP(R1183,CUSTOMS!$E$3:$N$2548,10,FALSE))</f>
        <v>美国</v>
      </c>
      <c r="AB1183" s="33">
        <f>IF(R1183="","",VLOOKUP(G1183,WMS!$E$3:$T$3000,15,FALSE))</f>
        <v>8.7499999999999994E-2</v>
      </c>
      <c r="AC1183" s="33">
        <f t="shared" si="186"/>
        <v>6.3</v>
      </c>
      <c r="AD1183" s="33" t="str">
        <f>IF(S1183="","",VLOOKUP(S1183,海关监管条件!$A$1:$B$3000,2,FALSE))</f>
        <v>A</v>
      </c>
    </row>
    <row r="1184" spans="1:30">
      <c r="A1184" s="2">
        <v>43692</v>
      </c>
      <c r="B1184" s="2">
        <v>43696</v>
      </c>
      <c r="C1184" s="2" t="s">
        <v>4367</v>
      </c>
      <c r="D1184" s="3" t="s">
        <v>2345</v>
      </c>
      <c r="E1184" s="3" t="s">
        <v>4021</v>
      </c>
      <c r="F1184" s="3" t="s">
        <v>4023</v>
      </c>
      <c r="G1184" s="17" t="str">
        <f t="shared" si="180"/>
        <v>KG-ARI-1906-00178-03878/MIX111319WHITE</v>
      </c>
      <c r="H1184" s="18">
        <f>IF(G1184="","",VLOOKUP(G1184,WMS!$E$3:$Q$3000,7,FALSE))</f>
        <v>144</v>
      </c>
      <c r="I1184" s="18">
        <f>IF(G1184="","",VLOOKUP(G1184,WMS!$E$3:$Q$3000,8,FALSE))</f>
        <v>13.52</v>
      </c>
      <c r="J1184" s="18">
        <f>IF(G1184="","",VLOOKUP(G1184,WMS!$E$3:$Q$3000,13,FALSE))</f>
        <v>8.5999999999999993E-2</v>
      </c>
      <c r="K1184" s="26" t="b">
        <f t="shared" si="181"/>
        <v>1</v>
      </c>
      <c r="L1184" s="7">
        <v>1</v>
      </c>
      <c r="M1184" s="27">
        <f>IF(G1184="","",VLOOKUP(G1184,WMS!$E$3:$U$3000,7,0)*L1184)</f>
        <v>144</v>
      </c>
      <c r="N1184" s="28" t="str">
        <f>IF(G1184="","",VLOOKUP(G1184,WMS!$E$3:$U$3000,17,0))</f>
        <v>A01-203</v>
      </c>
      <c r="O1184" s="29">
        <f t="shared" si="182"/>
        <v>13.52</v>
      </c>
      <c r="P1184" s="29">
        <f t="shared" si="183"/>
        <v>8.5999999999999993E-2</v>
      </c>
      <c r="Q1184" s="26" t="str">
        <f>IF(G1184="","",VLOOKUP(G1184,WMS!$E$3:$G$3000,2,FALSE))</f>
        <v>KAS19071705</v>
      </c>
      <c r="R1184" s="26" t="str">
        <f>IF(G1184="","",VLOOKUP(G1184,WMS!$E$3:$G$3000,3,FALSE))</f>
        <v>KAS1907170502</v>
      </c>
      <c r="S1184" s="17" t="str">
        <f>IF(R1184="","",VLOOKUP(R1184,CUSTOMS!$E$3:$N$2548,2,FALSE))</f>
        <v>6109909040</v>
      </c>
      <c r="T1184" s="17" t="str">
        <f>IF(R1184="","",VLOOKUP(R1184,CUSTOMS!$E$3:$N$2548,3,FALSE))</f>
        <v>化纤针织女短背心</v>
      </c>
      <c r="U1184" s="18">
        <f t="shared" si="184"/>
        <v>144</v>
      </c>
      <c r="V1184" s="18" t="str">
        <f>IF(R1184="","",VLOOKUP(R1184,CUSTOMS!$E$3:$N$2548,5,FALSE))</f>
        <v>件</v>
      </c>
      <c r="W1184" s="33">
        <f>IF(R1184="","",VLOOKUP(R1184,CUSTOMS!$E$3:$N$2548,6,FALSE))</f>
        <v>1.79</v>
      </c>
      <c r="X1184" s="33">
        <f t="shared" si="185"/>
        <v>257.76</v>
      </c>
      <c r="Y1184" s="18" t="str">
        <f>IF(R1184="","",VLOOKUP(R1184,CUSTOMS!$E$3:$N$2548,8,FALSE))</f>
        <v>美元</v>
      </c>
      <c r="Z1184" s="18" t="str">
        <f>IF(R1184="","",VLOOKUP(R1184,CUSTOMS!$E$3:$N$2548,9,FALSE))</f>
        <v>中国</v>
      </c>
      <c r="AA1184" s="18" t="str">
        <f>IF(R1184="","",VLOOKUP(R1184,CUSTOMS!$E$3:$N$2548,10,FALSE))</f>
        <v>美国</v>
      </c>
      <c r="AB1184" s="33">
        <f>IF(R1184="","",VLOOKUP(G1184,WMS!$E$3:$T$3000,15,FALSE))</f>
        <v>8.3333333333333329E-2</v>
      </c>
      <c r="AC1184" s="33">
        <f t="shared" si="186"/>
        <v>12</v>
      </c>
      <c r="AD1184" s="33" t="str">
        <f>IF(S1184="","",VLOOKUP(S1184,海关监管条件!$A$1:$B$3000,2,FALSE))</f>
        <v>无</v>
      </c>
    </row>
    <row r="1185" spans="1:30">
      <c r="A1185" s="2">
        <v>43692</v>
      </c>
      <c r="B1185" s="2">
        <v>43696</v>
      </c>
      <c r="C1185" s="2" t="s">
        <v>4367</v>
      </c>
      <c r="D1185" s="19" t="s">
        <v>2356</v>
      </c>
      <c r="E1185" s="19" t="s">
        <v>4025</v>
      </c>
      <c r="F1185" s="19" t="s">
        <v>4026</v>
      </c>
      <c r="G1185" s="17" t="str">
        <f t="shared" si="180"/>
        <v>KG-ARI-1906-00178-03939/MIX132813BL/OW/OB</v>
      </c>
      <c r="H1185" s="18">
        <f>IF(G1185="","",VLOOKUP(G1185,WMS!$E$3:$Q$3000,7,FALSE))</f>
        <v>216</v>
      </c>
      <c r="I1185" s="18">
        <f>IF(G1185="","",VLOOKUP(G1185,WMS!$E$3:$Q$3000,8,FALSE))</f>
        <v>5.5</v>
      </c>
      <c r="J1185" s="18">
        <f>IF(G1185="","",VLOOKUP(G1185,WMS!$E$3:$Q$3000,13,FALSE))</f>
        <v>4.3999999999999997E-2</v>
      </c>
      <c r="K1185" s="26" t="b">
        <f t="shared" si="181"/>
        <v>1</v>
      </c>
      <c r="L1185" s="7">
        <v>1</v>
      </c>
      <c r="M1185" s="27">
        <f>IF(G1185="","",VLOOKUP(G1185,WMS!$E$3:$U$3000,7,0)*L1185)</f>
        <v>216</v>
      </c>
      <c r="N1185" s="28" t="str">
        <f>IF(G1185="","",VLOOKUP(G1185,WMS!$E$3:$U$3000,17,0))</f>
        <v>A01-103</v>
      </c>
      <c r="O1185" s="29">
        <f t="shared" si="182"/>
        <v>5.5</v>
      </c>
      <c r="P1185" s="29">
        <f t="shared" si="183"/>
        <v>4.3999999999999997E-2</v>
      </c>
      <c r="Q1185" s="26" t="str">
        <f>IF(G1185="","",VLOOKUP(G1185,WMS!$E$3:$G$3000,2,FALSE))</f>
        <v>KAS19071707</v>
      </c>
      <c r="R1185" s="26" t="str">
        <f>IF(G1185="","",VLOOKUP(G1185,WMS!$E$3:$G$3000,3,FALSE))</f>
        <v>KAS1907170701</v>
      </c>
      <c r="S1185" s="17" t="str">
        <f>IF(R1185="","",VLOOKUP(R1185,CUSTOMS!$E$3:$N$2548,2,FALSE))</f>
        <v>6108220090</v>
      </c>
      <c r="T1185" s="17" t="str">
        <f>IF(R1185="","",VLOOKUP(R1185,CUSTOMS!$E$3:$N$2548,3,FALSE))</f>
        <v>化纤针织女内裤</v>
      </c>
      <c r="U1185" s="18">
        <f t="shared" si="184"/>
        <v>216</v>
      </c>
      <c r="V1185" s="18" t="str">
        <f>IF(R1185="","",VLOOKUP(R1185,CUSTOMS!$E$3:$N$2548,5,FALSE))</f>
        <v>件</v>
      </c>
      <c r="W1185" s="33">
        <f>IF(R1185="","",VLOOKUP(R1185,CUSTOMS!$E$3:$N$2548,6,FALSE))</f>
        <v>0.6</v>
      </c>
      <c r="X1185" s="33">
        <f t="shared" si="185"/>
        <v>129.6</v>
      </c>
      <c r="Y1185" s="18" t="str">
        <f>IF(R1185="","",VLOOKUP(R1185,CUSTOMS!$E$3:$N$2548,8,FALSE))</f>
        <v>美元</v>
      </c>
      <c r="Z1185" s="18" t="str">
        <f>IF(R1185="","",VLOOKUP(R1185,CUSTOMS!$E$3:$N$2548,9,FALSE))</f>
        <v>中国</v>
      </c>
      <c r="AA1185" s="18" t="str">
        <f>IF(R1185="","",VLOOKUP(R1185,CUSTOMS!$E$3:$N$2548,10,FALSE))</f>
        <v>美国</v>
      </c>
      <c r="AB1185" s="33">
        <f>IF(R1185="","",VLOOKUP(G1185,WMS!$E$3:$T$3000,15,FALSE))</f>
        <v>1.699074074074074E-2</v>
      </c>
      <c r="AC1185" s="33">
        <f t="shared" si="186"/>
        <v>3.67</v>
      </c>
      <c r="AD1185" s="33" t="str">
        <f>IF(S1185="","",VLOOKUP(S1185,海关监管条件!$A$1:$B$3000,2,FALSE))</f>
        <v>A</v>
      </c>
    </row>
    <row r="1186" spans="1:30">
      <c r="A1186" s="2">
        <v>43692</v>
      </c>
      <c r="B1186" s="2">
        <v>43696</v>
      </c>
      <c r="C1186" s="2" t="s">
        <v>4367</v>
      </c>
      <c r="D1186" s="3" t="s">
        <v>4296</v>
      </c>
      <c r="E1186" s="3" t="s">
        <v>2724</v>
      </c>
      <c r="F1186" s="3" t="s">
        <v>4423</v>
      </c>
      <c r="G1186" s="17" t="str">
        <f t="shared" si="180"/>
        <v>KG-KGT-1808-00016-00614/42283195</v>
      </c>
      <c r="H1186" s="18">
        <f>IF(G1186="","",VLOOKUP(G1186,WMS!$E$3:$Q$3000,7,FALSE))</f>
        <v>180</v>
      </c>
      <c r="I1186" s="18">
        <f>IF(G1186="","",VLOOKUP(G1186,WMS!$E$3:$Q$3000,8,FALSE))</f>
        <v>158</v>
      </c>
      <c r="J1186" s="18">
        <f>IF(G1186="","",VLOOKUP(G1186,WMS!$E$3:$Q$3000,13,FALSE))</f>
        <v>0.78700000000000003</v>
      </c>
      <c r="K1186" s="26" t="b">
        <f t="shared" si="181"/>
        <v>1</v>
      </c>
      <c r="L1186" s="7">
        <v>1</v>
      </c>
      <c r="M1186" s="27">
        <f>IF(G1186="","",VLOOKUP(G1186,WMS!$E$3:$U$3000,7,0)*L1186)</f>
        <v>180</v>
      </c>
      <c r="N1186" s="28" t="str">
        <f>IF(G1186="","",VLOOKUP(G1186,WMS!$E$3:$U$3000,17,0))</f>
        <v>A410</v>
      </c>
      <c r="O1186" s="29">
        <f t="shared" si="182"/>
        <v>158</v>
      </c>
      <c r="P1186" s="29">
        <f t="shared" si="183"/>
        <v>0.78700000000000003</v>
      </c>
      <c r="Q1186" s="26" t="str">
        <f>IF(G1186="","",VLOOKUP(G1186,WMS!$E$3:$G$3000,2,FALSE))</f>
        <v>KAS18091501</v>
      </c>
      <c r="R1186" s="26" t="str">
        <f>IF(G1186="","",VLOOKUP(G1186,WMS!$E$3:$G$3000,3,FALSE))</f>
        <v>KAS1809150101</v>
      </c>
      <c r="S1186" s="17" t="str">
        <f>IF(R1186="","",VLOOKUP(R1186,CUSTOMS!$E$3:$N$2548,2,FALSE))</f>
        <v>3924900000</v>
      </c>
      <c r="T1186" s="17" t="str">
        <f>IF(R1186="","",VLOOKUP(R1186,CUSTOMS!$E$3:$N$2548,3,FALSE))</f>
        <v>塑胶胶篮</v>
      </c>
      <c r="U1186" s="18">
        <f t="shared" si="184"/>
        <v>154</v>
      </c>
      <c r="V1186" s="18" t="str">
        <f>IF(R1186="","",VLOOKUP(R1186,CUSTOMS!$E$3:$N$2548,5,FALSE))</f>
        <v>千克</v>
      </c>
      <c r="W1186" s="33">
        <f>IF(R1186="","",VLOOKUP(R1186,CUSTOMS!$E$3:$N$2548,6,FALSE))</f>
        <v>2</v>
      </c>
      <c r="X1186" s="33">
        <f t="shared" si="185"/>
        <v>308</v>
      </c>
      <c r="Y1186" s="18" t="str">
        <f>IF(R1186="","",VLOOKUP(R1186,CUSTOMS!$E$3:$N$2548,8,FALSE))</f>
        <v>美元</v>
      </c>
      <c r="Z1186" s="18" t="str">
        <f>IF(R1186="","",VLOOKUP(R1186,CUSTOMS!$E$3:$N$2548,9,FALSE))</f>
        <v>中国</v>
      </c>
      <c r="AA1186" s="18" t="str">
        <f>IF(R1186="","",VLOOKUP(R1186,CUSTOMS!$E$3:$N$2548,10,FALSE))</f>
        <v>印度尼西亚</v>
      </c>
      <c r="AB1186" s="33">
        <f>IF(R1186="","",VLOOKUP(G1186,WMS!$E$3:$T$3000,15,FALSE))</f>
        <v>0.85555555555555551</v>
      </c>
      <c r="AC1186" s="33">
        <f t="shared" si="186"/>
        <v>154</v>
      </c>
      <c r="AD1186" s="33" t="str">
        <f>IF(S1186="","",VLOOKUP(S1186,海关监管条件!$A$1:$B$3000,2,FALSE))</f>
        <v xml:space="preserve">A </v>
      </c>
    </row>
    <row r="1187" spans="1:30">
      <c r="A1187" s="2">
        <v>43692</v>
      </c>
      <c r="B1187" s="2">
        <v>43696</v>
      </c>
      <c r="C1187" s="2" t="s">
        <v>4367</v>
      </c>
      <c r="D1187" s="19" t="s">
        <v>347</v>
      </c>
      <c r="E1187" s="19" t="s">
        <v>2772</v>
      </c>
      <c r="F1187" s="19">
        <v>42447375</v>
      </c>
      <c r="G1187" s="17" t="str">
        <f t="shared" si="180"/>
        <v>KG-KGT-1808-00016-00693/42447375</v>
      </c>
      <c r="H1187" s="18">
        <f>IF(G1187="","",VLOOKUP(G1187,WMS!$E$3:$Q$3000,7,FALSE))</f>
        <v>6</v>
      </c>
      <c r="I1187" s="18">
        <f>IF(G1187="","",VLOOKUP(G1187,WMS!$E$3:$Q$3000,8,FALSE))</f>
        <v>3.25</v>
      </c>
      <c r="J1187" s="18">
        <f>IF(G1187="","",VLOOKUP(G1187,WMS!$E$3:$Q$3000,13,FALSE))</f>
        <v>1.7999999999999999E-2</v>
      </c>
      <c r="K1187" s="26" t="b">
        <f t="shared" si="181"/>
        <v>1</v>
      </c>
      <c r="L1187" s="7">
        <v>3</v>
      </c>
      <c r="M1187" s="27">
        <f>IF(G1187="","",VLOOKUP(G1187,WMS!$E$3:$U$3000,7,0)*L1187)</f>
        <v>18</v>
      </c>
      <c r="N1187" s="28" t="str">
        <f>IF(G1187="","",VLOOKUP(G1187,WMS!$E$3:$U$3000,17,0))</f>
        <v>A30-301-202</v>
      </c>
      <c r="O1187" s="29">
        <f t="shared" si="182"/>
        <v>9.75</v>
      </c>
      <c r="P1187" s="29">
        <f t="shared" si="183"/>
        <v>5.3999999999999992E-2</v>
      </c>
      <c r="Q1187" s="26" t="str">
        <f>IF(G1187="","",VLOOKUP(G1187,WMS!$E$3:$G$3000,2,FALSE))</f>
        <v>KAS18111304</v>
      </c>
      <c r="R1187" s="26" t="str">
        <f>IF(G1187="","",VLOOKUP(G1187,WMS!$E$3:$G$3000,3,FALSE))</f>
        <v>KAS1811130404</v>
      </c>
      <c r="S1187" s="17" t="str">
        <f>IF(R1187="","",VLOOKUP(R1187,CUSTOMS!$E$3:$N$2548,2,FALSE))</f>
        <v>6911101900</v>
      </c>
      <c r="T1187" s="17" t="str">
        <f>IF(R1187="","",VLOOKUP(R1187,CUSTOMS!$E$3:$N$2548,3,FALSE))</f>
        <v>日用瓷:壶.罐</v>
      </c>
      <c r="U1187" s="18">
        <f t="shared" si="184"/>
        <v>18</v>
      </c>
      <c r="V1187" s="18" t="str">
        <f>IF(R1187="","",VLOOKUP(R1187,CUSTOMS!$E$3:$N$2548,5,FALSE))</f>
        <v>只</v>
      </c>
      <c r="W1187" s="33">
        <f>IF(R1187="","",VLOOKUP(R1187,CUSTOMS!$E$3:$N$2548,6,FALSE))</f>
        <v>1</v>
      </c>
      <c r="X1187" s="33">
        <f t="shared" si="185"/>
        <v>18</v>
      </c>
      <c r="Y1187" s="18" t="str">
        <f>IF(R1187="","",VLOOKUP(R1187,CUSTOMS!$E$3:$N$2548,8,FALSE))</f>
        <v>港币</v>
      </c>
      <c r="Z1187" s="18" t="str">
        <f>IF(R1187="","",VLOOKUP(R1187,CUSTOMS!$E$3:$N$2548,9,FALSE))</f>
        <v>中国</v>
      </c>
      <c r="AA1187" s="18" t="str">
        <f>IF(R1187="","",VLOOKUP(R1187,CUSTOMS!$E$3:$N$2548,10,FALSE))</f>
        <v>印度尼西亚</v>
      </c>
      <c r="AB1187" s="33">
        <f>IF(R1187="","",VLOOKUP(G1187,WMS!$E$3:$T$3000,15,FALSE))</f>
        <v>0.46</v>
      </c>
      <c r="AC1187" s="33">
        <f t="shared" si="186"/>
        <v>8.2800000000000011</v>
      </c>
      <c r="AD1187" s="33" t="str">
        <f>IF(S1187="","",VLOOKUP(S1187,海关监管条件!$A$1:$B$3000,2,FALSE))</f>
        <v>A</v>
      </c>
    </row>
    <row r="1188" spans="1:30">
      <c r="A1188" s="2">
        <v>43692</v>
      </c>
      <c r="B1188" s="2">
        <v>43696</v>
      </c>
      <c r="C1188" s="2" t="s">
        <v>4367</v>
      </c>
      <c r="D1188" s="19" t="s">
        <v>347</v>
      </c>
      <c r="E1188" s="19" t="s">
        <v>2772</v>
      </c>
      <c r="F1188" s="19">
        <v>42621690</v>
      </c>
      <c r="G1188" s="17" t="str">
        <f t="shared" si="180"/>
        <v>KG-KGT-1808-00016-00693/42621690</v>
      </c>
      <c r="H1188" s="18">
        <f>IF(G1188="","",VLOOKUP(G1188,WMS!$E$3:$Q$3000,7,FALSE))</f>
        <v>6</v>
      </c>
      <c r="I1188" s="18">
        <f>IF(G1188="","",VLOOKUP(G1188,WMS!$E$3:$Q$3000,8,FALSE))</f>
        <v>8.6</v>
      </c>
      <c r="J1188" s="18">
        <f>IF(G1188="","",VLOOKUP(G1188,WMS!$E$3:$Q$3000,13,FALSE))</f>
        <v>3.5999999999999997E-2</v>
      </c>
      <c r="K1188" s="26" t="b">
        <f t="shared" si="181"/>
        <v>1</v>
      </c>
      <c r="L1188" s="7">
        <v>3</v>
      </c>
      <c r="M1188" s="27">
        <f>IF(G1188="","",VLOOKUP(G1188,WMS!$E$3:$U$3000,7,0)*L1188)</f>
        <v>18</v>
      </c>
      <c r="N1188" s="28" t="str">
        <f>IF(G1188="","",VLOOKUP(G1188,WMS!$E$3:$U$3000,17,0))</f>
        <v>A44-301-201-202</v>
      </c>
      <c r="O1188" s="29">
        <f t="shared" si="182"/>
        <v>25.799999999999997</v>
      </c>
      <c r="P1188" s="29">
        <f t="shared" si="183"/>
        <v>0.10799999999999998</v>
      </c>
      <c r="Q1188" s="26" t="str">
        <f>IF(G1188="","",VLOOKUP(G1188,WMS!$E$3:$G$3000,2,FALSE))</f>
        <v>KAS18111302</v>
      </c>
      <c r="R1188" s="26" t="str">
        <f>IF(G1188="","",VLOOKUP(G1188,WMS!$E$3:$G$3000,3,FALSE))</f>
        <v>KAS1811130201</v>
      </c>
      <c r="S1188" s="17" t="str">
        <f>IF(R1188="","",VLOOKUP(R1188,CUSTOMS!$E$3:$N$2548,2,FALSE))</f>
        <v>6913100000</v>
      </c>
      <c r="T1188" s="17" t="str">
        <f>IF(R1188="","",VLOOKUP(R1188,CUSTOMS!$E$3:$N$2548,3,FALSE))</f>
        <v>陈设瓷:花盆.花瓶</v>
      </c>
      <c r="U1188" s="18">
        <f t="shared" si="184"/>
        <v>18</v>
      </c>
      <c r="V1188" s="18" t="str">
        <f>IF(R1188="","",VLOOKUP(R1188,CUSTOMS!$E$3:$N$2548,5,FALSE))</f>
        <v>只</v>
      </c>
      <c r="W1188" s="33">
        <f>IF(R1188="","",VLOOKUP(R1188,CUSTOMS!$E$3:$N$2548,6,FALSE))</f>
        <v>1</v>
      </c>
      <c r="X1188" s="33">
        <f t="shared" si="185"/>
        <v>18</v>
      </c>
      <c r="Y1188" s="18" t="str">
        <f>IF(R1188="","",VLOOKUP(R1188,CUSTOMS!$E$3:$N$2548,8,FALSE))</f>
        <v>港币</v>
      </c>
      <c r="Z1188" s="18" t="str">
        <f>IF(R1188="","",VLOOKUP(R1188,CUSTOMS!$E$3:$N$2548,9,FALSE))</f>
        <v>中国</v>
      </c>
      <c r="AA1188" s="18" t="str">
        <f>IF(R1188="","",VLOOKUP(R1188,CUSTOMS!$E$3:$N$2548,10,FALSE))</f>
        <v>印度尼西亚</v>
      </c>
      <c r="AB1188" s="33">
        <f>IF(R1188="","",VLOOKUP(G1188,WMS!$E$3:$T$3000,15,FALSE))</f>
        <v>1.0999999999999999</v>
      </c>
      <c r="AC1188" s="33">
        <f t="shared" si="186"/>
        <v>19.799999999999997</v>
      </c>
      <c r="AD1188" s="33" t="str">
        <f>IF(S1188="","",VLOOKUP(S1188,海关监管条件!$A$1:$B$3000,2,FALSE))</f>
        <v>无</v>
      </c>
    </row>
    <row r="1189" spans="1:30">
      <c r="A1189" s="2">
        <v>43692</v>
      </c>
      <c r="B1189" s="2">
        <v>43696</v>
      </c>
      <c r="C1189" s="2" t="s">
        <v>4367</v>
      </c>
      <c r="D1189" s="3" t="s">
        <v>347</v>
      </c>
      <c r="E1189" s="3" t="s">
        <v>2770</v>
      </c>
      <c r="F1189" s="3" t="s">
        <v>2798</v>
      </c>
      <c r="G1189" s="17" t="str">
        <f t="shared" si="180"/>
        <v>KG-KGT-1808-00016-00695/42561385</v>
      </c>
      <c r="H1189" s="18">
        <f>IF(G1189="","",VLOOKUP(G1189,WMS!$E$3:$Q$3000,7,FALSE))</f>
        <v>8</v>
      </c>
      <c r="I1189" s="18">
        <f>IF(G1189="","",VLOOKUP(G1189,WMS!$E$3:$Q$3000,8,FALSE))</f>
        <v>8</v>
      </c>
      <c r="J1189" s="18">
        <f>IF(G1189="","",VLOOKUP(G1189,WMS!$E$3:$Q$3000,13,FALSE))</f>
        <v>2.1000000000000001E-2</v>
      </c>
      <c r="K1189" s="26" t="b">
        <f t="shared" si="181"/>
        <v>1</v>
      </c>
      <c r="L1189" s="7">
        <v>4</v>
      </c>
      <c r="M1189" s="27">
        <f>IF(G1189="","",VLOOKUP(G1189,WMS!$E$3:$U$3000,7,0)*L1189)</f>
        <v>32</v>
      </c>
      <c r="N1189" s="28" t="str">
        <f>IF(G1189="","",VLOOKUP(G1189,WMS!$E$3:$U$3000,17,0))</f>
        <v>A34-303-203</v>
      </c>
      <c r="O1189" s="29">
        <f t="shared" si="182"/>
        <v>32</v>
      </c>
      <c r="P1189" s="29">
        <f t="shared" si="183"/>
        <v>8.4000000000000005E-2</v>
      </c>
      <c r="Q1189" s="26" t="str">
        <f>IF(G1189="","",VLOOKUP(G1189,WMS!$E$3:$G$3000,2,FALSE))</f>
        <v>KAS18111304</v>
      </c>
      <c r="R1189" s="26" t="str">
        <f>IF(G1189="","",VLOOKUP(G1189,WMS!$E$3:$G$3000,3,FALSE))</f>
        <v>KAS1811130405</v>
      </c>
      <c r="S1189" s="17" t="str">
        <f>IF(R1189="","",VLOOKUP(R1189,CUSTOMS!$E$3:$N$2548,2,FALSE))</f>
        <v>6911900000</v>
      </c>
      <c r="T1189" s="17" t="str">
        <f>IF(R1189="","",VLOOKUP(R1189,CUSTOMS!$E$3:$N$2548,3,FALSE))</f>
        <v>盥洗用瓷器:口杯.乳液瓶.托盘</v>
      </c>
      <c r="U1189" s="18">
        <f t="shared" si="184"/>
        <v>32</v>
      </c>
      <c r="V1189" s="18" t="str">
        <f>IF(R1189="","",VLOOKUP(R1189,CUSTOMS!$E$3:$N$2548,5,FALSE))</f>
        <v>只</v>
      </c>
      <c r="W1189" s="33">
        <f>IF(R1189="","",VLOOKUP(R1189,CUSTOMS!$E$3:$N$2548,6,FALSE))</f>
        <v>1</v>
      </c>
      <c r="X1189" s="33">
        <f t="shared" si="185"/>
        <v>32</v>
      </c>
      <c r="Y1189" s="18" t="str">
        <f>IF(R1189="","",VLOOKUP(R1189,CUSTOMS!$E$3:$N$2548,8,FALSE))</f>
        <v>港币</v>
      </c>
      <c r="Z1189" s="18" t="str">
        <f>IF(R1189="","",VLOOKUP(R1189,CUSTOMS!$E$3:$N$2548,9,FALSE))</f>
        <v>中国</v>
      </c>
      <c r="AA1189" s="18" t="str">
        <f>IF(R1189="","",VLOOKUP(R1189,CUSTOMS!$E$3:$N$2548,10,FALSE))</f>
        <v>印度尼西亚</v>
      </c>
      <c r="AB1189" s="33">
        <f>IF(R1189="","",VLOOKUP(G1189,WMS!$E$3:$T$3000,15,FALSE))</f>
        <v>0.875</v>
      </c>
      <c r="AC1189" s="33">
        <f t="shared" si="186"/>
        <v>28</v>
      </c>
      <c r="AD1189" s="33" t="str">
        <f>IF(S1189="","",VLOOKUP(S1189,海关监管条件!$A$1:$B$3000,2,FALSE))</f>
        <v>无</v>
      </c>
    </row>
    <row r="1190" spans="1:30">
      <c r="A1190" s="2">
        <v>43693</v>
      </c>
      <c r="B1190" s="2">
        <v>43694</v>
      </c>
      <c r="C1190" s="2" t="s">
        <v>4424</v>
      </c>
      <c r="D1190" s="3" t="s">
        <v>1966</v>
      </c>
      <c r="E1190" s="3" t="s">
        <v>3785</v>
      </c>
      <c r="F1190" s="3">
        <v>41718292</v>
      </c>
      <c r="G1190" s="17" t="str">
        <f t="shared" si="180"/>
        <v>KG-ROB-1905-00121-03251/41718292</v>
      </c>
      <c r="H1190" s="18">
        <f>IF(G1190="","",VLOOKUP(G1190,WMS!$E$3:$Q$3000,7,FALSE))</f>
        <v>6</v>
      </c>
      <c r="I1190" s="18">
        <f>IF(G1190="","",VLOOKUP(G1190,WMS!$E$3:$Q$3000,8,FALSE))</f>
        <v>11.45</v>
      </c>
      <c r="J1190" s="18">
        <f>IF(G1190="","",VLOOKUP(G1190,WMS!$E$3:$Q$3000,13,FALSE))</f>
        <v>5.3999999999999999E-2</v>
      </c>
      <c r="K1190" s="26" t="b">
        <f t="shared" si="181"/>
        <v>1</v>
      </c>
      <c r="L1190" s="7">
        <v>250</v>
      </c>
      <c r="M1190" s="27">
        <f>IF(G1190="","",VLOOKUP(G1190,WMS!$E$3:$U$3000,7,0)*L1190)</f>
        <v>1500</v>
      </c>
      <c r="N1190" s="28" t="str">
        <f>IF(G1190="","",VLOOKUP(G1190,WMS!$E$3:$U$3000,17,0))</f>
        <v>A424</v>
      </c>
      <c r="O1190" s="29">
        <f t="shared" si="182"/>
        <v>2862.5</v>
      </c>
      <c r="P1190" s="29">
        <f t="shared" si="183"/>
        <v>13.5</v>
      </c>
      <c r="Q1190" s="26" t="str">
        <f>IF(G1190="","",VLOOKUP(G1190,WMS!$E$3:$G$3000,2,FALSE))</f>
        <v>KAS19051604</v>
      </c>
      <c r="R1190" s="26" t="str">
        <f>IF(G1190="","",VLOOKUP(G1190,WMS!$E$3:$G$3000,3,FALSE))</f>
        <v>KAS1905160402</v>
      </c>
      <c r="S1190" s="17" t="str">
        <f>IF(R1190="","",VLOOKUP(R1190,CUSTOMS!$E$3:$N$2548,2,FALSE))</f>
        <v>9403200000</v>
      </c>
      <c r="T1190" s="17" t="str">
        <f>IF(R1190="","",VLOOKUP(R1190,CUSTOMS!$E$3:$N$2548,3,FALSE))</f>
        <v>铁制毛巾架</v>
      </c>
      <c r="U1190" s="18">
        <f t="shared" si="184"/>
        <v>1500</v>
      </c>
      <c r="V1190" s="18" t="str">
        <f>IF(R1190="","",VLOOKUP(R1190,CUSTOMS!$E$3:$N$2548,5,FALSE))</f>
        <v>只</v>
      </c>
      <c r="W1190" s="33">
        <f>IF(R1190="","",VLOOKUP(R1190,CUSTOMS!$E$3:$N$2548,6,FALSE))</f>
        <v>5.49</v>
      </c>
      <c r="X1190" s="33">
        <f t="shared" si="185"/>
        <v>8235</v>
      </c>
      <c r="Y1190" s="18" t="str">
        <f>IF(R1190="","",VLOOKUP(R1190,CUSTOMS!$E$3:$N$2548,8,FALSE))</f>
        <v>美元</v>
      </c>
      <c r="Z1190" s="18" t="str">
        <f>IF(R1190="","",VLOOKUP(R1190,CUSTOMS!$E$3:$N$2548,9,FALSE))</f>
        <v>中国</v>
      </c>
      <c r="AA1190" s="18" t="str">
        <f>IF(R1190="","",VLOOKUP(R1190,CUSTOMS!$E$3:$N$2548,10,FALSE))</f>
        <v>泰国</v>
      </c>
      <c r="AB1190" s="33">
        <f>IF(R1190="","",VLOOKUP(G1190,WMS!$E$3:$T$3000,15,FALSE))</f>
        <v>1.6216666666666666</v>
      </c>
      <c r="AC1190" s="33">
        <f t="shared" si="186"/>
        <v>2432.5</v>
      </c>
      <c r="AD1190" s="33" t="str">
        <f>IF(S1190="","",VLOOKUP(S1190,海关监管条件!$A$1:$B$3000,2,FALSE))</f>
        <v xml:space="preserve">无 </v>
      </c>
    </row>
    <row r="1191" spans="1:30">
      <c r="A1191" s="2">
        <v>43693</v>
      </c>
      <c r="B1191" s="2">
        <v>43694</v>
      </c>
      <c r="C1191" s="2" t="s">
        <v>4424</v>
      </c>
      <c r="D1191" s="3" t="s">
        <v>1926</v>
      </c>
      <c r="E1191" s="3" t="s">
        <v>3774</v>
      </c>
      <c r="F1191" s="3" t="s">
        <v>3634</v>
      </c>
      <c r="G1191" s="17" t="str">
        <f t="shared" si="180"/>
        <v>KG-ROB-1905-00132-03168/41904534</v>
      </c>
      <c r="H1191" s="18">
        <f>IF(G1191="","",VLOOKUP(G1191,WMS!$E$3:$Q$3000,7,FALSE))</f>
        <v>192</v>
      </c>
      <c r="I1191" s="18">
        <f>IF(G1191="","",VLOOKUP(G1191,WMS!$E$3:$Q$3000,8,FALSE))</f>
        <v>5.5</v>
      </c>
      <c r="J1191" s="18">
        <f>IF(G1191="","",VLOOKUP(G1191,WMS!$E$3:$Q$3000,13,FALSE))</f>
        <v>1.2999999999999999E-2</v>
      </c>
      <c r="K1191" s="26" t="b">
        <f t="shared" si="181"/>
        <v>1</v>
      </c>
      <c r="L1191" s="7">
        <v>166</v>
      </c>
      <c r="M1191" s="27">
        <f>IF(G1191="","",VLOOKUP(G1191,WMS!$E$3:$U$3000,7,0)*L1191)</f>
        <v>31872</v>
      </c>
      <c r="N1191" s="28" t="str">
        <f>IF(G1191="","",VLOOKUP(G1191,WMS!$E$3:$U$3000,17,0))</f>
        <v>A107</v>
      </c>
      <c r="O1191" s="29">
        <f t="shared" si="182"/>
        <v>913</v>
      </c>
      <c r="P1191" s="29">
        <f t="shared" si="183"/>
        <v>2.1579999999999999</v>
      </c>
      <c r="Q1191" s="26" t="str">
        <f>IF(G1191="","",VLOOKUP(G1191,WMS!$E$3:$G$3000,2,FALSE))</f>
        <v>KAS19051501</v>
      </c>
      <c r="R1191" s="26" t="str">
        <f>IF(G1191="","",VLOOKUP(G1191,WMS!$E$3:$G$3000,3,FALSE))</f>
        <v>KAS1905150101</v>
      </c>
      <c r="S1191" s="17" t="str">
        <f>IF(R1191="","",VLOOKUP(R1191,CUSTOMS!$E$3:$N$2548,2,FALSE))</f>
        <v>8215990000</v>
      </c>
      <c r="T1191" s="17" t="str">
        <f>IF(R1191="","",VLOOKUP(R1191,CUSTOMS!$E$3:$N$2548,3,FALSE))</f>
        <v>餐厨用具</v>
      </c>
      <c r="U1191" s="18">
        <f t="shared" si="184"/>
        <v>31872</v>
      </c>
      <c r="V1191" s="18" t="str">
        <f>IF(R1191="","",VLOOKUP(R1191,CUSTOMS!$E$3:$N$2548,5,FALSE))</f>
        <v>把</v>
      </c>
      <c r="W1191" s="33">
        <f>IF(R1191="","",VLOOKUP(R1191,CUSTOMS!$E$3:$N$2548,6,FALSE))</f>
        <v>0.08</v>
      </c>
      <c r="X1191" s="33">
        <f t="shared" si="185"/>
        <v>2549.7600000000002</v>
      </c>
      <c r="Y1191" s="18" t="str">
        <f>IF(R1191="","",VLOOKUP(R1191,CUSTOMS!$E$3:$N$2548,8,FALSE))</f>
        <v>美元</v>
      </c>
      <c r="Z1191" s="18" t="str">
        <f>IF(R1191="","",VLOOKUP(R1191,CUSTOMS!$E$3:$N$2548,9,FALSE))</f>
        <v>中国</v>
      </c>
      <c r="AA1191" s="18" t="str">
        <f>IF(R1191="","",VLOOKUP(R1191,CUSTOMS!$E$3:$N$2548,10,FALSE))</f>
        <v>泰国</v>
      </c>
      <c r="AB1191" s="33">
        <f>IF(R1191="","",VLOOKUP(G1191,WMS!$E$3:$T$3000,15,FALSE))</f>
        <v>2.6041666666666668E-2</v>
      </c>
      <c r="AC1191" s="33">
        <f t="shared" si="186"/>
        <v>830</v>
      </c>
      <c r="AD1191" s="33" t="str">
        <f>IF(S1191="","",VLOOKUP(S1191,海关监管条件!$A$1:$B$3000,2,FALSE))</f>
        <v>A</v>
      </c>
    </row>
    <row r="1192" spans="1:30">
      <c r="A1192" s="2">
        <v>43693</v>
      </c>
      <c r="B1192" s="2">
        <v>43694</v>
      </c>
      <c r="C1192" s="2" t="s">
        <v>4424</v>
      </c>
      <c r="D1192" s="3" t="s">
        <v>1926</v>
      </c>
      <c r="E1192" s="3" t="s">
        <v>3774</v>
      </c>
      <c r="F1192" s="3" t="s">
        <v>4425</v>
      </c>
      <c r="G1192" s="17" t="str">
        <f t="shared" si="180"/>
        <v>KG-ROB-1905-00132-03168/41904558</v>
      </c>
      <c r="H1192" s="18">
        <f>IF(G1192="","",VLOOKUP(G1192,WMS!$E$3:$Q$3000,7,FALSE))</f>
        <v>180</v>
      </c>
      <c r="I1192" s="18">
        <f>IF(G1192="","",VLOOKUP(G1192,WMS!$E$3:$Q$3000,8,FALSE))</f>
        <v>7.05</v>
      </c>
      <c r="J1192" s="18">
        <f>IF(G1192="","",VLOOKUP(G1192,WMS!$E$3:$Q$3000,13,FALSE))</f>
        <v>0.03</v>
      </c>
      <c r="K1192" s="26" t="b">
        <f t="shared" si="181"/>
        <v>1</v>
      </c>
      <c r="L1192" s="7">
        <v>167</v>
      </c>
      <c r="M1192" s="27">
        <f>IF(G1192="","",VLOOKUP(G1192,WMS!$E$3:$U$3000,7,0)*L1192)</f>
        <v>30060</v>
      </c>
      <c r="N1192" s="28" t="str">
        <f>IF(G1192="","",VLOOKUP(G1192,WMS!$E$3:$U$3000,17,0))</f>
        <v>A410</v>
      </c>
      <c r="O1192" s="29">
        <f t="shared" si="182"/>
        <v>1177.3499999999999</v>
      </c>
      <c r="P1192" s="29">
        <f t="shared" si="183"/>
        <v>5.01</v>
      </c>
      <c r="Q1192" s="26" t="str">
        <f>IF(G1192="","",VLOOKUP(G1192,WMS!$E$3:$G$3000,2,FALSE))</f>
        <v>KAS19051501</v>
      </c>
      <c r="R1192" s="26" t="str">
        <f>IF(G1192="","",VLOOKUP(G1192,WMS!$E$3:$G$3000,3,FALSE))</f>
        <v>KAS1905150101</v>
      </c>
      <c r="S1192" s="17" t="str">
        <f>IF(R1192="","",VLOOKUP(R1192,CUSTOMS!$E$3:$N$2548,2,FALSE))</f>
        <v>8215990000</v>
      </c>
      <c r="T1192" s="17" t="str">
        <f>IF(R1192="","",VLOOKUP(R1192,CUSTOMS!$E$3:$N$2548,3,FALSE))</f>
        <v>餐厨用具</v>
      </c>
      <c r="U1192" s="18">
        <f t="shared" si="184"/>
        <v>30060</v>
      </c>
      <c r="V1192" s="18" t="str">
        <f>IF(R1192="","",VLOOKUP(R1192,CUSTOMS!$E$3:$N$2548,5,FALSE))</f>
        <v>把</v>
      </c>
      <c r="W1192" s="33">
        <f>IF(R1192="","",VLOOKUP(R1192,CUSTOMS!$E$3:$N$2548,6,FALSE))</f>
        <v>0.08</v>
      </c>
      <c r="X1192" s="33">
        <f t="shared" si="185"/>
        <v>2404.8000000000002</v>
      </c>
      <c r="Y1192" s="18" t="str">
        <f>IF(R1192="","",VLOOKUP(R1192,CUSTOMS!$E$3:$N$2548,8,FALSE))</f>
        <v>美元</v>
      </c>
      <c r="Z1192" s="18" t="str">
        <f>IF(R1192="","",VLOOKUP(R1192,CUSTOMS!$E$3:$N$2548,9,FALSE))</f>
        <v>中国</v>
      </c>
      <c r="AA1192" s="18" t="str">
        <f>IF(R1192="","",VLOOKUP(R1192,CUSTOMS!$E$3:$N$2548,10,FALSE))</f>
        <v>泰国</v>
      </c>
      <c r="AB1192" s="33">
        <f>IF(R1192="","",VLOOKUP(G1192,WMS!$E$3:$T$3000,15,FALSE))</f>
        <v>3.6388888888888887E-2</v>
      </c>
      <c r="AC1192" s="33">
        <f t="shared" si="186"/>
        <v>1093.8499999999999</v>
      </c>
      <c r="AD1192" s="33" t="str">
        <f>IF(S1192="","",VLOOKUP(S1192,海关监管条件!$A$1:$B$3000,2,FALSE))</f>
        <v>A</v>
      </c>
    </row>
    <row r="1193" spans="1:30">
      <c r="A1193" s="2">
        <v>43693</v>
      </c>
      <c r="B1193" s="2">
        <v>43694</v>
      </c>
      <c r="C1193" s="2" t="s">
        <v>4424</v>
      </c>
      <c r="D1193" s="3" t="s">
        <v>1926</v>
      </c>
      <c r="E1193" s="3" t="s">
        <v>3774</v>
      </c>
      <c r="F1193" s="3" t="s">
        <v>4426</v>
      </c>
      <c r="G1193" s="17" t="str">
        <f t="shared" si="180"/>
        <v>KG-ROB-1905-00132-03168/42477259</v>
      </c>
      <c r="H1193" s="18">
        <f>IF(G1193="","",VLOOKUP(G1193,WMS!$E$3:$Q$3000,7,FALSE))</f>
        <v>72</v>
      </c>
      <c r="I1193" s="18">
        <f>IF(G1193="","",VLOOKUP(G1193,WMS!$E$3:$Q$3000,8,FALSE))</f>
        <v>3.65</v>
      </c>
      <c r="J1193" s="18">
        <f>IF(G1193="","",VLOOKUP(G1193,WMS!$E$3:$Q$3000,13,FALSE))</f>
        <v>1.2E-2</v>
      </c>
      <c r="K1193" s="26" t="b">
        <f t="shared" si="181"/>
        <v>1</v>
      </c>
      <c r="L1193" s="7">
        <v>36</v>
      </c>
      <c r="M1193" s="27">
        <f>IF(G1193="","",VLOOKUP(G1193,WMS!$E$3:$U$3000,7,0)*L1193)</f>
        <v>2592</v>
      </c>
      <c r="N1193" s="28" t="str">
        <f>IF(G1193="","",VLOOKUP(G1193,WMS!$E$3:$U$3000,17,0))</f>
        <v>A410</v>
      </c>
      <c r="O1193" s="29">
        <f t="shared" si="182"/>
        <v>131.4</v>
      </c>
      <c r="P1193" s="29">
        <f t="shared" si="183"/>
        <v>0.432</v>
      </c>
      <c r="Q1193" s="26" t="str">
        <f>IF(G1193="","",VLOOKUP(G1193,WMS!$E$3:$G$3000,2,FALSE))</f>
        <v>KAS19051501</v>
      </c>
      <c r="R1193" s="26" t="str">
        <f>IF(G1193="","",VLOOKUP(G1193,WMS!$E$3:$G$3000,3,FALSE))</f>
        <v>KAS1905150103</v>
      </c>
      <c r="S1193" s="17" t="str">
        <f>IF(R1193="","",VLOOKUP(R1193,CUSTOMS!$E$3:$N$2548,2,FALSE))</f>
        <v>8215990000</v>
      </c>
      <c r="T1193" s="17" t="str">
        <f>IF(R1193="","",VLOOKUP(R1193,CUSTOMS!$E$3:$N$2548,3,FALSE))</f>
        <v>餐厨用具</v>
      </c>
      <c r="U1193" s="18">
        <f t="shared" si="184"/>
        <v>2592</v>
      </c>
      <c r="V1193" s="18" t="str">
        <f>IF(R1193="","",VLOOKUP(R1193,CUSTOMS!$E$3:$N$2548,5,FALSE))</f>
        <v>把</v>
      </c>
      <c r="W1193" s="33">
        <f>IF(R1193="","",VLOOKUP(R1193,CUSTOMS!$E$3:$N$2548,6,FALSE))</f>
        <v>0.16</v>
      </c>
      <c r="X1193" s="33">
        <f t="shared" si="185"/>
        <v>414.72</v>
      </c>
      <c r="Y1193" s="18" t="str">
        <f>IF(R1193="","",VLOOKUP(R1193,CUSTOMS!$E$3:$N$2548,8,FALSE))</f>
        <v>美元</v>
      </c>
      <c r="Z1193" s="18" t="str">
        <f>IF(R1193="","",VLOOKUP(R1193,CUSTOMS!$E$3:$N$2548,9,FALSE))</f>
        <v>中国</v>
      </c>
      <c r="AA1193" s="18" t="str">
        <f>IF(R1193="","",VLOOKUP(R1193,CUSTOMS!$E$3:$N$2548,10,FALSE))</f>
        <v>泰国</v>
      </c>
      <c r="AB1193" s="33">
        <f>IF(R1193="","",VLOOKUP(G1193,WMS!$E$3:$T$3000,15,FALSE))</f>
        <v>4.3055555555555555E-2</v>
      </c>
      <c r="AC1193" s="33">
        <f t="shared" si="186"/>
        <v>111.6</v>
      </c>
      <c r="AD1193" s="33" t="str">
        <f>IF(S1193="","",VLOOKUP(S1193,海关监管条件!$A$1:$B$3000,2,FALSE))</f>
        <v>A</v>
      </c>
    </row>
    <row r="1194" spans="1:30">
      <c r="A1194" s="2">
        <v>43693</v>
      </c>
      <c r="B1194" s="2">
        <v>43694</v>
      </c>
      <c r="C1194" s="2" t="s">
        <v>4424</v>
      </c>
      <c r="D1194" s="19" t="s">
        <v>2001</v>
      </c>
      <c r="E1194" s="19" t="s">
        <v>3806</v>
      </c>
      <c r="F1194" s="19">
        <v>42431770</v>
      </c>
      <c r="G1194" s="17" t="str">
        <f t="shared" si="180"/>
        <v>KG-ROB-1905-00132-03170/42431770</v>
      </c>
      <c r="H1194" s="18">
        <f>IF(G1194="","",VLOOKUP(G1194,WMS!$E$3:$Q$3000,7,FALSE))</f>
        <v>6</v>
      </c>
      <c r="I1194" s="18">
        <f>IF(G1194="","",VLOOKUP(G1194,WMS!$E$3:$Q$3000,8,FALSE))</f>
        <v>4.5</v>
      </c>
      <c r="J1194" s="18">
        <f>IF(G1194="","",VLOOKUP(G1194,WMS!$E$3:$Q$3000,13,FALSE))</f>
        <v>1.7000000000000001E-2</v>
      </c>
      <c r="K1194" s="26" t="b">
        <f t="shared" si="181"/>
        <v>1</v>
      </c>
      <c r="L1194" s="7">
        <v>67</v>
      </c>
      <c r="M1194" s="27">
        <f>IF(G1194="","",VLOOKUP(G1194,WMS!$E$3:$U$3000,7,0)*L1194)</f>
        <v>402</v>
      </c>
      <c r="N1194" s="28" t="str">
        <f>IF(G1194="","",VLOOKUP(G1194,WMS!$E$3:$U$3000,17,0))</f>
        <v>A13-303</v>
      </c>
      <c r="O1194" s="29">
        <f t="shared" si="182"/>
        <v>301.5</v>
      </c>
      <c r="P1194" s="29">
        <f t="shared" si="183"/>
        <v>1.139</v>
      </c>
      <c r="Q1194" s="26" t="str">
        <f>IF(G1194="","",VLOOKUP(G1194,WMS!$E$3:$G$3000,2,FALSE))</f>
        <v>KAS19052104</v>
      </c>
      <c r="R1194" s="26" t="str">
        <f>IF(G1194="","",VLOOKUP(G1194,WMS!$E$3:$G$3000,3,FALSE))</f>
        <v>KAS1905210404</v>
      </c>
      <c r="S1194" s="17" t="str">
        <f>IF(R1194="","",VLOOKUP(R1194,CUSTOMS!$E$3:$N$2548,2,FALSE))</f>
        <v>8423100000</v>
      </c>
      <c r="T1194" s="17" t="str">
        <f>IF(R1194="","",VLOOKUP(R1194,CUSTOMS!$E$3:$N$2548,3,FALSE))</f>
        <v>厨房秤</v>
      </c>
      <c r="U1194" s="18">
        <f t="shared" si="184"/>
        <v>402</v>
      </c>
      <c r="V1194" s="18" t="str">
        <f>IF(R1194="","",VLOOKUP(R1194,CUSTOMS!$E$3:$N$2548,5,FALSE))</f>
        <v>台</v>
      </c>
      <c r="W1194" s="33">
        <f>IF(R1194="","",VLOOKUP(R1194,CUSTOMS!$E$3:$N$2548,6,FALSE))</f>
        <v>6.91</v>
      </c>
      <c r="X1194" s="33">
        <f t="shared" si="185"/>
        <v>2777.82</v>
      </c>
      <c r="Y1194" s="18" t="str">
        <f>IF(R1194="","",VLOOKUP(R1194,CUSTOMS!$E$3:$N$2548,8,FALSE))</f>
        <v>美元</v>
      </c>
      <c r="Z1194" s="18" t="str">
        <f>IF(R1194="","",VLOOKUP(R1194,CUSTOMS!$E$3:$N$2548,9,FALSE))</f>
        <v>中国</v>
      </c>
      <c r="AA1194" s="18" t="str">
        <f>IF(R1194="","",VLOOKUP(R1194,CUSTOMS!$E$3:$N$2548,10,FALSE))</f>
        <v>泰国</v>
      </c>
      <c r="AB1194" s="33">
        <f>IF(R1194="","",VLOOKUP(G1194,WMS!$E$3:$T$3000,15,FALSE))</f>
        <v>0.53333333333333333</v>
      </c>
      <c r="AC1194" s="33">
        <f t="shared" si="186"/>
        <v>214.4</v>
      </c>
      <c r="AD1194" s="33" t="str">
        <f>IF(S1194="","",VLOOKUP(S1194,海关监管条件!$A$1:$B$3000,2,FALSE))</f>
        <v xml:space="preserve">无 </v>
      </c>
    </row>
    <row r="1195" spans="1:30">
      <c r="A1195" s="2">
        <v>43693</v>
      </c>
      <c r="B1195" s="2">
        <v>43694</v>
      </c>
      <c r="C1195" s="2" t="s">
        <v>4424</v>
      </c>
      <c r="D1195" s="19" t="s">
        <v>1932</v>
      </c>
      <c r="E1195" s="19" t="s">
        <v>3778</v>
      </c>
      <c r="F1195" s="19">
        <v>41527283</v>
      </c>
      <c r="G1195" s="17" t="str">
        <f t="shared" si="180"/>
        <v>KG-ROB-1905-00132-03175/41527283</v>
      </c>
      <c r="H1195" s="18">
        <f>IF(G1195="","",VLOOKUP(G1195,WMS!$E$3:$Q$3000,7,FALSE))</f>
        <v>16</v>
      </c>
      <c r="I1195" s="18">
        <f>IF(G1195="","",VLOOKUP(G1195,WMS!$E$3:$Q$3000,8,FALSE))</f>
        <v>2.4</v>
      </c>
      <c r="J1195" s="18">
        <f>IF(G1195="","",VLOOKUP(G1195,WMS!$E$3:$Q$3000,13,FALSE))</f>
        <v>2.8000000000000001E-2</v>
      </c>
      <c r="K1195" s="26" t="b">
        <f t="shared" si="181"/>
        <v>1</v>
      </c>
      <c r="L1195" s="7">
        <v>63</v>
      </c>
      <c r="M1195" s="27">
        <f>IF(G1195="","",VLOOKUP(G1195,WMS!$E$3:$U$3000,7,0)*L1195)</f>
        <v>1008</v>
      </c>
      <c r="N1195" s="28" t="str">
        <f>IF(G1195="","",VLOOKUP(G1195,WMS!$E$3:$U$3000,17,0))</f>
        <v>A403</v>
      </c>
      <c r="O1195" s="29">
        <f t="shared" si="182"/>
        <v>151.19999999999999</v>
      </c>
      <c r="P1195" s="29">
        <f t="shared" si="183"/>
        <v>1.764</v>
      </c>
      <c r="Q1195" s="26" t="str">
        <f>IF(G1195="","",VLOOKUP(G1195,WMS!$E$3:$G$3000,2,FALSE))</f>
        <v>KAS19051503</v>
      </c>
      <c r="R1195" s="26" t="str">
        <f>IF(G1195="","",VLOOKUP(G1195,WMS!$E$3:$G$3000,3,FALSE))</f>
        <v>KAS1905150303</v>
      </c>
      <c r="S1195" s="17" t="str">
        <f>IF(R1195="","",VLOOKUP(R1195,CUSTOMS!$E$3:$N$2548,2,FALSE))</f>
        <v>8205510000</v>
      </c>
      <c r="T1195" s="17" t="str">
        <f>IF(R1195="","",VLOOKUP(R1195,CUSTOMS!$E$3:$N$2548,3,FALSE))</f>
        <v>四面刨</v>
      </c>
      <c r="U1195" s="18">
        <f t="shared" si="184"/>
        <v>1008</v>
      </c>
      <c r="V1195" s="18" t="str">
        <f>IF(R1195="","",VLOOKUP(R1195,CUSTOMS!$E$3:$N$2548,5,FALSE))</f>
        <v>个</v>
      </c>
      <c r="W1195" s="33">
        <f>IF(R1195="","",VLOOKUP(R1195,CUSTOMS!$E$3:$N$2548,6,FALSE))</f>
        <v>0.6</v>
      </c>
      <c r="X1195" s="33">
        <f t="shared" si="185"/>
        <v>604.79999999999995</v>
      </c>
      <c r="Y1195" s="18" t="str">
        <f>IF(R1195="","",VLOOKUP(R1195,CUSTOMS!$E$3:$N$2548,8,FALSE))</f>
        <v>美元</v>
      </c>
      <c r="Z1195" s="18" t="str">
        <f>IF(R1195="","",VLOOKUP(R1195,CUSTOMS!$E$3:$N$2548,9,FALSE))</f>
        <v>中国</v>
      </c>
      <c r="AA1195" s="18" t="str">
        <f>IF(R1195="","",VLOOKUP(R1195,CUSTOMS!$E$3:$N$2548,10,FALSE))</f>
        <v>泰国</v>
      </c>
      <c r="AB1195" s="33">
        <f>IF(R1195="","",VLOOKUP(G1195,WMS!$E$3:$T$3000,15,FALSE))</f>
        <v>0.11687500000000001</v>
      </c>
      <c r="AC1195" s="33">
        <f t="shared" si="186"/>
        <v>117.81</v>
      </c>
      <c r="AD1195" s="33" t="str">
        <f>IF(S1195="","",VLOOKUP(S1195,海关监管条件!$A$1:$B$3000,2,FALSE))</f>
        <v xml:space="preserve">无 </v>
      </c>
    </row>
    <row r="1196" spans="1:30">
      <c r="A1196" s="2">
        <v>43693</v>
      </c>
      <c r="B1196" s="2">
        <v>43694</v>
      </c>
      <c r="C1196" s="2" t="s">
        <v>4427</v>
      </c>
      <c r="D1196" s="19" t="s">
        <v>1079</v>
      </c>
      <c r="E1196" s="19" t="s">
        <v>3338</v>
      </c>
      <c r="F1196" s="19">
        <v>42022879</v>
      </c>
      <c r="G1196" s="17" t="str">
        <f t="shared" si="180"/>
        <v>KG-ROB-1901-00064-01535/42022879</v>
      </c>
      <c r="H1196" s="18">
        <f>IF(G1196="","",VLOOKUP(G1196,WMS!$E$3:$Q$3000,7,FALSE))</f>
        <v>72</v>
      </c>
      <c r="I1196" s="18">
        <f>IF(G1196="","",VLOOKUP(G1196,WMS!$E$3:$Q$3000,8,FALSE))</f>
        <v>4.6500000000000004</v>
      </c>
      <c r="J1196" s="18">
        <f>IF(G1196="","",VLOOKUP(G1196,WMS!$E$3:$Q$3000,13,FALSE))</f>
        <v>4.0000000000000001E-3</v>
      </c>
      <c r="K1196" s="26" t="b">
        <f t="shared" si="181"/>
        <v>1</v>
      </c>
      <c r="L1196" s="7">
        <v>9</v>
      </c>
      <c r="M1196" s="27">
        <f>IF(G1196="","",VLOOKUP(G1196,WMS!$E$3:$U$3000,7,0)*L1196)</f>
        <v>648</v>
      </c>
      <c r="N1196" s="28" t="str">
        <f>IF(G1196="","",VLOOKUP(G1196,WMS!$E$3:$U$3000,17,0))</f>
        <v>A14-102</v>
      </c>
      <c r="O1196" s="29">
        <f t="shared" si="182"/>
        <v>41.85</v>
      </c>
      <c r="P1196" s="29">
        <f t="shared" si="183"/>
        <v>3.6000000000000004E-2</v>
      </c>
      <c r="Q1196" s="26" t="str">
        <f>IF(G1196="","",VLOOKUP(G1196,WMS!$E$3:$G$3000,2,FALSE))</f>
        <v>KAS19011805</v>
      </c>
      <c r="R1196" s="26" t="str">
        <f>IF(G1196="","",VLOOKUP(G1196,WMS!$E$3:$G$3000,3,FALSE))</f>
        <v>KAS1901180502</v>
      </c>
      <c r="S1196" s="17" t="str">
        <f>IF(R1196="","",VLOOKUP(R1196,CUSTOMS!$E$3:$N$2548,2,FALSE))</f>
        <v>8215990000</v>
      </c>
      <c r="T1196" s="17" t="str">
        <f>IF(R1196="","",VLOOKUP(R1196,CUSTOMS!$E$3:$N$2548,3,FALSE))</f>
        <v>餐厨用具</v>
      </c>
      <c r="U1196" s="18">
        <f t="shared" si="184"/>
        <v>648</v>
      </c>
      <c r="V1196" s="18" t="str">
        <f>IF(R1196="","",VLOOKUP(R1196,CUSTOMS!$E$3:$N$2548,5,FALSE))</f>
        <v>把</v>
      </c>
      <c r="W1196" s="33">
        <f>IF(R1196="","",VLOOKUP(R1196,CUSTOMS!$E$3:$N$2548,6,FALSE))</f>
        <v>0.25</v>
      </c>
      <c r="X1196" s="33">
        <f t="shared" si="185"/>
        <v>162</v>
      </c>
      <c r="Y1196" s="18" t="str">
        <f>IF(R1196="","",VLOOKUP(R1196,CUSTOMS!$E$3:$N$2548,8,FALSE))</f>
        <v>美元</v>
      </c>
      <c r="Z1196" s="18" t="str">
        <f>IF(R1196="","",VLOOKUP(R1196,CUSTOMS!$E$3:$N$2548,9,FALSE))</f>
        <v>中国</v>
      </c>
      <c r="AA1196" s="18" t="str">
        <f>IF(R1196="","",VLOOKUP(R1196,CUSTOMS!$E$3:$N$2548,10,FALSE))</f>
        <v>泰国</v>
      </c>
      <c r="AB1196" s="33">
        <f>IF(R1196="","",VLOOKUP(G1196,WMS!$E$3:$T$3000,15,FALSE))</f>
        <v>5.6944444444444443E-2</v>
      </c>
      <c r="AC1196" s="33">
        <f t="shared" si="186"/>
        <v>36.9</v>
      </c>
      <c r="AD1196" s="33" t="str">
        <f>IF(S1196="","",VLOOKUP(S1196,海关监管条件!$A$1:$B$3000,2,FALSE))</f>
        <v>A</v>
      </c>
    </row>
    <row r="1197" spans="1:30">
      <c r="A1197" s="2">
        <v>43693</v>
      </c>
      <c r="B1197" s="2">
        <v>43694</v>
      </c>
      <c r="C1197" s="2" t="s">
        <v>4427</v>
      </c>
      <c r="D1197" s="19" t="s">
        <v>1716</v>
      </c>
      <c r="E1197" s="19" t="s">
        <v>3688</v>
      </c>
      <c r="F1197" s="19">
        <v>42627081</v>
      </c>
      <c r="G1197" s="17" t="str">
        <f t="shared" si="180"/>
        <v>KG-ROB-1903-00091-02963 /42627081</v>
      </c>
      <c r="H1197" s="18">
        <f>IF(G1197="","",VLOOKUP(G1197,WMS!$E$3:$Q$3000,7,FALSE))</f>
        <v>4</v>
      </c>
      <c r="I1197" s="18">
        <f>IF(G1197="","",VLOOKUP(G1197,WMS!$E$3:$Q$3000,8,FALSE))</f>
        <v>8.3000000000000007</v>
      </c>
      <c r="J1197" s="18">
        <f>IF(G1197="","",VLOOKUP(G1197,WMS!$E$3:$Q$3000,13,FALSE))</f>
        <v>0.14000000000000001</v>
      </c>
      <c r="K1197" s="26" t="b">
        <f t="shared" si="181"/>
        <v>1</v>
      </c>
      <c r="L1197" s="7">
        <v>169</v>
      </c>
      <c r="M1197" s="27">
        <f>IF(G1197="","",VLOOKUP(G1197,WMS!$E$3:$U$3000,7,0)*L1197)</f>
        <v>676</v>
      </c>
      <c r="N1197" s="28" t="str">
        <f>IF(G1197="","",VLOOKUP(G1197,WMS!$E$3:$U$3000,17,0))</f>
        <v>A424</v>
      </c>
      <c r="O1197" s="29">
        <f t="shared" si="182"/>
        <v>1402.7</v>
      </c>
      <c r="P1197" s="29">
        <f t="shared" si="183"/>
        <v>23.660000000000004</v>
      </c>
      <c r="Q1197" s="26" t="str">
        <f>IF(G1197="","",VLOOKUP(G1197,WMS!$E$3:$G$3000,2,FALSE))</f>
        <v>KAS19042301</v>
      </c>
      <c r="R1197" s="26" t="str">
        <f>IF(G1197="","",VLOOKUP(G1197,WMS!$E$3:$G$3000,3,FALSE))</f>
        <v>KAS1904230101</v>
      </c>
      <c r="S1197" s="17" t="str">
        <f>IF(R1197="","",VLOOKUP(R1197,CUSTOMS!$E$3:$N$2548,2,FALSE))</f>
        <v>7323990000</v>
      </c>
      <c r="T1197" s="17" t="str">
        <f>IF(R1197="","",VLOOKUP(R1197,CUSTOMS!$E$3:$N$2548,3,FALSE))</f>
        <v>铁制洗衣篮</v>
      </c>
      <c r="U1197" s="18">
        <f t="shared" si="184"/>
        <v>676</v>
      </c>
      <c r="V1197" s="18" t="str">
        <f>IF(R1197="","",VLOOKUP(R1197,CUSTOMS!$E$3:$N$2548,5,FALSE))</f>
        <v>只</v>
      </c>
      <c r="W1197" s="33">
        <f>IF(R1197="","",VLOOKUP(R1197,CUSTOMS!$E$3:$N$2548,6,FALSE))</f>
        <v>3.9620942904524998</v>
      </c>
      <c r="X1197" s="33">
        <f t="shared" si="185"/>
        <v>2678.3757403458899</v>
      </c>
      <c r="Y1197" s="18" t="str">
        <f>IF(R1197="","",VLOOKUP(R1197,CUSTOMS!$E$3:$N$2548,8,FALSE))</f>
        <v>美元</v>
      </c>
      <c r="Z1197" s="18" t="str">
        <f>IF(R1197="","",VLOOKUP(R1197,CUSTOMS!$E$3:$N$2548,9,FALSE))</f>
        <v>中国</v>
      </c>
      <c r="AA1197" s="18" t="str">
        <f>IF(R1197="","",VLOOKUP(R1197,CUSTOMS!$E$3:$N$2548,10,FALSE))</f>
        <v>泰国</v>
      </c>
      <c r="AB1197" s="33">
        <f>IF(R1197="","",VLOOKUP(G1197,WMS!$E$3:$T$3000,15,FALSE))</f>
        <v>1.8</v>
      </c>
      <c r="AC1197" s="33">
        <f t="shared" si="186"/>
        <v>1216.8</v>
      </c>
      <c r="AD1197" s="33" t="str">
        <f>IF(S1197="","",VLOOKUP(S1197,海关监管条件!$A$1:$B$3000,2,FALSE))</f>
        <v>A</v>
      </c>
    </row>
    <row r="1198" spans="1:30">
      <c r="A1198" s="2">
        <v>43693</v>
      </c>
      <c r="B1198" s="2">
        <v>43694</v>
      </c>
      <c r="C1198" s="2" t="s">
        <v>4427</v>
      </c>
      <c r="D1198" s="19" t="s">
        <v>2150</v>
      </c>
      <c r="E1198" s="19" t="s">
        <v>3911</v>
      </c>
      <c r="F1198" s="19" t="s">
        <v>3912</v>
      </c>
      <c r="G1198" s="17" t="str">
        <f t="shared" si="180"/>
        <v>KG-ROB-1905-00132-03155/42706892</v>
      </c>
      <c r="H1198" s="18">
        <f>IF(G1198="","",VLOOKUP(G1198,WMS!$E$3:$Q$3000,7,FALSE))</f>
        <v>6</v>
      </c>
      <c r="I1198" s="18">
        <f>IF(G1198="","",VLOOKUP(G1198,WMS!$E$3:$Q$3000,8,FALSE))</f>
        <v>1.6</v>
      </c>
      <c r="J1198" s="18">
        <f>IF(G1198="","",VLOOKUP(G1198,WMS!$E$3:$Q$3000,13,FALSE))</f>
        <v>7.0000000000000001E-3</v>
      </c>
      <c r="K1198" s="26" t="b">
        <f t="shared" si="181"/>
        <v>1</v>
      </c>
      <c r="L1198" s="7">
        <v>34</v>
      </c>
      <c r="M1198" s="27">
        <f>IF(G1198="","",VLOOKUP(G1198,WMS!$E$3:$U$3000,7,0)*L1198)</f>
        <v>204</v>
      </c>
      <c r="N1198" s="28" t="str">
        <f>IF(G1198="","",VLOOKUP(G1198,WMS!$E$3:$U$3000,17,0))</f>
        <v>A31-203</v>
      </c>
      <c r="O1198" s="29">
        <f t="shared" si="182"/>
        <v>54.400000000000006</v>
      </c>
      <c r="P1198" s="29">
        <f t="shared" si="183"/>
        <v>0.23800000000000002</v>
      </c>
      <c r="Q1198" s="26" t="str">
        <f>IF(G1198="","",VLOOKUP(G1198,WMS!$E$3:$G$3000,2,FALSE))</f>
        <v>KAS19061805</v>
      </c>
      <c r="R1198" s="26" t="str">
        <f>IF(G1198="","",VLOOKUP(G1198,WMS!$E$3:$G$3000,3,FALSE))</f>
        <v>KAS1906180501</v>
      </c>
      <c r="S1198" s="17" t="str">
        <f>IF(R1198="","",VLOOKUP(R1198,CUSTOMS!$E$3:$N$2548,2,FALSE))</f>
        <v>7013100000</v>
      </c>
      <c r="T1198" s="17" t="str">
        <f>IF(R1198="","",VLOOKUP(R1198,CUSTOMS!$E$3:$N$2548,3,FALSE))</f>
        <v>漱口杯</v>
      </c>
      <c r="U1198" s="18">
        <f t="shared" si="184"/>
        <v>48.28</v>
      </c>
      <c r="V1198" s="18" t="str">
        <f>IF(R1198="","",VLOOKUP(R1198,CUSTOMS!$E$3:$N$2548,5,FALSE))</f>
        <v>千克</v>
      </c>
      <c r="W1198" s="33">
        <f>IF(R1198="","",VLOOKUP(R1198,CUSTOMS!$E$3:$N$2548,6,FALSE))</f>
        <v>3.2</v>
      </c>
      <c r="X1198" s="33">
        <f t="shared" si="185"/>
        <v>154.49600000000001</v>
      </c>
      <c r="Y1198" s="18" t="str">
        <f>IF(R1198="","",VLOOKUP(R1198,CUSTOMS!$E$3:$N$2548,8,FALSE))</f>
        <v>美元</v>
      </c>
      <c r="Z1198" s="18" t="str">
        <f>IF(R1198="","",VLOOKUP(R1198,CUSTOMS!$E$3:$N$2548,9,FALSE))</f>
        <v>中国</v>
      </c>
      <c r="AA1198" s="18" t="str">
        <f>IF(R1198="","",VLOOKUP(R1198,CUSTOMS!$E$3:$N$2548,10,FALSE))</f>
        <v>泰国</v>
      </c>
      <c r="AB1198" s="33">
        <f>IF(R1198="","",VLOOKUP(G1198,WMS!$E$3:$T$3000,15,FALSE))</f>
        <v>0.23666666666666666</v>
      </c>
      <c r="AC1198" s="33">
        <f t="shared" si="186"/>
        <v>48.28</v>
      </c>
      <c r="AD1198" s="33" t="str">
        <f>IF(S1198="","",VLOOKUP(S1198,海关监管条件!$A$1:$B$3000,2,FALSE))</f>
        <v>无</v>
      </c>
    </row>
    <row r="1199" spans="1:30">
      <c r="A1199" s="2">
        <v>43693</v>
      </c>
      <c r="B1199" s="2">
        <v>43694</v>
      </c>
      <c r="C1199" s="2" t="s">
        <v>4427</v>
      </c>
      <c r="D1199" s="19" t="s">
        <v>2150</v>
      </c>
      <c r="E1199" s="19" t="s">
        <v>3911</v>
      </c>
      <c r="F1199" s="19" t="s">
        <v>3914</v>
      </c>
      <c r="G1199" s="17" t="str">
        <f t="shared" si="180"/>
        <v>KG-ROB-1905-00132-03155/42706984</v>
      </c>
      <c r="H1199" s="18">
        <f>IF(G1199="","",VLOOKUP(G1199,WMS!$E$3:$Q$3000,7,FALSE))</f>
        <v>6</v>
      </c>
      <c r="I1199" s="18">
        <f>IF(G1199="","",VLOOKUP(G1199,WMS!$E$3:$Q$3000,8,FALSE))</f>
        <v>2.85</v>
      </c>
      <c r="J1199" s="18">
        <f>IF(G1199="","",VLOOKUP(G1199,WMS!$E$3:$Q$3000,13,FALSE))</f>
        <v>1.0999999999999999E-2</v>
      </c>
      <c r="K1199" s="26" t="b">
        <f t="shared" si="181"/>
        <v>1</v>
      </c>
      <c r="L1199" s="7">
        <v>34</v>
      </c>
      <c r="M1199" s="27">
        <f>IF(G1199="","",VLOOKUP(G1199,WMS!$E$3:$U$3000,7,0)*L1199)</f>
        <v>204</v>
      </c>
      <c r="N1199" s="28" t="str">
        <f>IF(G1199="","",VLOOKUP(G1199,WMS!$E$3:$U$3000,17,0))</f>
        <v>A31-203</v>
      </c>
      <c r="O1199" s="29">
        <f t="shared" si="182"/>
        <v>96.9</v>
      </c>
      <c r="P1199" s="29">
        <f t="shared" si="183"/>
        <v>0.374</v>
      </c>
      <c r="Q1199" s="26" t="str">
        <f>IF(G1199="","",VLOOKUP(G1199,WMS!$E$3:$G$3000,2,FALSE))</f>
        <v>KAS19061805</v>
      </c>
      <c r="R1199" s="26" t="str">
        <f>IF(G1199="","",VLOOKUP(G1199,WMS!$E$3:$G$3000,3,FALSE))</f>
        <v>KAS1906180502</v>
      </c>
      <c r="S1199" s="17" t="str">
        <f>IF(R1199="","",VLOOKUP(R1199,CUSTOMS!$E$3:$N$2548,2,FALSE))</f>
        <v>7013100000</v>
      </c>
      <c r="T1199" s="17" t="str">
        <f>IF(R1199="","",VLOOKUP(R1199,CUSTOMS!$E$3:$N$2548,3,FALSE))</f>
        <v>乳液瓶</v>
      </c>
      <c r="U1199" s="18">
        <f t="shared" si="184"/>
        <v>79.900000000000006</v>
      </c>
      <c r="V1199" s="18" t="str">
        <f>IF(R1199="","",VLOOKUP(R1199,CUSTOMS!$E$3:$N$2548,5,FALSE))</f>
        <v>千克</v>
      </c>
      <c r="W1199" s="33">
        <f>IF(R1199="","",VLOOKUP(R1199,CUSTOMS!$E$3:$N$2548,6,FALSE))</f>
        <v>3.2</v>
      </c>
      <c r="X1199" s="33">
        <f t="shared" si="185"/>
        <v>255.68000000000004</v>
      </c>
      <c r="Y1199" s="18" t="str">
        <f>IF(R1199="","",VLOOKUP(R1199,CUSTOMS!$E$3:$N$2548,8,FALSE))</f>
        <v>美元</v>
      </c>
      <c r="Z1199" s="18" t="str">
        <f>IF(R1199="","",VLOOKUP(R1199,CUSTOMS!$E$3:$N$2548,9,FALSE))</f>
        <v>中国</v>
      </c>
      <c r="AA1199" s="18" t="str">
        <f>IF(R1199="","",VLOOKUP(R1199,CUSTOMS!$E$3:$N$2548,10,FALSE))</f>
        <v>泰国</v>
      </c>
      <c r="AB1199" s="33">
        <f>IF(R1199="","",VLOOKUP(G1199,WMS!$E$3:$T$3000,15,FALSE))</f>
        <v>0.39166666666666672</v>
      </c>
      <c r="AC1199" s="33">
        <f t="shared" si="186"/>
        <v>79.900000000000006</v>
      </c>
      <c r="AD1199" s="33" t="str">
        <f>IF(S1199="","",VLOOKUP(S1199,海关监管条件!$A$1:$B$3000,2,FALSE))</f>
        <v>无</v>
      </c>
    </row>
    <row r="1200" spans="1:30">
      <c r="A1200" s="2">
        <v>43693</v>
      </c>
      <c r="B1200" s="2">
        <v>43694</v>
      </c>
      <c r="C1200" s="2" t="s">
        <v>4427</v>
      </c>
      <c r="D1200" s="19" t="s">
        <v>2150</v>
      </c>
      <c r="E1200" s="19" t="s">
        <v>3911</v>
      </c>
      <c r="F1200" s="19" t="s">
        <v>3915</v>
      </c>
      <c r="G1200" s="17" t="str">
        <f t="shared" si="180"/>
        <v>KG-ROB-1905-00132-03155/42707493</v>
      </c>
      <c r="H1200" s="18">
        <f>IF(G1200="","",VLOOKUP(G1200,WMS!$E$3:$Q$3000,7,FALSE))</f>
        <v>4</v>
      </c>
      <c r="I1200" s="18">
        <f>IF(G1200="","",VLOOKUP(G1200,WMS!$E$3:$Q$3000,8,FALSE))</f>
        <v>0.95</v>
      </c>
      <c r="J1200" s="18">
        <f>IF(G1200="","",VLOOKUP(G1200,WMS!$E$3:$Q$3000,13,FALSE))</f>
        <v>3.0000000000000001E-3</v>
      </c>
      <c r="K1200" s="26" t="b">
        <f t="shared" si="181"/>
        <v>1</v>
      </c>
      <c r="L1200" s="7">
        <v>51</v>
      </c>
      <c r="M1200" s="27">
        <f>IF(G1200="","",VLOOKUP(G1200,WMS!$E$3:$U$3000,7,0)*L1200)</f>
        <v>204</v>
      </c>
      <c r="N1200" s="28" t="str">
        <f>IF(G1200="","",VLOOKUP(G1200,WMS!$E$3:$U$3000,17,0))</f>
        <v>A31-203</v>
      </c>
      <c r="O1200" s="29">
        <f t="shared" si="182"/>
        <v>48.449999999999996</v>
      </c>
      <c r="P1200" s="29">
        <f t="shared" si="183"/>
        <v>0.153</v>
      </c>
      <c r="Q1200" s="26" t="str">
        <f>IF(G1200="","",VLOOKUP(G1200,WMS!$E$3:$G$3000,2,FALSE))</f>
        <v>KAS19061805</v>
      </c>
      <c r="R1200" s="26" t="str">
        <f>IF(G1200="","",VLOOKUP(G1200,WMS!$E$3:$G$3000,3,FALSE))</f>
        <v>KAS1906180503</v>
      </c>
      <c r="S1200" s="17" t="str">
        <f>IF(R1200="","",VLOOKUP(R1200,CUSTOMS!$E$3:$N$2548,2,FALSE))</f>
        <v>7013100000</v>
      </c>
      <c r="T1200" s="17" t="str">
        <f>IF(R1200="","",VLOOKUP(R1200,CUSTOMS!$E$3:$N$2548,3,FALSE))</f>
        <v>肥皂碟</v>
      </c>
      <c r="U1200" s="18">
        <f t="shared" si="184"/>
        <v>43.35</v>
      </c>
      <c r="V1200" s="18" t="str">
        <f>IF(R1200="","",VLOOKUP(R1200,CUSTOMS!$E$3:$N$2548,5,FALSE))</f>
        <v>千克</v>
      </c>
      <c r="W1200" s="33">
        <f>IF(R1200="","",VLOOKUP(R1200,CUSTOMS!$E$3:$N$2548,6,FALSE))</f>
        <v>3.2</v>
      </c>
      <c r="X1200" s="33">
        <f t="shared" si="185"/>
        <v>138.72</v>
      </c>
      <c r="Y1200" s="18" t="str">
        <f>IF(R1200="","",VLOOKUP(R1200,CUSTOMS!$E$3:$N$2548,8,FALSE))</f>
        <v>美元</v>
      </c>
      <c r="Z1200" s="18" t="str">
        <f>IF(R1200="","",VLOOKUP(R1200,CUSTOMS!$E$3:$N$2548,9,FALSE))</f>
        <v>中国</v>
      </c>
      <c r="AA1200" s="18" t="str">
        <f>IF(R1200="","",VLOOKUP(R1200,CUSTOMS!$E$3:$N$2548,10,FALSE))</f>
        <v>泰国</v>
      </c>
      <c r="AB1200" s="33">
        <f>IF(R1200="","",VLOOKUP(G1200,WMS!$E$3:$T$3000,15,FALSE))</f>
        <v>0.21249999999999999</v>
      </c>
      <c r="AC1200" s="33">
        <f t="shared" si="186"/>
        <v>43.35</v>
      </c>
      <c r="AD1200" s="33" t="str">
        <f>IF(S1200="","",VLOOKUP(S1200,海关监管条件!$A$1:$B$3000,2,FALSE))</f>
        <v>无</v>
      </c>
    </row>
    <row r="1201" spans="1:30">
      <c r="A1201" s="2">
        <v>43693</v>
      </c>
      <c r="B1201" s="2">
        <v>43694</v>
      </c>
      <c r="C1201" s="2" t="s">
        <v>4427</v>
      </c>
      <c r="D1201" s="19" t="s">
        <v>2102</v>
      </c>
      <c r="E1201" s="19" t="s">
        <v>3885</v>
      </c>
      <c r="F1201" s="19" t="s">
        <v>3884</v>
      </c>
      <c r="G1201" s="17" t="str">
        <f t="shared" si="180"/>
        <v>KG-ROB-1907-00134-03584/42674221</v>
      </c>
      <c r="H1201" s="18">
        <f>IF(G1201="","",VLOOKUP(G1201,WMS!$E$3:$Q$3000,7,FALSE))</f>
        <v>24</v>
      </c>
      <c r="I1201" s="18">
        <f>IF(G1201="","",VLOOKUP(G1201,WMS!$E$3:$Q$3000,8,FALSE))</f>
        <v>2.1</v>
      </c>
      <c r="J1201" s="18">
        <f>IF(G1201="","",VLOOKUP(G1201,WMS!$E$3:$Q$3000,13,FALSE))</f>
        <v>1.0999999999999999E-2</v>
      </c>
      <c r="K1201" s="26" t="b">
        <f t="shared" si="181"/>
        <v>1</v>
      </c>
      <c r="L1201" s="7">
        <v>32</v>
      </c>
      <c r="M1201" s="27">
        <f>IF(G1201="","",VLOOKUP(G1201,WMS!$E$3:$U$3000,7,0)*L1201)</f>
        <v>768</v>
      </c>
      <c r="N1201" s="28" t="str">
        <f>IF(G1201="","",VLOOKUP(G1201,WMS!$E$3:$U$3000,17,0))</f>
        <v>A32-303</v>
      </c>
      <c r="O1201" s="29">
        <f t="shared" si="182"/>
        <v>67.2</v>
      </c>
      <c r="P1201" s="29">
        <f t="shared" si="183"/>
        <v>0.35199999999999998</v>
      </c>
      <c r="Q1201" s="26" t="str">
        <f>IF(G1201="","",VLOOKUP(G1201,WMS!$E$3:$G$3000,2,FALSE))</f>
        <v>KAS19061102</v>
      </c>
      <c r="R1201" s="26" t="str">
        <f>IF(G1201="","",VLOOKUP(G1201,WMS!$E$3:$G$3000,3,FALSE))</f>
        <v>KAS1906110202</v>
      </c>
      <c r="S1201" s="17" t="str">
        <f>IF(R1201="","",VLOOKUP(R1201,CUSTOMS!$E$3:$N$2548,2,FALSE))</f>
        <v>8205510000</v>
      </c>
      <c r="T1201" s="17" t="str">
        <f>IF(R1201="","",VLOOKUP(R1201,CUSTOMS!$E$3:$N$2548,3,FALSE))</f>
        <v>起瓶器</v>
      </c>
      <c r="U1201" s="18">
        <f t="shared" si="184"/>
        <v>768</v>
      </c>
      <c r="V1201" s="18" t="str">
        <f>IF(R1201="","",VLOOKUP(R1201,CUSTOMS!$E$3:$N$2548,5,FALSE))</f>
        <v>个</v>
      </c>
      <c r="W1201" s="33">
        <f>IF(R1201="","",VLOOKUP(R1201,CUSTOMS!$E$3:$N$2548,6,FALSE))</f>
        <v>1</v>
      </c>
      <c r="X1201" s="33">
        <f t="shared" si="185"/>
        <v>768</v>
      </c>
      <c r="Y1201" s="18" t="str">
        <f>IF(R1201="","",VLOOKUP(R1201,CUSTOMS!$E$3:$N$2548,8,FALSE))</f>
        <v>港币</v>
      </c>
      <c r="Z1201" s="18" t="str">
        <f>IF(R1201="","",VLOOKUP(R1201,CUSTOMS!$E$3:$N$2548,9,FALSE))</f>
        <v>中国</v>
      </c>
      <c r="AA1201" s="18" t="str">
        <f>IF(R1201="","",VLOOKUP(R1201,CUSTOMS!$E$3:$N$2548,10,FALSE))</f>
        <v>泰国</v>
      </c>
      <c r="AB1201" s="33">
        <f>IF(R1201="","",VLOOKUP(G1201,WMS!$E$3:$T$3000,15,FALSE))</f>
        <v>2.9166666666666664E-2</v>
      </c>
      <c r="AC1201" s="33">
        <f t="shared" si="186"/>
        <v>22.4</v>
      </c>
      <c r="AD1201" s="33" t="str">
        <f>IF(S1201="","",VLOOKUP(S1201,海关监管条件!$A$1:$B$3000,2,FALSE))</f>
        <v xml:space="preserve">无 </v>
      </c>
    </row>
    <row r="1202" spans="1:30">
      <c r="A1202" s="2">
        <v>43693</v>
      </c>
      <c r="B1202" s="2">
        <v>43694</v>
      </c>
      <c r="C1202" s="2" t="s">
        <v>4428</v>
      </c>
      <c r="D1202" s="19" t="s">
        <v>990</v>
      </c>
      <c r="E1202" s="19" t="s">
        <v>3293</v>
      </c>
      <c r="F1202" s="19">
        <v>42487432</v>
      </c>
      <c r="G1202" s="17" t="str">
        <f t="shared" si="180"/>
        <v>KG-ROB-1901-00064-01533/42487432</v>
      </c>
      <c r="H1202" s="18">
        <f>IF(G1202="","",VLOOKUP(G1202,WMS!$E$3:$Q$3000,7,FALSE))</f>
        <v>24</v>
      </c>
      <c r="I1202" s="18">
        <f>IF(G1202="","",VLOOKUP(G1202,WMS!$E$3:$Q$3000,8,FALSE))</f>
        <v>3.1</v>
      </c>
      <c r="J1202" s="18">
        <f>IF(G1202="","",VLOOKUP(G1202,WMS!$E$3:$Q$3000,13,FALSE))</f>
        <v>4.4999999999999998E-2</v>
      </c>
      <c r="K1202" s="26" t="b">
        <f t="shared" si="181"/>
        <v>1</v>
      </c>
      <c r="L1202" s="7">
        <v>17</v>
      </c>
      <c r="M1202" s="27">
        <f>IF(G1202="","",VLOOKUP(G1202,WMS!$E$3:$U$3000,7,0)*L1202)</f>
        <v>408</v>
      </c>
      <c r="N1202" s="28" t="str">
        <f>IF(G1202="","",VLOOKUP(G1202,WMS!$E$3:$U$3000,17,0))</f>
        <v>A34-103</v>
      </c>
      <c r="O1202" s="29">
        <f t="shared" si="182"/>
        <v>52.7</v>
      </c>
      <c r="P1202" s="29">
        <f t="shared" si="183"/>
        <v>0.76500000000000001</v>
      </c>
      <c r="Q1202" s="26" t="str">
        <f>IF(G1202="","",VLOOKUP(G1202,WMS!$E$3:$G$3000,2,FALSE))</f>
        <v>KAS19011507</v>
      </c>
      <c r="R1202" s="26" t="str">
        <f>IF(G1202="","",VLOOKUP(G1202,WMS!$E$3:$G$3000,3,FALSE))</f>
        <v>KAS1901150703</v>
      </c>
      <c r="S1202" s="17" t="str">
        <f>IF(R1202="","",VLOOKUP(R1202,CUSTOMS!$E$3:$N$2548,2,FALSE))</f>
        <v>8205510000</v>
      </c>
      <c r="T1202" s="17" t="str">
        <f>IF(R1202="","",VLOOKUP(R1202,CUSTOMS!$E$3:$N$2548,3,FALSE))</f>
        <v>手工工具</v>
      </c>
      <c r="U1202" s="18">
        <f t="shared" si="184"/>
        <v>408</v>
      </c>
      <c r="V1202" s="18" t="str">
        <f>IF(R1202="","",VLOOKUP(R1202,CUSTOMS!$E$3:$N$2548,5,FALSE))</f>
        <v>只</v>
      </c>
      <c r="W1202" s="33">
        <f>IF(R1202="","",VLOOKUP(R1202,CUSTOMS!$E$3:$N$2548,6,FALSE))</f>
        <v>1.01</v>
      </c>
      <c r="X1202" s="33">
        <f t="shared" si="185"/>
        <v>412.08</v>
      </c>
      <c r="Y1202" s="18" t="str">
        <f>IF(R1202="","",VLOOKUP(R1202,CUSTOMS!$E$3:$N$2548,8,FALSE))</f>
        <v>美元</v>
      </c>
      <c r="Z1202" s="18" t="str">
        <f>IF(R1202="","",VLOOKUP(R1202,CUSTOMS!$E$3:$N$2548,9,FALSE))</f>
        <v>中国</v>
      </c>
      <c r="AA1202" s="18" t="str">
        <f>IF(R1202="","",VLOOKUP(R1202,CUSTOMS!$E$3:$N$2548,10,FALSE))</f>
        <v>泰国</v>
      </c>
      <c r="AB1202" s="33">
        <f>IF(R1202="","",VLOOKUP(G1202,WMS!$E$3:$T$3000,15,FALSE))</f>
        <v>0.10583333333333333</v>
      </c>
      <c r="AC1202" s="33">
        <f t="shared" si="186"/>
        <v>43.18</v>
      </c>
      <c r="AD1202" s="33" t="str">
        <f>IF(S1202="","",VLOOKUP(S1202,海关监管条件!$A$1:$B$3000,2,FALSE))</f>
        <v xml:space="preserve">无 </v>
      </c>
    </row>
    <row r="1203" spans="1:30">
      <c r="A1203" s="2">
        <v>43693</v>
      </c>
      <c r="B1203" s="2">
        <v>43694</v>
      </c>
      <c r="C1203" s="2" t="s">
        <v>4428</v>
      </c>
      <c r="D1203" s="19" t="s">
        <v>1163</v>
      </c>
      <c r="E1203" s="19" t="s">
        <v>3386</v>
      </c>
      <c r="F1203" s="19" t="s">
        <v>3387</v>
      </c>
      <c r="G1203" s="17" t="str">
        <f t="shared" si="180"/>
        <v>KG-ROB-1901-00064-01731/42565475</v>
      </c>
      <c r="H1203" s="18">
        <f>IF(G1203="","",VLOOKUP(G1203,WMS!$E$3:$Q$3000,7,FALSE))</f>
        <v>36</v>
      </c>
      <c r="I1203" s="18">
        <f>IF(G1203="","",VLOOKUP(G1203,WMS!$E$3:$Q$3000,8,FALSE))</f>
        <v>1.25</v>
      </c>
      <c r="J1203" s="18">
        <f>IF(G1203="","",VLOOKUP(G1203,WMS!$E$3:$Q$3000,13,FALSE))</f>
        <v>1.0999999999999999E-2</v>
      </c>
      <c r="K1203" s="26" t="b">
        <f t="shared" si="181"/>
        <v>1</v>
      </c>
      <c r="L1203" s="7">
        <v>28</v>
      </c>
      <c r="M1203" s="27">
        <f>IF(G1203="","",VLOOKUP(G1203,WMS!$E$3:$U$3000,7,0)*L1203)</f>
        <v>1008</v>
      </c>
      <c r="N1203" s="28" t="str">
        <f>IF(G1203="","",VLOOKUP(G1203,WMS!$E$3:$U$3000,17,0))</f>
        <v>A07-303</v>
      </c>
      <c r="O1203" s="29">
        <f t="shared" si="182"/>
        <v>35</v>
      </c>
      <c r="P1203" s="29">
        <f t="shared" si="183"/>
        <v>0.308</v>
      </c>
      <c r="Q1203" s="26" t="str">
        <f>IF(G1203="","",VLOOKUP(G1203,WMS!$E$3:$G$3000,2,FALSE))</f>
        <v>KAS19012802</v>
      </c>
      <c r="R1203" s="26" t="str">
        <f>IF(G1203="","",VLOOKUP(G1203,WMS!$E$3:$G$3000,3,FALSE))</f>
        <v>KAS1901280201</v>
      </c>
      <c r="S1203" s="17" t="str">
        <f>IF(R1203="","",VLOOKUP(R1203,CUSTOMS!$E$3:$N$2548,2,FALSE))</f>
        <v>8205510000</v>
      </c>
      <c r="T1203" s="17" t="str">
        <f>IF(R1203="","",VLOOKUP(R1203,CUSTOMS!$E$3:$N$2548,3,FALSE))</f>
        <v>不锈钢刨</v>
      </c>
      <c r="U1203" s="18">
        <f t="shared" si="184"/>
        <v>1008</v>
      </c>
      <c r="V1203" s="18" t="str">
        <f>IF(R1203="","",VLOOKUP(R1203,CUSTOMS!$E$3:$N$2548,5,FALSE))</f>
        <v>个</v>
      </c>
      <c r="W1203" s="33">
        <f>IF(R1203="","",VLOOKUP(R1203,CUSTOMS!$E$3:$N$2548,6,FALSE))</f>
        <v>0.193</v>
      </c>
      <c r="X1203" s="33">
        <f t="shared" si="185"/>
        <v>194.54400000000001</v>
      </c>
      <c r="Y1203" s="18" t="str">
        <f>IF(R1203="","",VLOOKUP(R1203,CUSTOMS!$E$3:$N$2548,8,FALSE))</f>
        <v>美元</v>
      </c>
      <c r="Z1203" s="18" t="str">
        <f>IF(R1203="","",VLOOKUP(R1203,CUSTOMS!$E$3:$N$2548,9,FALSE))</f>
        <v>中国</v>
      </c>
      <c r="AA1203" s="18" t="str">
        <f>IF(R1203="","",VLOOKUP(R1203,CUSTOMS!$E$3:$N$2548,10,FALSE))</f>
        <v>泰国</v>
      </c>
      <c r="AB1203" s="33">
        <f>IF(R1203="","",VLOOKUP(G1203,WMS!$E$3:$T$3000,15,FALSE))</f>
        <v>2.2222222222222223E-2</v>
      </c>
      <c r="AC1203" s="33">
        <f t="shared" si="186"/>
        <v>22.400000000000002</v>
      </c>
      <c r="AD1203" s="33" t="str">
        <f>IF(S1203="","",VLOOKUP(S1203,海关监管条件!$A$1:$B$3000,2,FALSE))</f>
        <v xml:space="preserve">无 </v>
      </c>
    </row>
    <row r="1204" spans="1:30">
      <c r="A1204" s="2">
        <v>43693</v>
      </c>
      <c r="B1204" s="2">
        <v>43694</v>
      </c>
      <c r="C1204" s="2" t="s">
        <v>4428</v>
      </c>
      <c r="D1204" s="19" t="s">
        <v>1500</v>
      </c>
      <c r="E1204" s="19" t="s">
        <v>3551</v>
      </c>
      <c r="F1204" s="19" t="s">
        <v>3456</v>
      </c>
      <c r="G1204" s="17" t="str">
        <f t="shared" si="180"/>
        <v>KG-ROB-1903-00091-02927/19207735</v>
      </c>
      <c r="H1204" s="18">
        <f>IF(G1204="","",VLOOKUP(G1204,WMS!$E$3:$Q$3000,7,FALSE))</f>
        <v>6</v>
      </c>
      <c r="I1204" s="18">
        <f>IF(G1204="","",VLOOKUP(G1204,WMS!$E$3:$Q$3000,8,FALSE))</f>
        <v>12.65</v>
      </c>
      <c r="J1204" s="18">
        <f>IF(G1204="","",VLOOKUP(G1204,WMS!$E$3:$Q$3000,13,FALSE))</f>
        <v>0.105</v>
      </c>
      <c r="K1204" s="26" t="b">
        <f t="shared" si="181"/>
        <v>1</v>
      </c>
      <c r="L1204" s="7">
        <v>67</v>
      </c>
      <c r="M1204" s="27">
        <f>IF(G1204="","",VLOOKUP(G1204,WMS!$E$3:$U$3000,7,0)*L1204)</f>
        <v>402</v>
      </c>
      <c r="N1204" s="28" t="str">
        <f>IF(G1204="","",VLOOKUP(G1204,WMS!$E$3:$U$3000,17,0))</f>
        <v>A417</v>
      </c>
      <c r="O1204" s="29">
        <f t="shared" si="182"/>
        <v>847.55000000000007</v>
      </c>
      <c r="P1204" s="29">
        <f t="shared" si="183"/>
        <v>7.0350000000000001</v>
      </c>
      <c r="Q1204" s="26" t="str">
        <f>IF(G1204="","",VLOOKUP(G1204,WMS!$E$3:$G$3000,2,FALSE))</f>
        <v>KAS19032202</v>
      </c>
      <c r="R1204" s="26" t="str">
        <f>IF(G1204="","",VLOOKUP(G1204,WMS!$E$3:$G$3000,3,FALSE))</f>
        <v>KAS1903220201</v>
      </c>
      <c r="S1204" s="17" t="str">
        <f>IF(R1204="","",VLOOKUP(R1204,CUSTOMS!$E$3:$N$2548,2,FALSE))</f>
        <v>9403200000</v>
      </c>
      <c r="T1204" s="17" t="str">
        <f>IF(R1204="","",VLOOKUP(R1204,CUSTOMS!$E$3:$N$2548,3,FALSE))</f>
        <v>铁制家用落地晒架</v>
      </c>
      <c r="U1204" s="18">
        <f t="shared" si="184"/>
        <v>402</v>
      </c>
      <c r="V1204" s="18" t="str">
        <f>IF(R1204="","",VLOOKUP(R1204,CUSTOMS!$E$3:$N$2548,5,FALSE))</f>
        <v>件</v>
      </c>
      <c r="W1204" s="33">
        <f>IF(R1204="","",VLOOKUP(R1204,CUSTOMS!$E$3:$N$2548,6,FALSE))</f>
        <v>2.61</v>
      </c>
      <c r="X1204" s="33">
        <f t="shared" si="185"/>
        <v>1049.22</v>
      </c>
      <c r="Y1204" s="18" t="str">
        <f>IF(R1204="","",VLOOKUP(R1204,CUSTOMS!$E$3:$N$2548,8,FALSE))</f>
        <v>美元</v>
      </c>
      <c r="Z1204" s="18" t="str">
        <f>IF(R1204="","",VLOOKUP(R1204,CUSTOMS!$E$3:$N$2548,9,FALSE))</f>
        <v>中国</v>
      </c>
      <c r="AA1204" s="18" t="str">
        <f>IF(R1204="","",VLOOKUP(R1204,CUSTOMS!$E$3:$N$2548,10,FALSE))</f>
        <v>泰国</v>
      </c>
      <c r="AB1204" s="33">
        <f>IF(R1204="","",VLOOKUP(G1204,WMS!$E$3:$T$3000,15,FALSE))</f>
        <v>1.85</v>
      </c>
      <c r="AC1204" s="33">
        <f t="shared" si="186"/>
        <v>743.7</v>
      </c>
      <c r="AD1204" s="33" t="str">
        <f>IF(S1204="","",VLOOKUP(S1204,海关监管条件!$A$1:$B$3000,2,FALSE))</f>
        <v xml:space="preserve">无 </v>
      </c>
    </row>
    <row r="1205" spans="1:30">
      <c r="A1205" s="2">
        <v>43693</v>
      </c>
      <c r="B1205" s="2">
        <v>43694</v>
      </c>
      <c r="C1205" s="2" t="s">
        <v>4428</v>
      </c>
      <c r="D1205" s="19" t="s">
        <v>1500</v>
      </c>
      <c r="E1205" s="19" t="s">
        <v>3551</v>
      </c>
      <c r="F1205" s="19" t="s">
        <v>3552</v>
      </c>
      <c r="G1205" s="17" t="str">
        <f t="shared" si="180"/>
        <v>KG-ROB-1903-00091-02927/38973253A</v>
      </c>
      <c r="H1205" s="18">
        <f>IF(G1205="","",VLOOKUP(G1205,WMS!$E$3:$Q$3000,7,FALSE))</f>
        <v>4</v>
      </c>
      <c r="I1205" s="18">
        <f>IF(G1205="","",VLOOKUP(G1205,WMS!$E$3:$Q$3000,8,FALSE))</f>
        <v>17.95</v>
      </c>
      <c r="J1205" s="18">
        <f>IF(G1205="","",VLOOKUP(G1205,WMS!$E$3:$Q$3000,13,FALSE))</f>
        <v>0.13900000000000001</v>
      </c>
      <c r="K1205" s="26" t="b">
        <f t="shared" si="181"/>
        <v>1</v>
      </c>
      <c r="L1205" s="7">
        <v>46</v>
      </c>
      <c r="M1205" s="27">
        <f>IF(G1205="","",VLOOKUP(G1205,WMS!$E$3:$U$3000,7,0)*L1205)</f>
        <v>184</v>
      </c>
      <c r="N1205" s="28" t="str">
        <f>IF(G1205="","",VLOOKUP(G1205,WMS!$E$3:$U$3000,17,0))</f>
        <v>A405</v>
      </c>
      <c r="O1205" s="29">
        <f t="shared" si="182"/>
        <v>825.69999999999993</v>
      </c>
      <c r="P1205" s="29">
        <f t="shared" si="183"/>
        <v>6.3940000000000001</v>
      </c>
      <c r="Q1205" s="26" t="str">
        <f>IF(G1205="","",VLOOKUP(G1205,WMS!$E$3:$G$3000,2,FALSE))</f>
        <v>KAS19032203</v>
      </c>
      <c r="R1205" s="26" t="str">
        <f>IF(G1205="","",VLOOKUP(G1205,WMS!$E$3:$G$3000,3,FALSE))</f>
        <v>KAS1903220301</v>
      </c>
      <c r="S1205" s="17" t="str">
        <f>IF(R1205="","",VLOOKUP(R1205,CUSTOMS!$E$3:$N$2548,2,FALSE))</f>
        <v>9403200000</v>
      </c>
      <c r="T1205" s="17" t="str">
        <f>IF(R1205="","",VLOOKUP(R1205,CUSTOMS!$E$3:$N$2548,3,FALSE))</f>
        <v>铁制家用落地晒架</v>
      </c>
      <c r="U1205" s="18">
        <f t="shared" si="184"/>
        <v>184</v>
      </c>
      <c r="V1205" s="18" t="str">
        <f>IF(R1205="","",VLOOKUP(R1205,CUSTOMS!$E$3:$N$2548,5,FALSE))</f>
        <v>件</v>
      </c>
      <c r="W1205" s="33">
        <f>IF(R1205="","",VLOOKUP(R1205,CUSTOMS!$E$3:$N$2548,6,FALSE))</f>
        <v>6.04</v>
      </c>
      <c r="X1205" s="33">
        <f t="shared" si="185"/>
        <v>1111.3599999999999</v>
      </c>
      <c r="Y1205" s="18" t="str">
        <f>IF(R1205="","",VLOOKUP(R1205,CUSTOMS!$E$3:$N$2548,8,FALSE))</f>
        <v>美元</v>
      </c>
      <c r="Z1205" s="18" t="str">
        <f>IF(R1205="","",VLOOKUP(R1205,CUSTOMS!$E$3:$N$2548,9,FALSE))</f>
        <v>中国</v>
      </c>
      <c r="AA1205" s="18" t="str">
        <f>IF(R1205="","",VLOOKUP(R1205,CUSTOMS!$E$3:$N$2548,10,FALSE))</f>
        <v>泰国</v>
      </c>
      <c r="AB1205" s="33">
        <f>IF(R1205="","",VLOOKUP(G1205,WMS!$E$3:$T$3000,15,FALSE))</f>
        <v>4.3</v>
      </c>
      <c r="AC1205" s="33">
        <f t="shared" si="186"/>
        <v>791.19999999999993</v>
      </c>
      <c r="AD1205" s="33" t="str">
        <f>IF(S1205="","",VLOOKUP(S1205,海关监管条件!$A$1:$B$3000,2,FALSE))</f>
        <v xml:space="preserve">无 </v>
      </c>
    </row>
    <row r="1206" spans="1:30">
      <c r="A1206" s="2">
        <v>43693</v>
      </c>
      <c r="B1206" s="2">
        <v>43694</v>
      </c>
      <c r="C1206" s="2" t="s">
        <v>4428</v>
      </c>
      <c r="D1206" s="19" t="s">
        <v>1500</v>
      </c>
      <c r="E1206" s="19" t="s">
        <v>3551</v>
      </c>
      <c r="F1206" s="19" t="s">
        <v>3553</v>
      </c>
      <c r="G1206" s="17" t="str">
        <f t="shared" si="180"/>
        <v>KG-ROB-1903-00091-02927/38973253B</v>
      </c>
      <c r="H1206" s="18">
        <f>IF(G1206="","",VLOOKUP(G1206,WMS!$E$3:$Q$3000,7,FALSE))</f>
        <v>4</v>
      </c>
      <c r="I1206" s="18">
        <f>IF(G1206="","",VLOOKUP(G1206,WMS!$E$3:$Q$3000,8,FALSE))</f>
        <v>18</v>
      </c>
      <c r="J1206" s="18">
        <f>IF(G1206="","",VLOOKUP(G1206,WMS!$E$3:$Q$3000,13,FALSE))</f>
        <v>0.13600000000000001</v>
      </c>
      <c r="K1206" s="26" t="b">
        <f t="shared" si="181"/>
        <v>1</v>
      </c>
      <c r="L1206" s="7">
        <v>54</v>
      </c>
      <c r="M1206" s="27">
        <f>IF(G1206="","",VLOOKUP(G1206,WMS!$E$3:$U$3000,7,0)*L1206)</f>
        <v>216</v>
      </c>
      <c r="N1206" s="28" t="str">
        <f>IF(G1206="","",VLOOKUP(G1206,WMS!$E$3:$U$3000,17,0))</f>
        <v>A417</v>
      </c>
      <c r="O1206" s="29">
        <f t="shared" si="182"/>
        <v>972</v>
      </c>
      <c r="P1206" s="29">
        <f t="shared" si="183"/>
        <v>7.3440000000000003</v>
      </c>
      <c r="Q1206" s="26" t="str">
        <f>IF(G1206="","",VLOOKUP(G1206,WMS!$E$3:$G$3000,2,FALSE))</f>
        <v>KAS19032204</v>
      </c>
      <c r="R1206" s="26" t="str">
        <f>IF(G1206="","",VLOOKUP(G1206,WMS!$E$3:$G$3000,3,FALSE))</f>
        <v>KAS1903220401</v>
      </c>
      <c r="S1206" s="17" t="str">
        <f>IF(R1206="","",VLOOKUP(R1206,CUSTOMS!$E$3:$N$2548,2,FALSE))</f>
        <v>9403200000</v>
      </c>
      <c r="T1206" s="17" t="str">
        <f>IF(R1206="","",VLOOKUP(R1206,CUSTOMS!$E$3:$N$2548,3,FALSE))</f>
        <v>铁制家用落地晒架</v>
      </c>
      <c r="U1206" s="18">
        <f t="shared" si="184"/>
        <v>216</v>
      </c>
      <c r="V1206" s="18" t="str">
        <f>IF(R1206="","",VLOOKUP(R1206,CUSTOMS!$E$3:$N$2548,5,FALSE))</f>
        <v>件</v>
      </c>
      <c r="W1206" s="33">
        <f>IF(R1206="","",VLOOKUP(R1206,CUSTOMS!$E$3:$N$2548,6,FALSE))</f>
        <v>6.04</v>
      </c>
      <c r="X1206" s="33">
        <f t="shared" si="185"/>
        <v>1304.6400000000001</v>
      </c>
      <c r="Y1206" s="18" t="str">
        <f>IF(R1206="","",VLOOKUP(R1206,CUSTOMS!$E$3:$N$2548,8,FALSE))</f>
        <v>美元</v>
      </c>
      <c r="Z1206" s="18" t="str">
        <f>IF(R1206="","",VLOOKUP(R1206,CUSTOMS!$E$3:$N$2548,9,FALSE))</f>
        <v>中国</v>
      </c>
      <c r="AA1206" s="18" t="str">
        <f>IF(R1206="","",VLOOKUP(R1206,CUSTOMS!$E$3:$N$2548,10,FALSE))</f>
        <v>泰国</v>
      </c>
      <c r="AB1206" s="33">
        <f>IF(R1206="","",VLOOKUP(G1206,WMS!$E$3:$T$3000,15,FALSE))</f>
        <v>4.3</v>
      </c>
      <c r="AC1206" s="33">
        <f t="shared" si="186"/>
        <v>928.8</v>
      </c>
      <c r="AD1206" s="33" t="str">
        <f>IF(S1206="","",VLOOKUP(S1206,海关监管条件!$A$1:$B$3000,2,FALSE))</f>
        <v xml:space="preserve">无 </v>
      </c>
    </row>
    <row r="1207" spans="1:30">
      <c r="A1207" s="2">
        <v>43693</v>
      </c>
      <c r="B1207" s="2">
        <v>43694</v>
      </c>
      <c r="C1207" s="2" t="s">
        <v>4428</v>
      </c>
      <c r="D1207" s="19" t="s">
        <v>1500</v>
      </c>
      <c r="E1207" s="19" t="s">
        <v>3551</v>
      </c>
      <c r="F1207" s="19">
        <v>42269076</v>
      </c>
      <c r="G1207" s="17" t="str">
        <f t="shared" si="180"/>
        <v>KG-ROB-1903-00091-02927/42269076</v>
      </c>
      <c r="H1207" s="18">
        <f>IF(G1207="","",VLOOKUP(G1207,WMS!$E$3:$Q$3000,7,FALSE))</f>
        <v>4</v>
      </c>
      <c r="I1207" s="18">
        <f>IF(G1207="","",VLOOKUP(G1207,WMS!$E$3:$Q$3000,8,FALSE))</f>
        <v>11.4</v>
      </c>
      <c r="J1207" s="18">
        <f>IF(G1207="","",VLOOKUP(G1207,WMS!$E$3:$Q$3000,13,FALSE))</f>
        <v>0.124</v>
      </c>
      <c r="K1207" s="26" t="b">
        <f t="shared" si="181"/>
        <v>1</v>
      </c>
      <c r="L1207" s="7">
        <v>100</v>
      </c>
      <c r="M1207" s="27">
        <f>IF(G1207="","",VLOOKUP(G1207,WMS!$E$3:$U$3000,7,0)*L1207)</f>
        <v>400</v>
      </c>
      <c r="N1207" s="28" t="str">
        <f>IF(G1207="","",VLOOKUP(G1207,WMS!$E$3:$U$3000,17,0))</f>
        <v>A405</v>
      </c>
      <c r="O1207" s="29">
        <f t="shared" si="182"/>
        <v>1140</v>
      </c>
      <c r="P1207" s="29">
        <f t="shared" si="183"/>
        <v>12.4</v>
      </c>
      <c r="Q1207" s="26" t="str">
        <f>IF(G1207="","",VLOOKUP(G1207,WMS!$E$3:$G$3000,2,FALSE))</f>
        <v>KAS19032203</v>
      </c>
      <c r="R1207" s="26" t="str">
        <f>IF(G1207="","",VLOOKUP(G1207,WMS!$E$3:$G$3000,3,FALSE))</f>
        <v>KAS1903220303</v>
      </c>
      <c r="S1207" s="17" t="str">
        <f>IF(R1207="","",VLOOKUP(R1207,CUSTOMS!$E$3:$N$2548,2,FALSE))</f>
        <v>9403200000</v>
      </c>
      <c r="T1207" s="17" t="str">
        <f>IF(R1207="","",VLOOKUP(R1207,CUSTOMS!$E$3:$N$2548,3,FALSE))</f>
        <v>铁制家用落地晒架</v>
      </c>
      <c r="U1207" s="18">
        <f t="shared" si="184"/>
        <v>400</v>
      </c>
      <c r="V1207" s="18" t="str">
        <f>IF(R1207="","",VLOOKUP(R1207,CUSTOMS!$E$3:$N$2548,5,FALSE))</f>
        <v>件</v>
      </c>
      <c r="W1207" s="33">
        <f>IF(R1207="","",VLOOKUP(R1207,CUSTOMS!$E$3:$N$2548,6,FALSE))</f>
        <v>4.57</v>
      </c>
      <c r="X1207" s="33">
        <f t="shared" si="185"/>
        <v>1828</v>
      </c>
      <c r="Y1207" s="18" t="str">
        <f>IF(R1207="","",VLOOKUP(R1207,CUSTOMS!$E$3:$N$2548,8,FALSE))</f>
        <v>美元</v>
      </c>
      <c r="Z1207" s="18" t="str">
        <f>IF(R1207="","",VLOOKUP(R1207,CUSTOMS!$E$3:$N$2548,9,FALSE))</f>
        <v>中国</v>
      </c>
      <c r="AA1207" s="18" t="str">
        <f>IF(R1207="","",VLOOKUP(R1207,CUSTOMS!$E$3:$N$2548,10,FALSE))</f>
        <v>泰国</v>
      </c>
      <c r="AB1207" s="33">
        <f>IF(R1207="","",VLOOKUP(G1207,WMS!$E$3:$T$3000,15,FALSE))</f>
        <v>2.5125000000000002</v>
      </c>
      <c r="AC1207" s="33">
        <f t="shared" si="186"/>
        <v>1005.0000000000001</v>
      </c>
      <c r="AD1207" s="33" t="str">
        <f>IF(S1207="","",VLOOKUP(S1207,海关监管条件!$A$1:$B$3000,2,FALSE))</f>
        <v xml:space="preserve">无 </v>
      </c>
    </row>
    <row r="1208" spans="1:30">
      <c r="A1208" s="2">
        <v>43693</v>
      </c>
      <c r="B1208" s="2">
        <v>43694</v>
      </c>
      <c r="C1208" s="2" t="s">
        <v>4428</v>
      </c>
      <c r="D1208" s="19" t="s">
        <v>1500</v>
      </c>
      <c r="E1208" s="19" t="s">
        <v>3551</v>
      </c>
      <c r="F1208" s="19">
        <v>42718628</v>
      </c>
      <c r="G1208" s="17" t="str">
        <f t="shared" si="180"/>
        <v>KG-ROB-1903-00091-02927/42718628</v>
      </c>
      <c r="H1208" s="18">
        <f>IF(G1208="","",VLOOKUP(G1208,WMS!$E$3:$Q$3000,7,FALSE))</f>
        <v>2</v>
      </c>
      <c r="I1208" s="18">
        <f>IF(G1208="","",VLOOKUP(G1208,WMS!$E$3:$Q$3000,8,FALSE))</f>
        <v>8.9</v>
      </c>
      <c r="J1208" s="18">
        <f>IF(G1208="","",VLOOKUP(G1208,WMS!$E$3:$Q$3000,13,FALSE))</f>
        <v>3.2000000000000001E-2</v>
      </c>
      <c r="K1208" s="26" t="b">
        <f t="shared" si="181"/>
        <v>1</v>
      </c>
      <c r="L1208" s="7">
        <v>200</v>
      </c>
      <c r="M1208" s="27">
        <f>IF(G1208="","",VLOOKUP(G1208,WMS!$E$3:$U$3000,7,0)*L1208)</f>
        <v>400</v>
      </c>
      <c r="N1208" s="28" t="str">
        <f>IF(G1208="","",VLOOKUP(G1208,WMS!$E$3:$U$3000,17,0))</f>
        <v>A405</v>
      </c>
      <c r="O1208" s="29">
        <f t="shared" si="182"/>
        <v>1780</v>
      </c>
      <c r="P1208" s="29">
        <f t="shared" si="183"/>
        <v>6.4</v>
      </c>
      <c r="Q1208" s="26" t="str">
        <f>IF(G1208="","",VLOOKUP(G1208,WMS!$E$3:$G$3000,2,FALSE))</f>
        <v>KAS19032203</v>
      </c>
      <c r="R1208" s="26" t="str">
        <f>IF(G1208="","",VLOOKUP(G1208,WMS!$E$3:$G$3000,3,FALSE))</f>
        <v>KAS1903220302</v>
      </c>
      <c r="S1208" s="17" t="str">
        <f>IF(R1208="","",VLOOKUP(R1208,CUSTOMS!$E$3:$N$2548,2,FALSE))</f>
        <v>9403200000</v>
      </c>
      <c r="T1208" s="17" t="str">
        <f>IF(R1208="","",VLOOKUP(R1208,CUSTOMS!$E$3:$N$2548,3,FALSE))</f>
        <v xml:space="preserve"> 铁制鞋架</v>
      </c>
      <c r="U1208" s="18">
        <f t="shared" si="184"/>
        <v>400</v>
      </c>
      <c r="V1208" s="18" t="str">
        <f>IF(R1208="","",VLOOKUP(R1208,CUSTOMS!$E$3:$N$2548,5,FALSE))</f>
        <v>件</v>
      </c>
      <c r="W1208" s="33">
        <f>IF(R1208="","",VLOOKUP(R1208,CUSTOMS!$E$3:$N$2548,6,FALSE))</f>
        <v>9.14</v>
      </c>
      <c r="X1208" s="33">
        <f t="shared" si="185"/>
        <v>3656</v>
      </c>
      <c r="Y1208" s="18" t="str">
        <f>IF(R1208="","",VLOOKUP(R1208,CUSTOMS!$E$3:$N$2548,8,FALSE))</f>
        <v>美元</v>
      </c>
      <c r="Z1208" s="18" t="str">
        <f>IF(R1208="","",VLOOKUP(R1208,CUSTOMS!$E$3:$N$2548,9,FALSE))</f>
        <v>中国</v>
      </c>
      <c r="AA1208" s="18" t="str">
        <f>IF(R1208="","",VLOOKUP(R1208,CUSTOMS!$E$3:$N$2548,10,FALSE))</f>
        <v>泰国</v>
      </c>
      <c r="AB1208" s="33">
        <f>IF(R1208="","",VLOOKUP(G1208,WMS!$E$3:$T$3000,15,FALSE))</f>
        <v>3.9</v>
      </c>
      <c r="AC1208" s="33">
        <f t="shared" si="186"/>
        <v>1560</v>
      </c>
      <c r="AD1208" s="33" t="str">
        <f>IF(S1208="","",VLOOKUP(S1208,海关监管条件!$A$1:$B$3000,2,FALSE))</f>
        <v xml:space="preserve">无 </v>
      </c>
    </row>
    <row r="1209" spans="1:30">
      <c r="A1209" s="2">
        <v>43693</v>
      </c>
      <c r="B1209" s="2">
        <v>43694</v>
      </c>
      <c r="C1209" s="2" t="s">
        <v>4428</v>
      </c>
      <c r="D1209" s="19" t="s">
        <v>1447</v>
      </c>
      <c r="E1209" s="19" t="s">
        <v>3508</v>
      </c>
      <c r="F1209" s="19">
        <v>42620167</v>
      </c>
      <c r="G1209" s="17" t="str">
        <f t="shared" si="180"/>
        <v>KG-ROB-1903-00091-02970/42620167</v>
      </c>
      <c r="H1209" s="18">
        <f>IF(G1209="","",VLOOKUP(G1209,WMS!$E$3:$Q$3000,7,FALSE))</f>
        <v>6</v>
      </c>
      <c r="I1209" s="18">
        <f>IF(G1209="","",VLOOKUP(G1209,WMS!$E$3:$Q$3000,8,FALSE))</f>
        <v>7.35</v>
      </c>
      <c r="J1209" s="18">
        <f>IF(G1209="","",VLOOKUP(G1209,WMS!$E$3:$Q$3000,13,FALSE))</f>
        <v>8.8999999999999996E-2</v>
      </c>
      <c r="K1209" s="26" t="b">
        <f t="shared" si="181"/>
        <v>1</v>
      </c>
      <c r="L1209" s="7">
        <v>50</v>
      </c>
      <c r="M1209" s="27">
        <f>IF(G1209="","",VLOOKUP(G1209,WMS!$E$3:$U$3000,7,0)*L1209)</f>
        <v>300</v>
      </c>
      <c r="N1209" s="28" t="str">
        <f>IF(G1209="","",VLOOKUP(G1209,WMS!$E$3:$U$3000,17,0))</f>
        <v>A06通道</v>
      </c>
      <c r="O1209" s="29">
        <f t="shared" si="182"/>
        <v>367.5</v>
      </c>
      <c r="P1209" s="29">
        <f t="shared" si="183"/>
        <v>4.45</v>
      </c>
      <c r="Q1209" s="26" t="str">
        <f>IF(G1209="","",VLOOKUP(G1209,WMS!$E$3:$G$3000,2,FALSE))</f>
        <v>KAS19031801</v>
      </c>
      <c r="R1209" s="26" t="str">
        <f>IF(G1209="","",VLOOKUP(G1209,WMS!$E$3:$G$3000,3,FALSE))</f>
        <v>KAS1903180101</v>
      </c>
      <c r="S1209" s="17" t="str">
        <f>IF(R1209="","",VLOOKUP(R1209,CUSTOMS!$E$3:$N$2548,2,FALSE))</f>
        <v>3924900000</v>
      </c>
      <c r="T1209" s="17" t="str">
        <f>IF(R1209="","",VLOOKUP(R1209,CUSTOMS!$E$3:$N$2548,3,FALSE))</f>
        <v>塑胶垃圾桶</v>
      </c>
      <c r="U1209" s="18">
        <f t="shared" si="184"/>
        <v>350</v>
      </c>
      <c r="V1209" s="18" t="str">
        <f>IF(R1209="","",VLOOKUP(R1209,CUSTOMS!$E$3:$N$2548,5,FALSE))</f>
        <v>千克</v>
      </c>
      <c r="W1209" s="33">
        <f>IF(R1209="","",VLOOKUP(R1209,CUSTOMS!$E$3:$N$2548,6,FALSE))</f>
        <v>2</v>
      </c>
      <c r="X1209" s="33">
        <f t="shared" si="185"/>
        <v>700</v>
      </c>
      <c r="Y1209" s="18" t="str">
        <f>IF(R1209="","",VLOOKUP(R1209,CUSTOMS!$E$3:$N$2548,8,FALSE))</f>
        <v>美元</v>
      </c>
      <c r="Z1209" s="18" t="str">
        <f>IF(R1209="","",VLOOKUP(R1209,CUSTOMS!$E$3:$N$2548,9,FALSE))</f>
        <v>中国</v>
      </c>
      <c r="AA1209" s="18" t="str">
        <f>IF(R1209="","",VLOOKUP(R1209,CUSTOMS!$E$3:$N$2548,10,FALSE))</f>
        <v>泰国</v>
      </c>
      <c r="AB1209" s="33">
        <f>IF(R1209="","",VLOOKUP(G1209,WMS!$E$3:$T$3000,15,FALSE))</f>
        <v>1.1666666666666667</v>
      </c>
      <c r="AC1209" s="33">
        <f t="shared" si="186"/>
        <v>350</v>
      </c>
      <c r="AD1209" s="33" t="str">
        <f>IF(S1209="","",VLOOKUP(S1209,海关监管条件!$A$1:$B$3000,2,FALSE))</f>
        <v xml:space="preserve">A </v>
      </c>
    </row>
    <row r="1210" spans="1:30">
      <c r="A1210" s="2">
        <v>43693</v>
      </c>
      <c r="B1210" s="2">
        <v>43694</v>
      </c>
      <c r="C1210" s="2" t="s">
        <v>4428</v>
      </c>
      <c r="D1210" s="19" t="s">
        <v>2037</v>
      </c>
      <c r="E1210" s="19" t="s">
        <v>3836</v>
      </c>
      <c r="F1210" s="19" t="s">
        <v>3837</v>
      </c>
      <c r="G1210" s="17" t="str">
        <f t="shared" si="180"/>
        <v>KG-ROB-1905-00092-02924/42485391</v>
      </c>
      <c r="H1210" s="18">
        <f>IF(G1210="","",VLOOKUP(G1210,WMS!$E$3:$Q$3000,7,FALSE))</f>
        <v>16</v>
      </c>
      <c r="I1210" s="18">
        <f>IF(G1210="","",VLOOKUP(G1210,WMS!$E$3:$Q$3000,8,FALSE))</f>
        <v>1.6</v>
      </c>
      <c r="J1210" s="18">
        <f>IF(G1210="","",VLOOKUP(G1210,WMS!$E$3:$Q$3000,13,FALSE))</f>
        <v>1.9E-2</v>
      </c>
      <c r="K1210" s="26" t="b">
        <f t="shared" si="181"/>
        <v>1</v>
      </c>
      <c r="L1210" s="7">
        <v>44</v>
      </c>
      <c r="M1210" s="27">
        <f>IF(G1210="","",VLOOKUP(G1210,WMS!$E$3:$U$3000,7,0)*L1210)</f>
        <v>704</v>
      </c>
      <c r="N1210" s="28" t="str">
        <f>IF(G1210="","",VLOOKUP(G1210,WMS!$E$3:$U$3000,17,0))</f>
        <v>A13-203</v>
      </c>
      <c r="O1210" s="29">
        <f t="shared" si="182"/>
        <v>70.400000000000006</v>
      </c>
      <c r="P1210" s="29">
        <f t="shared" si="183"/>
        <v>0.83599999999999997</v>
      </c>
      <c r="Q1210" s="26" t="str">
        <f>IF(G1210="","",VLOOKUP(G1210,WMS!$E$3:$G$3000,2,FALSE))</f>
        <v>KAS19052109</v>
      </c>
      <c r="R1210" s="26" t="str">
        <f>IF(G1210="","",VLOOKUP(G1210,WMS!$E$3:$G$3000,3,FALSE))</f>
        <v>KAS1905210901</v>
      </c>
      <c r="S1210" s="17" t="str">
        <f>IF(R1210="","",VLOOKUP(R1210,CUSTOMS!$E$3:$N$2548,2,FALSE))</f>
        <v>8215990000</v>
      </c>
      <c r="T1210" s="17" t="str">
        <f>IF(R1210="","",VLOOKUP(R1210,CUSTOMS!$E$3:$N$2548,3,FALSE))</f>
        <v>不锈钢铲</v>
      </c>
      <c r="U1210" s="18">
        <f t="shared" si="184"/>
        <v>704</v>
      </c>
      <c r="V1210" s="18" t="str">
        <f>IF(R1210="","",VLOOKUP(R1210,CUSTOMS!$E$3:$N$2548,5,FALSE))</f>
        <v>个</v>
      </c>
      <c r="W1210" s="33">
        <f>IF(R1210="","",VLOOKUP(R1210,CUSTOMS!$E$3:$N$2548,6,FALSE))</f>
        <v>0.379</v>
      </c>
      <c r="X1210" s="33">
        <f t="shared" si="185"/>
        <v>266.81600000000003</v>
      </c>
      <c r="Y1210" s="18" t="str">
        <f>IF(R1210="","",VLOOKUP(R1210,CUSTOMS!$E$3:$N$2548,8,FALSE))</f>
        <v>美元</v>
      </c>
      <c r="Z1210" s="18" t="str">
        <f>IF(R1210="","",VLOOKUP(R1210,CUSTOMS!$E$3:$N$2548,9,FALSE))</f>
        <v>中国</v>
      </c>
      <c r="AA1210" s="18" t="str">
        <f>IF(R1210="","",VLOOKUP(R1210,CUSTOMS!$E$3:$N$2548,10,FALSE))</f>
        <v>泰国</v>
      </c>
      <c r="AB1210" s="33">
        <f>IF(R1210="","",VLOOKUP(G1210,WMS!$E$3:$T$3000,15,FALSE))</f>
        <v>6.25E-2</v>
      </c>
      <c r="AC1210" s="33">
        <f t="shared" si="186"/>
        <v>44</v>
      </c>
      <c r="AD1210" s="33" t="str">
        <f>IF(S1210="","",VLOOKUP(S1210,海关监管条件!$A$1:$B$3000,2,FALSE))</f>
        <v>A</v>
      </c>
    </row>
    <row r="1211" spans="1:30">
      <c r="A1211" s="2">
        <v>43693</v>
      </c>
      <c r="B1211" s="2">
        <v>43694</v>
      </c>
      <c r="C1211" s="2" t="s">
        <v>4428</v>
      </c>
      <c r="D1211" s="19" t="s">
        <v>1932</v>
      </c>
      <c r="E1211" s="19" t="s">
        <v>3781</v>
      </c>
      <c r="F1211" s="19">
        <v>41872352</v>
      </c>
      <c r="G1211" s="17" t="str">
        <f t="shared" si="180"/>
        <v>KG-ROB-1905-00121-03027/41872352</v>
      </c>
      <c r="H1211" s="18">
        <f>IF(G1211="","",VLOOKUP(G1211,WMS!$E$3:$Q$3000,7,FALSE))</f>
        <v>8</v>
      </c>
      <c r="I1211" s="18">
        <f>IF(G1211="","",VLOOKUP(G1211,WMS!$E$3:$Q$3000,8,FALSE))</f>
        <v>2.0499999999999998</v>
      </c>
      <c r="J1211" s="18">
        <f>IF(G1211="","",VLOOKUP(G1211,WMS!$E$3:$Q$3000,13,FALSE))</f>
        <v>8.9999999999999993E-3</v>
      </c>
      <c r="K1211" s="26" t="b">
        <f t="shared" si="181"/>
        <v>1</v>
      </c>
      <c r="L1211" s="7">
        <v>188</v>
      </c>
      <c r="M1211" s="27">
        <f>IF(G1211="","",VLOOKUP(G1211,WMS!$E$3:$U$3000,7,0)*L1211)</f>
        <v>1504</v>
      </c>
      <c r="N1211" s="28" t="str">
        <f>IF(G1211="","",VLOOKUP(G1211,WMS!$E$3:$U$3000,17,0))</f>
        <v>A09-203</v>
      </c>
      <c r="O1211" s="29">
        <f t="shared" si="182"/>
        <v>385.4</v>
      </c>
      <c r="P1211" s="29">
        <f t="shared" si="183"/>
        <v>1.6919999999999999</v>
      </c>
      <c r="Q1211" s="26" t="str">
        <f>IF(G1211="","",VLOOKUP(G1211,WMS!$E$3:$G$3000,2,FALSE))</f>
        <v>KAS19051503</v>
      </c>
      <c r="R1211" s="26" t="str">
        <f>IF(G1211="","",VLOOKUP(G1211,WMS!$E$3:$G$3000,3,FALSE))</f>
        <v>KAS1905150305</v>
      </c>
      <c r="S1211" s="17" t="str">
        <f>IF(R1211="","",VLOOKUP(R1211,CUSTOMS!$E$3:$N$2548,2,FALSE))</f>
        <v>8211100000</v>
      </c>
      <c r="T1211" s="17" t="str">
        <f>IF(R1211="","",VLOOKUP(R1211,CUSTOMS!$E$3:$N$2548,3,FALSE))</f>
        <v>3件套套刀</v>
      </c>
      <c r="U1211" s="18">
        <f t="shared" si="184"/>
        <v>1504</v>
      </c>
      <c r="V1211" s="18" t="str">
        <f>IF(R1211="","",VLOOKUP(R1211,CUSTOMS!$E$3:$N$2548,5,FALSE))</f>
        <v>套</v>
      </c>
      <c r="W1211" s="33">
        <f>IF(R1211="","",VLOOKUP(R1211,CUSTOMS!$E$3:$N$2548,6,FALSE))</f>
        <v>1</v>
      </c>
      <c r="X1211" s="33">
        <f t="shared" si="185"/>
        <v>1504</v>
      </c>
      <c r="Y1211" s="18" t="str">
        <f>IF(R1211="","",VLOOKUP(R1211,CUSTOMS!$E$3:$N$2548,8,FALSE))</f>
        <v>美元</v>
      </c>
      <c r="Z1211" s="18" t="str">
        <f>IF(R1211="","",VLOOKUP(R1211,CUSTOMS!$E$3:$N$2548,9,FALSE))</f>
        <v>中国</v>
      </c>
      <c r="AA1211" s="18" t="str">
        <f>IF(R1211="","",VLOOKUP(R1211,CUSTOMS!$E$3:$N$2548,10,FALSE))</f>
        <v>泰国</v>
      </c>
      <c r="AB1211" s="33">
        <f>IF(R1211="","",VLOOKUP(G1211,WMS!$E$3:$T$3000,15,FALSE))</f>
        <v>0.23</v>
      </c>
      <c r="AC1211" s="33">
        <f t="shared" si="186"/>
        <v>345.92</v>
      </c>
      <c r="AD1211" s="33" t="str">
        <f>IF(S1211="","",VLOOKUP(S1211,海关监管条件!$A$1:$B$3000,2,FALSE))</f>
        <v>无</v>
      </c>
    </row>
    <row r="1212" spans="1:30">
      <c r="A1212" s="2">
        <v>43693</v>
      </c>
      <c r="B1212" s="2">
        <v>43694</v>
      </c>
      <c r="C1212" s="2" t="s">
        <v>4428</v>
      </c>
      <c r="D1212" s="19" t="s">
        <v>1926</v>
      </c>
      <c r="E1212" s="19" t="s">
        <v>3777</v>
      </c>
      <c r="F1212" s="19">
        <v>41904558</v>
      </c>
      <c r="G1212" s="17" t="str">
        <f t="shared" si="180"/>
        <v>KG-ROB-1905-00121-03116/41904558</v>
      </c>
      <c r="H1212" s="18">
        <f>IF(G1212="","",VLOOKUP(G1212,WMS!$E$3:$Q$3000,7,FALSE))</f>
        <v>180</v>
      </c>
      <c r="I1212" s="18">
        <f>IF(G1212="","",VLOOKUP(G1212,WMS!$E$3:$Q$3000,8,FALSE))</f>
        <v>7.05</v>
      </c>
      <c r="J1212" s="18">
        <f>IF(G1212="","",VLOOKUP(G1212,WMS!$E$3:$Q$3000,13,FALSE))</f>
        <v>2.9000000000000001E-2</v>
      </c>
      <c r="K1212" s="26" t="b">
        <f t="shared" si="181"/>
        <v>1</v>
      </c>
      <c r="L1212" s="7">
        <v>500</v>
      </c>
      <c r="M1212" s="27">
        <f>IF(G1212="","",VLOOKUP(G1212,WMS!$E$3:$U$3000,7,0)*L1212)</f>
        <v>90000</v>
      </c>
      <c r="N1212" s="28" t="str">
        <f>IF(G1212="","",VLOOKUP(G1212,WMS!$E$3:$U$3000,17,0))</f>
        <v>A410</v>
      </c>
      <c r="O1212" s="29">
        <f t="shared" si="182"/>
        <v>3525</v>
      </c>
      <c r="P1212" s="29">
        <f t="shared" si="183"/>
        <v>14.5</v>
      </c>
      <c r="Q1212" s="26" t="str">
        <f>IF(G1212="","",VLOOKUP(G1212,WMS!$E$3:$G$3000,2,FALSE))</f>
        <v>KAS19051501</v>
      </c>
      <c r="R1212" s="26" t="str">
        <f>IF(G1212="","",VLOOKUP(G1212,WMS!$E$3:$G$3000,3,FALSE))</f>
        <v>KAS1905150101</v>
      </c>
      <c r="S1212" s="17" t="str">
        <f>IF(R1212="","",VLOOKUP(R1212,CUSTOMS!$E$3:$N$2548,2,FALSE))</f>
        <v>8215990000</v>
      </c>
      <c r="T1212" s="17" t="str">
        <f>IF(R1212="","",VLOOKUP(R1212,CUSTOMS!$E$3:$N$2548,3,FALSE))</f>
        <v>餐厨用具</v>
      </c>
      <c r="U1212" s="18">
        <f t="shared" si="184"/>
        <v>90000</v>
      </c>
      <c r="V1212" s="18" t="str">
        <f>IF(R1212="","",VLOOKUP(R1212,CUSTOMS!$E$3:$N$2548,5,FALSE))</f>
        <v>把</v>
      </c>
      <c r="W1212" s="33">
        <f>IF(R1212="","",VLOOKUP(R1212,CUSTOMS!$E$3:$N$2548,6,FALSE))</f>
        <v>0.08</v>
      </c>
      <c r="X1212" s="33">
        <f t="shared" si="185"/>
        <v>7200</v>
      </c>
      <c r="Y1212" s="18" t="str">
        <f>IF(R1212="","",VLOOKUP(R1212,CUSTOMS!$E$3:$N$2548,8,FALSE))</f>
        <v>美元</v>
      </c>
      <c r="Z1212" s="18" t="str">
        <f>IF(R1212="","",VLOOKUP(R1212,CUSTOMS!$E$3:$N$2548,9,FALSE))</f>
        <v>中国</v>
      </c>
      <c r="AA1212" s="18" t="str">
        <f>IF(R1212="","",VLOOKUP(R1212,CUSTOMS!$E$3:$N$2548,10,FALSE))</f>
        <v>泰国</v>
      </c>
      <c r="AB1212" s="33">
        <f>IF(R1212="","",VLOOKUP(G1212,WMS!$E$3:$T$3000,15,FALSE))</f>
        <v>3.6388888888888887E-2</v>
      </c>
      <c r="AC1212" s="33">
        <f t="shared" si="186"/>
        <v>3275</v>
      </c>
      <c r="AD1212" s="33" t="str">
        <f>IF(S1212="","",VLOOKUP(S1212,海关监管条件!$A$1:$B$3000,2,FALSE))</f>
        <v>A</v>
      </c>
    </row>
    <row r="1213" spans="1:30">
      <c r="A1213" s="2">
        <v>43693</v>
      </c>
      <c r="B1213" s="2">
        <v>43694</v>
      </c>
      <c r="C1213" s="2" t="s">
        <v>4429</v>
      </c>
      <c r="D1213" s="19" t="s">
        <v>980</v>
      </c>
      <c r="E1213" s="19" t="s">
        <v>3272</v>
      </c>
      <c r="F1213" s="19">
        <v>41526750</v>
      </c>
      <c r="G1213" s="17" t="str">
        <f t="shared" si="180"/>
        <v>KG-ROB-1901-00064-01522/41526750</v>
      </c>
      <c r="H1213" s="18">
        <f>IF(G1213="","",VLOOKUP(G1213,WMS!$E$3:$Q$3000,7,FALSE))</f>
        <v>12</v>
      </c>
      <c r="I1213" s="18">
        <f>IF(G1213="","",VLOOKUP(G1213,WMS!$E$3:$Q$3000,8,FALSE))</f>
        <v>4.5999999999999996</v>
      </c>
      <c r="J1213" s="18">
        <f>IF(G1213="","",VLOOKUP(G1213,WMS!$E$3:$Q$3000,13,FALSE))</f>
        <v>7.0000000000000001E-3</v>
      </c>
      <c r="K1213" s="26" t="b">
        <f t="shared" si="181"/>
        <v>1</v>
      </c>
      <c r="L1213" s="7">
        <v>21</v>
      </c>
      <c r="M1213" s="27">
        <f>IF(G1213="","",VLOOKUP(G1213,WMS!$E$3:$U$3000,7,0)*L1213)</f>
        <v>252</v>
      </c>
      <c r="N1213" s="28" t="str">
        <f>IF(G1213="","",VLOOKUP(G1213,WMS!$E$3:$U$3000,17,0))</f>
        <v>A02-103</v>
      </c>
      <c r="O1213" s="29">
        <f t="shared" si="182"/>
        <v>96.6</v>
      </c>
      <c r="P1213" s="29">
        <f t="shared" si="183"/>
        <v>0.14699999999999999</v>
      </c>
      <c r="Q1213" s="26" t="str">
        <f>IF(G1213="","",VLOOKUP(G1213,WMS!$E$3:$G$3000,2,FALSE))</f>
        <v>KAS19011504</v>
      </c>
      <c r="R1213" s="26" t="str">
        <f>IF(G1213="","",VLOOKUP(G1213,WMS!$E$3:$G$3000,3,FALSE))</f>
        <v>KAS1901150402</v>
      </c>
      <c r="S1213" s="17" t="str">
        <f>IF(R1213="","",VLOOKUP(R1213,CUSTOMS!$E$3:$N$2548,2,FALSE))</f>
        <v>8214900010</v>
      </c>
      <c r="T1213" s="17" t="str">
        <f>IF(R1213="","",VLOOKUP(R1213,CUSTOMS!$E$3:$N$2548,3,FALSE))</f>
        <v>切肉刀</v>
      </c>
      <c r="U1213" s="18">
        <f t="shared" si="184"/>
        <v>252</v>
      </c>
      <c r="V1213" s="18" t="str">
        <f>IF(R1213="","",VLOOKUP(R1213,CUSTOMS!$E$3:$N$2548,5,FALSE))</f>
        <v>把</v>
      </c>
      <c r="W1213" s="33">
        <f>IF(R1213="","",VLOOKUP(R1213,CUSTOMS!$E$3:$N$2548,6,FALSE))</f>
        <v>1.4</v>
      </c>
      <c r="X1213" s="33">
        <f t="shared" si="185"/>
        <v>352.79999999999995</v>
      </c>
      <c r="Y1213" s="18" t="str">
        <f>IF(R1213="","",VLOOKUP(R1213,CUSTOMS!$E$3:$N$2548,8,FALSE))</f>
        <v>美元</v>
      </c>
      <c r="Z1213" s="18" t="str">
        <f>IF(R1213="","",VLOOKUP(R1213,CUSTOMS!$E$3:$N$2548,9,FALSE))</f>
        <v>中国</v>
      </c>
      <c r="AA1213" s="18" t="str">
        <f>IF(R1213="","",VLOOKUP(R1213,CUSTOMS!$E$3:$N$2548,10,FALSE))</f>
        <v>泰国</v>
      </c>
      <c r="AB1213" s="33">
        <f>IF(R1213="","",VLOOKUP(G1213,WMS!$E$3:$T$3000,15,FALSE))</f>
        <v>0.34166666666666662</v>
      </c>
      <c r="AC1213" s="33">
        <f t="shared" si="186"/>
        <v>86.1</v>
      </c>
      <c r="AD1213" s="33" t="str">
        <f>IF(S1213="","",VLOOKUP(S1213,海关监管条件!$A$1:$B$3000,2,FALSE))</f>
        <v>A</v>
      </c>
    </row>
    <row r="1214" spans="1:30">
      <c r="A1214" s="2">
        <v>43693</v>
      </c>
      <c r="B1214" s="2">
        <v>43694</v>
      </c>
      <c r="C1214" s="2" t="s">
        <v>4429</v>
      </c>
      <c r="D1214" s="19" t="s">
        <v>990</v>
      </c>
      <c r="E1214" s="19" t="s">
        <v>3293</v>
      </c>
      <c r="F1214" s="19">
        <v>39424907</v>
      </c>
      <c r="G1214" s="17" t="str">
        <f t="shared" si="180"/>
        <v>KG-ROB-1901-00064-01533/39424907</v>
      </c>
      <c r="H1214" s="18">
        <f>IF(G1214="","",VLOOKUP(G1214,WMS!$E$3:$Q$3000,7,FALSE))</f>
        <v>12</v>
      </c>
      <c r="I1214" s="18">
        <f>IF(G1214="","",VLOOKUP(G1214,WMS!$E$3:$Q$3000,8,FALSE))</f>
        <v>2.5</v>
      </c>
      <c r="J1214" s="18">
        <f>IF(G1214="","",VLOOKUP(G1214,WMS!$E$3:$Q$3000,13,FALSE))</f>
        <v>5.0000000000000001E-3</v>
      </c>
      <c r="K1214" s="26" t="b">
        <f t="shared" si="181"/>
        <v>1</v>
      </c>
      <c r="L1214" s="7">
        <v>41</v>
      </c>
      <c r="M1214" s="27">
        <f>IF(G1214="","",VLOOKUP(G1214,WMS!$E$3:$U$3000,7,0)*L1214)</f>
        <v>492</v>
      </c>
      <c r="N1214" s="28" t="str">
        <f>IF(G1214="","",VLOOKUP(G1214,WMS!$E$3:$U$3000,17,0))</f>
        <v>A07-201</v>
      </c>
      <c r="O1214" s="29">
        <f t="shared" si="182"/>
        <v>102.5</v>
      </c>
      <c r="P1214" s="29">
        <f t="shared" si="183"/>
        <v>0.20500000000000002</v>
      </c>
      <c r="Q1214" s="26" t="str">
        <f>IF(G1214="","",VLOOKUP(G1214,WMS!$E$3:$G$3000,2,FALSE))</f>
        <v>KAS19011507</v>
      </c>
      <c r="R1214" s="26" t="str">
        <f>IF(G1214="","",VLOOKUP(G1214,WMS!$E$3:$G$3000,3,FALSE))</f>
        <v>KAS1901150703</v>
      </c>
      <c r="S1214" s="17" t="str">
        <f>IF(R1214="","",VLOOKUP(R1214,CUSTOMS!$E$3:$N$2548,2,FALSE))</f>
        <v>8205510000</v>
      </c>
      <c r="T1214" s="17" t="str">
        <f>IF(R1214="","",VLOOKUP(R1214,CUSTOMS!$E$3:$N$2548,3,FALSE))</f>
        <v>手工工具</v>
      </c>
      <c r="U1214" s="18">
        <f t="shared" si="184"/>
        <v>492</v>
      </c>
      <c r="V1214" s="18" t="str">
        <f>IF(R1214="","",VLOOKUP(R1214,CUSTOMS!$E$3:$N$2548,5,FALSE))</f>
        <v>只</v>
      </c>
      <c r="W1214" s="33">
        <f>IF(R1214="","",VLOOKUP(R1214,CUSTOMS!$E$3:$N$2548,6,FALSE))</f>
        <v>1.01</v>
      </c>
      <c r="X1214" s="33">
        <f t="shared" si="185"/>
        <v>496.92</v>
      </c>
      <c r="Y1214" s="18" t="str">
        <f>IF(R1214="","",VLOOKUP(R1214,CUSTOMS!$E$3:$N$2548,8,FALSE))</f>
        <v>美元</v>
      </c>
      <c r="Z1214" s="18" t="str">
        <f>IF(R1214="","",VLOOKUP(R1214,CUSTOMS!$E$3:$N$2548,9,FALSE))</f>
        <v>中国</v>
      </c>
      <c r="AA1214" s="18" t="str">
        <f>IF(R1214="","",VLOOKUP(R1214,CUSTOMS!$E$3:$N$2548,10,FALSE))</f>
        <v>泰国</v>
      </c>
      <c r="AB1214" s="33">
        <f>IF(R1214="","",VLOOKUP(G1214,WMS!$E$3:$T$3000,15,FALSE))</f>
        <v>0.19166666666666668</v>
      </c>
      <c r="AC1214" s="33">
        <f t="shared" si="186"/>
        <v>94.300000000000011</v>
      </c>
      <c r="AD1214" s="33" t="str">
        <f>IF(S1214="","",VLOOKUP(S1214,海关监管条件!$A$1:$B$3000,2,FALSE))</f>
        <v xml:space="preserve">无 </v>
      </c>
    </row>
    <row r="1215" spans="1:30">
      <c r="A1215" s="2">
        <v>43693</v>
      </c>
      <c r="B1215" s="2">
        <v>43694</v>
      </c>
      <c r="C1215" s="2" t="s">
        <v>4429</v>
      </c>
      <c r="D1215" s="19" t="s">
        <v>990</v>
      </c>
      <c r="E1215" s="19" t="s">
        <v>3293</v>
      </c>
      <c r="F1215" s="19">
        <v>42175100</v>
      </c>
      <c r="G1215" s="17" t="str">
        <f t="shared" si="180"/>
        <v>KG-ROB-1901-00064-01533/42175100</v>
      </c>
      <c r="H1215" s="18">
        <f>IF(G1215="","",VLOOKUP(G1215,WMS!$E$3:$Q$3000,7,FALSE))</f>
        <v>6</v>
      </c>
      <c r="I1215" s="18">
        <f>IF(G1215="","",VLOOKUP(G1215,WMS!$E$3:$Q$3000,8,FALSE))</f>
        <v>3.4</v>
      </c>
      <c r="J1215" s="18">
        <f>IF(G1215="","",VLOOKUP(G1215,WMS!$E$3:$Q$3000,13,FALSE))</f>
        <v>0.01</v>
      </c>
      <c r="K1215" s="26" t="b">
        <f t="shared" si="181"/>
        <v>1</v>
      </c>
      <c r="L1215" s="7">
        <v>41</v>
      </c>
      <c r="M1215" s="27">
        <f>IF(G1215="","",VLOOKUP(G1215,WMS!$E$3:$U$3000,7,0)*L1215)</f>
        <v>246</v>
      </c>
      <c r="N1215" s="28" t="str">
        <f>IF(G1215="","",VLOOKUP(G1215,WMS!$E$3:$U$3000,17,0))</f>
        <v>A14-201</v>
      </c>
      <c r="O1215" s="29">
        <f t="shared" si="182"/>
        <v>139.4</v>
      </c>
      <c r="P1215" s="29">
        <f t="shared" si="183"/>
        <v>0.41000000000000003</v>
      </c>
      <c r="Q1215" s="26" t="str">
        <f>IF(G1215="","",VLOOKUP(G1215,WMS!$E$3:$G$3000,2,FALSE))</f>
        <v>KAS19011507</v>
      </c>
      <c r="R1215" s="26" t="str">
        <f>IF(G1215="","",VLOOKUP(G1215,WMS!$E$3:$G$3000,3,FALSE))</f>
        <v>KAS1901150704</v>
      </c>
      <c r="S1215" s="17" t="str">
        <f>IF(R1215="","",VLOOKUP(R1215,CUSTOMS!$E$3:$N$2548,2,FALSE))</f>
        <v>8213000000</v>
      </c>
      <c r="T1215" s="17" t="str">
        <f>IF(R1215="","",VLOOKUP(R1215,CUSTOMS!$E$3:$N$2548,3,FALSE))</f>
        <v>3件套剪刀</v>
      </c>
      <c r="U1215" s="18">
        <f t="shared" si="184"/>
        <v>246</v>
      </c>
      <c r="V1215" s="18" t="str">
        <f>IF(R1215="","",VLOOKUP(R1215,CUSTOMS!$E$3:$N$2548,5,FALSE))</f>
        <v>套</v>
      </c>
      <c r="W1215" s="33">
        <f>IF(R1215="","",VLOOKUP(R1215,CUSTOMS!$E$3:$N$2548,6,FALSE))</f>
        <v>3.02</v>
      </c>
      <c r="X1215" s="33">
        <f t="shared" si="185"/>
        <v>742.92</v>
      </c>
      <c r="Y1215" s="18" t="str">
        <f>IF(R1215="","",VLOOKUP(R1215,CUSTOMS!$E$3:$N$2548,8,FALSE))</f>
        <v>美元</v>
      </c>
      <c r="Z1215" s="18" t="str">
        <f>IF(R1215="","",VLOOKUP(R1215,CUSTOMS!$E$3:$N$2548,9,FALSE))</f>
        <v>中国</v>
      </c>
      <c r="AA1215" s="18" t="str">
        <f>IF(R1215="","",VLOOKUP(R1215,CUSTOMS!$E$3:$N$2548,10,FALSE))</f>
        <v>泰国</v>
      </c>
      <c r="AB1215" s="33">
        <f>IF(R1215="","",VLOOKUP(G1215,WMS!$E$3:$T$3000,15,FALSE))</f>
        <v>0.5083333333333333</v>
      </c>
      <c r="AC1215" s="33">
        <f t="shared" si="186"/>
        <v>125.05</v>
      </c>
      <c r="AD1215" s="33" t="str">
        <f>IF(S1215="","",VLOOKUP(S1215,海关监管条件!$A$1:$B$3000,2,FALSE))</f>
        <v>无</v>
      </c>
    </row>
    <row r="1216" spans="1:30">
      <c r="A1216" s="2">
        <v>43693</v>
      </c>
      <c r="B1216" s="2">
        <v>43694</v>
      </c>
      <c r="C1216" s="2" t="s">
        <v>4429</v>
      </c>
      <c r="D1216" s="19" t="s">
        <v>1079</v>
      </c>
      <c r="E1216" s="19" t="s">
        <v>3338</v>
      </c>
      <c r="F1216" s="19">
        <v>42107132</v>
      </c>
      <c r="G1216" s="17" t="str">
        <f t="shared" si="180"/>
        <v>KG-ROB-1901-00064-01535/42107132</v>
      </c>
      <c r="H1216" s="18">
        <f>IF(G1216="","",VLOOKUP(G1216,WMS!$E$3:$Q$3000,7,FALSE))</f>
        <v>40</v>
      </c>
      <c r="I1216" s="18">
        <f>IF(G1216="","",VLOOKUP(G1216,WMS!$E$3:$Q$3000,8,FALSE))</f>
        <v>4.05</v>
      </c>
      <c r="J1216" s="18">
        <f>IF(G1216="","",VLOOKUP(G1216,WMS!$E$3:$Q$3000,13,FALSE))</f>
        <v>3.0000000000000001E-3</v>
      </c>
      <c r="K1216" s="26" t="b">
        <f t="shared" si="181"/>
        <v>1</v>
      </c>
      <c r="L1216" s="7">
        <v>30</v>
      </c>
      <c r="M1216" s="27">
        <f>IF(G1216="","",VLOOKUP(G1216,WMS!$E$3:$U$3000,7,0)*L1216)</f>
        <v>1200</v>
      </c>
      <c r="N1216" s="28" t="str">
        <f>IF(G1216="","",VLOOKUP(G1216,WMS!$E$3:$U$3000,17,0))</f>
        <v>A14-102</v>
      </c>
      <c r="O1216" s="29">
        <f t="shared" si="182"/>
        <v>121.5</v>
      </c>
      <c r="P1216" s="29">
        <f t="shared" si="183"/>
        <v>0.09</v>
      </c>
      <c r="Q1216" s="26" t="str">
        <f>IF(G1216="","",VLOOKUP(G1216,WMS!$E$3:$G$3000,2,FALSE))</f>
        <v>KAS19011805</v>
      </c>
      <c r="R1216" s="26" t="str">
        <f>IF(G1216="","",VLOOKUP(G1216,WMS!$E$3:$G$3000,3,FALSE))</f>
        <v>KAS1901180504</v>
      </c>
      <c r="S1216" s="17" t="str">
        <f>IF(R1216="","",VLOOKUP(R1216,CUSTOMS!$E$3:$N$2548,2,FALSE))</f>
        <v>8215990000</v>
      </c>
      <c r="T1216" s="17" t="str">
        <f>IF(R1216="","",VLOOKUP(R1216,CUSTOMS!$E$3:$N$2548,3,FALSE))</f>
        <v>餐厨用具</v>
      </c>
      <c r="U1216" s="18">
        <f t="shared" si="184"/>
        <v>1200</v>
      </c>
      <c r="V1216" s="18" t="str">
        <f>IF(R1216="","",VLOOKUP(R1216,CUSTOMS!$E$3:$N$2548,5,FALSE))</f>
        <v>把</v>
      </c>
      <c r="W1216" s="33">
        <f>IF(R1216="","",VLOOKUP(R1216,CUSTOMS!$E$3:$N$2548,6,FALSE))</f>
        <v>0.26</v>
      </c>
      <c r="X1216" s="33">
        <f t="shared" si="185"/>
        <v>312</v>
      </c>
      <c r="Y1216" s="18" t="str">
        <f>IF(R1216="","",VLOOKUP(R1216,CUSTOMS!$E$3:$N$2548,8,FALSE))</f>
        <v>美元</v>
      </c>
      <c r="Z1216" s="18" t="str">
        <f>IF(R1216="","",VLOOKUP(R1216,CUSTOMS!$E$3:$N$2548,9,FALSE))</f>
        <v>中国</v>
      </c>
      <c r="AA1216" s="18" t="str">
        <f>IF(R1216="","",VLOOKUP(R1216,CUSTOMS!$E$3:$N$2548,10,FALSE))</f>
        <v>泰国</v>
      </c>
      <c r="AB1216" s="33">
        <f>IF(R1216="","",VLOOKUP(G1216,WMS!$E$3:$T$3000,15,FALSE))</f>
        <v>8.950000000000001E-2</v>
      </c>
      <c r="AC1216" s="33">
        <f t="shared" si="186"/>
        <v>107.4</v>
      </c>
      <c r="AD1216" s="33" t="str">
        <f>IF(S1216="","",VLOOKUP(S1216,海关监管条件!$A$1:$B$3000,2,FALSE))</f>
        <v>A</v>
      </c>
    </row>
    <row r="1217" spans="1:30">
      <c r="A1217" s="2">
        <v>43693</v>
      </c>
      <c r="B1217" s="2">
        <v>43694</v>
      </c>
      <c r="C1217" s="2" t="s">
        <v>4429</v>
      </c>
      <c r="D1217" s="19" t="s">
        <v>857</v>
      </c>
      <c r="E1217" s="19" t="s">
        <v>3213</v>
      </c>
      <c r="F1217" s="19">
        <v>42567196</v>
      </c>
      <c r="G1217" s="17" t="str">
        <f t="shared" si="180"/>
        <v>KG-ROB-1901-00064-01735/42567196</v>
      </c>
      <c r="H1217" s="18">
        <f>IF(G1217="","",VLOOKUP(G1217,WMS!$E$3:$Q$3000,7,FALSE))</f>
        <v>21</v>
      </c>
      <c r="I1217" s="18">
        <f>IF(G1217="","",VLOOKUP(G1217,WMS!$E$3:$Q$3000,8,FALSE))</f>
        <v>3.6</v>
      </c>
      <c r="J1217" s="18">
        <f>IF(G1217="","",VLOOKUP(G1217,WMS!$E$3:$Q$3000,13,FALSE))</f>
        <v>3.6999999999999998E-2</v>
      </c>
      <c r="K1217" s="26" t="b">
        <f t="shared" si="181"/>
        <v>1</v>
      </c>
      <c r="L1217" s="7">
        <v>32</v>
      </c>
      <c r="M1217" s="27">
        <f>IF(G1217="","",VLOOKUP(G1217,WMS!$E$3:$U$3000,7,0)*L1217)</f>
        <v>672</v>
      </c>
      <c r="N1217" s="28" t="str">
        <f>IF(G1217="","",VLOOKUP(G1217,WMS!$E$3:$U$3000,17,0))</f>
        <v>A07-303</v>
      </c>
      <c r="O1217" s="29">
        <f t="shared" si="182"/>
        <v>115.2</v>
      </c>
      <c r="P1217" s="29">
        <f t="shared" si="183"/>
        <v>1.1839999999999999</v>
      </c>
      <c r="Q1217" s="26" t="str">
        <f>IF(G1217="","",VLOOKUP(G1217,WMS!$E$3:$G$3000,2,FALSE))</f>
        <v>KAS19010701</v>
      </c>
      <c r="R1217" s="26" t="str">
        <f>IF(G1217="","",VLOOKUP(G1217,WMS!$E$3:$G$3000,3,FALSE))</f>
        <v>KAS1901070102</v>
      </c>
      <c r="S1217" s="17" t="str">
        <f>IF(R1217="","",VLOOKUP(R1217,CUSTOMS!$E$3:$N$2548,2,FALSE))</f>
        <v>3924100000</v>
      </c>
      <c r="T1217" s="17" t="str">
        <f>IF(R1217="","",VLOOKUP(R1217,CUSTOMS!$E$3:$N$2548,3,FALSE))</f>
        <v>塑胶冰格</v>
      </c>
      <c r="U1217" s="18">
        <f t="shared" si="184"/>
        <v>102.30985915492957</v>
      </c>
      <c r="V1217" s="18" t="str">
        <f>IF(R1217="","",VLOOKUP(R1217,CUSTOMS!$E$3:$N$2548,5,FALSE))</f>
        <v>千克</v>
      </c>
      <c r="W1217" s="33">
        <f>IF(R1217="","",VLOOKUP(R1217,CUSTOMS!$E$3:$N$2548,6,FALSE))</f>
        <v>2</v>
      </c>
      <c r="X1217" s="33">
        <f t="shared" si="185"/>
        <v>204.61971830985914</v>
      </c>
      <c r="Y1217" s="18" t="str">
        <f>IF(R1217="","",VLOOKUP(R1217,CUSTOMS!$E$3:$N$2548,8,FALSE))</f>
        <v>美元</v>
      </c>
      <c r="Z1217" s="18" t="str">
        <f>IF(R1217="","",VLOOKUP(R1217,CUSTOMS!$E$3:$N$2548,9,FALSE))</f>
        <v>中国</v>
      </c>
      <c r="AA1217" s="18" t="str">
        <f>IF(R1217="","",VLOOKUP(R1217,CUSTOMS!$E$3:$N$2548,10,FALSE))</f>
        <v>泰国</v>
      </c>
      <c r="AB1217" s="33">
        <f>IF(R1217="","",VLOOKUP(G1217,WMS!$E$3:$T$3000,15,FALSE))</f>
        <v>0.15224681421864519</v>
      </c>
      <c r="AC1217" s="33">
        <f t="shared" si="186"/>
        <v>102.30985915492957</v>
      </c>
      <c r="AD1217" s="33" t="str">
        <f>IF(S1217="","",VLOOKUP(S1217,海关监管条件!$A$1:$B$3000,2,FALSE))</f>
        <v xml:space="preserve">A </v>
      </c>
    </row>
    <row r="1218" spans="1:30">
      <c r="A1218" s="2">
        <v>43693</v>
      </c>
      <c r="B1218" s="2">
        <v>43694</v>
      </c>
      <c r="C1218" s="2" t="s">
        <v>4429</v>
      </c>
      <c r="D1218" s="19" t="s">
        <v>971</v>
      </c>
      <c r="E1218" s="19" t="s">
        <v>3269</v>
      </c>
      <c r="F1218" s="19">
        <v>42205418</v>
      </c>
      <c r="G1218" s="17" t="str">
        <f t="shared" si="180"/>
        <v>KG-ROB-1901-00064-01756/42205418</v>
      </c>
      <c r="H1218" s="18">
        <f>IF(G1218="","",VLOOKUP(G1218,WMS!$E$3:$Q$3000,7,FALSE))</f>
        <v>10</v>
      </c>
      <c r="I1218" s="18">
        <f>IF(G1218="","",VLOOKUP(G1218,WMS!$E$3:$Q$3000,8,FALSE))</f>
        <v>1.3</v>
      </c>
      <c r="J1218" s="18">
        <f>IF(G1218="","",VLOOKUP(G1218,WMS!$E$3:$Q$3000,13,FALSE))</f>
        <v>4.0000000000000001E-3</v>
      </c>
      <c r="K1218" s="26" t="b">
        <f t="shared" si="181"/>
        <v>1</v>
      </c>
      <c r="L1218" s="7">
        <v>60</v>
      </c>
      <c r="M1218" s="27">
        <f>IF(G1218="","",VLOOKUP(G1218,WMS!$E$3:$U$3000,7,0)*L1218)</f>
        <v>600</v>
      </c>
      <c r="N1218" s="28" t="str">
        <f>IF(G1218="","",VLOOKUP(G1218,WMS!$E$3:$U$3000,17,0))</f>
        <v>A15-203</v>
      </c>
      <c r="O1218" s="29">
        <f t="shared" si="182"/>
        <v>78</v>
      </c>
      <c r="P1218" s="29">
        <f t="shared" si="183"/>
        <v>0.24</v>
      </c>
      <c r="Q1218" s="26" t="str">
        <f>IF(G1218="","",VLOOKUP(G1218,WMS!$E$3:$G$3000,2,FALSE))</f>
        <v>KAS19011104</v>
      </c>
      <c r="R1218" s="26" t="str">
        <f>IF(G1218="","",VLOOKUP(G1218,WMS!$E$3:$G$3000,3,FALSE))</f>
        <v>KAS1901110402</v>
      </c>
      <c r="S1218" s="17" t="str">
        <f>IF(R1218="","",VLOOKUP(R1218,CUSTOMS!$E$3:$N$2548,2,FALSE))</f>
        <v>8215990000</v>
      </c>
      <c r="T1218" s="17" t="str">
        <f>IF(R1218="","",VLOOKUP(R1218,CUSTOMS!$E$3:$N$2548,3,FALSE))</f>
        <v>食物夹</v>
      </c>
      <c r="U1218" s="18">
        <f t="shared" si="184"/>
        <v>600</v>
      </c>
      <c r="V1218" s="18" t="str">
        <f>IF(R1218="","",VLOOKUP(R1218,CUSTOMS!$E$3:$N$2548,5,FALSE))</f>
        <v>只</v>
      </c>
      <c r="W1218" s="33">
        <f>IF(R1218="","",VLOOKUP(R1218,CUSTOMS!$E$3:$N$2548,6,FALSE))</f>
        <v>0.61</v>
      </c>
      <c r="X1218" s="33">
        <f t="shared" si="185"/>
        <v>366</v>
      </c>
      <c r="Y1218" s="18" t="str">
        <f>IF(R1218="","",VLOOKUP(R1218,CUSTOMS!$E$3:$N$2548,8,FALSE))</f>
        <v>美元</v>
      </c>
      <c r="Z1218" s="18" t="str">
        <f>IF(R1218="","",VLOOKUP(R1218,CUSTOMS!$E$3:$N$2548,9,FALSE))</f>
        <v>中国</v>
      </c>
      <c r="AA1218" s="18" t="str">
        <f>IF(R1218="","",VLOOKUP(R1218,CUSTOMS!$E$3:$N$2548,10,FALSE))</f>
        <v>泰国</v>
      </c>
      <c r="AB1218" s="33">
        <f>IF(R1218="","",VLOOKUP(G1218,WMS!$E$3:$T$3000,15,FALSE))</f>
        <v>0.12</v>
      </c>
      <c r="AC1218" s="33">
        <f t="shared" si="186"/>
        <v>72</v>
      </c>
      <c r="AD1218" s="33" t="str">
        <f>IF(S1218="","",VLOOKUP(S1218,海关监管条件!$A$1:$B$3000,2,FALSE))</f>
        <v>A</v>
      </c>
    </row>
    <row r="1219" spans="1:30">
      <c r="A1219" s="2">
        <v>43693</v>
      </c>
      <c r="B1219" s="2">
        <v>43694</v>
      </c>
      <c r="C1219" s="2" t="s">
        <v>4429</v>
      </c>
      <c r="D1219" s="36" t="s">
        <v>1181</v>
      </c>
      <c r="E1219" s="36" t="s">
        <v>3398</v>
      </c>
      <c r="F1219" s="36" t="s">
        <v>3399</v>
      </c>
      <c r="G1219" s="17" t="str">
        <f t="shared" si="180"/>
        <v>KG-ROB-1901-00064-01818/42115427A</v>
      </c>
      <c r="H1219" s="18">
        <f>IF(G1219="","",VLOOKUP(G1219,WMS!$E$3:$Q$3000,7,FALSE))</f>
        <v>4</v>
      </c>
      <c r="I1219" s="18">
        <f>IF(G1219="","",VLOOKUP(G1219,WMS!$E$3:$Q$3000,8,FALSE))</f>
        <v>10.85</v>
      </c>
      <c r="J1219" s="18">
        <f>IF(G1219="","",VLOOKUP(G1219,WMS!$E$3:$Q$3000,13,FALSE))</f>
        <v>0.14099999999999999</v>
      </c>
      <c r="K1219" s="26" t="b">
        <f t="shared" si="181"/>
        <v>1</v>
      </c>
      <c r="L1219" s="7">
        <v>57</v>
      </c>
      <c r="M1219" s="27">
        <f>IF(G1219="","",VLOOKUP(G1219,WMS!$E$3:$U$3000,7,0)*L1219)</f>
        <v>228</v>
      </c>
      <c r="N1219" s="28" t="str">
        <f>IF(G1219="","",VLOOKUP(G1219,WMS!$E$3:$U$3000,17,0))</f>
        <v>A403</v>
      </c>
      <c r="O1219" s="29">
        <f t="shared" si="182"/>
        <v>618.44999999999993</v>
      </c>
      <c r="P1219" s="29">
        <f t="shared" si="183"/>
        <v>8.036999999999999</v>
      </c>
      <c r="Q1219" s="26" t="str">
        <f>IF(G1219="","",VLOOKUP(G1219,WMS!$E$3:$G$3000,2,FALSE))</f>
        <v>KAS19012904</v>
      </c>
      <c r="R1219" s="26" t="str">
        <f>IF(G1219="","",VLOOKUP(G1219,WMS!$E$3:$G$3000,3,FALSE))</f>
        <v>KAS1901290401</v>
      </c>
      <c r="S1219" s="17" t="str">
        <f>IF(R1219="","",VLOOKUP(R1219,CUSTOMS!$E$3:$N$2548,2,FALSE))</f>
        <v>7323990000</v>
      </c>
      <c r="T1219" s="17" t="str">
        <f>IF(R1219="","",VLOOKUP(R1219,CUSTOMS!$E$3:$N$2548,3,FALSE))</f>
        <v>铁制厨房架</v>
      </c>
      <c r="U1219" s="18">
        <f t="shared" si="184"/>
        <v>228</v>
      </c>
      <c r="V1219" s="18" t="str">
        <f>IF(R1219="","",VLOOKUP(R1219,CUSTOMS!$E$3:$N$2548,5,FALSE))</f>
        <v>只</v>
      </c>
      <c r="W1219" s="33">
        <f>IF(R1219="","",VLOOKUP(R1219,CUSTOMS!$E$3:$N$2548,6,FALSE))</f>
        <v>2.10824111591588</v>
      </c>
      <c r="X1219" s="33">
        <f t="shared" si="185"/>
        <v>480.67897442882065</v>
      </c>
      <c r="Y1219" s="18" t="str">
        <f>IF(R1219="","",VLOOKUP(R1219,CUSTOMS!$E$3:$N$2548,8,FALSE))</f>
        <v>美元</v>
      </c>
      <c r="Z1219" s="18" t="str">
        <f>IF(R1219="","",VLOOKUP(R1219,CUSTOMS!$E$3:$N$2548,9,FALSE))</f>
        <v>中国</v>
      </c>
      <c r="AA1219" s="18" t="str">
        <f>IF(R1219="","",VLOOKUP(R1219,CUSTOMS!$E$3:$N$2548,10,FALSE))</f>
        <v>泰国</v>
      </c>
      <c r="AB1219" s="33">
        <f>IF(R1219="","",VLOOKUP(G1219,WMS!$E$3:$T$3000,15,FALSE))</f>
        <v>1.4274999999999998</v>
      </c>
      <c r="AC1219" s="33">
        <f t="shared" si="186"/>
        <v>325.46999999999997</v>
      </c>
      <c r="AD1219" s="33" t="str">
        <f>IF(S1219="","",VLOOKUP(S1219,海关监管条件!$A$1:$B$3000,2,FALSE))</f>
        <v>A</v>
      </c>
    </row>
    <row r="1220" spans="1:30">
      <c r="A1220" s="2">
        <v>43693</v>
      </c>
      <c r="B1220" s="2">
        <v>43694</v>
      </c>
      <c r="C1220" s="2" t="s">
        <v>4429</v>
      </c>
      <c r="D1220" s="36" t="s">
        <v>1181</v>
      </c>
      <c r="E1220" s="36" t="s">
        <v>3398</v>
      </c>
      <c r="F1220" s="36" t="s">
        <v>3400</v>
      </c>
      <c r="G1220" s="17" t="str">
        <f t="shared" si="180"/>
        <v>KG-ROB-1901-00064-01818/42115427B</v>
      </c>
      <c r="H1220" s="18">
        <v>4</v>
      </c>
      <c r="I1220" s="18">
        <f>IF(G1220="","",VLOOKUP(G1220,WMS!$E$3:$Q$3000,8,FALSE))</f>
        <v>10.85</v>
      </c>
      <c r="J1220" s="18">
        <f>IF(G1220="","",VLOOKUP(G1220,WMS!$E$3:$Q$3000,13,FALSE))</f>
        <v>0.14099999999999999</v>
      </c>
      <c r="K1220" s="26" t="e">
        <f t="shared" si="181"/>
        <v>#DIV/0!</v>
      </c>
      <c r="M1220" s="27">
        <v>228</v>
      </c>
      <c r="N1220" s="28" t="str">
        <f>IF(G1220="","",VLOOKUP(G1220,WMS!$E$3:$U$3000,17,0))</f>
        <v>A403</v>
      </c>
      <c r="O1220" s="29" t="str">
        <f t="shared" si="182"/>
        <v/>
      </c>
      <c r="P1220" s="29" t="str">
        <f t="shared" si="183"/>
        <v/>
      </c>
      <c r="Q1220" s="26" t="str">
        <f>IF(G1220="","",VLOOKUP(G1220,WMS!$E$3:$G$3000,2,FALSE))</f>
        <v>KAS19012904</v>
      </c>
      <c r="R1220" s="26" t="str">
        <f>IF(G1220="","",VLOOKUP(G1220,WMS!$E$3:$G$3000,3,FALSE))</f>
        <v>KAS1901290402</v>
      </c>
      <c r="S1220" s="17" t="str">
        <f>IF(R1220="","",VLOOKUP(R1220,CUSTOMS!$E$3:$N$2548,2,FALSE))</f>
        <v>3924100000</v>
      </c>
      <c r="T1220" s="17" t="str">
        <f>IF(R1220="","",VLOOKUP(R1220,CUSTOMS!$E$3:$N$2548,3,FALSE))</f>
        <v>塑料接水盘连刀叉盒</v>
      </c>
      <c r="U1220" s="18">
        <f t="shared" si="184"/>
        <v>228</v>
      </c>
      <c r="V1220" s="18" t="str">
        <f>IF(R1220="","",VLOOKUP(R1220,CUSTOMS!$E$3:$N$2548,5,FALSE))</f>
        <v>套</v>
      </c>
      <c r="W1220" s="33">
        <f>IF(R1220="","",VLOOKUP(R1220,CUSTOMS!$E$3:$N$2548,6,FALSE))</f>
        <v>1.7484195353377101</v>
      </c>
      <c r="X1220" s="33">
        <f t="shared" si="185"/>
        <v>398.63965405699793</v>
      </c>
      <c r="Y1220" s="18" t="str">
        <f>IF(R1220="","",VLOOKUP(R1220,CUSTOMS!$E$3:$N$2548,8,FALSE))</f>
        <v>美元</v>
      </c>
      <c r="Z1220" s="18" t="str">
        <f>IF(R1220="","",VLOOKUP(R1220,CUSTOMS!$E$3:$N$2548,9,FALSE))</f>
        <v>中国</v>
      </c>
      <c r="AA1220" s="18" t="str">
        <f>IF(R1220="","",VLOOKUP(R1220,CUSTOMS!$E$3:$N$2548,10,FALSE))</f>
        <v>泰国</v>
      </c>
      <c r="AB1220" s="33">
        <f>IF(R1220="","",VLOOKUP(G1220,WMS!$E$3:$T$3000,15,FALSE))</f>
        <v>0.83500000000000008</v>
      </c>
      <c r="AC1220" s="33">
        <f t="shared" si="186"/>
        <v>190.38000000000002</v>
      </c>
      <c r="AD1220" s="33" t="str">
        <f>IF(S1220="","",VLOOKUP(S1220,海关监管条件!$A$1:$B$3000,2,FALSE))</f>
        <v xml:space="preserve">A </v>
      </c>
    </row>
    <row r="1221" spans="1:30">
      <c r="A1221" s="2">
        <v>43693</v>
      </c>
      <c r="B1221" s="2">
        <v>43694</v>
      </c>
      <c r="C1221" s="2" t="s">
        <v>4429</v>
      </c>
      <c r="D1221" s="19" t="s">
        <v>1118</v>
      </c>
      <c r="E1221" s="19" t="s">
        <v>3367</v>
      </c>
      <c r="F1221" s="19">
        <v>42433071</v>
      </c>
      <c r="G1221" s="17" t="str">
        <f t="shared" si="180"/>
        <v>KG-ROB-1901-00064-01822/42433071</v>
      </c>
      <c r="H1221" s="18">
        <f>IF(G1221="","",VLOOKUP(G1221,WMS!$E$3:$Q$3000,7,FALSE))</f>
        <v>2</v>
      </c>
      <c r="I1221" s="18">
        <f>IF(G1221="","",VLOOKUP(G1221,WMS!$E$3:$Q$3000,8,FALSE))</f>
        <v>6.35</v>
      </c>
      <c r="J1221" s="18">
        <f>IF(G1221="","",VLOOKUP(G1221,WMS!$E$3:$Q$3000,13,FALSE))</f>
        <v>8.8999999999999996E-2</v>
      </c>
      <c r="K1221" s="26" t="b">
        <f t="shared" si="181"/>
        <v>1</v>
      </c>
      <c r="L1221" s="7">
        <v>128</v>
      </c>
      <c r="M1221" s="27">
        <f>IF(G1221="","",VLOOKUP(G1221,WMS!$E$3:$U$3000,7,0)*L1221)</f>
        <v>256</v>
      </c>
      <c r="N1221" s="28" t="str">
        <f>IF(G1221="","",VLOOKUP(G1221,WMS!$E$3:$U$3000,17,0))</f>
        <v>A423</v>
      </c>
      <c r="O1221" s="29">
        <f t="shared" si="182"/>
        <v>812.8</v>
      </c>
      <c r="P1221" s="29">
        <f t="shared" si="183"/>
        <v>11.391999999999999</v>
      </c>
      <c r="Q1221" s="26" t="str">
        <f>IF(G1221="","",VLOOKUP(G1221,WMS!$E$3:$G$3000,2,FALSE))</f>
        <v>KAS19012402</v>
      </c>
      <c r="R1221" s="26" t="str">
        <f>IF(G1221="","",VLOOKUP(G1221,WMS!$E$3:$G$3000,3,FALSE))</f>
        <v>KAS1901240201</v>
      </c>
      <c r="S1221" s="17" t="str">
        <f>IF(R1221="","",VLOOKUP(R1221,CUSTOMS!$E$3:$N$2548,2,FALSE))</f>
        <v>7323930000</v>
      </c>
      <c r="T1221" s="17" t="str">
        <f>IF(R1221="","",VLOOKUP(R1221,CUSTOMS!$E$3:$N$2548,3,FALSE))</f>
        <v>不锈钢垃圾桶</v>
      </c>
      <c r="U1221" s="18">
        <f t="shared" si="184"/>
        <v>256</v>
      </c>
      <c r="V1221" s="18" t="str">
        <f>IF(R1221="","",VLOOKUP(R1221,CUSTOMS!$E$3:$N$2548,5,FALSE))</f>
        <v>只</v>
      </c>
      <c r="W1221" s="33">
        <f>IF(R1221="","",VLOOKUP(R1221,CUSTOMS!$E$3:$N$2548,6,FALSE))</f>
        <v>5.78</v>
      </c>
      <c r="X1221" s="33">
        <f t="shared" si="185"/>
        <v>1479.68</v>
      </c>
      <c r="Y1221" s="18" t="str">
        <f>IF(R1221="","",VLOOKUP(R1221,CUSTOMS!$E$3:$N$2548,8,FALSE))</f>
        <v>美元</v>
      </c>
      <c r="Z1221" s="18" t="str">
        <f>IF(R1221="","",VLOOKUP(R1221,CUSTOMS!$E$3:$N$2548,9,FALSE))</f>
        <v>中国</v>
      </c>
      <c r="AA1221" s="18" t="str">
        <f>IF(R1221="","",VLOOKUP(R1221,CUSTOMS!$E$3:$N$2548,10,FALSE))</f>
        <v>泰国</v>
      </c>
      <c r="AB1221" s="33">
        <f>IF(R1221="","",VLOOKUP(G1221,WMS!$E$3:$T$3000,15,FALSE))</f>
        <v>2</v>
      </c>
      <c r="AC1221" s="33">
        <f t="shared" si="186"/>
        <v>512</v>
      </c>
      <c r="AD1221" s="33" t="str">
        <f>IF(S1221="","",VLOOKUP(S1221,海关监管条件!$A$1:$B$3000,2,FALSE))</f>
        <v xml:space="preserve">A </v>
      </c>
    </row>
    <row r="1222" spans="1:30">
      <c r="A1222" s="2">
        <v>43693</v>
      </c>
      <c r="B1222" s="2">
        <v>43694</v>
      </c>
      <c r="C1222" s="2" t="s">
        <v>4429</v>
      </c>
      <c r="D1222" s="19" t="s">
        <v>1142</v>
      </c>
      <c r="E1222" s="19" t="s">
        <v>3377</v>
      </c>
      <c r="F1222" s="19">
        <v>42110897</v>
      </c>
      <c r="G1222" s="17" t="str">
        <f t="shared" si="180"/>
        <v>KG-ROB-1901-00064-01833/42110897</v>
      </c>
      <c r="H1222" s="18">
        <f>IF(G1222="","",VLOOKUP(G1222,WMS!$E$3:$Q$3000,7,FALSE))</f>
        <v>12</v>
      </c>
      <c r="I1222" s="18">
        <f>IF(G1222="","",VLOOKUP(G1222,WMS!$E$3:$Q$3000,8,FALSE))</f>
        <v>1.4</v>
      </c>
      <c r="J1222" s="18">
        <f>IF(G1222="","",VLOOKUP(G1222,WMS!$E$3:$Q$3000,13,FALSE))</f>
        <v>4.2000000000000003E-2</v>
      </c>
      <c r="K1222" s="26" t="b">
        <f t="shared" si="181"/>
        <v>1</v>
      </c>
      <c r="L1222" s="7">
        <v>33</v>
      </c>
      <c r="M1222" s="27">
        <f>IF(G1222="","",VLOOKUP(G1222,WMS!$E$3:$U$3000,7,0)*L1222)</f>
        <v>396</v>
      </c>
      <c r="N1222" s="28" t="str">
        <f>IF(G1222="","",VLOOKUP(G1222,WMS!$E$3:$U$3000,17,0))</f>
        <v>A423</v>
      </c>
      <c r="O1222" s="29">
        <f t="shared" si="182"/>
        <v>46.199999999999996</v>
      </c>
      <c r="P1222" s="29">
        <f t="shared" si="183"/>
        <v>1.3860000000000001</v>
      </c>
      <c r="Q1222" s="26" t="str">
        <f>IF(G1222="","",VLOOKUP(G1222,WMS!$E$3:$G$3000,2,FALSE))</f>
        <v>KAS19012409</v>
      </c>
      <c r="R1222" s="26" t="str">
        <f>IF(G1222="","",VLOOKUP(G1222,WMS!$E$3:$G$3000,3,FALSE))</f>
        <v>KAS1901240901</v>
      </c>
      <c r="S1222" s="17" t="str">
        <f>IF(R1222="","",VLOOKUP(R1222,CUSTOMS!$E$3:$N$2548,2,FALSE))</f>
        <v>6702903000</v>
      </c>
      <c r="T1222" s="17" t="str">
        <f>IF(R1222="","",VLOOKUP(R1222,CUSTOMS!$E$3:$N$2548,3,FALSE))</f>
        <v>人造花枝</v>
      </c>
      <c r="U1222" s="18">
        <f t="shared" si="184"/>
        <v>19.768115942028984</v>
      </c>
      <c r="V1222" s="18" t="str">
        <f>IF(R1222="","",VLOOKUP(R1222,CUSTOMS!$E$3:$N$2548,5,FALSE))</f>
        <v>千克</v>
      </c>
      <c r="W1222" s="33">
        <f>IF(R1222="","",VLOOKUP(R1222,CUSTOMS!$E$3:$N$2548,6,FALSE))</f>
        <v>50</v>
      </c>
      <c r="X1222" s="33">
        <f t="shared" si="185"/>
        <v>988.40579710144925</v>
      </c>
      <c r="Y1222" s="18" t="str">
        <f>IF(R1222="","",VLOOKUP(R1222,CUSTOMS!$E$3:$N$2548,8,FALSE))</f>
        <v>港币</v>
      </c>
      <c r="Z1222" s="18" t="str">
        <f>IF(R1222="","",VLOOKUP(R1222,CUSTOMS!$E$3:$N$2548,9,FALSE))</f>
        <v>中国</v>
      </c>
      <c r="AA1222" s="18" t="str">
        <f>IF(R1222="","",VLOOKUP(R1222,CUSTOMS!$E$3:$N$2548,10,FALSE))</f>
        <v>泰国</v>
      </c>
      <c r="AB1222" s="33">
        <f>IF(R1222="","",VLOOKUP(G1222,WMS!$E$3:$T$3000,15,FALSE))</f>
        <v>4.9919484702093397E-2</v>
      </c>
      <c r="AC1222" s="33">
        <f t="shared" si="186"/>
        <v>19.768115942028984</v>
      </c>
      <c r="AD1222" s="33" t="str">
        <f>IF(S1222="","",VLOOKUP(S1222,海关监管条件!$A$1:$B$3000,2,FALSE))</f>
        <v>无</v>
      </c>
    </row>
    <row r="1223" spans="1:30">
      <c r="A1223" s="2">
        <v>43693</v>
      </c>
      <c r="B1223" s="2">
        <v>43694</v>
      </c>
      <c r="C1223" s="2" t="s">
        <v>4429</v>
      </c>
      <c r="D1223" s="19" t="s">
        <v>1513</v>
      </c>
      <c r="E1223" s="19" t="s">
        <v>3557</v>
      </c>
      <c r="F1223" s="19" t="s">
        <v>3558</v>
      </c>
      <c r="G1223" s="17" t="str">
        <f t="shared" si="180"/>
        <v>KG-ROB-1903-00065-01819/42168683A</v>
      </c>
      <c r="H1223" s="18">
        <f>IF(G1223="","",VLOOKUP(G1223,WMS!$E$3:$Q$3000,7,FALSE))</f>
        <v>4</v>
      </c>
      <c r="I1223" s="18">
        <f>IF(G1223="","",VLOOKUP(G1223,WMS!$E$3:$Q$3000,8,FALSE))</f>
        <v>7.25</v>
      </c>
      <c r="J1223" s="18">
        <f>IF(G1223="","",VLOOKUP(G1223,WMS!$E$3:$Q$3000,13,FALSE))</f>
        <v>7.5999999999999998E-2</v>
      </c>
      <c r="K1223" s="26" t="b">
        <f t="shared" si="181"/>
        <v>1</v>
      </c>
      <c r="L1223" s="7">
        <v>194</v>
      </c>
      <c r="M1223" s="27">
        <f>IF(G1223="","",VLOOKUP(G1223,WMS!$E$3:$U$3000,7,0)*L1223)</f>
        <v>776</v>
      </c>
      <c r="N1223" s="28" t="str">
        <f>IF(G1223="","",VLOOKUP(G1223,WMS!$E$3:$U$3000,17,0))</f>
        <v>A404</v>
      </c>
      <c r="O1223" s="29">
        <f t="shared" si="182"/>
        <v>1406.5</v>
      </c>
      <c r="P1223" s="29">
        <f t="shared" si="183"/>
        <v>14.744</v>
      </c>
      <c r="Q1223" s="26" t="str">
        <f>IF(G1223="","",VLOOKUP(G1223,WMS!$E$3:$G$3000,2,FALSE))</f>
        <v>KAS19032701</v>
      </c>
      <c r="R1223" s="26" t="str">
        <f>IF(G1223="","",VLOOKUP(G1223,WMS!$E$3:$G$3000,3,FALSE))</f>
        <v>KAS1903270102</v>
      </c>
      <c r="S1223" s="17" t="str">
        <f>IF(R1223="","",VLOOKUP(R1223,CUSTOMS!$E$3:$N$2548,2,FALSE))</f>
        <v>7323990000</v>
      </c>
      <c r="T1223" s="17" t="str">
        <f>IF(R1223="","",VLOOKUP(R1223,CUSTOMS!$E$3:$N$2548,3,FALSE))</f>
        <v>铁制碗碟架</v>
      </c>
      <c r="U1223" s="18">
        <f t="shared" si="184"/>
        <v>776</v>
      </c>
      <c r="V1223" s="18" t="str">
        <f>IF(R1223="","",VLOOKUP(R1223,CUSTOMS!$E$3:$N$2548,5,FALSE))</f>
        <v>只</v>
      </c>
      <c r="W1223" s="33">
        <f>IF(R1223="","",VLOOKUP(R1223,CUSTOMS!$E$3:$N$2548,6,FALSE))</f>
        <v>1.7031601562500001</v>
      </c>
      <c r="X1223" s="33">
        <f t="shared" si="185"/>
        <v>1321.65228125</v>
      </c>
      <c r="Y1223" s="18" t="str">
        <f>IF(R1223="","",VLOOKUP(R1223,CUSTOMS!$E$3:$N$2548,8,FALSE))</f>
        <v>美元</v>
      </c>
      <c r="Z1223" s="18" t="str">
        <f>IF(R1223="","",VLOOKUP(R1223,CUSTOMS!$E$3:$N$2548,9,FALSE))</f>
        <v>中国</v>
      </c>
      <c r="AA1223" s="18" t="str">
        <f>IF(R1223="","",VLOOKUP(R1223,CUSTOMS!$E$3:$N$2548,10,FALSE))</f>
        <v>泰国</v>
      </c>
      <c r="AB1223" s="33">
        <f>IF(R1223="","",VLOOKUP(G1223,WMS!$E$3:$T$3000,15,FALSE))</f>
        <v>1.0725</v>
      </c>
      <c r="AC1223" s="33">
        <f t="shared" si="186"/>
        <v>832.26</v>
      </c>
      <c r="AD1223" s="33" t="str">
        <f>IF(S1223="","",VLOOKUP(S1223,海关监管条件!$A$1:$B$3000,2,FALSE))</f>
        <v>A</v>
      </c>
    </row>
    <row r="1224" spans="1:30">
      <c r="A1224" s="2">
        <v>43693</v>
      </c>
      <c r="B1224" s="2">
        <v>43694</v>
      </c>
      <c r="C1224" s="2" t="s">
        <v>4429</v>
      </c>
      <c r="D1224" s="19" t="s">
        <v>1513</v>
      </c>
      <c r="E1224" s="19" t="s">
        <v>3557</v>
      </c>
      <c r="F1224" s="19" t="s">
        <v>3559</v>
      </c>
      <c r="G1224" s="17" t="str">
        <f t="shared" si="180"/>
        <v>KG-ROB-1903-00065-01819/42168683B</v>
      </c>
      <c r="H1224" s="18">
        <v>4</v>
      </c>
      <c r="I1224" s="18">
        <f>IF(G1224="","",VLOOKUP(G1224,WMS!$E$3:$Q$3000,8,FALSE))</f>
        <v>7.25</v>
      </c>
      <c r="J1224" s="18">
        <f>IF(G1224="","",VLOOKUP(G1224,WMS!$E$3:$Q$3000,13,FALSE))</f>
        <v>7.5999999999999998E-2</v>
      </c>
      <c r="K1224" s="26" t="e">
        <f t="shared" si="181"/>
        <v>#DIV/0!</v>
      </c>
      <c r="M1224" s="27">
        <v>776</v>
      </c>
      <c r="N1224" s="28" t="str">
        <f>IF(G1224="","",VLOOKUP(G1224,WMS!$E$3:$U$3000,17,0))</f>
        <v>A404</v>
      </c>
      <c r="O1224" s="29" t="str">
        <f t="shared" si="182"/>
        <v/>
      </c>
      <c r="P1224" s="29" t="str">
        <f t="shared" si="183"/>
        <v/>
      </c>
      <c r="Q1224" s="26" t="str">
        <f>IF(G1224="","",VLOOKUP(G1224,WMS!$E$3:$G$3000,2,FALSE))</f>
        <v>KAS19032701</v>
      </c>
      <c r="R1224" s="26" t="str">
        <f>IF(G1224="","",VLOOKUP(G1224,WMS!$E$3:$G$3000,3,FALSE))</f>
        <v>KAS1903270103</v>
      </c>
      <c r="S1224" s="17" t="str">
        <f>IF(R1224="","",VLOOKUP(R1224,CUSTOMS!$E$3:$N$2548,2,FALSE))</f>
        <v>3924100000</v>
      </c>
      <c r="T1224" s="17" t="str">
        <f>IF(R1224="","",VLOOKUP(R1224,CUSTOMS!$E$3:$N$2548,3,FALSE))</f>
        <v>塑料接水盘连刀叉盒</v>
      </c>
      <c r="U1224" s="18">
        <f t="shared" si="184"/>
        <v>776</v>
      </c>
      <c r="V1224" s="18" t="str">
        <f>IF(R1224="","",VLOOKUP(R1224,CUSTOMS!$E$3:$N$2548,5,FALSE))</f>
        <v>套</v>
      </c>
      <c r="W1224" s="33">
        <f>IF(R1224="","",VLOOKUP(R1224,CUSTOMS!$E$3:$N$2548,6,FALSE))</f>
        <v>0.78917187499999997</v>
      </c>
      <c r="X1224" s="33">
        <f t="shared" si="185"/>
        <v>612.39737500000001</v>
      </c>
      <c r="Y1224" s="18" t="str">
        <f>IF(R1224="","",VLOOKUP(R1224,CUSTOMS!$E$3:$N$2548,8,FALSE))</f>
        <v>美元</v>
      </c>
      <c r="Z1224" s="18" t="str">
        <f>IF(R1224="","",VLOOKUP(R1224,CUSTOMS!$E$3:$N$2548,9,FALSE))</f>
        <v>中国</v>
      </c>
      <c r="AA1224" s="18" t="str">
        <f>IF(R1224="","",VLOOKUP(R1224,CUSTOMS!$E$3:$N$2548,10,FALSE))</f>
        <v>泰国</v>
      </c>
      <c r="AB1224" s="33">
        <f>IF(R1224="","",VLOOKUP(G1224,WMS!$E$3:$T$3000,15,FALSE))</f>
        <v>0.3075</v>
      </c>
      <c r="AC1224" s="33">
        <f t="shared" si="186"/>
        <v>238.62</v>
      </c>
      <c r="AD1224" s="33" t="str">
        <f>IF(S1224="","",VLOOKUP(S1224,海关监管条件!$A$1:$B$3000,2,FALSE))</f>
        <v xml:space="preserve">A </v>
      </c>
    </row>
    <row r="1225" spans="1:30">
      <c r="A1225" s="2">
        <v>43693</v>
      </c>
      <c r="B1225" s="2">
        <v>43694</v>
      </c>
      <c r="C1225" s="2" t="s">
        <v>4429</v>
      </c>
      <c r="D1225" s="19" t="s">
        <v>1513</v>
      </c>
      <c r="E1225" s="19" t="s">
        <v>3557</v>
      </c>
      <c r="F1225" s="19">
        <v>42341796</v>
      </c>
      <c r="G1225" s="17" t="str">
        <f t="shared" ref="G1225:G1288" si="187">IF(F1225="","",E1225&amp;"/"&amp;F1225)</f>
        <v>KG-ROB-1903-00065-01819/42341796</v>
      </c>
      <c r="H1225" s="18">
        <f>IF(G1225="","",VLOOKUP(G1225,WMS!$E$3:$Q$3000,7,FALSE))</f>
        <v>3</v>
      </c>
      <c r="I1225" s="18">
        <f>IF(G1225="","",VLOOKUP(G1225,WMS!$E$3:$Q$3000,8,FALSE))</f>
        <v>7.05</v>
      </c>
      <c r="J1225" s="18">
        <f>IF(G1225="","",VLOOKUP(G1225,WMS!$E$3:$Q$3000,13,FALSE))</f>
        <v>9.6000000000000002E-2</v>
      </c>
      <c r="K1225" s="26" t="b">
        <f t="shared" ref="K1225:K1288" si="188">IF(M1225="","",EXACT(H1225,M1225/L1225))</f>
        <v>1</v>
      </c>
      <c r="L1225" s="7">
        <v>108</v>
      </c>
      <c r="M1225" s="27">
        <f>IF(G1225="","",VLOOKUP(G1225,WMS!$E$3:$U$3000,7,0)*L1225)</f>
        <v>324</v>
      </c>
      <c r="N1225" s="28" t="str">
        <f>IF(G1225="","",VLOOKUP(G1225,WMS!$E$3:$U$3000,17,0))</f>
        <v>A404</v>
      </c>
      <c r="O1225" s="29">
        <f t="shared" si="182"/>
        <v>761.4</v>
      </c>
      <c r="P1225" s="29">
        <f t="shared" si="183"/>
        <v>10.368</v>
      </c>
      <c r="Q1225" s="26" t="str">
        <f>IF(G1225="","",VLOOKUP(G1225,WMS!$E$3:$G$3000,2,FALSE))</f>
        <v>KAS19032702</v>
      </c>
      <c r="R1225" s="26" t="str">
        <f>IF(G1225="","",VLOOKUP(G1225,WMS!$E$3:$G$3000,3,FALSE))</f>
        <v>KAS1903270201</v>
      </c>
      <c r="S1225" s="17" t="str">
        <f>IF(R1225="","",VLOOKUP(R1225,CUSTOMS!$E$3:$N$2548,2,FALSE))</f>
        <v>7323990000</v>
      </c>
      <c r="T1225" s="17" t="str">
        <f>IF(R1225="","",VLOOKUP(R1225,CUSTOMS!$E$3:$N$2548,3,FALSE))</f>
        <v>铁制碗碟架</v>
      </c>
      <c r="U1225" s="18">
        <f t="shared" si="184"/>
        <v>324</v>
      </c>
      <c r="V1225" s="18" t="str">
        <f>IF(R1225="","",VLOOKUP(R1225,CUSTOMS!$E$3:$N$2548,5,FALSE))</f>
        <v>只</v>
      </c>
      <c r="W1225" s="33">
        <f>IF(R1225="","",VLOOKUP(R1225,CUSTOMS!$E$3:$N$2548,6,FALSE))</f>
        <v>1.67497536945813</v>
      </c>
      <c r="X1225" s="33">
        <f t="shared" si="185"/>
        <v>542.69201970443407</v>
      </c>
      <c r="Y1225" s="18" t="str">
        <f>IF(R1225="","",VLOOKUP(R1225,CUSTOMS!$E$3:$N$2548,8,FALSE))</f>
        <v>美元</v>
      </c>
      <c r="Z1225" s="18" t="str">
        <f>IF(R1225="","",VLOOKUP(R1225,CUSTOMS!$E$3:$N$2548,9,FALSE))</f>
        <v>中国</v>
      </c>
      <c r="AA1225" s="18" t="str">
        <f>IF(R1225="","",VLOOKUP(R1225,CUSTOMS!$E$3:$N$2548,10,FALSE))</f>
        <v>泰国</v>
      </c>
      <c r="AB1225" s="33">
        <f>IF(R1225="","",VLOOKUP(G1225,WMS!$E$3:$T$3000,15,FALSE))</f>
        <v>1.7</v>
      </c>
      <c r="AC1225" s="33">
        <f t="shared" si="186"/>
        <v>550.79999999999995</v>
      </c>
      <c r="AD1225" s="33" t="str">
        <f>IF(S1225="","",VLOOKUP(S1225,海关监管条件!$A$1:$B$3000,2,FALSE))</f>
        <v>A</v>
      </c>
    </row>
    <row r="1226" spans="1:30">
      <c r="A1226" s="2">
        <v>43693</v>
      </c>
      <c r="B1226" s="2">
        <v>43694</v>
      </c>
      <c r="C1226" s="2" t="s">
        <v>4429</v>
      </c>
      <c r="D1226" s="19" t="s">
        <v>1716</v>
      </c>
      <c r="E1226" s="19" t="s">
        <v>3688</v>
      </c>
      <c r="F1226" s="19">
        <v>42448129</v>
      </c>
      <c r="G1226" s="17" t="str">
        <f t="shared" si="187"/>
        <v>KG-ROB-1903-00091-02963 /42448129</v>
      </c>
      <c r="H1226" s="18">
        <f>IF(G1226="","",VLOOKUP(G1226,WMS!$E$3:$Q$3000,7,FALSE))</f>
        <v>6</v>
      </c>
      <c r="I1226" s="18">
        <f>IF(G1226="","",VLOOKUP(G1226,WMS!$E$3:$Q$3000,8,FALSE))</f>
        <v>1.85</v>
      </c>
      <c r="J1226" s="18">
        <f>IF(G1226="","",VLOOKUP(G1226,WMS!$E$3:$Q$3000,13,FALSE))</f>
        <v>1.9E-2</v>
      </c>
      <c r="K1226" s="26" t="b">
        <f t="shared" si="188"/>
        <v>1</v>
      </c>
      <c r="L1226" s="7">
        <v>50</v>
      </c>
      <c r="M1226" s="27">
        <f>IF(G1226="","",VLOOKUP(G1226,WMS!$E$3:$U$3000,7,0)*L1226)</f>
        <v>300</v>
      </c>
      <c r="N1226" s="28" t="str">
        <f>IF(G1226="","",VLOOKUP(G1226,WMS!$E$3:$U$3000,17,0))</f>
        <v>A410</v>
      </c>
      <c r="O1226" s="29">
        <f t="shared" si="182"/>
        <v>92.5</v>
      </c>
      <c r="P1226" s="29">
        <f t="shared" si="183"/>
        <v>0.95</v>
      </c>
      <c r="Q1226" s="26" t="str">
        <f>IF(G1226="","",VLOOKUP(G1226,WMS!$E$3:$G$3000,2,FALSE))</f>
        <v>KAS19042301</v>
      </c>
      <c r="R1226" s="26" t="str">
        <f>IF(G1226="","",VLOOKUP(G1226,WMS!$E$3:$G$3000,3,FALSE))</f>
        <v>KAS1904230103</v>
      </c>
      <c r="S1226" s="17" t="str">
        <f>IF(R1226="","",VLOOKUP(R1226,CUSTOMS!$E$3:$N$2548,2,FALSE))</f>
        <v>7323990000</v>
      </c>
      <c r="T1226" s="17" t="str">
        <f>IF(R1226="","",VLOOKUP(R1226,CUSTOMS!$E$3:$N$2548,3,FALSE))</f>
        <v>铁制厨房架</v>
      </c>
      <c r="U1226" s="18">
        <f t="shared" si="184"/>
        <v>300</v>
      </c>
      <c r="V1226" s="18" t="str">
        <f>IF(R1226="","",VLOOKUP(R1226,CUSTOMS!$E$3:$N$2548,5,FALSE))</f>
        <v>只</v>
      </c>
      <c r="W1226" s="33">
        <f>IF(R1226="","",VLOOKUP(R1226,CUSTOMS!$E$3:$N$2548,6,FALSE))</f>
        <v>0.74289267945984405</v>
      </c>
      <c r="X1226" s="33">
        <f t="shared" si="185"/>
        <v>222.8678038379532</v>
      </c>
      <c r="Y1226" s="18" t="str">
        <f>IF(R1226="","",VLOOKUP(R1226,CUSTOMS!$E$3:$N$2548,8,FALSE))</f>
        <v>美元</v>
      </c>
      <c r="Z1226" s="18" t="str">
        <f>IF(R1226="","",VLOOKUP(R1226,CUSTOMS!$E$3:$N$2548,9,FALSE))</f>
        <v>中国</v>
      </c>
      <c r="AA1226" s="18" t="str">
        <f>IF(R1226="","",VLOOKUP(R1226,CUSTOMS!$E$3:$N$2548,10,FALSE))</f>
        <v>泰国</v>
      </c>
      <c r="AB1226" s="33">
        <f>IF(R1226="","",VLOOKUP(G1226,WMS!$E$3:$T$3000,15,FALSE))</f>
        <v>0.26833333333333337</v>
      </c>
      <c r="AC1226" s="33">
        <f t="shared" si="186"/>
        <v>80.500000000000014</v>
      </c>
      <c r="AD1226" s="33" t="str">
        <f>IF(S1226="","",VLOOKUP(S1226,海关监管条件!$A$1:$B$3000,2,FALSE))</f>
        <v>A</v>
      </c>
    </row>
    <row r="1227" spans="1:30">
      <c r="A1227" s="2">
        <v>43693</v>
      </c>
      <c r="B1227" s="2">
        <v>43694</v>
      </c>
      <c r="C1227" s="2" t="s">
        <v>4429</v>
      </c>
      <c r="D1227" s="19" t="s">
        <v>1716</v>
      </c>
      <c r="E1227" s="19" t="s">
        <v>3688</v>
      </c>
      <c r="F1227" s="19">
        <v>42565994</v>
      </c>
      <c r="G1227" s="17" t="str">
        <f t="shared" si="187"/>
        <v>KG-ROB-1903-00091-02963 /42565994</v>
      </c>
      <c r="H1227" s="18">
        <f>IF(G1227="","",VLOOKUP(G1227,WMS!$E$3:$Q$3000,7,FALSE))</f>
        <v>6</v>
      </c>
      <c r="I1227" s="18">
        <f>IF(G1227="","",VLOOKUP(G1227,WMS!$E$3:$Q$3000,8,FALSE))</f>
        <v>3</v>
      </c>
      <c r="J1227" s="18">
        <f>IF(G1227="","",VLOOKUP(G1227,WMS!$E$3:$Q$3000,13,FALSE))</f>
        <v>1.9E-2</v>
      </c>
      <c r="K1227" s="26" t="b">
        <f t="shared" si="188"/>
        <v>1</v>
      </c>
      <c r="L1227" s="7">
        <v>67</v>
      </c>
      <c r="M1227" s="27">
        <f>IF(G1227="","",VLOOKUP(G1227,WMS!$E$3:$U$3000,7,0)*L1227)</f>
        <v>402</v>
      </c>
      <c r="N1227" s="28" t="str">
        <f>IF(G1227="","",VLOOKUP(G1227,WMS!$E$3:$U$3000,17,0))</f>
        <v>A410</v>
      </c>
      <c r="O1227" s="29">
        <f t="shared" si="182"/>
        <v>201</v>
      </c>
      <c r="P1227" s="29">
        <f t="shared" si="183"/>
        <v>1.2729999999999999</v>
      </c>
      <c r="Q1227" s="26" t="str">
        <f>IF(G1227="","",VLOOKUP(G1227,WMS!$E$3:$G$3000,2,FALSE))</f>
        <v>KAS19042301</v>
      </c>
      <c r="R1227" s="26" t="str">
        <f>IF(G1227="","",VLOOKUP(G1227,WMS!$E$3:$G$3000,3,FALSE))</f>
        <v>KAS1904230102</v>
      </c>
      <c r="S1227" s="17" t="str">
        <f>IF(R1227="","",VLOOKUP(R1227,CUSTOMS!$E$3:$N$2548,2,FALSE))</f>
        <v>7323990000</v>
      </c>
      <c r="T1227" s="17" t="str">
        <f>IF(R1227="","",VLOOKUP(R1227,CUSTOMS!$E$3:$N$2548,3,FALSE))</f>
        <v>铁制挂杯架</v>
      </c>
      <c r="U1227" s="18">
        <f t="shared" si="184"/>
        <v>402</v>
      </c>
      <c r="V1227" s="18" t="str">
        <f>IF(R1227="","",VLOOKUP(R1227,CUSTOMS!$E$3:$N$2548,5,FALSE))</f>
        <v>只</v>
      </c>
      <c r="W1227" s="33">
        <f>IF(R1227="","",VLOOKUP(R1227,CUSTOMS!$E$3:$N$2548,6,FALSE))</f>
        <v>1.3452380952381</v>
      </c>
      <c r="X1227" s="33">
        <f t="shared" si="185"/>
        <v>540.78571428571615</v>
      </c>
      <c r="Y1227" s="18" t="str">
        <f>IF(R1227="","",VLOOKUP(R1227,CUSTOMS!$E$3:$N$2548,8,FALSE))</f>
        <v>美元</v>
      </c>
      <c r="Z1227" s="18" t="str">
        <f>IF(R1227="","",VLOOKUP(R1227,CUSTOMS!$E$3:$N$2548,9,FALSE))</f>
        <v>中国</v>
      </c>
      <c r="AA1227" s="18" t="str">
        <f>IF(R1227="","",VLOOKUP(R1227,CUSTOMS!$E$3:$N$2548,10,FALSE))</f>
        <v>泰国</v>
      </c>
      <c r="AB1227" s="33">
        <f>IF(R1227="","",VLOOKUP(G1227,WMS!$E$3:$T$3000,15,FALSE))</f>
        <v>0.44666666666666666</v>
      </c>
      <c r="AC1227" s="33">
        <f t="shared" si="186"/>
        <v>179.56</v>
      </c>
      <c r="AD1227" s="33" t="str">
        <f>IF(S1227="","",VLOOKUP(S1227,海关监管条件!$A$1:$B$3000,2,FALSE))</f>
        <v>A</v>
      </c>
    </row>
    <row r="1228" spans="1:30">
      <c r="A1228" s="2">
        <v>43693</v>
      </c>
      <c r="B1228" s="2">
        <v>43694</v>
      </c>
      <c r="C1228" s="2" t="s">
        <v>4429</v>
      </c>
      <c r="D1228" s="19" t="s">
        <v>1716</v>
      </c>
      <c r="E1228" s="19" t="s">
        <v>3684</v>
      </c>
      <c r="F1228" s="19">
        <v>42616993</v>
      </c>
      <c r="G1228" s="17" t="str">
        <f t="shared" si="187"/>
        <v>KG-ROB-1903-00091-02963/42616993</v>
      </c>
      <c r="H1228" s="18">
        <f>IF(G1228="","",VLOOKUP(G1228,WMS!$E$3:$Q$3000,7,FALSE))</f>
        <v>8</v>
      </c>
      <c r="I1228" s="18">
        <f>IF(G1228="","",VLOOKUP(G1228,WMS!$E$3:$Q$3000,8,FALSE))</f>
        <v>3.2</v>
      </c>
      <c r="J1228" s="18">
        <f>IF(G1228="","",VLOOKUP(G1228,WMS!$E$3:$Q$3000,13,FALSE))</f>
        <v>1.0999999999999999E-2</v>
      </c>
      <c r="K1228" s="26" t="b">
        <f t="shared" si="188"/>
        <v>1</v>
      </c>
      <c r="L1228" s="7">
        <v>38</v>
      </c>
      <c r="M1228" s="27">
        <f>IF(G1228="","",VLOOKUP(G1228,WMS!$E$3:$U$3000,7,0)*L1228)</f>
        <v>304</v>
      </c>
      <c r="N1228" s="28" t="str">
        <f>IF(G1228="","",VLOOKUP(G1228,WMS!$E$3:$U$3000,17,0))</f>
        <v>A38-303</v>
      </c>
      <c r="O1228" s="29">
        <f t="shared" si="182"/>
        <v>121.60000000000001</v>
      </c>
      <c r="P1228" s="29">
        <f t="shared" si="183"/>
        <v>0.41799999999999998</v>
      </c>
      <c r="Q1228" s="26" t="str">
        <f>IF(G1228="","",VLOOKUP(G1228,WMS!$E$3:$G$3000,2,FALSE))</f>
        <v>KAS19042302</v>
      </c>
      <c r="R1228" s="26" t="str">
        <f>IF(G1228="","",VLOOKUP(G1228,WMS!$E$3:$G$3000,3,FALSE))</f>
        <v>KAS1904230203</v>
      </c>
      <c r="S1228" s="17" t="str">
        <f>IF(R1228="","",VLOOKUP(R1228,CUSTOMS!$E$3:$N$2548,2,FALSE))</f>
        <v>9403900099</v>
      </c>
      <c r="T1228" s="17" t="str">
        <f>IF(R1228="","",VLOOKUP(R1228,CUSTOMS!$E$3:$N$2548,3,FALSE))</f>
        <v>储物架支柱</v>
      </c>
      <c r="U1228" s="18">
        <f t="shared" si="184"/>
        <v>304</v>
      </c>
      <c r="V1228" s="18" t="str">
        <f>IF(R1228="","",VLOOKUP(R1228,CUSTOMS!$E$3:$N$2548,5,FALSE))</f>
        <v>只</v>
      </c>
      <c r="W1228" s="33">
        <f>IF(R1228="","",VLOOKUP(R1228,CUSTOMS!$E$3:$N$2548,6,FALSE))</f>
        <v>0.82989812840559096</v>
      </c>
      <c r="X1228" s="33">
        <f t="shared" si="185"/>
        <v>252.28903103529964</v>
      </c>
      <c r="Y1228" s="18" t="str">
        <f>IF(R1228="","",VLOOKUP(R1228,CUSTOMS!$E$3:$N$2548,8,FALSE))</f>
        <v>美元</v>
      </c>
      <c r="Z1228" s="18" t="str">
        <f>IF(R1228="","",VLOOKUP(R1228,CUSTOMS!$E$3:$N$2548,9,FALSE))</f>
        <v>中国</v>
      </c>
      <c r="AA1228" s="18" t="str">
        <f>IF(R1228="","",VLOOKUP(R1228,CUSTOMS!$E$3:$N$2548,10,FALSE))</f>
        <v>泰国</v>
      </c>
      <c r="AB1228" s="33">
        <f>IF(R1228="","",VLOOKUP(G1228,WMS!$E$3:$T$3000,15,FALSE))</f>
        <v>0.30625000000000002</v>
      </c>
      <c r="AC1228" s="33">
        <f t="shared" si="186"/>
        <v>93.100000000000009</v>
      </c>
      <c r="AD1228" s="33" t="str">
        <f>IF(S1228="","",VLOOKUP(S1228,海关监管条件!$A$1:$B$3000,2,FALSE))</f>
        <v xml:space="preserve">无 </v>
      </c>
    </row>
    <row r="1229" spans="1:30">
      <c r="A1229" s="2">
        <v>43693</v>
      </c>
      <c r="B1229" s="2">
        <v>43694</v>
      </c>
      <c r="C1229" s="2" t="s">
        <v>4429</v>
      </c>
      <c r="D1229" s="19" t="s">
        <v>1716</v>
      </c>
      <c r="E1229" s="19" t="s">
        <v>3684</v>
      </c>
      <c r="F1229" s="19">
        <v>42617020</v>
      </c>
      <c r="G1229" s="17" t="str">
        <f t="shared" si="187"/>
        <v>KG-ROB-1903-00091-02963/42617020</v>
      </c>
      <c r="H1229" s="18">
        <f>IF(G1229="","",VLOOKUP(G1229,WMS!$E$3:$Q$3000,7,FALSE))</f>
        <v>8</v>
      </c>
      <c r="I1229" s="18">
        <f>IF(G1229="","",VLOOKUP(G1229,WMS!$E$3:$Q$3000,8,FALSE))</f>
        <v>6.05</v>
      </c>
      <c r="J1229" s="18">
        <f>IF(G1229="","",VLOOKUP(G1229,WMS!$E$3:$Q$3000,13,FALSE))</f>
        <v>1.7999999999999999E-2</v>
      </c>
      <c r="K1229" s="26" t="b">
        <f t="shared" si="188"/>
        <v>1</v>
      </c>
      <c r="L1229" s="7">
        <v>38</v>
      </c>
      <c r="M1229" s="27">
        <f>IF(G1229="","",VLOOKUP(G1229,WMS!$E$3:$U$3000,7,0)*L1229)</f>
        <v>304</v>
      </c>
      <c r="N1229" s="28" t="str">
        <f>IF(G1229="","",VLOOKUP(G1229,WMS!$E$3:$U$3000,17,0))</f>
        <v>A38-303</v>
      </c>
      <c r="O1229" s="29">
        <f t="shared" si="182"/>
        <v>229.9</v>
      </c>
      <c r="P1229" s="29">
        <f t="shared" si="183"/>
        <v>0.68399999999999994</v>
      </c>
      <c r="Q1229" s="26" t="str">
        <f>IF(G1229="","",VLOOKUP(G1229,WMS!$E$3:$G$3000,2,FALSE))</f>
        <v>KAS19042302</v>
      </c>
      <c r="R1229" s="26" t="str">
        <f>IF(G1229="","",VLOOKUP(G1229,WMS!$E$3:$G$3000,3,FALSE))</f>
        <v>KAS1904230204</v>
      </c>
      <c r="S1229" s="17" t="str">
        <f>IF(R1229="","",VLOOKUP(R1229,CUSTOMS!$E$3:$N$2548,2,FALSE))</f>
        <v>9403900099</v>
      </c>
      <c r="T1229" s="17" t="str">
        <f>IF(R1229="","",VLOOKUP(R1229,CUSTOMS!$E$3:$N$2548,3,FALSE))</f>
        <v>储物架支柱</v>
      </c>
      <c r="U1229" s="18">
        <f t="shared" si="184"/>
        <v>304</v>
      </c>
      <c r="V1229" s="18" t="str">
        <f>IF(R1229="","",VLOOKUP(R1229,CUSTOMS!$E$3:$N$2548,5,FALSE))</f>
        <v>只</v>
      </c>
      <c r="W1229" s="33">
        <f>IF(R1229="","",VLOOKUP(R1229,CUSTOMS!$E$3:$N$2548,6,FALSE))</f>
        <v>1.59286898839138</v>
      </c>
      <c r="X1229" s="33">
        <f t="shared" si="185"/>
        <v>484.23217247097955</v>
      </c>
      <c r="Y1229" s="18" t="str">
        <f>IF(R1229="","",VLOOKUP(R1229,CUSTOMS!$E$3:$N$2548,8,FALSE))</f>
        <v>美元</v>
      </c>
      <c r="Z1229" s="18" t="str">
        <f>IF(R1229="","",VLOOKUP(R1229,CUSTOMS!$E$3:$N$2548,9,FALSE))</f>
        <v>中国</v>
      </c>
      <c r="AA1229" s="18" t="str">
        <f>IF(R1229="","",VLOOKUP(R1229,CUSTOMS!$E$3:$N$2548,10,FALSE))</f>
        <v>泰国</v>
      </c>
      <c r="AB1229" s="33">
        <f>IF(R1229="","",VLOOKUP(G1229,WMS!$E$3:$T$3000,15,FALSE))</f>
        <v>0.66875000000000007</v>
      </c>
      <c r="AC1229" s="33">
        <f t="shared" si="186"/>
        <v>203.3</v>
      </c>
      <c r="AD1229" s="33" t="str">
        <f>IF(S1229="","",VLOOKUP(S1229,海关监管条件!$A$1:$B$3000,2,FALSE))</f>
        <v xml:space="preserve">无 </v>
      </c>
    </row>
    <row r="1230" spans="1:30">
      <c r="A1230" s="2">
        <v>43693</v>
      </c>
      <c r="B1230" s="2">
        <v>43694</v>
      </c>
      <c r="C1230" s="2" t="s">
        <v>4429</v>
      </c>
      <c r="D1230" s="19" t="s">
        <v>1716</v>
      </c>
      <c r="E1230" s="19" t="s">
        <v>3684</v>
      </c>
      <c r="F1230" s="19">
        <v>42617068</v>
      </c>
      <c r="G1230" s="17" t="str">
        <f t="shared" si="187"/>
        <v>KG-ROB-1903-00091-02963/42617068</v>
      </c>
      <c r="H1230" s="18">
        <f>IF(G1230="","",VLOOKUP(G1230,WMS!$E$3:$Q$3000,7,FALSE))</f>
        <v>4</v>
      </c>
      <c r="I1230" s="18">
        <f>IF(G1230="","",VLOOKUP(G1230,WMS!$E$3:$Q$3000,8,FALSE))</f>
        <v>5.25</v>
      </c>
      <c r="J1230" s="18">
        <f>IF(G1230="","",VLOOKUP(G1230,WMS!$E$3:$Q$3000,13,FALSE))</f>
        <v>4.1000000000000002E-2</v>
      </c>
      <c r="K1230" s="26" t="b">
        <f t="shared" si="188"/>
        <v>1</v>
      </c>
      <c r="L1230" s="7">
        <v>75</v>
      </c>
      <c r="M1230" s="27">
        <f>IF(G1230="","",VLOOKUP(G1230,WMS!$E$3:$U$3000,7,0)*L1230)</f>
        <v>300</v>
      </c>
      <c r="N1230" s="28" t="str">
        <f>IF(G1230="","",VLOOKUP(G1230,WMS!$E$3:$U$3000,17,0))</f>
        <v>A424</v>
      </c>
      <c r="O1230" s="29">
        <f t="shared" si="182"/>
        <v>393.75</v>
      </c>
      <c r="P1230" s="29">
        <f t="shared" si="183"/>
        <v>3.0750000000000002</v>
      </c>
      <c r="Q1230" s="26" t="str">
        <f>IF(G1230="","",VLOOKUP(G1230,WMS!$E$3:$G$3000,2,FALSE))</f>
        <v>KAS19042302</v>
      </c>
      <c r="R1230" s="26" t="str">
        <f>IF(G1230="","",VLOOKUP(G1230,WMS!$E$3:$G$3000,3,FALSE))</f>
        <v>KAS1904230201</v>
      </c>
      <c r="S1230" s="17" t="str">
        <f>IF(R1230="","",VLOOKUP(R1230,CUSTOMS!$E$3:$N$2548,2,FALSE))</f>
        <v>9403900099</v>
      </c>
      <c r="T1230" s="17" t="str">
        <f>IF(R1230="","",VLOOKUP(R1230,CUSTOMS!$E$3:$N$2548,3,FALSE))</f>
        <v>储物架层网</v>
      </c>
      <c r="U1230" s="18">
        <f t="shared" si="184"/>
        <v>300</v>
      </c>
      <c r="V1230" s="18" t="str">
        <f>IF(R1230="","",VLOOKUP(R1230,CUSTOMS!$E$3:$N$2548,5,FALSE))</f>
        <v>只</v>
      </c>
      <c r="W1230" s="33">
        <f>IF(R1230="","",VLOOKUP(R1230,CUSTOMS!$E$3:$N$2548,6,FALSE))</f>
        <v>2.5298507462686599</v>
      </c>
      <c r="X1230" s="33">
        <f t="shared" si="185"/>
        <v>758.95522388059794</v>
      </c>
      <c r="Y1230" s="18" t="str">
        <f>IF(R1230="","",VLOOKUP(R1230,CUSTOMS!$E$3:$N$2548,8,FALSE))</f>
        <v>美元</v>
      </c>
      <c r="Z1230" s="18" t="str">
        <f>IF(R1230="","",VLOOKUP(R1230,CUSTOMS!$E$3:$N$2548,9,FALSE))</f>
        <v>中国</v>
      </c>
      <c r="AA1230" s="18" t="str">
        <f>IF(R1230="","",VLOOKUP(R1230,CUSTOMS!$E$3:$N$2548,10,FALSE))</f>
        <v>泰国</v>
      </c>
      <c r="AB1230" s="33">
        <f>IF(R1230="","",VLOOKUP(G1230,WMS!$E$3:$T$3000,15,FALSE))</f>
        <v>1.1225000000000001</v>
      </c>
      <c r="AC1230" s="33">
        <f t="shared" si="186"/>
        <v>336.75</v>
      </c>
      <c r="AD1230" s="33" t="str">
        <f>IF(S1230="","",VLOOKUP(S1230,海关监管条件!$A$1:$B$3000,2,FALSE))</f>
        <v xml:space="preserve">无 </v>
      </c>
    </row>
    <row r="1231" spans="1:30">
      <c r="A1231" s="2">
        <v>43693</v>
      </c>
      <c r="B1231" s="2">
        <v>43694</v>
      </c>
      <c r="C1231" s="2" t="s">
        <v>4429</v>
      </c>
      <c r="D1231" s="19" t="s">
        <v>1716</v>
      </c>
      <c r="E1231" s="19" t="s">
        <v>3684</v>
      </c>
      <c r="F1231" s="19">
        <v>42617365</v>
      </c>
      <c r="G1231" s="17" t="str">
        <f t="shared" si="187"/>
        <v>KG-ROB-1903-00091-02963/42617365</v>
      </c>
      <c r="H1231" s="18">
        <f>IF(G1231="","",VLOOKUP(G1231,WMS!$E$3:$Q$3000,7,FALSE))</f>
        <v>4</v>
      </c>
      <c r="I1231" s="18">
        <f>IF(G1231="","",VLOOKUP(G1231,WMS!$E$3:$Q$3000,8,FALSE))</f>
        <v>7.65</v>
      </c>
      <c r="J1231" s="18">
        <f>IF(G1231="","",VLOOKUP(G1231,WMS!$E$3:$Q$3000,13,FALSE))</f>
        <v>6.0999999999999999E-2</v>
      </c>
      <c r="K1231" s="26" t="b">
        <f t="shared" si="188"/>
        <v>1</v>
      </c>
      <c r="L1231" s="7">
        <v>75</v>
      </c>
      <c r="M1231" s="27">
        <f>IF(G1231="","",VLOOKUP(G1231,WMS!$E$3:$U$3000,7,0)*L1231)</f>
        <v>300</v>
      </c>
      <c r="N1231" s="28" t="str">
        <f>IF(G1231="","",VLOOKUP(G1231,WMS!$E$3:$U$3000,17,0))</f>
        <v>A403</v>
      </c>
      <c r="O1231" s="29">
        <f t="shared" si="182"/>
        <v>573.75</v>
      </c>
      <c r="P1231" s="29">
        <f t="shared" si="183"/>
        <v>4.5750000000000002</v>
      </c>
      <c r="Q1231" s="26" t="str">
        <f>IF(G1231="","",VLOOKUP(G1231,WMS!$E$3:$G$3000,2,FALSE))</f>
        <v>KAS19042302</v>
      </c>
      <c r="R1231" s="26" t="str">
        <f>IF(G1231="","",VLOOKUP(G1231,WMS!$E$3:$G$3000,3,FALSE))</f>
        <v>KAS1904230202</v>
      </c>
      <c r="S1231" s="17" t="str">
        <f>IF(R1231="","",VLOOKUP(R1231,CUSTOMS!$E$3:$N$2548,2,FALSE))</f>
        <v>9403900099</v>
      </c>
      <c r="T1231" s="17" t="str">
        <f>IF(R1231="","",VLOOKUP(R1231,CUSTOMS!$E$3:$N$2548,3,FALSE))</f>
        <v>储物架层网</v>
      </c>
      <c r="U1231" s="18">
        <f t="shared" si="184"/>
        <v>300</v>
      </c>
      <c r="V1231" s="18" t="str">
        <f>IF(R1231="","",VLOOKUP(R1231,CUSTOMS!$E$3:$N$2548,5,FALSE))</f>
        <v>只</v>
      </c>
      <c r="W1231" s="33">
        <f>IF(R1231="","",VLOOKUP(R1231,CUSTOMS!$E$3:$N$2548,6,FALSE))</f>
        <v>3.2352641554134101</v>
      </c>
      <c r="X1231" s="33">
        <f t="shared" si="185"/>
        <v>970.57924662402297</v>
      </c>
      <c r="Y1231" s="18" t="str">
        <f>IF(R1231="","",VLOOKUP(R1231,CUSTOMS!$E$3:$N$2548,8,FALSE))</f>
        <v>美元</v>
      </c>
      <c r="Z1231" s="18" t="str">
        <f>IF(R1231="","",VLOOKUP(R1231,CUSTOMS!$E$3:$N$2548,9,FALSE))</f>
        <v>中国</v>
      </c>
      <c r="AA1231" s="18" t="str">
        <f>IF(R1231="","",VLOOKUP(R1231,CUSTOMS!$E$3:$N$2548,10,FALSE))</f>
        <v>泰国</v>
      </c>
      <c r="AB1231" s="33">
        <f>IF(R1231="","",VLOOKUP(G1231,WMS!$E$3:$T$3000,15,FALSE))</f>
        <v>1.5649999999999999</v>
      </c>
      <c r="AC1231" s="33">
        <f t="shared" si="186"/>
        <v>469.5</v>
      </c>
      <c r="AD1231" s="33" t="str">
        <f>IF(S1231="","",VLOOKUP(S1231,海关监管条件!$A$1:$B$3000,2,FALSE))</f>
        <v xml:space="preserve">无 </v>
      </c>
    </row>
    <row r="1232" spans="1:30">
      <c r="A1232" s="2">
        <v>43693</v>
      </c>
      <c r="B1232" s="2">
        <v>43694</v>
      </c>
      <c r="C1232" s="2" t="s">
        <v>4429</v>
      </c>
      <c r="D1232" s="19" t="s">
        <v>1716</v>
      </c>
      <c r="E1232" s="19" t="s">
        <v>3688</v>
      </c>
      <c r="F1232" s="19">
        <v>42688426</v>
      </c>
      <c r="G1232" s="17" t="str">
        <f t="shared" si="187"/>
        <v>KG-ROB-1903-00091-02963 /42688426</v>
      </c>
      <c r="H1232" s="18">
        <f>IF(G1232="","",VLOOKUP(G1232,WMS!$E$3:$Q$3000,7,FALSE))</f>
        <v>6</v>
      </c>
      <c r="I1232" s="18">
        <f>IF(G1232="","",VLOOKUP(G1232,WMS!$E$3:$Q$3000,8,FALSE))</f>
        <v>1.7</v>
      </c>
      <c r="J1232" s="18">
        <f>IF(G1232="","",VLOOKUP(G1232,WMS!$E$3:$Q$3000,13,FALSE))</f>
        <v>1.4E-2</v>
      </c>
      <c r="K1232" s="26" t="b">
        <f t="shared" si="188"/>
        <v>1</v>
      </c>
      <c r="L1232" s="7">
        <v>50</v>
      </c>
      <c r="M1232" s="27">
        <f>IF(G1232="","",VLOOKUP(G1232,WMS!$E$3:$U$3000,7,0)*L1232)</f>
        <v>300</v>
      </c>
      <c r="N1232" s="28" t="str">
        <f>IF(G1232="","",VLOOKUP(G1232,WMS!$E$3:$U$3000,17,0))</f>
        <v>A410</v>
      </c>
      <c r="O1232" s="29">
        <f t="shared" si="182"/>
        <v>85</v>
      </c>
      <c r="P1232" s="29">
        <f t="shared" si="183"/>
        <v>0.70000000000000007</v>
      </c>
      <c r="Q1232" s="26" t="str">
        <f>IF(G1232="","",VLOOKUP(G1232,WMS!$E$3:$G$3000,2,FALSE))</f>
        <v>KAS19042301</v>
      </c>
      <c r="R1232" s="26" t="str">
        <f>IF(G1232="","",VLOOKUP(G1232,WMS!$E$3:$G$3000,3,FALSE))</f>
        <v>KAS1904230104</v>
      </c>
      <c r="S1232" s="17" t="str">
        <f>IF(R1232="","",VLOOKUP(R1232,CUSTOMS!$E$3:$N$2548,2,FALSE))</f>
        <v>7323990000</v>
      </c>
      <c r="T1232" s="17" t="str">
        <f>IF(R1232="","",VLOOKUP(R1232,CUSTOMS!$E$3:$N$2548,3,FALSE))</f>
        <v>铁制刀叉桶</v>
      </c>
      <c r="U1232" s="18">
        <f t="shared" si="184"/>
        <v>300</v>
      </c>
      <c r="V1232" s="18" t="str">
        <f>IF(R1232="","",VLOOKUP(R1232,CUSTOMS!$E$3:$N$2548,5,FALSE))</f>
        <v>只</v>
      </c>
      <c r="W1232" s="33">
        <f>IF(R1232="","",VLOOKUP(R1232,CUSTOMS!$E$3:$N$2548,6,FALSE))</f>
        <v>1.0708362947168899</v>
      </c>
      <c r="X1232" s="33">
        <f t="shared" si="185"/>
        <v>321.25088841506698</v>
      </c>
      <c r="Y1232" s="18" t="str">
        <f>IF(R1232="","",VLOOKUP(R1232,CUSTOMS!$E$3:$N$2548,8,FALSE))</f>
        <v>美元</v>
      </c>
      <c r="Z1232" s="18" t="str">
        <f>IF(R1232="","",VLOOKUP(R1232,CUSTOMS!$E$3:$N$2548,9,FALSE))</f>
        <v>中国</v>
      </c>
      <c r="AA1232" s="18" t="str">
        <f>IF(R1232="","",VLOOKUP(R1232,CUSTOMS!$E$3:$N$2548,10,FALSE))</f>
        <v>泰国</v>
      </c>
      <c r="AB1232" s="33">
        <f>IF(R1232="","",VLOOKUP(G1232,WMS!$E$3:$T$3000,15,FALSE))</f>
        <v>0.25</v>
      </c>
      <c r="AC1232" s="33">
        <f t="shared" si="186"/>
        <v>75</v>
      </c>
      <c r="AD1232" s="33" t="str">
        <f>IF(S1232="","",VLOOKUP(S1232,海关监管条件!$A$1:$B$3000,2,FALSE))</f>
        <v>A</v>
      </c>
    </row>
    <row r="1233" spans="1:31">
      <c r="A1233" s="2">
        <v>43693</v>
      </c>
      <c r="B1233" s="2">
        <v>43694</v>
      </c>
      <c r="C1233" s="2" t="s">
        <v>4429</v>
      </c>
      <c r="D1233" s="19" t="s">
        <v>1603</v>
      </c>
      <c r="E1233" s="19" t="s">
        <v>3610</v>
      </c>
      <c r="F1233" s="19">
        <v>42194866</v>
      </c>
      <c r="G1233" s="17" t="str">
        <f t="shared" si="187"/>
        <v>KG-ROB-1903-00091-02964/42194866</v>
      </c>
      <c r="H1233" s="18">
        <f>IF(G1233="","",VLOOKUP(G1233,WMS!$E$3:$Q$3000,7,FALSE))</f>
        <v>6</v>
      </c>
      <c r="I1233" s="18">
        <f>IF(G1233="","",VLOOKUP(G1233,WMS!$E$3:$Q$3000,8,FALSE))</f>
        <v>11.6</v>
      </c>
      <c r="J1233" s="18">
        <f>IF(G1233="","",VLOOKUP(G1233,WMS!$E$3:$Q$3000,13,FALSE))</f>
        <v>5.8000000000000003E-2</v>
      </c>
      <c r="K1233" s="26" t="b">
        <f t="shared" si="188"/>
        <v>1</v>
      </c>
      <c r="L1233" s="7">
        <v>34</v>
      </c>
      <c r="M1233" s="27">
        <f>IF(G1233="","",VLOOKUP(G1233,WMS!$E$3:$U$3000,7,0)*L1233)</f>
        <v>204</v>
      </c>
      <c r="N1233" s="28" t="str">
        <f>IF(G1233="","",VLOOKUP(G1233,WMS!$E$3:$U$3000,17,0))</f>
        <v>A28-201-101</v>
      </c>
      <c r="O1233" s="29">
        <f t="shared" si="182"/>
        <v>394.4</v>
      </c>
      <c r="P1233" s="29">
        <f t="shared" si="183"/>
        <v>1.9720000000000002</v>
      </c>
      <c r="Q1233" s="26" t="str">
        <f>IF(G1233="","",VLOOKUP(G1233,WMS!$E$3:$G$3000,2,FALSE))</f>
        <v>KAS19041101</v>
      </c>
      <c r="R1233" s="26" t="str">
        <f>IF(G1233="","",VLOOKUP(G1233,WMS!$E$3:$G$3000,3,FALSE))</f>
        <v>KAS1904110102</v>
      </c>
      <c r="S1233" s="17" t="str">
        <f>IF(R1233="","",VLOOKUP(R1233,CUSTOMS!$E$3:$N$2548,2,FALSE))</f>
        <v>9403200000</v>
      </c>
      <c r="T1233" s="17" t="str">
        <f>IF(R1233="","",VLOOKUP(R1233,CUSTOMS!$E$3:$N$2548,3,FALSE))</f>
        <v>铁制挂衣架</v>
      </c>
      <c r="U1233" s="18">
        <f t="shared" si="184"/>
        <v>204</v>
      </c>
      <c r="V1233" s="18" t="str">
        <f>IF(R1233="","",VLOOKUP(R1233,CUSTOMS!$E$3:$N$2548,5,FALSE))</f>
        <v>只</v>
      </c>
      <c r="W1233" s="33">
        <f>IF(R1233="","",VLOOKUP(R1233,CUSTOMS!$E$3:$N$2548,6,FALSE))</f>
        <v>4.5</v>
      </c>
      <c r="X1233" s="33">
        <f t="shared" si="185"/>
        <v>918</v>
      </c>
      <c r="Y1233" s="18" t="str">
        <f>IF(R1233="","",VLOOKUP(R1233,CUSTOMS!$E$3:$N$2548,8,FALSE))</f>
        <v>美元</v>
      </c>
      <c r="Z1233" s="18" t="str">
        <f>IF(R1233="","",VLOOKUP(R1233,CUSTOMS!$E$3:$N$2548,9,FALSE))</f>
        <v>中国</v>
      </c>
      <c r="AA1233" s="18" t="str">
        <f>IF(R1233="","",VLOOKUP(R1233,CUSTOMS!$E$3:$N$2548,10,FALSE))</f>
        <v>泰国</v>
      </c>
      <c r="AB1233" s="33">
        <f>IF(R1233="","",VLOOKUP(G1233,WMS!$E$3:$T$3000,15,FALSE))</f>
        <v>1.7133333333333334</v>
      </c>
      <c r="AC1233" s="33">
        <f t="shared" si="186"/>
        <v>349.52</v>
      </c>
      <c r="AD1233" s="33" t="str">
        <f>IF(S1233="","",VLOOKUP(S1233,海关监管条件!$A$1:$B$3000,2,FALSE))</f>
        <v xml:space="preserve">无 </v>
      </c>
    </row>
    <row r="1234" spans="1:31">
      <c r="A1234" s="2">
        <v>43693</v>
      </c>
      <c r="B1234" s="2">
        <v>43694</v>
      </c>
      <c r="C1234" s="2" t="s">
        <v>4429</v>
      </c>
      <c r="D1234" s="19" t="s">
        <v>1977</v>
      </c>
      <c r="E1234" s="19" t="s">
        <v>3788</v>
      </c>
      <c r="F1234" s="19">
        <v>41617403</v>
      </c>
      <c r="G1234" s="17" t="str">
        <f t="shared" si="187"/>
        <v>KG-ROB-1906-00133-03391/41617403</v>
      </c>
      <c r="H1234" s="18">
        <f>IF(G1234="","",VLOOKUP(G1234,WMS!$E$3:$Q$3000,7,FALSE))</f>
        <v>16</v>
      </c>
      <c r="I1234" s="18">
        <f>IF(G1234="","",VLOOKUP(G1234,WMS!$E$3:$Q$3000,8,FALSE))</f>
        <v>6.2</v>
      </c>
      <c r="J1234" s="18">
        <f>IF(G1234="","",VLOOKUP(G1234,WMS!$E$3:$Q$3000,13,FALSE))</f>
        <v>2.1999999999999999E-2</v>
      </c>
      <c r="K1234" s="26" t="b">
        <f t="shared" si="188"/>
        <v>1</v>
      </c>
      <c r="L1234" s="7">
        <v>32</v>
      </c>
      <c r="M1234" s="27">
        <f>IF(G1234="","",VLOOKUP(G1234,WMS!$E$3:$U$3000,7,0)*L1234)</f>
        <v>512</v>
      </c>
      <c r="N1234" s="28" t="str">
        <f>IF(G1234="","",VLOOKUP(G1234,WMS!$E$3:$U$3000,17,0))</f>
        <v>A424</v>
      </c>
      <c r="O1234" s="29">
        <f t="shared" si="182"/>
        <v>198.4</v>
      </c>
      <c r="P1234" s="29">
        <f t="shared" si="183"/>
        <v>0.70399999999999996</v>
      </c>
      <c r="Q1234" s="26" t="str">
        <f>IF(G1234="","",VLOOKUP(G1234,WMS!$E$3:$G$3000,2,FALSE))</f>
        <v>KAS19051701</v>
      </c>
      <c r="R1234" s="26" t="str">
        <f>IF(G1234="","",VLOOKUP(G1234,WMS!$E$3:$G$3000,3,FALSE))</f>
        <v>KAS1905170104</v>
      </c>
      <c r="S1234" s="17" t="str">
        <f>IF(R1234="","",VLOOKUP(R1234,CUSTOMS!$E$3:$N$2548,2,FALSE))</f>
        <v>3923900000</v>
      </c>
      <c r="T1234" s="17" t="str">
        <f>IF(R1234="","",VLOOKUP(R1234,CUSTOMS!$E$3:$N$2548,3,FALSE))</f>
        <v>塑胶托盘</v>
      </c>
      <c r="U1234" s="18">
        <f t="shared" si="184"/>
        <v>182</v>
      </c>
      <c r="V1234" s="18" t="str">
        <f>IF(R1234="","",VLOOKUP(R1234,CUSTOMS!$E$3:$N$2548,5,FALSE))</f>
        <v>千克</v>
      </c>
      <c r="W1234" s="33">
        <f>IF(R1234="","",VLOOKUP(R1234,CUSTOMS!$E$3:$N$2548,6,FALSE))</f>
        <v>2</v>
      </c>
      <c r="X1234" s="33">
        <f t="shared" si="185"/>
        <v>364</v>
      </c>
      <c r="Y1234" s="18" t="str">
        <f>IF(R1234="","",VLOOKUP(R1234,CUSTOMS!$E$3:$N$2548,8,FALSE))</f>
        <v>美元</v>
      </c>
      <c r="Z1234" s="18" t="str">
        <f>IF(R1234="","",VLOOKUP(R1234,CUSTOMS!$E$3:$N$2548,9,FALSE))</f>
        <v>中国</v>
      </c>
      <c r="AA1234" s="18" t="str">
        <f>IF(R1234="","",VLOOKUP(R1234,CUSTOMS!$E$3:$N$2548,10,FALSE))</f>
        <v>泰国</v>
      </c>
      <c r="AB1234" s="33">
        <f>IF(R1234="","",VLOOKUP(G1234,WMS!$E$3:$T$3000,15,FALSE))</f>
        <v>0.35546875</v>
      </c>
      <c r="AC1234" s="33">
        <f t="shared" si="186"/>
        <v>182</v>
      </c>
      <c r="AD1234" s="33" t="str">
        <f>IF(S1234="","",VLOOKUP(S1234,海关监管条件!$A$1:$B$3000,2,FALSE))</f>
        <v>无</v>
      </c>
    </row>
    <row r="1235" spans="1:31">
      <c r="A1235" s="2">
        <v>43695</v>
      </c>
      <c r="B1235" s="2">
        <v>43700</v>
      </c>
      <c r="C1235" s="2" t="s">
        <v>4430</v>
      </c>
      <c r="D1235" s="19" t="s">
        <v>395</v>
      </c>
      <c r="E1235" s="19" t="s">
        <v>2630</v>
      </c>
      <c r="F1235" s="19" t="s">
        <v>2848</v>
      </c>
      <c r="G1235" s="17" t="str">
        <f t="shared" si="187"/>
        <v>KG-ARI-1808-00019-00280/42232582Q</v>
      </c>
      <c r="H1235" s="18">
        <f>IF(G1235="","",VLOOKUP(G1235,WMS!$E$3:$Q$3000,7,FALSE))</f>
        <v>6</v>
      </c>
      <c r="I1235" s="18">
        <f>IF(G1235="","",VLOOKUP(G1235,WMS!$E$3:$Q$3000,8,FALSE))</f>
        <v>2.4</v>
      </c>
      <c r="J1235" s="18">
        <f>IF(G1235="","",VLOOKUP(G1235,WMS!$E$3:$Q$3000,13,FALSE))</f>
        <v>2.1999999999999999E-2</v>
      </c>
      <c r="K1235" s="26" t="b">
        <f t="shared" si="188"/>
        <v>1</v>
      </c>
      <c r="L1235" s="7">
        <v>8</v>
      </c>
      <c r="M1235" s="27">
        <f>IF(G1235="","",VLOOKUP(G1235,WMS!$E$3:$U$3000,7,0)*L1235)</f>
        <v>48</v>
      </c>
      <c r="N1235" s="28" t="str">
        <f>IF(G1235="","",VLOOKUP(G1235,WMS!$E$3:$U$3000,17,0))</f>
        <v>A13-103</v>
      </c>
      <c r="O1235" s="29">
        <f t="shared" si="182"/>
        <v>19.2</v>
      </c>
      <c r="P1235" s="29">
        <f t="shared" si="183"/>
        <v>0.17599999999999999</v>
      </c>
      <c r="Q1235" s="26" t="str">
        <f>IF(G1235="","",VLOOKUP(G1235,WMS!$E$3:$G$3000,2,FALSE))</f>
        <v>KAS18112901</v>
      </c>
      <c r="R1235" s="26" t="str">
        <f>IF(G1235="","",VLOOKUP(G1235,WMS!$E$3:$G$3000,3,FALSE))</f>
        <v>KAS18112901191</v>
      </c>
      <c r="S1235" s="17" t="str">
        <f>IF(R1235="","",VLOOKUP(R1235,CUSTOMS!$E$3:$N$2548,2,FALSE))</f>
        <v>9503006000</v>
      </c>
      <c r="T1235" s="17" t="str">
        <f>IF(R1235="","",VLOOKUP(R1235,CUSTOMS!$E$3:$N$2548,3,FALSE))</f>
        <v>智力玩具：积木等</v>
      </c>
      <c r="U1235" s="18">
        <f t="shared" si="184"/>
        <v>48</v>
      </c>
      <c r="V1235" s="18" t="str">
        <f>IF(R1235="","",VLOOKUP(R1235,CUSTOMS!$E$3:$N$2548,5,FALSE))</f>
        <v>套</v>
      </c>
      <c r="W1235" s="33">
        <f>IF(R1235="","",VLOOKUP(R1235,CUSTOMS!$E$3:$N$2548,6,FALSE))</f>
        <v>1</v>
      </c>
      <c r="X1235" s="33">
        <f t="shared" si="185"/>
        <v>48</v>
      </c>
      <c r="Y1235" s="18" t="str">
        <f>IF(R1235="","",VLOOKUP(R1235,CUSTOMS!$E$3:$N$2548,8,FALSE))</f>
        <v>美元</v>
      </c>
      <c r="Z1235" s="18" t="str">
        <f>IF(R1235="","",VLOOKUP(R1235,CUSTOMS!$E$3:$N$2548,9,FALSE))</f>
        <v>中国</v>
      </c>
      <c r="AA1235" s="18" t="str">
        <f>IF(R1235="","",VLOOKUP(R1235,CUSTOMS!$E$3:$N$2548,10,FALSE))</f>
        <v>中国</v>
      </c>
      <c r="AB1235" s="33">
        <f>IF(R1235="","",VLOOKUP(G1235,WMS!$E$3:$T$3000,15,FALSE))</f>
        <v>0.32062499999999999</v>
      </c>
      <c r="AC1235" s="33">
        <f t="shared" si="186"/>
        <v>15.39</v>
      </c>
      <c r="AD1235" s="33" t="str">
        <f>IF(S1235="","",VLOOKUP(S1235,海关监管条件!$A$1:$B$3000,2,FALSE))</f>
        <v xml:space="preserve">A </v>
      </c>
    </row>
    <row r="1236" spans="1:31">
      <c r="A1236" s="2">
        <v>43695</v>
      </c>
      <c r="B1236" s="2">
        <v>43700</v>
      </c>
      <c r="C1236" s="2" t="s">
        <v>4430</v>
      </c>
      <c r="D1236" s="19" t="s">
        <v>395</v>
      </c>
      <c r="E1236" s="19" t="s">
        <v>2630</v>
      </c>
      <c r="F1236" s="19" t="s">
        <v>2850</v>
      </c>
      <c r="G1236" s="17" t="str">
        <f t="shared" si="187"/>
        <v>KG-ARI-1808-00019-00280/42232599Q</v>
      </c>
      <c r="H1236" s="18">
        <f>IF(G1236="","",VLOOKUP(G1236,WMS!$E$3:$Q$3000,7,FALSE))</f>
        <v>8</v>
      </c>
      <c r="I1236" s="18">
        <f>IF(G1236="","",VLOOKUP(G1236,WMS!$E$3:$Q$3000,8,FALSE))</f>
        <v>4.5999999999999996</v>
      </c>
      <c r="J1236" s="18">
        <f>IF(G1236="","",VLOOKUP(G1236,WMS!$E$3:$Q$3000,13,FALSE))</f>
        <v>6.2E-2</v>
      </c>
      <c r="K1236" s="26" t="b">
        <f t="shared" si="188"/>
        <v>1</v>
      </c>
      <c r="L1236" s="7">
        <v>6</v>
      </c>
      <c r="M1236" s="27">
        <f>IF(G1236="","",VLOOKUP(G1236,WMS!$E$3:$U$3000,7,0)*L1236)</f>
        <v>48</v>
      </c>
      <c r="N1236" s="28" t="str">
        <f>IF(G1236="","",VLOOKUP(G1236,WMS!$E$3:$U$3000,17,0))</f>
        <v>A42-203</v>
      </c>
      <c r="O1236" s="29">
        <f t="shared" si="182"/>
        <v>27.599999999999998</v>
      </c>
      <c r="P1236" s="29">
        <f t="shared" si="183"/>
        <v>0.372</v>
      </c>
      <c r="Q1236" s="26" t="str">
        <f>IF(G1236="","",VLOOKUP(G1236,WMS!$E$3:$G$3000,2,FALSE))</f>
        <v>KAS18112901</v>
      </c>
      <c r="R1236" s="26" t="str">
        <f>IF(G1236="","",VLOOKUP(G1236,WMS!$E$3:$G$3000,3,FALSE))</f>
        <v>KAS18112901191</v>
      </c>
      <c r="S1236" s="17" t="str">
        <f>IF(R1236="","",VLOOKUP(R1236,CUSTOMS!$E$3:$N$2548,2,FALSE))</f>
        <v>9503006000</v>
      </c>
      <c r="T1236" s="17" t="str">
        <f>IF(R1236="","",VLOOKUP(R1236,CUSTOMS!$E$3:$N$2548,3,FALSE))</f>
        <v>智力玩具：积木等</v>
      </c>
      <c r="U1236" s="18">
        <f t="shared" si="184"/>
        <v>48</v>
      </c>
      <c r="V1236" s="18" t="str">
        <f>IF(R1236="","",VLOOKUP(R1236,CUSTOMS!$E$3:$N$2548,5,FALSE))</f>
        <v>套</v>
      </c>
      <c r="W1236" s="33">
        <f>IF(R1236="","",VLOOKUP(R1236,CUSTOMS!$E$3:$N$2548,6,FALSE))</f>
        <v>1</v>
      </c>
      <c r="X1236" s="33">
        <f t="shared" si="185"/>
        <v>48</v>
      </c>
      <c r="Y1236" s="18" t="str">
        <f>IF(R1236="","",VLOOKUP(R1236,CUSTOMS!$E$3:$N$2548,8,FALSE))</f>
        <v>美元</v>
      </c>
      <c r="Z1236" s="18" t="str">
        <f>IF(R1236="","",VLOOKUP(R1236,CUSTOMS!$E$3:$N$2548,9,FALSE))</f>
        <v>中国</v>
      </c>
      <c r="AA1236" s="18" t="str">
        <f>IF(R1236="","",VLOOKUP(R1236,CUSTOMS!$E$3:$N$2548,10,FALSE))</f>
        <v>中国</v>
      </c>
      <c r="AB1236" s="33">
        <f>IF(R1236="","",VLOOKUP(G1236,WMS!$E$3:$T$3000,15,FALSE))</f>
        <v>0.40833333333333338</v>
      </c>
      <c r="AC1236" s="33">
        <f t="shared" si="186"/>
        <v>19.600000000000001</v>
      </c>
      <c r="AD1236" s="33" t="str">
        <f>IF(S1236="","",VLOOKUP(S1236,海关监管条件!$A$1:$B$3000,2,FALSE))</f>
        <v xml:space="preserve">A </v>
      </c>
    </row>
    <row r="1237" spans="1:31">
      <c r="A1237" s="2">
        <v>43695</v>
      </c>
      <c r="B1237" s="2">
        <v>43700</v>
      </c>
      <c r="C1237" s="2" t="s">
        <v>4430</v>
      </c>
      <c r="D1237" s="19" t="s">
        <v>395</v>
      </c>
      <c r="E1237" s="19" t="s">
        <v>2630</v>
      </c>
      <c r="F1237" s="19" t="s">
        <v>2858</v>
      </c>
      <c r="G1237" s="17" t="str">
        <f t="shared" si="187"/>
        <v>KG-ARI-1808-00019-00280/42552321Q</v>
      </c>
      <c r="H1237" s="18">
        <f>IF(G1237="","",VLOOKUP(G1237,WMS!$E$3:$Q$3000,7,FALSE))</f>
        <v>8</v>
      </c>
      <c r="I1237" s="18">
        <f>IF(G1237="","",VLOOKUP(G1237,WMS!$E$3:$Q$3000,8,FALSE))</f>
        <v>3.25</v>
      </c>
      <c r="J1237" s="18">
        <f>IF(G1237="","",VLOOKUP(G1237,WMS!$E$3:$Q$3000,13,FALSE))</f>
        <v>5.6000000000000001E-2</v>
      </c>
      <c r="K1237" s="26" t="b">
        <f t="shared" si="188"/>
        <v>1</v>
      </c>
      <c r="L1237" s="7">
        <v>1</v>
      </c>
      <c r="M1237" s="27">
        <f>IF(G1237="","",VLOOKUP(G1237,WMS!$E$3:$U$3000,7,0)*L1237)</f>
        <v>8</v>
      </c>
      <c r="N1237" s="28" t="str">
        <f>IF(G1237="","",VLOOKUP(G1237,WMS!$E$3:$U$3000,17,0))</f>
        <v>A42-303</v>
      </c>
      <c r="O1237" s="29">
        <f t="shared" si="182"/>
        <v>3.25</v>
      </c>
      <c r="P1237" s="29">
        <f t="shared" si="183"/>
        <v>5.6000000000000001E-2</v>
      </c>
      <c r="Q1237" s="26" t="str">
        <f>IF(G1237="","",VLOOKUP(G1237,WMS!$E$3:$G$3000,2,FALSE))</f>
        <v>KAS18112901</v>
      </c>
      <c r="R1237" s="26" t="str">
        <f>IF(G1237="","",VLOOKUP(G1237,WMS!$E$3:$G$3000,3,FALSE))</f>
        <v>KAS18112901201</v>
      </c>
      <c r="S1237" s="17" t="str">
        <f>IF(R1237="","",VLOOKUP(R1237,CUSTOMS!$E$3:$N$2548,2,FALSE))</f>
        <v>9503008390</v>
      </c>
      <c r="T1237" s="17" t="str">
        <f>IF(R1237="","",VLOOKUP(R1237,CUSTOMS!$E$3:$N$2548,3,FALSE))</f>
        <v>电动玩具：轨道车等</v>
      </c>
      <c r="U1237" s="18">
        <f t="shared" si="184"/>
        <v>8</v>
      </c>
      <c r="V1237" s="18" t="str">
        <f>IF(R1237="","",VLOOKUP(R1237,CUSTOMS!$E$3:$N$2548,5,FALSE))</f>
        <v>套</v>
      </c>
      <c r="W1237" s="33">
        <f>IF(R1237="","",VLOOKUP(R1237,CUSTOMS!$E$3:$N$2548,6,FALSE))</f>
        <v>1</v>
      </c>
      <c r="X1237" s="33">
        <f t="shared" si="185"/>
        <v>8</v>
      </c>
      <c r="Y1237" s="18" t="str">
        <f>IF(R1237="","",VLOOKUP(R1237,CUSTOMS!$E$3:$N$2548,8,FALSE))</f>
        <v>美元</v>
      </c>
      <c r="Z1237" s="18" t="str">
        <f>IF(R1237="","",VLOOKUP(R1237,CUSTOMS!$E$3:$N$2548,9,FALSE))</f>
        <v>中国</v>
      </c>
      <c r="AA1237" s="18" t="str">
        <f>IF(R1237="","",VLOOKUP(R1237,CUSTOMS!$E$3:$N$2548,10,FALSE))</f>
        <v>中国</v>
      </c>
      <c r="AB1237" s="33">
        <f>IF(R1237="","",VLOOKUP(G1237,WMS!$E$3:$T$3000,15,FALSE))</f>
        <v>1.05</v>
      </c>
      <c r="AC1237" s="33">
        <f t="shared" si="186"/>
        <v>8.4</v>
      </c>
      <c r="AD1237" s="33" t="str">
        <f>IF(S1237="","",VLOOKUP(S1237,海关监管条件!$A$1:$B$3000,2,FALSE))</f>
        <v xml:space="preserve">A </v>
      </c>
    </row>
    <row r="1238" spans="1:31">
      <c r="A1238" s="2">
        <v>43695</v>
      </c>
      <c r="B1238" s="2">
        <v>43700</v>
      </c>
      <c r="C1238" s="2" t="s">
        <v>4430</v>
      </c>
      <c r="D1238" s="3" t="s">
        <v>395</v>
      </c>
      <c r="E1238" s="3" t="s">
        <v>2828</v>
      </c>
      <c r="F1238" s="3" t="s">
        <v>2882</v>
      </c>
      <c r="G1238" s="17" t="str">
        <f t="shared" si="187"/>
        <v>KG-ARI-1808-00019-00317/41834190Q</v>
      </c>
      <c r="H1238" s="18">
        <f>IF(G1238="","",VLOOKUP(G1238,WMS!$E$3:$Q$3000,7,FALSE))</f>
        <v>6</v>
      </c>
      <c r="I1238" s="18">
        <f>IF(G1238="","",VLOOKUP(G1238,WMS!$E$3:$Q$3000,8,FALSE))</f>
        <v>5.45</v>
      </c>
      <c r="J1238" s="18">
        <f>IF(G1238="","",VLOOKUP(G1238,WMS!$E$3:$Q$3000,13,FALSE))</f>
        <v>6.5000000000000002E-2</v>
      </c>
      <c r="K1238" s="26" t="b">
        <f t="shared" si="188"/>
        <v>1</v>
      </c>
      <c r="L1238" s="7">
        <v>4</v>
      </c>
      <c r="M1238" s="27">
        <f>IF(G1238="","",VLOOKUP(G1238,WMS!$E$3:$U$3000,7,0)*L1238)</f>
        <v>24</v>
      </c>
      <c r="N1238" s="28" t="str">
        <f>IF(G1238="","",VLOOKUP(G1238,WMS!$E$3:$U$3000,17,0))</f>
        <v>A45-203</v>
      </c>
      <c r="O1238" s="29">
        <f t="shared" ref="O1238:O1301" si="189">IF(L1238="","",I1238*L1238)</f>
        <v>21.8</v>
      </c>
      <c r="P1238" s="29">
        <f t="shared" ref="P1238:P1301" si="190">IF(L1238="","",J1238*L1238)</f>
        <v>0.26</v>
      </c>
      <c r="Q1238" s="26" t="str">
        <f>IF(G1238="","",VLOOKUP(G1238,WMS!$E$3:$G$3000,2,FALSE))</f>
        <v>KAS18112901</v>
      </c>
      <c r="R1238" s="26" t="str">
        <f>IF(G1238="","",VLOOKUP(G1238,WMS!$E$3:$G$3000,3,FALSE))</f>
        <v>KAS18112901271</v>
      </c>
      <c r="S1238" s="17" t="str">
        <f>IF(R1238="","",VLOOKUP(R1238,CUSTOMS!$E$3:$N$2548,2,FALSE))</f>
        <v>9503002900</v>
      </c>
      <c r="T1238" s="17" t="str">
        <f>IF(R1238="","",VLOOKUP(R1238,CUSTOMS!$E$3:$N$2548,3,FALSE))</f>
        <v>塑料填充公仔</v>
      </c>
      <c r="U1238" s="18">
        <f t="shared" ref="U1238:U1301" si="191">IF(V1238="","",IF(V1238="千克",M1238*AB1238,M1238))</f>
        <v>20.2</v>
      </c>
      <c r="V1238" s="18" t="str">
        <f>IF(R1238="","",VLOOKUP(R1238,CUSTOMS!$E$3:$N$2548,5,FALSE))</f>
        <v>千克</v>
      </c>
      <c r="W1238" s="33">
        <f>IF(R1238="","",VLOOKUP(R1238,CUSTOMS!$E$3:$N$2548,6,FALSE))</f>
        <v>1.92991806008927</v>
      </c>
      <c r="X1238" s="33">
        <f t="shared" ref="X1238:X1301" si="192">IF(W1238="","",U1238*W1238)</f>
        <v>38.984344813803254</v>
      </c>
      <c r="Y1238" s="18" t="str">
        <f>IF(R1238="","",VLOOKUP(R1238,CUSTOMS!$E$3:$N$2548,8,FALSE))</f>
        <v>美元</v>
      </c>
      <c r="Z1238" s="18" t="str">
        <f>IF(R1238="","",VLOOKUP(R1238,CUSTOMS!$E$3:$N$2548,9,FALSE))</f>
        <v>中国</v>
      </c>
      <c r="AA1238" s="18" t="str">
        <f>IF(R1238="","",VLOOKUP(R1238,CUSTOMS!$E$3:$N$2548,10,FALSE))</f>
        <v>中国</v>
      </c>
      <c r="AB1238" s="33">
        <f>IF(R1238="","",VLOOKUP(G1238,WMS!$E$3:$T$3000,15,FALSE))</f>
        <v>0.84166666666666667</v>
      </c>
      <c r="AC1238" s="33">
        <f t="shared" ref="AC1238:AC1301" si="193">IF(AB1238="","",M1238*AB1238)</f>
        <v>20.2</v>
      </c>
      <c r="AD1238" s="33" t="str">
        <f>IF(S1238="","",VLOOKUP(S1238,海关监管条件!$A$1:$B$3000,2,FALSE))</f>
        <v xml:space="preserve">A </v>
      </c>
    </row>
    <row r="1239" spans="1:31">
      <c r="A1239" s="2">
        <v>43695</v>
      </c>
      <c r="B1239" s="2">
        <v>43700</v>
      </c>
      <c r="C1239" s="2" t="s">
        <v>4430</v>
      </c>
      <c r="D1239" s="3" t="s">
        <v>395</v>
      </c>
      <c r="E1239" s="3" t="s">
        <v>2828</v>
      </c>
      <c r="F1239" s="3" t="s">
        <v>2884</v>
      </c>
      <c r="G1239" s="17" t="str">
        <f t="shared" si="187"/>
        <v>KG-ARI-1808-00019-00317/42108139Q</v>
      </c>
      <c r="H1239" s="18">
        <f>IF(G1239="","",VLOOKUP(G1239,WMS!$E$3:$Q$3000,7,FALSE))</f>
        <v>6</v>
      </c>
      <c r="I1239" s="18">
        <f>IF(G1239="","",VLOOKUP(G1239,WMS!$E$3:$Q$3000,8,FALSE))</f>
        <v>2.4</v>
      </c>
      <c r="J1239" s="18">
        <f>IF(G1239="","",VLOOKUP(G1239,WMS!$E$3:$Q$3000,13,FALSE))</f>
        <v>3.2000000000000001E-2</v>
      </c>
      <c r="K1239" s="26" t="b">
        <f t="shared" si="188"/>
        <v>1</v>
      </c>
      <c r="L1239" s="7">
        <v>6</v>
      </c>
      <c r="M1239" s="27">
        <f>IF(G1239="","",VLOOKUP(G1239,WMS!$E$3:$U$3000,7,0)*L1239)</f>
        <v>36</v>
      </c>
      <c r="N1239" s="28" t="str">
        <f>IF(G1239="","",VLOOKUP(G1239,WMS!$E$3:$U$3000,17,0))</f>
        <v>A23-204</v>
      </c>
      <c r="O1239" s="29">
        <f t="shared" si="189"/>
        <v>14.399999999999999</v>
      </c>
      <c r="P1239" s="29">
        <f t="shared" si="190"/>
        <v>0.192</v>
      </c>
      <c r="Q1239" s="26" t="str">
        <f>IF(G1239="","",VLOOKUP(G1239,WMS!$E$3:$G$3000,2,FALSE))</f>
        <v>KAS18112901</v>
      </c>
      <c r="R1239" s="26" t="str">
        <f>IF(G1239="","",VLOOKUP(G1239,WMS!$E$3:$G$3000,3,FALSE))</f>
        <v>KAS18112901281</v>
      </c>
      <c r="S1239" s="17" t="str">
        <f>IF(R1239="","",VLOOKUP(R1239,CUSTOMS!$E$3:$N$2548,2,FALSE))</f>
        <v>9503008900</v>
      </c>
      <c r="T1239" s="17" t="str">
        <f>IF(R1239="","",VLOOKUP(R1239,CUSTOMS!$E$3:$N$2548,3,FALSE))</f>
        <v>塑料玩具（成套）</v>
      </c>
      <c r="U1239" s="18">
        <f t="shared" si="191"/>
        <v>53.2</v>
      </c>
      <c r="V1239" s="18" t="str">
        <f>IF(R1239="","",VLOOKUP(R1239,CUSTOMS!$E$3:$N$2548,5,FALSE))</f>
        <v>千克</v>
      </c>
      <c r="W1239" s="33">
        <f>IF(R1239="","",VLOOKUP(R1239,CUSTOMS!$E$3:$N$2548,6,FALSE))</f>
        <v>1.6</v>
      </c>
      <c r="X1239" s="33">
        <f t="shared" si="192"/>
        <v>85.12</v>
      </c>
      <c r="Y1239" s="18" t="str">
        <f>IF(R1239="","",VLOOKUP(R1239,CUSTOMS!$E$3:$N$2548,8,FALSE))</f>
        <v>美元</v>
      </c>
      <c r="Z1239" s="18" t="str">
        <f>IF(R1239="","",VLOOKUP(R1239,CUSTOMS!$E$3:$N$2548,9,FALSE))</f>
        <v>中国</v>
      </c>
      <c r="AA1239" s="18" t="str">
        <f>IF(R1239="","",VLOOKUP(R1239,CUSTOMS!$E$3:$N$2548,10,FALSE))</f>
        <v>中国</v>
      </c>
      <c r="AB1239" s="33">
        <f>IF(R1239="","",VLOOKUP(G1239,WMS!$E$3:$T$3000,15,FALSE))</f>
        <v>1.4777777777777779</v>
      </c>
      <c r="AC1239" s="33">
        <f t="shared" si="193"/>
        <v>53.2</v>
      </c>
      <c r="AD1239" s="33" t="str">
        <f>IF(S1239="","",VLOOKUP(S1239,海关监管条件!$A$1:$B$3000,2,FALSE))</f>
        <v xml:space="preserve">A </v>
      </c>
    </row>
    <row r="1240" spans="1:31">
      <c r="A1240" s="2">
        <v>43695</v>
      </c>
      <c r="B1240" s="2">
        <v>43700</v>
      </c>
      <c r="C1240" s="2" t="s">
        <v>4430</v>
      </c>
      <c r="D1240" s="3" t="s">
        <v>395</v>
      </c>
      <c r="E1240" s="3" t="s">
        <v>2828</v>
      </c>
      <c r="F1240" s="3" t="s">
        <v>2885</v>
      </c>
      <c r="G1240" s="17" t="str">
        <f t="shared" si="187"/>
        <v>KG-ARI-1808-00019-00317/42110194Q</v>
      </c>
      <c r="H1240" s="18">
        <f>IF(G1240="","",VLOOKUP(G1240,WMS!$E$3:$Q$3000,7,FALSE))</f>
        <v>4</v>
      </c>
      <c r="I1240" s="18">
        <f>IF(G1240="","",VLOOKUP(G1240,WMS!$E$3:$Q$3000,8,FALSE))</f>
        <v>3.4</v>
      </c>
      <c r="J1240" s="18">
        <f>IF(G1240="","",VLOOKUP(G1240,WMS!$E$3:$Q$3000,13,FALSE))</f>
        <v>7.0000000000000007E-2</v>
      </c>
      <c r="K1240" s="26" t="b">
        <f t="shared" si="188"/>
        <v>1</v>
      </c>
      <c r="L1240" s="7">
        <v>16</v>
      </c>
      <c r="M1240" s="27">
        <f>IF(G1240="","",VLOOKUP(G1240,WMS!$E$3:$U$3000,7,0)*L1240)</f>
        <v>64</v>
      </c>
      <c r="N1240" s="28" t="str">
        <f>IF(G1240="","",VLOOKUP(G1240,WMS!$E$3:$U$3000,17,0))</f>
        <v>A21-302</v>
      </c>
      <c r="O1240" s="29">
        <f t="shared" si="189"/>
        <v>54.4</v>
      </c>
      <c r="P1240" s="29">
        <f t="shared" si="190"/>
        <v>1.1200000000000001</v>
      </c>
      <c r="Q1240" s="26" t="str">
        <f>IF(G1240="","",VLOOKUP(G1240,WMS!$E$3:$G$3000,2,FALSE))</f>
        <v>KAS18112901</v>
      </c>
      <c r="R1240" s="26" t="str">
        <f>IF(G1240="","",VLOOKUP(G1240,WMS!$E$3:$G$3000,3,FALSE))</f>
        <v>KAS18112901271</v>
      </c>
      <c r="S1240" s="17" t="str">
        <f>IF(R1240="","",VLOOKUP(R1240,CUSTOMS!$E$3:$N$2548,2,FALSE))</f>
        <v>9503002900</v>
      </c>
      <c r="T1240" s="17" t="str">
        <f>IF(R1240="","",VLOOKUP(R1240,CUSTOMS!$E$3:$N$2548,3,FALSE))</f>
        <v>塑料填充公仔</v>
      </c>
      <c r="U1240" s="18">
        <f t="shared" si="191"/>
        <v>26.495999999999999</v>
      </c>
      <c r="V1240" s="18" t="str">
        <f>IF(R1240="","",VLOOKUP(R1240,CUSTOMS!$E$3:$N$2548,5,FALSE))</f>
        <v>千克</v>
      </c>
      <c r="W1240" s="33">
        <f>IF(R1240="","",VLOOKUP(R1240,CUSTOMS!$E$3:$N$2548,6,FALSE))</f>
        <v>1.92991806008927</v>
      </c>
      <c r="X1240" s="33">
        <f t="shared" si="192"/>
        <v>51.135108920125298</v>
      </c>
      <c r="Y1240" s="18" t="str">
        <f>IF(R1240="","",VLOOKUP(R1240,CUSTOMS!$E$3:$N$2548,8,FALSE))</f>
        <v>美元</v>
      </c>
      <c r="Z1240" s="18" t="str">
        <f>IF(R1240="","",VLOOKUP(R1240,CUSTOMS!$E$3:$N$2548,9,FALSE))</f>
        <v>中国</v>
      </c>
      <c r="AA1240" s="18" t="str">
        <f>IF(R1240="","",VLOOKUP(R1240,CUSTOMS!$E$3:$N$2548,10,FALSE))</f>
        <v>中国</v>
      </c>
      <c r="AB1240" s="33">
        <f>IF(R1240="","",VLOOKUP(G1240,WMS!$E$3:$T$3000,15,FALSE))</f>
        <v>0.41399999999999998</v>
      </c>
      <c r="AC1240" s="33">
        <f t="shared" si="193"/>
        <v>26.495999999999999</v>
      </c>
      <c r="AD1240" s="33" t="str">
        <f>IF(S1240="","",VLOOKUP(S1240,海关监管条件!$A$1:$B$3000,2,FALSE))</f>
        <v xml:space="preserve">A </v>
      </c>
    </row>
    <row r="1241" spans="1:31">
      <c r="A1241" s="2">
        <v>43695</v>
      </c>
      <c r="B1241" s="2">
        <v>43700</v>
      </c>
      <c r="C1241" s="2" t="s">
        <v>4430</v>
      </c>
      <c r="D1241" s="3" t="s">
        <v>395</v>
      </c>
      <c r="E1241" s="3" t="s">
        <v>2828</v>
      </c>
      <c r="F1241" s="3" t="s">
        <v>2829</v>
      </c>
      <c r="G1241" s="17" t="str">
        <f t="shared" si="187"/>
        <v>KG-ARI-1808-00019-00317/42282488Q</v>
      </c>
      <c r="H1241" s="18">
        <f>IF(G1241="","",VLOOKUP(G1241,WMS!$E$3:$Q$3000,7,FALSE))</f>
        <v>12</v>
      </c>
      <c r="I1241" s="18">
        <f>IF(G1241="","",VLOOKUP(G1241,WMS!$E$3:$Q$3000,8,FALSE))</f>
        <v>1.8</v>
      </c>
      <c r="J1241" s="18">
        <f>IF(G1241="","",VLOOKUP(G1241,WMS!$E$3:$Q$3000,13,FALSE))</f>
        <v>1.7999999999999999E-2</v>
      </c>
      <c r="K1241" s="26" t="b">
        <f t="shared" si="188"/>
        <v>1</v>
      </c>
      <c r="L1241" s="7">
        <v>4</v>
      </c>
      <c r="M1241" s="27">
        <f>IF(G1241="","",VLOOKUP(G1241,WMS!$E$3:$U$3000,7,0)*L1241)</f>
        <v>48</v>
      </c>
      <c r="N1241" s="28" t="str">
        <f>IF(G1241="","",VLOOKUP(G1241,WMS!$E$3:$U$3000,17,0))</f>
        <v>A23-204</v>
      </c>
      <c r="O1241" s="29">
        <f t="shared" si="189"/>
        <v>7.2</v>
      </c>
      <c r="P1241" s="29">
        <f t="shared" si="190"/>
        <v>7.1999999999999995E-2</v>
      </c>
      <c r="Q1241" s="26" t="str">
        <f>IF(G1241="","",VLOOKUP(G1241,WMS!$E$3:$G$3000,2,FALSE))</f>
        <v>KAS18112901</v>
      </c>
      <c r="R1241" s="26" t="str">
        <f>IF(G1241="","",VLOOKUP(G1241,WMS!$E$3:$G$3000,3,FALSE))</f>
        <v>KAS18112901121</v>
      </c>
      <c r="S1241" s="17" t="str">
        <f>IF(R1241="","",VLOOKUP(R1241,CUSTOMS!$E$3:$N$2548,2,FALSE))</f>
        <v>9503009000</v>
      </c>
      <c r="T1241" s="17" t="str">
        <f>IF(R1241="","",VLOOKUP(R1241,CUSTOMS!$E$3:$N$2548,3,FALSE))</f>
        <v>塑料玩偶配件（玩偶纸尿裤）</v>
      </c>
      <c r="U1241" s="18">
        <f t="shared" si="191"/>
        <v>34.799999999999997</v>
      </c>
      <c r="V1241" s="18" t="str">
        <f>IF(R1241="","",VLOOKUP(R1241,CUSTOMS!$E$3:$N$2548,5,FALSE))</f>
        <v>千克</v>
      </c>
      <c r="W1241" s="33">
        <f>IF(R1241="","",VLOOKUP(R1241,CUSTOMS!$E$3:$N$2548,6,FALSE))</f>
        <v>2.1099000000000001</v>
      </c>
      <c r="X1241" s="33">
        <f t="shared" si="192"/>
        <v>73.424520000000001</v>
      </c>
      <c r="Y1241" s="18" t="str">
        <f>IF(R1241="","",VLOOKUP(R1241,CUSTOMS!$E$3:$N$2548,8,FALSE))</f>
        <v>美元</v>
      </c>
      <c r="Z1241" s="18" t="str">
        <f>IF(R1241="","",VLOOKUP(R1241,CUSTOMS!$E$3:$N$2548,9,FALSE))</f>
        <v>中国</v>
      </c>
      <c r="AA1241" s="18" t="str">
        <f>IF(R1241="","",VLOOKUP(R1241,CUSTOMS!$E$3:$N$2548,10,FALSE))</f>
        <v>中国</v>
      </c>
      <c r="AB1241" s="33">
        <f>IF(R1241="","",VLOOKUP(G1241,WMS!$E$3:$T$3000,15,FALSE))</f>
        <v>0.72499999999999998</v>
      </c>
      <c r="AC1241" s="33">
        <f t="shared" si="193"/>
        <v>34.799999999999997</v>
      </c>
      <c r="AD1241" s="33" t="str">
        <f>IF(S1241="","",VLOOKUP(S1241,海关监管条件!$A$1:$B$3000,2,FALSE))</f>
        <v>A</v>
      </c>
    </row>
    <row r="1242" spans="1:31">
      <c r="A1242" s="2">
        <v>43695</v>
      </c>
      <c r="B1242" s="2">
        <v>43700</v>
      </c>
      <c r="C1242" s="2" t="s">
        <v>4430</v>
      </c>
      <c r="D1242" s="3" t="s">
        <v>395</v>
      </c>
      <c r="E1242" s="3" t="s">
        <v>2828</v>
      </c>
      <c r="F1242" s="3" t="s">
        <v>2891</v>
      </c>
      <c r="G1242" s="17" t="str">
        <f t="shared" si="187"/>
        <v>KG-ARI-1808-00019-00317/42556138Q</v>
      </c>
      <c r="H1242" s="18">
        <f>IF(G1242="","",VLOOKUP(G1242,WMS!$E$3:$Q$3000,7,FALSE))</f>
        <v>2</v>
      </c>
      <c r="I1242" s="18">
        <f>IF(G1242="","",VLOOKUP(G1242,WMS!$E$3:$Q$3000,8,FALSE))</f>
        <v>5.0999999999999996</v>
      </c>
      <c r="J1242" s="18">
        <f>IF(G1242="","",VLOOKUP(G1242,WMS!$E$3:$Q$3000,13,FALSE))</f>
        <v>0.1</v>
      </c>
      <c r="K1242" s="26" t="b">
        <f t="shared" si="188"/>
        <v>1</v>
      </c>
      <c r="L1242" s="7">
        <v>38</v>
      </c>
      <c r="M1242" s="27">
        <f>IF(G1242="","",VLOOKUP(G1242,WMS!$E$3:$U$3000,7,0)*L1242)</f>
        <v>76</v>
      </c>
      <c r="N1242" s="28" t="str">
        <f>IF(G1242="","",VLOOKUP(G1242,WMS!$E$3:$U$3000,17,0))</f>
        <v>A412</v>
      </c>
      <c r="O1242" s="29">
        <f t="shared" si="189"/>
        <v>193.79999999999998</v>
      </c>
      <c r="P1242" s="29">
        <f t="shared" si="190"/>
        <v>3.8000000000000003</v>
      </c>
      <c r="Q1242" s="26" t="str">
        <f>IF(G1242="","",VLOOKUP(G1242,WMS!$E$3:$G$3000,2,FALSE))</f>
        <v>KAS18112901</v>
      </c>
      <c r="R1242" s="26" t="str">
        <f>IF(G1242="","",VLOOKUP(G1242,WMS!$E$3:$G$3000,3,FALSE))</f>
        <v>KAS18112901291</v>
      </c>
      <c r="S1242" s="17" t="str">
        <f>IF(R1242="","",VLOOKUP(R1242,CUSTOMS!$E$3:$N$2548,2,FALSE))</f>
        <v>9503008900</v>
      </c>
      <c r="T1242" s="17" t="str">
        <f>IF(R1242="","",VLOOKUP(R1242,CUSTOMS!$E$3:$N$2548,3,FALSE))</f>
        <v>塑料玩具（成套）</v>
      </c>
      <c r="U1242" s="18">
        <f t="shared" si="191"/>
        <v>50.432820512820513</v>
      </c>
      <c r="V1242" s="18" t="str">
        <f>IF(R1242="","",VLOOKUP(R1242,CUSTOMS!$E$3:$N$2548,5,FALSE))</f>
        <v>千克</v>
      </c>
      <c r="W1242" s="33">
        <f>IF(R1242="","",VLOOKUP(R1242,CUSTOMS!$E$3:$N$2548,6,FALSE))</f>
        <v>1.8599816849816899</v>
      </c>
      <c r="X1242" s="33">
        <f t="shared" si="192"/>
        <v>93.804122475815035</v>
      </c>
      <c r="Y1242" s="18" t="str">
        <f>IF(R1242="","",VLOOKUP(R1242,CUSTOMS!$E$3:$N$2548,8,FALSE))</f>
        <v>美元</v>
      </c>
      <c r="Z1242" s="18" t="str">
        <f>IF(R1242="","",VLOOKUP(R1242,CUSTOMS!$E$3:$N$2548,9,FALSE))</f>
        <v>中国</v>
      </c>
      <c r="AA1242" s="18" t="str">
        <f>IF(R1242="","",VLOOKUP(R1242,CUSTOMS!$E$3:$N$2548,10,FALSE))</f>
        <v>中国</v>
      </c>
      <c r="AB1242" s="33">
        <f>IF(R1242="","",VLOOKUP(G1242,WMS!$E$3:$T$3000,15,FALSE))</f>
        <v>0.66358974358974354</v>
      </c>
      <c r="AC1242" s="33">
        <f t="shared" si="193"/>
        <v>50.432820512820513</v>
      </c>
      <c r="AD1242" s="33" t="str">
        <f>IF(S1242="","",VLOOKUP(S1242,海关监管条件!$A$1:$B$3000,2,FALSE))</f>
        <v xml:space="preserve">A </v>
      </c>
    </row>
    <row r="1243" spans="1:31">
      <c r="A1243" s="2">
        <v>43695</v>
      </c>
      <c r="B1243" s="2">
        <v>43700</v>
      </c>
      <c r="C1243" s="2" t="s">
        <v>4430</v>
      </c>
      <c r="D1243" s="3" t="s">
        <v>395</v>
      </c>
      <c r="E1243" s="3" t="s">
        <v>2898</v>
      </c>
      <c r="F1243" s="3" t="s">
        <v>2900</v>
      </c>
      <c r="G1243" s="17" t="str">
        <f t="shared" si="187"/>
        <v>KG-ARI-1808-00019-00475/42087717Q</v>
      </c>
      <c r="H1243" s="18">
        <f>IF(G1243="","",VLOOKUP(G1243,WMS!$E$3:$Q$3000,7,FALSE))</f>
        <v>6</v>
      </c>
      <c r="I1243" s="18">
        <f>IF(G1243="","",VLOOKUP(G1243,WMS!$E$3:$Q$3000,8,FALSE))</f>
        <v>3.6</v>
      </c>
      <c r="J1243" s="18">
        <f>IF(G1243="","",VLOOKUP(G1243,WMS!$E$3:$Q$3000,13,FALSE))</f>
        <v>2.9000000000000001E-2</v>
      </c>
      <c r="K1243" s="26" t="b">
        <f t="shared" si="188"/>
        <v>1</v>
      </c>
      <c r="L1243" s="7">
        <v>6</v>
      </c>
      <c r="M1243" s="27">
        <f>IF(G1243="","",VLOOKUP(G1243,WMS!$E$3:$U$3000,7,0)*L1243)</f>
        <v>36</v>
      </c>
      <c r="N1243" s="28" t="str">
        <f>IF(G1243="","",VLOOKUP(G1243,WMS!$E$3:$U$3000,17,0))</f>
        <v>A24-204</v>
      </c>
      <c r="O1243" s="29">
        <f t="shared" si="189"/>
        <v>21.6</v>
      </c>
      <c r="P1243" s="29">
        <f t="shared" si="190"/>
        <v>0.17400000000000002</v>
      </c>
      <c r="Q1243" s="26" t="str">
        <f>IF(G1243="","",VLOOKUP(G1243,WMS!$E$3:$G$3000,2,FALSE))</f>
        <v>KAS18112901</v>
      </c>
      <c r="R1243" s="26" t="str">
        <f>IF(G1243="","",VLOOKUP(G1243,WMS!$E$3:$G$3000,3,FALSE))</f>
        <v>KAS18112901321</v>
      </c>
      <c r="S1243" s="17" t="str">
        <f>IF(R1243="","",VLOOKUP(R1243,CUSTOMS!$E$3:$N$2548,2,FALSE))</f>
        <v>9503008900</v>
      </c>
      <c r="T1243" s="17" t="str">
        <f>IF(R1243="","",VLOOKUP(R1243,CUSTOMS!$E$3:$N$2548,3,FALSE))</f>
        <v>儿童玩具：餐具等</v>
      </c>
      <c r="U1243" s="18">
        <f t="shared" si="191"/>
        <v>36</v>
      </c>
      <c r="V1243" s="18" t="str">
        <f>IF(R1243="","",VLOOKUP(R1243,CUSTOMS!$E$3:$N$2548,5,FALSE))</f>
        <v>个</v>
      </c>
      <c r="W1243" s="33">
        <f>IF(R1243="","",VLOOKUP(R1243,CUSTOMS!$E$3:$N$2548,6,FALSE))</f>
        <v>0.5</v>
      </c>
      <c r="X1243" s="33">
        <f t="shared" si="192"/>
        <v>18</v>
      </c>
      <c r="Y1243" s="18" t="str">
        <f>IF(R1243="","",VLOOKUP(R1243,CUSTOMS!$E$3:$N$2548,8,FALSE))</f>
        <v>美元</v>
      </c>
      <c r="Z1243" s="18" t="str">
        <f>IF(R1243="","",VLOOKUP(R1243,CUSTOMS!$E$3:$N$2548,9,FALSE))</f>
        <v>中国</v>
      </c>
      <c r="AA1243" s="18" t="str">
        <f>IF(R1243="","",VLOOKUP(R1243,CUSTOMS!$E$3:$N$2548,10,FALSE))</f>
        <v>中国</v>
      </c>
      <c r="AB1243" s="33">
        <f>IF(R1243="","",VLOOKUP(G1243,WMS!$E$3:$T$3000,15,FALSE))</f>
        <v>3.5</v>
      </c>
      <c r="AC1243" s="33">
        <f t="shared" si="193"/>
        <v>126</v>
      </c>
      <c r="AD1243" s="33" t="str">
        <f>IF(S1243="","",VLOOKUP(S1243,海关监管条件!$A$1:$B$3000,2,FALSE))</f>
        <v xml:space="preserve">A </v>
      </c>
    </row>
    <row r="1244" spans="1:31">
      <c r="A1244" s="2">
        <v>43695</v>
      </c>
      <c r="B1244" s="2">
        <v>43700</v>
      </c>
      <c r="C1244" s="2" t="s">
        <v>4430</v>
      </c>
      <c r="D1244" s="3" t="s">
        <v>395</v>
      </c>
      <c r="E1244" s="3" t="s">
        <v>2898</v>
      </c>
      <c r="F1244" s="3" t="s">
        <v>2902</v>
      </c>
      <c r="G1244" s="17" t="str">
        <f t="shared" si="187"/>
        <v>KG-ARI-1808-00019-00475/42232575Q</v>
      </c>
      <c r="H1244" s="18">
        <f>IF(G1244="","",VLOOKUP(G1244,WMS!$E$3:$Q$3000,7,FALSE))</f>
        <v>8</v>
      </c>
      <c r="I1244" s="18">
        <f>IF(G1244="","",VLOOKUP(G1244,WMS!$E$3:$Q$3000,8,FALSE))</f>
        <v>3.7</v>
      </c>
      <c r="J1244" s="18">
        <f>IF(G1244="","",VLOOKUP(G1244,WMS!$E$3:$Q$3000,13,FALSE))</f>
        <v>3.6999999999999998E-2</v>
      </c>
      <c r="K1244" s="26" t="b">
        <f t="shared" si="188"/>
        <v>1</v>
      </c>
      <c r="L1244" s="7">
        <v>6</v>
      </c>
      <c r="M1244" s="27">
        <f>IF(G1244="","",VLOOKUP(G1244,WMS!$E$3:$U$3000,7,0)*L1244)</f>
        <v>48</v>
      </c>
      <c r="N1244" s="28" t="str">
        <f>IF(G1244="","",VLOOKUP(G1244,WMS!$E$3:$U$3000,17,0))</f>
        <v>A13-103</v>
      </c>
      <c r="O1244" s="29">
        <f t="shared" si="189"/>
        <v>22.200000000000003</v>
      </c>
      <c r="P1244" s="29">
        <f t="shared" si="190"/>
        <v>0.22199999999999998</v>
      </c>
      <c r="Q1244" s="26" t="str">
        <f>IF(G1244="","",VLOOKUP(G1244,WMS!$E$3:$G$3000,2,FALSE))</f>
        <v>KAS18112901</v>
      </c>
      <c r="R1244" s="26" t="str">
        <f>IF(G1244="","",VLOOKUP(G1244,WMS!$E$3:$G$3000,3,FALSE))</f>
        <v>KAS18112901331</v>
      </c>
      <c r="S1244" s="17" t="str">
        <f>IF(R1244="","",VLOOKUP(R1244,CUSTOMS!$E$3:$N$2548,2,FALSE))</f>
        <v>9503006000</v>
      </c>
      <c r="T1244" s="17" t="str">
        <f>IF(R1244="","",VLOOKUP(R1244,CUSTOMS!$E$3:$N$2548,3,FALSE))</f>
        <v>智力玩具：猜人物等</v>
      </c>
      <c r="U1244" s="18">
        <f t="shared" si="191"/>
        <v>48</v>
      </c>
      <c r="V1244" s="18" t="str">
        <f>IF(R1244="","",VLOOKUP(R1244,CUSTOMS!$E$3:$N$2548,5,FALSE))</f>
        <v>套</v>
      </c>
      <c r="W1244" s="33">
        <f>IF(R1244="","",VLOOKUP(R1244,CUSTOMS!$E$3:$N$2548,6,FALSE))</f>
        <v>0.5</v>
      </c>
      <c r="X1244" s="33">
        <f t="shared" si="192"/>
        <v>24</v>
      </c>
      <c r="Y1244" s="18" t="str">
        <f>IF(R1244="","",VLOOKUP(R1244,CUSTOMS!$E$3:$N$2548,8,FALSE))</f>
        <v>美元</v>
      </c>
      <c r="Z1244" s="18" t="str">
        <f>IF(R1244="","",VLOOKUP(R1244,CUSTOMS!$E$3:$N$2548,9,FALSE))</f>
        <v>中国</v>
      </c>
      <c r="AA1244" s="18" t="str">
        <f>IF(R1244="","",VLOOKUP(R1244,CUSTOMS!$E$3:$N$2548,10,FALSE))</f>
        <v>中国</v>
      </c>
      <c r="AB1244" s="33">
        <f>IF(R1244="","",VLOOKUP(G1244,WMS!$E$3:$T$3000,15,FALSE))</f>
        <v>0.53549999999999998</v>
      </c>
      <c r="AC1244" s="33">
        <f t="shared" si="193"/>
        <v>25.704000000000001</v>
      </c>
      <c r="AD1244" s="33" t="str">
        <f>IF(S1244="","",VLOOKUP(S1244,海关监管条件!$A$1:$B$3000,2,FALSE))</f>
        <v xml:space="preserve">A </v>
      </c>
    </row>
    <row r="1245" spans="1:31">
      <c r="A1245" s="2">
        <v>43695</v>
      </c>
      <c r="B1245" s="2">
        <v>43700</v>
      </c>
      <c r="C1245" s="2" t="s">
        <v>4430</v>
      </c>
      <c r="D1245" s="3" t="s">
        <v>395</v>
      </c>
      <c r="E1245" s="3" t="s">
        <v>2898</v>
      </c>
      <c r="F1245" s="3" t="s">
        <v>2906</v>
      </c>
      <c r="G1245" s="17" t="str">
        <f t="shared" si="187"/>
        <v>KG-ARI-1808-00019-00475/42634430Q</v>
      </c>
      <c r="H1245" s="18">
        <f>IF(G1245="","",VLOOKUP(G1245,WMS!$E$3:$Q$3000,7,FALSE))</f>
        <v>8</v>
      </c>
      <c r="I1245" s="18">
        <f>IF(G1245="","",VLOOKUP(G1245,WMS!$E$3:$Q$3000,8,FALSE))</f>
        <v>2.7</v>
      </c>
      <c r="J1245" s="18">
        <f>IF(G1245="","",VLOOKUP(G1245,WMS!$E$3:$Q$3000,13,FALSE))</f>
        <v>2.5999999999999999E-2</v>
      </c>
      <c r="K1245" s="26" t="b">
        <f t="shared" si="188"/>
        <v>1</v>
      </c>
      <c r="L1245" s="7">
        <v>8</v>
      </c>
      <c r="M1245" s="27">
        <f>IF(G1245="","",VLOOKUP(G1245,WMS!$E$3:$U$3000,7,0)*L1245)</f>
        <v>64</v>
      </c>
      <c r="N1245" s="28" t="str">
        <f>IF(G1245="","",VLOOKUP(G1245,WMS!$E$3:$U$3000,17,0))</f>
        <v>A13-103</v>
      </c>
      <c r="O1245" s="29">
        <f t="shared" si="189"/>
        <v>21.6</v>
      </c>
      <c r="P1245" s="29">
        <f t="shared" si="190"/>
        <v>0.20799999999999999</v>
      </c>
      <c r="Q1245" s="26" t="str">
        <f>IF(G1245="","",VLOOKUP(G1245,WMS!$E$3:$G$3000,2,FALSE))</f>
        <v>KAS18112901</v>
      </c>
      <c r="R1245" s="26" t="str">
        <f>IF(G1245="","",VLOOKUP(G1245,WMS!$E$3:$G$3000,3,FALSE))</f>
        <v>KAS18112901331</v>
      </c>
      <c r="S1245" s="17" t="str">
        <f>IF(R1245="","",VLOOKUP(R1245,CUSTOMS!$E$3:$N$2548,2,FALSE))</f>
        <v>9503006000</v>
      </c>
      <c r="T1245" s="17" t="str">
        <f>IF(R1245="","",VLOOKUP(R1245,CUSTOMS!$E$3:$N$2548,3,FALSE))</f>
        <v>智力玩具：猜人物等</v>
      </c>
      <c r="U1245" s="18">
        <f t="shared" si="191"/>
        <v>64</v>
      </c>
      <c r="V1245" s="18" t="str">
        <f>IF(R1245="","",VLOOKUP(R1245,CUSTOMS!$E$3:$N$2548,5,FALSE))</f>
        <v>套</v>
      </c>
      <c r="W1245" s="33">
        <f>IF(R1245="","",VLOOKUP(R1245,CUSTOMS!$E$3:$N$2548,6,FALSE))</f>
        <v>0.5</v>
      </c>
      <c r="X1245" s="33">
        <f t="shared" si="192"/>
        <v>32</v>
      </c>
      <c r="Y1245" s="18" t="str">
        <f>IF(R1245="","",VLOOKUP(R1245,CUSTOMS!$E$3:$N$2548,8,FALSE))</f>
        <v>美元</v>
      </c>
      <c r="Z1245" s="18" t="str">
        <f>IF(R1245="","",VLOOKUP(R1245,CUSTOMS!$E$3:$N$2548,9,FALSE))</f>
        <v>中国</v>
      </c>
      <c r="AA1245" s="18" t="str">
        <f>IF(R1245="","",VLOOKUP(R1245,CUSTOMS!$E$3:$N$2548,10,FALSE))</f>
        <v>中国</v>
      </c>
      <c r="AB1245" s="33">
        <f>IF(R1245="","",VLOOKUP(G1245,WMS!$E$3:$T$3000,15,FALSE))</f>
        <v>0.24675</v>
      </c>
      <c r="AC1245" s="33">
        <f t="shared" si="193"/>
        <v>15.792</v>
      </c>
      <c r="AD1245" s="33" t="str">
        <f>IF(S1245="","",VLOOKUP(S1245,海关监管条件!$A$1:$B$3000,2,FALSE))</f>
        <v xml:space="preserve">A </v>
      </c>
    </row>
    <row r="1246" spans="1:31">
      <c r="A1246" s="2">
        <v>43695</v>
      </c>
      <c r="B1246" s="2">
        <v>43700</v>
      </c>
      <c r="C1246" s="2" t="s">
        <v>4430</v>
      </c>
      <c r="D1246" s="19" t="s">
        <v>395</v>
      </c>
      <c r="E1246" s="19" t="s">
        <v>2907</v>
      </c>
      <c r="F1246" s="19" t="s">
        <v>2908</v>
      </c>
      <c r="G1246" s="17" t="str">
        <f t="shared" si="187"/>
        <v>KG-ARI-1808-00019-00476/42232643Q</v>
      </c>
      <c r="H1246" s="18">
        <f>IF(G1246="","",VLOOKUP(G1246,WMS!$E$3:$Q$3000,7,FALSE))</f>
        <v>8</v>
      </c>
      <c r="I1246" s="18">
        <f>IF(G1246="","",VLOOKUP(G1246,WMS!$E$3:$Q$3000,8,FALSE))</f>
        <v>3.5</v>
      </c>
      <c r="J1246" s="18">
        <f>IF(G1246="","",VLOOKUP(G1246,WMS!$E$3:$Q$3000,13,FALSE))</f>
        <v>3.5999999999999997E-2</v>
      </c>
      <c r="K1246" s="26" t="b">
        <f t="shared" si="188"/>
        <v>1</v>
      </c>
      <c r="L1246" s="7">
        <v>5</v>
      </c>
      <c r="M1246" s="27">
        <f>IF(G1246="","",VLOOKUP(G1246,WMS!$E$3:$U$3000,7,0)*L1246)</f>
        <v>40</v>
      </c>
      <c r="N1246" s="28" t="str">
        <f>IF(G1246="","",VLOOKUP(G1246,WMS!$E$3:$U$3000,17,0))</f>
        <v>A13-103</v>
      </c>
      <c r="O1246" s="29">
        <f t="shared" si="189"/>
        <v>17.5</v>
      </c>
      <c r="P1246" s="29">
        <f t="shared" si="190"/>
        <v>0.18</v>
      </c>
      <c r="Q1246" s="26" t="str">
        <f>IF(G1246="","",VLOOKUP(G1246,WMS!$E$3:$G$3000,2,FALSE))</f>
        <v>KAS18112901</v>
      </c>
      <c r="R1246" s="26" t="str">
        <f>IF(G1246="","",VLOOKUP(G1246,WMS!$E$3:$G$3000,3,FALSE))</f>
        <v>KAS18112901341</v>
      </c>
      <c r="S1246" s="17" t="str">
        <f>IF(R1246="","",VLOOKUP(R1246,CUSTOMS!$E$3:$N$2548,2,FALSE))</f>
        <v>9503006000</v>
      </c>
      <c r="T1246" s="17" t="str">
        <f>IF(R1246="","",VLOOKUP(R1246,CUSTOMS!$E$3:$N$2548,3,FALSE))</f>
        <v>智力玩具：扭扭乐</v>
      </c>
      <c r="U1246" s="18">
        <f t="shared" si="191"/>
        <v>40</v>
      </c>
      <c r="V1246" s="18" t="str">
        <f>IF(R1246="","",VLOOKUP(R1246,CUSTOMS!$E$3:$N$2548,5,FALSE))</f>
        <v>套</v>
      </c>
      <c r="W1246" s="33">
        <f>IF(R1246="","",VLOOKUP(R1246,CUSTOMS!$E$3:$N$2548,6,FALSE))</f>
        <v>1</v>
      </c>
      <c r="X1246" s="33">
        <f t="shared" si="192"/>
        <v>40</v>
      </c>
      <c r="Y1246" s="18" t="str">
        <f>IF(R1246="","",VLOOKUP(R1246,CUSTOMS!$E$3:$N$2548,8,FALSE))</f>
        <v>美元</v>
      </c>
      <c r="Z1246" s="18" t="str">
        <f>IF(R1246="","",VLOOKUP(R1246,CUSTOMS!$E$3:$N$2548,9,FALSE))</f>
        <v>中国</v>
      </c>
      <c r="AA1246" s="18" t="str">
        <f>IF(R1246="","",VLOOKUP(R1246,CUSTOMS!$E$3:$N$2548,10,FALSE))</f>
        <v>中国</v>
      </c>
      <c r="AB1246" s="33">
        <f>IF(R1246="","",VLOOKUP(G1246,WMS!$E$3:$T$3000,15,FALSE))</f>
        <v>0.98699999999999988</v>
      </c>
      <c r="AC1246" s="33">
        <f t="shared" si="193"/>
        <v>39.479999999999997</v>
      </c>
      <c r="AD1246" s="33" t="str">
        <f>IF(S1246="","",VLOOKUP(S1246,海关监管条件!$A$1:$B$3000,2,FALSE))</f>
        <v xml:space="preserve">A </v>
      </c>
    </row>
    <row r="1247" spans="1:31">
      <c r="A1247" s="2">
        <v>43695</v>
      </c>
      <c r="B1247" s="2">
        <v>43700</v>
      </c>
      <c r="C1247" s="2" t="s">
        <v>4430</v>
      </c>
      <c r="D1247" s="39" t="s">
        <v>301</v>
      </c>
      <c r="E1247" s="39" t="s">
        <v>2733</v>
      </c>
      <c r="F1247" s="39">
        <v>42629337</v>
      </c>
      <c r="G1247" s="17" t="str">
        <f t="shared" si="187"/>
        <v>KG-ARI-1808-00019-00478/42629337</v>
      </c>
      <c r="H1247" s="18">
        <f>IF(G1247="","",VLOOKUP(G1247,WMS!$E$3:$Q$3000,7,FALSE))</f>
        <v>4</v>
      </c>
      <c r="I1247" s="18">
        <f>IF(G1247="","",VLOOKUP(G1247,WMS!$E$3:$Q$3000,8,FALSE))</f>
        <v>1.1000000000000001</v>
      </c>
      <c r="J1247" s="18">
        <f>IF(G1247="","",VLOOKUP(G1247,WMS!$E$3:$Q$3000,13,FALSE))</f>
        <v>1.2E-2</v>
      </c>
      <c r="K1247" s="26" t="b">
        <f t="shared" si="188"/>
        <v>1</v>
      </c>
      <c r="L1247" s="7">
        <v>13</v>
      </c>
      <c r="M1247" s="27">
        <f>IF(G1247="","",VLOOKUP(G1247,WMS!$E$3:$U$3000,7,0)*L1247)</f>
        <v>52</v>
      </c>
      <c r="N1247" s="28" t="str">
        <f>IF(G1247="","",VLOOKUP(G1247,WMS!$E$3:$U$3000,17,0))</f>
        <v>A23-204</v>
      </c>
      <c r="O1247" s="29">
        <f t="shared" si="189"/>
        <v>14.3</v>
      </c>
      <c r="P1247" s="29">
        <f t="shared" si="190"/>
        <v>0.156</v>
      </c>
      <c r="Q1247" s="26" t="str">
        <f>IF(G1247="","",VLOOKUP(G1247,WMS!$E$3:$G$3000,2,FALSE))</f>
        <v>KAS18101201</v>
      </c>
      <c r="R1247" s="26" t="str">
        <f>IF(G1247="","",VLOOKUP(G1247,WMS!$E$3:$G$3000,3,FALSE))</f>
        <v>KAS1810120104</v>
      </c>
      <c r="S1247" s="17" t="str">
        <f>IF(R1247="","",VLOOKUP(R1247,CUSTOMS!$E$3:$N$2548,2,FALSE))</f>
        <v>9503002100</v>
      </c>
      <c r="T1247" s="17" t="str">
        <f>IF(R1247="","",VLOOKUP(R1247,CUSTOMS!$E$3:$N$2548,3,FALSE))</f>
        <v>动物玩偶:狐狸</v>
      </c>
      <c r="U1247" s="18">
        <f t="shared" si="191"/>
        <v>52</v>
      </c>
      <c r="V1247" s="18" t="str">
        <f>IF(R1247="","",VLOOKUP(R1247,CUSTOMS!$E$3:$N$2548,5,FALSE))</f>
        <v>个</v>
      </c>
      <c r="W1247" s="33">
        <f>IF(R1247="","",VLOOKUP(R1247,CUSTOMS!$E$3:$N$2548,6,FALSE))</f>
        <v>2</v>
      </c>
      <c r="X1247" s="33">
        <f t="shared" si="192"/>
        <v>104</v>
      </c>
      <c r="Y1247" s="18" t="str">
        <f>IF(R1247="","",VLOOKUP(R1247,CUSTOMS!$E$3:$N$2548,8,FALSE))</f>
        <v>美元</v>
      </c>
      <c r="Z1247" s="18" t="str">
        <f>IF(R1247="","",VLOOKUP(R1247,CUSTOMS!$E$3:$N$2548,9,FALSE))</f>
        <v>中国</v>
      </c>
      <c r="AA1247" s="18" t="str">
        <f>IF(R1247="","",VLOOKUP(R1247,CUSTOMS!$E$3:$N$2548,10,FALSE))</f>
        <v>中国</v>
      </c>
      <c r="AB1247" s="33">
        <f>IF(R1247="","",VLOOKUP(G1247,WMS!$E$3:$T$3000,15,FALSE))</f>
        <v>0.20499999999999999</v>
      </c>
      <c r="AC1247" s="33">
        <f t="shared" si="193"/>
        <v>10.66</v>
      </c>
      <c r="AD1247" s="33" t="str">
        <f>IF(S1247="","",VLOOKUP(S1247,海关监管条件!$A$1:$B$3000,2,FALSE))</f>
        <v>A</v>
      </c>
      <c r="AE1247" s="41" t="s">
        <v>4431</v>
      </c>
    </row>
    <row r="1248" spans="1:31">
      <c r="A1248" s="2">
        <v>43695</v>
      </c>
      <c r="B1248" s="2">
        <v>43700</v>
      </c>
      <c r="C1248" s="2" t="s">
        <v>4430</v>
      </c>
      <c r="D1248" s="3" t="s">
        <v>938</v>
      </c>
      <c r="E1248" s="3" t="s">
        <v>3241</v>
      </c>
      <c r="F1248" s="3" t="s">
        <v>3243</v>
      </c>
      <c r="G1248" s="17" t="str">
        <f t="shared" si="187"/>
        <v>KG-ARI-1812-00048-01039/42232582</v>
      </c>
      <c r="H1248" s="18">
        <f>IF(G1248="","",VLOOKUP(G1248,WMS!$E$3:$Q$3000,7,FALSE))</f>
        <v>6</v>
      </c>
      <c r="I1248" s="18">
        <f>IF(G1248="","",VLOOKUP(G1248,WMS!$E$3:$Q$3000,8,FALSE))</f>
        <v>2.4</v>
      </c>
      <c r="J1248" s="18">
        <f>IF(G1248="","",VLOOKUP(G1248,WMS!$E$3:$Q$3000,13,FALSE))</f>
        <v>2.1000000000000001E-2</v>
      </c>
      <c r="K1248" s="26" t="b">
        <f t="shared" si="188"/>
        <v>1</v>
      </c>
      <c r="L1248" s="7">
        <v>13</v>
      </c>
      <c r="M1248" s="27">
        <f>IF(G1248="","",VLOOKUP(G1248,WMS!$E$3:$U$3000,7,0)*L1248)</f>
        <v>78</v>
      </c>
      <c r="N1248" s="28" t="str">
        <f>IF(G1248="","",VLOOKUP(G1248,WMS!$E$3:$U$3000,17,0))</f>
        <v>A42-303</v>
      </c>
      <c r="O1248" s="29">
        <f t="shared" si="189"/>
        <v>31.2</v>
      </c>
      <c r="P1248" s="29">
        <f t="shared" si="190"/>
        <v>0.27300000000000002</v>
      </c>
      <c r="Q1248" s="26" t="str">
        <f>IF(G1248="","",VLOOKUP(G1248,WMS!$E$3:$G$3000,2,FALSE))</f>
        <v>KAS19011102</v>
      </c>
      <c r="R1248" s="26" t="str">
        <f>IF(G1248="","",VLOOKUP(G1248,WMS!$E$3:$G$3000,3,FALSE))</f>
        <v>KAS1901110203</v>
      </c>
      <c r="S1248" s="17" t="str">
        <f>IF(R1248="","",VLOOKUP(R1248,CUSTOMS!$E$3:$N$2548,2,FALSE))</f>
        <v>9503008900</v>
      </c>
      <c r="T1248" s="17" t="str">
        <f>IF(R1248="","",VLOOKUP(R1248,CUSTOMS!$E$3:$N$2548,3,FALSE))</f>
        <v>儿童玩具：玩具棋</v>
      </c>
      <c r="U1248" s="18">
        <f t="shared" si="191"/>
        <v>78</v>
      </c>
      <c r="V1248" s="18" t="str">
        <f>IF(R1248="","",VLOOKUP(R1248,CUSTOMS!$E$3:$N$2548,5,FALSE))</f>
        <v>个</v>
      </c>
      <c r="W1248" s="33">
        <f>IF(R1248="","",VLOOKUP(R1248,CUSTOMS!$E$3:$N$2548,6,FALSE))</f>
        <v>0.4</v>
      </c>
      <c r="X1248" s="33">
        <f t="shared" si="192"/>
        <v>31.200000000000003</v>
      </c>
      <c r="Y1248" s="18" t="str">
        <f>IF(R1248="","",VLOOKUP(R1248,CUSTOMS!$E$3:$N$2548,8,FALSE))</f>
        <v>美元</v>
      </c>
      <c r="Z1248" s="18" t="str">
        <f>IF(R1248="","",VLOOKUP(R1248,CUSTOMS!$E$3:$N$2548,9,FALSE))</f>
        <v>中国</v>
      </c>
      <c r="AA1248" s="18" t="str">
        <f>IF(R1248="","",VLOOKUP(R1248,CUSTOMS!$E$3:$N$2548,10,FALSE))</f>
        <v>美国</v>
      </c>
      <c r="AB1248" s="33">
        <f>IF(R1248="","",VLOOKUP(G1248,WMS!$E$3:$T$3000,15,FALSE))</f>
        <v>0.35000000000000003</v>
      </c>
      <c r="AC1248" s="33">
        <f t="shared" si="193"/>
        <v>27.300000000000004</v>
      </c>
      <c r="AD1248" s="33" t="str">
        <f>IF(S1248="","",VLOOKUP(S1248,海关监管条件!$A$1:$B$3000,2,FALSE))</f>
        <v xml:space="preserve">A </v>
      </c>
    </row>
    <row r="1249" spans="1:30">
      <c r="A1249" s="2">
        <v>43695</v>
      </c>
      <c r="B1249" s="2">
        <v>43700</v>
      </c>
      <c r="C1249" s="2" t="s">
        <v>4430</v>
      </c>
      <c r="D1249" s="3" t="s">
        <v>938</v>
      </c>
      <c r="E1249" s="3" t="s">
        <v>3241</v>
      </c>
      <c r="F1249" s="3" t="s">
        <v>3246</v>
      </c>
      <c r="G1249" s="17" t="str">
        <f t="shared" si="187"/>
        <v>KG-ARI-1812-00048-01039/42232599</v>
      </c>
      <c r="H1249" s="18">
        <f>IF(G1249="","",VLOOKUP(G1249,WMS!$E$3:$Q$3000,7,FALSE))</f>
        <v>8</v>
      </c>
      <c r="I1249" s="18">
        <f>IF(G1249="","",VLOOKUP(G1249,WMS!$E$3:$Q$3000,8,FALSE))</f>
        <v>4.5</v>
      </c>
      <c r="J1249" s="18">
        <f>IF(G1249="","",VLOOKUP(G1249,WMS!$E$3:$Q$3000,13,FALSE))</f>
        <v>0.06</v>
      </c>
      <c r="K1249" s="26" t="b">
        <f t="shared" si="188"/>
        <v>1</v>
      </c>
      <c r="L1249" s="7">
        <v>7</v>
      </c>
      <c r="M1249" s="27">
        <f>IF(G1249="","",VLOOKUP(G1249,WMS!$E$3:$U$3000,7,0)*L1249)</f>
        <v>56</v>
      </c>
      <c r="N1249" s="28" t="str">
        <f>IF(G1249="","",VLOOKUP(G1249,WMS!$E$3:$U$3000,17,0))</f>
        <v>A12-103</v>
      </c>
      <c r="O1249" s="29">
        <f t="shared" si="189"/>
        <v>31.5</v>
      </c>
      <c r="P1249" s="29">
        <f t="shared" si="190"/>
        <v>0.42</v>
      </c>
      <c r="Q1249" s="26" t="str">
        <f>IF(G1249="","",VLOOKUP(G1249,WMS!$E$3:$G$3000,2,FALSE))</f>
        <v>KAS19011102</v>
      </c>
      <c r="R1249" s="26" t="str">
        <f>IF(G1249="","",VLOOKUP(G1249,WMS!$E$3:$G$3000,3,FALSE))</f>
        <v>KAS1901110205</v>
      </c>
      <c r="S1249" s="17" t="str">
        <f>IF(R1249="","",VLOOKUP(R1249,CUSTOMS!$E$3:$N$2548,2,FALSE))</f>
        <v>9503006000</v>
      </c>
      <c r="T1249" s="17" t="str">
        <f>IF(R1249="","",VLOOKUP(R1249,CUSTOMS!$E$3:$N$2548,3,FALSE))</f>
        <v>智力玩具：智力弹珠</v>
      </c>
      <c r="U1249" s="18">
        <f t="shared" si="191"/>
        <v>56</v>
      </c>
      <c r="V1249" s="18" t="str">
        <f>IF(R1249="","",VLOOKUP(R1249,CUSTOMS!$E$3:$N$2548,5,FALSE))</f>
        <v>套</v>
      </c>
      <c r="W1249" s="33">
        <f>IF(R1249="","",VLOOKUP(R1249,CUSTOMS!$E$3:$N$2548,6,FALSE))</f>
        <v>1.5</v>
      </c>
      <c r="X1249" s="33">
        <f t="shared" si="192"/>
        <v>84</v>
      </c>
      <c r="Y1249" s="18" t="str">
        <f>IF(R1249="","",VLOOKUP(R1249,CUSTOMS!$E$3:$N$2548,8,FALSE))</f>
        <v>美元</v>
      </c>
      <c r="Z1249" s="18" t="str">
        <f>IF(R1249="","",VLOOKUP(R1249,CUSTOMS!$E$3:$N$2548,9,FALSE))</f>
        <v>中国</v>
      </c>
      <c r="AA1249" s="18" t="str">
        <f>IF(R1249="","",VLOOKUP(R1249,CUSTOMS!$E$3:$N$2548,10,FALSE))</f>
        <v>美国</v>
      </c>
      <c r="AB1249" s="33">
        <f>IF(R1249="","",VLOOKUP(G1249,WMS!$E$3:$T$3000,15,FALSE))</f>
        <v>0.47500000000000003</v>
      </c>
      <c r="AC1249" s="33">
        <f t="shared" si="193"/>
        <v>26.6</v>
      </c>
      <c r="AD1249" s="33" t="str">
        <f>IF(S1249="","",VLOOKUP(S1249,海关监管条件!$A$1:$B$3000,2,FALSE))</f>
        <v xml:space="preserve">A </v>
      </c>
    </row>
    <row r="1250" spans="1:30">
      <c r="A1250" s="2">
        <v>43695</v>
      </c>
      <c r="B1250" s="2">
        <v>43700</v>
      </c>
      <c r="C1250" s="2" t="s">
        <v>4430</v>
      </c>
      <c r="D1250" s="3" t="s">
        <v>938</v>
      </c>
      <c r="E1250" s="3" t="s">
        <v>3241</v>
      </c>
      <c r="F1250" s="3" t="s">
        <v>3242</v>
      </c>
      <c r="G1250" s="17" t="str">
        <f t="shared" si="187"/>
        <v>KG-ARI-1812-00048-01039/42232643</v>
      </c>
      <c r="H1250" s="18">
        <f>IF(G1250="","",VLOOKUP(G1250,WMS!$E$3:$Q$3000,7,FALSE))</f>
        <v>6</v>
      </c>
      <c r="I1250" s="18">
        <f>IF(G1250="","",VLOOKUP(G1250,WMS!$E$3:$Q$3000,8,FALSE))</f>
        <v>2.7</v>
      </c>
      <c r="J1250" s="18">
        <f>IF(G1250="","",VLOOKUP(G1250,WMS!$E$3:$Q$3000,13,FALSE))</f>
        <v>2.5999999999999999E-2</v>
      </c>
      <c r="K1250" s="26" t="b">
        <f t="shared" si="188"/>
        <v>1</v>
      </c>
      <c r="L1250" s="7">
        <v>7</v>
      </c>
      <c r="M1250" s="27">
        <f>IF(G1250="","",VLOOKUP(G1250,WMS!$E$3:$U$3000,7,0)*L1250)</f>
        <v>42</v>
      </c>
      <c r="N1250" s="28" t="str">
        <f>IF(G1250="","",VLOOKUP(G1250,WMS!$E$3:$U$3000,17,0))</f>
        <v>A42-303</v>
      </c>
      <c r="O1250" s="29">
        <f t="shared" si="189"/>
        <v>18.900000000000002</v>
      </c>
      <c r="P1250" s="29">
        <f t="shared" si="190"/>
        <v>0.182</v>
      </c>
      <c r="Q1250" s="26" t="str">
        <f>IF(G1250="","",VLOOKUP(G1250,WMS!$E$3:$G$3000,2,FALSE))</f>
        <v>KAS19011102</v>
      </c>
      <c r="R1250" s="26" t="str">
        <f>IF(G1250="","",VLOOKUP(G1250,WMS!$E$3:$G$3000,3,FALSE))</f>
        <v>KAS1901110202</v>
      </c>
      <c r="S1250" s="17" t="str">
        <f>IF(R1250="","",VLOOKUP(R1250,CUSTOMS!$E$3:$N$2548,2,FALSE))</f>
        <v>9503008900</v>
      </c>
      <c r="T1250" s="17" t="str">
        <f>IF(R1250="","",VLOOKUP(R1250,CUSTOMS!$E$3:$N$2548,3,FALSE))</f>
        <v>儿童玩具：游戏套装</v>
      </c>
      <c r="U1250" s="18">
        <f t="shared" si="191"/>
        <v>42</v>
      </c>
      <c r="V1250" s="18" t="str">
        <f>IF(R1250="","",VLOOKUP(R1250,CUSTOMS!$E$3:$N$2548,5,FALSE))</f>
        <v>个</v>
      </c>
      <c r="W1250" s="33">
        <f>IF(R1250="","",VLOOKUP(R1250,CUSTOMS!$E$3:$N$2548,6,FALSE))</f>
        <v>0.4</v>
      </c>
      <c r="X1250" s="33">
        <f t="shared" si="192"/>
        <v>16.8</v>
      </c>
      <c r="Y1250" s="18" t="str">
        <f>IF(R1250="","",VLOOKUP(R1250,CUSTOMS!$E$3:$N$2548,8,FALSE))</f>
        <v>美元</v>
      </c>
      <c r="Z1250" s="18" t="str">
        <f>IF(R1250="","",VLOOKUP(R1250,CUSTOMS!$E$3:$N$2548,9,FALSE))</f>
        <v>中国</v>
      </c>
      <c r="AA1250" s="18" t="str">
        <f>IF(R1250="","",VLOOKUP(R1250,CUSTOMS!$E$3:$N$2548,10,FALSE))</f>
        <v>美国</v>
      </c>
      <c r="AB1250" s="33">
        <f>IF(R1250="","",VLOOKUP(G1250,WMS!$E$3:$T$3000,15,FALSE))</f>
        <v>0.39833333333333332</v>
      </c>
      <c r="AC1250" s="33">
        <f t="shared" si="193"/>
        <v>16.73</v>
      </c>
      <c r="AD1250" s="33" t="str">
        <f>IF(S1250="","",VLOOKUP(S1250,海关监管条件!$A$1:$B$3000,2,FALSE))</f>
        <v xml:space="preserve">A </v>
      </c>
    </row>
    <row r="1251" spans="1:30">
      <c r="A1251" s="2">
        <v>43695</v>
      </c>
      <c r="B1251" s="2">
        <v>43700</v>
      </c>
      <c r="C1251" s="2" t="s">
        <v>4430</v>
      </c>
      <c r="D1251" s="3" t="s">
        <v>938</v>
      </c>
      <c r="E1251" s="3" t="s">
        <v>3241</v>
      </c>
      <c r="F1251" s="3" t="s">
        <v>3260</v>
      </c>
      <c r="G1251" s="17" t="str">
        <f t="shared" si="187"/>
        <v>KG-ARI-1812-00048-01039/42260066</v>
      </c>
      <c r="H1251" s="18">
        <f>IF(G1251="","",VLOOKUP(G1251,WMS!$E$3:$Q$3000,7,FALSE))</f>
        <v>2</v>
      </c>
      <c r="I1251" s="18">
        <f>IF(G1251="","",VLOOKUP(G1251,WMS!$E$3:$Q$3000,8,FALSE))</f>
        <v>2.1</v>
      </c>
      <c r="J1251" s="18">
        <f>IF(G1251="","",VLOOKUP(G1251,WMS!$E$3:$Q$3000,13,FALSE))</f>
        <v>4.1000000000000002E-2</v>
      </c>
      <c r="K1251" s="26" t="b">
        <f t="shared" si="188"/>
        <v>1</v>
      </c>
      <c r="L1251" s="7">
        <v>12</v>
      </c>
      <c r="M1251" s="27">
        <f>IF(G1251="","",VLOOKUP(G1251,WMS!$E$3:$U$3000,7,0)*L1251)</f>
        <v>24</v>
      </c>
      <c r="N1251" s="28" t="str">
        <f>IF(G1251="","",VLOOKUP(G1251,WMS!$E$3:$U$3000,17,0))</f>
        <v>A45-203</v>
      </c>
      <c r="O1251" s="29">
        <f t="shared" si="189"/>
        <v>25.200000000000003</v>
      </c>
      <c r="P1251" s="29">
        <f t="shared" si="190"/>
        <v>0.49199999999999999</v>
      </c>
      <c r="Q1251" s="26" t="str">
        <f>IF(G1251="","",VLOOKUP(G1251,WMS!$E$3:$G$3000,2,FALSE))</f>
        <v>KAS19011102</v>
      </c>
      <c r="R1251" s="26" t="str">
        <f>IF(G1251="","",VLOOKUP(G1251,WMS!$E$3:$G$3000,3,FALSE))</f>
        <v>KAS1901110216</v>
      </c>
      <c r="S1251" s="17" t="str">
        <f>IF(R1251="","",VLOOKUP(R1251,CUSTOMS!$E$3:$N$2548,2,FALSE))</f>
        <v>9503008900</v>
      </c>
      <c r="T1251" s="17" t="str">
        <f>IF(R1251="","",VLOOKUP(R1251,CUSTOMS!$E$3:$N$2548,3,FALSE))</f>
        <v>儿童玩具：玩具收银机</v>
      </c>
      <c r="U1251" s="18">
        <f t="shared" si="191"/>
        <v>24</v>
      </c>
      <c r="V1251" s="18" t="str">
        <f>IF(R1251="","",VLOOKUP(R1251,CUSTOMS!$E$3:$N$2548,5,FALSE))</f>
        <v>个</v>
      </c>
      <c r="W1251" s="33">
        <f>IF(R1251="","",VLOOKUP(R1251,CUSTOMS!$E$3:$N$2548,6,FALSE))</f>
        <v>1.5</v>
      </c>
      <c r="X1251" s="33">
        <f t="shared" si="192"/>
        <v>36</v>
      </c>
      <c r="Y1251" s="18" t="str">
        <f>IF(R1251="","",VLOOKUP(R1251,CUSTOMS!$E$3:$N$2548,8,FALSE))</f>
        <v>美元</v>
      </c>
      <c r="Z1251" s="18" t="str">
        <f>IF(R1251="","",VLOOKUP(R1251,CUSTOMS!$E$3:$N$2548,9,FALSE))</f>
        <v>中国</v>
      </c>
      <c r="AA1251" s="18" t="str">
        <f>IF(R1251="","",VLOOKUP(R1251,CUSTOMS!$E$3:$N$2548,10,FALSE))</f>
        <v>美国</v>
      </c>
      <c r="AB1251" s="33">
        <f>IF(R1251="","",VLOOKUP(G1251,WMS!$E$3:$T$3000,15,FALSE))</f>
        <v>1.125</v>
      </c>
      <c r="AC1251" s="33">
        <f t="shared" si="193"/>
        <v>27</v>
      </c>
      <c r="AD1251" s="33" t="str">
        <f>IF(S1251="","",VLOOKUP(S1251,海关监管条件!$A$1:$B$3000,2,FALSE))</f>
        <v xml:space="preserve">A </v>
      </c>
    </row>
    <row r="1252" spans="1:30">
      <c r="A1252" s="2">
        <v>43695</v>
      </c>
      <c r="B1252" s="2">
        <v>43700</v>
      </c>
      <c r="C1252" s="2" t="s">
        <v>4430</v>
      </c>
      <c r="D1252" s="3" t="s">
        <v>938</v>
      </c>
      <c r="E1252" s="3" t="s">
        <v>3241</v>
      </c>
      <c r="F1252" s="3" t="s">
        <v>3259</v>
      </c>
      <c r="G1252" s="17" t="str">
        <f t="shared" si="187"/>
        <v>KG-ARI-1812-00048-01039/42427957</v>
      </c>
      <c r="H1252" s="18">
        <f>IF(G1252="","",VLOOKUP(G1252,WMS!$E$3:$Q$3000,7,FALSE))</f>
        <v>4</v>
      </c>
      <c r="I1252" s="18">
        <f>IF(G1252="","",VLOOKUP(G1252,WMS!$E$3:$Q$3000,8,FALSE))</f>
        <v>3.05</v>
      </c>
      <c r="J1252" s="18">
        <f>IF(G1252="","",VLOOKUP(G1252,WMS!$E$3:$Q$3000,13,FALSE))</f>
        <v>3.5999999999999997E-2</v>
      </c>
      <c r="K1252" s="26" t="b">
        <f t="shared" si="188"/>
        <v>1</v>
      </c>
      <c r="L1252" s="7">
        <v>15</v>
      </c>
      <c r="M1252" s="27">
        <f>IF(G1252="","",VLOOKUP(G1252,WMS!$E$3:$U$3000,7,0)*L1252)</f>
        <v>60</v>
      </c>
      <c r="N1252" s="28" t="str">
        <f>IF(G1252="","",VLOOKUP(G1252,WMS!$E$3:$U$3000,17,0))</f>
        <v>A45-203</v>
      </c>
      <c r="O1252" s="29">
        <f t="shared" si="189"/>
        <v>45.75</v>
      </c>
      <c r="P1252" s="29">
        <f t="shared" si="190"/>
        <v>0.53999999999999992</v>
      </c>
      <c r="Q1252" s="26" t="str">
        <f>IF(G1252="","",VLOOKUP(G1252,WMS!$E$3:$G$3000,2,FALSE))</f>
        <v>KAS19011102</v>
      </c>
      <c r="R1252" s="26" t="str">
        <f>IF(G1252="","",VLOOKUP(G1252,WMS!$E$3:$G$3000,3,FALSE))</f>
        <v>KAS1901110215</v>
      </c>
      <c r="S1252" s="17" t="str">
        <f>IF(R1252="","",VLOOKUP(R1252,CUSTOMS!$E$3:$N$2548,2,FALSE))</f>
        <v>9503008900</v>
      </c>
      <c r="T1252" s="17" t="str">
        <f>IF(R1252="","",VLOOKUP(R1252,CUSTOMS!$E$3:$N$2548,3,FALSE))</f>
        <v>儿童玩具：玩具食物桶</v>
      </c>
      <c r="U1252" s="18">
        <f t="shared" si="191"/>
        <v>60</v>
      </c>
      <c r="V1252" s="18" t="str">
        <f>IF(R1252="","",VLOOKUP(R1252,CUSTOMS!$E$3:$N$2548,5,FALSE))</f>
        <v>个</v>
      </c>
      <c r="W1252" s="33">
        <f>IF(R1252="","",VLOOKUP(R1252,CUSTOMS!$E$3:$N$2548,6,FALSE))</f>
        <v>0.7</v>
      </c>
      <c r="X1252" s="33">
        <f t="shared" si="192"/>
        <v>42</v>
      </c>
      <c r="Y1252" s="18" t="str">
        <f>IF(R1252="","",VLOOKUP(R1252,CUSTOMS!$E$3:$N$2548,8,FALSE))</f>
        <v>美元</v>
      </c>
      <c r="Z1252" s="18" t="str">
        <f>IF(R1252="","",VLOOKUP(R1252,CUSTOMS!$E$3:$N$2548,9,FALSE))</f>
        <v>中国</v>
      </c>
      <c r="AA1252" s="18" t="str">
        <f>IF(R1252="","",VLOOKUP(R1252,CUSTOMS!$E$3:$N$2548,10,FALSE))</f>
        <v>美国</v>
      </c>
      <c r="AB1252" s="33">
        <f>IF(R1252="","",VLOOKUP(G1252,WMS!$E$3:$T$3000,15,FALSE))</f>
        <v>0.625</v>
      </c>
      <c r="AC1252" s="33">
        <f t="shared" si="193"/>
        <v>37.5</v>
      </c>
      <c r="AD1252" s="33" t="str">
        <f>IF(S1252="","",VLOOKUP(S1252,海关监管条件!$A$1:$B$3000,2,FALSE))</f>
        <v xml:space="preserve">A </v>
      </c>
    </row>
    <row r="1253" spans="1:30">
      <c r="A1253" s="2">
        <v>43695</v>
      </c>
      <c r="B1253" s="2">
        <v>43700</v>
      </c>
      <c r="C1253" s="2" t="s">
        <v>4430</v>
      </c>
      <c r="D1253" s="3" t="s">
        <v>938</v>
      </c>
      <c r="E1253" s="3" t="s">
        <v>3241</v>
      </c>
      <c r="F1253" s="3" t="s">
        <v>3254</v>
      </c>
      <c r="G1253" s="17" t="str">
        <f t="shared" si="187"/>
        <v>KG-ARI-1812-00048-01039/42475620</v>
      </c>
      <c r="H1253" s="18">
        <f>IF(G1253="","",VLOOKUP(G1253,WMS!$E$3:$Q$3000,7,FALSE))</f>
        <v>6</v>
      </c>
      <c r="I1253" s="18">
        <f>IF(G1253="","",VLOOKUP(G1253,WMS!$E$3:$Q$3000,8,FALSE))</f>
        <v>4.1500000000000004</v>
      </c>
      <c r="J1253" s="18">
        <f>IF(G1253="","",VLOOKUP(G1253,WMS!$E$3:$Q$3000,13,FALSE))</f>
        <v>4.4999999999999998E-2</v>
      </c>
      <c r="K1253" s="26" t="b">
        <f t="shared" si="188"/>
        <v>1</v>
      </c>
      <c r="L1253" s="7">
        <v>11</v>
      </c>
      <c r="M1253" s="27">
        <f>IF(G1253="","",VLOOKUP(G1253,WMS!$E$3:$U$3000,7,0)*L1253)</f>
        <v>66</v>
      </c>
      <c r="N1253" s="28" t="str">
        <f>IF(G1253="","",VLOOKUP(G1253,WMS!$E$3:$U$3000,17,0))</f>
        <v>A25-202</v>
      </c>
      <c r="O1253" s="29">
        <f t="shared" si="189"/>
        <v>45.650000000000006</v>
      </c>
      <c r="P1253" s="29">
        <f t="shared" si="190"/>
        <v>0.495</v>
      </c>
      <c r="Q1253" s="26" t="str">
        <f>IF(G1253="","",VLOOKUP(G1253,WMS!$E$3:$G$3000,2,FALSE))</f>
        <v>KAS19011102</v>
      </c>
      <c r="R1253" s="26" t="str">
        <f>IF(G1253="","",VLOOKUP(G1253,WMS!$E$3:$G$3000,3,FALSE))</f>
        <v>KAS1901110210</v>
      </c>
      <c r="S1253" s="17" t="str">
        <f>IF(R1253="","",VLOOKUP(R1253,CUSTOMS!$E$3:$N$2548,2,FALSE))</f>
        <v>9503008900</v>
      </c>
      <c r="T1253" s="17" t="str">
        <f>IF(R1253="","",VLOOKUP(R1253,CUSTOMS!$E$3:$N$2548,3,FALSE))</f>
        <v>儿童玩具：恐龙</v>
      </c>
      <c r="U1253" s="18">
        <f t="shared" si="191"/>
        <v>66</v>
      </c>
      <c r="V1253" s="18" t="str">
        <f>IF(R1253="","",VLOOKUP(R1253,CUSTOMS!$E$3:$N$2548,5,FALSE))</f>
        <v>个</v>
      </c>
      <c r="W1253" s="33">
        <f>IF(R1253="","",VLOOKUP(R1253,CUSTOMS!$E$3:$N$2548,6,FALSE))</f>
        <v>0.54339999999999999</v>
      </c>
      <c r="X1253" s="33">
        <f t="shared" si="192"/>
        <v>35.864399999999996</v>
      </c>
      <c r="Y1253" s="18" t="str">
        <f>IF(R1253="","",VLOOKUP(R1253,CUSTOMS!$E$3:$N$2548,8,FALSE))</f>
        <v>美元</v>
      </c>
      <c r="Z1253" s="18" t="str">
        <f>IF(R1253="","",VLOOKUP(R1253,CUSTOMS!$E$3:$N$2548,9,FALSE))</f>
        <v>中国</v>
      </c>
      <c r="AA1253" s="18" t="str">
        <f>IF(R1253="","",VLOOKUP(R1253,CUSTOMS!$E$3:$N$2548,10,FALSE))</f>
        <v>美国</v>
      </c>
      <c r="AB1253" s="33">
        <f>IF(R1253="","",VLOOKUP(G1253,WMS!$E$3:$T$3000,15,FALSE))</f>
        <v>0.6</v>
      </c>
      <c r="AC1253" s="33">
        <f t="shared" si="193"/>
        <v>39.6</v>
      </c>
      <c r="AD1253" s="33" t="str">
        <f>IF(S1253="","",VLOOKUP(S1253,海关监管条件!$A$1:$B$3000,2,FALSE))</f>
        <v xml:space="preserve">A </v>
      </c>
    </row>
    <row r="1254" spans="1:30">
      <c r="A1254" s="2">
        <v>43695</v>
      </c>
      <c r="B1254" s="2">
        <v>43700</v>
      </c>
      <c r="C1254" s="2" t="s">
        <v>4430</v>
      </c>
      <c r="D1254" s="3" t="s">
        <v>938</v>
      </c>
      <c r="E1254" s="3" t="s">
        <v>3241</v>
      </c>
      <c r="F1254" s="3" t="s">
        <v>3267</v>
      </c>
      <c r="G1254" s="17" t="str">
        <f t="shared" si="187"/>
        <v>KG-ARI-1812-00048-01039/42563662</v>
      </c>
      <c r="H1254" s="18">
        <f>IF(G1254="","",VLOOKUP(G1254,WMS!$E$3:$Q$3000,7,FALSE))</f>
        <v>4</v>
      </c>
      <c r="I1254" s="18">
        <f>IF(G1254="","",VLOOKUP(G1254,WMS!$E$3:$Q$3000,8,FALSE))</f>
        <v>2.25</v>
      </c>
      <c r="J1254" s="18">
        <f>IF(G1254="","",VLOOKUP(G1254,WMS!$E$3:$Q$3000,13,FALSE))</f>
        <v>3.4000000000000002E-2</v>
      </c>
      <c r="K1254" s="26" t="b">
        <f t="shared" si="188"/>
        <v>1</v>
      </c>
      <c r="L1254" s="7">
        <v>42</v>
      </c>
      <c r="M1254" s="27">
        <f>IF(G1254="","",VLOOKUP(G1254,WMS!$E$3:$U$3000,7,0)*L1254)</f>
        <v>168</v>
      </c>
      <c r="N1254" s="28" t="str">
        <f>IF(G1254="","",VLOOKUP(G1254,WMS!$E$3:$U$3000,17,0))</f>
        <v>A25-202</v>
      </c>
      <c r="O1254" s="29">
        <f t="shared" si="189"/>
        <v>94.5</v>
      </c>
      <c r="P1254" s="29">
        <f t="shared" si="190"/>
        <v>1.4280000000000002</v>
      </c>
      <c r="Q1254" s="26" t="str">
        <f>IF(G1254="","",VLOOKUP(G1254,WMS!$E$3:$G$3000,2,FALSE))</f>
        <v>KAS19011101</v>
      </c>
      <c r="R1254" s="26" t="str">
        <f>IF(G1254="","",VLOOKUP(G1254,WMS!$E$3:$G$3000,3,FALSE))</f>
        <v>KAS1901110104</v>
      </c>
      <c r="S1254" s="17" t="str">
        <f>IF(R1254="","",VLOOKUP(R1254,CUSTOMS!$E$3:$N$2548,2,FALSE))</f>
        <v>9503008900</v>
      </c>
      <c r="T1254" s="17" t="str">
        <f>IF(R1254="","",VLOOKUP(R1254,CUSTOMS!$E$3:$N$2548,3,FALSE))</f>
        <v>儿童玩具：滑行车</v>
      </c>
      <c r="U1254" s="18">
        <f t="shared" si="191"/>
        <v>168</v>
      </c>
      <c r="V1254" s="18" t="str">
        <f>IF(R1254="","",VLOOKUP(R1254,CUSTOMS!$E$3:$N$2548,5,FALSE))</f>
        <v>个</v>
      </c>
      <c r="W1254" s="33">
        <f>IF(R1254="","",VLOOKUP(R1254,CUSTOMS!$E$3:$N$2548,6,FALSE))</f>
        <v>1.2</v>
      </c>
      <c r="X1254" s="33">
        <f t="shared" si="192"/>
        <v>201.6</v>
      </c>
      <c r="Y1254" s="18" t="str">
        <f>IF(R1254="","",VLOOKUP(R1254,CUSTOMS!$E$3:$N$2548,8,FALSE))</f>
        <v>美元</v>
      </c>
      <c r="Z1254" s="18" t="str">
        <f>IF(R1254="","",VLOOKUP(R1254,CUSTOMS!$E$3:$N$2548,9,FALSE))</f>
        <v>中国</v>
      </c>
      <c r="AA1254" s="18" t="str">
        <f>IF(R1254="","",VLOOKUP(R1254,CUSTOMS!$E$3:$N$2548,10,FALSE))</f>
        <v>美国</v>
      </c>
      <c r="AB1254" s="33">
        <f>IF(R1254="","",VLOOKUP(G1254,WMS!$E$3:$T$3000,15,FALSE))</f>
        <v>1.1946428571428571</v>
      </c>
      <c r="AC1254" s="33">
        <f t="shared" si="193"/>
        <v>200.7</v>
      </c>
      <c r="AD1254" s="33" t="str">
        <f>IF(S1254="","",VLOOKUP(S1254,海关监管条件!$A$1:$B$3000,2,FALSE))</f>
        <v xml:space="preserve">A </v>
      </c>
    </row>
    <row r="1255" spans="1:30">
      <c r="A1255" s="2">
        <v>43695</v>
      </c>
      <c r="B1255" s="2">
        <v>43700</v>
      </c>
      <c r="C1255" s="2" t="s">
        <v>4430</v>
      </c>
      <c r="D1255" s="3" t="s">
        <v>769</v>
      </c>
      <c r="E1255" s="3" t="s">
        <v>3184</v>
      </c>
      <c r="F1255" s="3" t="s">
        <v>4432</v>
      </c>
      <c r="G1255" s="17" t="str">
        <f t="shared" si="187"/>
        <v>KG-ARI-1812-00048-01087/41834190</v>
      </c>
      <c r="H1255" s="18">
        <f>IF(G1255="","",VLOOKUP(G1255,WMS!$E$3:$Q$3000,7,FALSE))</f>
        <v>6</v>
      </c>
      <c r="I1255" s="18">
        <f>IF(G1255="","",VLOOKUP(G1255,WMS!$E$3:$Q$3000,8,FALSE))</f>
        <v>5.5</v>
      </c>
      <c r="J1255" s="18">
        <f>IF(G1255="","",VLOOKUP(G1255,WMS!$E$3:$Q$3000,13,FALSE))</f>
        <v>7.2999999999999995E-2</v>
      </c>
      <c r="K1255" s="26" t="b">
        <f t="shared" si="188"/>
        <v>1</v>
      </c>
      <c r="L1255" s="7">
        <v>6</v>
      </c>
      <c r="M1255" s="27">
        <f>IF(G1255="","",VLOOKUP(G1255,WMS!$E$3:$U$3000,7,0)*L1255)</f>
        <v>36</v>
      </c>
      <c r="N1255" s="28" t="str">
        <f>IF(G1255="","",VLOOKUP(G1255,WMS!$E$3:$U$3000,17,0))</f>
        <v>A45-203</v>
      </c>
      <c r="O1255" s="29">
        <f t="shared" si="189"/>
        <v>33</v>
      </c>
      <c r="P1255" s="29">
        <f t="shared" si="190"/>
        <v>0.43799999999999994</v>
      </c>
      <c r="Q1255" s="26" t="str">
        <f>IF(G1255="","",VLOOKUP(G1255,WMS!$E$3:$G$3000,2,FALSE))</f>
        <v>KAS18122710</v>
      </c>
      <c r="R1255" s="26" t="str">
        <f>IF(G1255="","",VLOOKUP(G1255,WMS!$E$3:$G$3000,3,FALSE))</f>
        <v>KAS1812271001</v>
      </c>
      <c r="S1255" s="17" t="str">
        <f>IF(R1255="","",VLOOKUP(R1255,CUSTOMS!$E$3:$N$2548,2,FALSE))</f>
        <v>9503002900</v>
      </c>
      <c r="T1255" s="17" t="str">
        <f>IF(R1255="","",VLOOKUP(R1255,CUSTOMS!$E$3:$N$2548,3,FALSE))</f>
        <v>塑胶公仔</v>
      </c>
      <c r="U1255" s="18">
        <f t="shared" si="191"/>
        <v>23.04</v>
      </c>
      <c r="V1255" s="18" t="str">
        <f>IF(R1255="","",VLOOKUP(R1255,CUSTOMS!$E$3:$N$2548,5,FALSE))</f>
        <v>千克</v>
      </c>
      <c r="W1255" s="33">
        <f>IF(R1255="","",VLOOKUP(R1255,CUSTOMS!$E$3:$N$2548,6,FALSE))</f>
        <v>1.82</v>
      </c>
      <c r="X1255" s="33">
        <f t="shared" si="192"/>
        <v>41.9328</v>
      </c>
      <c r="Y1255" s="18" t="str">
        <f>IF(R1255="","",VLOOKUP(R1255,CUSTOMS!$E$3:$N$2548,8,FALSE))</f>
        <v>美元</v>
      </c>
      <c r="Z1255" s="18" t="str">
        <f>IF(R1255="","",VLOOKUP(R1255,CUSTOMS!$E$3:$N$2548,9,FALSE))</f>
        <v>中国</v>
      </c>
      <c r="AA1255" s="18" t="str">
        <f>IF(R1255="","",VLOOKUP(R1255,CUSTOMS!$E$3:$N$2548,10,FALSE))</f>
        <v>美国</v>
      </c>
      <c r="AB1255" s="33">
        <f>IF(R1255="","",VLOOKUP(G1255,WMS!$E$3:$T$3000,15,FALSE))</f>
        <v>0.64</v>
      </c>
      <c r="AC1255" s="33">
        <f t="shared" si="193"/>
        <v>23.04</v>
      </c>
      <c r="AD1255" s="33" t="str">
        <f>IF(S1255="","",VLOOKUP(S1255,海关监管条件!$A$1:$B$3000,2,FALSE))</f>
        <v xml:space="preserve">A </v>
      </c>
    </row>
    <row r="1256" spans="1:30">
      <c r="A1256" s="2">
        <v>43695</v>
      </c>
      <c r="B1256" s="2">
        <v>43700</v>
      </c>
      <c r="C1256" s="2" t="s">
        <v>4430</v>
      </c>
      <c r="D1256" s="3" t="s">
        <v>769</v>
      </c>
      <c r="E1256" s="3" t="s">
        <v>3184</v>
      </c>
      <c r="F1256" s="3" t="s">
        <v>4433</v>
      </c>
      <c r="G1256" s="17" t="str">
        <f t="shared" si="187"/>
        <v>KG-ARI-1812-00048-01087/42108139</v>
      </c>
      <c r="H1256" s="18">
        <f>IF(G1256="","",VLOOKUP(G1256,WMS!$E$3:$Q$3000,7,FALSE))</f>
        <v>6</v>
      </c>
      <c r="I1256" s="18">
        <f>IF(G1256="","",VLOOKUP(G1256,WMS!$E$3:$Q$3000,8,FALSE))</f>
        <v>2.4500000000000002</v>
      </c>
      <c r="J1256" s="18">
        <f>IF(G1256="","",VLOOKUP(G1256,WMS!$E$3:$Q$3000,13,FALSE))</f>
        <v>3.1E-2</v>
      </c>
      <c r="K1256" s="26" t="b">
        <f t="shared" si="188"/>
        <v>1</v>
      </c>
      <c r="L1256" s="7">
        <v>7</v>
      </c>
      <c r="M1256" s="27">
        <f>IF(G1256="","",VLOOKUP(G1256,WMS!$E$3:$U$3000,7,0)*L1256)</f>
        <v>42</v>
      </c>
      <c r="N1256" s="28" t="str">
        <f>IF(G1256="","",VLOOKUP(G1256,WMS!$E$3:$U$3000,17,0))</f>
        <v>A23-204</v>
      </c>
      <c r="O1256" s="29">
        <f t="shared" si="189"/>
        <v>17.150000000000002</v>
      </c>
      <c r="P1256" s="29">
        <f t="shared" si="190"/>
        <v>0.217</v>
      </c>
      <c r="Q1256" s="26" t="str">
        <f>IF(G1256="","",VLOOKUP(G1256,WMS!$E$3:$G$3000,2,FALSE))</f>
        <v>KAS18122710</v>
      </c>
      <c r="R1256" s="26" t="str">
        <f>IF(G1256="","",VLOOKUP(G1256,WMS!$E$3:$G$3000,3,FALSE))</f>
        <v>KAS1812271005</v>
      </c>
      <c r="S1256" s="17" t="str">
        <f>IF(R1256="","",VLOOKUP(R1256,CUSTOMS!$E$3:$N$2548,2,FALSE))</f>
        <v>9503008900</v>
      </c>
      <c r="T1256" s="17" t="str">
        <f>IF(R1256="","",VLOOKUP(R1256,CUSTOMS!$E$3:$N$2548,3,FALSE))</f>
        <v>塑胶玩具</v>
      </c>
      <c r="U1256" s="18">
        <f t="shared" si="191"/>
        <v>14.7</v>
      </c>
      <c r="V1256" s="18" t="str">
        <f>IF(R1256="","",VLOOKUP(R1256,CUSTOMS!$E$3:$N$2548,5,FALSE))</f>
        <v>千克</v>
      </c>
      <c r="W1256" s="33">
        <f>IF(R1256="","",VLOOKUP(R1256,CUSTOMS!$E$3:$N$2548,6,FALSE))</f>
        <v>1.6</v>
      </c>
      <c r="X1256" s="33">
        <f t="shared" si="192"/>
        <v>23.52</v>
      </c>
      <c r="Y1256" s="18" t="str">
        <f>IF(R1256="","",VLOOKUP(R1256,CUSTOMS!$E$3:$N$2548,8,FALSE))</f>
        <v>美元</v>
      </c>
      <c r="Z1256" s="18" t="str">
        <f>IF(R1256="","",VLOOKUP(R1256,CUSTOMS!$E$3:$N$2548,9,FALSE))</f>
        <v>中国</v>
      </c>
      <c r="AA1256" s="18" t="str">
        <f>IF(R1256="","",VLOOKUP(R1256,CUSTOMS!$E$3:$N$2548,10,FALSE))</f>
        <v>美国</v>
      </c>
      <c r="AB1256" s="33">
        <f>IF(R1256="","",VLOOKUP(G1256,WMS!$E$3:$T$3000,15,FALSE))</f>
        <v>0.35</v>
      </c>
      <c r="AC1256" s="33">
        <f t="shared" si="193"/>
        <v>14.7</v>
      </c>
      <c r="AD1256" s="33" t="str">
        <f>IF(S1256="","",VLOOKUP(S1256,海关监管条件!$A$1:$B$3000,2,FALSE))</f>
        <v xml:space="preserve">A </v>
      </c>
    </row>
    <row r="1257" spans="1:30">
      <c r="A1257" s="2">
        <v>43695</v>
      </c>
      <c r="B1257" s="2">
        <v>43700</v>
      </c>
      <c r="C1257" s="2" t="s">
        <v>4430</v>
      </c>
      <c r="D1257" s="3" t="s">
        <v>769</v>
      </c>
      <c r="E1257" s="3" t="s">
        <v>3184</v>
      </c>
      <c r="F1257" s="3" t="s">
        <v>4434</v>
      </c>
      <c r="G1257" s="17" t="str">
        <f t="shared" si="187"/>
        <v>KG-ARI-1812-00048-01087/42282488</v>
      </c>
      <c r="H1257" s="18">
        <f>IF(G1257="","",VLOOKUP(G1257,WMS!$E$3:$Q$3000,7,FALSE))</f>
        <v>12</v>
      </c>
      <c r="I1257" s="18">
        <f>IF(G1257="","",VLOOKUP(G1257,WMS!$E$3:$Q$3000,8,FALSE))</f>
        <v>1.75</v>
      </c>
      <c r="J1257" s="18">
        <f>IF(G1257="","",VLOOKUP(G1257,WMS!$E$3:$Q$3000,13,FALSE))</f>
        <v>1.9E-2</v>
      </c>
      <c r="K1257" s="26" t="b">
        <f t="shared" si="188"/>
        <v>1</v>
      </c>
      <c r="L1257" s="7">
        <v>4</v>
      </c>
      <c r="M1257" s="27">
        <f>IF(G1257="","",VLOOKUP(G1257,WMS!$E$3:$U$3000,7,0)*L1257)</f>
        <v>48</v>
      </c>
      <c r="N1257" s="28" t="str">
        <f>IF(G1257="","",VLOOKUP(G1257,WMS!$E$3:$U$3000,17,0))</f>
        <v>A23-204</v>
      </c>
      <c r="O1257" s="29">
        <f t="shared" si="189"/>
        <v>7</v>
      </c>
      <c r="P1257" s="29">
        <f t="shared" si="190"/>
        <v>7.5999999999999998E-2</v>
      </c>
      <c r="Q1257" s="26" t="str">
        <f>IF(G1257="","",VLOOKUP(G1257,WMS!$E$3:$G$3000,2,FALSE))</f>
        <v>KAS18122710</v>
      </c>
      <c r="R1257" s="26" t="str">
        <f>IF(G1257="","",VLOOKUP(G1257,WMS!$E$3:$G$3000,3,FALSE))</f>
        <v>KAS1812271008</v>
      </c>
      <c r="S1257" s="17" t="str">
        <f>IF(R1257="","",VLOOKUP(R1257,CUSTOMS!$E$3:$N$2548,2,FALSE))</f>
        <v>9503009000</v>
      </c>
      <c r="T1257" s="17" t="str">
        <f>IF(R1257="","",VLOOKUP(R1257,CUSTOMS!$E$3:$N$2548,3,FALSE))</f>
        <v>塑胶玩偶配件（玩偶纸尿裤）</v>
      </c>
      <c r="U1257" s="18">
        <f t="shared" si="191"/>
        <v>5.04</v>
      </c>
      <c r="V1257" s="18" t="str">
        <f>IF(R1257="","",VLOOKUP(R1257,CUSTOMS!$E$3:$N$2548,5,FALSE))</f>
        <v>千克</v>
      </c>
      <c r="W1257" s="33">
        <f>IF(R1257="","",VLOOKUP(R1257,CUSTOMS!$E$3:$N$2548,6,FALSE))</f>
        <v>2.1091000000000002</v>
      </c>
      <c r="X1257" s="33">
        <f t="shared" si="192"/>
        <v>10.629864000000001</v>
      </c>
      <c r="Y1257" s="18" t="str">
        <f>IF(R1257="","",VLOOKUP(R1257,CUSTOMS!$E$3:$N$2548,8,FALSE))</f>
        <v>美元</v>
      </c>
      <c r="Z1257" s="18" t="str">
        <f>IF(R1257="","",VLOOKUP(R1257,CUSTOMS!$E$3:$N$2548,9,FALSE))</f>
        <v>中国</v>
      </c>
      <c r="AA1257" s="18" t="str">
        <f>IF(R1257="","",VLOOKUP(R1257,CUSTOMS!$E$3:$N$2548,10,FALSE))</f>
        <v>美国</v>
      </c>
      <c r="AB1257" s="33">
        <f>IF(R1257="","",VLOOKUP(G1257,WMS!$E$3:$T$3000,15,FALSE))</f>
        <v>0.105</v>
      </c>
      <c r="AC1257" s="33">
        <f t="shared" si="193"/>
        <v>5.04</v>
      </c>
      <c r="AD1257" s="33" t="str">
        <f>IF(S1257="","",VLOOKUP(S1257,海关监管条件!$A$1:$B$3000,2,FALSE))</f>
        <v>A</v>
      </c>
    </row>
    <row r="1258" spans="1:30">
      <c r="A1258" s="2">
        <v>43695</v>
      </c>
      <c r="B1258" s="2">
        <v>43700</v>
      </c>
      <c r="C1258" s="2" t="s">
        <v>4430</v>
      </c>
      <c r="D1258" s="3" t="s">
        <v>769</v>
      </c>
      <c r="E1258" s="3" t="s">
        <v>3184</v>
      </c>
      <c r="F1258" s="3" t="s">
        <v>4435</v>
      </c>
      <c r="G1258" s="17" t="str">
        <f t="shared" si="187"/>
        <v>KG-ARI-1812-00048-01087/42556138</v>
      </c>
      <c r="H1258" s="18">
        <f>IF(G1258="","",VLOOKUP(G1258,WMS!$E$3:$Q$3000,7,FALSE))</f>
        <v>2</v>
      </c>
      <c r="I1258" s="18">
        <f>IF(G1258="","",VLOOKUP(G1258,WMS!$E$3:$Q$3000,8,FALSE))</f>
        <v>5.05</v>
      </c>
      <c r="J1258" s="18">
        <f>IF(G1258="","",VLOOKUP(G1258,WMS!$E$3:$Q$3000,13,FALSE))</f>
        <v>0.108</v>
      </c>
      <c r="K1258" s="26" t="b">
        <f t="shared" si="188"/>
        <v>1</v>
      </c>
      <c r="L1258" s="7">
        <v>6</v>
      </c>
      <c r="M1258" s="27">
        <f>IF(G1258="","",VLOOKUP(G1258,WMS!$E$3:$U$3000,7,0)*L1258)</f>
        <v>12</v>
      </c>
      <c r="N1258" s="28" t="str">
        <f>IF(G1258="","",VLOOKUP(G1258,WMS!$E$3:$U$3000,17,0))</f>
        <v>A42-203</v>
      </c>
      <c r="O1258" s="29">
        <f t="shared" si="189"/>
        <v>30.299999999999997</v>
      </c>
      <c r="P1258" s="29">
        <f t="shared" si="190"/>
        <v>0.64800000000000002</v>
      </c>
      <c r="Q1258" s="26" t="str">
        <f>IF(G1258="","",VLOOKUP(G1258,WMS!$E$3:$G$3000,2,FALSE))</f>
        <v>KAS18122710</v>
      </c>
      <c r="R1258" s="26" t="str">
        <f>IF(G1258="","",VLOOKUP(G1258,WMS!$E$3:$G$3000,3,FALSE))</f>
        <v>KAS1812271006</v>
      </c>
      <c r="S1258" s="17" t="str">
        <f>IF(R1258="","",VLOOKUP(R1258,CUSTOMS!$E$3:$N$2548,2,FALSE))</f>
        <v>9503008900</v>
      </c>
      <c r="T1258" s="17" t="str">
        <f>IF(R1258="","",VLOOKUP(R1258,CUSTOMS!$E$3:$N$2548,3,FALSE))</f>
        <v>塑胶玩具</v>
      </c>
      <c r="U1258" s="18">
        <f t="shared" si="191"/>
        <v>16.8</v>
      </c>
      <c r="V1258" s="18" t="str">
        <f>IF(R1258="","",VLOOKUP(R1258,CUSTOMS!$E$3:$N$2548,5,FALSE))</f>
        <v>千克</v>
      </c>
      <c r="W1258" s="33">
        <f>IF(R1258="","",VLOOKUP(R1258,CUSTOMS!$E$3:$N$2548,6,FALSE))</f>
        <v>1.8601000000000001</v>
      </c>
      <c r="X1258" s="33">
        <f t="shared" si="192"/>
        <v>31.249680000000001</v>
      </c>
      <c r="Y1258" s="18" t="str">
        <f>IF(R1258="","",VLOOKUP(R1258,CUSTOMS!$E$3:$N$2548,8,FALSE))</f>
        <v>美元</v>
      </c>
      <c r="Z1258" s="18" t="str">
        <f>IF(R1258="","",VLOOKUP(R1258,CUSTOMS!$E$3:$N$2548,9,FALSE))</f>
        <v>中国</v>
      </c>
      <c r="AA1258" s="18" t="str">
        <f>IF(R1258="","",VLOOKUP(R1258,CUSTOMS!$E$3:$N$2548,10,FALSE))</f>
        <v>美国</v>
      </c>
      <c r="AB1258" s="33">
        <f>IF(R1258="","",VLOOKUP(G1258,WMS!$E$3:$T$3000,15,FALSE))</f>
        <v>1.4000000000000001</v>
      </c>
      <c r="AC1258" s="33">
        <f t="shared" si="193"/>
        <v>16.8</v>
      </c>
      <c r="AD1258" s="33" t="str">
        <f>IF(S1258="","",VLOOKUP(S1258,海关监管条件!$A$1:$B$3000,2,FALSE))</f>
        <v xml:space="preserve">A </v>
      </c>
    </row>
    <row r="1259" spans="1:30">
      <c r="A1259" s="2">
        <v>43695</v>
      </c>
      <c r="B1259" s="2">
        <v>43700</v>
      </c>
      <c r="C1259" s="2" t="s">
        <v>4430</v>
      </c>
      <c r="D1259" s="3" t="s">
        <v>1099</v>
      </c>
      <c r="E1259" s="3" t="s">
        <v>3346</v>
      </c>
      <c r="F1259" s="3" t="s">
        <v>3357</v>
      </c>
      <c r="G1259" s="17" t="str">
        <f t="shared" si="187"/>
        <v>KG-ARI-1812-00048-01111/42323006</v>
      </c>
      <c r="H1259" s="18">
        <f>IF(G1259="","",VLOOKUP(G1259,WMS!$E$3:$Q$3000,7,FALSE))</f>
        <v>4</v>
      </c>
      <c r="I1259" s="18">
        <f>IF(G1259="","",VLOOKUP(G1259,WMS!$E$3:$Q$3000,8,FALSE))</f>
        <v>2.2000000000000002</v>
      </c>
      <c r="J1259" s="18">
        <f>IF(G1259="","",VLOOKUP(G1259,WMS!$E$3:$Q$3000,13,FALSE))</f>
        <v>3.1E-2</v>
      </c>
      <c r="K1259" s="26" t="b">
        <f t="shared" si="188"/>
        <v>1</v>
      </c>
      <c r="L1259" s="7">
        <v>30</v>
      </c>
      <c r="M1259" s="27">
        <f>IF(G1259="","",VLOOKUP(G1259,WMS!$E$3:$U$3000,7,0)*L1259)</f>
        <v>120</v>
      </c>
      <c r="N1259" s="28" t="str">
        <f>IF(G1259="","",VLOOKUP(G1259,WMS!$E$3:$U$3000,17,0))</f>
        <v>A12-103</v>
      </c>
      <c r="O1259" s="29">
        <f t="shared" si="189"/>
        <v>66</v>
      </c>
      <c r="P1259" s="29">
        <f t="shared" si="190"/>
        <v>0.92999999999999994</v>
      </c>
      <c r="Q1259" s="26" t="str">
        <f>IF(G1259="","",VLOOKUP(G1259,WMS!$E$3:$G$3000,2,FALSE))</f>
        <v>KAS19012302</v>
      </c>
      <c r="R1259" s="26" t="str">
        <f>IF(G1259="","",VLOOKUP(G1259,WMS!$E$3:$G$3000,3,FALSE))</f>
        <v>KAS1901230208</v>
      </c>
      <c r="S1259" s="17" t="str">
        <f>IF(R1259="","",VLOOKUP(R1259,CUSTOMS!$E$3:$N$2548,2,FALSE))</f>
        <v>9503008900</v>
      </c>
      <c r="T1259" s="17" t="str">
        <f>IF(R1259="","",VLOOKUP(R1259,CUSTOMS!$E$3:$N$2548,3,FALSE))</f>
        <v>塑胶电子玩具</v>
      </c>
      <c r="U1259" s="18">
        <f t="shared" si="191"/>
        <v>38.58</v>
      </c>
      <c r="V1259" s="18" t="str">
        <f>IF(R1259="","",VLOOKUP(R1259,CUSTOMS!$E$3:$N$2548,5,FALSE))</f>
        <v>千克</v>
      </c>
      <c r="W1259" s="33">
        <f>IF(R1259="","",VLOOKUP(R1259,CUSTOMS!$E$3:$N$2548,6,FALSE))</f>
        <v>11.82</v>
      </c>
      <c r="X1259" s="33">
        <f t="shared" si="192"/>
        <v>456.01560000000001</v>
      </c>
      <c r="Y1259" s="18" t="str">
        <f>IF(R1259="","",VLOOKUP(R1259,CUSTOMS!$E$3:$N$2548,8,FALSE))</f>
        <v>美元</v>
      </c>
      <c r="Z1259" s="18" t="str">
        <f>IF(R1259="","",VLOOKUP(R1259,CUSTOMS!$E$3:$N$2548,9,FALSE))</f>
        <v>中国</v>
      </c>
      <c r="AA1259" s="18" t="str">
        <f>IF(R1259="","",VLOOKUP(R1259,CUSTOMS!$E$3:$N$2548,10,FALSE))</f>
        <v>美国</v>
      </c>
      <c r="AB1259" s="33">
        <f>IF(R1259="","",VLOOKUP(G1259,WMS!$E$3:$T$3000,15,FALSE))</f>
        <v>0.32150000000000001</v>
      </c>
      <c r="AC1259" s="33">
        <f t="shared" si="193"/>
        <v>38.58</v>
      </c>
      <c r="AD1259" s="33" t="str">
        <f>IF(S1259="","",VLOOKUP(S1259,海关监管条件!$A$1:$B$3000,2,FALSE))</f>
        <v xml:space="preserve">A </v>
      </c>
    </row>
    <row r="1260" spans="1:30">
      <c r="A1260" s="2">
        <v>43695</v>
      </c>
      <c r="B1260" s="2">
        <v>43700</v>
      </c>
      <c r="C1260" s="2" t="s">
        <v>4430</v>
      </c>
      <c r="D1260" s="3" t="s">
        <v>1099</v>
      </c>
      <c r="E1260" s="3" t="s">
        <v>3346</v>
      </c>
      <c r="F1260" s="3" t="s">
        <v>3363</v>
      </c>
      <c r="G1260" s="17" t="str">
        <f t="shared" si="187"/>
        <v>KG-ARI-1812-00048-01111/42412328</v>
      </c>
      <c r="H1260" s="18">
        <f>IF(G1260="","",VLOOKUP(G1260,WMS!$E$3:$Q$3000,7,FALSE))</f>
        <v>6</v>
      </c>
      <c r="I1260" s="18">
        <f>IF(G1260="","",VLOOKUP(G1260,WMS!$E$3:$Q$3000,8,FALSE))</f>
        <v>1.45</v>
      </c>
      <c r="J1260" s="18">
        <f>IF(G1260="","",VLOOKUP(G1260,WMS!$E$3:$Q$3000,13,FALSE))</f>
        <v>1.4999999999999999E-2</v>
      </c>
      <c r="K1260" s="26" t="b">
        <f t="shared" si="188"/>
        <v>1</v>
      </c>
      <c r="L1260" s="7">
        <v>11</v>
      </c>
      <c r="M1260" s="27">
        <f>IF(G1260="","",VLOOKUP(G1260,WMS!$E$3:$U$3000,7,0)*L1260)</f>
        <v>66</v>
      </c>
      <c r="N1260" s="28" t="str">
        <f>IF(G1260="","",VLOOKUP(G1260,WMS!$E$3:$U$3000,17,0))</f>
        <v>A45-103</v>
      </c>
      <c r="O1260" s="29">
        <f t="shared" si="189"/>
        <v>15.95</v>
      </c>
      <c r="P1260" s="29">
        <f t="shared" si="190"/>
        <v>0.16499999999999998</v>
      </c>
      <c r="Q1260" s="26" t="str">
        <f>IF(G1260="","",VLOOKUP(G1260,WMS!$E$3:$G$3000,2,FALSE))</f>
        <v>KAS19012302</v>
      </c>
      <c r="R1260" s="26" t="str">
        <f>IF(G1260="","",VLOOKUP(G1260,WMS!$E$3:$G$3000,3,FALSE))</f>
        <v>KAS1901230212</v>
      </c>
      <c r="S1260" s="17" t="str">
        <f>IF(R1260="","",VLOOKUP(R1260,CUSTOMS!$E$3:$N$2548,2,FALSE))</f>
        <v>9503008900</v>
      </c>
      <c r="T1260" s="17" t="str">
        <f>IF(R1260="","",VLOOKUP(R1260,CUSTOMS!$E$3:$N$2548,3,FALSE))</f>
        <v>塑胶电子玩具</v>
      </c>
      <c r="U1260" s="18">
        <f t="shared" si="191"/>
        <v>6.5340000000000007</v>
      </c>
      <c r="V1260" s="18" t="str">
        <f>IF(R1260="","",VLOOKUP(R1260,CUSTOMS!$E$3:$N$2548,5,FALSE))</f>
        <v>千克</v>
      </c>
      <c r="W1260" s="33">
        <f>IF(R1260="","",VLOOKUP(R1260,CUSTOMS!$E$3:$N$2548,6,FALSE))</f>
        <v>50.45</v>
      </c>
      <c r="X1260" s="33">
        <f t="shared" si="192"/>
        <v>329.64030000000008</v>
      </c>
      <c r="Y1260" s="18" t="str">
        <f>IF(R1260="","",VLOOKUP(R1260,CUSTOMS!$E$3:$N$2548,8,FALSE))</f>
        <v>美元</v>
      </c>
      <c r="Z1260" s="18" t="str">
        <f>IF(R1260="","",VLOOKUP(R1260,CUSTOMS!$E$3:$N$2548,9,FALSE))</f>
        <v>中国</v>
      </c>
      <c r="AA1260" s="18" t="str">
        <f>IF(R1260="","",VLOOKUP(R1260,CUSTOMS!$E$3:$N$2548,10,FALSE))</f>
        <v>美国</v>
      </c>
      <c r="AB1260" s="33">
        <f>IF(R1260="","",VLOOKUP(G1260,WMS!$E$3:$T$3000,15,FALSE))</f>
        <v>9.9000000000000005E-2</v>
      </c>
      <c r="AC1260" s="33">
        <f t="shared" si="193"/>
        <v>6.5340000000000007</v>
      </c>
      <c r="AD1260" s="33" t="str">
        <f>IF(S1260="","",VLOOKUP(S1260,海关监管条件!$A$1:$B$3000,2,FALSE))</f>
        <v xml:space="preserve">A </v>
      </c>
    </row>
    <row r="1261" spans="1:30">
      <c r="A1261" s="2">
        <v>43695</v>
      </c>
      <c r="B1261" s="2">
        <v>43700</v>
      </c>
      <c r="C1261" s="2" t="s">
        <v>4430</v>
      </c>
      <c r="D1261" s="3" t="s">
        <v>1099</v>
      </c>
      <c r="E1261" s="3" t="s">
        <v>3346</v>
      </c>
      <c r="F1261" s="3" t="s">
        <v>3353</v>
      </c>
      <c r="G1261" s="17" t="str">
        <f t="shared" si="187"/>
        <v>KG-ARI-1812-00048-01111/42549345</v>
      </c>
      <c r="H1261" s="18">
        <f>IF(G1261="","",VLOOKUP(G1261,WMS!$E$3:$Q$3000,7,FALSE))</f>
        <v>4</v>
      </c>
      <c r="I1261" s="18">
        <f>IF(G1261="","",VLOOKUP(G1261,WMS!$E$3:$Q$3000,8,FALSE))</f>
        <v>1.85</v>
      </c>
      <c r="J1261" s="18">
        <f>IF(G1261="","",VLOOKUP(G1261,WMS!$E$3:$Q$3000,13,FALSE))</f>
        <v>0.02</v>
      </c>
      <c r="K1261" s="26" t="b">
        <f t="shared" si="188"/>
        <v>1</v>
      </c>
      <c r="L1261" s="7">
        <v>16</v>
      </c>
      <c r="M1261" s="27">
        <f>IF(G1261="","",VLOOKUP(G1261,WMS!$E$3:$U$3000,7,0)*L1261)</f>
        <v>64</v>
      </c>
      <c r="N1261" s="28" t="str">
        <f>IF(G1261="","",VLOOKUP(G1261,WMS!$E$3:$U$3000,17,0))</f>
        <v>A45-202</v>
      </c>
      <c r="O1261" s="29">
        <f t="shared" si="189"/>
        <v>29.6</v>
      </c>
      <c r="P1261" s="29">
        <f t="shared" si="190"/>
        <v>0.32</v>
      </c>
      <c r="Q1261" s="26" t="str">
        <f>IF(G1261="","",VLOOKUP(G1261,WMS!$E$3:$G$3000,2,FALSE))</f>
        <v>KAS19012302</v>
      </c>
      <c r="R1261" s="26" t="str">
        <f>IF(G1261="","",VLOOKUP(G1261,WMS!$E$3:$G$3000,3,FALSE))</f>
        <v>KAS1901230205</v>
      </c>
      <c r="S1261" s="17" t="str">
        <f>IF(R1261="","",VLOOKUP(R1261,CUSTOMS!$E$3:$N$2548,2,FALSE))</f>
        <v>9503008900</v>
      </c>
      <c r="T1261" s="17" t="str">
        <f>IF(R1261="","",VLOOKUP(R1261,CUSTOMS!$E$3:$N$2548,3,FALSE))</f>
        <v>塑胶电子玩具</v>
      </c>
      <c r="U1261" s="18">
        <f t="shared" si="191"/>
        <v>14.912000000000001</v>
      </c>
      <c r="V1261" s="18" t="str">
        <f>IF(R1261="","",VLOOKUP(R1261,CUSTOMS!$E$3:$N$2548,5,FALSE))</f>
        <v>千克</v>
      </c>
      <c r="W1261" s="33">
        <f>IF(R1261="","",VLOOKUP(R1261,CUSTOMS!$E$3:$N$2548,6,FALSE))</f>
        <v>5.79</v>
      </c>
      <c r="X1261" s="33">
        <f t="shared" si="192"/>
        <v>86.340479999999999</v>
      </c>
      <c r="Y1261" s="18" t="str">
        <f>IF(R1261="","",VLOOKUP(R1261,CUSTOMS!$E$3:$N$2548,8,FALSE))</f>
        <v>美元</v>
      </c>
      <c r="Z1261" s="18" t="str">
        <f>IF(R1261="","",VLOOKUP(R1261,CUSTOMS!$E$3:$N$2548,9,FALSE))</f>
        <v>中国</v>
      </c>
      <c r="AA1261" s="18" t="str">
        <f>IF(R1261="","",VLOOKUP(R1261,CUSTOMS!$E$3:$N$2548,10,FALSE))</f>
        <v>美国</v>
      </c>
      <c r="AB1261" s="33">
        <f>IF(R1261="","",VLOOKUP(G1261,WMS!$E$3:$T$3000,15,FALSE))</f>
        <v>0.23300000000000001</v>
      </c>
      <c r="AC1261" s="33">
        <f t="shared" si="193"/>
        <v>14.912000000000001</v>
      </c>
      <c r="AD1261" s="33" t="str">
        <f>IF(S1261="","",VLOOKUP(S1261,海关监管条件!$A$1:$B$3000,2,FALSE))</f>
        <v xml:space="preserve">A </v>
      </c>
    </row>
    <row r="1262" spans="1:30">
      <c r="A1262" s="2">
        <v>43695</v>
      </c>
      <c r="B1262" s="2">
        <v>43700</v>
      </c>
      <c r="C1262" s="2" t="s">
        <v>4430</v>
      </c>
      <c r="D1262" s="3" t="s">
        <v>684</v>
      </c>
      <c r="E1262" s="3" t="s">
        <v>3144</v>
      </c>
      <c r="F1262" s="3">
        <v>42477280</v>
      </c>
      <c r="G1262" s="17" t="str">
        <f t="shared" si="187"/>
        <v>KG-ARI-1812-00048-01116 /42477280</v>
      </c>
      <c r="H1262" s="18">
        <f>IF(G1262="","",VLOOKUP(G1262,WMS!$E$3:$Q$3000,7,FALSE))</f>
        <v>4</v>
      </c>
      <c r="I1262" s="18">
        <f>IF(G1262="","",VLOOKUP(G1262,WMS!$E$3:$Q$3000,8,FALSE))</f>
        <v>5.7</v>
      </c>
      <c r="J1262" s="18">
        <f>IF(G1262="","",VLOOKUP(G1262,WMS!$E$3:$Q$3000,13,FALSE))</f>
        <v>8.5000000000000006E-2</v>
      </c>
      <c r="K1262" s="26" t="b">
        <f t="shared" si="188"/>
        <v>1</v>
      </c>
      <c r="L1262" s="7">
        <v>5</v>
      </c>
      <c r="M1262" s="27">
        <f>IF(G1262="","",VLOOKUP(G1262,WMS!$E$3:$U$3000,7,0)*L1262)</f>
        <v>20</v>
      </c>
      <c r="N1262" s="28" t="str">
        <f>IF(G1262="","",VLOOKUP(G1262,WMS!$E$3:$U$3000,17,0))</f>
        <v>A13-103</v>
      </c>
      <c r="O1262" s="29">
        <f t="shared" si="189"/>
        <v>28.5</v>
      </c>
      <c r="P1262" s="29">
        <f t="shared" si="190"/>
        <v>0.42500000000000004</v>
      </c>
      <c r="Q1262" s="26" t="str">
        <f>IF(G1262="","",VLOOKUP(G1262,WMS!$E$3:$G$3000,2,FALSE))</f>
        <v>KAS18121701</v>
      </c>
      <c r="R1262" s="26" t="str">
        <f>IF(G1262="","",VLOOKUP(G1262,WMS!$E$3:$G$3000,3,FALSE))</f>
        <v>KAS1812170101</v>
      </c>
      <c r="S1262" s="116" t="str">
        <f>IF(R1262="","",VLOOKUP(R1262,CUSTOMS!$E$3:$N$2548,2,FALSE))</f>
        <v>9503002900</v>
      </c>
      <c r="T1262" s="17" t="str">
        <f>IF(R1262="","",VLOOKUP(R1262,CUSTOMS!$E$3:$N$2548,3,FALSE))</f>
        <v>电动塑胶玩偶V</v>
      </c>
      <c r="U1262" s="18">
        <f t="shared" si="191"/>
        <v>20</v>
      </c>
      <c r="V1262" s="18" t="str">
        <f>IF(R1262="","",VLOOKUP(R1262,CUSTOMS!$E$3:$N$2548,5,FALSE))</f>
        <v>个</v>
      </c>
      <c r="W1262" s="33">
        <f>IF(R1262="","",VLOOKUP(R1262,CUSTOMS!$E$3:$N$2548,6,FALSE))</f>
        <v>3.51</v>
      </c>
      <c r="X1262" s="33">
        <f t="shared" si="192"/>
        <v>70.199999999999989</v>
      </c>
      <c r="Y1262" s="18" t="str">
        <f>IF(R1262="","",VLOOKUP(R1262,CUSTOMS!$E$3:$N$2548,8,FALSE))</f>
        <v>美元</v>
      </c>
      <c r="Z1262" s="18" t="str">
        <f>IF(R1262="","",VLOOKUP(R1262,CUSTOMS!$E$3:$N$2548,9,FALSE))</f>
        <v>中国</v>
      </c>
      <c r="AA1262" s="18" t="str">
        <f>IF(R1262="","",VLOOKUP(R1262,CUSTOMS!$E$3:$N$2548,10,FALSE))</f>
        <v>美国</v>
      </c>
      <c r="AB1262" s="33">
        <f>IF(R1262="","",VLOOKUP(G1262,WMS!$E$3:$T$3000,15,FALSE))</f>
        <v>0.75</v>
      </c>
      <c r="AC1262" s="33">
        <f t="shared" si="193"/>
        <v>15</v>
      </c>
      <c r="AD1262" s="33" t="str">
        <f>IF(S1262="","",VLOOKUP(S1262,海关监管条件!$A$1:$B$3000,2,FALSE))</f>
        <v xml:space="preserve">A </v>
      </c>
    </row>
    <row r="1263" spans="1:30">
      <c r="A1263" s="2">
        <v>43695</v>
      </c>
      <c r="B1263" s="2">
        <v>43700</v>
      </c>
      <c r="C1263" s="2" t="s">
        <v>4430</v>
      </c>
      <c r="D1263" s="3" t="s">
        <v>374</v>
      </c>
      <c r="E1263" s="3" t="s">
        <v>2814</v>
      </c>
      <c r="F1263" s="3" t="s">
        <v>4436</v>
      </c>
      <c r="G1263" s="17" t="str">
        <f t="shared" si="187"/>
        <v>KG-ARI-1812-00048-01200/42303510</v>
      </c>
      <c r="H1263" s="18">
        <f>IF(G1263="","",VLOOKUP(G1263,WMS!$E$3:$Q$3000,7,FALSE))</f>
        <v>4</v>
      </c>
      <c r="I1263" s="18">
        <f>IF(G1263="","",VLOOKUP(G1263,WMS!$E$3:$Q$3000,8,FALSE))</f>
        <v>9.5</v>
      </c>
      <c r="J1263" s="18">
        <f>IF(G1263="","",VLOOKUP(G1263,WMS!$E$3:$Q$3000,13,FALSE))</f>
        <v>0.14099999999999999</v>
      </c>
      <c r="K1263" s="26" t="b">
        <f t="shared" si="188"/>
        <v>1</v>
      </c>
      <c r="L1263" s="7">
        <v>15</v>
      </c>
      <c r="M1263" s="27">
        <f>IF(G1263="","",VLOOKUP(G1263,WMS!$E$3:$U$3000,7,0)*L1263)</f>
        <v>60</v>
      </c>
      <c r="N1263" s="28" t="str">
        <f>IF(G1263="","",VLOOKUP(G1263,WMS!$E$3:$U$3000,17,0))</f>
        <v>A02-203</v>
      </c>
      <c r="O1263" s="29">
        <f t="shared" si="189"/>
        <v>142.5</v>
      </c>
      <c r="P1263" s="29">
        <f t="shared" si="190"/>
        <v>2.1149999999999998</v>
      </c>
      <c r="Q1263" s="26" t="str">
        <f>IF(G1263="","",VLOOKUP(G1263,WMS!$E$3:$G$3000,2,FALSE))</f>
        <v>KAS18111126</v>
      </c>
      <c r="R1263" s="26" t="str">
        <f>IF(G1263="","",VLOOKUP(G1263,WMS!$E$3:$G$3000,3,FALSE))</f>
        <v>KAS1811260101</v>
      </c>
      <c r="S1263" s="17" t="str">
        <f>IF(R1263="","",VLOOKUP(R1263,CUSTOMS!$E$3:$N$2548,2,FALSE))</f>
        <v>3918909000</v>
      </c>
      <c r="T1263" s="17" t="str">
        <f>IF(R1263="","",VLOOKUP(R1263,CUSTOMS!$E$3:$N$2548,3,FALSE))</f>
        <v xml:space="preserve">EVA地墊 </v>
      </c>
      <c r="U1263" s="18">
        <f t="shared" si="191"/>
        <v>130.05000000000001</v>
      </c>
      <c r="V1263" s="18" t="str">
        <f>IF(R1263="","",VLOOKUP(R1263,CUSTOMS!$E$3:$N$2548,5,FALSE))</f>
        <v>千克</v>
      </c>
      <c r="W1263" s="33">
        <f>IF(R1263="","",VLOOKUP(R1263,CUSTOMS!$E$3:$N$2548,6,FALSE))</f>
        <v>10</v>
      </c>
      <c r="X1263" s="33">
        <f t="shared" si="192"/>
        <v>1300.5</v>
      </c>
      <c r="Y1263" s="18" t="str">
        <f>IF(R1263="","",VLOOKUP(R1263,CUSTOMS!$E$3:$N$2548,8,FALSE))</f>
        <v>港币</v>
      </c>
      <c r="Z1263" s="18" t="str">
        <f>IF(R1263="","",VLOOKUP(R1263,CUSTOMS!$E$3:$N$2548,9,FALSE))</f>
        <v>中国</v>
      </c>
      <c r="AA1263" s="18" t="str">
        <f>IF(R1263="","",VLOOKUP(R1263,CUSTOMS!$E$3:$N$2548,10,FALSE))</f>
        <v>美国</v>
      </c>
      <c r="AB1263" s="33">
        <f>IF(R1263="","",VLOOKUP(G1263,WMS!$E$3:$T$3000,15,FALSE))</f>
        <v>2.1675</v>
      </c>
      <c r="AC1263" s="33">
        <f t="shared" si="193"/>
        <v>130.05000000000001</v>
      </c>
      <c r="AD1263" s="33" t="str">
        <f>IF(S1263="","",VLOOKUP(S1263,海关监管条件!$A$1:$B$3000,2,FALSE))</f>
        <v>无</v>
      </c>
    </row>
    <row r="1264" spans="1:30">
      <c r="A1264" s="2">
        <v>43695</v>
      </c>
      <c r="B1264" s="2">
        <v>43700</v>
      </c>
      <c r="C1264" s="2" t="s">
        <v>4430</v>
      </c>
      <c r="D1264" s="3" t="s">
        <v>374</v>
      </c>
      <c r="E1264" s="3" t="s">
        <v>2814</v>
      </c>
      <c r="F1264" s="3" t="s">
        <v>4437</v>
      </c>
      <c r="G1264" s="17" t="str">
        <f t="shared" si="187"/>
        <v>KG-ARI-1812-00048-01200/42562924</v>
      </c>
      <c r="H1264" s="18">
        <f>IF(G1264="","",VLOOKUP(G1264,WMS!$E$3:$Q$3000,7,FALSE))</f>
        <v>4</v>
      </c>
      <c r="I1264" s="18">
        <f>IF(G1264="","",VLOOKUP(G1264,WMS!$E$3:$Q$3000,8,FALSE))</f>
        <v>5.6</v>
      </c>
      <c r="J1264" s="18">
        <f>IF(G1264="","",VLOOKUP(G1264,WMS!$E$3:$Q$3000,13,FALSE))</f>
        <v>8.4000000000000005E-2</v>
      </c>
      <c r="K1264" s="26" t="b">
        <f t="shared" si="188"/>
        <v>1</v>
      </c>
      <c r="L1264" s="7">
        <v>2</v>
      </c>
      <c r="M1264" s="27">
        <f>IF(G1264="","",VLOOKUP(G1264,WMS!$E$3:$U$3000,7,0)*L1264)</f>
        <v>8</v>
      </c>
      <c r="N1264" s="28" t="str">
        <f>IF(G1264="","",VLOOKUP(G1264,WMS!$E$3:$U$3000,17,0))</f>
        <v>A20-104</v>
      </c>
      <c r="O1264" s="29">
        <f t="shared" si="189"/>
        <v>11.2</v>
      </c>
      <c r="P1264" s="29">
        <f t="shared" si="190"/>
        <v>0.16800000000000001</v>
      </c>
      <c r="Q1264" s="26" t="str">
        <f>IF(G1264="","",VLOOKUP(G1264,WMS!$E$3:$G$3000,2,FALSE))</f>
        <v>KAS18111126</v>
      </c>
      <c r="R1264" s="26" t="str">
        <f>IF(G1264="","",VLOOKUP(G1264,WMS!$E$3:$G$3000,3,FALSE))</f>
        <v>KAS1811260101</v>
      </c>
      <c r="S1264" s="17" t="str">
        <f>IF(R1264="","",VLOOKUP(R1264,CUSTOMS!$E$3:$N$2548,2,FALSE))</f>
        <v>3918909000</v>
      </c>
      <c r="T1264" s="17" t="str">
        <f>IF(R1264="","",VLOOKUP(R1264,CUSTOMS!$E$3:$N$2548,3,FALSE))</f>
        <v xml:space="preserve">EVA地墊 </v>
      </c>
      <c r="U1264" s="18">
        <f t="shared" si="191"/>
        <v>9.4</v>
      </c>
      <c r="V1264" s="18" t="str">
        <f>IF(R1264="","",VLOOKUP(R1264,CUSTOMS!$E$3:$N$2548,5,FALSE))</f>
        <v>千克</v>
      </c>
      <c r="W1264" s="33">
        <f>IF(R1264="","",VLOOKUP(R1264,CUSTOMS!$E$3:$N$2548,6,FALSE))</f>
        <v>10</v>
      </c>
      <c r="X1264" s="33">
        <f t="shared" si="192"/>
        <v>94</v>
      </c>
      <c r="Y1264" s="18" t="str">
        <f>IF(R1264="","",VLOOKUP(R1264,CUSTOMS!$E$3:$N$2548,8,FALSE))</f>
        <v>港币</v>
      </c>
      <c r="Z1264" s="18" t="str">
        <f>IF(R1264="","",VLOOKUP(R1264,CUSTOMS!$E$3:$N$2548,9,FALSE))</f>
        <v>中国</v>
      </c>
      <c r="AA1264" s="18" t="str">
        <f>IF(R1264="","",VLOOKUP(R1264,CUSTOMS!$E$3:$N$2548,10,FALSE))</f>
        <v>美国</v>
      </c>
      <c r="AB1264" s="33">
        <f>IF(R1264="","",VLOOKUP(G1264,WMS!$E$3:$T$3000,15,FALSE))</f>
        <v>1.175</v>
      </c>
      <c r="AC1264" s="33">
        <f t="shared" si="193"/>
        <v>9.4</v>
      </c>
      <c r="AD1264" s="33" t="str">
        <f>IF(S1264="","",VLOOKUP(S1264,海关监管条件!$A$1:$B$3000,2,FALSE))</f>
        <v>无</v>
      </c>
    </row>
    <row r="1265" spans="1:31">
      <c r="A1265" s="2">
        <v>43695</v>
      </c>
      <c r="B1265" s="2">
        <v>43700</v>
      </c>
      <c r="C1265" s="2" t="s">
        <v>4430</v>
      </c>
      <c r="D1265" s="3" t="s">
        <v>814</v>
      </c>
      <c r="E1265" s="3" t="s">
        <v>3197</v>
      </c>
      <c r="F1265" s="3" t="s">
        <v>3861</v>
      </c>
      <c r="G1265" s="17" t="str">
        <f t="shared" si="187"/>
        <v>KG-ARI-1812-00048-01250/42110705</v>
      </c>
      <c r="H1265" s="18">
        <f>IF(G1265="","",VLOOKUP(G1265,WMS!$E$3:$Q$3000,7,FALSE))</f>
        <v>6</v>
      </c>
      <c r="I1265" s="18">
        <f>IF(G1265="","",VLOOKUP(G1265,WMS!$E$3:$Q$3000,8,FALSE))</f>
        <v>2</v>
      </c>
      <c r="J1265" s="18">
        <f>IF(G1265="","",VLOOKUP(G1265,WMS!$E$3:$Q$3000,13,FALSE))</f>
        <v>0.02</v>
      </c>
      <c r="K1265" s="26" t="b">
        <f t="shared" si="188"/>
        <v>1</v>
      </c>
      <c r="L1265" s="7">
        <v>15</v>
      </c>
      <c r="M1265" s="27">
        <f>IF(G1265="","",VLOOKUP(G1265,WMS!$E$3:$U$3000,7,0)*L1265)</f>
        <v>90</v>
      </c>
      <c r="N1265" s="28" t="str">
        <f>IF(G1265="","",VLOOKUP(G1265,WMS!$E$3:$U$3000,17,0))</f>
        <v>A45-302</v>
      </c>
      <c r="O1265" s="29">
        <f t="shared" si="189"/>
        <v>30</v>
      </c>
      <c r="P1265" s="29">
        <f t="shared" si="190"/>
        <v>0.3</v>
      </c>
      <c r="Q1265" s="26" t="str">
        <f>IF(G1265="","",VLOOKUP(G1265,WMS!$E$3:$G$3000,2,FALSE))</f>
        <v>KAS19010304</v>
      </c>
      <c r="R1265" s="26" t="str">
        <f>IF(G1265="","",VLOOKUP(G1265,WMS!$E$3:$G$3000,3,FALSE))</f>
        <v>KAS1901030414</v>
      </c>
      <c r="S1265" s="17" t="str">
        <f>IF(R1265="","",VLOOKUP(R1265,CUSTOMS!$E$3:$N$2548,2,FALSE))</f>
        <v>9503008900</v>
      </c>
      <c r="T1265" s="17" t="str">
        <f>IF(R1265="","",VLOOKUP(R1265,CUSTOMS!$E$3:$N$2548,3,FALSE))</f>
        <v>塑胶电子玩具</v>
      </c>
      <c r="U1265" s="18">
        <f t="shared" si="191"/>
        <v>90</v>
      </c>
      <c r="V1265" s="18" t="str">
        <f>IF(R1265="","",VLOOKUP(R1265,CUSTOMS!$E$3:$N$2548,5,FALSE))</f>
        <v>个</v>
      </c>
      <c r="W1265" s="33">
        <f>IF(R1265="","",VLOOKUP(R1265,CUSTOMS!$E$3:$N$2548,6,FALSE))</f>
        <v>1.8225</v>
      </c>
      <c r="X1265" s="33">
        <f t="shared" si="192"/>
        <v>164.02500000000001</v>
      </c>
      <c r="Y1265" s="18" t="str">
        <f>IF(R1265="","",VLOOKUP(R1265,CUSTOMS!$E$3:$N$2548,8,FALSE))</f>
        <v>美元</v>
      </c>
      <c r="Z1265" s="18" t="str">
        <f>IF(R1265="","",VLOOKUP(R1265,CUSTOMS!$E$3:$N$2548,9,FALSE))</f>
        <v>中国</v>
      </c>
      <c r="AA1265" s="18" t="str">
        <f>IF(R1265="","",VLOOKUP(R1265,CUSTOMS!$E$3:$N$2548,10,FALSE))</f>
        <v>美国</v>
      </c>
      <c r="AB1265" s="33">
        <f>IF(R1265="","",VLOOKUP(G1265,WMS!$E$3:$T$3000,15,FALSE))</f>
        <v>0.23333333333333334</v>
      </c>
      <c r="AC1265" s="33">
        <f t="shared" si="193"/>
        <v>21</v>
      </c>
      <c r="AD1265" s="33" t="str">
        <f>IF(S1265="","",VLOOKUP(S1265,海关监管条件!$A$1:$B$3000,2,FALSE))</f>
        <v xml:space="preserve">A </v>
      </c>
    </row>
    <row r="1266" spans="1:31">
      <c r="A1266" s="2">
        <v>43695</v>
      </c>
      <c r="B1266" s="2">
        <v>43700</v>
      </c>
      <c r="C1266" s="2" t="s">
        <v>4430</v>
      </c>
      <c r="D1266" s="3" t="s">
        <v>814</v>
      </c>
      <c r="E1266" s="3" t="s">
        <v>3197</v>
      </c>
      <c r="F1266" s="3" t="s">
        <v>3858</v>
      </c>
      <c r="G1266" s="17" t="str">
        <f t="shared" si="187"/>
        <v>KG-ARI-1812-00048-01250/42110743</v>
      </c>
      <c r="H1266" s="18">
        <f>IF(G1266="","",VLOOKUP(G1266,WMS!$E$3:$Q$3000,7,FALSE))</f>
        <v>6</v>
      </c>
      <c r="I1266" s="18">
        <f>IF(G1266="","",VLOOKUP(G1266,WMS!$E$3:$Q$3000,8,FALSE))</f>
        <v>1.9</v>
      </c>
      <c r="J1266" s="18">
        <f>IF(G1266="","",VLOOKUP(G1266,WMS!$E$3:$Q$3000,13,FALSE))</f>
        <v>1.2999999999999999E-2</v>
      </c>
      <c r="K1266" s="26" t="b">
        <f t="shared" si="188"/>
        <v>1</v>
      </c>
      <c r="L1266" s="7">
        <v>18</v>
      </c>
      <c r="M1266" s="27">
        <f>IF(G1266="","",VLOOKUP(G1266,WMS!$E$3:$U$3000,7,0)*L1266)</f>
        <v>108</v>
      </c>
      <c r="N1266" s="28" t="str">
        <f>IF(G1266="","",VLOOKUP(G1266,WMS!$E$3:$U$3000,17,0))</f>
        <v>A25-202</v>
      </c>
      <c r="O1266" s="29">
        <f t="shared" si="189"/>
        <v>34.199999999999996</v>
      </c>
      <c r="P1266" s="29">
        <f t="shared" si="190"/>
        <v>0.23399999999999999</v>
      </c>
      <c r="Q1266" s="26" t="str">
        <f>IF(G1266="","",VLOOKUP(G1266,WMS!$E$3:$G$3000,2,FALSE))</f>
        <v>KAS19010304</v>
      </c>
      <c r="R1266" s="26" t="str">
        <f>IF(G1266="","",VLOOKUP(G1266,WMS!$E$3:$G$3000,3,FALSE))</f>
        <v>KAS1901030410</v>
      </c>
      <c r="S1266" s="17" t="str">
        <f>IF(R1266="","",VLOOKUP(R1266,CUSTOMS!$E$3:$N$2548,2,FALSE))</f>
        <v>9503008900</v>
      </c>
      <c r="T1266" s="17" t="str">
        <f>IF(R1266="","",VLOOKUP(R1266,CUSTOMS!$E$3:$N$2548,3,FALSE))</f>
        <v>塑胶玩具</v>
      </c>
      <c r="U1266" s="18">
        <f t="shared" si="191"/>
        <v>28.384615384615387</v>
      </c>
      <c r="V1266" s="18" t="str">
        <f>IF(R1266="","",VLOOKUP(R1266,CUSTOMS!$E$3:$N$2548,5,FALSE))</f>
        <v>千克</v>
      </c>
      <c r="W1266" s="33">
        <f>IF(R1266="","",VLOOKUP(R1266,CUSTOMS!$E$3:$N$2548,6,FALSE))</f>
        <v>6.7916999999999996</v>
      </c>
      <c r="X1266" s="33">
        <f t="shared" si="192"/>
        <v>192.7797923076923</v>
      </c>
      <c r="Y1266" s="18" t="str">
        <f>IF(R1266="","",VLOOKUP(R1266,CUSTOMS!$E$3:$N$2548,8,FALSE))</f>
        <v>美元</v>
      </c>
      <c r="Z1266" s="18" t="str">
        <f>IF(R1266="","",VLOOKUP(R1266,CUSTOMS!$E$3:$N$2548,9,FALSE))</f>
        <v>中国</v>
      </c>
      <c r="AA1266" s="18" t="str">
        <f>IF(R1266="","",VLOOKUP(R1266,CUSTOMS!$E$3:$N$2548,10,FALSE))</f>
        <v>美国</v>
      </c>
      <c r="AB1266" s="33">
        <f>IF(R1266="","",VLOOKUP(G1266,WMS!$E$3:$T$3000,15,FALSE))</f>
        <v>0.26282051282051283</v>
      </c>
      <c r="AC1266" s="33">
        <f t="shared" si="193"/>
        <v>28.384615384615387</v>
      </c>
      <c r="AD1266" s="33" t="str">
        <f>IF(S1266="","",VLOOKUP(S1266,海关监管条件!$A$1:$B$3000,2,FALSE))</f>
        <v xml:space="preserve">A </v>
      </c>
    </row>
    <row r="1267" spans="1:31">
      <c r="A1267" s="2">
        <v>43695</v>
      </c>
      <c r="B1267" s="2">
        <v>43700</v>
      </c>
      <c r="C1267" s="2" t="s">
        <v>4430</v>
      </c>
      <c r="D1267" s="3" t="s">
        <v>814</v>
      </c>
      <c r="E1267" s="3" t="s">
        <v>3197</v>
      </c>
      <c r="F1267" s="3" t="s">
        <v>3859</v>
      </c>
      <c r="G1267" s="17" t="str">
        <f t="shared" si="187"/>
        <v>KG-ARI-1812-00048-01250/42332541</v>
      </c>
      <c r="H1267" s="18">
        <f>IF(G1267="","",VLOOKUP(G1267,WMS!$E$3:$Q$3000,7,FALSE))</f>
        <v>4</v>
      </c>
      <c r="I1267" s="18">
        <f>IF(G1267="","",VLOOKUP(G1267,WMS!$E$3:$Q$3000,8,FALSE))</f>
        <v>4.7</v>
      </c>
      <c r="J1267" s="18">
        <f>IF(G1267="","",VLOOKUP(G1267,WMS!$E$3:$Q$3000,13,FALSE))</f>
        <v>6.0999999999999999E-2</v>
      </c>
      <c r="K1267" s="26" t="b">
        <f t="shared" si="188"/>
        <v>1</v>
      </c>
      <c r="L1267" s="7">
        <v>18</v>
      </c>
      <c r="M1267" s="27">
        <f>IF(G1267="","",VLOOKUP(G1267,WMS!$E$3:$U$3000,7,0)*L1267)</f>
        <v>72</v>
      </c>
      <c r="N1267" s="28" t="str">
        <f>IF(G1267="","",VLOOKUP(G1267,WMS!$E$3:$U$3000,17,0))</f>
        <v>A45-202</v>
      </c>
      <c r="O1267" s="29">
        <f t="shared" si="189"/>
        <v>84.600000000000009</v>
      </c>
      <c r="P1267" s="29">
        <f t="shared" si="190"/>
        <v>1.0979999999999999</v>
      </c>
      <c r="Q1267" s="26" t="str">
        <f>IF(G1267="","",VLOOKUP(G1267,WMS!$E$3:$G$3000,2,FALSE))</f>
        <v>KAS19010304</v>
      </c>
      <c r="R1267" s="26" t="str">
        <f>IF(G1267="","",VLOOKUP(G1267,WMS!$E$3:$G$3000,3,FALSE))</f>
        <v>KAS1901030412</v>
      </c>
      <c r="S1267" s="17" t="str">
        <f>IF(R1267="","",VLOOKUP(R1267,CUSTOMS!$E$3:$N$2548,2,FALSE))</f>
        <v>9503008390</v>
      </c>
      <c r="T1267" s="17" t="str">
        <f>IF(R1267="","",VLOOKUP(R1267,CUSTOMS!$E$3:$N$2548,3,FALSE))</f>
        <v>塑胶电动玩具</v>
      </c>
      <c r="U1267" s="18">
        <f t="shared" si="191"/>
        <v>72</v>
      </c>
      <c r="V1267" s="18" t="str">
        <f>IF(R1267="","",VLOOKUP(R1267,CUSTOMS!$E$3:$N$2548,5,FALSE))</f>
        <v>套</v>
      </c>
      <c r="W1267" s="33">
        <f>IF(R1267="","",VLOOKUP(R1267,CUSTOMS!$E$3:$N$2548,6,FALSE))</f>
        <v>5.9625000000000004</v>
      </c>
      <c r="X1267" s="33">
        <f t="shared" si="192"/>
        <v>429.3</v>
      </c>
      <c r="Y1267" s="18" t="str">
        <f>IF(R1267="","",VLOOKUP(R1267,CUSTOMS!$E$3:$N$2548,8,FALSE))</f>
        <v>美元</v>
      </c>
      <c r="Z1267" s="18" t="str">
        <f>IF(R1267="","",VLOOKUP(R1267,CUSTOMS!$E$3:$N$2548,9,FALSE))</f>
        <v>中国</v>
      </c>
      <c r="AA1267" s="18" t="str">
        <f>IF(R1267="","",VLOOKUP(R1267,CUSTOMS!$E$3:$N$2548,10,FALSE))</f>
        <v>美国</v>
      </c>
      <c r="AB1267" s="33">
        <f>IF(R1267="","",VLOOKUP(G1267,WMS!$E$3:$T$3000,15,FALSE))</f>
        <v>0.8970588235294118</v>
      </c>
      <c r="AC1267" s="33">
        <f t="shared" si="193"/>
        <v>64.588235294117652</v>
      </c>
      <c r="AD1267" s="33" t="str">
        <f>IF(S1267="","",VLOOKUP(S1267,海关监管条件!$A$1:$B$3000,2,FALSE))</f>
        <v xml:space="preserve">A </v>
      </c>
    </row>
    <row r="1268" spans="1:31">
      <c r="A1268" s="2">
        <v>43695</v>
      </c>
      <c r="B1268" s="2">
        <v>43700</v>
      </c>
      <c r="C1268" s="2" t="s">
        <v>4430</v>
      </c>
      <c r="D1268" s="3" t="s">
        <v>814</v>
      </c>
      <c r="E1268" s="3" t="s">
        <v>3197</v>
      </c>
      <c r="F1268" s="3" t="s">
        <v>3839</v>
      </c>
      <c r="G1268" s="17" t="str">
        <f t="shared" si="187"/>
        <v>KG-ARI-1812-00048-01250/42424437</v>
      </c>
      <c r="H1268" s="18">
        <f>IF(G1268="","",VLOOKUP(G1268,WMS!$E$3:$Q$3000,7,FALSE))</f>
        <v>4</v>
      </c>
      <c r="I1268" s="18">
        <f>IF(G1268="","",VLOOKUP(G1268,WMS!$E$3:$Q$3000,8,FALSE))</f>
        <v>2.8</v>
      </c>
      <c r="J1268" s="18">
        <f>IF(G1268="","",VLOOKUP(G1268,WMS!$E$3:$Q$3000,13,FALSE))</f>
        <v>0.02</v>
      </c>
      <c r="K1268" s="26" t="b">
        <f t="shared" si="188"/>
        <v>1</v>
      </c>
      <c r="L1268" s="7">
        <v>4</v>
      </c>
      <c r="M1268" s="27">
        <f>IF(G1268="","",VLOOKUP(G1268,WMS!$E$3:$U$3000,7,0)*L1268)</f>
        <v>16</v>
      </c>
      <c r="N1268" s="28" t="str">
        <f>IF(G1268="","",VLOOKUP(G1268,WMS!$E$3:$U$3000,17,0))</f>
        <v>A45-202</v>
      </c>
      <c r="O1268" s="29">
        <f t="shared" si="189"/>
        <v>11.2</v>
      </c>
      <c r="P1268" s="29">
        <f t="shared" si="190"/>
        <v>0.08</v>
      </c>
      <c r="Q1268" s="26" t="str">
        <f>IF(G1268="","",VLOOKUP(G1268,WMS!$E$3:$G$3000,2,FALSE))</f>
        <v>KAS19010304</v>
      </c>
      <c r="R1268" s="26" t="str">
        <f>IF(G1268="","",VLOOKUP(G1268,WMS!$E$3:$G$3000,3,FALSE))</f>
        <v>KAS1901030417</v>
      </c>
      <c r="S1268" s="17" t="str">
        <f>IF(R1268="","",VLOOKUP(R1268,CUSTOMS!$E$3:$N$2548,2,FALSE))</f>
        <v>9503008900</v>
      </c>
      <c r="T1268" s="17" t="str">
        <f>IF(R1268="","",VLOOKUP(R1268,CUSTOMS!$E$3:$N$2548,3,FALSE))</f>
        <v>塑胶电动玩具</v>
      </c>
      <c r="U1268" s="18">
        <f t="shared" si="191"/>
        <v>16</v>
      </c>
      <c r="V1268" s="18" t="str">
        <f>IF(R1268="","",VLOOKUP(R1268,CUSTOMS!$E$3:$N$2548,5,FALSE))</f>
        <v>套</v>
      </c>
      <c r="W1268" s="33">
        <f>IF(R1268="","",VLOOKUP(R1268,CUSTOMS!$E$3:$N$2548,6,FALSE))</f>
        <v>4.125</v>
      </c>
      <c r="X1268" s="33">
        <f t="shared" si="192"/>
        <v>66</v>
      </c>
      <c r="Y1268" s="18" t="str">
        <f>IF(R1268="","",VLOOKUP(R1268,CUSTOMS!$E$3:$N$2548,8,FALSE))</f>
        <v>美元</v>
      </c>
      <c r="Z1268" s="18" t="str">
        <f>IF(R1268="","",VLOOKUP(R1268,CUSTOMS!$E$3:$N$2548,9,FALSE))</f>
        <v>中国</v>
      </c>
      <c r="AA1268" s="18" t="str">
        <f>IF(R1268="","",VLOOKUP(R1268,CUSTOMS!$E$3:$N$2548,10,FALSE))</f>
        <v>美国</v>
      </c>
      <c r="AB1268" s="33">
        <f>IF(R1268="","",VLOOKUP(G1268,WMS!$E$3:$T$3000,15,FALSE))</f>
        <v>0.6</v>
      </c>
      <c r="AC1268" s="33">
        <f t="shared" si="193"/>
        <v>9.6</v>
      </c>
      <c r="AD1268" s="33" t="str">
        <f>IF(S1268="","",VLOOKUP(S1268,海关监管条件!$A$1:$B$3000,2,FALSE))</f>
        <v xml:space="preserve">A </v>
      </c>
    </row>
    <row r="1269" spans="1:31">
      <c r="A1269" s="2">
        <v>43695</v>
      </c>
      <c r="B1269" s="2">
        <v>43700</v>
      </c>
      <c r="C1269" s="2" t="s">
        <v>4430</v>
      </c>
      <c r="D1269" s="3" t="s">
        <v>814</v>
      </c>
      <c r="E1269" s="3" t="s">
        <v>3197</v>
      </c>
      <c r="F1269" s="3" t="s">
        <v>3856</v>
      </c>
      <c r="G1269" s="17" t="str">
        <f t="shared" si="187"/>
        <v>KG-ARI-1812-00048-01250/42475712</v>
      </c>
      <c r="H1269" s="18">
        <f>IF(G1269="","",VLOOKUP(G1269,WMS!$E$3:$Q$3000,7,FALSE))</f>
        <v>3</v>
      </c>
      <c r="I1269" s="18">
        <f>IF(G1269="","",VLOOKUP(G1269,WMS!$E$3:$Q$3000,8,FALSE))</f>
        <v>2.2000000000000002</v>
      </c>
      <c r="J1269" s="18">
        <f>IF(G1269="","",VLOOKUP(G1269,WMS!$E$3:$Q$3000,13,FALSE))</f>
        <v>3.6999999999999998E-2</v>
      </c>
      <c r="K1269" s="26" t="b">
        <f t="shared" si="188"/>
        <v>1</v>
      </c>
      <c r="L1269" s="7">
        <v>35</v>
      </c>
      <c r="M1269" s="27">
        <f>IF(G1269="","",VLOOKUP(G1269,WMS!$E$3:$U$3000,7,0)*L1269)</f>
        <v>105</v>
      </c>
      <c r="N1269" s="28" t="str">
        <f>IF(G1269="","",VLOOKUP(G1269,WMS!$E$3:$U$3000,17,0))</f>
        <v>A45-302</v>
      </c>
      <c r="O1269" s="29">
        <f t="shared" si="189"/>
        <v>77</v>
      </c>
      <c r="P1269" s="29">
        <f t="shared" si="190"/>
        <v>1.2949999999999999</v>
      </c>
      <c r="Q1269" s="26" t="str">
        <f>IF(G1269="","",VLOOKUP(G1269,WMS!$E$3:$G$3000,2,FALSE))</f>
        <v>KAS19010304</v>
      </c>
      <c r="R1269" s="26" t="str">
        <f>IF(G1269="","",VLOOKUP(G1269,WMS!$E$3:$G$3000,3,FALSE))</f>
        <v>KAS1901030409</v>
      </c>
      <c r="S1269" s="17" t="str">
        <f>IF(R1269="","",VLOOKUP(R1269,CUSTOMS!$E$3:$N$2548,2,FALSE))</f>
        <v>9503008900</v>
      </c>
      <c r="T1269" s="17" t="str">
        <f>IF(R1269="","",VLOOKUP(R1269,CUSTOMS!$E$3:$N$2548,3,FALSE))</f>
        <v>塑胶玩具</v>
      </c>
      <c r="U1269" s="18">
        <f t="shared" si="191"/>
        <v>62.31707317073171</v>
      </c>
      <c r="V1269" s="18" t="str">
        <f>IF(R1269="","",VLOOKUP(R1269,CUSTOMS!$E$3:$N$2548,5,FALSE))</f>
        <v>千克</v>
      </c>
      <c r="W1269" s="33">
        <f>IF(R1269="","",VLOOKUP(R1269,CUSTOMS!$E$3:$N$2548,6,FALSE))</f>
        <v>4.2995999999999999</v>
      </c>
      <c r="X1269" s="33">
        <f t="shared" si="192"/>
        <v>267.93848780487804</v>
      </c>
      <c r="Y1269" s="18" t="str">
        <f>IF(R1269="","",VLOOKUP(R1269,CUSTOMS!$E$3:$N$2548,8,FALSE))</f>
        <v>美元</v>
      </c>
      <c r="Z1269" s="18" t="str">
        <f>IF(R1269="","",VLOOKUP(R1269,CUSTOMS!$E$3:$N$2548,9,FALSE))</f>
        <v>中国</v>
      </c>
      <c r="AA1269" s="18" t="str">
        <f>IF(R1269="","",VLOOKUP(R1269,CUSTOMS!$E$3:$N$2548,10,FALSE))</f>
        <v>美国</v>
      </c>
      <c r="AB1269" s="33">
        <f>IF(R1269="","",VLOOKUP(G1269,WMS!$E$3:$T$3000,15,FALSE))</f>
        <v>0.5934959349593496</v>
      </c>
      <c r="AC1269" s="33">
        <f t="shared" si="193"/>
        <v>62.31707317073171</v>
      </c>
      <c r="AD1269" s="33" t="str">
        <f>IF(S1269="","",VLOOKUP(S1269,海关监管条件!$A$1:$B$3000,2,FALSE))</f>
        <v xml:space="preserve">A </v>
      </c>
    </row>
    <row r="1270" spans="1:31">
      <c r="A1270" s="2">
        <v>43695</v>
      </c>
      <c r="B1270" s="2">
        <v>43700</v>
      </c>
      <c r="C1270" s="2" t="s">
        <v>4430</v>
      </c>
      <c r="D1270" s="3" t="s">
        <v>814</v>
      </c>
      <c r="E1270" s="3" t="s">
        <v>3197</v>
      </c>
      <c r="F1270" s="3" t="s">
        <v>3855</v>
      </c>
      <c r="G1270" s="17" t="str">
        <f t="shared" si="187"/>
        <v>KG-ARI-1812-00048-01250/42615552</v>
      </c>
      <c r="H1270" s="18">
        <f>IF(G1270="","",VLOOKUP(G1270,WMS!$E$3:$Q$3000,7,FALSE))</f>
        <v>6</v>
      </c>
      <c r="I1270" s="18">
        <f>IF(G1270="","",VLOOKUP(G1270,WMS!$E$3:$Q$3000,8,FALSE))</f>
        <v>2</v>
      </c>
      <c r="J1270" s="18">
        <f>IF(G1270="","",VLOOKUP(G1270,WMS!$E$3:$Q$3000,13,FALSE))</f>
        <v>3.4000000000000002E-2</v>
      </c>
      <c r="K1270" s="26" t="b">
        <f t="shared" si="188"/>
        <v>1</v>
      </c>
      <c r="L1270" s="7">
        <v>4</v>
      </c>
      <c r="M1270" s="27">
        <f>IF(G1270="","",VLOOKUP(G1270,WMS!$E$3:$U$3000,7,0)*L1270)</f>
        <v>24</v>
      </c>
      <c r="N1270" s="28" t="str">
        <f>IF(G1270="","",VLOOKUP(G1270,WMS!$E$3:$U$3000,17,0))</f>
        <v>A45-203</v>
      </c>
      <c r="O1270" s="29">
        <f t="shared" si="189"/>
        <v>8</v>
      </c>
      <c r="P1270" s="29">
        <f t="shared" si="190"/>
        <v>0.13600000000000001</v>
      </c>
      <c r="Q1270" s="26" t="str">
        <f>IF(G1270="","",VLOOKUP(G1270,WMS!$E$3:$G$3000,2,FALSE))</f>
        <v>KAS19010304</v>
      </c>
      <c r="R1270" s="26" t="str">
        <f>IF(G1270="","",VLOOKUP(G1270,WMS!$E$3:$G$3000,3,FALSE))</f>
        <v>KAS1901030411</v>
      </c>
      <c r="S1270" s="17" t="str">
        <f>IF(R1270="","",VLOOKUP(R1270,CUSTOMS!$E$3:$N$2548,2,FALSE))</f>
        <v>9503008900</v>
      </c>
      <c r="T1270" s="17" t="str">
        <f>IF(R1270="","",VLOOKUP(R1270,CUSTOMS!$E$3:$N$2548,3,FALSE))</f>
        <v>塑胶玩具</v>
      </c>
      <c r="U1270" s="18">
        <f t="shared" si="191"/>
        <v>3</v>
      </c>
      <c r="V1270" s="18" t="str">
        <f>IF(R1270="","",VLOOKUP(R1270,CUSTOMS!$E$3:$N$2548,5,FALSE))</f>
        <v>千克</v>
      </c>
      <c r="W1270" s="33">
        <f>IF(R1270="","",VLOOKUP(R1270,CUSTOMS!$E$3:$N$2548,6,FALSE))</f>
        <v>16.5</v>
      </c>
      <c r="X1270" s="33">
        <f t="shared" si="192"/>
        <v>49.5</v>
      </c>
      <c r="Y1270" s="18" t="str">
        <f>IF(R1270="","",VLOOKUP(R1270,CUSTOMS!$E$3:$N$2548,8,FALSE))</f>
        <v>美元</v>
      </c>
      <c r="Z1270" s="18" t="str">
        <f>IF(R1270="","",VLOOKUP(R1270,CUSTOMS!$E$3:$N$2548,9,FALSE))</f>
        <v>中国</v>
      </c>
      <c r="AA1270" s="18" t="str">
        <f>IF(R1270="","",VLOOKUP(R1270,CUSTOMS!$E$3:$N$2548,10,FALSE))</f>
        <v>美国</v>
      </c>
      <c r="AB1270" s="33">
        <f>IF(R1270="","",VLOOKUP(G1270,WMS!$E$3:$T$3000,15,FALSE))</f>
        <v>0.125</v>
      </c>
      <c r="AC1270" s="33">
        <f t="shared" si="193"/>
        <v>3</v>
      </c>
      <c r="AD1270" s="33" t="str">
        <f>IF(S1270="","",VLOOKUP(S1270,海关监管条件!$A$1:$B$3000,2,FALSE))</f>
        <v xml:space="preserve">A </v>
      </c>
    </row>
    <row r="1271" spans="1:31">
      <c r="A1271" s="2">
        <v>43695</v>
      </c>
      <c r="B1271" s="2">
        <v>43700</v>
      </c>
      <c r="C1271" s="2" t="s">
        <v>4430</v>
      </c>
      <c r="D1271" s="3" t="s">
        <v>814</v>
      </c>
      <c r="E1271" s="3" t="s">
        <v>3197</v>
      </c>
      <c r="F1271" s="3" t="s">
        <v>3862</v>
      </c>
      <c r="G1271" s="17" t="str">
        <f t="shared" si="187"/>
        <v>KG-ARI-1812-00048-01250/42624363</v>
      </c>
      <c r="H1271" s="18">
        <f>IF(G1271="","",VLOOKUP(G1271,WMS!$E$3:$Q$3000,7,FALSE))</f>
        <v>6</v>
      </c>
      <c r="I1271" s="18">
        <f>IF(G1271="","",VLOOKUP(G1271,WMS!$E$3:$Q$3000,8,FALSE))</f>
        <v>1.1000000000000001</v>
      </c>
      <c r="J1271" s="18">
        <f>IF(G1271="","",VLOOKUP(G1271,WMS!$E$3:$Q$3000,13,FALSE))</f>
        <v>2.3E-2</v>
      </c>
      <c r="K1271" s="26" t="b">
        <f t="shared" si="188"/>
        <v>1</v>
      </c>
      <c r="L1271" s="7">
        <v>11</v>
      </c>
      <c r="M1271" s="27">
        <f>IF(G1271="","",VLOOKUP(G1271,WMS!$E$3:$U$3000,7,0)*L1271)</f>
        <v>66</v>
      </c>
      <c r="N1271" s="28" t="str">
        <f>IF(G1271="","",VLOOKUP(G1271,WMS!$E$3:$U$3000,17,0))</f>
        <v>A45-302</v>
      </c>
      <c r="O1271" s="29">
        <f t="shared" si="189"/>
        <v>12.100000000000001</v>
      </c>
      <c r="P1271" s="29">
        <f t="shared" si="190"/>
        <v>0.253</v>
      </c>
      <c r="Q1271" s="26" t="str">
        <f>IF(G1271="","",VLOOKUP(G1271,WMS!$E$3:$G$3000,2,FALSE))</f>
        <v>KAS19010304</v>
      </c>
      <c r="R1271" s="26" t="str">
        <f>IF(G1271="","",VLOOKUP(G1271,WMS!$E$3:$G$3000,3,FALSE))</f>
        <v>KAS1901030413</v>
      </c>
      <c r="S1271" s="17" t="str">
        <f>IF(R1271="","",VLOOKUP(R1271,CUSTOMS!$E$3:$N$2548,2,FALSE))</f>
        <v>9503008900</v>
      </c>
      <c r="T1271" s="17" t="str">
        <f>IF(R1271="","",VLOOKUP(R1271,CUSTOMS!$E$3:$N$2548,3,FALSE))</f>
        <v>塑胶玩具</v>
      </c>
      <c r="U1271" s="18">
        <f t="shared" si="191"/>
        <v>7.6153846153846159</v>
      </c>
      <c r="V1271" s="18" t="str">
        <f>IF(R1271="","",VLOOKUP(R1271,CUSTOMS!$E$3:$N$2548,5,FALSE))</f>
        <v>千克</v>
      </c>
      <c r="W1271" s="33">
        <f>IF(R1271="","",VLOOKUP(R1271,CUSTOMS!$E$3:$N$2548,6,FALSE))</f>
        <v>11.3756</v>
      </c>
      <c r="X1271" s="33">
        <f t="shared" si="192"/>
        <v>86.629569230769235</v>
      </c>
      <c r="Y1271" s="18" t="str">
        <f>IF(R1271="","",VLOOKUP(R1271,CUSTOMS!$E$3:$N$2548,8,FALSE))</f>
        <v>美元</v>
      </c>
      <c r="Z1271" s="18" t="str">
        <f>IF(R1271="","",VLOOKUP(R1271,CUSTOMS!$E$3:$N$2548,9,FALSE))</f>
        <v>中国</v>
      </c>
      <c r="AA1271" s="18" t="str">
        <f>IF(R1271="","",VLOOKUP(R1271,CUSTOMS!$E$3:$N$2548,10,FALSE))</f>
        <v>美国</v>
      </c>
      <c r="AB1271" s="33">
        <f>IF(R1271="","",VLOOKUP(G1271,WMS!$E$3:$T$3000,15,FALSE))</f>
        <v>0.11538461538461539</v>
      </c>
      <c r="AC1271" s="33">
        <f t="shared" si="193"/>
        <v>7.6153846153846159</v>
      </c>
      <c r="AD1271" s="33" t="str">
        <f>IF(S1271="","",VLOOKUP(S1271,海关监管条件!$A$1:$B$3000,2,FALSE))</f>
        <v xml:space="preserve">A </v>
      </c>
    </row>
    <row r="1272" spans="1:31">
      <c r="A1272" s="2">
        <v>43695</v>
      </c>
      <c r="B1272" s="2">
        <v>43700</v>
      </c>
      <c r="C1272" s="2" t="s">
        <v>4430</v>
      </c>
      <c r="D1272" s="3" t="s">
        <v>651</v>
      </c>
      <c r="E1272" s="3" t="s">
        <v>3140</v>
      </c>
      <c r="F1272" s="3" t="s">
        <v>4438</v>
      </c>
      <c r="G1272" s="17" t="str">
        <f t="shared" si="187"/>
        <v>KG-ARI-1812-00048-01328/42087717</v>
      </c>
      <c r="H1272" s="18">
        <f>IF(G1272="","",VLOOKUP(G1272,WMS!$E$3:$Q$3000,7,FALSE))</f>
        <v>6</v>
      </c>
      <c r="I1272" s="18">
        <f>IF(G1272="","",VLOOKUP(G1272,WMS!$E$3:$Q$3000,8,FALSE))</f>
        <v>3.6</v>
      </c>
      <c r="J1272" s="18">
        <f>IF(G1272="","",VLOOKUP(G1272,WMS!$E$3:$Q$3000,13,FALSE))</f>
        <v>0.03</v>
      </c>
      <c r="K1272" s="26" t="b">
        <f t="shared" si="188"/>
        <v>1</v>
      </c>
      <c r="L1272" s="7">
        <v>4</v>
      </c>
      <c r="M1272" s="27">
        <f>IF(G1272="","",VLOOKUP(G1272,WMS!$E$3:$U$3000,7,0)*L1272)</f>
        <v>24</v>
      </c>
      <c r="N1272" s="28" t="str">
        <f>IF(G1272="","",VLOOKUP(G1272,WMS!$E$3:$U$3000,17,0))</f>
        <v>A24-204</v>
      </c>
      <c r="O1272" s="29">
        <f t="shared" si="189"/>
        <v>14.4</v>
      </c>
      <c r="P1272" s="29">
        <f t="shared" si="190"/>
        <v>0.12</v>
      </c>
      <c r="Q1272" s="26" t="str">
        <f>IF(G1272="","",VLOOKUP(G1272,WMS!$E$3:$G$3000,2,FALSE))</f>
        <v>KAS18121402</v>
      </c>
      <c r="R1272" s="26" t="str">
        <f>IF(G1272="","",VLOOKUP(G1272,WMS!$E$3:$G$3000,3,FALSE))</f>
        <v>KAS1812140203</v>
      </c>
      <c r="S1272" s="17" t="str">
        <f>IF(R1272="","",VLOOKUP(R1272,CUSTOMS!$E$3:$N$2548,2,FALSE))</f>
        <v>9503008900</v>
      </c>
      <c r="T1272" s="17" t="str">
        <f>IF(R1272="","",VLOOKUP(R1272,CUSTOMS!$E$3:$N$2548,3,FALSE))</f>
        <v>儿童玩具：写字板</v>
      </c>
      <c r="U1272" s="18">
        <f t="shared" si="191"/>
        <v>24</v>
      </c>
      <c r="V1272" s="18" t="str">
        <f>IF(R1272="","",VLOOKUP(R1272,CUSTOMS!$E$3:$N$2548,5,FALSE))</f>
        <v>个</v>
      </c>
      <c r="W1272" s="33">
        <f>IF(R1272="","",VLOOKUP(R1272,CUSTOMS!$E$3:$N$2548,6,FALSE))</f>
        <v>1.5</v>
      </c>
      <c r="X1272" s="33">
        <f t="shared" si="192"/>
        <v>36</v>
      </c>
      <c r="Y1272" s="18" t="str">
        <f>IF(R1272="","",VLOOKUP(R1272,CUSTOMS!$E$3:$N$2548,8,FALSE))</f>
        <v>美元</v>
      </c>
      <c r="Z1272" s="18" t="str">
        <f>IF(R1272="","",VLOOKUP(R1272,CUSTOMS!$E$3:$N$2548,9,FALSE))</f>
        <v>中国</v>
      </c>
      <c r="AA1272" s="18" t="str">
        <f>IF(R1272="","",VLOOKUP(R1272,CUSTOMS!$E$3:$N$2548,10,FALSE))</f>
        <v>美国</v>
      </c>
      <c r="AB1272" s="33">
        <f>IF(R1272="","",VLOOKUP(G1272,WMS!$E$3:$T$3000,15,FALSE))</f>
        <v>0.55000000000000004</v>
      </c>
      <c r="AC1272" s="33">
        <f t="shared" si="193"/>
        <v>13.200000000000001</v>
      </c>
      <c r="AD1272" s="33" t="str">
        <f>IF(S1272="","",VLOOKUP(S1272,海关监管条件!$A$1:$B$3000,2,FALSE))</f>
        <v xml:space="preserve">A </v>
      </c>
    </row>
    <row r="1273" spans="1:31">
      <c r="A1273" s="2">
        <v>43695</v>
      </c>
      <c r="B1273" s="2">
        <v>43700</v>
      </c>
      <c r="C1273" s="2" t="s">
        <v>4430</v>
      </c>
      <c r="D1273" s="3" t="s">
        <v>651</v>
      </c>
      <c r="E1273" s="3" t="s">
        <v>3140</v>
      </c>
      <c r="F1273" s="3" t="s">
        <v>3732</v>
      </c>
      <c r="G1273" s="17" t="str">
        <f t="shared" si="187"/>
        <v>KG-ARI-1812-00048-01328/42186922</v>
      </c>
      <c r="H1273" s="18">
        <f>IF(G1273="","",VLOOKUP(G1273,WMS!$E$3:$Q$3000,7,FALSE))</f>
        <v>4</v>
      </c>
      <c r="I1273" s="18">
        <f>IF(G1273="","",VLOOKUP(G1273,WMS!$E$3:$Q$3000,8,FALSE))</f>
        <v>3.4</v>
      </c>
      <c r="J1273" s="18">
        <f>IF(G1273="","",VLOOKUP(G1273,WMS!$E$3:$Q$3000,13,FALSE))</f>
        <v>5.8000000000000003E-2</v>
      </c>
      <c r="K1273" s="26" t="b">
        <f t="shared" si="188"/>
        <v>1</v>
      </c>
      <c r="L1273" s="7">
        <v>32</v>
      </c>
      <c r="M1273" s="27">
        <f>IF(G1273="","",VLOOKUP(G1273,WMS!$E$3:$U$3000,7,0)*L1273)</f>
        <v>128</v>
      </c>
      <c r="N1273" s="28" t="str">
        <f>IF(G1273="","",VLOOKUP(G1273,WMS!$E$3:$U$3000,17,0))</f>
        <v>A23-304</v>
      </c>
      <c r="O1273" s="29">
        <f t="shared" si="189"/>
        <v>108.8</v>
      </c>
      <c r="P1273" s="29">
        <f t="shared" si="190"/>
        <v>1.8560000000000001</v>
      </c>
      <c r="Q1273" s="26" t="str">
        <f>IF(G1273="","",VLOOKUP(G1273,WMS!$E$3:$G$3000,2,FALSE))</f>
        <v>KAS18121402</v>
      </c>
      <c r="R1273" s="26" t="str">
        <f>IF(G1273="","",VLOOKUP(G1273,WMS!$E$3:$G$3000,3,FALSE))</f>
        <v>KAS1812140201</v>
      </c>
      <c r="S1273" s="17" t="str">
        <f>IF(R1273="","",VLOOKUP(R1273,CUSTOMS!$E$3:$N$2548,2,FALSE))</f>
        <v>9503008900</v>
      </c>
      <c r="T1273" s="17" t="str">
        <f>IF(R1273="","",VLOOKUP(R1273,CUSTOMS!$E$3:$N$2548,3,FALSE))</f>
        <v>儿童玩具：茶具套</v>
      </c>
      <c r="U1273" s="18">
        <f t="shared" si="191"/>
        <v>128</v>
      </c>
      <c r="V1273" s="18" t="str">
        <f>IF(R1273="","",VLOOKUP(R1273,CUSTOMS!$E$3:$N$2548,5,FALSE))</f>
        <v>个</v>
      </c>
      <c r="W1273" s="33">
        <f>IF(R1273="","",VLOOKUP(R1273,CUSTOMS!$E$3:$N$2548,6,FALSE))</f>
        <v>0.7</v>
      </c>
      <c r="X1273" s="33">
        <f t="shared" si="192"/>
        <v>89.6</v>
      </c>
      <c r="Y1273" s="18" t="str">
        <f>IF(R1273="","",VLOOKUP(R1273,CUSTOMS!$E$3:$N$2548,8,FALSE))</f>
        <v>美元</v>
      </c>
      <c r="Z1273" s="18" t="str">
        <f>IF(R1273="","",VLOOKUP(R1273,CUSTOMS!$E$3:$N$2548,9,FALSE))</f>
        <v>中国</v>
      </c>
      <c r="AA1273" s="18" t="str">
        <f>IF(R1273="","",VLOOKUP(R1273,CUSTOMS!$E$3:$N$2548,10,FALSE))</f>
        <v>美国</v>
      </c>
      <c r="AB1273" s="33">
        <f>IF(R1273="","",VLOOKUP(G1273,WMS!$E$3:$T$3000,15,FALSE))</f>
        <v>0.7</v>
      </c>
      <c r="AC1273" s="33">
        <f t="shared" si="193"/>
        <v>89.6</v>
      </c>
      <c r="AD1273" s="33" t="str">
        <f>IF(S1273="","",VLOOKUP(S1273,海关监管条件!$A$1:$B$3000,2,FALSE))</f>
        <v xml:space="preserve">A </v>
      </c>
    </row>
    <row r="1274" spans="1:31">
      <c r="A1274" s="2">
        <v>43695</v>
      </c>
      <c r="B1274" s="2">
        <v>43700</v>
      </c>
      <c r="C1274" s="2" t="s">
        <v>4430</v>
      </c>
      <c r="D1274" s="3" t="s">
        <v>651</v>
      </c>
      <c r="E1274" s="3" t="s">
        <v>3140</v>
      </c>
      <c r="F1274" s="3" t="s">
        <v>3734</v>
      </c>
      <c r="G1274" s="17" t="str">
        <f t="shared" si="187"/>
        <v>KG-ARI-1812-00048-01328/42186946</v>
      </c>
      <c r="H1274" s="18">
        <f>IF(G1274="","",VLOOKUP(G1274,WMS!$E$3:$Q$3000,7,FALSE))</f>
        <v>4</v>
      </c>
      <c r="I1274" s="18">
        <f>IF(G1274="","",VLOOKUP(G1274,WMS!$E$3:$Q$3000,8,FALSE))</f>
        <v>2.9</v>
      </c>
      <c r="J1274" s="18">
        <f>IF(G1274="","",VLOOKUP(G1274,WMS!$E$3:$Q$3000,13,FALSE))</f>
        <v>5.2999999999999999E-2</v>
      </c>
      <c r="K1274" s="26" t="b">
        <f t="shared" si="188"/>
        <v>1</v>
      </c>
      <c r="L1274" s="7">
        <v>9</v>
      </c>
      <c r="M1274" s="27">
        <f>IF(G1274="","",VLOOKUP(G1274,WMS!$E$3:$U$3000,7,0)*L1274)</f>
        <v>36</v>
      </c>
      <c r="N1274" s="28" t="str">
        <f>IF(G1274="","",VLOOKUP(G1274,WMS!$E$3:$U$3000,17,0))</f>
        <v>A20-104</v>
      </c>
      <c r="O1274" s="29">
        <f t="shared" si="189"/>
        <v>26.099999999999998</v>
      </c>
      <c r="P1274" s="29">
        <f t="shared" si="190"/>
        <v>0.47699999999999998</v>
      </c>
      <c r="Q1274" s="26" t="str">
        <f>IF(G1274="","",VLOOKUP(G1274,WMS!$E$3:$G$3000,2,FALSE))</f>
        <v>KAS18121402</v>
      </c>
      <c r="R1274" s="26" t="str">
        <f>IF(G1274="","",VLOOKUP(G1274,WMS!$E$3:$G$3000,3,FALSE))</f>
        <v>KAS1812140202</v>
      </c>
      <c r="S1274" s="17" t="str">
        <f>IF(R1274="","",VLOOKUP(R1274,CUSTOMS!$E$3:$N$2548,2,FALSE))</f>
        <v>9503008900</v>
      </c>
      <c r="T1274" s="17" t="str">
        <f>IF(R1274="","",VLOOKUP(R1274,CUSTOMS!$E$3:$N$2548,3,FALSE))</f>
        <v>儿童玩具：餐具套</v>
      </c>
      <c r="U1274" s="18">
        <f t="shared" si="191"/>
        <v>36</v>
      </c>
      <c r="V1274" s="18" t="str">
        <f>IF(R1274="","",VLOOKUP(R1274,CUSTOMS!$E$3:$N$2548,5,FALSE))</f>
        <v>个</v>
      </c>
      <c r="W1274" s="33">
        <f>IF(R1274="","",VLOOKUP(R1274,CUSTOMS!$E$3:$N$2548,6,FALSE))</f>
        <v>0.7</v>
      </c>
      <c r="X1274" s="33">
        <f t="shared" si="192"/>
        <v>25.2</v>
      </c>
      <c r="Y1274" s="18" t="str">
        <f>IF(R1274="","",VLOOKUP(R1274,CUSTOMS!$E$3:$N$2548,8,FALSE))</f>
        <v>美元</v>
      </c>
      <c r="Z1274" s="18" t="str">
        <f>IF(R1274="","",VLOOKUP(R1274,CUSTOMS!$E$3:$N$2548,9,FALSE))</f>
        <v>中国</v>
      </c>
      <c r="AA1274" s="18" t="str">
        <f>IF(R1274="","",VLOOKUP(R1274,CUSTOMS!$E$3:$N$2548,10,FALSE))</f>
        <v>美国</v>
      </c>
      <c r="AB1274" s="33">
        <f>IF(R1274="","",VLOOKUP(G1274,WMS!$E$3:$T$3000,15,FALSE))</f>
        <v>0.625</v>
      </c>
      <c r="AC1274" s="33">
        <f t="shared" si="193"/>
        <v>22.5</v>
      </c>
      <c r="AD1274" s="33" t="str">
        <f>IF(S1274="","",VLOOKUP(S1274,海关监管条件!$A$1:$B$3000,2,FALSE))</f>
        <v xml:space="preserve">A </v>
      </c>
    </row>
    <row r="1275" spans="1:31">
      <c r="A1275" s="2">
        <v>43695</v>
      </c>
      <c r="B1275" s="2">
        <v>43700</v>
      </c>
      <c r="C1275" s="2" t="s">
        <v>4430</v>
      </c>
      <c r="D1275" s="3" t="s">
        <v>651</v>
      </c>
      <c r="E1275" s="3" t="s">
        <v>3140</v>
      </c>
      <c r="F1275" s="3" t="s">
        <v>4439</v>
      </c>
      <c r="G1275" s="17" t="str">
        <f t="shared" si="187"/>
        <v>KG-ARI-1812-00048-01328/42232575</v>
      </c>
      <c r="H1275" s="18">
        <f>IF(G1275="","",VLOOKUP(G1275,WMS!$E$3:$Q$3000,7,FALSE))</f>
        <v>8</v>
      </c>
      <c r="I1275" s="18">
        <f>IF(G1275="","",VLOOKUP(G1275,WMS!$E$3:$Q$3000,8,FALSE))</f>
        <v>3.7</v>
      </c>
      <c r="J1275" s="18">
        <f>IF(G1275="","",VLOOKUP(G1275,WMS!$E$3:$Q$3000,13,FALSE))</f>
        <v>3.6999999999999998E-2</v>
      </c>
      <c r="K1275" s="26" t="b">
        <f t="shared" si="188"/>
        <v>1</v>
      </c>
      <c r="L1275" s="7">
        <v>6</v>
      </c>
      <c r="M1275" s="27">
        <f>IF(G1275="","",VLOOKUP(G1275,WMS!$E$3:$U$3000,7,0)*L1275)</f>
        <v>48</v>
      </c>
      <c r="N1275" s="28" t="str">
        <f>IF(G1275="","",VLOOKUP(G1275,WMS!$E$3:$U$3000,17,0))</f>
        <v>A20-103</v>
      </c>
      <c r="O1275" s="29">
        <f t="shared" si="189"/>
        <v>22.200000000000003</v>
      </c>
      <c r="P1275" s="29">
        <f t="shared" si="190"/>
        <v>0.22199999999999998</v>
      </c>
      <c r="Q1275" s="26" t="str">
        <f>IF(G1275="","",VLOOKUP(G1275,WMS!$E$3:$G$3000,2,FALSE))</f>
        <v>KAS18121402</v>
      </c>
      <c r="R1275" s="26" t="str">
        <f>IF(G1275="","",VLOOKUP(G1275,WMS!$E$3:$G$3000,3,FALSE))</f>
        <v>KAS1812140204</v>
      </c>
      <c r="S1275" s="17" t="str">
        <f>IF(R1275="","",VLOOKUP(R1275,CUSTOMS!$E$3:$N$2548,2,FALSE))</f>
        <v>9503006000</v>
      </c>
      <c r="T1275" s="17" t="str">
        <f>IF(R1275="","",VLOOKUP(R1275,CUSTOMS!$E$3:$N$2548,3,FALSE))</f>
        <v>智力玩具：益智玩具</v>
      </c>
      <c r="U1275" s="18">
        <f t="shared" si="191"/>
        <v>48</v>
      </c>
      <c r="V1275" s="18" t="str">
        <f>IF(R1275="","",VLOOKUP(R1275,CUSTOMS!$E$3:$N$2548,5,FALSE))</f>
        <v>套</v>
      </c>
      <c r="W1275" s="33">
        <f>IF(R1275="","",VLOOKUP(R1275,CUSTOMS!$E$3:$N$2548,6,FALSE))</f>
        <v>1.2</v>
      </c>
      <c r="X1275" s="33">
        <f t="shared" si="192"/>
        <v>57.599999999999994</v>
      </c>
      <c r="Y1275" s="18" t="str">
        <f>IF(R1275="","",VLOOKUP(R1275,CUSTOMS!$E$3:$N$2548,8,FALSE))</f>
        <v>美元</v>
      </c>
      <c r="Z1275" s="18" t="str">
        <f>IF(R1275="","",VLOOKUP(R1275,CUSTOMS!$E$3:$N$2548,9,FALSE))</f>
        <v>中国</v>
      </c>
      <c r="AA1275" s="18" t="str">
        <f>IF(R1275="","",VLOOKUP(R1275,CUSTOMS!$E$3:$N$2548,10,FALSE))</f>
        <v>美国</v>
      </c>
      <c r="AB1275" s="33">
        <f>IF(R1275="","",VLOOKUP(G1275,WMS!$E$3:$T$3000,15,FALSE))</f>
        <v>0.39999999999999997</v>
      </c>
      <c r="AC1275" s="33">
        <f t="shared" si="193"/>
        <v>19.2</v>
      </c>
      <c r="AD1275" s="33" t="str">
        <f>IF(S1275="","",VLOOKUP(S1275,海关监管条件!$A$1:$B$3000,2,FALSE))</f>
        <v xml:space="preserve">A </v>
      </c>
    </row>
    <row r="1276" spans="1:31">
      <c r="A1276" s="2">
        <v>43695</v>
      </c>
      <c r="B1276" s="2">
        <v>43700</v>
      </c>
      <c r="C1276" s="2" t="s">
        <v>4430</v>
      </c>
      <c r="D1276" s="3" t="s">
        <v>651</v>
      </c>
      <c r="E1276" s="3" t="s">
        <v>3140</v>
      </c>
      <c r="F1276" s="3" t="s">
        <v>4440</v>
      </c>
      <c r="G1276" s="17" t="str">
        <f t="shared" si="187"/>
        <v>KG-ARI-1812-00048-01328/42634430</v>
      </c>
      <c r="H1276" s="18">
        <f>IF(G1276="","",VLOOKUP(G1276,WMS!$E$3:$Q$3000,7,FALSE))</f>
        <v>8</v>
      </c>
      <c r="I1276" s="18">
        <f>IF(G1276="","",VLOOKUP(G1276,WMS!$E$3:$Q$3000,8,FALSE))</f>
        <v>2.4</v>
      </c>
      <c r="J1276" s="18">
        <f>IF(G1276="","",VLOOKUP(G1276,WMS!$E$3:$Q$3000,13,FALSE))</f>
        <v>0.03</v>
      </c>
      <c r="K1276" s="26" t="b">
        <f t="shared" si="188"/>
        <v>1</v>
      </c>
      <c r="L1276" s="7">
        <v>9</v>
      </c>
      <c r="M1276" s="27">
        <f>IF(G1276="","",VLOOKUP(G1276,WMS!$E$3:$U$3000,7,0)*L1276)</f>
        <v>72</v>
      </c>
      <c r="N1276" s="28" t="str">
        <f>IF(G1276="","",VLOOKUP(G1276,WMS!$E$3:$U$3000,17,0))</f>
        <v>A20-103</v>
      </c>
      <c r="O1276" s="29">
        <f t="shared" si="189"/>
        <v>21.599999999999998</v>
      </c>
      <c r="P1276" s="29">
        <f t="shared" si="190"/>
        <v>0.27</v>
      </c>
      <c r="Q1276" s="26" t="str">
        <f>IF(G1276="","",VLOOKUP(G1276,WMS!$E$3:$G$3000,2,FALSE))</f>
        <v>KAS18121402</v>
      </c>
      <c r="R1276" s="26" t="str">
        <f>IF(G1276="","",VLOOKUP(G1276,WMS!$E$3:$G$3000,3,FALSE))</f>
        <v>KAS1812140206</v>
      </c>
      <c r="S1276" s="17" t="str">
        <f>IF(R1276="","",VLOOKUP(R1276,CUSTOMS!$E$3:$N$2548,2,FALSE))</f>
        <v>9503006000</v>
      </c>
      <c r="T1276" s="17" t="str">
        <f>IF(R1276="","",VLOOKUP(R1276,CUSTOMS!$E$3:$N$2548,3,FALSE))</f>
        <v>智力玩具：识字玩具</v>
      </c>
      <c r="U1276" s="18">
        <f t="shared" si="191"/>
        <v>72</v>
      </c>
      <c r="V1276" s="18" t="str">
        <f>IF(R1276="","",VLOOKUP(R1276,CUSTOMS!$E$3:$N$2548,5,FALSE))</f>
        <v>套</v>
      </c>
      <c r="W1276" s="33">
        <f>IF(R1276="","",VLOOKUP(R1276,CUSTOMS!$E$3:$N$2548,6,FALSE))</f>
        <v>1</v>
      </c>
      <c r="X1276" s="33">
        <f t="shared" si="192"/>
        <v>72</v>
      </c>
      <c r="Y1276" s="18" t="str">
        <f>IF(R1276="","",VLOOKUP(R1276,CUSTOMS!$E$3:$N$2548,8,FALSE))</f>
        <v>美元</v>
      </c>
      <c r="Z1276" s="18" t="str">
        <f>IF(R1276="","",VLOOKUP(R1276,CUSTOMS!$E$3:$N$2548,9,FALSE))</f>
        <v>中国</v>
      </c>
      <c r="AA1276" s="18" t="str">
        <f>IF(R1276="","",VLOOKUP(R1276,CUSTOMS!$E$3:$N$2548,10,FALSE))</f>
        <v>美国</v>
      </c>
      <c r="AB1276" s="33">
        <f>IF(R1276="","",VLOOKUP(G1276,WMS!$E$3:$T$3000,15,FALSE))</f>
        <v>0.29624999999999996</v>
      </c>
      <c r="AC1276" s="33">
        <f t="shared" si="193"/>
        <v>21.33</v>
      </c>
      <c r="AD1276" s="33" t="str">
        <f>IF(S1276="","",VLOOKUP(S1276,海关监管条件!$A$1:$B$3000,2,FALSE))</f>
        <v xml:space="preserve">A </v>
      </c>
    </row>
    <row r="1277" spans="1:31">
      <c r="A1277" s="2">
        <v>43695</v>
      </c>
      <c r="B1277" s="2">
        <v>43700</v>
      </c>
      <c r="C1277" s="2" t="s">
        <v>4430</v>
      </c>
      <c r="D1277" s="3" t="s">
        <v>1070</v>
      </c>
      <c r="E1277" s="3" t="s">
        <v>3333</v>
      </c>
      <c r="F1277" s="3" t="s">
        <v>4441</v>
      </c>
      <c r="G1277" s="17" t="str">
        <f t="shared" si="187"/>
        <v>KG-ARI-1812-00048-01331/42416593</v>
      </c>
      <c r="H1277" s="18">
        <f>IF(G1277="","",VLOOKUP(G1277,WMS!$E$3:$Q$3000,7,FALSE))</f>
        <v>12</v>
      </c>
      <c r="I1277" s="18">
        <f>IF(G1277="","",VLOOKUP(G1277,WMS!$E$3:$Q$3000,8,FALSE))</f>
        <v>0.6</v>
      </c>
      <c r="J1277" s="18">
        <f>IF(G1277="","",VLOOKUP(G1277,WMS!$E$3:$Q$3000,13,FALSE))</f>
        <v>8.9999999999999993E-3</v>
      </c>
      <c r="K1277" s="26" t="b">
        <f t="shared" si="188"/>
        <v>1</v>
      </c>
      <c r="L1277" s="7">
        <v>42</v>
      </c>
      <c r="M1277" s="27">
        <f>IF(G1277="","",VLOOKUP(G1277,WMS!$E$3:$U$3000,7,0)*L1277)</f>
        <v>504</v>
      </c>
      <c r="N1277" s="28" t="str">
        <f>IF(G1277="","",VLOOKUP(G1277,WMS!$E$3:$U$3000,17,0))</f>
        <v>A20-104</v>
      </c>
      <c r="O1277" s="29">
        <f t="shared" si="189"/>
        <v>25.2</v>
      </c>
      <c r="P1277" s="29">
        <f t="shared" si="190"/>
        <v>0.37799999999999995</v>
      </c>
      <c r="Q1277" s="26" t="str">
        <f>IF(G1277="","",VLOOKUP(G1277,WMS!$E$3:$G$3000,2,FALSE))</f>
        <v>KAS19011804</v>
      </c>
      <c r="R1277" s="26" t="str">
        <f>IF(G1277="","",VLOOKUP(G1277,WMS!$E$3:$G$3000,3,FALSE))</f>
        <v>KAS1901180401</v>
      </c>
      <c r="S1277" s="17" t="str">
        <f>IF(R1277="","",VLOOKUP(R1277,CUSTOMS!$E$3:$N$2548,2,FALSE))</f>
        <v>9503002100</v>
      </c>
      <c r="T1277" s="17" t="str">
        <f>IF(R1277="","",VLOOKUP(R1277,CUSTOMS!$E$3:$N$2548,3,FALSE))</f>
        <v>布绒填充玩具：动物</v>
      </c>
      <c r="U1277" s="18">
        <f t="shared" si="191"/>
        <v>504</v>
      </c>
      <c r="V1277" s="18" t="str">
        <f>IF(R1277="","",VLOOKUP(R1277,CUSTOMS!$E$3:$N$2548,5,FALSE))</f>
        <v>个</v>
      </c>
      <c r="W1277" s="33">
        <f>IF(R1277="","",VLOOKUP(R1277,CUSTOMS!$E$3:$N$2548,6,FALSE))</f>
        <v>1</v>
      </c>
      <c r="X1277" s="33">
        <f t="shared" si="192"/>
        <v>504</v>
      </c>
      <c r="Y1277" s="18" t="str">
        <f>IF(R1277="","",VLOOKUP(R1277,CUSTOMS!$E$3:$N$2548,8,FALSE))</f>
        <v>美元</v>
      </c>
      <c r="Z1277" s="18" t="str">
        <f>IF(R1277="","",VLOOKUP(R1277,CUSTOMS!$E$3:$N$2548,9,FALSE))</f>
        <v>中国</v>
      </c>
      <c r="AA1277" s="18" t="str">
        <f>IF(R1277="","",VLOOKUP(R1277,CUSTOMS!$E$3:$N$2548,10,FALSE))</f>
        <v>美国</v>
      </c>
      <c r="AB1277" s="33">
        <f>IF(R1277="","",VLOOKUP(G1277,WMS!$E$3:$T$3000,15,FALSE))</f>
        <v>2.5793650793650792E-2</v>
      </c>
      <c r="AC1277" s="33">
        <f t="shared" si="193"/>
        <v>13</v>
      </c>
      <c r="AD1277" s="33" t="str">
        <f>IF(S1277="","",VLOOKUP(S1277,海关监管条件!$A$1:$B$3000,2,FALSE))</f>
        <v>A</v>
      </c>
    </row>
    <row r="1278" spans="1:31">
      <c r="A1278" s="2">
        <v>43695</v>
      </c>
      <c r="B1278" s="2">
        <v>43700</v>
      </c>
      <c r="C1278" s="2" t="s">
        <v>4430</v>
      </c>
      <c r="D1278" s="3" t="s">
        <v>1070</v>
      </c>
      <c r="E1278" s="3" t="s">
        <v>3333</v>
      </c>
      <c r="F1278" s="3" t="s">
        <v>4442</v>
      </c>
      <c r="G1278" s="17" t="str">
        <f t="shared" si="187"/>
        <v>KG-ARI-1812-00048-01331/42441496</v>
      </c>
      <c r="H1278" s="18">
        <f>IF(G1278="","",VLOOKUP(G1278,WMS!$E$3:$Q$3000,7,FALSE))</f>
        <v>6</v>
      </c>
      <c r="I1278" s="18">
        <f>IF(G1278="","",VLOOKUP(G1278,WMS!$E$3:$Q$3000,8,FALSE))</f>
        <v>0.7</v>
      </c>
      <c r="J1278" s="18">
        <f>IF(G1278="","",VLOOKUP(G1278,WMS!$E$3:$Q$3000,13,FALSE))</f>
        <v>8.9999999999999993E-3</v>
      </c>
      <c r="K1278" s="26" t="b">
        <f t="shared" si="188"/>
        <v>1</v>
      </c>
      <c r="L1278" s="7">
        <v>84</v>
      </c>
      <c r="M1278" s="27">
        <f>IF(G1278="","",VLOOKUP(G1278,WMS!$E$3:$U$3000,7,0)*L1278)</f>
        <v>504</v>
      </c>
      <c r="N1278" s="28" t="str">
        <f>IF(G1278="","",VLOOKUP(G1278,WMS!$E$3:$U$3000,17,0))</f>
        <v>A45-103</v>
      </c>
      <c r="O1278" s="29">
        <f t="shared" si="189"/>
        <v>58.8</v>
      </c>
      <c r="P1278" s="29">
        <f t="shared" si="190"/>
        <v>0.75599999999999989</v>
      </c>
      <c r="Q1278" s="26" t="str">
        <f>IF(G1278="","",VLOOKUP(G1278,WMS!$E$3:$G$3000,2,FALSE))</f>
        <v>KAS19011804</v>
      </c>
      <c r="R1278" s="26" t="str">
        <f>IF(G1278="","",VLOOKUP(G1278,WMS!$E$3:$G$3000,3,FALSE))</f>
        <v>KAS1901180401</v>
      </c>
      <c r="S1278" s="17" t="str">
        <f>IF(R1278="","",VLOOKUP(R1278,CUSTOMS!$E$3:$N$2548,2,FALSE))</f>
        <v>9503002100</v>
      </c>
      <c r="T1278" s="17" t="str">
        <f>IF(R1278="","",VLOOKUP(R1278,CUSTOMS!$E$3:$N$2548,3,FALSE))</f>
        <v>布绒填充玩具：动物</v>
      </c>
      <c r="U1278" s="18">
        <f t="shared" si="191"/>
        <v>504</v>
      </c>
      <c r="V1278" s="18" t="str">
        <f>IF(R1278="","",VLOOKUP(R1278,CUSTOMS!$E$3:$N$2548,5,FALSE))</f>
        <v>个</v>
      </c>
      <c r="W1278" s="33">
        <f>IF(R1278="","",VLOOKUP(R1278,CUSTOMS!$E$3:$N$2548,6,FALSE))</f>
        <v>1</v>
      </c>
      <c r="X1278" s="33">
        <f t="shared" si="192"/>
        <v>504</v>
      </c>
      <c r="Y1278" s="18" t="str">
        <f>IF(R1278="","",VLOOKUP(R1278,CUSTOMS!$E$3:$N$2548,8,FALSE))</f>
        <v>美元</v>
      </c>
      <c r="Z1278" s="18" t="str">
        <f>IF(R1278="","",VLOOKUP(R1278,CUSTOMS!$E$3:$N$2548,9,FALSE))</f>
        <v>中国</v>
      </c>
      <c r="AA1278" s="18" t="str">
        <f>IF(R1278="","",VLOOKUP(R1278,CUSTOMS!$E$3:$N$2548,10,FALSE))</f>
        <v>美国</v>
      </c>
      <c r="AB1278" s="33">
        <f>IF(R1278="","",VLOOKUP(G1278,WMS!$E$3:$T$3000,15,FALSE))</f>
        <v>7.9365079365079361E-2</v>
      </c>
      <c r="AC1278" s="33">
        <f t="shared" si="193"/>
        <v>40</v>
      </c>
      <c r="AD1278" s="33" t="str">
        <f>IF(S1278="","",VLOOKUP(S1278,海关监管条件!$A$1:$B$3000,2,FALSE))</f>
        <v>A</v>
      </c>
    </row>
    <row r="1279" spans="1:31">
      <c r="A1279" s="2">
        <v>43695</v>
      </c>
      <c r="B1279" s="2">
        <v>43700</v>
      </c>
      <c r="C1279" s="2" t="s">
        <v>4430</v>
      </c>
      <c r="D1279" s="3" t="s">
        <v>1070</v>
      </c>
      <c r="E1279" s="3" t="s">
        <v>3333</v>
      </c>
      <c r="F1279" s="3" t="s">
        <v>4443</v>
      </c>
      <c r="G1279" s="17" t="str">
        <f t="shared" si="187"/>
        <v>KG-ARI-1812-00048-01331/42558408</v>
      </c>
      <c r="H1279" s="18">
        <f>IF(G1279="","",VLOOKUP(G1279,WMS!$E$3:$Q$3000,7,FALSE))</f>
        <v>6</v>
      </c>
      <c r="I1279" s="18">
        <f>IF(G1279="","",VLOOKUP(G1279,WMS!$E$3:$Q$3000,8,FALSE))</f>
        <v>0.65</v>
      </c>
      <c r="J1279" s="18">
        <f>IF(G1279="","",VLOOKUP(G1279,WMS!$E$3:$Q$3000,13,FALSE))</f>
        <v>7.0000000000000001E-3</v>
      </c>
      <c r="K1279" s="26" t="b">
        <f t="shared" si="188"/>
        <v>1</v>
      </c>
      <c r="L1279" s="7">
        <v>84</v>
      </c>
      <c r="M1279" s="27">
        <f>IF(G1279="","",VLOOKUP(G1279,WMS!$E$3:$U$3000,7,0)*L1279)</f>
        <v>504</v>
      </c>
      <c r="N1279" s="28" t="str">
        <f>IF(G1279="","",VLOOKUP(G1279,WMS!$E$3:$U$3000,17,0))</f>
        <v>A45-103</v>
      </c>
      <c r="O1279" s="29">
        <f t="shared" si="189"/>
        <v>54.6</v>
      </c>
      <c r="P1279" s="29">
        <f t="shared" si="190"/>
        <v>0.58799999999999997</v>
      </c>
      <c r="Q1279" s="26" t="str">
        <f>IF(G1279="","",VLOOKUP(G1279,WMS!$E$3:$G$3000,2,FALSE))</f>
        <v>KAS19011804</v>
      </c>
      <c r="R1279" s="26" t="str">
        <f>IF(G1279="","",VLOOKUP(G1279,WMS!$E$3:$G$3000,3,FALSE))</f>
        <v>KAS1901180402</v>
      </c>
      <c r="S1279" s="17" t="str">
        <f>IF(R1279="","",VLOOKUP(R1279,CUSTOMS!$E$3:$N$2548,2,FALSE))</f>
        <v>9503008900</v>
      </c>
      <c r="T1279" s="17" t="str">
        <f>IF(R1279="","",VLOOKUP(R1279,CUSTOMS!$E$3:$N$2548,3,FALSE))</f>
        <v>儿童玩具方巾</v>
      </c>
      <c r="U1279" s="18">
        <f t="shared" si="191"/>
        <v>504</v>
      </c>
      <c r="V1279" s="18" t="str">
        <f>IF(R1279="","",VLOOKUP(R1279,CUSTOMS!$E$3:$N$2548,5,FALSE))</f>
        <v>个</v>
      </c>
      <c r="W1279" s="33">
        <f>IF(R1279="","",VLOOKUP(R1279,CUSTOMS!$E$3:$N$2548,6,FALSE))</f>
        <v>1</v>
      </c>
      <c r="X1279" s="33">
        <f t="shared" si="192"/>
        <v>504</v>
      </c>
      <c r="Y1279" s="18" t="str">
        <f>IF(R1279="","",VLOOKUP(R1279,CUSTOMS!$E$3:$N$2548,8,FALSE))</f>
        <v>美元</v>
      </c>
      <c r="Z1279" s="18" t="str">
        <f>IF(R1279="","",VLOOKUP(R1279,CUSTOMS!$E$3:$N$2548,9,FALSE))</f>
        <v>中国</v>
      </c>
      <c r="AA1279" s="18" t="str">
        <f>IF(R1279="","",VLOOKUP(R1279,CUSTOMS!$E$3:$N$2548,10,FALSE))</f>
        <v>美国</v>
      </c>
      <c r="AB1279" s="33">
        <f>IF(R1279="","",VLOOKUP(G1279,WMS!$E$3:$T$3000,15,FALSE))</f>
        <v>7.7380952380952384E-2</v>
      </c>
      <c r="AC1279" s="33">
        <f t="shared" si="193"/>
        <v>39</v>
      </c>
      <c r="AD1279" s="33" t="str">
        <f>IF(S1279="","",VLOOKUP(S1279,海关监管条件!$A$1:$B$3000,2,FALSE))</f>
        <v xml:space="preserve">A </v>
      </c>
    </row>
    <row r="1280" spans="1:31">
      <c r="A1280" s="2">
        <v>43695</v>
      </c>
      <c r="B1280" s="2">
        <v>43700</v>
      </c>
      <c r="C1280" s="2" t="s">
        <v>4430</v>
      </c>
      <c r="D1280" s="40" t="s">
        <v>1070</v>
      </c>
      <c r="E1280" s="40" t="s">
        <v>3333</v>
      </c>
      <c r="F1280" s="40" t="s">
        <v>4196</v>
      </c>
      <c r="G1280" s="17" t="str">
        <f t="shared" si="187"/>
        <v>KG-ARI-1812-00048-01331/42629337</v>
      </c>
      <c r="H1280" s="18">
        <f>IF(G1280="","",VLOOKUP(G1280,WMS!$E$3:$Q$3000,7,FALSE))</f>
        <v>4</v>
      </c>
      <c r="I1280" s="18">
        <f>IF(G1280="","",VLOOKUP(G1280,WMS!$E$3:$Q$3000,8,FALSE))</f>
        <v>1.1000000000000001</v>
      </c>
      <c r="J1280" s="18">
        <f>IF(G1280="","",VLOOKUP(G1280,WMS!$E$3:$Q$3000,13,FALSE))</f>
        <v>1.0999999999999999E-2</v>
      </c>
      <c r="K1280" s="26" t="b">
        <f t="shared" si="188"/>
        <v>1</v>
      </c>
      <c r="L1280" s="7">
        <v>125</v>
      </c>
      <c r="M1280" s="27">
        <f>IF(G1280="","",VLOOKUP(G1280,WMS!$E$3:$U$3000,7,0)*L1280)</f>
        <v>500</v>
      </c>
      <c r="N1280" s="28" t="str">
        <f>IF(G1280="","",VLOOKUP(G1280,WMS!$E$3:$U$3000,17,0))</f>
        <v>A23-204</v>
      </c>
      <c r="O1280" s="29">
        <f t="shared" si="189"/>
        <v>137.5</v>
      </c>
      <c r="P1280" s="29">
        <f t="shared" si="190"/>
        <v>1.375</v>
      </c>
      <c r="Q1280" s="26" t="str">
        <f>IF(G1280="","",VLOOKUP(G1280,WMS!$E$3:$G$3000,2,FALSE))</f>
        <v>KAS19011804</v>
      </c>
      <c r="R1280" s="26" t="str">
        <f>IF(G1280="","",VLOOKUP(G1280,WMS!$E$3:$G$3000,3,FALSE))</f>
        <v>KAS1901180403</v>
      </c>
      <c r="S1280" s="17" t="str">
        <f>IF(R1280="","",VLOOKUP(R1280,CUSTOMS!$E$3:$N$2548,2,FALSE))</f>
        <v>9503002100</v>
      </c>
      <c r="T1280" s="17" t="str">
        <f>IF(R1280="","",VLOOKUP(R1280,CUSTOMS!$E$3:$N$2548,3,FALSE))</f>
        <v>动物玩偶：狐狸</v>
      </c>
      <c r="U1280" s="18">
        <f t="shared" si="191"/>
        <v>500</v>
      </c>
      <c r="V1280" s="18" t="str">
        <f>IF(R1280="","",VLOOKUP(R1280,CUSTOMS!$E$3:$N$2548,5,FALSE))</f>
        <v>个</v>
      </c>
      <c r="W1280" s="33">
        <f>IF(R1280="","",VLOOKUP(R1280,CUSTOMS!$E$3:$N$2548,6,FALSE))</f>
        <v>2</v>
      </c>
      <c r="X1280" s="33">
        <f t="shared" si="192"/>
        <v>1000</v>
      </c>
      <c r="Y1280" s="18" t="str">
        <f>IF(R1280="","",VLOOKUP(R1280,CUSTOMS!$E$3:$N$2548,8,FALSE))</f>
        <v>美元</v>
      </c>
      <c r="Z1280" s="18" t="str">
        <f>IF(R1280="","",VLOOKUP(R1280,CUSTOMS!$E$3:$N$2548,9,FALSE))</f>
        <v>中国</v>
      </c>
      <c r="AA1280" s="18" t="str">
        <f>IF(R1280="","",VLOOKUP(R1280,CUSTOMS!$E$3:$N$2548,10,FALSE))</f>
        <v>美国</v>
      </c>
      <c r="AB1280" s="33">
        <f>IF(R1280="","",VLOOKUP(G1280,WMS!$E$3:$T$3000,15,FALSE))</f>
        <v>0.20599999999999999</v>
      </c>
      <c r="AC1280" s="33">
        <f t="shared" si="193"/>
        <v>103</v>
      </c>
      <c r="AD1280" s="33" t="str">
        <f>IF(S1280="","",VLOOKUP(S1280,海关监管条件!$A$1:$B$3000,2,FALSE))</f>
        <v>A</v>
      </c>
      <c r="AE1280" s="41" t="s">
        <v>4431</v>
      </c>
    </row>
    <row r="1281" spans="1:30">
      <c r="A1281" s="2">
        <v>43695</v>
      </c>
      <c r="B1281" s="2">
        <v>43700</v>
      </c>
      <c r="C1281" s="2" t="s">
        <v>4430</v>
      </c>
      <c r="D1281" s="3" t="s">
        <v>844</v>
      </c>
      <c r="E1281" s="3" t="s">
        <v>3205</v>
      </c>
      <c r="F1281" s="3" t="s">
        <v>4444</v>
      </c>
      <c r="G1281" s="17" t="str">
        <f t="shared" si="187"/>
        <v>KG-ARI-1812-00048-01474/42428527</v>
      </c>
      <c r="H1281" s="18">
        <f>IF(G1281="","",VLOOKUP(G1281,WMS!$E$3:$Q$3000,7,FALSE))</f>
        <v>6</v>
      </c>
      <c r="I1281" s="18">
        <f>IF(G1281="","",VLOOKUP(G1281,WMS!$E$3:$Q$3000,8,FALSE))</f>
        <v>1.6</v>
      </c>
      <c r="J1281" s="18">
        <f>IF(G1281="","",VLOOKUP(G1281,WMS!$E$3:$Q$3000,13,FALSE))</f>
        <v>1.7000000000000001E-2</v>
      </c>
      <c r="K1281" s="26" t="b">
        <f t="shared" si="188"/>
        <v>1</v>
      </c>
      <c r="L1281" s="7">
        <v>20</v>
      </c>
      <c r="M1281" s="27">
        <f>IF(G1281="","",VLOOKUP(G1281,WMS!$E$3:$U$3000,7,0)*L1281)</f>
        <v>120</v>
      </c>
      <c r="N1281" s="28" t="str">
        <f>IF(G1281="","",VLOOKUP(G1281,WMS!$E$3:$U$3000,17,0))</f>
        <v>A12-103</v>
      </c>
      <c r="O1281" s="29">
        <f t="shared" si="189"/>
        <v>32</v>
      </c>
      <c r="P1281" s="29">
        <f t="shared" si="190"/>
        <v>0.34</v>
      </c>
      <c r="Q1281" s="26" t="str">
        <f>IF(G1281="","",VLOOKUP(G1281,WMS!$E$3:$G$3000,2,FALSE))</f>
        <v>KAS19010402</v>
      </c>
      <c r="R1281" s="26" t="str">
        <f>IF(G1281="","",VLOOKUP(G1281,WMS!$E$3:$G$3000,3,FALSE))</f>
        <v>KAS1901040206</v>
      </c>
      <c r="S1281" s="17" t="str">
        <f>IF(R1281="","",VLOOKUP(R1281,CUSTOMS!$E$3:$N$2548,2,FALSE))</f>
        <v>9503008900</v>
      </c>
      <c r="T1281" s="17" t="str">
        <f>IF(R1281="","",VLOOKUP(R1281,CUSTOMS!$E$3:$N$2548,3,FALSE))</f>
        <v>塑胶吹泡玩具</v>
      </c>
      <c r="U1281" s="18">
        <f t="shared" si="191"/>
        <v>120</v>
      </c>
      <c r="V1281" s="18" t="str">
        <f>IF(R1281="","",VLOOKUP(R1281,CUSTOMS!$E$3:$N$2548,5,FALSE))</f>
        <v>个</v>
      </c>
      <c r="W1281" s="33">
        <f>IF(R1281="","",VLOOKUP(R1281,CUSTOMS!$E$3:$N$2548,6,FALSE))</f>
        <v>7</v>
      </c>
      <c r="X1281" s="33">
        <f t="shared" si="192"/>
        <v>840</v>
      </c>
      <c r="Y1281" s="18" t="str">
        <f>IF(R1281="","",VLOOKUP(R1281,CUSTOMS!$E$3:$N$2548,8,FALSE))</f>
        <v>港币</v>
      </c>
      <c r="Z1281" s="18" t="str">
        <f>IF(R1281="","",VLOOKUP(R1281,CUSTOMS!$E$3:$N$2548,9,FALSE))</f>
        <v>中国</v>
      </c>
      <c r="AA1281" s="18" t="str">
        <f>IF(R1281="","",VLOOKUP(R1281,CUSTOMS!$E$3:$N$2548,10,FALSE))</f>
        <v>美国</v>
      </c>
      <c r="AB1281" s="33">
        <f>IF(R1281="","",VLOOKUP(G1281,WMS!$E$3:$T$3000,15,FALSE))</f>
        <v>0.22500000000000001</v>
      </c>
      <c r="AC1281" s="33">
        <f t="shared" si="193"/>
        <v>27</v>
      </c>
      <c r="AD1281" s="33" t="str">
        <f>IF(S1281="","",VLOOKUP(S1281,海关监管条件!$A$1:$B$3000,2,FALSE))</f>
        <v xml:space="preserve">A </v>
      </c>
    </row>
    <row r="1282" spans="1:30">
      <c r="A1282" s="2">
        <v>43695</v>
      </c>
      <c r="B1282" s="2">
        <v>43700</v>
      </c>
      <c r="C1282" s="2" t="s">
        <v>4430</v>
      </c>
      <c r="D1282" s="3" t="s">
        <v>1659</v>
      </c>
      <c r="E1282" s="3" t="s">
        <v>3647</v>
      </c>
      <c r="F1282" s="3" t="s">
        <v>4445</v>
      </c>
      <c r="G1282" s="17" t="str">
        <f t="shared" si="187"/>
        <v>KG-ARI-1903-00107-02382/42616467</v>
      </c>
      <c r="H1282" s="18">
        <f>IF(G1282="","",VLOOKUP(G1282,WMS!$E$3:$Q$3000,7,FALSE))</f>
        <v>6</v>
      </c>
      <c r="I1282" s="18">
        <f>IF(G1282="","",VLOOKUP(G1282,WMS!$E$3:$Q$3000,8,FALSE))</f>
        <v>4.5</v>
      </c>
      <c r="J1282" s="18">
        <f>IF(G1282="","",VLOOKUP(G1282,WMS!$E$3:$Q$3000,13,FALSE))</f>
        <v>3.6999999999999998E-2</v>
      </c>
      <c r="K1282" s="26" t="b">
        <f t="shared" si="188"/>
        <v>1</v>
      </c>
      <c r="L1282" s="7">
        <v>10</v>
      </c>
      <c r="M1282" s="27">
        <f>IF(G1282="","",VLOOKUP(G1282,WMS!$E$3:$U$3000,7,0)*L1282)</f>
        <v>60</v>
      </c>
      <c r="N1282" s="28" t="str">
        <f>IF(G1282="","",VLOOKUP(G1282,WMS!$E$3:$U$3000,17,0))</f>
        <v>A42-203</v>
      </c>
      <c r="O1282" s="29">
        <f t="shared" si="189"/>
        <v>45</v>
      </c>
      <c r="P1282" s="29">
        <f t="shared" si="190"/>
        <v>0.37</v>
      </c>
      <c r="Q1282" s="26" t="str">
        <f>IF(G1282="","",VLOOKUP(G1282,WMS!$E$3:$G$3000,2,FALSE))</f>
        <v>KAS19041612</v>
      </c>
      <c r="R1282" s="26" t="str">
        <f>IF(G1282="","",VLOOKUP(G1282,WMS!$E$3:$G$3000,3,FALSE))</f>
        <v>KAS1904161203</v>
      </c>
      <c r="S1282" s="17" t="str">
        <f>IF(R1282="","",VLOOKUP(R1282,CUSTOMS!$E$3:$N$2548,2,FALSE))</f>
        <v>8423100000</v>
      </c>
      <c r="T1282" s="17" t="str">
        <f>IF(R1282="","",VLOOKUP(R1282,CUSTOMS!$E$3:$N$2548,3,FALSE))</f>
        <v>厨房秤</v>
      </c>
      <c r="U1282" s="18">
        <f t="shared" si="191"/>
        <v>60</v>
      </c>
      <c r="V1282" s="18" t="str">
        <f>IF(R1282="","",VLOOKUP(R1282,CUSTOMS!$E$3:$N$2548,5,FALSE))</f>
        <v>台</v>
      </c>
      <c r="W1282" s="33">
        <f>IF(R1282="","",VLOOKUP(R1282,CUSTOMS!$E$3:$N$2548,6,FALSE))</f>
        <v>5.8</v>
      </c>
      <c r="X1282" s="33">
        <f t="shared" si="192"/>
        <v>348</v>
      </c>
      <c r="Y1282" s="18" t="str">
        <f>IF(R1282="","",VLOOKUP(R1282,CUSTOMS!$E$3:$N$2548,8,FALSE))</f>
        <v>美元</v>
      </c>
      <c r="Z1282" s="18" t="str">
        <f>IF(R1282="","",VLOOKUP(R1282,CUSTOMS!$E$3:$N$2548,9,FALSE))</f>
        <v>中国</v>
      </c>
      <c r="AA1282" s="18" t="str">
        <f>IF(R1282="","",VLOOKUP(R1282,CUSTOMS!$E$3:$N$2548,10,FALSE))</f>
        <v>美国</v>
      </c>
      <c r="AB1282" s="33">
        <f>IF(R1282="","",VLOOKUP(G1282,WMS!$E$3:$T$3000,15,FALSE))</f>
        <v>0.53333333333333333</v>
      </c>
      <c r="AC1282" s="33">
        <f t="shared" si="193"/>
        <v>32</v>
      </c>
      <c r="AD1282" s="33" t="str">
        <f>IF(S1282="","",VLOOKUP(S1282,海关监管条件!$A$1:$B$3000,2,FALSE))</f>
        <v xml:space="preserve">无 </v>
      </c>
    </row>
    <row r="1283" spans="1:30">
      <c r="A1283" s="2">
        <v>43695</v>
      </c>
      <c r="B1283" s="2">
        <v>43700</v>
      </c>
      <c r="C1283" s="2" t="s">
        <v>4430</v>
      </c>
      <c r="D1283" s="3" t="s">
        <v>1659</v>
      </c>
      <c r="E1283" s="3" t="s">
        <v>3647</v>
      </c>
      <c r="F1283" s="3" t="s">
        <v>4446</v>
      </c>
      <c r="G1283" s="17" t="str">
        <f t="shared" si="187"/>
        <v>KG-ARI-1903-00107-02382/42616597</v>
      </c>
      <c r="H1283" s="18">
        <f>IF(G1283="","",VLOOKUP(G1283,WMS!$E$3:$Q$3000,7,FALSE))</f>
        <v>6</v>
      </c>
      <c r="I1283" s="18">
        <f>IF(G1283="","",VLOOKUP(G1283,WMS!$E$3:$Q$3000,8,FALSE))</f>
        <v>5.0999999999999996</v>
      </c>
      <c r="J1283" s="18">
        <f>IF(G1283="","",VLOOKUP(G1283,WMS!$E$3:$Q$3000,13,FALSE))</f>
        <v>1.6E-2</v>
      </c>
      <c r="K1283" s="26" t="b">
        <f t="shared" si="188"/>
        <v>1</v>
      </c>
      <c r="L1283" s="7">
        <v>10</v>
      </c>
      <c r="M1283" s="27">
        <f>IF(G1283="","",VLOOKUP(G1283,WMS!$E$3:$U$3000,7,0)*L1283)</f>
        <v>60</v>
      </c>
      <c r="N1283" s="28" t="str">
        <f>IF(G1283="","",VLOOKUP(G1283,WMS!$E$3:$U$3000,17,0))</f>
        <v>A45-103</v>
      </c>
      <c r="O1283" s="29">
        <f t="shared" si="189"/>
        <v>51</v>
      </c>
      <c r="P1283" s="29">
        <f t="shared" si="190"/>
        <v>0.16</v>
      </c>
      <c r="Q1283" s="26" t="str">
        <f>IF(G1283="","",VLOOKUP(G1283,WMS!$E$3:$G$3000,2,FALSE))</f>
        <v>KAS19041612</v>
      </c>
      <c r="R1283" s="26" t="str">
        <f>IF(G1283="","",VLOOKUP(G1283,WMS!$E$3:$G$3000,3,FALSE))</f>
        <v>KAS1904161201</v>
      </c>
      <c r="S1283" s="17" t="str">
        <f>IF(R1283="","",VLOOKUP(R1283,CUSTOMS!$E$3:$N$2548,2,FALSE))</f>
        <v>8423100000</v>
      </c>
      <c r="T1283" s="17" t="str">
        <f>IF(R1283="","",VLOOKUP(R1283,CUSTOMS!$E$3:$N$2548,3,FALSE))</f>
        <v>厨房秤</v>
      </c>
      <c r="U1283" s="18">
        <f t="shared" si="191"/>
        <v>60</v>
      </c>
      <c r="V1283" s="18" t="str">
        <f>IF(R1283="","",VLOOKUP(R1283,CUSTOMS!$E$3:$N$2548,5,FALSE))</f>
        <v>台</v>
      </c>
      <c r="W1283" s="33">
        <f>IF(R1283="","",VLOOKUP(R1283,CUSTOMS!$E$3:$N$2548,6,FALSE))</f>
        <v>4.22</v>
      </c>
      <c r="X1283" s="33">
        <f t="shared" si="192"/>
        <v>253.2</v>
      </c>
      <c r="Y1283" s="18" t="str">
        <f>IF(R1283="","",VLOOKUP(R1283,CUSTOMS!$E$3:$N$2548,8,FALSE))</f>
        <v>美元</v>
      </c>
      <c r="Z1283" s="18" t="str">
        <f>IF(R1283="","",VLOOKUP(R1283,CUSTOMS!$E$3:$N$2548,9,FALSE))</f>
        <v>中国</v>
      </c>
      <c r="AA1283" s="18" t="str">
        <f>IF(R1283="","",VLOOKUP(R1283,CUSTOMS!$E$3:$N$2548,10,FALSE))</f>
        <v>美国</v>
      </c>
      <c r="AB1283" s="33">
        <f>IF(R1283="","",VLOOKUP(G1283,WMS!$E$3:$T$3000,15,FALSE))</f>
        <v>0.6333333333333333</v>
      </c>
      <c r="AC1283" s="33">
        <f t="shared" si="193"/>
        <v>38</v>
      </c>
      <c r="AD1283" s="33" t="str">
        <f>IF(S1283="","",VLOOKUP(S1283,海关监管条件!$A$1:$B$3000,2,FALSE))</f>
        <v xml:space="preserve">无 </v>
      </c>
    </row>
    <row r="1284" spans="1:30">
      <c r="A1284" s="2">
        <v>43695</v>
      </c>
      <c r="B1284" s="2">
        <v>43700</v>
      </c>
      <c r="C1284" s="2" t="s">
        <v>4430</v>
      </c>
      <c r="D1284" s="3" t="s">
        <v>1589</v>
      </c>
      <c r="E1284" s="3" t="s">
        <v>3602</v>
      </c>
      <c r="F1284" s="3" t="s">
        <v>3603</v>
      </c>
      <c r="G1284" s="17" t="str">
        <f t="shared" si="187"/>
        <v>KG-ARI-1903-00107-02413/42475200</v>
      </c>
      <c r="H1284" s="18">
        <f>IF(G1284="","",VLOOKUP(G1284,WMS!$E$3:$Q$3000,7,FALSE))</f>
        <v>6</v>
      </c>
      <c r="I1284" s="18">
        <f>IF(G1284="","",VLOOKUP(G1284,WMS!$E$3:$Q$3000,8,FALSE))</f>
        <v>7.84</v>
      </c>
      <c r="J1284" s="18">
        <f>IF(G1284="","",VLOOKUP(G1284,WMS!$E$3:$Q$3000,13,FALSE))</f>
        <v>0.11</v>
      </c>
      <c r="K1284" s="26" t="b">
        <f t="shared" si="188"/>
        <v>1</v>
      </c>
      <c r="L1284" s="7">
        <v>10</v>
      </c>
      <c r="M1284" s="27">
        <f>IF(G1284="","",VLOOKUP(G1284,WMS!$E$3:$U$3000,7,0)*L1284)</f>
        <v>60</v>
      </c>
      <c r="N1284" s="28" t="str">
        <f>IF(G1284="","",VLOOKUP(G1284,WMS!$E$3:$U$3000,17,0))</f>
        <v>A36-303</v>
      </c>
      <c r="O1284" s="29">
        <f t="shared" si="189"/>
        <v>78.400000000000006</v>
      </c>
      <c r="P1284" s="29">
        <f t="shared" si="190"/>
        <v>1.1000000000000001</v>
      </c>
      <c r="Q1284" s="26" t="str">
        <f>IF(G1284="","",VLOOKUP(G1284,WMS!$E$3:$G$3000,2,FALSE))</f>
        <v>KAS19040304</v>
      </c>
      <c r="R1284" s="26" t="str">
        <f>IF(G1284="","",VLOOKUP(G1284,WMS!$E$3:$G$3000,3,FALSE))</f>
        <v>KAS1904030401</v>
      </c>
      <c r="S1284" s="17" t="str">
        <f>IF(R1284="","",VLOOKUP(R1284,CUSTOMS!$E$3:$N$2548,2,FALSE))</f>
        <v>3918909000</v>
      </c>
      <c r="T1284" s="17" t="str">
        <f>IF(R1284="","",VLOOKUP(R1284,CUSTOMS!$E$3:$N$2548,3,FALSE))</f>
        <v>EVA地墊</v>
      </c>
      <c r="U1284" s="18">
        <f t="shared" si="191"/>
        <v>70.400000000000006</v>
      </c>
      <c r="V1284" s="18" t="str">
        <f>IF(R1284="","",VLOOKUP(R1284,CUSTOMS!$E$3:$N$2548,5,FALSE))</f>
        <v>千克</v>
      </c>
      <c r="W1284" s="33">
        <f>IF(R1284="","",VLOOKUP(R1284,CUSTOMS!$E$3:$N$2548,6,FALSE))</f>
        <v>10</v>
      </c>
      <c r="X1284" s="33">
        <f t="shared" si="192"/>
        <v>704</v>
      </c>
      <c r="Y1284" s="18" t="str">
        <f>IF(R1284="","",VLOOKUP(R1284,CUSTOMS!$E$3:$N$2548,8,FALSE))</f>
        <v>港币</v>
      </c>
      <c r="Z1284" s="18" t="str">
        <f>IF(R1284="","",VLOOKUP(R1284,CUSTOMS!$E$3:$N$2548,9,FALSE))</f>
        <v>中国</v>
      </c>
      <c r="AA1284" s="18" t="str">
        <f>IF(R1284="","",VLOOKUP(R1284,CUSTOMS!$E$3:$N$2548,10,FALSE))</f>
        <v>美国</v>
      </c>
      <c r="AB1284" s="33">
        <f>IF(R1284="","",VLOOKUP(G1284,WMS!$E$3:$T$3000,15,FALSE))</f>
        <v>1.1733333333333333</v>
      </c>
      <c r="AC1284" s="33">
        <f t="shared" si="193"/>
        <v>70.400000000000006</v>
      </c>
      <c r="AD1284" s="33" t="str">
        <f>IF(S1284="","",VLOOKUP(S1284,海关监管条件!$A$1:$B$3000,2,FALSE))</f>
        <v>无</v>
      </c>
    </row>
    <row r="1285" spans="1:30">
      <c r="A1285" s="2">
        <v>43695</v>
      </c>
      <c r="B1285" s="2">
        <v>43700</v>
      </c>
      <c r="C1285" s="2" t="s">
        <v>4430</v>
      </c>
      <c r="D1285" s="3" t="s">
        <v>1523</v>
      </c>
      <c r="E1285" s="3" t="s">
        <v>3561</v>
      </c>
      <c r="F1285" s="3" t="s">
        <v>4447</v>
      </c>
      <c r="G1285" s="17" t="str">
        <f t="shared" si="187"/>
        <v>KG-ARI-1903-00107-02421/42551362</v>
      </c>
      <c r="H1285" s="18">
        <f>IF(G1285="","",VLOOKUP(G1285,WMS!$E$3:$Q$3000,7,FALSE))</f>
        <v>12</v>
      </c>
      <c r="I1285" s="18">
        <f>IF(G1285="","",VLOOKUP(G1285,WMS!$E$3:$Q$3000,8,FALSE))</f>
        <v>2.9</v>
      </c>
      <c r="J1285" s="18">
        <f>IF(G1285="","",VLOOKUP(G1285,WMS!$E$3:$Q$3000,13,FALSE))</f>
        <v>2.3E-2</v>
      </c>
      <c r="K1285" s="26" t="b">
        <f t="shared" si="188"/>
        <v>1</v>
      </c>
      <c r="L1285" s="7">
        <v>2</v>
      </c>
      <c r="M1285" s="27">
        <f>IF(G1285="","",VLOOKUP(G1285,WMS!$E$3:$U$3000,7,0)*L1285)</f>
        <v>24</v>
      </c>
      <c r="N1285" s="28" t="str">
        <f>IF(G1285="","",VLOOKUP(G1285,WMS!$E$3:$U$3000,17,0))</f>
        <v>A20-103</v>
      </c>
      <c r="O1285" s="29">
        <f t="shared" si="189"/>
        <v>5.8</v>
      </c>
      <c r="P1285" s="29">
        <f t="shared" si="190"/>
        <v>4.5999999999999999E-2</v>
      </c>
      <c r="Q1285" s="26" t="str">
        <f>IF(G1285="","",VLOOKUP(G1285,WMS!$E$3:$G$3000,2,FALSE))</f>
        <v>KAS19032806</v>
      </c>
      <c r="R1285" s="26" t="str">
        <f>IF(G1285="","",VLOOKUP(G1285,WMS!$E$3:$G$3000,3,FALSE))</f>
        <v>KAS1903280601</v>
      </c>
      <c r="S1285" s="17" t="str">
        <f>IF(R1285="","",VLOOKUP(R1285,CUSTOMS!$E$3:$N$2548,2,FALSE))</f>
        <v>9503008900</v>
      </c>
      <c r="T1285" s="17" t="str">
        <f>IF(R1285="","",VLOOKUP(R1285,CUSTOMS!$E$3:$N$2548,3,FALSE))</f>
        <v>塑㬵五金玩具套装</v>
      </c>
      <c r="U1285" s="18">
        <f t="shared" si="191"/>
        <v>3.2</v>
      </c>
      <c r="V1285" s="18" t="str">
        <f>IF(R1285="","",VLOOKUP(R1285,CUSTOMS!$E$3:$N$2548,5,FALSE))</f>
        <v>千克</v>
      </c>
      <c r="W1285" s="33">
        <f>IF(R1285="","",VLOOKUP(R1285,CUSTOMS!$E$3:$N$2548,6,FALSE))</f>
        <v>43</v>
      </c>
      <c r="X1285" s="33">
        <f t="shared" si="192"/>
        <v>137.6</v>
      </c>
      <c r="Y1285" s="18" t="str">
        <f>IF(R1285="","",VLOOKUP(R1285,CUSTOMS!$E$3:$N$2548,8,FALSE))</f>
        <v>港币</v>
      </c>
      <c r="Z1285" s="18" t="str">
        <f>IF(R1285="","",VLOOKUP(R1285,CUSTOMS!$E$3:$N$2548,9,FALSE))</f>
        <v>中国</v>
      </c>
      <c r="AA1285" s="18" t="str">
        <f>IF(R1285="","",VLOOKUP(R1285,CUSTOMS!$E$3:$N$2548,10,FALSE))</f>
        <v>美国</v>
      </c>
      <c r="AB1285" s="33">
        <f>IF(R1285="","",VLOOKUP(G1285,WMS!$E$3:$T$3000,15,FALSE))</f>
        <v>0.13333333333333333</v>
      </c>
      <c r="AC1285" s="33">
        <f t="shared" si="193"/>
        <v>3.2</v>
      </c>
      <c r="AD1285" s="33" t="str">
        <f>IF(S1285="","",VLOOKUP(S1285,海关监管条件!$A$1:$B$3000,2,FALSE))</f>
        <v xml:space="preserve">A </v>
      </c>
    </row>
    <row r="1286" spans="1:30">
      <c r="A1286" s="2">
        <v>43695</v>
      </c>
      <c r="B1286" s="2">
        <v>43700</v>
      </c>
      <c r="C1286" s="2" t="s">
        <v>4430</v>
      </c>
      <c r="D1286" s="3" t="s">
        <v>1523</v>
      </c>
      <c r="E1286" s="3" t="s">
        <v>3561</v>
      </c>
      <c r="F1286" s="3" t="s">
        <v>4448</v>
      </c>
      <c r="G1286" s="17" t="str">
        <f t="shared" si="187"/>
        <v>KG-ARI-1903-00107-02421/42551409</v>
      </c>
      <c r="H1286" s="18">
        <f>IF(G1286="","",VLOOKUP(G1286,WMS!$E$3:$Q$3000,7,FALSE))</f>
        <v>12</v>
      </c>
      <c r="I1286" s="18">
        <f>IF(G1286="","",VLOOKUP(G1286,WMS!$E$3:$Q$3000,8,FALSE))</f>
        <v>1.8</v>
      </c>
      <c r="J1286" s="18">
        <f>IF(G1286="","",VLOOKUP(G1286,WMS!$E$3:$Q$3000,13,FALSE))</f>
        <v>1.0999999999999999E-2</v>
      </c>
      <c r="K1286" s="26" t="b">
        <f t="shared" si="188"/>
        <v>1</v>
      </c>
      <c r="L1286" s="7">
        <v>4</v>
      </c>
      <c r="M1286" s="27">
        <f>IF(G1286="","",VLOOKUP(G1286,WMS!$E$3:$U$3000,7,0)*L1286)</f>
        <v>48</v>
      </c>
      <c r="N1286" s="28" t="str">
        <f>IF(G1286="","",VLOOKUP(G1286,WMS!$E$3:$U$3000,17,0))</f>
        <v>A20-103</v>
      </c>
      <c r="O1286" s="29">
        <f t="shared" si="189"/>
        <v>7.2</v>
      </c>
      <c r="P1286" s="29">
        <f t="shared" si="190"/>
        <v>4.3999999999999997E-2</v>
      </c>
      <c r="Q1286" s="26" t="str">
        <f>IF(G1286="","",VLOOKUP(G1286,WMS!$E$3:$G$3000,2,FALSE))</f>
        <v>KAS19032806</v>
      </c>
      <c r="R1286" s="26" t="str">
        <f>IF(G1286="","",VLOOKUP(G1286,WMS!$E$3:$G$3000,3,FALSE))</f>
        <v>KAS1903280602</v>
      </c>
      <c r="S1286" s="17" t="str">
        <f>IF(R1286="","",VLOOKUP(R1286,CUSTOMS!$E$3:$N$2548,2,FALSE))</f>
        <v>9503008900</v>
      </c>
      <c r="T1286" s="17" t="str">
        <f>IF(R1286="","",VLOOKUP(R1286,CUSTOMS!$E$3:$N$2548,3,FALSE))</f>
        <v>塑胶五金玩具车仔</v>
      </c>
      <c r="U1286" s="18">
        <f t="shared" si="191"/>
        <v>4</v>
      </c>
      <c r="V1286" s="18" t="str">
        <f>IF(R1286="","",VLOOKUP(R1286,CUSTOMS!$E$3:$N$2548,5,FALSE))</f>
        <v>千克</v>
      </c>
      <c r="W1286" s="33">
        <f>IF(R1286="","",VLOOKUP(R1286,CUSTOMS!$E$3:$N$2548,6,FALSE))</f>
        <v>44</v>
      </c>
      <c r="X1286" s="33">
        <f t="shared" si="192"/>
        <v>176</v>
      </c>
      <c r="Y1286" s="18" t="str">
        <f>IF(R1286="","",VLOOKUP(R1286,CUSTOMS!$E$3:$N$2548,8,FALSE))</f>
        <v>港币</v>
      </c>
      <c r="Z1286" s="18" t="str">
        <f>IF(R1286="","",VLOOKUP(R1286,CUSTOMS!$E$3:$N$2548,9,FALSE))</f>
        <v>中国</v>
      </c>
      <c r="AA1286" s="18" t="str">
        <f>IF(R1286="","",VLOOKUP(R1286,CUSTOMS!$E$3:$N$2548,10,FALSE))</f>
        <v>美国</v>
      </c>
      <c r="AB1286" s="33">
        <f>IF(R1286="","",VLOOKUP(G1286,WMS!$E$3:$T$3000,15,FALSE))</f>
        <v>8.3333333333333329E-2</v>
      </c>
      <c r="AC1286" s="33">
        <f t="shared" si="193"/>
        <v>4</v>
      </c>
      <c r="AD1286" s="33" t="str">
        <f>IF(S1286="","",VLOOKUP(S1286,海关监管条件!$A$1:$B$3000,2,FALSE))</f>
        <v xml:space="preserve">A </v>
      </c>
    </row>
    <row r="1287" spans="1:30">
      <c r="A1287" s="2">
        <v>43695</v>
      </c>
      <c r="B1287" s="2">
        <v>43700</v>
      </c>
      <c r="C1287" s="2" t="s">
        <v>4430</v>
      </c>
      <c r="D1287" s="3" t="s">
        <v>1624</v>
      </c>
      <c r="E1287" s="3" t="s">
        <v>3624</v>
      </c>
      <c r="F1287" s="3" t="s">
        <v>3627</v>
      </c>
      <c r="G1287" s="17" t="str">
        <f t="shared" si="187"/>
        <v>KG-ARI-1903-00107-02463/42409922</v>
      </c>
      <c r="H1287" s="18">
        <f>IF(G1287="","",VLOOKUP(G1287,WMS!$E$3:$Q$3000,7,FALSE))</f>
        <v>4</v>
      </c>
      <c r="I1287" s="18">
        <f>IF(G1287="","",VLOOKUP(G1287,WMS!$E$3:$Q$3000,8,FALSE))</f>
        <v>2.6</v>
      </c>
      <c r="J1287" s="18">
        <f>IF(G1287="","",VLOOKUP(G1287,WMS!$E$3:$Q$3000,13,FALSE))</f>
        <v>2.1999999999999999E-2</v>
      </c>
      <c r="K1287" s="26" t="b">
        <f t="shared" si="188"/>
        <v>1</v>
      </c>
      <c r="L1287" s="7">
        <v>5</v>
      </c>
      <c r="M1287" s="27">
        <f>IF(G1287="","",VLOOKUP(G1287,WMS!$E$3:$U$3000,7,0)*L1287)</f>
        <v>20</v>
      </c>
      <c r="N1287" s="28" t="str">
        <f>IF(G1287="","",VLOOKUP(G1287,WMS!$E$3:$U$3000,17,0))</f>
        <v>A13-103</v>
      </c>
      <c r="O1287" s="29">
        <f t="shared" si="189"/>
        <v>13</v>
      </c>
      <c r="P1287" s="29">
        <f t="shared" si="190"/>
        <v>0.10999999999999999</v>
      </c>
      <c r="Q1287" s="26" t="str">
        <f>IF(G1287="","",VLOOKUP(G1287,WMS!$E$3:$G$3000,2,FALSE))</f>
        <v>KAS19041604</v>
      </c>
      <c r="R1287" s="26" t="str">
        <f>IF(G1287="","",VLOOKUP(G1287,WMS!$E$3:$G$3000,3,FALSE))</f>
        <v>KAS1904160402</v>
      </c>
      <c r="S1287" s="17" t="str">
        <f>IF(R1287="","",VLOOKUP(R1287,CUSTOMS!$E$3:$N$2548,2,FALSE))</f>
        <v>9503008900</v>
      </c>
      <c r="T1287" s="17" t="str">
        <f>IF(R1287="","",VLOOKUP(R1287,CUSTOMS!$E$3:$N$2548,3,FALSE))</f>
        <v>塑料合金套装玩具</v>
      </c>
      <c r="U1287" s="18">
        <f t="shared" si="191"/>
        <v>20</v>
      </c>
      <c r="V1287" s="18" t="str">
        <f>IF(R1287="","",VLOOKUP(R1287,CUSTOMS!$E$3:$N$2548,5,FALSE))</f>
        <v>个</v>
      </c>
      <c r="W1287" s="33">
        <f>IF(R1287="","",VLOOKUP(R1287,CUSTOMS!$E$3:$N$2548,6,FALSE))</f>
        <v>1.5</v>
      </c>
      <c r="X1287" s="33">
        <f t="shared" si="192"/>
        <v>30</v>
      </c>
      <c r="Y1287" s="18" t="str">
        <f>IF(R1287="","",VLOOKUP(R1287,CUSTOMS!$E$3:$N$2548,8,FALSE))</f>
        <v>美元</v>
      </c>
      <c r="Z1287" s="18" t="str">
        <f>IF(R1287="","",VLOOKUP(R1287,CUSTOMS!$E$3:$N$2548,9,FALSE))</f>
        <v>中国</v>
      </c>
      <c r="AA1287" s="18" t="str">
        <f>IF(R1287="","",VLOOKUP(R1287,CUSTOMS!$E$3:$N$2548,10,FALSE))</f>
        <v>美国</v>
      </c>
      <c r="AB1287" s="33">
        <f>IF(R1287="","",VLOOKUP(G1287,WMS!$E$3:$T$3000,15,FALSE))</f>
        <v>0.55000000000000004</v>
      </c>
      <c r="AC1287" s="33">
        <f t="shared" si="193"/>
        <v>11</v>
      </c>
      <c r="AD1287" s="33" t="str">
        <f>IF(S1287="","",VLOOKUP(S1287,海关监管条件!$A$1:$B$3000,2,FALSE))</f>
        <v xml:space="preserve">A </v>
      </c>
    </row>
    <row r="1288" spans="1:30">
      <c r="A1288" s="2">
        <v>43695</v>
      </c>
      <c r="B1288" s="2">
        <v>43700</v>
      </c>
      <c r="C1288" s="2" t="s">
        <v>4430</v>
      </c>
      <c r="D1288" s="3" t="s">
        <v>1624</v>
      </c>
      <c r="E1288" s="3" t="s">
        <v>3624</v>
      </c>
      <c r="F1288" s="3" t="s">
        <v>3629</v>
      </c>
      <c r="G1288" s="17" t="str">
        <f t="shared" si="187"/>
        <v>KG-ARI-1903-00107-02463/42551355</v>
      </c>
      <c r="H1288" s="18">
        <f>IF(G1288="","",VLOOKUP(G1288,WMS!$E$3:$Q$3000,7,FALSE))</f>
        <v>8</v>
      </c>
      <c r="I1288" s="18">
        <f>IF(G1288="","",VLOOKUP(G1288,WMS!$E$3:$Q$3000,8,FALSE))</f>
        <v>2.6666666666666701</v>
      </c>
      <c r="J1288" s="18">
        <f>IF(G1288="","",VLOOKUP(G1288,WMS!$E$3:$Q$3000,13,FALSE))</f>
        <v>0.02</v>
      </c>
      <c r="K1288" s="26" t="b">
        <f t="shared" si="188"/>
        <v>1</v>
      </c>
      <c r="L1288" s="7">
        <v>3</v>
      </c>
      <c r="M1288" s="27">
        <f>IF(G1288="","",VLOOKUP(G1288,WMS!$E$3:$U$3000,7,0)*L1288)</f>
        <v>24</v>
      </c>
      <c r="N1288" s="28" t="str">
        <f>IF(G1288="","",VLOOKUP(G1288,WMS!$E$3:$U$3000,17,0))</f>
        <v>A13-103</v>
      </c>
      <c r="O1288" s="29">
        <f t="shared" si="189"/>
        <v>8.0000000000000107</v>
      </c>
      <c r="P1288" s="29">
        <f t="shared" si="190"/>
        <v>0.06</v>
      </c>
      <c r="Q1288" s="26" t="str">
        <f>IF(G1288="","",VLOOKUP(G1288,WMS!$E$3:$G$3000,2,FALSE))</f>
        <v>KAS19041604</v>
      </c>
      <c r="R1288" s="26" t="str">
        <f>IF(G1288="","",VLOOKUP(G1288,WMS!$E$3:$G$3000,3,FALSE))</f>
        <v>KAS1904160402</v>
      </c>
      <c r="S1288" s="17" t="str">
        <f>IF(R1288="","",VLOOKUP(R1288,CUSTOMS!$E$3:$N$2548,2,FALSE))</f>
        <v>9503008900</v>
      </c>
      <c r="T1288" s="17" t="str">
        <f>IF(R1288="","",VLOOKUP(R1288,CUSTOMS!$E$3:$N$2548,3,FALSE))</f>
        <v>塑料合金套装玩具</v>
      </c>
      <c r="U1288" s="18">
        <f t="shared" si="191"/>
        <v>24</v>
      </c>
      <c r="V1288" s="18" t="str">
        <f>IF(R1288="","",VLOOKUP(R1288,CUSTOMS!$E$3:$N$2548,5,FALSE))</f>
        <v>个</v>
      </c>
      <c r="W1288" s="33">
        <f>IF(R1288="","",VLOOKUP(R1288,CUSTOMS!$E$3:$N$2548,6,FALSE))</f>
        <v>1.5</v>
      </c>
      <c r="X1288" s="33">
        <f t="shared" si="192"/>
        <v>36</v>
      </c>
      <c r="Y1288" s="18" t="str">
        <f>IF(R1288="","",VLOOKUP(R1288,CUSTOMS!$E$3:$N$2548,8,FALSE))</f>
        <v>美元</v>
      </c>
      <c r="Z1288" s="18" t="str">
        <f>IF(R1288="","",VLOOKUP(R1288,CUSTOMS!$E$3:$N$2548,9,FALSE))</f>
        <v>中国</v>
      </c>
      <c r="AA1288" s="18" t="str">
        <f>IF(R1288="","",VLOOKUP(R1288,CUSTOMS!$E$3:$N$2548,10,FALSE))</f>
        <v>美国</v>
      </c>
      <c r="AB1288" s="33">
        <f>IF(R1288="","",VLOOKUP(G1288,WMS!$E$3:$T$3000,15,FALSE))</f>
        <v>0.33333333333333331</v>
      </c>
      <c r="AC1288" s="33">
        <f t="shared" si="193"/>
        <v>8</v>
      </c>
      <c r="AD1288" s="33" t="str">
        <f>IF(S1288="","",VLOOKUP(S1288,海关监管条件!$A$1:$B$3000,2,FALSE))</f>
        <v xml:space="preserve">A </v>
      </c>
    </row>
    <row r="1289" spans="1:30">
      <c r="A1289" s="2">
        <v>43695</v>
      </c>
      <c r="B1289" s="2">
        <v>43700</v>
      </c>
      <c r="C1289" s="2" t="s">
        <v>4430</v>
      </c>
      <c r="D1289" s="3" t="s">
        <v>1251</v>
      </c>
      <c r="E1289" s="3" t="s">
        <v>3419</v>
      </c>
      <c r="F1289" s="3" t="s">
        <v>3434</v>
      </c>
      <c r="G1289" s="17" t="str">
        <f t="shared" ref="G1289:G1352" si="194">IF(F1289="","",E1289&amp;"/"&amp;F1289)</f>
        <v>KG-ARI-1903-00107-02492/42336488</v>
      </c>
      <c r="H1289" s="18">
        <f>IF(G1289="","",VLOOKUP(G1289,WMS!$E$3:$Q$3000,7,FALSE))</f>
        <v>6</v>
      </c>
      <c r="I1289" s="18">
        <f>IF(G1289="","",VLOOKUP(G1289,WMS!$E$3:$Q$3000,8,FALSE))</f>
        <v>3.4</v>
      </c>
      <c r="J1289" s="18">
        <f>IF(G1289="","",VLOOKUP(G1289,WMS!$E$3:$Q$3000,13,FALSE))</f>
        <v>0.03</v>
      </c>
      <c r="K1289" s="26" t="b">
        <f t="shared" ref="K1289:K1352" si="195">IF(M1289="","",EXACT(H1289,M1289/L1289))</f>
        <v>1</v>
      </c>
      <c r="L1289" s="7">
        <v>4</v>
      </c>
      <c r="M1289" s="27">
        <f>IF(G1289="","",VLOOKUP(G1289,WMS!$E$3:$U$3000,7,0)*L1289)</f>
        <v>24</v>
      </c>
      <c r="N1289" s="28" t="str">
        <f>IF(G1289="","",VLOOKUP(G1289,WMS!$E$3:$U$3000,17,0))</f>
        <v>A13-103</v>
      </c>
      <c r="O1289" s="29">
        <f t="shared" si="189"/>
        <v>13.6</v>
      </c>
      <c r="P1289" s="29">
        <f t="shared" si="190"/>
        <v>0.12</v>
      </c>
      <c r="Q1289" s="26" t="str">
        <f>IF(G1289="","",VLOOKUP(G1289,WMS!$E$3:$G$3000,2,FALSE))</f>
        <v>KAS19030802</v>
      </c>
      <c r="R1289" s="26" t="str">
        <f>IF(G1289="","",VLOOKUP(G1289,WMS!$E$3:$G$3000,3,FALSE))</f>
        <v>KAS1903080201</v>
      </c>
      <c r="S1289" s="17" t="str">
        <f>IF(R1289="","",VLOOKUP(R1289,CUSTOMS!$E$3:$N$2548,2,FALSE))</f>
        <v>9503008900</v>
      </c>
      <c r="T1289" s="17" t="str">
        <f>IF(R1289="","",VLOOKUP(R1289,CUSTOMS!$E$3:$N$2548,3,FALSE))</f>
        <v>儿童玩具：动物</v>
      </c>
      <c r="U1289" s="18">
        <f t="shared" si="191"/>
        <v>24</v>
      </c>
      <c r="V1289" s="18" t="str">
        <f>IF(R1289="","",VLOOKUP(R1289,CUSTOMS!$E$3:$N$2548,5,FALSE))</f>
        <v>个</v>
      </c>
      <c r="W1289" s="33">
        <f>IF(R1289="","",VLOOKUP(R1289,CUSTOMS!$E$3:$N$2548,6,FALSE))</f>
        <v>0.6</v>
      </c>
      <c r="X1289" s="33">
        <f t="shared" si="192"/>
        <v>14.399999999999999</v>
      </c>
      <c r="Y1289" s="18" t="str">
        <f>IF(R1289="","",VLOOKUP(R1289,CUSTOMS!$E$3:$N$2548,8,FALSE))</f>
        <v>美元</v>
      </c>
      <c r="Z1289" s="18" t="str">
        <f>IF(R1289="","",VLOOKUP(R1289,CUSTOMS!$E$3:$N$2548,9,FALSE))</f>
        <v>中国</v>
      </c>
      <c r="AA1289" s="18" t="str">
        <f>IF(R1289="","",VLOOKUP(R1289,CUSTOMS!$E$3:$N$2548,10,FALSE))</f>
        <v>美国</v>
      </c>
      <c r="AB1289" s="33">
        <f>IF(R1289="","",VLOOKUP(G1289,WMS!$E$3:$T$3000,15,FALSE))</f>
        <v>0.5</v>
      </c>
      <c r="AC1289" s="33">
        <f t="shared" si="193"/>
        <v>12</v>
      </c>
      <c r="AD1289" s="33" t="str">
        <f>IF(S1289="","",VLOOKUP(S1289,海关监管条件!$A$1:$B$3000,2,FALSE))</f>
        <v xml:space="preserve">A </v>
      </c>
    </row>
    <row r="1290" spans="1:30">
      <c r="A1290" s="2">
        <v>43695</v>
      </c>
      <c r="B1290" s="2">
        <v>43700</v>
      </c>
      <c r="C1290" s="2" t="s">
        <v>4430</v>
      </c>
      <c r="D1290" s="3" t="s">
        <v>1251</v>
      </c>
      <c r="E1290" s="3" t="s">
        <v>3419</v>
      </c>
      <c r="F1290" s="3" t="s">
        <v>3430</v>
      </c>
      <c r="G1290" s="17" t="str">
        <f t="shared" si="194"/>
        <v>KG-ARI-1903-00107-02492/42412250</v>
      </c>
      <c r="H1290" s="18">
        <f>IF(G1290="","",VLOOKUP(G1290,WMS!$E$3:$Q$3000,7,FALSE))</f>
        <v>4</v>
      </c>
      <c r="I1290" s="18">
        <f>IF(G1290="","",VLOOKUP(G1290,WMS!$E$3:$Q$3000,8,FALSE))</f>
        <v>6.45</v>
      </c>
      <c r="J1290" s="18">
        <f>IF(G1290="","",VLOOKUP(G1290,WMS!$E$3:$Q$3000,13,FALSE))</f>
        <v>7.2999999999999995E-2</v>
      </c>
      <c r="K1290" s="26" t="b">
        <f t="shared" si="195"/>
        <v>1</v>
      </c>
      <c r="L1290" s="7">
        <v>7</v>
      </c>
      <c r="M1290" s="27">
        <f>IF(G1290="","",VLOOKUP(G1290,WMS!$E$3:$U$3000,7,0)*L1290)</f>
        <v>28</v>
      </c>
      <c r="N1290" s="28" t="str">
        <f>IF(G1290="","",VLOOKUP(G1290,WMS!$E$3:$U$3000,17,0))</f>
        <v>A13-103</v>
      </c>
      <c r="O1290" s="29">
        <f t="shared" si="189"/>
        <v>45.15</v>
      </c>
      <c r="P1290" s="29">
        <f t="shared" si="190"/>
        <v>0.51100000000000001</v>
      </c>
      <c r="Q1290" s="26" t="str">
        <f>IF(G1290="","",VLOOKUP(G1290,WMS!$E$3:$G$3000,2,FALSE))</f>
        <v>KAS19030802</v>
      </c>
      <c r="R1290" s="26" t="str">
        <f>IF(G1290="","",VLOOKUP(G1290,WMS!$E$3:$G$3000,3,FALSE))</f>
        <v>KAS1903080202</v>
      </c>
      <c r="S1290" s="17" t="str">
        <f>IF(R1290="","",VLOOKUP(R1290,CUSTOMS!$E$3:$N$2548,2,FALSE))</f>
        <v>9503006000</v>
      </c>
      <c r="T1290" s="17" t="str">
        <f>IF(R1290="","",VLOOKUP(R1290,CUSTOMS!$E$3:$N$2548,3,FALSE))</f>
        <v>智力玩具：积木</v>
      </c>
      <c r="U1290" s="18">
        <f t="shared" si="191"/>
        <v>28</v>
      </c>
      <c r="V1290" s="18" t="str">
        <f>IF(R1290="","",VLOOKUP(R1290,CUSTOMS!$E$3:$N$2548,5,FALSE))</f>
        <v>套</v>
      </c>
      <c r="W1290" s="33">
        <f>IF(R1290="","",VLOOKUP(R1290,CUSTOMS!$E$3:$N$2548,6,FALSE))</f>
        <v>4.4000000000000004</v>
      </c>
      <c r="X1290" s="33">
        <f t="shared" si="192"/>
        <v>123.20000000000002</v>
      </c>
      <c r="Y1290" s="18" t="str">
        <f>IF(R1290="","",VLOOKUP(R1290,CUSTOMS!$E$3:$N$2548,8,FALSE))</f>
        <v>美元</v>
      </c>
      <c r="Z1290" s="18" t="str">
        <f>IF(R1290="","",VLOOKUP(R1290,CUSTOMS!$E$3:$N$2548,9,FALSE))</f>
        <v>中国</v>
      </c>
      <c r="AA1290" s="18" t="str">
        <f>IF(R1290="","",VLOOKUP(R1290,CUSTOMS!$E$3:$N$2548,10,FALSE))</f>
        <v>美国</v>
      </c>
      <c r="AB1290" s="33">
        <f>IF(R1290="","",VLOOKUP(G1290,WMS!$E$3:$T$3000,15,FALSE))</f>
        <v>1.4375</v>
      </c>
      <c r="AC1290" s="33">
        <f t="shared" si="193"/>
        <v>40.25</v>
      </c>
      <c r="AD1290" s="33" t="str">
        <f>IF(S1290="","",VLOOKUP(S1290,海关监管条件!$A$1:$B$3000,2,FALSE))</f>
        <v xml:space="preserve">A </v>
      </c>
    </row>
    <row r="1291" spans="1:30">
      <c r="A1291" s="2">
        <v>43695</v>
      </c>
      <c r="B1291" s="2">
        <v>43700</v>
      </c>
      <c r="C1291" s="2" t="s">
        <v>4430</v>
      </c>
      <c r="D1291" s="3" t="s">
        <v>1391</v>
      </c>
      <c r="E1291" s="3" t="s">
        <v>3498</v>
      </c>
      <c r="F1291" s="3" t="s">
        <v>4449</v>
      </c>
      <c r="G1291" s="17" t="str">
        <f t="shared" si="194"/>
        <v>KG-ARI-1903-00107-02494/42230595</v>
      </c>
      <c r="H1291" s="18">
        <f>IF(G1291="","",VLOOKUP(G1291,WMS!$E$3:$Q$3000,7,FALSE))</f>
        <v>6</v>
      </c>
      <c r="I1291" s="18">
        <f>IF(G1291="","",VLOOKUP(G1291,WMS!$E$3:$Q$3000,8,FALSE))</f>
        <v>1.8</v>
      </c>
      <c r="J1291" s="18">
        <f>IF(G1291="","",VLOOKUP(G1291,WMS!$E$3:$Q$3000,13,FALSE))</f>
        <v>3.4000000000000002E-2</v>
      </c>
      <c r="K1291" s="26" t="b">
        <f t="shared" si="195"/>
        <v>1</v>
      </c>
      <c r="L1291" s="7">
        <v>7</v>
      </c>
      <c r="M1291" s="27">
        <f>IF(G1291="","",VLOOKUP(G1291,WMS!$E$3:$U$3000,7,0)*L1291)</f>
        <v>42</v>
      </c>
      <c r="N1291" s="28" t="str">
        <f>IF(G1291="","",VLOOKUP(G1291,WMS!$E$3:$U$3000,17,0))</f>
        <v>A42-203</v>
      </c>
      <c r="O1291" s="29">
        <f t="shared" si="189"/>
        <v>12.6</v>
      </c>
      <c r="P1291" s="29">
        <f t="shared" si="190"/>
        <v>0.23800000000000002</v>
      </c>
      <c r="Q1291" s="26" t="str">
        <f>IF(G1291="","",VLOOKUP(G1291,WMS!$E$3:$G$3000,2,FALSE))</f>
        <v>KAS19031508</v>
      </c>
      <c r="R1291" s="26" t="str">
        <f>IF(G1291="","",VLOOKUP(G1291,WMS!$E$3:$G$3000,3,FALSE))</f>
        <v>KAS1903150809</v>
      </c>
      <c r="S1291" s="17" t="str">
        <f>IF(R1291="","",VLOOKUP(R1291,CUSTOMS!$E$3:$N$2548,2,FALSE))</f>
        <v>9503008900</v>
      </c>
      <c r="T1291" s="17" t="str">
        <f>IF(R1291="","",VLOOKUP(R1291,CUSTOMS!$E$3:$N$2548,3,FALSE))</f>
        <v>儿童玩具：高尔夫球套装</v>
      </c>
      <c r="U1291" s="18">
        <f t="shared" si="191"/>
        <v>42</v>
      </c>
      <c r="V1291" s="18" t="str">
        <f>IF(R1291="","",VLOOKUP(R1291,CUSTOMS!$E$3:$N$2548,5,FALSE))</f>
        <v>个</v>
      </c>
      <c r="W1291" s="33">
        <f>IF(R1291="","",VLOOKUP(R1291,CUSTOMS!$E$3:$N$2548,6,FALSE))</f>
        <v>0.25</v>
      </c>
      <c r="X1291" s="33">
        <f t="shared" si="192"/>
        <v>10.5</v>
      </c>
      <c r="Y1291" s="18" t="str">
        <f>IF(R1291="","",VLOOKUP(R1291,CUSTOMS!$E$3:$N$2548,8,FALSE))</f>
        <v>美元</v>
      </c>
      <c r="Z1291" s="18" t="str">
        <f>IF(R1291="","",VLOOKUP(R1291,CUSTOMS!$E$3:$N$2548,9,FALSE))</f>
        <v>中国</v>
      </c>
      <c r="AA1291" s="18" t="str">
        <f>IF(R1291="","",VLOOKUP(R1291,CUSTOMS!$E$3:$N$2548,10,FALSE))</f>
        <v>美国</v>
      </c>
      <c r="AB1291" s="33">
        <f>IF(R1291="","",VLOOKUP(G1291,WMS!$E$3:$T$3000,15,FALSE))</f>
        <v>0.21666666666666665</v>
      </c>
      <c r="AC1291" s="33">
        <f t="shared" si="193"/>
        <v>9.1</v>
      </c>
      <c r="AD1291" s="33" t="str">
        <f>IF(S1291="","",VLOOKUP(S1291,海关监管条件!$A$1:$B$3000,2,FALSE))</f>
        <v xml:space="preserve">A </v>
      </c>
    </row>
    <row r="1292" spans="1:30">
      <c r="A1292" s="2">
        <v>43695</v>
      </c>
      <c r="B1292" s="2">
        <v>43700</v>
      </c>
      <c r="C1292" s="2" t="s">
        <v>4430</v>
      </c>
      <c r="D1292" s="3" t="s">
        <v>1391</v>
      </c>
      <c r="E1292" s="3" t="s">
        <v>3498</v>
      </c>
      <c r="F1292" s="3" t="s">
        <v>4450</v>
      </c>
      <c r="G1292" s="17" t="str">
        <f t="shared" si="194"/>
        <v>KG-ARI-1903-00107-02494/42269694</v>
      </c>
      <c r="H1292" s="18">
        <f>IF(G1292="","",VLOOKUP(G1292,WMS!$E$3:$Q$3000,7,FALSE))</f>
        <v>8</v>
      </c>
      <c r="I1292" s="18">
        <f>IF(G1292="","",VLOOKUP(G1292,WMS!$E$3:$Q$3000,8,FALSE))</f>
        <v>2</v>
      </c>
      <c r="J1292" s="18">
        <f>IF(G1292="","",VLOOKUP(G1292,WMS!$E$3:$Q$3000,13,FALSE))</f>
        <v>2.1999999999999999E-2</v>
      </c>
      <c r="K1292" s="26" t="b">
        <f t="shared" si="195"/>
        <v>1</v>
      </c>
      <c r="L1292" s="7">
        <v>4</v>
      </c>
      <c r="M1292" s="27">
        <f>IF(G1292="","",VLOOKUP(G1292,WMS!$E$3:$U$3000,7,0)*L1292)</f>
        <v>32</v>
      </c>
      <c r="N1292" s="28" t="str">
        <f>IF(G1292="","",VLOOKUP(G1292,WMS!$E$3:$U$3000,17,0))</f>
        <v>A23-204</v>
      </c>
      <c r="O1292" s="29">
        <f t="shared" si="189"/>
        <v>8</v>
      </c>
      <c r="P1292" s="29">
        <f t="shared" si="190"/>
        <v>8.7999999999999995E-2</v>
      </c>
      <c r="Q1292" s="26" t="str">
        <f>IF(G1292="","",VLOOKUP(G1292,WMS!$E$3:$G$3000,2,FALSE))</f>
        <v>KAS19031508</v>
      </c>
      <c r="R1292" s="26" t="str">
        <f>IF(G1292="","",VLOOKUP(G1292,WMS!$E$3:$G$3000,3,FALSE))</f>
        <v>KAS1903150807</v>
      </c>
      <c r="S1292" s="17" t="str">
        <f>IF(R1292="","",VLOOKUP(R1292,CUSTOMS!$E$3:$N$2548,2,FALSE))</f>
        <v>9503008900</v>
      </c>
      <c r="T1292" s="17" t="str">
        <f>IF(R1292="","",VLOOKUP(R1292,CUSTOMS!$E$3:$N$2548,3,FALSE))</f>
        <v>儿童玩具：动物套装</v>
      </c>
      <c r="U1292" s="18">
        <f t="shared" si="191"/>
        <v>32</v>
      </c>
      <c r="V1292" s="18" t="str">
        <f>IF(R1292="","",VLOOKUP(R1292,CUSTOMS!$E$3:$N$2548,5,FALSE))</f>
        <v>个</v>
      </c>
      <c r="W1292" s="33">
        <f>IF(R1292="","",VLOOKUP(R1292,CUSTOMS!$E$3:$N$2548,6,FALSE))</f>
        <v>0.4</v>
      </c>
      <c r="X1292" s="33">
        <f t="shared" si="192"/>
        <v>12.8</v>
      </c>
      <c r="Y1292" s="18" t="str">
        <f>IF(R1292="","",VLOOKUP(R1292,CUSTOMS!$E$3:$N$2548,8,FALSE))</f>
        <v>美元</v>
      </c>
      <c r="Z1292" s="18" t="str">
        <f>IF(R1292="","",VLOOKUP(R1292,CUSTOMS!$E$3:$N$2548,9,FALSE))</f>
        <v>中国</v>
      </c>
      <c r="AA1292" s="18" t="str">
        <f>IF(R1292="","",VLOOKUP(R1292,CUSTOMS!$E$3:$N$2548,10,FALSE))</f>
        <v>美国</v>
      </c>
      <c r="AB1292" s="33">
        <f>IF(R1292="","",VLOOKUP(G1292,WMS!$E$3:$T$3000,15,FALSE))</f>
        <v>0.24249999999999999</v>
      </c>
      <c r="AC1292" s="33">
        <f t="shared" si="193"/>
        <v>7.76</v>
      </c>
      <c r="AD1292" s="33" t="str">
        <f>IF(S1292="","",VLOOKUP(S1292,海关监管条件!$A$1:$B$3000,2,FALSE))</f>
        <v xml:space="preserve">A </v>
      </c>
    </row>
    <row r="1293" spans="1:30">
      <c r="A1293" s="2">
        <v>43695</v>
      </c>
      <c r="B1293" s="2">
        <v>43700</v>
      </c>
      <c r="C1293" s="2" t="s">
        <v>4430</v>
      </c>
      <c r="D1293" s="3" t="s">
        <v>1391</v>
      </c>
      <c r="E1293" s="3" t="s">
        <v>3498</v>
      </c>
      <c r="F1293" s="3" t="s">
        <v>4451</v>
      </c>
      <c r="G1293" s="17" t="str">
        <f t="shared" si="194"/>
        <v>KG-ARI-1903-00107-02494/42563075</v>
      </c>
      <c r="H1293" s="18">
        <f>IF(G1293="","",VLOOKUP(G1293,WMS!$E$3:$Q$3000,7,FALSE))</f>
        <v>6</v>
      </c>
      <c r="I1293" s="18">
        <f>IF(G1293="","",VLOOKUP(G1293,WMS!$E$3:$Q$3000,8,FALSE))</f>
        <v>4.2</v>
      </c>
      <c r="J1293" s="18">
        <f>IF(G1293="","",VLOOKUP(G1293,WMS!$E$3:$Q$3000,13,FALSE))</f>
        <v>4.5999999999999999E-2</v>
      </c>
      <c r="K1293" s="26" t="b">
        <f t="shared" si="195"/>
        <v>1</v>
      </c>
      <c r="L1293" s="7">
        <v>4</v>
      </c>
      <c r="M1293" s="27">
        <f>IF(G1293="","",VLOOKUP(G1293,WMS!$E$3:$U$3000,7,0)*L1293)</f>
        <v>24</v>
      </c>
      <c r="N1293" s="28" t="str">
        <f>IF(G1293="","",VLOOKUP(G1293,WMS!$E$3:$U$3000,17,0))</f>
        <v>A20-103</v>
      </c>
      <c r="O1293" s="29">
        <f t="shared" si="189"/>
        <v>16.8</v>
      </c>
      <c r="P1293" s="29">
        <f t="shared" si="190"/>
        <v>0.184</v>
      </c>
      <c r="Q1293" s="26" t="str">
        <f>IF(G1293="","",VLOOKUP(G1293,WMS!$E$3:$G$3000,2,FALSE))</f>
        <v>KAS19031508</v>
      </c>
      <c r="R1293" s="26" t="str">
        <f>IF(G1293="","",VLOOKUP(G1293,WMS!$E$3:$G$3000,3,FALSE))</f>
        <v>KAS1903150806</v>
      </c>
      <c r="S1293" s="17" t="str">
        <f>IF(R1293="","",VLOOKUP(R1293,CUSTOMS!$E$3:$N$2548,2,FALSE))</f>
        <v>9503008900</v>
      </c>
      <c r="T1293" s="17" t="str">
        <f>IF(R1293="","",VLOOKUP(R1293,CUSTOMS!$E$3:$N$2548,3,FALSE))</f>
        <v>儿童玩具：足球门</v>
      </c>
      <c r="U1293" s="18">
        <f t="shared" si="191"/>
        <v>24</v>
      </c>
      <c r="V1293" s="18" t="str">
        <f>IF(R1293="","",VLOOKUP(R1293,CUSTOMS!$E$3:$N$2548,5,FALSE))</f>
        <v>个</v>
      </c>
      <c r="W1293" s="33">
        <f>IF(R1293="","",VLOOKUP(R1293,CUSTOMS!$E$3:$N$2548,6,FALSE))</f>
        <v>0.6</v>
      </c>
      <c r="X1293" s="33">
        <f t="shared" si="192"/>
        <v>14.399999999999999</v>
      </c>
      <c r="Y1293" s="18" t="str">
        <f>IF(R1293="","",VLOOKUP(R1293,CUSTOMS!$E$3:$N$2548,8,FALSE))</f>
        <v>美元</v>
      </c>
      <c r="Z1293" s="18" t="str">
        <f>IF(R1293="","",VLOOKUP(R1293,CUSTOMS!$E$3:$N$2548,9,FALSE))</f>
        <v>中国</v>
      </c>
      <c r="AA1293" s="18" t="str">
        <f>IF(R1293="","",VLOOKUP(R1293,CUSTOMS!$E$3:$N$2548,10,FALSE))</f>
        <v>美国</v>
      </c>
      <c r="AB1293" s="33">
        <f>IF(R1293="","",VLOOKUP(G1293,WMS!$E$3:$T$3000,15,FALSE))</f>
        <v>0.6</v>
      </c>
      <c r="AC1293" s="33">
        <f t="shared" si="193"/>
        <v>14.399999999999999</v>
      </c>
      <c r="AD1293" s="33" t="str">
        <f>IF(S1293="","",VLOOKUP(S1293,海关监管条件!$A$1:$B$3000,2,FALSE))</f>
        <v xml:space="preserve">A </v>
      </c>
    </row>
    <row r="1294" spans="1:30">
      <c r="A1294" s="2">
        <v>43695</v>
      </c>
      <c r="B1294" s="2">
        <v>43700</v>
      </c>
      <c r="C1294" s="2" t="s">
        <v>4430</v>
      </c>
      <c r="D1294" s="3" t="s">
        <v>1230</v>
      </c>
      <c r="E1294" s="3" t="s">
        <v>3413</v>
      </c>
      <c r="F1294" s="3" t="s">
        <v>4452</v>
      </c>
      <c r="G1294" s="17" t="str">
        <f t="shared" si="194"/>
        <v>KG-ARI-1903-00107-02502/42246527</v>
      </c>
      <c r="H1294" s="18">
        <f>IF(G1294="","",VLOOKUP(G1294,WMS!$E$3:$Q$3000,7,FALSE))</f>
        <v>8</v>
      </c>
      <c r="I1294" s="18">
        <f>IF(G1294="","",VLOOKUP(G1294,WMS!$E$3:$Q$3000,8,FALSE))</f>
        <v>4.5</v>
      </c>
      <c r="J1294" s="18">
        <f>IF(G1294="","",VLOOKUP(G1294,WMS!$E$3:$Q$3000,13,FALSE))</f>
        <v>2.5999999999999999E-2</v>
      </c>
      <c r="K1294" s="26" t="b">
        <f t="shared" si="195"/>
        <v>1</v>
      </c>
      <c r="L1294" s="7">
        <v>2</v>
      </c>
      <c r="M1294" s="27">
        <f>IF(G1294="","",VLOOKUP(G1294,WMS!$E$3:$U$3000,7,0)*L1294)</f>
        <v>16</v>
      </c>
      <c r="N1294" s="28" t="str">
        <f>IF(G1294="","",VLOOKUP(G1294,WMS!$E$3:$U$3000,17,0))</f>
        <v>A24-204</v>
      </c>
      <c r="O1294" s="29">
        <f t="shared" si="189"/>
        <v>9</v>
      </c>
      <c r="P1294" s="29">
        <f t="shared" si="190"/>
        <v>5.1999999999999998E-2</v>
      </c>
      <c r="Q1294" s="26" t="str">
        <f>IF(G1294="","",VLOOKUP(G1294,WMS!$E$3:$G$3000,2,FALSE))</f>
        <v>KAS19030701</v>
      </c>
      <c r="R1294" s="26" t="str">
        <f>IF(G1294="","",VLOOKUP(G1294,WMS!$E$3:$G$3000,3,FALSE))</f>
        <v>KAS1903070102</v>
      </c>
      <c r="S1294" s="17" t="str">
        <f>IF(R1294="","",VLOOKUP(R1294,CUSTOMS!$E$3:$N$2548,2,FALSE))</f>
        <v>9503006000</v>
      </c>
      <c r="T1294" s="17" t="str">
        <f>IF(R1294="","",VLOOKUP(R1294,CUSTOMS!$E$3:$N$2548,3,FALSE))</f>
        <v>智力玩具</v>
      </c>
      <c r="U1294" s="18">
        <f t="shared" si="191"/>
        <v>8</v>
      </c>
      <c r="V1294" s="18" t="str">
        <f>IF(R1294="","",VLOOKUP(R1294,CUSTOMS!$E$3:$N$2548,5,FALSE))</f>
        <v>千克</v>
      </c>
      <c r="W1294" s="33">
        <f>IF(R1294="","",VLOOKUP(R1294,CUSTOMS!$E$3:$N$2548,6,FALSE))</f>
        <v>14.26</v>
      </c>
      <c r="X1294" s="33">
        <f t="shared" si="192"/>
        <v>114.08</v>
      </c>
      <c r="Y1294" s="18" t="str">
        <f>IF(R1294="","",VLOOKUP(R1294,CUSTOMS!$E$3:$N$2548,8,FALSE))</f>
        <v>港币</v>
      </c>
      <c r="Z1294" s="18" t="str">
        <f>IF(R1294="","",VLOOKUP(R1294,CUSTOMS!$E$3:$N$2548,9,FALSE))</f>
        <v>中国</v>
      </c>
      <c r="AA1294" s="18" t="str">
        <f>IF(R1294="","",VLOOKUP(R1294,CUSTOMS!$E$3:$N$2548,10,FALSE))</f>
        <v>美国</v>
      </c>
      <c r="AB1294" s="33">
        <f>IF(R1294="","",VLOOKUP(G1294,WMS!$E$3:$T$3000,15,FALSE))</f>
        <v>0.5</v>
      </c>
      <c r="AC1294" s="33">
        <f t="shared" si="193"/>
        <v>8</v>
      </c>
      <c r="AD1294" s="33" t="str">
        <f>IF(S1294="","",VLOOKUP(S1294,海关监管条件!$A$1:$B$3000,2,FALSE))</f>
        <v xml:space="preserve">A </v>
      </c>
    </row>
    <row r="1295" spans="1:30">
      <c r="A1295" s="2">
        <v>43695</v>
      </c>
      <c r="B1295" s="2">
        <v>43700</v>
      </c>
      <c r="C1295" s="2" t="s">
        <v>4430</v>
      </c>
      <c r="D1295" s="3" t="s">
        <v>1230</v>
      </c>
      <c r="E1295" s="3" t="s">
        <v>3413</v>
      </c>
      <c r="F1295" s="3" t="s">
        <v>4453</v>
      </c>
      <c r="G1295" s="17" t="str">
        <f t="shared" si="194"/>
        <v>KG-ARI-1903-00107-02502/42601463</v>
      </c>
      <c r="H1295" s="18">
        <f>IF(G1295="","",VLOOKUP(G1295,WMS!$E$3:$Q$3000,7,FALSE))</f>
        <v>6</v>
      </c>
      <c r="I1295" s="18">
        <f>IF(G1295="","",VLOOKUP(G1295,WMS!$E$3:$Q$3000,8,FALSE))</f>
        <v>3.4</v>
      </c>
      <c r="J1295" s="18">
        <f>IF(G1295="","",VLOOKUP(G1295,WMS!$E$3:$Q$3000,13,FALSE))</f>
        <v>1.9E-2</v>
      </c>
      <c r="K1295" s="26" t="b">
        <f t="shared" si="195"/>
        <v>1</v>
      </c>
      <c r="L1295" s="7">
        <v>4</v>
      </c>
      <c r="M1295" s="27">
        <f>IF(G1295="","",VLOOKUP(G1295,WMS!$E$3:$U$3000,7,0)*L1295)</f>
        <v>24</v>
      </c>
      <c r="N1295" s="28" t="str">
        <f>IF(G1295="","",VLOOKUP(G1295,WMS!$E$3:$U$3000,17,0))</f>
        <v>A24-204</v>
      </c>
      <c r="O1295" s="29">
        <f t="shared" si="189"/>
        <v>13.6</v>
      </c>
      <c r="P1295" s="29">
        <f t="shared" si="190"/>
        <v>7.5999999999999998E-2</v>
      </c>
      <c r="Q1295" s="26" t="str">
        <f>IF(G1295="","",VLOOKUP(G1295,WMS!$E$3:$G$3000,2,FALSE))</f>
        <v>KAS19030701</v>
      </c>
      <c r="R1295" s="26" t="str">
        <f>IF(G1295="","",VLOOKUP(G1295,WMS!$E$3:$G$3000,3,FALSE))</f>
        <v>KAS1903070102</v>
      </c>
      <c r="S1295" s="17" t="str">
        <f>IF(R1295="","",VLOOKUP(R1295,CUSTOMS!$E$3:$N$2548,2,FALSE))</f>
        <v>9503006000</v>
      </c>
      <c r="T1295" s="17" t="str">
        <f>IF(R1295="","",VLOOKUP(R1295,CUSTOMS!$E$3:$N$2548,3,FALSE))</f>
        <v>智力玩具</v>
      </c>
      <c r="U1295" s="18">
        <f t="shared" si="191"/>
        <v>8</v>
      </c>
      <c r="V1295" s="18" t="str">
        <f>IF(R1295="","",VLOOKUP(R1295,CUSTOMS!$E$3:$N$2548,5,FALSE))</f>
        <v>千克</v>
      </c>
      <c r="W1295" s="33">
        <f>IF(R1295="","",VLOOKUP(R1295,CUSTOMS!$E$3:$N$2548,6,FALSE))</f>
        <v>14.26</v>
      </c>
      <c r="X1295" s="33">
        <f t="shared" si="192"/>
        <v>114.08</v>
      </c>
      <c r="Y1295" s="18" t="str">
        <f>IF(R1295="","",VLOOKUP(R1295,CUSTOMS!$E$3:$N$2548,8,FALSE))</f>
        <v>港币</v>
      </c>
      <c r="Z1295" s="18" t="str">
        <f>IF(R1295="","",VLOOKUP(R1295,CUSTOMS!$E$3:$N$2548,9,FALSE))</f>
        <v>中国</v>
      </c>
      <c r="AA1295" s="18" t="str">
        <f>IF(R1295="","",VLOOKUP(R1295,CUSTOMS!$E$3:$N$2548,10,FALSE))</f>
        <v>美国</v>
      </c>
      <c r="AB1295" s="33">
        <f>IF(R1295="","",VLOOKUP(G1295,WMS!$E$3:$T$3000,15,FALSE))</f>
        <v>0.33333333333333331</v>
      </c>
      <c r="AC1295" s="33">
        <f t="shared" si="193"/>
        <v>8</v>
      </c>
      <c r="AD1295" s="33" t="str">
        <f>IF(S1295="","",VLOOKUP(S1295,海关监管条件!$A$1:$B$3000,2,FALSE))</f>
        <v xml:space="preserve">A </v>
      </c>
    </row>
    <row r="1296" spans="1:30">
      <c r="A1296" s="2">
        <v>43695</v>
      </c>
      <c r="B1296" s="2">
        <v>43700</v>
      </c>
      <c r="C1296" s="2" t="s">
        <v>4430</v>
      </c>
      <c r="D1296" s="3" t="s">
        <v>1230</v>
      </c>
      <c r="E1296" s="3" t="s">
        <v>3413</v>
      </c>
      <c r="F1296" s="3" t="s">
        <v>4454</v>
      </c>
      <c r="G1296" s="17" t="str">
        <f t="shared" si="194"/>
        <v>KG-ARI-1903-00107-02502/42601487</v>
      </c>
      <c r="H1296" s="18">
        <f>IF(G1296="","",VLOOKUP(G1296,WMS!$E$3:$Q$3000,7,FALSE))</f>
        <v>6</v>
      </c>
      <c r="I1296" s="18">
        <f>IF(G1296="","",VLOOKUP(G1296,WMS!$E$3:$Q$3000,8,FALSE))</f>
        <v>3.4</v>
      </c>
      <c r="J1296" s="18">
        <f>IF(G1296="","",VLOOKUP(G1296,WMS!$E$3:$Q$3000,13,FALSE))</f>
        <v>2.5000000000000001E-2</v>
      </c>
      <c r="K1296" s="26" t="b">
        <f t="shared" si="195"/>
        <v>1</v>
      </c>
      <c r="L1296" s="7">
        <v>4</v>
      </c>
      <c r="M1296" s="27">
        <f>IF(G1296="","",VLOOKUP(G1296,WMS!$E$3:$U$3000,7,0)*L1296)</f>
        <v>24</v>
      </c>
      <c r="N1296" s="28" t="str">
        <f>IF(G1296="","",VLOOKUP(G1296,WMS!$E$3:$U$3000,17,0))</f>
        <v>A42-203</v>
      </c>
      <c r="O1296" s="29">
        <f t="shared" si="189"/>
        <v>13.6</v>
      </c>
      <c r="P1296" s="29">
        <f t="shared" si="190"/>
        <v>0.1</v>
      </c>
      <c r="Q1296" s="26" t="str">
        <f>IF(G1296="","",VLOOKUP(G1296,WMS!$E$3:$G$3000,2,FALSE))</f>
        <v>KAS19030701</v>
      </c>
      <c r="R1296" s="26" t="str">
        <f>IF(G1296="","",VLOOKUP(G1296,WMS!$E$3:$G$3000,3,FALSE))</f>
        <v>KAS1903070102</v>
      </c>
      <c r="S1296" s="17" t="str">
        <f>IF(R1296="","",VLOOKUP(R1296,CUSTOMS!$E$3:$N$2548,2,FALSE))</f>
        <v>9503006000</v>
      </c>
      <c r="T1296" s="17" t="str">
        <f>IF(R1296="","",VLOOKUP(R1296,CUSTOMS!$E$3:$N$2548,3,FALSE))</f>
        <v>智力玩具</v>
      </c>
      <c r="U1296" s="18">
        <f t="shared" si="191"/>
        <v>12</v>
      </c>
      <c r="V1296" s="18" t="str">
        <f>IF(R1296="","",VLOOKUP(R1296,CUSTOMS!$E$3:$N$2548,5,FALSE))</f>
        <v>千克</v>
      </c>
      <c r="W1296" s="33">
        <f>IF(R1296="","",VLOOKUP(R1296,CUSTOMS!$E$3:$N$2548,6,FALSE))</f>
        <v>14.26</v>
      </c>
      <c r="X1296" s="33">
        <f t="shared" si="192"/>
        <v>171.12</v>
      </c>
      <c r="Y1296" s="18" t="str">
        <f>IF(R1296="","",VLOOKUP(R1296,CUSTOMS!$E$3:$N$2548,8,FALSE))</f>
        <v>港币</v>
      </c>
      <c r="Z1296" s="18" t="str">
        <f>IF(R1296="","",VLOOKUP(R1296,CUSTOMS!$E$3:$N$2548,9,FALSE))</f>
        <v>中国</v>
      </c>
      <c r="AA1296" s="18" t="str">
        <f>IF(R1296="","",VLOOKUP(R1296,CUSTOMS!$E$3:$N$2548,10,FALSE))</f>
        <v>美国</v>
      </c>
      <c r="AB1296" s="33">
        <f>IF(R1296="","",VLOOKUP(G1296,WMS!$E$3:$T$3000,15,FALSE))</f>
        <v>0.5</v>
      </c>
      <c r="AC1296" s="33">
        <f t="shared" si="193"/>
        <v>12</v>
      </c>
      <c r="AD1296" s="33" t="str">
        <f>IF(S1296="","",VLOOKUP(S1296,海关监管条件!$A$1:$B$3000,2,FALSE))</f>
        <v xml:space="preserve">A </v>
      </c>
    </row>
    <row r="1297" spans="1:30">
      <c r="A1297" s="2">
        <v>43695</v>
      </c>
      <c r="B1297" s="2">
        <v>43700</v>
      </c>
      <c r="C1297" s="2" t="s">
        <v>4430</v>
      </c>
      <c r="D1297" s="3" t="s">
        <v>1332</v>
      </c>
      <c r="E1297" s="3" t="s">
        <v>3473</v>
      </c>
      <c r="F1297" s="3" t="s">
        <v>4455</v>
      </c>
      <c r="G1297" s="17" t="str">
        <f t="shared" si="194"/>
        <v>KG-ARI-1903-00107-02513/41682500</v>
      </c>
      <c r="H1297" s="18">
        <f>IF(G1297="","",VLOOKUP(G1297,WMS!$E$3:$Q$3000,7,FALSE))</f>
        <v>4</v>
      </c>
      <c r="I1297" s="18">
        <f>IF(G1297="","",VLOOKUP(G1297,WMS!$E$3:$Q$3000,8,FALSE))</f>
        <v>4.5</v>
      </c>
      <c r="J1297" s="18">
        <f>IF(G1297="","",VLOOKUP(G1297,WMS!$E$3:$Q$3000,13,FALSE))</f>
        <v>0.01</v>
      </c>
      <c r="K1297" s="26" t="b">
        <f t="shared" si="195"/>
        <v>1</v>
      </c>
      <c r="L1297" s="7">
        <v>5</v>
      </c>
      <c r="M1297" s="27">
        <f>IF(G1297="","",VLOOKUP(G1297,WMS!$E$3:$U$3000,7,0)*L1297)</f>
        <v>20</v>
      </c>
      <c r="N1297" s="28" t="str">
        <f>IF(G1297="","",VLOOKUP(G1297,WMS!$E$3:$U$3000,17,0))</f>
        <v>A42-203</v>
      </c>
      <c r="O1297" s="29">
        <f t="shared" si="189"/>
        <v>22.5</v>
      </c>
      <c r="P1297" s="29">
        <f t="shared" si="190"/>
        <v>0.05</v>
      </c>
      <c r="Q1297" s="26" t="str">
        <f>IF(G1297="","",VLOOKUP(G1297,WMS!$E$3:$G$3000,2,FALSE))</f>
        <v>KAS19031401</v>
      </c>
      <c r="R1297" s="26" t="str">
        <f>IF(G1297="","",VLOOKUP(G1297,WMS!$E$3:$G$3000,3,FALSE))</f>
        <v>KAS1903140105</v>
      </c>
      <c r="S1297" s="17" t="str">
        <f>IF(R1297="","",VLOOKUP(R1297,CUSTOMS!$E$3:$N$2548,2,FALSE))</f>
        <v>3407009000</v>
      </c>
      <c r="T1297" s="17" t="str">
        <f>IF(R1297="","",VLOOKUP(R1297,CUSTOMS!$E$3:$N$2548,3,FALSE))</f>
        <v>泥膏</v>
      </c>
      <c r="U1297" s="18">
        <f t="shared" si="191"/>
        <v>20</v>
      </c>
      <c r="V1297" s="18" t="str">
        <f>IF(R1297="","",VLOOKUP(R1297,CUSTOMS!$E$3:$N$2548,5,FALSE))</f>
        <v>千克</v>
      </c>
      <c r="W1297" s="33">
        <f>IF(R1297="","",VLOOKUP(R1297,CUSTOMS!$E$3:$N$2548,6,FALSE))</f>
        <v>1.425</v>
      </c>
      <c r="X1297" s="33">
        <f t="shared" si="192"/>
        <v>28.5</v>
      </c>
      <c r="Y1297" s="18" t="str">
        <f>IF(R1297="","",VLOOKUP(R1297,CUSTOMS!$E$3:$N$2548,8,FALSE))</f>
        <v>美元</v>
      </c>
      <c r="Z1297" s="18" t="str">
        <f>IF(R1297="","",VLOOKUP(R1297,CUSTOMS!$E$3:$N$2548,9,FALSE))</f>
        <v>中国</v>
      </c>
      <c r="AA1297" s="18" t="str">
        <f>IF(R1297="","",VLOOKUP(R1297,CUSTOMS!$E$3:$N$2548,10,FALSE))</f>
        <v>美国</v>
      </c>
      <c r="AB1297" s="33">
        <f>IF(R1297="","",VLOOKUP(G1297,WMS!$E$3:$T$3000,15,FALSE))</f>
        <v>1</v>
      </c>
      <c r="AC1297" s="33">
        <f t="shared" si="193"/>
        <v>20</v>
      </c>
      <c r="AD1297" s="33" t="str">
        <f>IF(S1297="","",VLOOKUP(S1297,海关监管条件!$A$1:$B$3000,2,FALSE))</f>
        <v xml:space="preserve">无 </v>
      </c>
    </row>
    <row r="1298" spans="1:30">
      <c r="A1298" s="2">
        <v>43695</v>
      </c>
      <c r="B1298" s="2">
        <v>43700</v>
      </c>
      <c r="C1298" s="2" t="s">
        <v>4430</v>
      </c>
      <c r="D1298" s="3" t="s">
        <v>1871</v>
      </c>
      <c r="E1298" s="3" t="s">
        <v>3753</v>
      </c>
      <c r="F1298" s="3" t="s">
        <v>4432</v>
      </c>
      <c r="G1298" s="17" t="str">
        <f t="shared" si="194"/>
        <v>KG-ARI-1904-00124-03067/41834190</v>
      </c>
      <c r="H1298" s="18">
        <f>IF(G1298="","",VLOOKUP(G1298,WMS!$E$3:$Q$3000,7,FALSE))</f>
        <v>6</v>
      </c>
      <c r="I1298" s="18">
        <f>IF(G1298="","",VLOOKUP(G1298,WMS!$E$3:$Q$3000,8,FALSE))</f>
        <v>5.5</v>
      </c>
      <c r="J1298" s="18">
        <f>IF(G1298="","",VLOOKUP(G1298,WMS!$E$3:$Q$3000,13,FALSE))</f>
        <v>6.2E-2</v>
      </c>
      <c r="K1298" s="26" t="b">
        <f t="shared" si="195"/>
        <v>1</v>
      </c>
      <c r="L1298" s="7">
        <v>27</v>
      </c>
      <c r="M1298" s="27">
        <f>IF(G1298="","",VLOOKUP(G1298,WMS!$E$3:$U$3000,7,0)*L1298)</f>
        <v>162</v>
      </c>
      <c r="N1298" s="28" t="str">
        <f>IF(G1298="","",VLOOKUP(G1298,WMS!$E$3:$U$3000,17,0))</f>
        <v>A45-303</v>
      </c>
      <c r="O1298" s="29">
        <f t="shared" si="189"/>
        <v>148.5</v>
      </c>
      <c r="P1298" s="29">
        <f t="shared" si="190"/>
        <v>1.6739999999999999</v>
      </c>
      <c r="Q1298" s="26" t="str">
        <f>IF(G1298="","",VLOOKUP(G1298,WMS!$E$3:$G$3000,2,FALSE))</f>
        <v>KAS19050702</v>
      </c>
      <c r="R1298" s="26" t="str">
        <f>IF(G1298="","",VLOOKUP(G1298,WMS!$E$3:$G$3000,3,FALSE))</f>
        <v>KAS1905070203</v>
      </c>
      <c r="S1298" s="17" t="str">
        <f>IF(R1298="","",VLOOKUP(R1298,CUSTOMS!$E$3:$N$2548,2,FALSE))</f>
        <v>9503002900</v>
      </c>
      <c r="T1298" s="17" t="str">
        <f>IF(R1298="","",VLOOKUP(R1298,CUSTOMS!$E$3:$N$2548,3,FALSE))</f>
        <v>塑胶公仔</v>
      </c>
      <c r="U1298" s="18">
        <f t="shared" si="191"/>
        <v>103.68</v>
      </c>
      <c r="V1298" s="18" t="str">
        <f>IF(R1298="","",VLOOKUP(R1298,CUSTOMS!$E$3:$N$2548,5,FALSE))</f>
        <v>千克</v>
      </c>
      <c r="W1298" s="33">
        <f>IF(R1298="","",VLOOKUP(R1298,CUSTOMS!$E$3:$N$2548,6,FALSE))</f>
        <v>1.89</v>
      </c>
      <c r="X1298" s="33">
        <f t="shared" si="192"/>
        <v>195.95519999999999</v>
      </c>
      <c r="Y1298" s="18" t="str">
        <f>IF(R1298="","",VLOOKUP(R1298,CUSTOMS!$E$3:$N$2548,8,FALSE))</f>
        <v>美元</v>
      </c>
      <c r="Z1298" s="18" t="str">
        <f>IF(R1298="","",VLOOKUP(R1298,CUSTOMS!$E$3:$N$2548,9,FALSE))</f>
        <v>中国</v>
      </c>
      <c r="AA1298" s="18" t="str">
        <f>IF(R1298="","",VLOOKUP(R1298,CUSTOMS!$E$3:$N$2548,10,FALSE))</f>
        <v>美国</v>
      </c>
      <c r="AB1298" s="33">
        <f>IF(R1298="","",VLOOKUP(G1298,WMS!$E$3:$T$3000,15,FALSE))</f>
        <v>0.64</v>
      </c>
      <c r="AC1298" s="33">
        <f t="shared" si="193"/>
        <v>103.68</v>
      </c>
      <c r="AD1298" s="33" t="str">
        <f>IF(S1298="","",VLOOKUP(S1298,海关监管条件!$A$1:$B$3000,2,FALSE))</f>
        <v xml:space="preserve">A </v>
      </c>
    </row>
    <row r="1299" spans="1:30">
      <c r="A1299" s="2">
        <v>43695</v>
      </c>
      <c r="B1299" s="2">
        <v>43700</v>
      </c>
      <c r="C1299" s="2" t="s">
        <v>4430</v>
      </c>
      <c r="D1299" s="3" t="s">
        <v>1871</v>
      </c>
      <c r="E1299" s="3" t="s">
        <v>3753</v>
      </c>
      <c r="F1299" s="3" t="s">
        <v>4433</v>
      </c>
      <c r="G1299" s="17" t="str">
        <f t="shared" si="194"/>
        <v>KG-ARI-1904-00124-03067/42108139</v>
      </c>
      <c r="H1299" s="18">
        <f>IF(G1299="","",VLOOKUP(G1299,WMS!$E$3:$Q$3000,7,FALSE))</f>
        <v>6</v>
      </c>
      <c r="I1299" s="18">
        <f>IF(G1299="","",VLOOKUP(G1299,WMS!$E$3:$Q$3000,8,FALSE))</f>
        <v>2.6</v>
      </c>
      <c r="J1299" s="18">
        <f>IF(G1299="","",VLOOKUP(G1299,WMS!$E$3:$Q$3000,13,FALSE))</f>
        <v>2.9000000000000001E-2</v>
      </c>
      <c r="K1299" s="26" t="b">
        <f t="shared" si="195"/>
        <v>1</v>
      </c>
      <c r="L1299" s="7">
        <v>12</v>
      </c>
      <c r="M1299" s="27">
        <f>IF(G1299="","",VLOOKUP(G1299,WMS!$E$3:$U$3000,7,0)*L1299)</f>
        <v>72</v>
      </c>
      <c r="N1299" s="28" t="str">
        <f>IF(G1299="","",VLOOKUP(G1299,WMS!$E$3:$U$3000,17,0))</f>
        <v>A23-204</v>
      </c>
      <c r="O1299" s="29">
        <f t="shared" si="189"/>
        <v>31.200000000000003</v>
      </c>
      <c r="P1299" s="29">
        <f t="shared" si="190"/>
        <v>0.34800000000000003</v>
      </c>
      <c r="Q1299" s="26" t="str">
        <f>IF(G1299="","",VLOOKUP(G1299,WMS!$E$3:$G$3000,2,FALSE))</f>
        <v>KAS19050702</v>
      </c>
      <c r="R1299" s="26" t="str">
        <f>IF(G1299="","",VLOOKUP(G1299,WMS!$E$3:$G$3000,3,FALSE))</f>
        <v>KAS1905070204</v>
      </c>
      <c r="S1299" s="17" t="str">
        <f>IF(R1299="","",VLOOKUP(R1299,CUSTOMS!$E$3:$N$2548,2,FALSE))</f>
        <v>9503008900</v>
      </c>
      <c r="T1299" s="17" t="str">
        <f>IF(R1299="","",VLOOKUP(R1299,CUSTOMS!$E$3:$N$2548,3,FALSE))</f>
        <v>塑胶玩具（成套）</v>
      </c>
      <c r="U1299" s="18">
        <f t="shared" si="191"/>
        <v>25.2</v>
      </c>
      <c r="V1299" s="18" t="str">
        <f>IF(R1299="","",VLOOKUP(R1299,CUSTOMS!$E$3:$N$2548,5,FALSE))</f>
        <v>千克</v>
      </c>
      <c r="W1299" s="33">
        <f>IF(R1299="","",VLOOKUP(R1299,CUSTOMS!$E$3:$N$2548,6,FALSE))</f>
        <v>1.6</v>
      </c>
      <c r="X1299" s="33">
        <f t="shared" si="192"/>
        <v>40.32</v>
      </c>
      <c r="Y1299" s="18" t="str">
        <f>IF(R1299="","",VLOOKUP(R1299,CUSTOMS!$E$3:$N$2548,8,FALSE))</f>
        <v>美元</v>
      </c>
      <c r="Z1299" s="18" t="str">
        <f>IF(R1299="","",VLOOKUP(R1299,CUSTOMS!$E$3:$N$2548,9,FALSE))</f>
        <v>中国</v>
      </c>
      <c r="AA1299" s="18" t="str">
        <f>IF(R1299="","",VLOOKUP(R1299,CUSTOMS!$E$3:$N$2548,10,FALSE))</f>
        <v>美国</v>
      </c>
      <c r="AB1299" s="33">
        <f>IF(R1299="","",VLOOKUP(G1299,WMS!$E$3:$T$3000,15,FALSE))</f>
        <v>0.35</v>
      </c>
      <c r="AC1299" s="33">
        <f t="shared" si="193"/>
        <v>25.2</v>
      </c>
      <c r="AD1299" s="33" t="str">
        <f>IF(S1299="","",VLOOKUP(S1299,海关监管条件!$A$1:$B$3000,2,FALSE))</f>
        <v xml:space="preserve">A </v>
      </c>
    </row>
    <row r="1300" spans="1:30">
      <c r="A1300" s="2">
        <v>43695</v>
      </c>
      <c r="B1300" s="2">
        <v>43700</v>
      </c>
      <c r="C1300" s="2" t="s">
        <v>4430</v>
      </c>
      <c r="D1300" s="3" t="s">
        <v>1871</v>
      </c>
      <c r="E1300" s="3" t="s">
        <v>3753</v>
      </c>
      <c r="F1300" s="3" t="s">
        <v>4434</v>
      </c>
      <c r="G1300" s="17" t="str">
        <f t="shared" si="194"/>
        <v>KG-ARI-1904-00124-03067/42282488</v>
      </c>
      <c r="H1300" s="18">
        <f>IF(G1300="","",VLOOKUP(G1300,WMS!$E$3:$Q$3000,7,FALSE))</f>
        <v>12</v>
      </c>
      <c r="I1300" s="18">
        <f>IF(G1300="","",VLOOKUP(G1300,WMS!$E$3:$Q$3000,8,FALSE))</f>
        <v>1.8</v>
      </c>
      <c r="J1300" s="18">
        <f>IF(G1300="","",VLOOKUP(G1300,WMS!$E$3:$Q$3000,13,FALSE))</f>
        <v>1.7000000000000001E-2</v>
      </c>
      <c r="K1300" s="26" t="b">
        <f t="shared" si="195"/>
        <v>1</v>
      </c>
      <c r="L1300" s="7">
        <v>3</v>
      </c>
      <c r="M1300" s="27">
        <f>IF(G1300="","",VLOOKUP(G1300,WMS!$E$3:$U$3000,7,0)*L1300)</f>
        <v>36</v>
      </c>
      <c r="N1300" s="28" t="str">
        <f>IF(G1300="","",VLOOKUP(G1300,WMS!$E$3:$U$3000,17,0))</f>
        <v>A23-204</v>
      </c>
      <c r="O1300" s="29">
        <f t="shared" si="189"/>
        <v>5.4</v>
      </c>
      <c r="P1300" s="29">
        <f t="shared" si="190"/>
        <v>5.1000000000000004E-2</v>
      </c>
      <c r="Q1300" s="26" t="str">
        <f>IF(G1300="","",VLOOKUP(G1300,WMS!$E$3:$G$3000,2,FALSE))</f>
        <v>KAS19050702</v>
      </c>
      <c r="R1300" s="26" t="str">
        <f>IF(G1300="","",VLOOKUP(G1300,WMS!$E$3:$G$3000,3,FALSE))</f>
        <v>KAS1905070202</v>
      </c>
      <c r="S1300" s="17" t="str">
        <f>IF(R1300="","",VLOOKUP(R1300,CUSTOMS!$E$3:$N$2548,2,FALSE))</f>
        <v>9503009000</v>
      </c>
      <c r="T1300" s="17" t="str">
        <f>IF(R1300="","",VLOOKUP(R1300,CUSTOMS!$E$3:$N$2548,3,FALSE))</f>
        <v>塑胶玩偶配件（玩偶纸尿裤）</v>
      </c>
      <c r="U1300" s="18">
        <f t="shared" si="191"/>
        <v>3.78</v>
      </c>
      <c r="V1300" s="18" t="str">
        <f>IF(R1300="","",VLOOKUP(R1300,CUSTOMS!$E$3:$N$2548,5,FALSE))</f>
        <v>千克</v>
      </c>
      <c r="W1300" s="33">
        <f>IF(R1300="","",VLOOKUP(R1300,CUSTOMS!$E$3:$N$2548,6,FALSE))</f>
        <v>2.11</v>
      </c>
      <c r="X1300" s="33">
        <f t="shared" si="192"/>
        <v>7.9757999999999996</v>
      </c>
      <c r="Y1300" s="18" t="str">
        <f>IF(R1300="","",VLOOKUP(R1300,CUSTOMS!$E$3:$N$2548,8,FALSE))</f>
        <v>美元</v>
      </c>
      <c r="Z1300" s="18" t="str">
        <f>IF(R1300="","",VLOOKUP(R1300,CUSTOMS!$E$3:$N$2548,9,FALSE))</f>
        <v>中国</v>
      </c>
      <c r="AA1300" s="18" t="str">
        <f>IF(R1300="","",VLOOKUP(R1300,CUSTOMS!$E$3:$N$2548,10,FALSE))</f>
        <v>美国</v>
      </c>
      <c r="AB1300" s="33">
        <f>IF(R1300="","",VLOOKUP(G1300,WMS!$E$3:$T$3000,15,FALSE))</f>
        <v>0.105</v>
      </c>
      <c r="AC1300" s="33">
        <f t="shared" si="193"/>
        <v>3.78</v>
      </c>
      <c r="AD1300" s="33" t="str">
        <f>IF(S1300="","",VLOOKUP(S1300,海关监管条件!$A$1:$B$3000,2,FALSE))</f>
        <v>A</v>
      </c>
    </row>
    <row r="1301" spans="1:30">
      <c r="A1301" s="2">
        <v>43695</v>
      </c>
      <c r="B1301" s="2">
        <v>43700</v>
      </c>
      <c r="C1301" s="2" t="s">
        <v>4430</v>
      </c>
      <c r="D1301" s="3" t="s">
        <v>2042</v>
      </c>
      <c r="E1301" s="3" t="s">
        <v>3838</v>
      </c>
      <c r="F1301" s="3" t="s">
        <v>3855</v>
      </c>
      <c r="G1301" s="17" t="str">
        <f t="shared" si="194"/>
        <v>KG-ARI-1904-00124-03165/42615552</v>
      </c>
      <c r="H1301" s="18">
        <f>IF(G1301="","",VLOOKUP(G1301,WMS!$E$3:$Q$3000,7,FALSE))</f>
        <v>6</v>
      </c>
      <c r="I1301" s="18">
        <f>IF(G1301="","",VLOOKUP(G1301,WMS!$E$3:$Q$3000,8,FALSE))</f>
        <v>2.1</v>
      </c>
      <c r="J1301" s="18">
        <f>IF(G1301="","",VLOOKUP(G1301,WMS!$E$3:$Q$3000,13,FALSE))</f>
        <v>3.4000000000000002E-2</v>
      </c>
      <c r="K1301" s="26" t="b">
        <f t="shared" si="195"/>
        <v>1</v>
      </c>
      <c r="L1301" s="7">
        <v>12</v>
      </c>
      <c r="M1301" s="27">
        <f>IF(G1301="","",VLOOKUP(G1301,WMS!$E$3:$U$3000,7,0)*L1301)</f>
        <v>72</v>
      </c>
      <c r="N1301" s="28" t="str">
        <f>IF(G1301="","",VLOOKUP(G1301,WMS!$E$3:$U$3000,17,0))</f>
        <v>A45-303</v>
      </c>
      <c r="O1301" s="29">
        <f t="shared" si="189"/>
        <v>25.200000000000003</v>
      </c>
      <c r="P1301" s="29">
        <f t="shared" si="190"/>
        <v>0.40800000000000003</v>
      </c>
      <c r="Q1301" s="26" t="str">
        <f>IF(G1301="","",VLOOKUP(G1301,WMS!$E$3:$G$3000,2,FALSE))</f>
        <v>KAS19052802</v>
      </c>
      <c r="R1301" s="26" t="str">
        <f>IF(G1301="","",VLOOKUP(G1301,WMS!$E$3:$G$3000,3,FALSE))</f>
        <v>KAS1905280201</v>
      </c>
      <c r="S1301" s="17" t="str">
        <f>IF(R1301="","",VLOOKUP(R1301,CUSTOMS!$E$3:$N$2548,2,FALSE))</f>
        <v>9503008900</v>
      </c>
      <c r="T1301" s="17" t="str">
        <f>IF(R1301="","",VLOOKUP(R1301,CUSTOMS!$E$3:$N$2548,3,FALSE))</f>
        <v>塑胶玩具</v>
      </c>
      <c r="U1301" s="18">
        <f t="shared" si="191"/>
        <v>8</v>
      </c>
      <c r="V1301" s="18" t="str">
        <f>IF(R1301="","",VLOOKUP(R1301,CUSTOMS!$E$3:$N$2548,5,FALSE))</f>
        <v>千克</v>
      </c>
      <c r="W1301" s="33">
        <f>IF(R1301="","",VLOOKUP(R1301,CUSTOMS!$E$3:$N$2548,6,FALSE))</f>
        <v>24.135000000000002</v>
      </c>
      <c r="X1301" s="33">
        <f t="shared" si="192"/>
        <v>193.08</v>
      </c>
      <c r="Y1301" s="18" t="str">
        <f>IF(R1301="","",VLOOKUP(R1301,CUSTOMS!$E$3:$N$2548,8,FALSE))</f>
        <v>美元</v>
      </c>
      <c r="Z1301" s="18" t="str">
        <f>IF(R1301="","",VLOOKUP(R1301,CUSTOMS!$E$3:$N$2548,9,FALSE))</f>
        <v>中国</v>
      </c>
      <c r="AA1301" s="18" t="str">
        <f>IF(R1301="","",VLOOKUP(R1301,CUSTOMS!$E$3:$N$2548,10,FALSE))</f>
        <v>美国</v>
      </c>
      <c r="AB1301" s="33">
        <f>IF(R1301="","",VLOOKUP(G1301,WMS!$E$3:$T$3000,15,FALSE))</f>
        <v>0.1111111111111111</v>
      </c>
      <c r="AC1301" s="33">
        <f t="shared" si="193"/>
        <v>8</v>
      </c>
      <c r="AD1301" s="33" t="str">
        <f>IF(S1301="","",VLOOKUP(S1301,海关监管条件!$A$1:$B$3000,2,FALSE))</f>
        <v xml:space="preserve">A </v>
      </c>
    </row>
    <row r="1302" spans="1:30">
      <c r="A1302" s="2">
        <v>43695</v>
      </c>
      <c r="B1302" s="2">
        <v>43700</v>
      </c>
      <c r="C1302" s="2" t="s">
        <v>4430</v>
      </c>
      <c r="D1302" s="3" t="s">
        <v>1820</v>
      </c>
      <c r="E1302" s="3" t="s">
        <v>3731</v>
      </c>
      <c r="F1302" s="3" t="s">
        <v>4438</v>
      </c>
      <c r="G1302" s="17" t="str">
        <f t="shared" si="194"/>
        <v>KG-ARI-1904-00124-03192/42087717</v>
      </c>
      <c r="H1302" s="18">
        <f>IF(G1302="","",VLOOKUP(G1302,WMS!$E$3:$Q$3000,7,FALSE))</f>
        <v>6</v>
      </c>
      <c r="I1302" s="18">
        <f>IF(G1302="","",VLOOKUP(G1302,WMS!$E$3:$Q$3000,8,FALSE))</f>
        <v>3.8</v>
      </c>
      <c r="J1302" s="18">
        <f>IF(G1302="","",VLOOKUP(G1302,WMS!$E$3:$Q$3000,13,FALSE))</f>
        <v>2.9000000000000001E-2</v>
      </c>
      <c r="K1302" s="26" t="b">
        <f t="shared" si="195"/>
        <v>1</v>
      </c>
      <c r="L1302" s="7">
        <v>39</v>
      </c>
      <c r="M1302" s="27">
        <f>IF(G1302="","",VLOOKUP(G1302,WMS!$E$3:$U$3000,7,0)*L1302)</f>
        <v>234</v>
      </c>
      <c r="N1302" s="28" t="str">
        <f>IF(G1302="","",VLOOKUP(G1302,WMS!$E$3:$U$3000,17,0))</f>
        <v>A417</v>
      </c>
      <c r="O1302" s="29">
        <f t="shared" ref="O1302:O1365" si="196">IF(L1302="","",I1302*L1302)</f>
        <v>148.19999999999999</v>
      </c>
      <c r="P1302" s="29">
        <f t="shared" ref="P1302:P1365" si="197">IF(L1302="","",J1302*L1302)</f>
        <v>1.131</v>
      </c>
      <c r="Q1302" s="26" t="str">
        <f>IF(G1302="","",VLOOKUP(G1302,WMS!$E$3:$G$3000,2,FALSE))</f>
        <v>KAS19042714</v>
      </c>
      <c r="R1302" s="26" t="str">
        <f>IF(G1302="","",VLOOKUP(G1302,WMS!$E$3:$G$3000,3,FALSE))</f>
        <v>KAS1904271403</v>
      </c>
      <c r="S1302" s="17" t="str">
        <f>IF(R1302="","",VLOOKUP(R1302,CUSTOMS!$E$3:$N$2548,2,FALSE))</f>
        <v>9503008900</v>
      </c>
      <c r="T1302" s="17" t="str">
        <f>IF(R1302="","",VLOOKUP(R1302,CUSTOMS!$E$3:$N$2548,3,FALSE))</f>
        <v>儿童玩具：写字板</v>
      </c>
      <c r="U1302" s="18">
        <f t="shared" ref="U1302:U1365" si="198">IF(V1302="","",IF(V1302="千克",M1302*AB1302,M1302))</f>
        <v>234</v>
      </c>
      <c r="V1302" s="18" t="str">
        <f>IF(R1302="","",VLOOKUP(R1302,CUSTOMS!$E$3:$N$2548,5,FALSE))</f>
        <v>个</v>
      </c>
      <c r="W1302" s="33">
        <f>IF(R1302="","",VLOOKUP(R1302,CUSTOMS!$E$3:$N$2548,6,FALSE))</f>
        <v>0.6</v>
      </c>
      <c r="X1302" s="33">
        <f t="shared" ref="X1302:X1365" si="199">IF(W1302="","",U1302*W1302)</f>
        <v>140.4</v>
      </c>
      <c r="Y1302" s="18" t="str">
        <f>IF(R1302="","",VLOOKUP(R1302,CUSTOMS!$E$3:$N$2548,8,FALSE))</f>
        <v>美元</v>
      </c>
      <c r="Z1302" s="18" t="str">
        <f>IF(R1302="","",VLOOKUP(R1302,CUSTOMS!$E$3:$N$2548,9,FALSE))</f>
        <v>中国</v>
      </c>
      <c r="AA1302" s="18" t="str">
        <f>IF(R1302="","",VLOOKUP(R1302,CUSTOMS!$E$3:$N$2548,10,FALSE))</f>
        <v>美国</v>
      </c>
      <c r="AB1302" s="33">
        <f>IF(R1302="","",VLOOKUP(G1302,WMS!$E$3:$T$3000,15,FALSE))</f>
        <v>0.54999999999999993</v>
      </c>
      <c r="AC1302" s="33">
        <f t="shared" ref="AC1302:AC1365" si="200">IF(AB1302="","",M1302*AB1302)</f>
        <v>128.69999999999999</v>
      </c>
      <c r="AD1302" s="33" t="str">
        <f>IF(S1302="","",VLOOKUP(S1302,海关监管条件!$A$1:$B$3000,2,FALSE))</f>
        <v xml:space="preserve">A </v>
      </c>
    </row>
    <row r="1303" spans="1:30">
      <c r="A1303" s="2">
        <v>43695</v>
      </c>
      <c r="B1303" s="2">
        <v>43700</v>
      </c>
      <c r="C1303" s="2" t="s">
        <v>4430</v>
      </c>
      <c r="D1303" s="3" t="s">
        <v>1820</v>
      </c>
      <c r="E1303" s="3" t="s">
        <v>3731</v>
      </c>
      <c r="F1303" s="3" t="s">
        <v>3732</v>
      </c>
      <c r="G1303" s="17" t="str">
        <f t="shared" si="194"/>
        <v>KG-ARI-1904-00124-03192/42186922</v>
      </c>
      <c r="H1303" s="18">
        <f>IF(G1303="","",VLOOKUP(G1303,WMS!$E$3:$Q$3000,7,FALSE))</f>
        <v>4</v>
      </c>
      <c r="I1303" s="18">
        <f>IF(G1303="","",VLOOKUP(G1303,WMS!$E$3:$Q$3000,8,FALSE))</f>
        <v>3.4</v>
      </c>
      <c r="J1303" s="18">
        <f>IF(G1303="","",VLOOKUP(G1303,WMS!$E$3:$Q$3000,13,FALSE))</f>
        <v>5.5E-2</v>
      </c>
      <c r="K1303" s="26" t="b">
        <f t="shared" si="195"/>
        <v>1</v>
      </c>
      <c r="L1303" s="7">
        <v>14</v>
      </c>
      <c r="M1303" s="27">
        <f>IF(G1303="","",VLOOKUP(G1303,WMS!$E$3:$U$3000,7,0)*L1303)</f>
        <v>56</v>
      </c>
      <c r="N1303" s="28" t="str">
        <f>IF(G1303="","",VLOOKUP(G1303,WMS!$E$3:$U$3000,17,0))</f>
        <v>A20-103</v>
      </c>
      <c r="O1303" s="29">
        <f t="shared" si="196"/>
        <v>47.6</v>
      </c>
      <c r="P1303" s="29">
        <f t="shared" si="197"/>
        <v>0.77</v>
      </c>
      <c r="Q1303" s="26" t="str">
        <f>IF(G1303="","",VLOOKUP(G1303,WMS!$E$3:$G$3000,2,FALSE))</f>
        <v>KAS19042714</v>
      </c>
      <c r="R1303" s="26" t="str">
        <f>IF(G1303="","",VLOOKUP(G1303,WMS!$E$3:$G$3000,3,FALSE))</f>
        <v>KAS1904271401</v>
      </c>
      <c r="S1303" s="17" t="str">
        <f>IF(R1303="","",VLOOKUP(R1303,CUSTOMS!$E$3:$N$2548,2,FALSE))</f>
        <v>9503008900</v>
      </c>
      <c r="T1303" s="17" t="str">
        <f>IF(R1303="","",VLOOKUP(R1303,CUSTOMS!$E$3:$N$2548,3,FALSE))</f>
        <v>儿童玩具：茶具套</v>
      </c>
      <c r="U1303" s="18">
        <f t="shared" si="198"/>
        <v>56</v>
      </c>
      <c r="V1303" s="18" t="str">
        <f>IF(R1303="","",VLOOKUP(R1303,CUSTOMS!$E$3:$N$2548,5,FALSE))</f>
        <v>个</v>
      </c>
      <c r="W1303" s="33">
        <f>IF(R1303="","",VLOOKUP(R1303,CUSTOMS!$E$3:$N$2548,6,FALSE))</f>
        <v>0.7</v>
      </c>
      <c r="X1303" s="33">
        <f t="shared" si="199"/>
        <v>39.199999999999996</v>
      </c>
      <c r="Y1303" s="18" t="str">
        <f>IF(R1303="","",VLOOKUP(R1303,CUSTOMS!$E$3:$N$2548,8,FALSE))</f>
        <v>美元</v>
      </c>
      <c r="Z1303" s="18" t="str">
        <f>IF(R1303="","",VLOOKUP(R1303,CUSTOMS!$E$3:$N$2548,9,FALSE))</f>
        <v>中国</v>
      </c>
      <c r="AA1303" s="18" t="str">
        <f>IF(R1303="","",VLOOKUP(R1303,CUSTOMS!$E$3:$N$2548,10,FALSE))</f>
        <v>美国</v>
      </c>
      <c r="AB1303" s="33">
        <f>IF(R1303="","",VLOOKUP(G1303,WMS!$E$3:$T$3000,15,FALSE))</f>
        <v>0.70000000000000007</v>
      </c>
      <c r="AC1303" s="33">
        <f t="shared" si="200"/>
        <v>39.200000000000003</v>
      </c>
      <c r="AD1303" s="33" t="str">
        <f>IF(S1303="","",VLOOKUP(S1303,海关监管条件!$A$1:$B$3000,2,FALSE))</f>
        <v xml:space="preserve">A </v>
      </c>
    </row>
    <row r="1304" spans="1:30">
      <c r="A1304" s="2">
        <v>43695</v>
      </c>
      <c r="B1304" s="2">
        <v>43700</v>
      </c>
      <c r="C1304" s="2" t="s">
        <v>4430</v>
      </c>
      <c r="D1304" s="3" t="s">
        <v>1820</v>
      </c>
      <c r="E1304" s="3" t="s">
        <v>3731</v>
      </c>
      <c r="F1304" s="3" t="s">
        <v>3734</v>
      </c>
      <c r="G1304" s="17" t="str">
        <f t="shared" si="194"/>
        <v>KG-ARI-1904-00124-03192/42186946</v>
      </c>
      <c r="H1304" s="18">
        <f>IF(G1304="","",VLOOKUP(G1304,WMS!$E$3:$Q$3000,7,FALSE))</f>
        <v>4</v>
      </c>
      <c r="I1304" s="18">
        <f>IF(G1304="","",VLOOKUP(G1304,WMS!$E$3:$Q$3000,8,FALSE))</f>
        <v>3</v>
      </c>
      <c r="J1304" s="18">
        <f>IF(G1304="","",VLOOKUP(G1304,WMS!$E$3:$Q$3000,13,FALSE))</f>
        <v>5.0999999999999997E-2</v>
      </c>
      <c r="K1304" s="26" t="b">
        <f t="shared" si="195"/>
        <v>1</v>
      </c>
      <c r="L1304" s="7">
        <v>23</v>
      </c>
      <c r="M1304" s="27">
        <f>IF(G1304="","",VLOOKUP(G1304,WMS!$E$3:$U$3000,7,0)*L1304)</f>
        <v>92</v>
      </c>
      <c r="N1304" s="28" t="str">
        <f>IF(G1304="","",VLOOKUP(G1304,WMS!$E$3:$U$3000,17,0))</f>
        <v>A417</v>
      </c>
      <c r="O1304" s="29">
        <f t="shared" si="196"/>
        <v>69</v>
      </c>
      <c r="P1304" s="29">
        <f t="shared" si="197"/>
        <v>1.1729999999999998</v>
      </c>
      <c r="Q1304" s="26" t="str">
        <f>IF(G1304="","",VLOOKUP(G1304,WMS!$E$3:$G$3000,2,FALSE))</f>
        <v>KAS19042714</v>
      </c>
      <c r="R1304" s="26" t="str">
        <f>IF(G1304="","",VLOOKUP(G1304,WMS!$E$3:$G$3000,3,FALSE))</f>
        <v>KAS1904271402</v>
      </c>
      <c r="S1304" s="17" t="str">
        <f>IF(R1304="","",VLOOKUP(R1304,CUSTOMS!$E$3:$N$2548,2,FALSE))</f>
        <v>9503008900</v>
      </c>
      <c r="T1304" s="17" t="str">
        <f>IF(R1304="","",VLOOKUP(R1304,CUSTOMS!$E$3:$N$2548,3,FALSE))</f>
        <v>儿童玩具：餐具套</v>
      </c>
      <c r="U1304" s="18">
        <f t="shared" si="198"/>
        <v>92</v>
      </c>
      <c r="V1304" s="18" t="str">
        <f>IF(R1304="","",VLOOKUP(R1304,CUSTOMS!$E$3:$N$2548,5,FALSE))</f>
        <v>个</v>
      </c>
      <c r="W1304" s="33">
        <f>IF(R1304="","",VLOOKUP(R1304,CUSTOMS!$E$3:$N$2548,6,FALSE))</f>
        <v>0.65</v>
      </c>
      <c r="X1304" s="33">
        <f t="shared" si="199"/>
        <v>59.800000000000004</v>
      </c>
      <c r="Y1304" s="18" t="str">
        <f>IF(R1304="","",VLOOKUP(R1304,CUSTOMS!$E$3:$N$2548,8,FALSE))</f>
        <v>美元</v>
      </c>
      <c r="Z1304" s="18" t="str">
        <f>IF(R1304="","",VLOOKUP(R1304,CUSTOMS!$E$3:$N$2548,9,FALSE))</f>
        <v>中国</v>
      </c>
      <c r="AA1304" s="18" t="str">
        <f>IF(R1304="","",VLOOKUP(R1304,CUSTOMS!$E$3:$N$2548,10,FALSE))</f>
        <v>美国</v>
      </c>
      <c r="AB1304" s="33">
        <f>IF(R1304="","",VLOOKUP(G1304,WMS!$E$3:$T$3000,15,FALSE))</f>
        <v>0.625</v>
      </c>
      <c r="AC1304" s="33">
        <f t="shared" si="200"/>
        <v>57.5</v>
      </c>
      <c r="AD1304" s="33" t="str">
        <f>IF(S1304="","",VLOOKUP(S1304,海关监管条件!$A$1:$B$3000,2,FALSE))</f>
        <v xml:space="preserve">A </v>
      </c>
    </row>
    <row r="1305" spans="1:30">
      <c r="A1305" s="2">
        <v>43695</v>
      </c>
      <c r="B1305" s="2">
        <v>43700</v>
      </c>
      <c r="C1305" s="2" t="s">
        <v>4430</v>
      </c>
      <c r="D1305" s="3" t="s">
        <v>1820</v>
      </c>
      <c r="E1305" s="3" t="s">
        <v>3731</v>
      </c>
      <c r="F1305" s="3" t="s">
        <v>4456</v>
      </c>
      <c r="G1305" s="17" t="str">
        <f t="shared" si="194"/>
        <v>KG-ARI-1904-00124-03192/42563655</v>
      </c>
      <c r="H1305" s="18">
        <f>IF(G1305="","",VLOOKUP(G1305,WMS!$E$3:$Q$3000,7,FALSE))</f>
        <v>12</v>
      </c>
      <c r="I1305" s="18">
        <f>IF(G1305="","",VLOOKUP(G1305,WMS!$E$3:$Q$3000,8,FALSE))</f>
        <v>1.5</v>
      </c>
      <c r="J1305" s="18">
        <f>IF(G1305="","",VLOOKUP(G1305,WMS!$E$3:$Q$3000,13,FALSE))</f>
        <v>8.0000000000000002E-3</v>
      </c>
      <c r="K1305" s="26" t="b">
        <f t="shared" si="195"/>
        <v>1</v>
      </c>
      <c r="L1305" s="7">
        <v>3</v>
      </c>
      <c r="M1305" s="27">
        <f>IF(G1305="","",VLOOKUP(G1305,WMS!$E$3:$U$3000,7,0)*L1305)</f>
        <v>36</v>
      </c>
      <c r="N1305" s="28" t="str">
        <f>IF(G1305="","",VLOOKUP(G1305,WMS!$E$3:$U$3000,17,0))</f>
        <v>A45-101</v>
      </c>
      <c r="O1305" s="29">
        <f t="shared" si="196"/>
        <v>4.5</v>
      </c>
      <c r="P1305" s="29">
        <f t="shared" si="197"/>
        <v>2.4E-2</v>
      </c>
      <c r="Q1305" s="26" t="str">
        <f>IF(G1305="","",VLOOKUP(G1305,WMS!$E$3:$G$3000,2,FALSE))</f>
        <v>KAS19042714</v>
      </c>
      <c r="R1305" s="26" t="str">
        <f>IF(G1305="","",VLOOKUP(G1305,WMS!$E$3:$G$3000,3,FALSE))</f>
        <v>KAS1904271407</v>
      </c>
      <c r="S1305" s="17" t="str">
        <f>IF(R1305="","",VLOOKUP(R1305,CUSTOMS!$E$3:$N$2548,2,FALSE))</f>
        <v>9503008900</v>
      </c>
      <c r="T1305" s="17" t="str">
        <f>IF(R1305="","",VLOOKUP(R1305,CUSTOMS!$E$3:$N$2548,3,FALSE))</f>
        <v>儿童玩具：工程车</v>
      </c>
      <c r="U1305" s="18">
        <f t="shared" si="198"/>
        <v>36</v>
      </c>
      <c r="V1305" s="18" t="str">
        <f>IF(R1305="","",VLOOKUP(R1305,CUSTOMS!$E$3:$N$2548,5,FALSE))</f>
        <v>个</v>
      </c>
      <c r="W1305" s="33">
        <f>IF(R1305="","",VLOOKUP(R1305,CUSTOMS!$E$3:$N$2548,6,FALSE))</f>
        <v>0.1</v>
      </c>
      <c r="X1305" s="33">
        <f t="shared" si="199"/>
        <v>3.6</v>
      </c>
      <c r="Y1305" s="18" t="str">
        <f>IF(R1305="","",VLOOKUP(R1305,CUSTOMS!$E$3:$N$2548,8,FALSE))</f>
        <v>美元</v>
      </c>
      <c r="Z1305" s="18" t="str">
        <f>IF(R1305="","",VLOOKUP(R1305,CUSTOMS!$E$3:$N$2548,9,FALSE))</f>
        <v>中国</v>
      </c>
      <c r="AA1305" s="18" t="str">
        <f>IF(R1305="","",VLOOKUP(R1305,CUSTOMS!$E$3:$N$2548,10,FALSE))</f>
        <v>美国</v>
      </c>
      <c r="AB1305" s="33">
        <f>IF(R1305="","",VLOOKUP(G1305,WMS!$E$3:$T$3000,15,FALSE))</f>
        <v>0.1</v>
      </c>
      <c r="AC1305" s="33">
        <f t="shared" si="200"/>
        <v>3.6</v>
      </c>
      <c r="AD1305" s="33" t="str">
        <f>IF(S1305="","",VLOOKUP(S1305,海关监管条件!$A$1:$B$3000,2,FALSE))</f>
        <v xml:space="preserve">A </v>
      </c>
    </row>
    <row r="1306" spans="1:30">
      <c r="A1306" s="2">
        <v>43695</v>
      </c>
      <c r="B1306" s="2">
        <v>43700</v>
      </c>
      <c r="C1306" s="2" t="s">
        <v>4430</v>
      </c>
      <c r="D1306" s="3" t="s">
        <v>1820</v>
      </c>
      <c r="E1306" s="3" t="s">
        <v>3731</v>
      </c>
      <c r="F1306" s="3" t="s">
        <v>4440</v>
      </c>
      <c r="G1306" s="17" t="str">
        <f t="shared" si="194"/>
        <v>KG-ARI-1904-00124-03192/42634430</v>
      </c>
      <c r="H1306" s="18">
        <f>IF(G1306="","",VLOOKUP(G1306,WMS!$E$3:$Q$3000,7,FALSE))</f>
        <v>8</v>
      </c>
      <c r="I1306" s="18">
        <f>IF(G1306="","",VLOOKUP(G1306,WMS!$E$3:$Q$3000,8,FALSE))</f>
        <v>2.75</v>
      </c>
      <c r="J1306" s="18">
        <f>IF(G1306="","",VLOOKUP(G1306,WMS!$E$3:$Q$3000,13,FALSE))</f>
        <v>2.5000000000000001E-2</v>
      </c>
      <c r="K1306" s="26" t="b">
        <f t="shared" si="195"/>
        <v>1</v>
      </c>
      <c r="L1306" s="7">
        <v>10</v>
      </c>
      <c r="M1306" s="27">
        <f>IF(G1306="","",VLOOKUP(G1306,WMS!$E$3:$U$3000,7,0)*L1306)</f>
        <v>80</v>
      </c>
      <c r="N1306" s="28" t="str">
        <f>IF(G1306="","",VLOOKUP(G1306,WMS!$E$3:$U$3000,17,0))</f>
        <v>A24-204</v>
      </c>
      <c r="O1306" s="29">
        <f t="shared" si="196"/>
        <v>27.5</v>
      </c>
      <c r="P1306" s="29">
        <f t="shared" si="197"/>
        <v>0.25</v>
      </c>
      <c r="Q1306" s="26" t="str">
        <f>IF(G1306="","",VLOOKUP(G1306,WMS!$E$3:$G$3000,2,FALSE))</f>
        <v>KAS19042714</v>
      </c>
      <c r="R1306" s="26" t="str">
        <f>IF(G1306="","",VLOOKUP(G1306,WMS!$E$3:$G$3000,3,FALSE))</f>
        <v>KAS1904271404</v>
      </c>
      <c r="S1306" s="17" t="str">
        <f>IF(R1306="","",VLOOKUP(R1306,CUSTOMS!$E$3:$N$2548,2,FALSE))</f>
        <v>9503006000</v>
      </c>
      <c r="T1306" s="17" t="str">
        <f>IF(R1306="","",VLOOKUP(R1306,CUSTOMS!$E$3:$N$2548,3,FALSE))</f>
        <v>智力玩具：猜名字游戏</v>
      </c>
      <c r="U1306" s="18">
        <f t="shared" si="198"/>
        <v>80</v>
      </c>
      <c r="V1306" s="18" t="str">
        <f>IF(R1306="","",VLOOKUP(R1306,CUSTOMS!$E$3:$N$2548,5,FALSE))</f>
        <v>套</v>
      </c>
      <c r="W1306" s="33">
        <f>IF(R1306="","",VLOOKUP(R1306,CUSTOMS!$E$3:$N$2548,6,FALSE))</f>
        <v>0.9</v>
      </c>
      <c r="X1306" s="33">
        <f t="shared" si="199"/>
        <v>72</v>
      </c>
      <c r="Y1306" s="18" t="str">
        <f>IF(R1306="","",VLOOKUP(R1306,CUSTOMS!$E$3:$N$2548,8,FALSE))</f>
        <v>美元</v>
      </c>
      <c r="Z1306" s="18" t="str">
        <f>IF(R1306="","",VLOOKUP(R1306,CUSTOMS!$E$3:$N$2548,9,FALSE))</f>
        <v>中国</v>
      </c>
      <c r="AA1306" s="18" t="str">
        <f>IF(R1306="","",VLOOKUP(R1306,CUSTOMS!$E$3:$N$2548,10,FALSE))</f>
        <v>美国</v>
      </c>
      <c r="AB1306" s="33">
        <f>IF(R1306="","",VLOOKUP(G1306,WMS!$E$3:$T$3000,15,FALSE))</f>
        <v>0.29625000000000001</v>
      </c>
      <c r="AC1306" s="33">
        <f t="shared" si="200"/>
        <v>23.700000000000003</v>
      </c>
      <c r="AD1306" s="33" t="str">
        <f>IF(S1306="","",VLOOKUP(S1306,海关监管条件!$A$1:$B$3000,2,FALSE))</f>
        <v xml:space="preserve">A </v>
      </c>
    </row>
    <row r="1307" spans="1:30">
      <c r="A1307" s="2">
        <v>43695</v>
      </c>
      <c r="B1307" s="2">
        <v>43700</v>
      </c>
      <c r="C1307" s="2" t="s">
        <v>4430</v>
      </c>
      <c r="D1307" s="3" t="s">
        <v>1682</v>
      </c>
      <c r="E1307" s="3" t="s">
        <v>3656</v>
      </c>
      <c r="F1307" s="3" t="s">
        <v>3243</v>
      </c>
      <c r="G1307" s="17" t="str">
        <f t="shared" si="194"/>
        <v>KG-ARI-1904-00124-03202/42232582</v>
      </c>
      <c r="H1307" s="18">
        <f>IF(G1307="","",VLOOKUP(G1307,WMS!$E$3:$Q$3000,7,FALSE))</f>
        <v>6</v>
      </c>
      <c r="I1307" s="18">
        <f>IF(G1307="","",VLOOKUP(G1307,WMS!$E$3:$Q$3000,8,FALSE))</f>
        <v>2.4</v>
      </c>
      <c r="J1307" s="18">
        <f>IF(G1307="","",VLOOKUP(G1307,WMS!$E$3:$Q$3000,13,FALSE))</f>
        <v>0.02</v>
      </c>
      <c r="K1307" s="26" t="b">
        <f t="shared" si="195"/>
        <v>1</v>
      </c>
      <c r="L1307" s="7">
        <v>5</v>
      </c>
      <c r="M1307" s="27">
        <f>IF(G1307="","",VLOOKUP(G1307,WMS!$E$3:$U$3000,7,0)*L1307)</f>
        <v>30</v>
      </c>
      <c r="N1307" s="28" t="str">
        <f>IF(G1307="","",VLOOKUP(G1307,WMS!$E$3:$U$3000,17,0))</f>
        <v>A20-103</v>
      </c>
      <c r="O1307" s="29">
        <f t="shared" si="196"/>
        <v>12</v>
      </c>
      <c r="P1307" s="29">
        <f t="shared" si="197"/>
        <v>0.1</v>
      </c>
      <c r="Q1307" s="26" t="str">
        <f>IF(G1307="","",VLOOKUP(G1307,WMS!$E$3:$G$3000,2,FALSE))</f>
        <v>KAS19041615</v>
      </c>
      <c r="R1307" s="26" t="str">
        <f>IF(G1307="","",VLOOKUP(G1307,WMS!$E$3:$G$3000,3,FALSE))</f>
        <v>KAS1904161502</v>
      </c>
      <c r="S1307" s="17" t="str">
        <f>IF(R1307="","",VLOOKUP(R1307,CUSTOMS!$E$3:$N$2548,2,FALSE))</f>
        <v>9503006000</v>
      </c>
      <c r="T1307" s="17" t="str">
        <f>IF(R1307="","",VLOOKUP(R1307,CUSTOMS!$E$3:$N$2548,3,FALSE))</f>
        <v>智力玩具：四连棋</v>
      </c>
      <c r="U1307" s="18">
        <f t="shared" si="198"/>
        <v>30</v>
      </c>
      <c r="V1307" s="18" t="str">
        <f>IF(R1307="","",VLOOKUP(R1307,CUSTOMS!$E$3:$N$2548,5,FALSE))</f>
        <v>套</v>
      </c>
      <c r="W1307" s="33">
        <f>IF(R1307="","",VLOOKUP(R1307,CUSTOMS!$E$3:$N$2548,6,FALSE))</f>
        <v>1.1000000000000001</v>
      </c>
      <c r="X1307" s="33">
        <f t="shared" si="199"/>
        <v>33</v>
      </c>
      <c r="Y1307" s="18" t="str">
        <f>IF(R1307="","",VLOOKUP(R1307,CUSTOMS!$E$3:$N$2548,8,FALSE))</f>
        <v>美元</v>
      </c>
      <c r="Z1307" s="18" t="str">
        <f>IF(R1307="","",VLOOKUP(R1307,CUSTOMS!$E$3:$N$2548,9,FALSE))</f>
        <v>中国</v>
      </c>
      <c r="AA1307" s="18" t="str">
        <f>IF(R1307="","",VLOOKUP(R1307,CUSTOMS!$E$3:$N$2548,10,FALSE))</f>
        <v>美国</v>
      </c>
      <c r="AB1307" s="33">
        <f>IF(R1307="","",VLOOKUP(G1307,WMS!$E$3:$T$3000,15,FALSE))</f>
        <v>0.35</v>
      </c>
      <c r="AC1307" s="33">
        <f t="shared" si="200"/>
        <v>10.5</v>
      </c>
      <c r="AD1307" s="33" t="str">
        <f>IF(S1307="","",VLOOKUP(S1307,海关监管条件!$A$1:$B$3000,2,FALSE))</f>
        <v xml:space="preserve">A </v>
      </c>
    </row>
    <row r="1308" spans="1:30">
      <c r="A1308" s="2">
        <v>43695</v>
      </c>
      <c r="B1308" s="2">
        <v>43700</v>
      </c>
      <c r="C1308" s="2" t="s">
        <v>4430</v>
      </c>
      <c r="D1308" s="3" t="s">
        <v>1682</v>
      </c>
      <c r="E1308" s="3" t="s">
        <v>3656</v>
      </c>
      <c r="F1308" s="3" t="s">
        <v>3246</v>
      </c>
      <c r="G1308" s="17" t="str">
        <f t="shared" si="194"/>
        <v>KG-ARI-1904-00124-03202/42232599</v>
      </c>
      <c r="H1308" s="18">
        <f>IF(G1308="","",VLOOKUP(G1308,WMS!$E$3:$Q$3000,7,FALSE))</f>
        <v>8</v>
      </c>
      <c r="I1308" s="18">
        <f>IF(G1308="","",VLOOKUP(G1308,WMS!$E$3:$Q$3000,8,FALSE))</f>
        <v>4.4000000000000004</v>
      </c>
      <c r="J1308" s="18">
        <f>IF(G1308="","",VLOOKUP(G1308,WMS!$E$3:$Q$3000,13,FALSE))</f>
        <v>6.0999999999999999E-2</v>
      </c>
      <c r="K1308" s="26" t="b">
        <f t="shared" si="195"/>
        <v>1</v>
      </c>
      <c r="L1308" s="7">
        <v>7</v>
      </c>
      <c r="M1308" s="27">
        <f>IF(G1308="","",VLOOKUP(G1308,WMS!$E$3:$U$3000,7,0)*L1308)</f>
        <v>56</v>
      </c>
      <c r="N1308" s="28" t="str">
        <f>IF(G1308="","",VLOOKUP(G1308,WMS!$E$3:$U$3000,17,0))</f>
        <v>A21-302</v>
      </c>
      <c r="O1308" s="29">
        <f t="shared" si="196"/>
        <v>30.800000000000004</v>
      </c>
      <c r="P1308" s="29">
        <f t="shared" si="197"/>
        <v>0.42699999999999999</v>
      </c>
      <c r="Q1308" s="26" t="str">
        <f>IF(G1308="","",VLOOKUP(G1308,WMS!$E$3:$G$3000,2,FALSE))</f>
        <v>KAS19041615</v>
      </c>
      <c r="R1308" s="26" t="str">
        <f>IF(G1308="","",VLOOKUP(G1308,WMS!$E$3:$G$3000,3,FALSE))</f>
        <v>KAS1904161503</v>
      </c>
      <c r="S1308" s="17" t="str">
        <f>IF(R1308="","",VLOOKUP(R1308,CUSTOMS!$E$3:$N$2548,2,FALSE))</f>
        <v>9503006000</v>
      </c>
      <c r="T1308" s="17" t="str">
        <f>IF(R1308="","",VLOOKUP(R1308,CUSTOMS!$E$3:$N$2548,3,FALSE))</f>
        <v>智力玩具：弹珠游戏</v>
      </c>
      <c r="U1308" s="18">
        <f t="shared" si="198"/>
        <v>56</v>
      </c>
      <c r="V1308" s="18" t="str">
        <f>IF(R1308="","",VLOOKUP(R1308,CUSTOMS!$E$3:$N$2548,5,FALSE))</f>
        <v>套</v>
      </c>
      <c r="W1308" s="33">
        <f>IF(R1308="","",VLOOKUP(R1308,CUSTOMS!$E$3:$N$2548,6,FALSE))</f>
        <v>1.5</v>
      </c>
      <c r="X1308" s="33">
        <f t="shared" si="199"/>
        <v>84</v>
      </c>
      <c r="Y1308" s="18" t="str">
        <f>IF(R1308="","",VLOOKUP(R1308,CUSTOMS!$E$3:$N$2548,8,FALSE))</f>
        <v>美元</v>
      </c>
      <c r="Z1308" s="18" t="str">
        <f>IF(R1308="","",VLOOKUP(R1308,CUSTOMS!$E$3:$N$2548,9,FALSE))</f>
        <v>中国</v>
      </c>
      <c r="AA1308" s="18" t="str">
        <f>IF(R1308="","",VLOOKUP(R1308,CUSTOMS!$E$3:$N$2548,10,FALSE))</f>
        <v>美国</v>
      </c>
      <c r="AB1308" s="33">
        <f>IF(R1308="","",VLOOKUP(G1308,WMS!$E$3:$T$3000,15,FALSE))</f>
        <v>0.47500000000000003</v>
      </c>
      <c r="AC1308" s="33">
        <f t="shared" si="200"/>
        <v>26.6</v>
      </c>
      <c r="AD1308" s="33" t="str">
        <f>IF(S1308="","",VLOOKUP(S1308,海关监管条件!$A$1:$B$3000,2,FALSE))</f>
        <v xml:space="preserve">A </v>
      </c>
    </row>
    <row r="1309" spans="1:30">
      <c r="A1309" s="2">
        <v>43695</v>
      </c>
      <c r="B1309" s="2">
        <v>43700</v>
      </c>
      <c r="C1309" s="2" t="s">
        <v>4430</v>
      </c>
      <c r="D1309" s="3" t="s">
        <v>1682</v>
      </c>
      <c r="E1309" s="3" t="s">
        <v>3656</v>
      </c>
      <c r="F1309" s="3" t="s">
        <v>3242</v>
      </c>
      <c r="G1309" s="17" t="str">
        <f t="shared" si="194"/>
        <v>KG-ARI-1904-00124-03202/42232643</v>
      </c>
      <c r="H1309" s="18">
        <f>IF(G1309="","",VLOOKUP(G1309,WMS!$E$3:$Q$3000,7,FALSE))</f>
        <v>6</v>
      </c>
      <c r="I1309" s="18">
        <f>IF(G1309="","",VLOOKUP(G1309,WMS!$E$3:$Q$3000,8,FALSE))</f>
        <v>2.6</v>
      </c>
      <c r="J1309" s="18">
        <f>IF(G1309="","",VLOOKUP(G1309,WMS!$E$3:$Q$3000,13,FALSE))</f>
        <v>2.5999999999999999E-2</v>
      </c>
      <c r="K1309" s="26" t="b">
        <f t="shared" si="195"/>
        <v>1</v>
      </c>
      <c r="L1309" s="7">
        <v>10</v>
      </c>
      <c r="M1309" s="27">
        <f>IF(G1309="","",VLOOKUP(G1309,WMS!$E$3:$U$3000,7,0)*L1309)</f>
        <v>60</v>
      </c>
      <c r="N1309" s="28" t="str">
        <f>IF(G1309="","",VLOOKUP(G1309,WMS!$E$3:$U$3000,17,0))</f>
        <v>A24-204</v>
      </c>
      <c r="O1309" s="29">
        <f t="shared" si="196"/>
        <v>26</v>
      </c>
      <c r="P1309" s="29">
        <f t="shared" si="197"/>
        <v>0.26</v>
      </c>
      <c r="Q1309" s="26" t="str">
        <f>IF(G1309="","",VLOOKUP(G1309,WMS!$E$3:$G$3000,2,FALSE))</f>
        <v>KAS19041615</v>
      </c>
      <c r="R1309" s="26" t="str">
        <f>IF(G1309="","",VLOOKUP(G1309,WMS!$E$3:$G$3000,3,FALSE))</f>
        <v>KAS1904161504</v>
      </c>
      <c r="S1309" s="17" t="str">
        <f>IF(R1309="","",VLOOKUP(R1309,CUSTOMS!$E$3:$N$2548,2,FALSE))</f>
        <v>9503008900</v>
      </c>
      <c r="T1309" s="17" t="str">
        <f>IF(R1309="","",VLOOKUP(R1309,CUSTOMS!$E$3:$N$2548,3,FALSE))</f>
        <v>儿童玩具：游戏套装</v>
      </c>
      <c r="U1309" s="18">
        <f t="shared" si="198"/>
        <v>60</v>
      </c>
      <c r="V1309" s="18" t="str">
        <f>IF(R1309="","",VLOOKUP(R1309,CUSTOMS!$E$3:$N$2548,5,FALSE))</f>
        <v>个</v>
      </c>
      <c r="W1309" s="33">
        <f>IF(R1309="","",VLOOKUP(R1309,CUSTOMS!$E$3:$N$2548,6,FALSE))</f>
        <v>0.4</v>
      </c>
      <c r="X1309" s="33">
        <f t="shared" si="199"/>
        <v>24</v>
      </c>
      <c r="Y1309" s="18" t="str">
        <f>IF(R1309="","",VLOOKUP(R1309,CUSTOMS!$E$3:$N$2548,8,FALSE))</f>
        <v>美元</v>
      </c>
      <c r="Z1309" s="18" t="str">
        <f>IF(R1309="","",VLOOKUP(R1309,CUSTOMS!$E$3:$N$2548,9,FALSE))</f>
        <v>中国</v>
      </c>
      <c r="AA1309" s="18" t="str">
        <f>IF(R1309="","",VLOOKUP(R1309,CUSTOMS!$E$3:$N$2548,10,FALSE))</f>
        <v>美国</v>
      </c>
      <c r="AB1309" s="33">
        <f>IF(R1309="","",VLOOKUP(G1309,WMS!$E$3:$T$3000,15,FALSE))</f>
        <v>0.38333333333333336</v>
      </c>
      <c r="AC1309" s="33">
        <f t="shared" si="200"/>
        <v>23</v>
      </c>
      <c r="AD1309" s="33" t="str">
        <f>IF(S1309="","",VLOOKUP(S1309,海关监管条件!$A$1:$B$3000,2,FALSE))</f>
        <v xml:space="preserve">A </v>
      </c>
    </row>
    <row r="1310" spans="1:30">
      <c r="A1310" s="2">
        <v>43695</v>
      </c>
      <c r="B1310" s="2">
        <v>43700</v>
      </c>
      <c r="C1310" s="2" t="s">
        <v>4430</v>
      </c>
      <c r="D1310" s="3" t="s">
        <v>1682</v>
      </c>
      <c r="E1310" s="3" t="s">
        <v>3656</v>
      </c>
      <c r="F1310" s="3" t="s">
        <v>3254</v>
      </c>
      <c r="G1310" s="17" t="str">
        <f t="shared" si="194"/>
        <v>KG-ARI-1904-00124-03202/42475620</v>
      </c>
      <c r="H1310" s="18">
        <f>IF(G1310="","",VLOOKUP(G1310,WMS!$E$3:$Q$3000,7,FALSE))</f>
        <v>6</v>
      </c>
      <c r="I1310" s="18">
        <f>IF(G1310="","",VLOOKUP(G1310,WMS!$E$3:$Q$3000,8,FALSE))</f>
        <v>4.2</v>
      </c>
      <c r="J1310" s="18">
        <f>IF(G1310="","",VLOOKUP(G1310,WMS!$E$3:$Q$3000,13,FALSE))</f>
        <v>4.5999999999999999E-2</v>
      </c>
      <c r="K1310" s="26" t="b">
        <f t="shared" si="195"/>
        <v>1</v>
      </c>
      <c r="L1310" s="7">
        <v>56</v>
      </c>
      <c r="M1310" s="27">
        <f>IF(G1310="","",VLOOKUP(G1310,WMS!$E$3:$U$3000,7,0)*L1310)</f>
        <v>336</v>
      </c>
      <c r="N1310" s="28" t="str">
        <f>IF(G1310="","",VLOOKUP(G1310,WMS!$E$3:$U$3000,17,0))</f>
        <v>A04-203</v>
      </c>
      <c r="O1310" s="29">
        <f t="shared" si="196"/>
        <v>235.20000000000002</v>
      </c>
      <c r="P1310" s="29">
        <f t="shared" si="197"/>
        <v>2.5760000000000001</v>
      </c>
      <c r="Q1310" s="26" t="str">
        <f>IF(G1310="","",VLOOKUP(G1310,WMS!$E$3:$G$3000,2,FALSE))</f>
        <v>KAS19041615</v>
      </c>
      <c r="R1310" s="26" t="str">
        <f>IF(G1310="","",VLOOKUP(G1310,WMS!$E$3:$G$3000,3,FALSE))</f>
        <v>KAS1904161509</v>
      </c>
      <c r="S1310" s="17" t="str">
        <f>IF(R1310="","",VLOOKUP(R1310,CUSTOMS!$E$3:$N$2548,2,FALSE))</f>
        <v>9503008900</v>
      </c>
      <c r="T1310" s="17" t="str">
        <f>IF(R1310="","",VLOOKUP(R1310,CUSTOMS!$E$3:$N$2548,3,FALSE))</f>
        <v>儿童玩具：动物</v>
      </c>
      <c r="U1310" s="18">
        <f t="shared" si="198"/>
        <v>336</v>
      </c>
      <c r="V1310" s="18" t="str">
        <f>IF(R1310="","",VLOOKUP(R1310,CUSTOMS!$E$3:$N$2548,5,FALSE))</f>
        <v>个</v>
      </c>
      <c r="W1310" s="33">
        <f>IF(R1310="","",VLOOKUP(R1310,CUSTOMS!$E$3:$N$2548,6,FALSE))</f>
        <v>0.5</v>
      </c>
      <c r="X1310" s="33">
        <f t="shared" si="199"/>
        <v>168</v>
      </c>
      <c r="Y1310" s="18" t="str">
        <f>IF(R1310="","",VLOOKUP(R1310,CUSTOMS!$E$3:$N$2548,8,FALSE))</f>
        <v>美元</v>
      </c>
      <c r="Z1310" s="18" t="str">
        <f>IF(R1310="","",VLOOKUP(R1310,CUSTOMS!$E$3:$N$2548,9,FALSE))</f>
        <v>中国</v>
      </c>
      <c r="AA1310" s="18" t="str">
        <f>IF(R1310="","",VLOOKUP(R1310,CUSTOMS!$E$3:$N$2548,10,FALSE))</f>
        <v>美国</v>
      </c>
      <c r="AB1310" s="33">
        <f>IF(R1310="","",VLOOKUP(G1310,WMS!$E$3:$T$3000,15,FALSE))</f>
        <v>0.6</v>
      </c>
      <c r="AC1310" s="33">
        <f t="shared" si="200"/>
        <v>201.6</v>
      </c>
      <c r="AD1310" s="33" t="str">
        <f>IF(S1310="","",VLOOKUP(S1310,海关监管条件!$A$1:$B$3000,2,FALSE))</f>
        <v xml:space="preserve">A </v>
      </c>
    </row>
    <row r="1311" spans="1:30">
      <c r="A1311" s="2">
        <v>43695</v>
      </c>
      <c r="B1311" s="2">
        <v>43700</v>
      </c>
      <c r="C1311" s="2" t="s">
        <v>4430</v>
      </c>
      <c r="D1311" s="3" t="s">
        <v>1682</v>
      </c>
      <c r="E1311" s="3" t="s">
        <v>3656</v>
      </c>
      <c r="F1311" s="3" t="s">
        <v>3668</v>
      </c>
      <c r="G1311" s="17" t="str">
        <f t="shared" si="194"/>
        <v>KG-ARI-1904-00124-03202/42552321</v>
      </c>
      <c r="H1311" s="18">
        <f>IF(G1311="","",VLOOKUP(G1311,WMS!$E$3:$Q$3000,7,FALSE))</f>
        <v>8</v>
      </c>
      <c r="I1311" s="18">
        <f>IF(G1311="","",VLOOKUP(G1311,WMS!$E$3:$Q$3000,8,FALSE))</f>
        <v>3.35</v>
      </c>
      <c r="J1311" s="18">
        <f>IF(G1311="","",VLOOKUP(G1311,WMS!$E$3:$Q$3000,13,FALSE))</f>
        <v>5.5E-2</v>
      </c>
      <c r="K1311" s="26" t="b">
        <f t="shared" si="195"/>
        <v>1</v>
      </c>
      <c r="L1311" s="7">
        <v>17</v>
      </c>
      <c r="M1311" s="27">
        <f>IF(G1311="","",VLOOKUP(G1311,WMS!$E$3:$U$3000,7,0)*L1311)</f>
        <v>136</v>
      </c>
      <c r="N1311" s="28" t="str">
        <f>IF(G1311="","",VLOOKUP(G1311,WMS!$E$3:$U$3000,17,0))</f>
        <v>A24-204</v>
      </c>
      <c r="O1311" s="29">
        <f t="shared" si="196"/>
        <v>56.95</v>
      </c>
      <c r="P1311" s="29">
        <f t="shared" si="197"/>
        <v>0.93500000000000005</v>
      </c>
      <c r="Q1311" s="26" t="str">
        <f>IF(G1311="","",VLOOKUP(G1311,WMS!$E$3:$G$3000,2,FALSE))</f>
        <v>KAS19041615</v>
      </c>
      <c r="R1311" s="26" t="str">
        <f>IF(G1311="","",VLOOKUP(G1311,WMS!$E$3:$G$3000,3,FALSE))</f>
        <v>KAS1904161509</v>
      </c>
      <c r="S1311" s="17" t="str">
        <f>IF(R1311="","",VLOOKUP(R1311,CUSTOMS!$E$3:$N$2548,2,FALSE))</f>
        <v>9503008900</v>
      </c>
      <c r="T1311" s="17" t="str">
        <f>IF(R1311="","",VLOOKUP(R1311,CUSTOMS!$E$3:$N$2548,3,FALSE))</f>
        <v>儿童玩具：动物</v>
      </c>
      <c r="U1311" s="18">
        <f t="shared" si="198"/>
        <v>136</v>
      </c>
      <c r="V1311" s="18" t="str">
        <f>IF(R1311="","",VLOOKUP(R1311,CUSTOMS!$E$3:$N$2548,5,FALSE))</f>
        <v>个</v>
      </c>
      <c r="W1311" s="33">
        <f>IF(R1311="","",VLOOKUP(R1311,CUSTOMS!$E$3:$N$2548,6,FALSE))</f>
        <v>0.5</v>
      </c>
      <c r="X1311" s="33">
        <f t="shared" si="199"/>
        <v>68</v>
      </c>
      <c r="Y1311" s="18" t="str">
        <f>IF(R1311="","",VLOOKUP(R1311,CUSTOMS!$E$3:$N$2548,8,FALSE))</f>
        <v>美元</v>
      </c>
      <c r="Z1311" s="18" t="str">
        <f>IF(R1311="","",VLOOKUP(R1311,CUSTOMS!$E$3:$N$2548,9,FALSE))</f>
        <v>中国</v>
      </c>
      <c r="AA1311" s="18" t="str">
        <f>IF(R1311="","",VLOOKUP(R1311,CUSTOMS!$E$3:$N$2548,10,FALSE))</f>
        <v>美国</v>
      </c>
      <c r="AB1311" s="33">
        <f>IF(R1311="","",VLOOKUP(G1311,WMS!$E$3:$T$3000,15,FALSE))</f>
        <v>0.36249999999999999</v>
      </c>
      <c r="AC1311" s="33">
        <f t="shared" si="200"/>
        <v>49.3</v>
      </c>
      <c r="AD1311" s="33" t="str">
        <f>IF(S1311="","",VLOOKUP(S1311,海关监管条件!$A$1:$B$3000,2,FALSE))</f>
        <v xml:space="preserve">A </v>
      </c>
    </row>
    <row r="1312" spans="1:30">
      <c r="A1312" s="2">
        <v>43695</v>
      </c>
      <c r="B1312" s="2">
        <v>43700</v>
      </c>
      <c r="C1312" s="2" t="s">
        <v>4430</v>
      </c>
      <c r="D1312" s="3" t="s">
        <v>1615</v>
      </c>
      <c r="E1312" s="3" t="s">
        <v>3620</v>
      </c>
      <c r="F1312" s="3" t="s">
        <v>3363</v>
      </c>
      <c r="G1312" s="17" t="str">
        <f t="shared" si="194"/>
        <v>KG-ARI-1904-00124-03252/42412328</v>
      </c>
      <c r="H1312" s="18">
        <f>IF(G1312="","",VLOOKUP(G1312,WMS!$E$3:$Q$3000,7,FALSE))</f>
        <v>6</v>
      </c>
      <c r="I1312" s="18">
        <f>IF(G1312="","",VLOOKUP(G1312,WMS!$E$3:$Q$3000,8,FALSE))</f>
        <v>1.45</v>
      </c>
      <c r="J1312" s="18">
        <f>IF(G1312="","",VLOOKUP(G1312,WMS!$E$3:$Q$3000,13,FALSE))</f>
        <v>1.4E-2</v>
      </c>
      <c r="K1312" s="26" t="b">
        <f t="shared" si="195"/>
        <v>1</v>
      </c>
      <c r="L1312" s="7">
        <v>20</v>
      </c>
      <c r="M1312" s="27">
        <f>IF(G1312="","",VLOOKUP(G1312,WMS!$E$3:$U$3000,7,0)*L1312)</f>
        <v>120</v>
      </c>
      <c r="N1312" s="28" t="str">
        <f>IF(G1312="","",VLOOKUP(G1312,WMS!$E$3:$U$3000,17,0))</f>
        <v>A45-103</v>
      </c>
      <c r="O1312" s="29">
        <f t="shared" si="196"/>
        <v>29</v>
      </c>
      <c r="P1312" s="29">
        <f t="shared" si="197"/>
        <v>0.28000000000000003</v>
      </c>
      <c r="Q1312" s="26" t="str">
        <f>IF(G1312="","",VLOOKUP(G1312,WMS!$E$3:$G$3000,2,FALSE))</f>
        <v>KAS19041602</v>
      </c>
      <c r="R1312" s="26" t="str">
        <f>IF(G1312="","",VLOOKUP(G1312,WMS!$E$3:$G$3000,3,FALSE))</f>
        <v>KAS1904160202</v>
      </c>
      <c r="S1312" s="17" t="str">
        <f>IF(R1312="","",VLOOKUP(R1312,CUSTOMS!$E$3:$N$2548,2,FALSE))</f>
        <v>9503008900</v>
      </c>
      <c r="T1312" s="17" t="str">
        <f>IF(R1312="","",VLOOKUP(R1312,CUSTOMS!$E$3:$N$2548,3,FALSE))</f>
        <v>塑胶电子玩具</v>
      </c>
      <c r="U1312" s="18">
        <f t="shared" si="198"/>
        <v>11.88</v>
      </c>
      <c r="V1312" s="18" t="str">
        <f>IF(R1312="","",VLOOKUP(R1312,CUSTOMS!$E$3:$N$2548,5,FALSE))</f>
        <v>千克</v>
      </c>
      <c r="W1312" s="33">
        <f>IF(R1312="","",VLOOKUP(R1312,CUSTOMS!$E$3:$N$2548,6,FALSE))</f>
        <v>50.45</v>
      </c>
      <c r="X1312" s="33">
        <f t="shared" si="199"/>
        <v>599.34600000000012</v>
      </c>
      <c r="Y1312" s="18" t="str">
        <f>IF(R1312="","",VLOOKUP(R1312,CUSTOMS!$E$3:$N$2548,8,FALSE))</f>
        <v>美元</v>
      </c>
      <c r="Z1312" s="18" t="str">
        <f>IF(R1312="","",VLOOKUP(R1312,CUSTOMS!$E$3:$N$2548,9,FALSE))</f>
        <v>中国</v>
      </c>
      <c r="AA1312" s="18" t="str">
        <f>IF(R1312="","",VLOOKUP(R1312,CUSTOMS!$E$3:$N$2548,10,FALSE))</f>
        <v>美国</v>
      </c>
      <c r="AB1312" s="33">
        <f>IF(R1312="","",VLOOKUP(G1312,WMS!$E$3:$T$3000,15,FALSE))</f>
        <v>9.9000000000000005E-2</v>
      </c>
      <c r="AC1312" s="33">
        <f t="shared" si="200"/>
        <v>11.88</v>
      </c>
      <c r="AD1312" s="33" t="str">
        <f>IF(S1312="","",VLOOKUP(S1312,海关监管条件!$A$1:$B$3000,2,FALSE))</f>
        <v xml:space="preserve">A </v>
      </c>
    </row>
    <row r="1313" spans="1:30">
      <c r="A1313" s="2">
        <v>43695</v>
      </c>
      <c r="B1313" s="2">
        <v>43700</v>
      </c>
      <c r="C1313" s="2" t="s">
        <v>4430</v>
      </c>
      <c r="D1313" s="3" t="s">
        <v>2042</v>
      </c>
      <c r="E1313" s="3" t="s">
        <v>3843</v>
      </c>
      <c r="F1313" s="3" t="s">
        <v>3866</v>
      </c>
      <c r="G1313" s="17" t="str">
        <f t="shared" si="194"/>
        <v>KG-ARI-1904-00125-03217/42705819</v>
      </c>
      <c r="H1313" s="18">
        <f>IF(G1313="","",VLOOKUP(G1313,WMS!$E$3:$Q$3000,7,FALSE))</f>
        <v>2</v>
      </c>
      <c r="I1313" s="18">
        <f>IF(G1313="","",VLOOKUP(G1313,WMS!$E$3:$Q$3000,8,FALSE))</f>
        <v>4.1500000000000004</v>
      </c>
      <c r="J1313" s="18">
        <f>IF(G1313="","",VLOOKUP(G1313,WMS!$E$3:$Q$3000,13,FALSE))</f>
        <v>5.1999999999999998E-2</v>
      </c>
      <c r="K1313" s="26" t="b">
        <f t="shared" si="195"/>
        <v>1</v>
      </c>
      <c r="L1313" s="7">
        <v>3</v>
      </c>
      <c r="M1313" s="27">
        <f>IF(G1313="","",VLOOKUP(G1313,WMS!$E$3:$U$3000,7,0)*L1313)</f>
        <v>6</v>
      </c>
      <c r="N1313" s="28" t="str">
        <f>IF(G1313="","",VLOOKUP(G1313,WMS!$E$3:$U$3000,17,0))</f>
        <v>A20-103</v>
      </c>
      <c r="O1313" s="29">
        <f t="shared" si="196"/>
        <v>12.450000000000001</v>
      </c>
      <c r="P1313" s="29">
        <f t="shared" si="197"/>
        <v>0.156</v>
      </c>
      <c r="Q1313" s="26" t="str">
        <f>IF(G1313="","",VLOOKUP(G1313,WMS!$E$3:$G$3000,2,FALSE))</f>
        <v>KAS19052802</v>
      </c>
      <c r="R1313" s="26" t="str">
        <f>IF(G1313="","",VLOOKUP(G1313,WMS!$E$3:$G$3000,3,FALSE))</f>
        <v>KAS1905280210</v>
      </c>
      <c r="S1313" s="17" t="str">
        <f>IF(R1313="","",VLOOKUP(R1313,CUSTOMS!$E$3:$N$2548,2,FALSE))</f>
        <v>9503008900</v>
      </c>
      <c r="T1313" s="17" t="str">
        <f>IF(R1313="","",VLOOKUP(R1313,CUSTOMS!$E$3:$N$2548,3,FALSE))</f>
        <v>五金塑胶玩具</v>
      </c>
      <c r="U1313" s="18">
        <f t="shared" si="198"/>
        <v>6</v>
      </c>
      <c r="V1313" s="18" t="str">
        <f>IF(R1313="","",VLOOKUP(R1313,CUSTOMS!$E$3:$N$2548,5,FALSE))</f>
        <v>个</v>
      </c>
      <c r="W1313" s="33">
        <f>IF(R1313="","",VLOOKUP(R1313,CUSTOMS!$E$3:$N$2548,6,FALSE))</f>
        <v>66.105000000000004</v>
      </c>
      <c r="X1313" s="33">
        <f t="shared" si="199"/>
        <v>396.63</v>
      </c>
      <c r="Y1313" s="18" t="str">
        <f>IF(R1313="","",VLOOKUP(R1313,CUSTOMS!$E$3:$N$2548,8,FALSE))</f>
        <v>美元</v>
      </c>
      <c r="Z1313" s="18" t="str">
        <f>IF(R1313="","",VLOOKUP(R1313,CUSTOMS!$E$3:$N$2548,9,FALSE))</f>
        <v>中国</v>
      </c>
      <c r="AA1313" s="18" t="str">
        <f>IF(R1313="","",VLOOKUP(R1313,CUSTOMS!$E$3:$N$2548,10,FALSE))</f>
        <v>美国</v>
      </c>
      <c r="AB1313" s="33">
        <f>IF(R1313="","",VLOOKUP(G1313,WMS!$E$3:$T$3000,15,FALSE))</f>
        <v>1.1666666666666667</v>
      </c>
      <c r="AC1313" s="33">
        <f t="shared" si="200"/>
        <v>7</v>
      </c>
      <c r="AD1313" s="33" t="str">
        <f>IF(S1313="","",VLOOKUP(S1313,海关监管条件!$A$1:$B$3000,2,FALSE))</f>
        <v xml:space="preserve">A </v>
      </c>
    </row>
    <row r="1314" spans="1:30">
      <c r="A1314" s="2">
        <v>43695</v>
      </c>
      <c r="B1314" s="2">
        <v>43700</v>
      </c>
      <c r="C1314" s="2" t="s">
        <v>4430</v>
      </c>
      <c r="D1314" s="3" t="s">
        <v>2042</v>
      </c>
      <c r="E1314" s="3" t="s">
        <v>3843</v>
      </c>
      <c r="F1314" s="3" t="s">
        <v>3870</v>
      </c>
      <c r="G1314" s="17" t="str">
        <f t="shared" si="194"/>
        <v>KG-ARI-1904-00125-03217/42706182</v>
      </c>
      <c r="H1314" s="18">
        <f>IF(G1314="","",VLOOKUP(G1314,WMS!$E$3:$Q$3000,7,FALSE))</f>
        <v>6</v>
      </c>
      <c r="I1314" s="18">
        <f>IF(G1314="","",VLOOKUP(G1314,WMS!$E$3:$Q$3000,8,FALSE))</f>
        <v>2.2999999999999998</v>
      </c>
      <c r="J1314" s="18">
        <f>IF(G1314="","",VLOOKUP(G1314,WMS!$E$3:$Q$3000,13,FALSE))</f>
        <v>2.4E-2</v>
      </c>
      <c r="K1314" s="26" t="b">
        <f t="shared" si="195"/>
        <v>1</v>
      </c>
      <c r="L1314" s="7">
        <v>3</v>
      </c>
      <c r="M1314" s="27">
        <f>IF(G1314="","",VLOOKUP(G1314,WMS!$E$3:$U$3000,7,0)*L1314)</f>
        <v>18</v>
      </c>
      <c r="N1314" s="28" t="str">
        <f>IF(G1314="","",VLOOKUP(G1314,WMS!$E$3:$U$3000,17,0))</f>
        <v>A20-103</v>
      </c>
      <c r="O1314" s="29">
        <f t="shared" si="196"/>
        <v>6.8999999999999995</v>
      </c>
      <c r="P1314" s="29">
        <f t="shared" si="197"/>
        <v>7.2000000000000008E-2</v>
      </c>
      <c r="Q1314" s="26" t="str">
        <f>IF(G1314="","",VLOOKUP(G1314,WMS!$E$3:$G$3000,2,FALSE))</f>
        <v>KAS19052802</v>
      </c>
      <c r="R1314" s="26" t="str">
        <f>IF(G1314="","",VLOOKUP(G1314,WMS!$E$3:$G$3000,3,FALSE))</f>
        <v>KAS1905280214</v>
      </c>
      <c r="S1314" s="17" t="str">
        <f>IF(R1314="","",VLOOKUP(R1314,CUSTOMS!$E$3:$N$2548,2,FALSE))</f>
        <v>9503008900</v>
      </c>
      <c r="T1314" s="17" t="str">
        <f>IF(R1314="","",VLOOKUP(R1314,CUSTOMS!$E$3:$N$2548,3,FALSE))</f>
        <v>塑胶玩具</v>
      </c>
      <c r="U1314" s="18">
        <f t="shared" si="198"/>
        <v>3</v>
      </c>
      <c r="V1314" s="18" t="str">
        <f>IF(R1314="","",VLOOKUP(R1314,CUSTOMS!$E$3:$N$2548,5,FALSE))</f>
        <v>千克</v>
      </c>
      <c r="W1314" s="33">
        <f>IF(R1314="","",VLOOKUP(R1314,CUSTOMS!$E$3:$N$2548,6,FALSE))</f>
        <v>73.709999999999994</v>
      </c>
      <c r="X1314" s="33">
        <f t="shared" si="199"/>
        <v>221.13</v>
      </c>
      <c r="Y1314" s="18" t="str">
        <f>IF(R1314="","",VLOOKUP(R1314,CUSTOMS!$E$3:$N$2548,8,FALSE))</f>
        <v>美元</v>
      </c>
      <c r="Z1314" s="18" t="str">
        <f>IF(R1314="","",VLOOKUP(R1314,CUSTOMS!$E$3:$N$2548,9,FALSE))</f>
        <v>中国</v>
      </c>
      <c r="AA1314" s="18" t="str">
        <f>IF(R1314="","",VLOOKUP(R1314,CUSTOMS!$E$3:$N$2548,10,FALSE))</f>
        <v>美国</v>
      </c>
      <c r="AB1314" s="33">
        <f>IF(R1314="","",VLOOKUP(G1314,WMS!$E$3:$T$3000,15,FALSE))</f>
        <v>0.16666666666666666</v>
      </c>
      <c r="AC1314" s="33">
        <f t="shared" si="200"/>
        <v>3</v>
      </c>
      <c r="AD1314" s="33" t="str">
        <f>IF(S1314="","",VLOOKUP(S1314,海关监管条件!$A$1:$B$3000,2,FALSE))</f>
        <v xml:space="preserve">A </v>
      </c>
    </row>
    <row r="1315" spans="1:30">
      <c r="A1315" s="2">
        <v>43695</v>
      </c>
      <c r="B1315" s="2">
        <v>43700</v>
      </c>
      <c r="C1315" s="2" t="s">
        <v>4430</v>
      </c>
      <c r="D1315" s="3" t="s">
        <v>1820</v>
      </c>
      <c r="E1315" s="3" t="s">
        <v>3733</v>
      </c>
      <c r="F1315" s="3" t="s">
        <v>3732</v>
      </c>
      <c r="G1315" s="17" t="str">
        <f t="shared" si="194"/>
        <v>KG-ARI-1906-00152-03402/42186922</v>
      </c>
      <c r="H1315" s="18">
        <f>IF(G1315="","",VLOOKUP(G1315,WMS!$E$3:$Q$3000,7,FALSE))</f>
        <v>4</v>
      </c>
      <c r="I1315" s="18">
        <f>IF(G1315="","",VLOOKUP(G1315,WMS!$E$3:$Q$3000,8,FALSE))</f>
        <v>3.4</v>
      </c>
      <c r="J1315" s="18">
        <f>IF(G1315="","",VLOOKUP(G1315,WMS!$E$3:$Q$3000,13,FALSE))</f>
        <v>5.5E-2</v>
      </c>
      <c r="K1315" s="26" t="b">
        <f t="shared" si="195"/>
        <v>1</v>
      </c>
      <c r="L1315" s="7">
        <v>7</v>
      </c>
      <c r="M1315" s="27">
        <f>IF(G1315="","",VLOOKUP(G1315,WMS!$E$3:$U$3000,7,0)*L1315)</f>
        <v>28</v>
      </c>
      <c r="N1315" s="28" t="str">
        <f>IF(G1315="","",VLOOKUP(G1315,WMS!$E$3:$U$3000,17,0))</f>
        <v>A20-103</v>
      </c>
      <c r="O1315" s="29">
        <f t="shared" si="196"/>
        <v>23.8</v>
      </c>
      <c r="P1315" s="29">
        <f t="shared" si="197"/>
        <v>0.38500000000000001</v>
      </c>
      <c r="Q1315" s="26" t="str">
        <f>IF(G1315="","",VLOOKUP(G1315,WMS!$E$3:$G$3000,2,FALSE))</f>
        <v>KAS19042714</v>
      </c>
      <c r="R1315" s="26" t="str">
        <f>IF(G1315="","",VLOOKUP(G1315,WMS!$E$3:$G$3000,3,FALSE))</f>
        <v>KAS1904271401</v>
      </c>
      <c r="S1315" s="17" t="str">
        <f>IF(R1315="","",VLOOKUP(R1315,CUSTOMS!$E$3:$N$2548,2,FALSE))</f>
        <v>9503008900</v>
      </c>
      <c r="T1315" s="17" t="str">
        <f>IF(R1315="","",VLOOKUP(R1315,CUSTOMS!$E$3:$N$2548,3,FALSE))</f>
        <v>儿童玩具：茶具套</v>
      </c>
      <c r="U1315" s="18">
        <f t="shared" si="198"/>
        <v>28</v>
      </c>
      <c r="V1315" s="18" t="str">
        <f>IF(R1315="","",VLOOKUP(R1315,CUSTOMS!$E$3:$N$2548,5,FALSE))</f>
        <v>个</v>
      </c>
      <c r="W1315" s="33">
        <f>IF(R1315="","",VLOOKUP(R1315,CUSTOMS!$E$3:$N$2548,6,FALSE))</f>
        <v>0.7</v>
      </c>
      <c r="X1315" s="33">
        <f t="shared" si="199"/>
        <v>19.599999999999998</v>
      </c>
      <c r="Y1315" s="18" t="str">
        <f>IF(R1315="","",VLOOKUP(R1315,CUSTOMS!$E$3:$N$2548,8,FALSE))</f>
        <v>美元</v>
      </c>
      <c r="Z1315" s="18" t="str">
        <f>IF(R1315="","",VLOOKUP(R1315,CUSTOMS!$E$3:$N$2548,9,FALSE))</f>
        <v>中国</v>
      </c>
      <c r="AA1315" s="18" t="str">
        <f>IF(R1315="","",VLOOKUP(R1315,CUSTOMS!$E$3:$N$2548,10,FALSE))</f>
        <v>美国</v>
      </c>
      <c r="AB1315" s="33">
        <f>IF(R1315="","",VLOOKUP(G1315,WMS!$E$3:$T$3000,15,FALSE))</f>
        <v>0.70000000000000007</v>
      </c>
      <c r="AC1315" s="33">
        <f t="shared" si="200"/>
        <v>19.600000000000001</v>
      </c>
      <c r="AD1315" s="33" t="str">
        <f>IF(S1315="","",VLOOKUP(S1315,海关监管条件!$A$1:$B$3000,2,FALSE))</f>
        <v xml:space="preserve">A </v>
      </c>
    </row>
    <row r="1316" spans="1:30">
      <c r="A1316" s="2">
        <v>43695</v>
      </c>
      <c r="B1316" s="2">
        <v>43700</v>
      </c>
      <c r="C1316" s="2" t="s">
        <v>4430</v>
      </c>
      <c r="D1316" s="3" t="s">
        <v>1820</v>
      </c>
      <c r="E1316" s="3" t="s">
        <v>3733</v>
      </c>
      <c r="F1316" s="3" t="s">
        <v>4456</v>
      </c>
      <c r="G1316" s="17" t="str">
        <f t="shared" si="194"/>
        <v>KG-ARI-1906-00152-03402/42563655</v>
      </c>
      <c r="H1316" s="18">
        <f>IF(G1316="","",VLOOKUP(G1316,WMS!$E$3:$Q$3000,7,FALSE))</f>
        <v>12</v>
      </c>
      <c r="I1316" s="18">
        <f>IF(G1316="","",VLOOKUP(G1316,WMS!$E$3:$Q$3000,8,FALSE))</f>
        <v>1.5</v>
      </c>
      <c r="J1316" s="18">
        <f>IF(G1316="","",VLOOKUP(G1316,WMS!$E$3:$Q$3000,13,FALSE))</f>
        <v>8.0000000000000002E-3</v>
      </c>
      <c r="K1316" s="26" t="b">
        <f t="shared" si="195"/>
        <v>1</v>
      </c>
      <c r="L1316" s="7">
        <v>3</v>
      </c>
      <c r="M1316" s="27">
        <f>IF(G1316="","",VLOOKUP(G1316,WMS!$E$3:$U$3000,7,0)*L1316)</f>
        <v>36</v>
      </c>
      <c r="N1316" s="28" t="str">
        <f>IF(G1316="","",VLOOKUP(G1316,WMS!$E$3:$U$3000,17,0))</f>
        <v>A12-103</v>
      </c>
      <c r="O1316" s="29">
        <f t="shared" si="196"/>
        <v>4.5</v>
      </c>
      <c r="P1316" s="29">
        <f t="shared" si="197"/>
        <v>2.4E-2</v>
      </c>
      <c r="Q1316" s="26" t="str">
        <f>IF(G1316="","",VLOOKUP(G1316,WMS!$E$3:$G$3000,2,FALSE))</f>
        <v>KAS19042714</v>
      </c>
      <c r="R1316" s="26" t="str">
        <f>IF(G1316="","",VLOOKUP(G1316,WMS!$E$3:$G$3000,3,FALSE))</f>
        <v>KAS1904271407</v>
      </c>
      <c r="S1316" s="17" t="str">
        <f>IF(R1316="","",VLOOKUP(R1316,CUSTOMS!$E$3:$N$2548,2,FALSE))</f>
        <v>9503008900</v>
      </c>
      <c r="T1316" s="17" t="str">
        <f>IF(R1316="","",VLOOKUP(R1316,CUSTOMS!$E$3:$N$2548,3,FALSE))</f>
        <v>儿童玩具：工程车</v>
      </c>
      <c r="U1316" s="18">
        <f t="shared" si="198"/>
        <v>36</v>
      </c>
      <c r="V1316" s="18" t="str">
        <f>IF(R1316="","",VLOOKUP(R1316,CUSTOMS!$E$3:$N$2548,5,FALSE))</f>
        <v>个</v>
      </c>
      <c r="W1316" s="33">
        <f>IF(R1316="","",VLOOKUP(R1316,CUSTOMS!$E$3:$N$2548,6,FALSE))</f>
        <v>0.1</v>
      </c>
      <c r="X1316" s="33">
        <f t="shared" si="199"/>
        <v>3.6</v>
      </c>
      <c r="Y1316" s="18" t="str">
        <f>IF(R1316="","",VLOOKUP(R1316,CUSTOMS!$E$3:$N$2548,8,FALSE))</f>
        <v>美元</v>
      </c>
      <c r="Z1316" s="18" t="str">
        <f>IF(R1316="","",VLOOKUP(R1316,CUSTOMS!$E$3:$N$2548,9,FALSE))</f>
        <v>中国</v>
      </c>
      <c r="AA1316" s="18" t="str">
        <f>IF(R1316="","",VLOOKUP(R1316,CUSTOMS!$E$3:$N$2548,10,FALSE))</f>
        <v>美国</v>
      </c>
      <c r="AB1316" s="33">
        <f>IF(R1316="","",VLOOKUP(G1316,WMS!$E$3:$T$3000,15,FALSE))</f>
        <v>0.1</v>
      </c>
      <c r="AC1316" s="33">
        <f t="shared" si="200"/>
        <v>3.6</v>
      </c>
      <c r="AD1316" s="33" t="str">
        <f>IF(S1316="","",VLOOKUP(S1316,海关监管条件!$A$1:$B$3000,2,FALSE))</f>
        <v xml:space="preserve">A </v>
      </c>
    </row>
    <row r="1317" spans="1:30">
      <c r="A1317" s="2">
        <v>43695</v>
      </c>
      <c r="B1317" s="2">
        <v>43700</v>
      </c>
      <c r="C1317" s="2" t="s">
        <v>4430</v>
      </c>
      <c r="D1317" s="3" t="s">
        <v>1871</v>
      </c>
      <c r="E1317" s="3" t="s">
        <v>3755</v>
      </c>
      <c r="F1317" s="3" t="s">
        <v>4435</v>
      </c>
      <c r="G1317" s="17" t="str">
        <f t="shared" si="194"/>
        <v>KG-ARI-1906-00152-03421/42556138</v>
      </c>
      <c r="H1317" s="18">
        <f>IF(G1317="","",VLOOKUP(G1317,WMS!$E$3:$Q$3000,7,FALSE))</f>
        <v>2</v>
      </c>
      <c r="I1317" s="18">
        <f>IF(G1317="","",VLOOKUP(G1317,WMS!$E$3:$Q$3000,8,FALSE))</f>
        <v>5.2</v>
      </c>
      <c r="J1317" s="18">
        <f>IF(G1317="","",VLOOKUP(G1317,WMS!$E$3:$Q$3000,13,FALSE))</f>
        <v>9.7000000000000003E-2</v>
      </c>
      <c r="K1317" s="26" t="b">
        <f t="shared" si="195"/>
        <v>1</v>
      </c>
      <c r="L1317" s="7">
        <v>32</v>
      </c>
      <c r="M1317" s="27">
        <f>IF(G1317="","",VLOOKUP(G1317,WMS!$E$3:$U$3000,7,0)*L1317)</f>
        <v>64</v>
      </c>
      <c r="N1317" s="28" t="str">
        <f>IF(G1317="","",VLOOKUP(G1317,WMS!$E$3:$U$3000,17,0))</f>
        <v>A417</v>
      </c>
      <c r="O1317" s="29">
        <f t="shared" si="196"/>
        <v>166.4</v>
      </c>
      <c r="P1317" s="29">
        <f t="shared" si="197"/>
        <v>3.1040000000000001</v>
      </c>
      <c r="Q1317" s="26" t="str">
        <f>IF(G1317="","",VLOOKUP(G1317,WMS!$E$3:$G$3000,2,FALSE))</f>
        <v>KAS19050702</v>
      </c>
      <c r="R1317" s="26" t="str">
        <f>IF(G1317="","",VLOOKUP(G1317,WMS!$E$3:$G$3000,3,FALSE))</f>
        <v>KAS1905070205</v>
      </c>
      <c r="S1317" s="17" t="str">
        <f>IF(R1317="","",VLOOKUP(R1317,CUSTOMS!$E$3:$N$2548,2,FALSE))</f>
        <v>9503008900</v>
      </c>
      <c r="T1317" s="17" t="str">
        <f>IF(R1317="","",VLOOKUP(R1317,CUSTOMS!$E$3:$N$2548,3,FALSE))</f>
        <v>塑胶玩具（成套）</v>
      </c>
      <c r="U1317" s="18">
        <f t="shared" si="198"/>
        <v>89.6</v>
      </c>
      <c r="V1317" s="18" t="str">
        <f>IF(R1317="","",VLOOKUP(R1317,CUSTOMS!$E$3:$N$2548,5,FALSE))</f>
        <v>千克</v>
      </c>
      <c r="W1317" s="33">
        <f>IF(R1317="","",VLOOKUP(R1317,CUSTOMS!$E$3:$N$2548,6,FALSE))</f>
        <v>1.86</v>
      </c>
      <c r="X1317" s="33">
        <f t="shared" si="199"/>
        <v>166.65600000000001</v>
      </c>
      <c r="Y1317" s="18" t="str">
        <f>IF(R1317="","",VLOOKUP(R1317,CUSTOMS!$E$3:$N$2548,8,FALSE))</f>
        <v>美元</v>
      </c>
      <c r="Z1317" s="18" t="str">
        <f>IF(R1317="","",VLOOKUP(R1317,CUSTOMS!$E$3:$N$2548,9,FALSE))</f>
        <v>中国</v>
      </c>
      <c r="AA1317" s="18" t="str">
        <f>IF(R1317="","",VLOOKUP(R1317,CUSTOMS!$E$3:$N$2548,10,FALSE))</f>
        <v>美国</v>
      </c>
      <c r="AB1317" s="33">
        <f>IF(R1317="","",VLOOKUP(G1317,WMS!$E$3:$T$3000,15,FALSE))</f>
        <v>1.4</v>
      </c>
      <c r="AC1317" s="33">
        <f t="shared" si="200"/>
        <v>89.6</v>
      </c>
      <c r="AD1317" s="33" t="str">
        <f>IF(S1317="","",VLOOKUP(S1317,海关监管条件!$A$1:$B$3000,2,FALSE))</f>
        <v xml:space="preserve">A </v>
      </c>
    </row>
    <row r="1318" spans="1:30">
      <c r="A1318" s="2">
        <v>43695</v>
      </c>
      <c r="B1318" s="2">
        <v>43700</v>
      </c>
      <c r="C1318" s="2" t="s">
        <v>4430</v>
      </c>
      <c r="D1318" s="3" t="s">
        <v>2042</v>
      </c>
      <c r="E1318" s="3" t="s">
        <v>3841</v>
      </c>
      <c r="F1318" s="3" t="s">
        <v>3861</v>
      </c>
      <c r="G1318" s="17" t="str">
        <f t="shared" si="194"/>
        <v>KG-ARI-1906-00152-03513/42110705</v>
      </c>
      <c r="H1318" s="18">
        <f>IF(G1318="","",VLOOKUP(G1318,WMS!$E$3:$Q$3000,7,FALSE))</f>
        <v>6</v>
      </c>
      <c r="I1318" s="18">
        <f>IF(G1318="","",VLOOKUP(G1318,WMS!$E$3:$Q$3000,8,FALSE))</f>
        <v>2.1</v>
      </c>
      <c r="J1318" s="18">
        <f>IF(G1318="","",VLOOKUP(G1318,WMS!$E$3:$Q$3000,13,FALSE))</f>
        <v>1.9E-2</v>
      </c>
      <c r="K1318" s="26" t="b">
        <f t="shared" si="195"/>
        <v>1</v>
      </c>
      <c r="L1318" s="7">
        <v>3</v>
      </c>
      <c r="M1318" s="27">
        <f>IF(G1318="","",VLOOKUP(G1318,WMS!$E$3:$U$3000,7,0)*L1318)</f>
        <v>18</v>
      </c>
      <c r="N1318" s="28" t="str">
        <f>IF(G1318="","",VLOOKUP(G1318,WMS!$E$3:$U$3000,17,0))</f>
        <v>A45-203</v>
      </c>
      <c r="O1318" s="29">
        <f t="shared" si="196"/>
        <v>6.3000000000000007</v>
      </c>
      <c r="P1318" s="29">
        <f t="shared" si="197"/>
        <v>5.6999999999999995E-2</v>
      </c>
      <c r="Q1318" s="26" t="str">
        <f>IF(G1318="","",VLOOKUP(G1318,WMS!$E$3:$G$3000,2,FALSE))</f>
        <v>KAS19052802</v>
      </c>
      <c r="R1318" s="26" t="str">
        <f>IF(G1318="","",VLOOKUP(G1318,WMS!$E$3:$G$3000,3,FALSE))</f>
        <v>KAS1905280205</v>
      </c>
      <c r="S1318" s="17" t="str">
        <f>IF(R1318="","",VLOOKUP(R1318,CUSTOMS!$E$3:$N$2548,2,FALSE))</f>
        <v>9503008900</v>
      </c>
      <c r="T1318" s="17" t="str">
        <f>IF(R1318="","",VLOOKUP(R1318,CUSTOMS!$E$3:$N$2548,3,FALSE))</f>
        <v>塑胶电子玩具</v>
      </c>
      <c r="U1318" s="18">
        <f t="shared" si="198"/>
        <v>18</v>
      </c>
      <c r="V1318" s="18" t="str">
        <f>IF(R1318="","",VLOOKUP(R1318,CUSTOMS!$E$3:$N$2548,5,FALSE))</f>
        <v>个</v>
      </c>
      <c r="W1318" s="33">
        <f>IF(R1318="","",VLOOKUP(R1318,CUSTOMS!$E$3:$N$2548,6,FALSE))</f>
        <v>14.2154166666667</v>
      </c>
      <c r="X1318" s="33">
        <f t="shared" si="199"/>
        <v>255.87750000000059</v>
      </c>
      <c r="Y1318" s="18" t="str">
        <f>IF(R1318="","",VLOOKUP(R1318,CUSTOMS!$E$3:$N$2548,8,FALSE))</f>
        <v>美元</v>
      </c>
      <c r="Z1318" s="18" t="str">
        <f>IF(R1318="","",VLOOKUP(R1318,CUSTOMS!$E$3:$N$2548,9,FALSE))</f>
        <v>中国</v>
      </c>
      <c r="AA1318" s="18" t="str">
        <f>IF(R1318="","",VLOOKUP(R1318,CUSTOMS!$E$3:$N$2548,10,FALSE))</f>
        <v>美国</v>
      </c>
      <c r="AB1318" s="33">
        <f>IF(R1318="","",VLOOKUP(G1318,WMS!$E$3:$T$3000,15,FALSE))</f>
        <v>0.22222222222222221</v>
      </c>
      <c r="AC1318" s="33">
        <f t="shared" si="200"/>
        <v>4</v>
      </c>
      <c r="AD1318" s="33" t="str">
        <f>IF(S1318="","",VLOOKUP(S1318,海关监管条件!$A$1:$B$3000,2,FALSE))</f>
        <v xml:space="preserve">A </v>
      </c>
    </row>
    <row r="1319" spans="1:30">
      <c r="A1319" s="2">
        <v>43695</v>
      </c>
      <c r="B1319" s="2">
        <v>43700</v>
      </c>
      <c r="C1319" s="2" t="s">
        <v>4430</v>
      </c>
      <c r="D1319" s="3" t="s">
        <v>1996</v>
      </c>
      <c r="E1319" s="3" t="s">
        <v>3804</v>
      </c>
      <c r="F1319" s="3" t="s">
        <v>3805</v>
      </c>
      <c r="G1319" s="17" t="str">
        <f t="shared" si="194"/>
        <v>KG-ARI-1906-00152-03525/42273431</v>
      </c>
      <c r="H1319" s="18">
        <f>IF(G1319="","",VLOOKUP(G1319,WMS!$E$3:$Q$3000,7,FALSE))</f>
        <v>4</v>
      </c>
      <c r="I1319" s="18">
        <f>IF(G1319="","",VLOOKUP(G1319,WMS!$E$3:$Q$3000,8,FALSE))</f>
        <v>1.32</v>
      </c>
      <c r="J1319" s="18">
        <f>IF(G1319="","",VLOOKUP(G1319,WMS!$E$3:$Q$3000,13,FALSE))</f>
        <v>1.9E-2</v>
      </c>
      <c r="K1319" s="26" t="b">
        <f t="shared" si="195"/>
        <v>1</v>
      </c>
      <c r="L1319" s="7">
        <v>13</v>
      </c>
      <c r="M1319" s="27">
        <f>IF(G1319="","",VLOOKUP(G1319,WMS!$E$3:$U$3000,7,0)*L1319)</f>
        <v>52</v>
      </c>
      <c r="N1319" s="28" t="str">
        <f>IF(G1319="","",VLOOKUP(G1319,WMS!$E$3:$U$3000,17,0))</f>
        <v>A42-303</v>
      </c>
      <c r="O1319" s="29">
        <f t="shared" si="196"/>
        <v>17.16</v>
      </c>
      <c r="P1319" s="29">
        <f t="shared" si="197"/>
        <v>0.247</v>
      </c>
      <c r="Q1319" s="26" t="str">
        <f>IF(G1319="","",VLOOKUP(G1319,WMS!$E$3:$G$3000,2,FALSE))</f>
        <v>KAS19052103</v>
      </c>
      <c r="R1319" s="26" t="str">
        <f>IF(G1319="","",VLOOKUP(G1319,WMS!$E$3:$G$3000,3,FALSE))</f>
        <v>KAS1905210301</v>
      </c>
      <c r="S1319" s="17" t="str">
        <f>IF(R1319="","",VLOOKUP(R1319,CUSTOMS!$E$3:$N$2548,2,FALSE))</f>
        <v>9503006000</v>
      </c>
      <c r="T1319" s="17" t="str">
        <f>IF(R1319="","",VLOOKUP(R1319,CUSTOMS!$E$3:$N$2548,3,FALSE))</f>
        <v>智力玩具:积木</v>
      </c>
      <c r="U1319" s="18">
        <f t="shared" si="198"/>
        <v>52</v>
      </c>
      <c r="V1319" s="18" t="str">
        <f>IF(R1319="","",VLOOKUP(R1319,CUSTOMS!$E$3:$N$2548,5,FALSE))</f>
        <v>套</v>
      </c>
      <c r="W1319" s="33">
        <f>IF(R1319="","",VLOOKUP(R1319,CUSTOMS!$E$3:$N$2548,6,FALSE))</f>
        <v>0.51</v>
      </c>
      <c r="X1319" s="33">
        <f t="shared" si="199"/>
        <v>26.52</v>
      </c>
      <c r="Y1319" s="18" t="str">
        <f>IF(R1319="","",VLOOKUP(R1319,CUSTOMS!$E$3:$N$2548,8,FALSE))</f>
        <v>美元</v>
      </c>
      <c r="Z1319" s="18" t="str">
        <f>IF(R1319="","",VLOOKUP(R1319,CUSTOMS!$E$3:$N$2548,9,FALSE))</f>
        <v>中国</v>
      </c>
      <c r="AA1319" s="18" t="str">
        <f>IF(R1319="","",VLOOKUP(R1319,CUSTOMS!$E$3:$N$2548,10,FALSE))</f>
        <v>美国</v>
      </c>
      <c r="AB1319" s="33">
        <f>IF(R1319="","",VLOOKUP(G1319,WMS!$E$3:$T$3000,15,FALSE))</f>
        <v>0.255</v>
      </c>
      <c r="AC1319" s="33">
        <f t="shared" si="200"/>
        <v>13.26</v>
      </c>
      <c r="AD1319" s="33" t="str">
        <f>IF(S1319="","",VLOOKUP(S1319,海关监管条件!$A$1:$B$3000,2,FALSE))</f>
        <v xml:space="preserve">A </v>
      </c>
    </row>
    <row r="1320" spans="1:30">
      <c r="A1320" s="2">
        <v>43695</v>
      </c>
      <c r="B1320" s="2">
        <v>43700</v>
      </c>
      <c r="C1320" s="2" t="s">
        <v>4430</v>
      </c>
      <c r="D1320" s="3" t="s">
        <v>2008</v>
      </c>
      <c r="E1320" s="3" t="s">
        <v>3810</v>
      </c>
      <c r="F1320" s="3" t="s">
        <v>4437</v>
      </c>
      <c r="G1320" s="17" t="str">
        <f t="shared" si="194"/>
        <v>KG-ARI-1906-00152-03661/42562924</v>
      </c>
      <c r="H1320" s="18">
        <f>IF(G1320="","",VLOOKUP(G1320,WMS!$E$3:$Q$3000,7,FALSE))</f>
        <v>4</v>
      </c>
      <c r="I1320" s="18">
        <f>IF(G1320="","",VLOOKUP(G1320,WMS!$E$3:$Q$3000,8,FALSE))</f>
        <v>5.54</v>
      </c>
      <c r="J1320" s="18">
        <f>IF(G1320="","",VLOOKUP(G1320,WMS!$E$3:$Q$3000,13,FALSE))</f>
        <v>1.7000000000000001E-2</v>
      </c>
      <c r="K1320" s="26" t="b">
        <f t="shared" si="195"/>
        <v>1</v>
      </c>
      <c r="L1320" s="7">
        <v>12</v>
      </c>
      <c r="M1320" s="27">
        <f>IF(G1320="","",VLOOKUP(G1320,WMS!$E$3:$U$3000,7,0)*L1320)</f>
        <v>48</v>
      </c>
      <c r="N1320" s="28" t="str">
        <f>IF(G1320="","",VLOOKUP(G1320,WMS!$E$3:$U$3000,17,0))</f>
        <v>A42-303</v>
      </c>
      <c r="O1320" s="29">
        <f t="shared" si="196"/>
        <v>66.48</v>
      </c>
      <c r="P1320" s="29">
        <f t="shared" si="197"/>
        <v>0.20400000000000001</v>
      </c>
      <c r="Q1320" s="26" t="str">
        <f>IF(G1320="","",VLOOKUP(G1320,WMS!$E$3:$G$3000,2,FALSE))</f>
        <v>KAS19052105</v>
      </c>
      <c r="R1320" s="26" t="str">
        <f>IF(G1320="","",VLOOKUP(G1320,WMS!$E$3:$G$3000,3,FALSE))</f>
        <v>KAS1905210501</v>
      </c>
      <c r="S1320" s="17" t="str">
        <f>IF(R1320="","",VLOOKUP(R1320,CUSTOMS!$E$3:$N$2548,2,FALSE))</f>
        <v>3918909000</v>
      </c>
      <c r="T1320" s="17" t="str">
        <f>IF(R1320="","",VLOOKUP(R1320,CUSTOMS!$E$3:$N$2548,3,FALSE))</f>
        <v>EVA地垫</v>
      </c>
      <c r="U1320" s="18">
        <f t="shared" si="198"/>
        <v>56.400000000000006</v>
      </c>
      <c r="V1320" s="18" t="str">
        <f>IF(R1320="","",VLOOKUP(R1320,CUSTOMS!$E$3:$N$2548,5,FALSE))</f>
        <v>千克</v>
      </c>
      <c r="W1320" s="33">
        <f>IF(R1320="","",VLOOKUP(R1320,CUSTOMS!$E$3:$N$2548,6,FALSE))</f>
        <v>20</v>
      </c>
      <c r="X1320" s="33">
        <f t="shared" si="199"/>
        <v>1128</v>
      </c>
      <c r="Y1320" s="18" t="str">
        <f>IF(R1320="","",VLOOKUP(R1320,CUSTOMS!$E$3:$N$2548,8,FALSE))</f>
        <v>港币</v>
      </c>
      <c r="Z1320" s="18" t="str">
        <f>IF(R1320="","",VLOOKUP(R1320,CUSTOMS!$E$3:$N$2548,9,FALSE))</f>
        <v>中国</v>
      </c>
      <c r="AA1320" s="18" t="str">
        <f>IF(R1320="","",VLOOKUP(R1320,CUSTOMS!$E$3:$N$2548,10,FALSE))</f>
        <v>美国</v>
      </c>
      <c r="AB1320" s="33">
        <f>IF(R1320="","",VLOOKUP(G1320,WMS!$E$3:$T$3000,15,FALSE))</f>
        <v>1.175</v>
      </c>
      <c r="AC1320" s="33">
        <f t="shared" si="200"/>
        <v>56.400000000000006</v>
      </c>
      <c r="AD1320" s="33" t="str">
        <f>IF(S1320="","",VLOOKUP(S1320,海关监管条件!$A$1:$B$3000,2,FALSE))</f>
        <v>无</v>
      </c>
    </row>
    <row r="1321" spans="1:30">
      <c r="G1321" s="17" t="str">
        <f t="shared" si="194"/>
        <v/>
      </c>
      <c r="H1321" s="18" t="str">
        <f>IF(G1321="","",VLOOKUP(G1321,WMS!$E$3:$Q$3000,7,FALSE))</f>
        <v/>
      </c>
      <c r="I1321" s="18" t="str">
        <f>IF(G1321="","",VLOOKUP(G1321,WMS!$E$3:$Q$3000,8,FALSE))</f>
        <v/>
      </c>
      <c r="J1321" s="18" t="str">
        <f>IF(G1321="","",VLOOKUP(G1321,WMS!$E$3:$Q$3000,13,FALSE))</f>
        <v/>
      </c>
      <c r="K1321" s="26" t="str">
        <f t="shared" si="195"/>
        <v/>
      </c>
      <c r="M1321" s="27" t="str">
        <f>IF(G1321="","",VLOOKUP(G1321,WMS!$E$3:$U$3000,7,0)*L1321)</f>
        <v/>
      </c>
      <c r="N1321" s="28" t="str">
        <f>IF(G1321="","",VLOOKUP(G1321,WMS!$E$3:$U$3000,17,0))</f>
        <v/>
      </c>
      <c r="O1321" s="29" t="str">
        <f t="shared" si="196"/>
        <v/>
      </c>
      <c r="P1321" s="29" t="str">
        <f t="shared" si="197"/>
        <v/>
      </c>
      <c r="Q1321" s="26" t="str">
        <f>IF(G1321="","",VLOOKUP(G1321,WMS!$E$3:$G$3000,2,FALSE))</f>
        <v/>
      </c>
      <c r="R1321" s="26" t="str">
        <f>IF(G1321="","",VLOOKUP(G1321,WMS!$E$3:$G$3000,3,FALSE))</f>
        <v/>
      </c>
      <c r="S1321" s="17" t="str">
        <f>IF(R1321="","",VLOOKUP(R1321,CUSTOMS!$E$3:$N$2548,2,FALSE))</f>
        <v/>
      </c>
      <c r="T1321" s="17" t="str">
        <f>IF(R1321="","",VLOOKUP(R1321,CUSTOMS!$E$3:$N$2548,3,FALSE))</f>
        <v/>
      </c>
      <c r="U1321" s="18" t="str">
        <f t="shared" si="198"/>
        <v/>
      </c>
      <c r="V1321" s="18" t="str">
        <f>IF(R1321="","",VLOOKUP(R1321,CUSTOMS!$E$3:$N$2548,5,FALSE))</f>
        <v/>
      </c>
      <c r="W1321" s="33" t="str">
        <f>IF(R1321="","",VLOOKUP(R1321,CUSTOMS!$E$3:$N$2548,6,FALSE))</f>
        <v/>
      </c>
      <c r="X1321" s="33" t="str">
        <f t="shared" si="199"/>
        <v/>
      </c>
      <c r="Y1321" s="18" t="str">
        <f>IF(R1321="","",VLOOKUP(R1321,CUSTOMS!$E$3:$N$2548,8,FALSE))</f>
        <v/>
      </c>
      <c r="Z1321" s="18" t="str">
        <f>IF(R1321="","",VLOOKUP(R1321,CUSTOMS!$E$3:$N$2548,9,FALSE))</f>
        <v/>
      </c>
      <c r="AA1321" s="18" t="str">
        <f>IF(R1321="","",VLOOKUP(R1321,CUSTOMS!$E$3:$N$2548,10,FALSE))</f>
        <v/>
      </c>
      <c r="AB1321" s="33" t="str">
        <f>IF(R1321="","",VLOOKUP(G1321,WMS!$E$3:$T$3000,15,FALSE))</f>
        <v/>
      </c>
      <c r="AC1321" s="33" t="str">
        <f t="shared" si="200"/>
        <v/>
      </c>
      <c r="AD1321" s="33" t="str">
        <f>IF(S1321="","",VLOOKUP(S1321,海关监管条件!$A$1:$B$3000,2,FALSE))</f>
        <v/>
      </c>
    </row>
    <row r="1322" spans="1:30">
      <c r="G1322" s="17" t="str">
        <f t="shared" si="194"/>
        <v/>
      </c>
      <c r="H1322" s="18" t="str">
        <f>IF(G1322="","",VLOOKUP(G1322,WMS!$E$3:$Q$3000,7,FALSE))</f>
        <v/>
      </c>
      <c r="I1322" s="18" t="str">
        <f>IF(G1322="","",VLOOKUP(G1322,WMS!$E$3:$Q$3000,8,FALSE))</f>
        <v/>
      </c>
      <c r="J1322" s="18" t="str">
        <f>IF(G1322="","",VLOOKUP(G1322,WMS!$E$3:$Q$3000,13,FALSE))</f>
        <v/>
      </c>
      <c r="K1322" s="26" t="str">
        <f t="shared" si="195"/>
        <v/>
      </c>
      <c r="M1322" s="27" t="str">
        <f>IF(G1322="","",VLOOKUP(G1322,WMS!$E$3:$U$3000,7,0)*L1322)</f>
        <v/>
      </c>
      <c r="N1322" s="28" t="str">
        <f>IF(G1322="","",VLOOKUP(G1322,WMS!$E$3:$U$3000,17,0))</f>
        <v/>
      </c>
      <c r="O1322" s="29" t="str">
        <f t="shared" si="196"/>
        <v/>
      </c>
      <c r="P1322" s="29" t="str">
        <f t="shared" si="197"/>
        <v/>
      </c>
      <c r="Q1322" s="26" t="str">
        <f>IF(G1322="","",VLOOKUP(G1322,WMS!$E$3:$G$3000,2,FALSE))</f>
        <v/>
      </c>
      <c r="R1322" s="26" t="str">
        <f>IF(G1322="","",VLOOKUP(G1322,WMS!$E$3:$G$3000,3,FALSE))</f>
        <v/>
      </c>
      <c r="S1322" s="17" t="str">
        <f>IF(R1322="","",VLOOKUP(R1322,CUSTOMS!$E$3:$N$2548,2,FALSE))</f>
        <v/>
      </c>
      <c r="T1322" s="17" t="str">
        <f>IF(R1322="","",VLOOKUP(R1322,CUSTOMS!$E$3:$N$2548,3,FALSE))</f>
        <v/>
      </c>
      <c r="U1322" s="18" t="str">
        <f t="shared" si="198"/>
        <v/>
      </c>
      <c r="V1322" s="18" t="str">
        <f>IF(R1322="","",VLOOKUP(R1322,CUSTOMS!$E$3:$N$2548,5,FALSE))</f>
        <v/>
      </c>
      <c r="W1322" s="33" t="str">
        <f>IF(R1322="","",VLOOKUP(R1322,CUSTOMS!$E$3:$N$2548,6,FALSE))</f>
        <v/>
      </c>
      <c r="X1322" s="33" t="str">
        <f t="shared" si="199"/>
        <v/>
      </c>
      <c r="Y1322" s="18" t="str">
        <f>IF(R1322="","",VLOOKUP(R1322,CUSTOMS!$E$3:$N$2548,8,FALSE))</f>
        <v/>
      </c>
      <c r="Z1322" s="18" t="str">
        <f>IF(R1322="","",VLOOKUP(R1322,CUSTOMS!$E$3:$N$2548,9,FALSE))</f>
        <v/>
      </c>
      <c r="AA1322" s="18" t="str">
        <f>IF(R1322="","",VLOOKUP(R1322,CUSTOMS!$E$3:$N$2548,10,FALSE))</f>
        <v/>
      </c>
      <c r="AB1322" s="33" t="str">
        <f>IF(R1322="","",VLOOKUP(G1322,WMS!$E$3:$T$3000,15,FALSE))</f>
        <v/>
      </c>
      <c r="AC1322" s="33" t="str">
        <f t="shared" si="200"/>
        <v/>
      </c>
      <c r="AD1322" s="33" t="str">
        <f>IF(S1322="","",VLOOKUP(S1322,海关监管条件!$A$1:$B$3000,2,FALSE))</f>
        <v/>
      </c>
    </row>
    <row r="1323" spans="1:30">
      <c r="G1323" s="17" t="str">
        <f t="shared" si="194"/>
        <v/>
      </c>
      <c r="H1323" s="18" t="str">
        <f>IF(G1323="","",VLOOKUP(G1323,WMS!$E$3:$Q$3000,7,FALSE))</f>
        <v/>
      </c>
      <c r="I1323" s="18" t="str">
        <f>IF(G1323="","",VLOOKUP(G1323,WMS!$E$3:$Q$3000,8,FALSE))</f>
        <v/>
      </c>
      <c r="J1323" s="18" t="str">
        <f>IF(G1323="","",VLOOKUP(G1323,WMS!$E$3:$Q$3000,13,FALSE))</f>
        <v/>
      </c>
      <c r="K1323" s="26" t="str">
        <f t="shared" si="195"/>
        <v/>
      </c>
      <c r="M1323" s="27" t="str">
        <f>IF(G1323="","",VLOOKUP(G1323,WMS!$E$3:$U$3000,7,0)*L1323)</f>
        <v/>
      </c>
      <c r="N1323" s="28" t="str">
        <f>IF(G1323="","",VLOOKUP(G1323,WMS!$E$3:$U$3000,17,0))</f>
        <v/>
      </c>
      <c r="O1323" s="29" t="str">
        <f t="shared" si="196"/>
        <v/>
      </c>
      <c r="P1323" s="29" t="str">
        <f t="shared" si="197"/>
        <v/>
      </c>
      <c r="Q1323" s="26" t="str">
        <f>IF(G1323="","",VLOOKUP(G1323,WMS!$E$3:$G$3000,2,FALSE))</f>
        <v/>
      </c>
      <c r="R1323" s="26" t="str">
        <f>IF(G1323="","",VLOOKUP(G1323,WMS!$E$3:$G$3000,3,FALSE))</f>
        <v/>
      </c>
      <c r="S1323" s="17" t="str">
        <f>IF(R1323="","",VLOOKUP(R1323,CUSTOMS!$E$3:$N$2548,2,FALSE))</f>
        <v/>
      </c>
      <c r="T1323" s="17" t="str">
        <f>IF(R1323="","",VLOOKUP(R1323,CUSTOMS!$E$3:$N$2548,3,FALSE))</f>
        <v/>
      </c>
      <c r="U1323" s="18" t="str">
        <f t="shared" si="198"/>
        <v/>
      </c>
      <c r="V1323" s="18" t="str">
        <f>IF(R1323="","",VLOOKUP(R1323,CUSTOMS!$E$3:$N$2548,5,FALSE))</f>
        <v/>
      </c>
      <c r="W1323" s="33" t="str">
        <f>IF(R1323="","",VLOOKUP(R1323,CUSTOMS!$E$3:$N$2548,6,FALSE))</f>
        <v/>
      </c>
      <c r="X1323" s="33" t="str">
        <f t="shared" si="199"/>
        <v/>
      </c>
      <c r="Y1323" s="18" t="str">
        <f>IF(R1323="","",VLOOKUP(R1323,CUSTOMS!$E$3:$N$2548,8,FALSE))</f>
        <v/>
      </c>
      <c r="Z1323" s="18" t="str">
        <f>IF(R1323="","",VLOOKUP(R1323,CUSTOMS!$E$3:$N$2548,9,FALSE))</f>
        <v/>
      </c>
      <c r="AA1323" s="18" t="str">
        <f>IF(R1323="","",VLOOKUP(R1323,CUSTOMS!$E$3:$N$2548,10,FALSE))</f>
        <v/>
      </c>
      <c r="AB1323" s="33" t="str">
        <f>IF(R1323="","",VLOOKUP(G1323,WMS!$E$3:$T$3000,15,FALSE))</f>
        <v/>
      </c>
      <c r="AC1323" s="33" t="str">
        <f t="shared" si="200"/>
        <v/>
      </c>
      <c r="AD1323" s="33" t="str">
        <f>IF(S1323="","",VLOOKUP(S1323,海关监管条件!$A$1:$B$3000,2,FALSE))</f>
        <v/>
      </c>
    </row>
    <row r="1324" spans="1:30">
      <c r="G1324" s="17" t="str">
        <f t="shared" si="194"/>
        <v/>
      </c>
      <c r="H1324" s="18" t="str">
        <f>IF(G1324="","",VLOOKUP(G1324,WMS!$E$3:$Q$3000,7,FALSE))</f>
        <v/>
      </c>
      <c r="I1324" s="18" t="str">
        <f>IF(G1324="","",VLOOKUP(G1324,WMS!$E$3:$Q$3000,8,FALSE))</f>
        <v/>
      </c>
      <c r="J1324" s="18" t="str">
        <f>IF(G1324="","",VLOOKUP(G1324,WMS!$E$3:$Q$3000,13,FALSE))</f>
        <v/>
      </c>
      <c r="K1324" s="26" t="str">
        <f t="shared" si="195"/>
        <v/>
      </c>
      <c r="M1324" s="27" t="str">
        <f>IF(G1324="","",VLOOKUP(G1324,WMS!$E$3:$U$3000,7,0)*L1324)</f>
        <v/>
      </c>
      <c r="N1324" s="28" t="str">
        <f>IF(G1324="","",VLOOKUP(G1324,WMS!$E$3:$U$3000,17,0))</f>
        <v/>
      </c>
      <c r="O1324" s="29" t="str">
        <f t="shared" si="196"/>
        <v/>
      </c>
      <c r="P1324" s="29" t="str">
        <f t="shared" si="197"/>
        <v/>
      </c>
      <c r="Q1324" s="26" t="str">
        <f>IF(G1324="","",VLOOKUP(G1324,WMS!$E$3:$G$3000,2,FALSE))</f>
        <v/>
      </c>
      <c r="R1324" s="26" t="str">
        <f>IF(G1324="","",VLOOKUP(G1324,WMS!$E$3:$G$3000,3,FALSE))</f>
        <v/>
      </c>
      <c r="S1324" s="17" t="str">
        <f>IF(R1324="","",VLOOKUP(R1324,CUSTOMS!$E$3:$N$2548,2,FALSE))</f>
        <v/>
      </c>
      <c r="T1324" s="17" t="str">
        <f>IF(R1324="","",VLOOKUP(R1324,CUSTOMS!$E$3:$N$2548,3,FALSE))</f>
        <v/>
      </c>
      <c r="U1324" s="18" t="str">
        <f t="shared" si="198"/>
        <v/>
      </c>
      <c r="V1324" s="18" t="str">
        <f>IF(R1324="","",VLOOKUP(R1324,CUSTOMS!$E$3:$N$2548,5,FALSE))</f>
        <v/>
      </c>
      <c r="W1324" s="33" t="str">
        <f>IF(R1324="","",VLOOKUP(R1324,CUSTOMS!$E$3:$N$2548,6,FALSE))</f>
        <v/>
      </c>
      <c r="X1324" s="33" t="str">
        <f t="shared" si="199"/>
        <v/>
      </c>
      <c r="Y1324" s="18" t="str">
        <f>IF(R1324="","",VLOOKUP(R1324,CUSTOMS!$E$3:$N$2548,8,FALSE))</f>
        <v/>
      </c>
      <c r="Z1324" s="18" t="str">
        <f>IF(R1324="","",VLOOKUP(R1324,CUSTOMS!$E$3:$N$2548,9,FALSE))</f>
        <v/>
      </c>
      <c r="AA1324" s="18" t="str">
        <f>IF(R1324="","",VLOOKUP(R1324,CUSTOMS!$E$3:$N$2548,10,FALSE))</f>
        <v/>
      </c>
      <c r="AB1324" s="33" t="str">
        <f>IF(R1324="","",VLOOKUP(G1324,WMS!$E$3:$T$3000,15,FALSE))</f>
        <v/>
      </c>
      <c r="AC1324" s="33" t="str">
        <f t="shared" si="200"/>
        <v/>
      </c>
      <c r="AD1324" s="33" t="str">
        <f>IF(S1324="","",VLOOKUP(S1324,海关监管条件!$A$1:$B$3000,2,FALSE))</f>
        <v/>
      </c>
    </row>
    <row r="1325" spans="1:30">
      <c r="G1325" s="17" t="str">
        <f t="shared" si="194"/>
        <v/>
      </c>
      <c r="H1325" s="18" t="str">
        <f>IF(G1325="","",VLOOKUP(G1325,WMS!$E$3:$Q$3000,7,FALSE))</f>
        <v/>
      </c>
      <c r="I1325" s="18" t="str">
        <f>IF(G1325="","",VLOOKUP(G1325,WMS!$E$3:$Q$3000,8,FALSE))</f>
        <v/>
      </c>
      <c r="J1325" s="18" t="str">
        <f>IF(G1325="","",VLOOKUP(G1325,WMS!$E$3:$Q$3000,13,FALSE))</f>
        <v/>
      </c>
      <c r="K1325" s="26" t="str">
        <f t="shared" si="195"/>
        <v/>
      </c>
      <c r="M1325" s="27" t="str">
        <f>IF(G1325="","",VLOOKUP(G1325,WMS!$E$3:$U$3000,7,0)*L1325)</f>
        <v/>
      </c>
      <c r="N1325" s="28" t="str">
        <f>IF(G1325="","",VLOOKUP(G1325,WMS!$E$3:$U$3000,17,0))</f>
        <v/>
      </c>
      <c r="O1325" s="29" t="str">
        <f t="shared" si="196"/>
        <v/>
      </c>
      <c r="P1325" s="29" t="str">
        <f t="shared" si="197"/>
        <v/>
      </c>
      <c r="Q1325" s="26" t="str">
        <f>IF(G1325="","",VLOOKUP(G1325,WMS!$E$3:$G$3000,2,FALSE))</f>
        <v/>
      </c>
      <c r="R1325" s="26" t="str">
        <f>IF(G1325="","",VLOOKUP(G1325,WMS!$E$3:$G$3000,3,FALSE))</f>
        <v/>
      </c>
      <c r="S1325" s="17" t="str">
        <f>IF(R1325="","",VLOOKUP(R1325,CUSTOMS!$E$3:$N$2548,2,FALSE))</f>
        <v/>
      </c>
      <c r="T1325" s="17" t="str">
        <f>IF(R1325="","",VLOOKUP(R1325,CUSTOMS!$E$3:$N$2548,3,FALSE))</f>
        <v/>
      </c>
      <c r="U1325" s="18" t="str">
        <f t="shared" si="198"/>
        <v/>
      </c>
      <c r="V1325" s="18" t="str">
        <f>IF(R1325="","",VLOOKUP(R1325,CUSTOMS!$E$3:$N$2548,5,FALSE))</f>
        <v/>
      </c>
      <c r="W1325" s="33" t="str">
        <f>IF(R1325="","",VLOOKUP(R1325,CUSTOMS!$E$3:$N$2548,6,FALSE))</f>
        <v/>
      </c>
      <c r="X1325" s="33" t="str">
        <f t="shared" si="199"/>
        <v/>
      </c>
      <c r="Y1325" s="18" t="str">
        <f>IF(R1325="","",VLOOKUP(R1325,CUSTOMS!$E$3:$N$2548,8,FALSE))</f>
        <v/>
      </c>
      <c r="Z1325" s="18" t="str">
        <f>IF(R1325="","",VLOOKUP(R1325,CUSTOMS!$E$3:$N$2548,9,FALSE))</f>
        <v/>
      </c>
      <c r="AA1325" s="18" t="str">
        <f>IF(R1325="","",VLOOKUP(R1325,CUSTOMS!$E$3:$N$2548,10,FALSE))</f>
        <v/>
      </c>
      <c r="AB1325" s="33" t="str">
        <f>IF(R1325="","",VLOOKUP(G1325,WMS!$E$3:$T$3000,15,FALSE))</f>
        <v/>
      </c>
      <c r="AC1325" s="33" t="str">
        <f t="shared" si="200"/>
        <v/>
      </c>
      <c r="AD1325" s="33" t="str">
        <f>IF(S1325="","",VLOOKUP(S1325,海关监管条件!$A$1:$B$3000,2,FALSE))</f>
        <v/>
      </c>
    </row>
    <row r="1326" spans="1:30">
      <c r="G1326" s="17" t="str">
        <f t="shared" si="194"/>
        <v/>
      </c>
      <c r="H1326" s="18" t="str">
        <f>IF(G1326="","",VLOOKUP(G1326,WMS!$E$3:$Q$3000,7,FALSE))</f>
        <v/>
      </c>
      <c r="I1326" s="18" t="str">
        <f>IF(G1326="","",VLOOKUP(G1326,WMS!$E$3:$Q$3000,8,FALSE))</f>
        <v/>
      </c>
      <c r="J1326" s="18" t="str">
        <f>IF(G1326="","",VLOOKUP(G1326,WMS!$E$3:$Q$3000,13,FALSE))</f>
        <v/>
      </c>
      <c r="K1326" s="26" t="str">
        <f t="shared" si="195"/>
        <v/>
      </c>
      <c r="M1326" s="27" t="str">
        <f>IF(G1326="","",VLOOKUP(G1326,WMS!$E$3:$U$3000,7,0)*L1326)</f>
        <v/>
      </c>
      <c r="N1326" s="28" t="str">
        <f>IF(G1326="","",VLOOKUP(G1326,WMS!$E$3:$U$3000,17,0))</f>
        <v/>
      </c>
      <c r="O1326" s="29" t="str">
        <f t="shared" si="196"/>
        <v/>
      </c>
      <c r="P1326" s="29" t="str">
        <f t="shared" si="197"/>
        <v/>
      </c>
      <c r="Q1326" s="26" t="str">
        <f>IF(G1326="","",VLOOKUP(G1326,WMS!$E$3:$G$3000,2,FALSE))</f>
        <v/>
      </c>
      <c r="R1326" s="26" t="str">
        <f>IF(G1326="","",VLOOKUP(G1326,WMS!$E$3:$G$3000,3,FALSE))</f>
        <v/>
      </c>
      <c r="S1326" s="17" t="str">
        <f>IF(R1326="","",VLOOKUP(R1326,CUSTOMS!$E$3:$N$2548,2,FALSE))</f>
        <v/>
      </c>
      <c r="T1326" s="17" t="str">
        <f>IF(R1326="","",VLOOKUP(R1326,CUSTOMS!$E$3:$N$2548,3,FALSE))</f>
        <v/>
      </c>
      <c r="U1326" s="18" t="str">
        <f t="shared" si="198"/>
        <v/>
      </c>
      <c r="V1326" s="18" t="str">
        <f>IF(R1326="","",VLOOKUP(R1326,CUSTOMS!$E$3:$N$2548,5,FALSE))</f>
        <v/>
      </c>
      <c r="W1326" s="33" t="str">
        <f>IF(R1326="","",VLOOKUP(R1326,CUSTOMS!$E$3:$N$2548,6,FALSE))</f>
        <v/>
      </c>
      <c r="X1326" s="33" t="str">
        <f t="shared" si="199"/>
        <v/>
      </c>
      <c r="Y1326" s="18" t="str">
        <f>IF(R1326="","",VLOOKUP(R1326,CUSTOMS!$E$3:$N$2548,8,FALSE))</f>
        <v/>
      </c>
      <c r="Z1326" s="18" t="str">
        <f>IF(R1326="","",VLOOKUP(R1326,CUSTOMS!$E$3:$N$2548,9,FALSE))</f>
        <v/>
      </c>
      <c r="AA1326" s="18" t="str">
        <f>IF(R1326="","",VLOOKUP(R1326,CUSTOMS!$E$3:$N$2548,10,FALSE))</f>
        <v/>
      </c>
      <c r="AB1326" s="33" t="str">
        <f>IF(R1326="","",VLOOKUP(G1326,WMS!$E$3:$T$3000,15,FALSE))</f>
        <v/>
      </c>
      <c r="AC1326" s="33" t="str">
        <f t="shared" si="200"/>
        <v/>
      </c>
      <c r="AD1326" s="33" t="str">
        <f>IF(S1326="","",VLOOKUP(S1326,海关监管条件!$A$1:$B$3000,2,FALSE))</f>
        <v/>
      </c>
    </row>
    <row r="1327" spans="1:30">
      <c r="G1327" s="17" t="str">
        <f t="shared" si="194"/>
        <v/>
      </c>
      <c r="H1327" s="18" t="str">
        <f>IF(G1327="","",VLOOKUP(G1327,WMS!$E$3:$Q$3000,7,FALSE))</f>
        <v/>
      </c>
      <c r="I1327" s="18" t="str">
        <f>IF(G1327="","",VLOOKUP(G1327,WMS!$E$3:$Q$3000,8,FALSE))</f>
        <v/>
      </c>
      <c r="J1327" s="18" t="str">
        <f>IF(G1327="","",VLOOKUP(G1327,WMS!$E$3:$Q$3000,13,FALSE))</f>
        <v/>
      </c>
      <c r="K1327" s="26" t="str">
        <f t="shared" si="195"/>
        <v/>
      </c>
      <c r="M1327" s="27" t="str">
        <f>IF(G1327="","",VLOOKUP(G1327,WMS!$E$3:$U$3000,7,0)*L1327)</f>
        <v/>
      </c>
      <c r="N1327" s="28" t="str">
        <f>IF(G1327="","",VLOOKUP(G1327,WMS!$E$3:$U$3000,17,0))</f>
        <v/>
      </c>
      <c r="O1327" s="29" t="str">
        <f t="shared" si="196"/>
        <v/>
      </c>
      <c r="P1327" s="29" t="str">
        <f t="shared" si="197"/>
        <v/>
      </c>
      <c r="Q1327" s="26" t="str">
        <f>IF(G1327="","",VLOOKUP(G1327,WMS!$E$3:$G$3000,2,FALSE))</f>
        <v/>
      </c>
      <c r="R1327" s="26" t="str">
        <f>IF(G1327="","",VLOOKUP(G1327,WMS!$E$3:$G$3000,3,FALSE))</f>
        <v/>
      </c>
      <c r="S1327" s="17" t="str">
        <f>IF(R1327="","",VLOOKUP(R1327,CUSTOMS!$E$3:$N$2548,2,FALSE))</f>
        <v/>
      </c>
      <c r="T1327" s="17" t="str">
        <f>IF(R1327="","",VLOOKUP(R1327,CUSTOMS!$E$3:$N$2548,3,FALSE))</f>
        <v/>
      </c>
      <c r="U1327" s="18" t="str">
        <f t="shared" si="198"/>
        <v/>
      </c>
      <c r="V1327" s="18" t="str">
        <f>IF(R1327="","",VLOOKUP(R1327,CUSTOMS!$E$3:$N$2548,5,FALSE))</f>
        <v/>
      </c>
      <c r="W1327" s="33" t="str">
        <f>IF(R1327="","",VLOOKUP(R1327,CUSTOMS!$E$3:$N$2548,6,FALSE))</f>
        <v/>
      </c>
      <c r="X1327" s="33" t="str">
        <f t="shared" si="199"/>
        <v/>
      </c>
      <c r="Y1327" s="18" t="str">
        <f>IF(R1327="","",VLOOKUP(R1327,CUSTOMS!$E$3:$N$2548,8,FALSE))</f>
        <v/>
      </c>
      <c r="Z1327" s="18" t="str">
        <f>IF(R1327="","",VLOOKUP(R1327,CUSTOMS!$E$3:$N$2548,9,FALSE))</f>
        <v/>
      </c>
      <c r="AA1327" s="18" t="str">
        <f>IF(R1327="","",VLOOKUP(R1327,CUSTOMS!$E$3:$N$2548,10,FALSE))</f>
        <v/>
      </c>
      <c r="AB1327" s="33" t="str">
        <f>IF(R1327="","",VLOOKUP(G1327,WMS!$E$3:$T$3000,15,FALSE))</f>
        <v/>
      </c>
      <c r="AC1327" s="33" t="str">
        <f t="shared" si="200"/>
        <v/>
      </c>
      <c r="AD1327" s="33" t="str">
        <f>IF(S1327="","",VLOOKUP(S1327,海关监管条件!$A$1:$B$3000,2,FALSE))</f>
        <v/>
      </c>
    </row>
    <row r="1328" spans="1:30">
      <c r="G1328" s="17" t="str">
        <f t="shared" si="194"/>
        <v/>
      </c>
      <c r="H1328" s="18" t="str">
        <f>IF(G1328="","",VLOOKUP(G1328,WMS!$E$3:$Q$3000,7,FALSE))</f>
        <v/>
      </c>
      <c r="I1328" s="18" t="str">
        <f>IF(G1328="","",VLOOKUP(G1328,WMS!$E$3:$Q$3000,8,FALSE))</f>
        <v/>
      </c>
      <c r="J1328" s="18" t="str">
        <f>IF(G1328="","",VLOOKUP(G1328,WMS!$E$3:$Q$3000,13,FALSE))</f>
        <v/>
      </c>
      <c r="K1328" s="26" t="str">
        <f t="shared" si="195"/>
        <v/>
      </c>
      <c r="M1328" s="27" t="str">
        <f>IF(G1328="","",VLOOKUP(G1328,WMS!$E$3:$U$3000,7,0)*L1328)</f>
        <v/>
      </c>
      <c r="N1328" s="28" t="str">
        <f>IF(G1328="","",VLOOKUP(G1328,WMS!$E$3:$U$3000,17,0))</f>
        <v/>
      </c>
      <c r="O1328" s="29" t="str">
        <f t="shared" si="196"/>
        <v/>
      </c>
      <c r="P1328" s="29" t="str">
        <f t="shared" si="197"/>
        <v/>
      </c>
      <c r="Q1328" s="26" t="str">
        <f>IF(G1328="","",VLOOKUP(G1328,WMS!$E$3:$G$3000,2,FALSE))</f>
        <v/>
      </c>
      <c r="R1328" s="26" t="str">
        <f>IF(G1328="","",VLOOKUP(G1328,WMS!$E$3:$G$3000,3,FALSE))</f>
        <v/>
      </c>
      <c r="S1328" s="17" t="str">
        <f>IF(R1328="","",VLOOKUP(R1328,CUSTOMS!$E$3:$N$2548,2,FALSE))</f>
        <v/>
      </c>
      <c r="T1328" s="17" t="str">
        <f>IF(R1328="","",VLOOKUP(R1328,CUSTOMS!$E$3:$N$2548,3,FALSE))</f>
        <v/>
      </c>
      <c r="U1328" s="18" t="str">
        <f t="shared" si="198"/>
        <v/>
      </c>
      <c r="V1328" s="18" t="str">
        <f>IF(R1328="","",VLOOKUP(R1328,CUSTOMS!$E$3:$N$2548,5,FALSE))</f>
        <v/>
      </c>
      <c r="W1328" s="33" t="str">
        <f>IF(R1328="","",VLOOKUP(R1328,CUSTOMS!$E$3:$N$2548,6,FALSE))</f>
        <v/>
      </c>
      <c r="X1328" s="33" t="str">
        <f t="shared" si="199"/>
        <v/>
      </c>
      <c r="Y1328" s="18" t="str">
        <f>IF(R1328="","",VLOOKUP(R1328,CUSTOMS!$E$3:$N$2548,8,FALSE))</f>
        <v/>
      </c>
      <c r="Z1328" s="18" t="str">
        <f>IF(R1328="","",VLOOKUP(R1328,CUSTOMS!$E$3:$N$2548,9,FALSE))</f>
        <v/>
      </c>
      <c r="AA1328" s="18" t="str">
        <f>IF(R1328="","",VLOOKUP(R1328,CUSTOMS!$E$3:$N$2548,10,FALSE))</f>
        <v/>
      </c>
      <c r="AB1328" s="33" t="str">
        <f>IF(R1328="","",VLOOKUP(G1328,WMS!$E$3:$T$3000,15,FALSE))</f>
        <v/>
      </c>
      <c r="AC1328" s="33" t="str">
        <f t="shared" si="200"/>
        <v/>
      </c>
      <c r="AD1328" s="33" t="str">
        <f>IF(S1328="","",VLOOKUP(S1328,海关监管条件!$A$1:$B$3000,2,FALSE))</f>
        <v/>
      </c>
    </row>
    <row r="1329" spans="7:30">
      <c r="G1329" s="17" t="str">
        <f t="shared" si="194"/>
        <v/>
      </c>
      <c r="H1329" s="18" t="str">
        <f>IF(G1329="","",VLOOKUP(G1329,WMS!$E$3:$Q$3000,7,FALSE))</f>
        <v/>
      </c>
      <c r="I1329" s="18" t="str">
        <f>IF(G1329="","",VLOOKUP(G1329,WMS!$E$3:$Q$3000,8,FALSE))</f>
        <v/>
      </c>
      <c r="J1329" s="18" t="str">
        <f>IF(G1329="","",VLOOKUP(G1329,WMS!$E$3:$Q$3000,13,FALSE))</f>
        <v/>
      </c>
      <c r="K1329" s="26" t="str">
        <f t="shared" si="195"/>
        <v/>
      </c>
      <c r="M1329" s="27" t="str">
        <f>IF(G1329="","",VLOOKUP(G1329,WMS!$E$3:$U$3000,7,0)*L1329)</f>
        <v/>
      </c>
      <c r="N1329" s="28" t="str">
        <f>IF(G1329="","",VLOOKUP(G1329,WMS!$E$3:$U$3000,17,0))</f>
        <v/>
      </c>
      <c r="O1329" s="29" t="str">
        <f t="shared" si="196"/>
        <v/>
      </c>
      <c r="P1329" s="29" t="str">
        <f t="shared" si="197"/>
        <v/>
      </c>
      <c r="Q1329" s="26" t="str">
        <f>IF(G1329="","",VLOOKUP(G1329,WMS!$E$3:$G$3000,2,FALSE))</f>
        <v/>
      </c>
      <c r="R1329" s="26" t="str">
        <f>IF(G1329="","",VLOOKUP(G1329,WMS!$E$3:$G$3000,3,FALSE))</f>
        <v/>
      </c>
      <c r="S1329" s="17" t="str">
        <f>IF(R1329="","",VLOOKUP(R1329,CUSTOMS!$E$3:$N$2548,2,FALSE))</f>
        <v/>
      </c>
      <c r="T1329" s="17" t="str">
        <f>IF(R1329="","",VLOOKUP(R1329,CUSTOMS!$E$3:$N$2548,3,FALSE))</f>
        <v/>
      </c>
      <c r="U1329" s="18" t="str">
        <f t="shared" si="198"/>
        <v/>
      </c>
      <c r="V1329" s="18" t="str">
        <f>IF(R1329="","",VLOOKUP(R1329,CUSTOMS!$E$3:$N$2548,5,FALSE))</f>
        <v/>
      </c>
      <c r="W1329" s="33" t="str">
        <f>IF(R1329="","",VLOOKUP(R1329,CUSTOMS!$E$3:$N$2548,6,FALSE))</f>
        <v/>
      </c>
      <c r="X1329" s="33" t="str">
        <f t="shared" si="199"/>
        <v/>
      </c>
      <c r="Y1329" s="18" t="str">
        <f>IF(R1329="","",VLOOKUP(R1329,CUSTOMS!$E$3:$N$2548,8,FALSE))</f>
        <v/>
      </c>
      <c r="Z1329" s="18" t="str">
        <f>IF(R1329="","",VLOOKUP(R1329,CUSTOMS!$E$3:$N$2548,9,FALSE))</f>
        <v/>
      </c>
      <c r="AA1329" s="18" t="str">
        <f>IF(R1329="","",VLOOKUP(R1329,CUSTOMS!$E$3:$N$2548,10,FALSE))</f>
        <v/>
      </c>
      <c r="AB1329" s="33" t="str">
        <f>IF(R1329="","",VLOOKUP(G1329,WMS!$E$3:$T$3000,15,FALSE))</f>
        <v/>
      </c>
      <c r="AC1329" s="33" t="str">
        <f t="shared" si="200"/>
        <v/>
      </c>
      <c r="AD1329" s="33" t="str">
        <f>IF(S1329="","",VLOOKUP(S1329,海关监管条件!$A$1:$B$3000,2,FALSE))</f>
        <v/>
      </c>
    </row>
    <row r="1330" spans="7:30">
      <c r="G1330" s="17" t="str">
        <f t="shared" si="194"/>
        <v/>
      </c>
      <c r="H1330" s="18" t="str">
        <f>IF(G1330="","",VLOOKUP(G1330,WMS!$E$3:$Q$3000,7,FALSE))</f>
        <v/>
      </c>
      <c r="I1330" s="18" t="str">
        <f>IF(G1330="","",VLOOKUP(G1330,WMS!$E$3:$Q$3000,8,FALSE))</f>
        <v/>
      </c>
      <c r="J1330" s="18" t="str">
        <f>IF(G1330="","",VLOOKUP(G1330,WMS!$E$3:$Q$3000,13,FALSE))</f>
        <v/>
      </c>
      <c r="K1330" s="26" t="str">
        <f t="shared" si="195"/>
        <v/>
      </c>
      <c r="M1330" s="27" t="str">
        <f>IF(G1330="","",VLOOKUP(G1330,WMS!$E$3:$U$3000,7,0)*L1330)</f>
        <v/>
      </c>
      <c r="N1330" s="28" t="str">
        <f>IF(G1330="","",VLOOKUP(G1330,WMS!$E$3:$U$3000,17,0))</f>
        <v/>
      </c>
      <c r="O1330" s="29" t="str">
        <f t="shared" si="196"/>
        <v/>
      </c>
      <c r="P1330" s="29" t="str">
        <f t="shared" si="197"/>
        <v/>
      </c>
      <c r="Q1330" s="26" t="str">
        <f>IF(G1330="","",VLOOKUP(G1330,WMS!$E$3:$G$3000,2,FALSE))</f>
        <v/>
      </c>
      <c r="R1330" s="26" t="str">
        <f>IF(G1330="","",VLOOKUP(G1330,WMS!$E$3:$G$3000,3,FALSE))</f>
        <v/>
      </c>
      <c r="S1330" s="17" t="str">
        <f>IF(R1330="","",VLOOKUP(R1330,CUSTOMS!$E$3:$N$2548,2,FALSE))</f>
        <v/>
      </c>
      <c r="T1330" s="17" t="str">
        <f>IF(R1330="","",VLOOKUP(R1330,CUSTOMS!$E$3:$N$2548,3,FALSE))</f>
        <v/>
      </c>
      <c r="U1330" s="18" t="str">
        <f t="shared" si="198"/>
        <v/>
      </c>
      <c r="V1330" s="18" t="str">
        <f>IF(R1330="","",VLOOKUP(R1330,CUSTOMS!$E$3:$N$2548,5,FALSE))</f>
        <v/>
      </c>
      <c r="W1330" s="33" t="str">
        <f>IF(R1330="","",VLOOKUP(R1330,CUSTOMS!$E$3:$N$2548,6,FALSE))</f>
        <v/>
      </c>
      <c r="X1330" s="33" t="str">
        <f t="shared" si="199"/>
        <v/>
      </c>
      <c r="Y1330" s="18" t="str">
        <f>IF(R1330="","",VLOOKUP(R1330,CUSTOMS!$E$3:$N$2548,8,FALSE))</f>
        <v/>
      </c>
      <c r="Z1330" s="18" t="str">
        <f>IF(R1330="","",VLOOKUP(R1330,CUSTOMS!$E$3:$N$2548,9,FALSE))</f>
        <v/>
      </c>
      <c r="AA1330" s="18" t="str">
        <f>IF(R1330="","",VLOOKUP(R1330,CUSTOMS!$E$3:$N$2548,10,FALSE))</f>
        <v/>
      </c>
      <c r="AB1330" s="33" t="str">
        <f>IF(R1330="","",VLOOKUP(G1330,WMS!$E$3:$T$3000,15,FALSE))</f>
        <v/>
      </c>
      <c r="AC1330" s="33" t="str">
        <f t="shared" si="200"/>
        <v/>
      </c>
      <c r="AD1330" s="33" t="str">
        <f>IF(S1330="","",VLOOKUP(S1330,海关监管条件!$A$1:$B$3000,2,FALSE))</f>
        <v/>
      </c>
    </row>
    <row r="1331" spans="7:30">
      <c r="G1331" s="17" t="str">
        <f t="shared" si="194"/>
        <v/>
      </c>
      <c r="H1331" s="18" t="str">
        <f>IF(G1331="","",VLOOKUP(G1331,WMS!$E$3:$Q$3000,7,FALSE))</f>
        <v/>
      </c>
      <c r="I1331" s="18" t="str">
        <f>IF(G1331="","",VLOOKUP(G1331,WMS!$E$3:$Q$3000,8,FALSE))</f>
        <v/>
      </c>
      <c r="J1331" s="18" t="str">
        <f>IF(G1331="","",VLOOKUP(G1331,WMS!$E$3:$Q$3000,13,FALSE))</f>
        <v/>
      </c>
      <c r="K1331" s="26" t="str">
        <f t="shared" si="195"/>
        <v/>
      </c>
      <c r="M1331" s="27" t="str">
        <f>IF(G1331="","",VLOOKUP(G1331,WMS!$E$3:$U$3000,7,0)*L1331)</f>
        <v/>
      </c>
      <c r="N1331" s="28" t="str">
        <f>IF(G1331="","",VLOOKUP(G1331,WMS!$E$3:$U$3000,17,0))</f>
        <v/>
      </c>
      <c r="O1331" s="29" t="str">
        <f t="shared" si="196"/>
        <v/>
      </c>
      <c r="P1331" s="29" t="str">
        <f t="shared" si="197"/>
        <v/>
      </c>
      <c r="Q1331" s="26" t="str">
        <f>IF(G1331="","",VLOOKUP(G1331,WMS!$E$3:$G$3000,2,FALSE))</f>
        <v/>
      </c>
      <c r="R1331" s="26" t="str">
        <f>IF(G1331="","",VLOOKUP(G1331,WMS!$E$3:$G$3000,3,FALSE))</f>
        <v/>
      </c>
      <c r="S1331" s="17" t="str">
        <f>IF(R1331="","",VLOOKUP(R1331,CUSTOMS!$E$3:$N$2548,2,FALSE))</f>
        <v/>
      </c>
      <c r="T1331" s="17" t="str">
        <f>IF(R1331="","",VLOOKUP(R1331,CUSTOMS!$E$3:$N$2548,3,FALSE))</f>
        <v/>
      </c>
      <c r="U1331" s="18" t="str">
        <f t="shared" si="198"/>
        <v/>
      </c>
      <c r="V1331" s="18" t="str">
        <f>IF(R1331="","",VLOOKUP(R1331,CUSTOMS!$E$3:$N$2548,5,FALSE))</f>
        <v/>
      </c>
      <c r="W1331" s="33" t="str">
        <f>IF(R1331="","",VLOOKUP(R1331,CUSTOMS!$E$3:$N$2548,6,FALSE))</f>
        <v/>
      </c>
      <c r="X1331" s="33" t="str">
        <f t="shared" si="199"/>
        <v/>
      </c>
      <c r="Y1331" s="18" t="str">
        <f>IF(R1331="","",VLOOKUP(R1331,CUSTOMS!$E$3:$N$2548,8,FALSE))</f>
        <v/>
      </c>
      <c r="Z1331" s="18" t="str">
        <f>IF(R1331="","",VLOOKUP(R1331,CUSTOMS!$E$3:$N$2548,9,FALSE))</f>
        <v/>
      </c>
      <c r="AA1331" s="18" t="str">
        <f>IF(R1331="","",VLOOKUP(R1331,CUSTOMS!$E$3:$N$2548,10,FALSE))</f>
        <v/>
      </c>
      <c r="AB1331" s="33" t="str">
        <f>IF(R1331="","",VLOOKUP(G1331,WMS!$E$3:$T$3000,15,FALSE))</f>
        <v/>
      </c>
      <c r="AC1331" s="33" t="str">
        <f t="shared" si="200"/>
        <v/>
      </c>
      <c r="AD1331" s="33" t="str">
        <f>IF(S1331="","",VLOOKUP(S1331,海关监管条件!$A$1:$B$3000,2,FALSE))</f>
        <v/>
      </c>
    </row>
    <row r="1332" spans="7:30">
      <c r="G1332" s="17" t="str">
        <f t="shared" si="194"/>
        <v/>
      </c>
      <c r="H1332" s="18" t="str">
        <f>IF(G1332="","",VLOOKUP(G1332,WMS!$E$3:$Q$3000,7,FALSE))</f>
        <v/>
      </c>
      <c r="I1332" s="18" t="str">
        <f>IF(G1332="","",VLOOKUP(G1332,WMS!$E$3:$Q$3000,8,FALSE))</f>
        <v/>
      </c>
      <c r="J1332" s="18" t="str">
        <f>IF(G1332="","",VLOOKUP(G1332,WMS!$E$3:$Q$3000,13,FALSE))</f>
        <v/>
      </c>
      <c r="K1332" s="26" t="str">
        <f t="shared" si="195"/>
        <v/>
      </c>
      <c r="M1332" s="27" t="str">
        <f>IF(G1332="","",VLOOKUP(G1332,WMS!$E$3:$U$3000,7,0)*L1332)</f>
        <v/>
      </c>
      <c r="N1332" s="28" t="str">
        <f>IF(G1332="","",VLOOKUP(G1332,WMS!$E$3:$U$3000,17,0))</f>
        <v/>
      </c>
      <c r="O1332" s="29" t="str">
        <f t="shared" si="196"/>
        <v/>
      </c>
      <c r="P1332" s="29" t="str">
        <f t="shared" si="197"/>
        <v/>
      </c>
      <c r="Q1332" s="26" t="str">
        <f>IF(G1332="","",VLOOKUP(G1332,WMS!$E$3:$G$3000,2,FALSE))</f>
        <v/>
      </c>
      <c r="R1332" s="26" t="str">
        <f>IF(G1332="","",VLOOKUP(G1332,WMS!$E$3:$G$3000,3,FALSE))</f>
        <v/>
      </c>
      <c r="S1332" s="17" t="str">
        <f>IF(R1332="","",VLOOKUP(R1332,CUSTOMS!$E$3:$N$2548,2,FALSE))</f>
        <v/>
      </c>
      <c r="T1332" s="17" t="str">
        <f>IF(R1332="","",VLOOKUP(R1332,CUSTOMS!$E$3:$N$2548,3,FALSE))</f>
        <v/>
      </c>
      <c r="U1332" s="18" t="str">
        <f t="shared" si="198"/>
        <v/>
      </c>
      <c r="V1332" s="18" t="str">
        <f>IF(R1332="","",VLOOKUP(R1332,CUSTOMS!$E$3:$N$2548,5,FALSE))</f>
        <v/>
      </c>
      <c r="W1332" s="33" t="str">
        <f>IF(R1332="","",VLOOKUP(R1332,CUSTOMS!$E$3:$N$2548,6,FALSE))</f>
        <v/>
      </c>
      <c r="X1332" s="33" t="str">
        <f t="shared" si="199"/>
        <v/>
      </c>
      <c r="Y1332" s="18" t="str">
        <f>IF(R1332="","",VLOOKUP(R1332,CUSTOMS!$E$3:$N$2548,8,FALSE))</f>
        <v/>
      </c>
      <c r="Z1332" s="18" t="str">
        <f>IF(R1332="","",VLOOKUP(R1332,CUSTOMS!$E$3:$N$2548,9,FALSE))</f>
        <v/>
      </c>
      <c r="AA1332" s="18" t="str">
        <f>IF(R1332="","",VLOOKUP(R1332,CUSTOMS!$E$3:$N$2548,10,FALSE))</f>
        <v/>
      </c>
      <c r="AB1332" s="33" t="str">
        <f>IF(R1332="","",VLOOKUP(G1332,WMS!$E$3:$T$3000,15,FALSE))</f>
        <v/>
      </c>
      <c r="AC1332" s="33" t="str">
        <f t="shared" si="200"/>
        <v/>
      </c>
      <c r="AD1332" s="33" t="str">
        <f>IF(S1332="","",VLOOKUP(S1332,海关监管条件!$A$1:$B$3000,2,FALSE))</f>
        <v/>
      </c>
    </row>
    <row r="1333" spans="7:30">
      <c r="G1333" s="17" t="str">
        <f t="shared" si="194"/>
        <v/>
      </c>
      <c r="H1333" s="18" t="str">
        <f>IF(G1333="","",VLOOKUP(G1333,WMS!$E$3:$Q$3000,7,FALSE))</f>
        <v/>
      </c>
      <c r="I1333" s="18" t="str">
        <f>IF(G1333="","",VLOOKUP(G1333,WMS!$E$3:$Q$3000,8,FALSE))</f>
        <v/>
      </c>
      <c r="J1333" s="18" t="str">
        <f>IF(G1333="","",VLOOKUP(G1333,WMS!$E$3:$Q$3000,13,FALSE))</f>
        <v/>
      </c>
      <c r="K1333" s="26" t="str">
        <f t="shared" si="195"/>
        <v/>
      </c>
      <c r="M1333" s="27" t="str">
        <f>IF(G1333="","",VLOOKUP(G1333,WMS!$E$3:$U$3000,7,0)*L1333)</f>
        <v/>
      </c>
      <c r="N1333" s="28" t="str">
        <f>IF(G1333="","",VLOOKUP(G1333,WMS!$E$3:$U$3000,17,0))</f>
        <v/>
      </c>
      <c r="O1333" s="29" t="str">
        <f t="shared" si="196"/>
        <v/>
      </c>
      <c r="P1333" s="29" t="str">
        <f t="shared" si="197"/>
        <v/>
      </c>
      <c r="Q1333" s="26" t="str">
        <f>IF(G1333="","",VLOOKUP(G1333,WMS!$E$3:$G$3000,2,FALSE))</f>
        <v/>
      </c>
      <c r="R1333" s="26" t="str">
        <f>IF(G1333="","",VLOOKUP(G1333,WMS!$E$3:$G$3000,3,FALSE))</f>
        <v/>
      </c>
      <c r="S1333" s="17" t="str">
        <f>IF(R1333="","",VLOOKUP(R1333,CUSTOMS!$E$3:$N$2548,2,FALSE))</f>
        <v/>
      </c>
      <c r="T1333" s="17" t="str">
        <f>IF(R1333="","",VLOOKUP(R1333,CUSTOMS!$E$3:$N$2548,3,FALSE))</f>
        <v/>
      </c>
      <c r="U1333" s="18" t="str">
        <f t="shared" si="198"/>
        <v/>
      </c>
      <c r="V1333" s="18" t="str">
        <f>IF(R1333="","",VLOOKUP(R1333,CUSTOMS!$E$3:$N$2548,5,FALSE))</f>
        <v/>
      </c>
      <c r="W1333" s="33" t="str">
        <f>IF(R1333="","",VLOOKUP(R1333,CUSTOMS!$E$3:$N$2548,6,FALSE))</f>
        <v/>
      </c>
      <c r="X1333" s="33" t="str">
        <f t="shared" si="199"/>
        <v/>
      </c>
      <c r="Y1333" s="18" t="str">
        <f>IF(R1333="","",VLOOKUP(R1333,CUSTOMS!$E$3:$N$2548,8,FALSE))</f>
        <v/>
      </c>
      <c r="Z1333" s="18" t="str">
        <f>IF(R1333="","",VLOOKUP(R1333,CUSTOMS!$E$3:$N$2548,9,FALSE))</f>
        <v/>
      </c>
      <c r="AA1333" s="18" t="str">
        <f>IF(R1333="","",VLOOKUP(R1333,CUSTOMS!$E$3:$N$2548,10,FALSE))</f>
        <v/>
      </c>
      <c r="AB1333" s="33" t="str">
        <f>IF(R1333="","",VLOOKUP(G1333,WMS!$E$3:$T$3000,15,FALSE))</f>
        <v/>
      </c>
      <c r="AC1333" s="33" t="str">
        <f t="shared" si="200"/>
        <v/>
      </c>
      <c r="AD1333" s="33" t="str">
        <f>IF(S1333="","",VLOOKUP(S1333,海关监管条件!$A$1:$B$3000,2,FALSE))</f>
        <v/>
      </c>
    </row>
    <row r="1334" spans="7:30">
      <c r="G1334" s="17" t="str">
        <f t="shared" si="194"/>
        <v/>
      </c>
      <c r="H1334" s="18" t="str">
        <f>IF(G1334="","",VLOOKUP(G1334,WMS!$E$3:$Q$3000,7,FALSE))</f>
        <v/>
      </c>
      <c r="I1334" s="18" t="str">
        <f>IF(G1334="","",VLOOKUP(G1334,WMS!$E$3:$Q$3000,8,FALSE))</f>
        <v/>
      </c>
      <c r="J1334" s="18" t="str">
        <f>IF(G1334="","",VLOOKUP(G1334,WMS!$E$3:$Q$3000,13,FALSE))</f>
        <v/>
      </c>
      <c r="K1334" s="26" t="str">
        <f t="shared" si="195"/>
        <v/>
      </c>
      <c r="M1334" s="27" t="str">
        <f>IF(G1334="","",VLOOKUP(G1334,WMS!$E$3:$U$3000,7,0)*L1334)</f>
        <v/>
      </c>
      <c r="N1334" s="28" t="str">
        <f>IF(G1334="","",VLOOKUP(G1334,WMS!$E$3:$U$3000,17,0))</f>
        <v/>
      </c>
      <c r="O1334" s="29" t="str">
        <f t="shared" si="196"/>
        <v/>
      </c>
      <c r="P1334" s="29" t="str">
        <f t="shared" si="197"/>
        <v/>
      </c>
      <c r="Q1334" s="26" t="str">
        <f>IF(G1334="","",VLOOKUP(G1334,WMS!$E$3:$G$3000,2,FALSE))</f>
        <v/>
      </c>
      <c r="R1334" s="26" t="str">
        <f>IF(G1334="","",VLOOKUP(G1334,WMS!$E$3:$G$3000,3,FALSE))</f>
        <v/>
      </c>
      <c r="S1334" s="17" t="str">
        <f>IF(R1334="","",VLOOKUP(R1334,CUSTOMS!$E$3:$N$2548,2,FALSE))</f>
        <v/>
      </c>
      <c r="T1334" s="17" t="str">
        <f>IF(R1334="","",VLOOKUP(R1334,CUSTOMS!$E$3:$N$2548,3,FALSE))</f>
        <v/>
      </c>
      <c r="U1334" s="18" t="str">
        <f t="shared" si="198"/>
        <v/>
      </c>
      <c r="V1334" s="18" t="str">
        <f>IF(R1334="","",VLOOKUP(R1334,CUSTOMS!$E$3:$N$2548,5,FALSE))</f>
        <v/>
      </c>
      <c r="W1334" s="33" t="str">
        <f>IF(R1334="","",VLOOKUP(R1334,CUSTOMS!$E$3:$N$2548,6,FALSE))</f>
        <v/>
      </c>
      <c r="X1334" s="33" t="str">
        <f t="shared" si="199"/>
        <v/>
      </c>
      <c r="Y1334" s="18" t="str">
        <f>IF(R1334="","",VLOOKUP(R1334,CUSTOMS!$E$3:$N$2548,8,FALSE))</f>
        <v/>
      </c>
      <c r="Z1334" s="18" t="str">
        <f>IF(R1334="","",VLOOKUP(R1334,CUSTOMS!$E$3:$N$2548,9,FALSE))</f>
        <v/>
      </c>
      <c r="AA1334" s="18" t="str">
        <f>IF(R1334="","",VLOOKUP(R1334,CUSTOMS!$E$3:$N$2548,10,FALSE))</f>
        <v/>
      </c>
      <c r="AB1334" s="33" t="str">
        <f>IF(R1334="","",VLOOKUP(G1334,WMS!$E$3:$T$3000,15,FALSE))</f>
        <v/>
      </c>
      <c r="AC1334" s="33" t="str">
        <f t="shared" si="200"/>
        <v/>
      </c>
      <c r="AD1334" s="33" t="str">
        <f>IF(S1334="","",VLOOKUP(S1334,海关监管条件!$A$1:$B$3000,2,FALSE))</f>
        <v/>
      </c>
    </row>
    <row r="1335" spans="7:30">
      <c r="G1335" s="17" t="str">
        <f t="shared" si="194"/>
        <v/>
      </c>
      <c r="H1335" s="18" t="str">
        <f>IF(G1335="","",VLOOKUP(G1335,WMS!$E$3:$Q$3000,7,FALSE))</f>
        <v/>
      </c>
      <c r="I1335" s="18" t="str">
        <f>IF(G1335="","",VLOOKUP(G1335,WMS!$E$3:$Q$3000,8,FALSE))</f>
        <v/>
      </c>
      <c r="J1335" s="18" t="str">
        <f>IF(G1335="","",VLOOKUP(G1335,WMS!$E$3:$Q$3000,13,FALSE))</f>
        <v/>
      </c>
      <c r="K1335" s="26" t="str">
        <f t="shared" si="195"/>
        <v/>
      </c>
      <c r="M1335" s="27" t="str">
        <f>IF(G1335="","",VLOOKUP(G1335,WMS!$E$3:$U$3000,7,0)*L1335)</f>
        <v/>
      </c>
      <c r="N1335" s="28" t="str">
        <f>IF(G1335="","",VLOOKUP(G1335,WMS!$E$3:$U$3000,17,0))</f>
        <v/>
      </c>
      <c r="O1335" s="29" t="str">
        <f t="shared" si="196"/>
        <v/>
      </c>
      <c r="P1335" s="29" t="str">
        <f t="shared" si="197"/>
        <v/>
      </c>
      <c r="Q1335" s="26" t="str">
        <f>IF(G1335="","",VLOOKUP(G1335,WMS!$E$3:$G$3000,2,FALSE))</f>
        <v/>
      </c>
      <c r="R1335" s="26" t="str">
        <f>IF(G1335="","",VLOOKUP(G1335,WMS!$E$3:$G$3000,3,FALSE))</f>
        <v/>
      </c>
      <c r="S1335" s="17" t="str">
        <f>IF(R1335="","",VLOOKUP(R1335,CUSTOMS!$E$3:$N$2548,2,FALSE))</f>
        <v/>
      </c>
      <c r="T1335" s="17" t="str">
        <f>IF(R1335="","",VLOOKUP(R1335,CUSTOMS!$E$3:$N$2548,3,FALSE))</f>
        <v/>
      </c>
      <c r="U1335" s="18" t="str">
        <f t="shared" si="198"/>
        <v/>
      </c>
      <c r="V1335" s="18" t="str">
        <f>IF(R1335="","",VLOOKUP(R1335,CUSTOMS!$E$3:$N$2548,5,FALSE))</f>
        <v/>
      </c>
      <c r="W1335" s="33" t="str">
        <f>IF(R1335="","",VLOOKUP(R1335,CUSTOMS!$E$3:$N$2548,6,FALSE))</f>
        <v/>
      </c>
      <c r="X1335" s="33" t="str">
        <f t="shared" si="199"/>
        <v/>
      </c>
      <c r="Y1335" s="18" t="str">
        <f>IF(R1335="","",VLOOKUP(R1335,CUSTOMS!$E$3:$N$2548,8,FALSE))</f>
        <v/>
      </c>
      <c r="Z1335" s="18" t="str">
        <f>IF(R1335="","",VLOOKUP(R1335,CUSTOMS!$E$3:$N$2548,9,FALSE))</f>
        <v/>
      </c>
      <c r="AA1335" s="18" t="str">
        <f>IF(R1335="","",VLOOKUP(R1335,CUSTOMS!$E$3:$N$2548,10,FALSE))</f>
        <v/>
      </c>
      <c r="AB1335" s="33" t="str">
        <f>IF(R1335="","",VLOOKUP(G1335,WMS!$E$3:$T$3000,15,FALSE))</f>
        <v/>
      </c>
      <c r="AC1335" s="33" t="str">
        <f t="shared" si="200"/>
        <v/>
      </c>
      <c r="AD1335" s="33" t="str">
        <f>IF(S1335="","",VLOOKUP(S1335,海关监管条件!$A$1:$B$3000,2,FALSE))</f>
        <v/>
      </c>
    </row>
    <row r="1336" spans="7:30">
      <c r="G1336" s="17" t="str">
        <f t="shared" si="194"/>
        <v/>
      </c>
      <c r="H1336" s="18" t="str">
        <f>IF(G1336="","",VLOOKUP(G1336,WMS!$E$3:$Q$3000,7,FALSE))</f>
        <v/>
      </c>
      <c r="I1336" s="18" t="str">
        <f>IF(G1336="","",VLOOKUP(G1336,WMS!$E$3:$Q$3000,8,FALSE))</f>
        <v/>
      </c>
      <c r="J1336" s="18" t="str">
        <f>IF(G1336="","",VLOOKUP(G1336,WMS!$E$3:$Q$3000,13,FALSE))</f>
        <v/>
      </c>
      <c r="K1336" s="26" t="str">
        <f t="shared" si="195"/>
        <v/>
      </c>
      <c r="M1336" s="27" t="str">
        <f>IF(G1336="","",VLOOKUP(G1336,WMS!$E$3:$U$3000,7,0)*L1336)</f>
        <v/>
      </c>
      <c r="N1336" s="28" t="str">
        <f>IF(G1336="","",VLOOKUP(G1336,WMS!$E$3:$U$3000,17,0))</f>
        <v/>
      </c>
      <c r="O1336" s="29" t="str">
        <f t="shared" si="196"/>
        <v/>
      </c>
      <c r="P1336" s="29" t="str">
        <f t="shared" si="197"/>
        <v/>
      </c>
      <c r="Q1336" s="26" t="str">
        <f>IF(G1336="","",VLOOKUP(G1336,WMS!$E$3:$G$3000,2,FALSE))</f>
        <v/>
      </c>
      <c r="R1336" s="26" t="str">
        <f>IF(G1336="","",VLOOKUP(G1336,WMS!$E$3:$G$3000,3,FALSE))</f>
        <v/>
      </c>
      <c r="S1336" s="17" t="str">
        <f>IF(R1336="","",VLOOKUP(R1336,CUSTOMS!$E$3:$N$2548,2,FALSE))</f>
        <v/>
      </c>
      <c r="T1336" s="17" t="str">
        <f>IF(R1336="","",VLOOKUP(R1336,CUSTOMS!$E$3:$N$2548,3,FALSE))</f>
        <v/>
      </c>
      <c r="U1336" s="18" t="str">
        <f t="shared" si="198"/>
        <v/>
      </c>
      <c r="V1336" s="18" t="str">
        <f>IF(R1336="","",VLOOKUP(R1336,CUSTOMS!$E$3:$N$2548,5,FALSE))</f>
        <v/>
      </c>
      <c r="W1336" s="33" t="str">
        <f>IF(R1336="","",VLOOKUP(R1336,CUSTOMS!$E$3:$N$2548,6,FALSE))</f>
        <v/>
      </c>
      <c r="X1336" s="33" t="str">
        <f t="shared" si="199"/>
        <v/>
      </c>
      <c r="Y1336" s="18" t="str">
        <f>IF(R1336="","",VLOOKUP(R1336,CUSTOMS!$E$3:$N$2548,8,FALSE))</f>
        <v/>
      </c>
      <c r="Z1336" s="18" t="str">
        <f>IF(R1336="","",VLOOKUP(R1336,CUSTOMS!$E$3:$N$2548,9,FALSE))</f>
        <v/>
      </c>
      <c r="AA1336" s="18" t="str">
        <f>IF(R1336="","",VLOOKUP(R1336,CUSTOMS!$E$3:$N$2548,10,FALSE))</f>
        <v/>
      </c>
      <c r="AB1336" s="33" t="str">
        <f>IF(R1336="","",VLOOKUP(G1336,WMS!$E$3:$T$3000,15,FALSE))</f>
        <v/>
      </c>
      <c r="AC1336" s="33" t="str">
        <f t="shared" si="200"/>
        <v/>
      </c>
      <c r="AD1336" s="33" t="str">
        <f>IF(S1336="","",VLOOKUP(S1336,海关监管条件!$A$1:$B$3000,2,FALSE))</f>
        <v/>
      </c>
    </row>
    <row r="1337" spans="7:30">
      <c r="G1337" s="17" t="str">
        <f t="shared" si="194"/>
        <v/>
      </c>
      <c r="H1337" s="18" t="str">
        <f>IF(G1337="","",VLOOKUP(G1337,WMS!$E$3:$Q$3000,7,FALSE))</f>
        <v/>
      </c>
      <c r="I1337" s="18" t="str">
        <f>IF(G1337="","",VLOOKUP(G1337,WMS!$E$3:$Q$3000,8,FALSE))</f>
        <v/>
      </c>
      <c r="J1337" s="18" t="str">
        <f>IF(G1337="","",VLOOKUP(G1337,WMS!$E$3:$Q$3000,13,FALSE))</f>
        <v/>
      </c>
      <c r="K1337" s="26" t="str">
        <f t="shared" si="195"/>
        <v/>
      </c>
      <c r="M1337" s="27" t="str">
        <f>IF(G1337="","",VLOOKUP(G1337,WMS!$E$3:$U$3000,7,0)*L1337)</f>
        <v/>
      </c>
      <c r="N1337" s="28" t="str">
        <f>IF(G1337="","",VLOOKUP(G1337,WMS!$E$3:$U$3000,17,0))</f>
        <v/>
      </c>
      <c r="O1337" s="29" t="str">
        <f t="shared" si="196"/>
        <v/>
      </c>
      <c r="P1337" s="29" t="str">
        <f t="shared" si="197"/>
        <v/>
      </c>
      <c r="Q1337" s="26" t="str">
        <f>IF(G1337="","",VLOOKUP(G1337,WMS!$E$3:$G$3000,2,FALSE))</f>
        <v/>
      </c>
      <c r="R1337" s="26" t="str">
        <f>IF(G1337="","",VLOOKUP(G1337,WMS!$E$3:$G$3000,3,FALSE))</f>
        <v/>
      </c>
      <c r="S1337" s="17" t="str">
        <f>IF(R1337="","",VLOOKUP(R1337,CUSTOMS!$E$3:$N$2548,2,FALSE))</f>
        <v/>
      </c>
      <c r="T1337" s="17" t="str">
        <f>IF(R1337="","",VLOOKUP(R1337,CUSTOMS!$E$3:$N$2548,3,FALSE))</f>
        <v/>
      </c>
      <c r="U1337" s="18" t="str">
        <f t="shared" si="198"/>
        <v/>
      </c>
      <c r="V1337" s="18" t="str">
        <f>IF(R1337="","",VLOOKUP(R1337,CUSTOMS!$E$3:$N$2548,5,FALSE))</f>
        <v/>
      </c>
      <c r="W1337" s="33" t="str">
        <f>IF(R1337="","",VLOOKUP(R1337,CUSTOMS!$E$3:$N$2548,6,FALSE))</f>
        <v/>
      </c>
      <c r="X1337" s="33" t="str">
        <f t="shared" si="199"/>
        <v/>
      </c>
      <c r="Y1337" s="18" t="str">
        <f>IF(R1337="","",VLOOKUP(R1337,CUSTOMS!$E$3:$N$2548,8,FALSE))</f>
        <v/>
      </c>
      <c r="Z1337" s="18" t="str">
        <f>IF(R1337="","",VLOOKUP(R1337,CUSTOMS!$E$3:$N$2548,9,FALSE))</f>
        <v/>
      </c>
      <c r="AA1337" s="18" t="str">
        <f>IF(R1337="","",VLOOKUP(R1337,CUSTOMS!$E$3:$N$2548,10,FALSE))</f>
        <v/>
      </c>
      <c r="AB1337" s="33" t="str">
        <f>IF(R1337="","",VLOOKUP(G1337,WMS!$E$3:$T$3000,15,FALSE))</f>
        <v/>
      </c>
      <c r="AC1337" s="33" t="str">
        <f t="shared" si="200"/>
        <v/>
      </c>
      <c r="AD1337" s="33" t="str">
        <f>IF(S1337="","",VLOOKUP(S1337,海关监管条件!$A$1:$B$3000,2,FALSE))</f>
        <v/>
      </c>
    </row>
    <row r="1338" spans="7:30">
      <c r="G1338" s="17" t="str">
        <f t="shared" si="194"/>
        <v/>
      </c>
      <c r="H1338" s="18" t="str">
        <f>IF(G1338="","",VLOOKUP(G1338,WMS!$E$3:$Q$3000,7,FALSE))</f>
        <v/>
      </c>
      <c r="I1338" s="18" t="str">
        <f>IF(G1338="","",VLOOKUP(G1338,WMS!$E$3:$Q$3000,8,FALSE))</f>
        <v/>
      </c>
      <c r="J1338" s="18" t="str">
        <f>IF(G1338="","",VLOOKUP(G1338,WMS!$E$3:$Q$3000,13,FALSE))</f>
        <v/>
      </c>
      <c r="K1338" s="26" t="str">
        <f t="shared" si="195"/>
        <v/>
      </c>
      <c r="M1338" s="27" t="str">
        <f>IF(G1338="","",VLOOKUP(G1338,WMS!$E$3:$U$3000,7,0)*L1338)</f>
        <v/>
      </c>
      <c r="N1338" s="28" t="str">
        <f>IF(G1338="","",VLOOKUP(G1338,WMS!$E$3:$U$3000,17,0))</f>
        <v/>
      </c>
      <c r="O1338" s="29" t="str">
        <f t="shared" si="196"/>
        <v/>
      </c>
      <c r="P1338" s="29" t="str">
        <f t="shared" si="197"/>
        <v/>
      </c>
      <c r="Q1338" s="26" t="str">
        <f>IF(G1338="","",VLOOKUP(G1338,WMS!$E$3:$G$3000,2,FALSE))</f>
        <v/>
      </c>
      <c r="R1338" s="26" t="str">
        <f>IF(G1338="","",VLOOKUP(G1338,WMS!$E$3:$G$3000,3,FALSE))</f>
        <v/>
      </c>
      <c r="S1338" s="17" t="str">
        <f>IF(R1338="","",VLOOKUP(R1338,CUSTOMS!$E$3:$N$2548,2,FALSE))</f>
        <v/>
      </c>
      <c r="T1338" s="17" t="str">
        <f>IF(R1338="","",VLOOKUP(R1338,CUSTOMS!$E$3:$N$2548,3,FALSE))</f>
        <v/>
      </c>
      <c r="U1338" s="18" t="str">
        <f t="shared" si="198"/>
        <v/>
      </c>
      <c r="V1338" s="18" t="str">
        <f>IF(R1338="","",VLOOKUP(R1338,CUSTOMS!$E$3:$N$2548,5,FALSE))</f>
        <v/>
      </c>
      <c r="W1338" s="33" t="str">
        <f>IF(R1338="","",VLOOKUP(R1338,CUSTOMS!$E$3:$N$2548,6,FALSE))</f>
        <v/>
      </c>
      <c r="X1338" s="33" t="str">
        <f t="shared" si="199"/>
        <v/>
      </c>
      <c r="Y1338" s="18" t="str">
        <f>IF(R1338="","",VLOOKUP(R1338,CUSTOMS!$E$3:$N$2548,8,FALSE))</f>
        <v/>
      </c>
      <c r="Z1338" s="18" t="str">
        <f>IF(R1338="","",VLOOKUP(R1338,CUSTOMS!$E$3:$N$2548,9,FALSE))</f>
        <v/>
      </c>
      <c r="AA1338" s="18" t="str">
        <f>IF(R1338="","",VLOOKUP(R1338,CUSTOMS!$E$3:$N$2548,10,FALSE))</f>
        <v/>
      </c>
      <c r="AB1338" s="33" t="str">
        <f>IF(R1338="","",VLOOKUP(G1338,WMS!$E$3:$T$3000,15,FALSE))</f>
        <v/>
      </c>
      <c r="AC1338" s="33" t="str">
        <f t="shared" si="200"/>
        <v/>
      </c>
      <c r="AD1338" s="33" t="str">
        <f>IF(S1338="","",VLOOKUP(S1338,海关监管条件!$A$1:$B$3000,2,FALSE))</f>
        <v/>
      </c>
    </row>
    <row r="1339" spans="7:30">
      <c r="G1339" s="17" t="str">
        <f t="shared" si="194"/>
        <v/>
      </c>
      <c r="H1339" s="18" t="str">
        <f>IF(G1339="","",VLOOKUP(G1339,WMS!$E$3:$Q$3000,7,FALSE))</f>
        <v/>
      </c>
      <c r="I1339" s="18" t="str">
        <f>IF(G1339="","",VLOOKUP(G1339,WMS!$E$3:$Q$3000,8,FALSE))</f>
        <v/>
      </c>
      <c r="J1339" s="18" t="str">
        <f>IF(G1339="","",VLOOKUP(G1339,WMS!$E$3:$Q$3000,13,FALSE))</f>
        <v/>
      </c>
      <c r="K1339" s="26" t="str">
        <f t="shared" si="195"/>
        <v/>
      </c>
      <c r="M1339" s="27" t="str">
        <f>IF(G1339="","",VLOOKUP(G1339,WMS!$E$3:$U$3000,7,0)*L1339)</f>
        <v/>
      </c>
      <c r="N1339" s="28" t="str">
        <f>IF(G1339="","",VLOOKUP(G1339,WMS!$E$3:$U$3000,17,0))</f>
        <v/>
      </c>
      <c r="O1339" s="29" t="str">
        <f t="shared" si="196"/>
        <v/>
      </c>
      <c r="P1339" s="29" t="str">
        <f t="shared" si="197"/>
        <v/>
      </c>
      <c r="Q1339" s="26" t="str">
        <f>IF(G1339="","",VLOOKUP(G1339,WMS!$E$3:$G$3000,2,FALSE))</f>
        <v/>
      </c>
      <c r="R1339" s="26" t="str">
        <f>IF(G1339="","",VLOOKUP(G1339,WMS!$E$3:$G$3000,3,FALSE))</f>
        <v/>
      </c>
      <c r="S1339" s="17" t="str">
        <f>IF(R1339="","",VLOOKUP(R1339,CUSTOMS!$E$3:$N$2548,2,FALSE))</f>
        <v/>
      </c>
      <c r="T1339" s="17" t="str">
        <f>IF(R1339="","",VLOOKUP(R1339,CUSTOMS!$E$3:$N$2548,3,FALSE))</f>
        <v/>
      </c>
      <c r="U1339" s="18" t="str">
        <f t="shared" si="198"/>
        <v/>
      </c>
      <c r="V1339" s="18" t="str">
        <f>IF(R1339="","",VLOOKUP(R1339,CUSTOMS!$E$3:$N$2548,5,FALSE))</f>
        <v/>
      </c>
      <c r="W1339" s="33" t="str">
        <f>IF(R1339="","",VLOOKUP(R1339,CUSTOMS!$E$3:$N$2548,6,FALSE))</f>
        <v/>
      </c>
      <c r="X1339" s="33" t="str">
        <f t="shared" si="199"/>
        <v/>
      </c>
      <c r="Y1339" s="18" t="str">
        <f>IF(R1339="","",VLOOKUP(R1339,CUSTOMS!$E$3:$N$2548,8,FALSE))</f>
        <v/>
      </c>
      <c r="Z1339" s="18" t="str">
        <f>IF(R1339="","",VLOOKUP(R1339,CUSTOMS!$E$3:$N$2548,9,FALSE))</f>
        <v/>
      </c>
      <c r="AA1339" s="18" t="str">
        <f>IF(R1339="","",VLOOKUP(R1339,CUSTOMS!$E$3:$N$2548,10,FALSE))</f>
        <v/>
      </c>
      <c r="AB1339" s="33" t="str">
        <f>IF(R1339="","",VLOOKUP(G1339,WMS!$E$3:$T$3000,15,FALSE))</f>
        <v/>
      </c>
      <c r="AC1339" s="33" t="str">
        <f t="shared" si="200"/>
        <v/>
      </c>
      <c r="AD1339" s="33" t="str">
        <f>IF(S1339="","",VLOOKUP(S1339,海关监管条件!$A$1:$B$3000,2,FALSE))</f>
        <v/>
      </c>
    </row>
    <row r="1340" spans="7:30">
      <c r="G1340" s="17" t="str">
        <f t="shared" si="194"/>
        <v/>
      </c>
      <c r="H1340" s="18" t="str">
        <f>IF(G1340="","",VLOOKUP(G1340,WMS!$E$3:$Q$3000,7,FALSE))</f>
        <v/>
      </c>
      <c r="I1340" s="18" t="str">
        <f>IF(G1340="","",VLOOKUP(G1340,WMS!$E$3:$Q$3000,8,FALSE))</f>
        <v/>
      </c>
      <c r="J1340" s="18" t="str">
        <f>IF(G1340="","",VLOOKUP(G1340,WMS!$E$3:$Q$3000,13,FALSE))</f>
        <v/>
      </c>
      <c r="K1340" s="26" t="str">
        <f t="shared" si="195"/>
        <v/>
      </c>
      <c r="M1340" s="27" t="str">
        <f>IF(G1340="","",VLOOKUP(G1340,WMS!$E$3:$U$3000,7,0)*L1340)</f>
        <v/>
      </c>
      <c r="N1340" s="28" t="str">
        <f>IF(G1340="","",VLOOKUP(G1340,WMS!$E$3:$U$3000,17,0))</f>
        <v/>
      </c>
      <c r="O1340" s="29" t="str">
        <f t="shared" si="196"/>
        <v/>
      </c>
      <c r="P1340" s="29" t="str">
        <f t="shared" si="197"/>
        <v/>
      </c>
      <c r="Q1340" s="26" t="str">
        <f>IF(G1340="","",VLOOKUP(G1340,WMS!$E$3:$G$3000,2,FALSE))</f>
        <v/>
      </c>
      <c r="R1340" s="26" t="str">
        <f>IF(G1340="","",VLOOKUP(G1340,WMS!$E$3:$G$3000,3,FALSE))</f>
        <v/>
      </c>
      <c r="S1340" s="17" t="str">
        <f>IF(R1340="","",VLOOKUP(R1340,CUSTOMS!$E$3:$N$2548,2,FALSE))</f>
        <v/>
      </c>
      <c r="T1340" s="17" t="str">
        <f>IF(R1340="","",VLOOKUP(R1340,CUSTOMS!$E$3:$N$2548,3,FALSE))</f>
        <v/>
      </c>
      <c r="U1340" s="18" t="str">
        <f t="shared" si="198"/>
        <v/>
      </c>
      <c r="V1340" s="18" t="str">
        <f>IF(R1340="","",VLOOKUP(R1340,CUSTOMS!$E$3:$N$2548,5,FALSE))</f>
        <v/>
      </c>
      <c r="W1340" s="33" t="str">
        <f>IF(R1340="","",VLOOKUP(R1340,CUSTOMS!$E$3:$N$2548,6,FALSE))</f>
        <v/>
      </c>
      <c r="X1340" s="33" t="str">
        <f t="shared" si="199"/>
        <v/>
      </c>
      <c r="Y1340" s="18" t="str">
        <f>IF(R1340="","",VLOOKUP(R1340,CUSTOMS!$E$3:$N$2548,8,FALSE))</f>
        <v/>
      </c>
      <c r="Z1340" s="18" t="str">
        <f>IF(R1340="","",VLOOKUP(R1340,CUSTOMS!$E$3:$N$2548,9,FALSE))</f>
        <v/>
      </c>
      <c r="AA1340" s="18" t="str">
        <f>IF(R1340="","",VLOOKUP(R1340,CUSTOMS!$E$3:$N$2548,10,FALSE))</f>
        <v/>
      </c>
      <c r="AB1340" s="33" t="str">
        <f>IF(R1340="","",VLOOKUP(G1340,WMS!$E$3:$T$3000,15,FALSE))</f>
        <v/>
      </c>
      <c r="AC1340" s="33" t="str">
        <f t="shared" si="200"/>
        <v/>
      </c>
      <c r="AD1340" s="33" t="str">
        <f>IF(S1340="","",VLOOKUP(S1340,海关监管条件!$A$1:$B$3000,2,FALSE))</f>
        <v/>
      </c>
    </row>
    <row r="1341" spans="7:30">
      <c r="G1341" s="17" t="str">
        <f t="shared" si="194"/>
        <v/>
      </c>
      <c r="H1341" s="18" t="str">
        <f>IF(G1341="","",VLOOKUP(G1341,WMS!$E$3:$Q$3000,7,FALSE))</f>
        <v/>
      </c>
      <c r="I1341" s="18" t="str">
        <f>IF(G1341="","",VLOOKUP(G1341,WMS!$E$3:$Q$3000,8,FALSE))</f>
        <v/>
      </c>
      <c r="J1341" s="18" t="str">
        <f>IF(G1341="","",VLOOKUP(G1341,WMS!$E$3:$Q$3000,13,FALSE))</f>
        <v/>
      </c>
      <c r="K1341" s="26" t="str">
        <f t="shared" si="195"/>
        <v/>
      </c>
      <c r="M1341" s="27" t="str">
        <f>IF(G1341="","",VLOOKUP(G1341,WMS!$E$3:$U$3000,7,0)*L1341)</f>
        <v/>
      </c>
      <c r="N1341" s="28" t="str">
        <f>IF(G1341="","",VLOOKUP(G1341,WMS!$E$3:$U$3000,17,0))</f>
        <v/>
      </c>
      <c r="O1341" s="29" t="str">
        <f t="shared" si="196"/>
        <v/>
      </c>
      <c r="P1341" s="29" t="str">
        <f t="shared" si="197"/>
        <v/>
      </c>
      <c r="Q1341" s="26" t="str">
        <f>IF(G1341="","",VLOOKUP(G1341,WMS!$E$3:$G$3000,2,FALSE))</f>
        <v/>
      </c>
      <c r="R1341" s="26" t="str">
        <f>IF(G1341="","",VLOOKUP(G1341,WMS!$E$3:$G$3000,3,FALSE))</f>
        <v/>
      </c>
      <c r="S1341" s="17" t="str">
        <f>IF(R1341="","",VLOOKUP(R1341,CUSTOMS!$E$3:$N$2548,2,FALSE))</f>
        <v/>
      </c>
      <c r="T1341" s="17" t="str">
        <f>IF(R1341="","",VLOOKUP(R1341,CUSTOMS!$E$3:$N$2548,3,FALSE))</f>
        <v/>
      </c>
      <c r="U1341" s="18" t="str">
        <f t="shared" si="198"/>
        <v/>
      </c>
      <c r="V1341" s="18" t="str">
        <f>IF(R1341="","",VLOOKUP(R1341,CUSTOMS!$E$3:$N$2548,5,FALSE))</f>
        <v/>
      </c>
      <c r="W1341" s="33" t="str">
        <f>IF(R1341="","",VLOOKUP(R1341,CUSTOMS!$E$3:$N$2548,6,FALSE))</f>
        <v/>
      </c>
      <c r="X1341" s="33" t="str">
        <f t="shared" si="199"/>
        <v/>
      </c>
      <c r="Y1341" s="18" t="str">
        <f>IF(R1341="","",VLOOKUP(R1341,CUSTOMS!$E$3:$N$2548,8,FALSE))</f>
        <v/>
      </c>
      <c r="Z1341" s="18" t="str">
        <f>IF(R1341="","",VLOOKUP(R1341,CUSTOMS!$E$3:$N$2548,9,FALSE))</f>
        <v/>
      </c>
      <c r="AA1341" s="18" t="str">
        <f>IF(R1341="","",VLOOKUP(R1341,CUSTOMS!$E$3:$N$2548,10,FALSE))</f>
        <v/>
      </c>
      <c r="AB1341" s="33" t="str">
        <f>IF(R1341="","",VLOOKUP(G1341,WMS!$E$3:$T$3000,15,FALSE))</f>
        <v/>
      </c>
      <c r="AC1341" s="33" t="str">
        <f t="shared" si="200"/>
        <v/>
      </c>
      <c r="AD1341" s="33" t="str">
        <f>IF(S1341="","",VLOOKUP(S1341,海关监管条件!$A$1:$B$3000,2,FALSE))</f>
        <v/>
      </c>
    </row>
    <row r="1342" spans="7:30">
      <c r="G1342" s="17" t="str">
        <f t="shared" si="194"/>
        <v/>
      </c>
      <c r="H1342" s="18" t="str">
        <f>IF(G1342="","",VLOOKUP(G1342,WMS!$E$3:$Q$3000,7,FALSE))</f>
        <v/>
      </c>
      <c r="I1342" s="18" t="str">
        <f>IF(G1342="","",VLOOKUP(G1342,WMS!$E$3:$Q$3000,8,FALSE))</f>
        <v/>
      </c>
      <c r="J1342" s="18" t="str">
        <f>IF(G1342="","",VLOOKUP(G1342,WMS!$E$3:$Q$3000,13,FALSE))</f>
        <v/>
      </c>
      <c r="K1342" s="26" t="str">
        <f t="shared" si="195"/>
        <v/>
      </c>
      <c r="M1342" s="27" t="str">
        <f>IF(G1342="","",VLOOKUP(G1342,WMS!$E$3:$U$3000,7,0)*L1342)</f>
        <v/>
      </c>
      <c r="N1342" s="28" t="str">
        <f>IF(G1342="","",VLOOKUP(G1342,WMS!$E$3:$U$3000,17,0))</f>
        <v/>
      </c>
      <c r="O1342" s="29" t="str">
        <f t="shared" si="196"/>
        <v/>
      </c>
      <c r="P1342" s="29" t="str">
        <f t="shared" si="197"/>
        <v/>
      </c>
      <c r="Q1342" s="26" t="str">
        <f>IF(G1342="","",VLOOKUP(G1342,WMS!$E$3:$G$3000,2,FALSE))</f>
        <v/>
      </c>
      <c r="R1342" s="26" t="str">
        <f>IF(G1342="","",VLOOKUP(G1342,WMS!$E$3:$G$3000,3,FALSE))</f>
        <v/>
      </c>
      <c r="S1342" s="17" t="str">
        <f>IF(R1342="","",VLOOKUP(R1342,CUSTOMS!$E$3:$N$2548,2,FALSE))</f>
        <v/>
      </c>
      <c r="T1342" s="17" t="str">
        <f>IF(R1342="","",VLOOKUP(R1342,CUSTOMS!$E$3:$N$2548,3,FALSE))</f>
        <v/>
      </c>
      <c r="U1342" s="18" t="str">
        <f t="shared" si="198"/>
        <v/>
      </c>
      <c r="V1342" s="18" t="str">
        <f>IF(R1342="","",VLOOKUP(R1342,CUSTOMS!$E$3:$N$2548,5,FALSE))</f>
        <v/>
      </c>
      <c r="W1342" s="33" t="str">
        <f>IF(R1342="","",VLOOKUP(R1342,CUSTOMS!$E$3:$N$2548,6,FALSE))</f>
        <v/>
      </c>
      <c r="X1342" s="33" t="str">
        <f t="shared" si="199"/>
        <v/>
      </c>
      <c r="Y1342" s="18" t="str">
        <f>IF(R1342="","",VLOOKUP(R1342,CUSTOMS!$E$3:$N$2548,8,FALSE))</f>
        <v/>
      </c>
      <c r="Z1342" s="18" t="str">
        <f>IF(R1342="","",VLOOKUP(R1342,CUSTOMS!$E$3:$N$2548,9,FALSE))</f>
        <v/>
      </c>
      <c r="AA1342" s="18" t="str">
        <f>IF(R1342="","",VLOOKUP(R1342,CUSTOMS!$E$3:$N$2548,10,FALSE))</f>
        <v/>
      </c>
      <c r="AB1342" s="33" t="str">
        <f>IF(R1342="","",VLOOKUP(G1342,WMS!$E$3:$T$3000,15,FALSE))</f>
        <v/>
      </c>
      <c r="AC1342" s="33" t="str">
        <f t="shared" si="200"/>
        <v/>
      </c>
      <c r="AD1342" s="33" t="str">
        <f>IF(S1342="","",VLOOKUP(S1342,海关监管条件!$A$1:$B$3000,2,FALSE))</f>
        <v/>
      </c>
    </row>
    <row r="1343" spans="7:30">
      <c r="G1343" s="17" t="str">
        <f t="shared" si="194"/>
        <v/>
      </c>
      <c r="H1343" s="18" t="str">
        <f>IF(G1343="","",VLOOKUP(G1343,WMS!$E$3:$Q$3000,7,FALSE))</f>
        <v/>
      </c>
      <c r="I1343" s="18" t="str">
        <f>IF(G1343="","",VLOOKUP(G1343,WMS!$E$3:$Q$3000,8,FALSE))</f>
        <v/>
      </c>
      <c r="J1343" s="18" t="str">
        <f>IF(G1343="","",VLOOKUP(G1343,WMS!$E$3:$Q$3000,13,FALSE))</f>
        <v/>
      </c>
      <c r="K1343" s="26" t="str">
        <f t="shared" si="195"/>
        <v/>
      </c>
      <c r="M1343" s="27" t="str">
        <f>IF(G1343="","",VLOOKUP(G1343,WMS!$E$3:$U$3000,7,0)*L1343)</f>
        <v/>
      </c>
      <c r="N1343" s="28" t="str">
        <f>IF(G1343="","",VLOOKUP(G1343,WMS!$E$3:$U$3000,17,0))</f>
        <v/>
      </c>
      <c r="O1343" s="29" t="str">
        <f t="shared" si="196"/>
        <v/>
      </c>
      <c r="P1343" s="29" t="str">
        <f t="shared" si="197"/>
        <v/>
      </c>
      <c r="Q1343" s="26" t="str">
        <f>IF(G1343="","",VLOOKUP(G1343,WMS!$E$3:$G$3000,2,FALSE))</f>
        <v/>
      </c>
      <c r="R1343" s="26" t="str">
        <f>IF(G1343="","",VLOOKUP(G1343,WMS!$E$3:$G$3000,3,FALSE))</f>
        <v/>
      </c>
      <c r="S1343" s="17" t="str">
        <f>IF(R1343="","",VLOOKUP(R1343,CUSTOMS!$E$3:$N$2548,2,FALSE))</f>
        <v/>
      </c>
      <c r="T1343" s="17" t="str">
        <f>IF(R1343="","",VLOOKUP(R1343,CUSTOMS!$E$3:$N$2548,3,FALSE))</f>
        <v/>
      </c>
      <c r="U1343" s="18" t="str">
        <f t="shared" si="198"/>
        <v/>
      </c>
      <c r="V1343" s="18" t="str">
        <f>IF(R1343="","",VLOOKUP(R1343,CUSTOMS!$E$3:$N$2548,5,FALSE))</f>
        <v/>
      </c>
      <c r="W1343" s="33" t="str">
        <f>IF(R1343="","",VLOOKUP(R1343,CUSTOMS!$E$3:$N$2548,6,FALSE))</f>
        <v/>
      </c>
      <c r="X1343" s="33" t="str">
        <f t="shared" si="199"/>
        <v/>
      </c>
      <c r="Y1343" s="18" t="str">
        <f>IF(R1343="","",VLOOKUP(R1343,CUSTOMS!$E$3:$N$2548,8,FALSE))</f>
        <v/>
      </c>
      <c r="Z1343" s="18" t="str">
        <f>IF(R1343="","",VLOOKUP(R1343,CUSTOMS!$E$3:$N$2548,9,FALSE))</f>
        <v/>
      </c>
      <c r="AA1343" s="18" t="str">
        <f>IF(R1343="","",VLOOKUP(R1343,CUSTOMS!$E$3:$N$2548,10,FALSE))</f>
        <v/>
      </c>
      <c r="AB1343" s="33" t="str">
        <f>IF(R1343="","",VLOOKUP(G1343,WMS!$E$3:$T$3000,15,FALSE))</f>
        <v/>
      </c>
      <c r="AC1343" s="33" t="str">
        <f t="shared" si="200"/>
        <v/>
      </c>
      <c r="AD1343" s="33" t="str">
        <f>IF(S1343="","",VLOOKUP(S1343,海关监管条件!$A$1:$B$3000,2,FALSE))</f>
        <v/>
      </c>
    </row>
    <row r="1344" spans="7:30">
      <c r="G1344" s="17" t="str">
        <f t="shared" si="194"/>
        <v/>
      </c>
      <c r="H1344" s="18" t="str">
        <f>IF(G1344="","",VLOOKUP(G1344,WMS!$E$3:$Q$3000,7,FALSE))</f>
        <v/>
      </c>
      <c r="I1344" s="18" t="str">
        <f>IF(G1344="","",VLOOKUP(G1344,WMS!$E$3:$Q$3000,8,FALSE))</f>
        <v/>
      </c>
      <c r="J1344" s="18" t="str">
        <f>IF(G1344="","",VLOOKUP(G1344,WMS!$E$3:$Q$3000,13,FALSE))</f>
        <v/>
      </c>
      <c r="K1344" s="26" t="str">
        <f t="shared" si="195"/>
        <v/>
      </c>
      <c r="M1344" s="27" t="str">
        <f>IF(G1344="","",VLOOKUP(G1344,WMS!$E$3:$U$3000,7,0)*L1344)</f>
        <v/>
      </c>
      <c r="N1344" s="28" t="str">
        <f>IF(G1344="","",VLOOKUP(G1344,WMS!$E$3:$U$3000,17,0))</f>
        <v/>
      </c>
      <c r="O1344" s="29" t="str">
        <f t="shared" si="196"/>
        <v/>
      </c>
      <c r="P1344" s="29" t="str">
        <f t="shared" si="197"/>
        <v/>
      </c>
      <c r="Q1344" s="26" t="str">
        <f>IF(G1344="","",VLOOKUP(G1344,WMS!$E$3:$G$3000,2,FALSE))</f>
        <v/>
      </c>
      <c r="R1344" s="26" t="str">
        <f>IF(G1344="","",VLOOKUP(G1344,WMS!$E$3:$G$3000,3,FALSE))</f>
        <v/>
      </c>
      <c r="S1344" s="17" t="str">
        <f>IF(R1344="","",VLOOKUP(R1344,CUSTOMS!$E$3:$N$2548,2,FALSE))</f>
        <v/>
      </c>
      <c r="T1344" s="17" t="str">
        <f>IF(R1344="","",VLOOKUP(R1344,CUSTOMS!$E$3:$N$2548,3,FALSE))</f>
        <v/>
      </c>
      <c r="U1344" s="18" t="str">
        <f t="shared" si="198"/>
        <v/>
      </c>
      <c r="V1344" s="18" t="str">
        <f>IF(R1344="","",VLOOKUP(R1344,CUSTOMS!$E$3:$N$2548,5,FALSE))</f>
        <v/>
      </c>
      <c r="W1344" s="33" t="str">
        <f>IF(R1344="","",VLOOKUP(R1344,CUSTOMS!$E$3:$N$2548,6,FALSE))</f>
        <v/>
      </c>
      <c r="X1344" s="33" t="str">
        <f t="shared" si="199"/>
        <v/>
      </c>
      <c r="Y1344" s="18" t="str">
        <f>IF(R1344="","",VLOOKUP(R1344,CUSTOMS!$E$3:$N$2548,8,FALSE))</f>
        <v/>
      </c>
      <c r="Z1344" s="18" t="str">
        <f>IF(R1344="","",VLOOKUP(R1344,CUSTOMS!$E$3:$N$2548,9,FALSE))</f>
        <v/>
      </c>
      <c r="AA1344" s="18" t="str">
        <f>IF(R1344="","",VLOOKUP(R1344,CUSTOMS!$E$3:$N$2548,10,FALSE))</f>
        <v/>
      </c>
      <c r="AB1344" s="33" t="str">
        <f>IF(R1344="","",VLOOKUP(G1344,WMS!$E$3:$T$3000,15,FALSE))</f>
        <v/>
      </c>
      <c r="AC1344" s="33" t="str">
        <f t="shared" si="200"/>
        <v/>
      </c>
      <c r="AD1344" s="33" t="str">
        <f>IF(S1344="","",VLOOKUP(S1344,海关监管条件!$A$1:$B$3000,2,FALSE))</f>
        <v/>
      </c>
    </row>
    <row r="1345" spans="7:30">
      <c r="G1345" s="17" t="str">
        <f t="shared" si="194"/>
        <v/>
      </c>
      <c r="H1345" s="18" t="str">
        <f>IF(G1345="","",VLOOKUP(G1345,WMS!$E$3:$Q$3000,7,FALSE))</f>
        <v/>
      </c>
      <c r="I1345" s="18" t="str">
        <f>IF(G1345="","",VLOOKUP(G1345,WMS!$E$3:$Q$3000,8,FALSE))</f>
        <v/>
      </c>
      <c r="J1345" s="18" t="str">
        <f>IF(G1345="","",VLOOKUP(G1345,WMS!$E$3:$Q$3000,13,FALSE))</f>
        <v/>
      </c>
      <c r="K1345" s="26" t="str">
        <f t="shared" si="195"/>
        <v/>
      </c>
      <c r="M1345" s="27" t="str">
        <f>IF(G1345="","",VLOOKUP(G1345,WMS!$E$3:$U$3000,7,0)*L1345)</f>
        <v/>
      </c>
      <c r="N1345" s="28" t="str">
        <f>IF(G1345="","",VLOOKUP(G1345,WMS!$E$3:$U$3000,17,0))</f>
        <v/>
      </c>
      <c r="O1345" s="29" t="str">
        <f t="shared" si="196"/>
        <v/>
      </c>
      <c r="P1345" s="29" t="str">
        <f t="shared" si="197"/>
        <v/>
      </c>
      <c r="Q1345" s="26" t="str">
        <f>IF(G1345="","",VLOOKUP(G1345,WMS!$E$3:$G$3000,2,FALSE))</f>
        <v/>
      </c>
      <c r="R1345" s="26" t="str">
        <f>IF(G1345="","",VLOOKUP(G1345,WMS!$E$3:$G$3000,3,FALSE))</f>
        <v/>
      </c>
      <c r="S1345" s="17" t="str">
        <f>IF(R1345="","",VLOOKUP(R1345,CUSTOMS!$E$3:$N$2548,2,FALSE))</f>
        <v/>
      </c>
      <c r="T1345" s="17" t="str">
        <f>IF(R1345="","",VLOOKUP(R1345,CUSTOMS!$E$3:$N$2548,3,FALSE))</f>
        <v/>
      </c>
      <c r="U1345" s="18" t="str">
        <f t="shared" si="198"/>
        <v/>
      </c>
      <c r="V1345" s="18" t="str">
        <f>IF(R1345="","",VLOOKUP(R1345,CUSTOMS!$E$3:$N$2548,5,FALSE))</f>
        <v/>
      </c>
      <c r="W1345" s="33" t="str">
        <f>IF(R1345="","",VLOOKUP(R1345,CUSTOMS!$E$3:$N$2548,6,FALSE))</f>
        <v/>
      </c>
      <c r="X1345" s="33" t="str">
        <f t="shared" si="199"/>
        <v/>
      </c>
      <c r="Y1345" s="18" t="str">
        <f>IF(R1345="","",VLOOKUP(R1345,CUSTOMS!$E$3:$N$2548,8,FALSE))</f>
        <v/>
      </c>
      <c r="Z1345" s="18" t="str">
        <f>IF(R1345="","",VLOOKUP(R1345,CUSTOMS!$E$3:$N$2548,9,FALSE))</f>
        <v/>
      </c>
      <c r="AA1345" s="18" t="str">
        <f>IF(R1345="","",VLOOKUP(R1345,CUSTOMS!$E$3:$N$2548,10,FALSE))</f>
        <v/>
      </c>
      <c r="AB1345" s="33" t="str">
        <f>IF(R1345="","",VLOOKUP(G1345,WMS!$E$3:$T$3000,15,FALSE))</f>
        <v/>
      </c>
      <c r="AC1345" s="33" t="str">
        <f t="shared" si="200"/>
        <v/>
      </c>
      <c r="AD1345" s="33" t="str">
        <f>IF(S1345="","",VLOOKUP(S1345,海关监管条件!$A$1:$B$3000,2,FALSE))</f>
        <v/>
      </c>
    </row>
    <row r="1346" spans="7:30">
      <c r="G1346" s="17" t="str">
        <f t="shared" si="194"/>
        <v/>
      </c>
      <c r="H1346" s="18" t="str">
        <f>IF(G1346="","",VLOOKUP(G1346,WMS!$E$3:$Q$3000,7,FALSE))</f>
        <v/>
      </c>
      <c r="I1346" s="18" t="str">
        <f>IF(G1346="","",VLOOKUP(G1346,WMS!$E$3:$Q$3000,8,FALSE))</f>
        <v/>
      </c>
      <c r="J1346" s="18" t="str">
        <f>IF(G1346="","",VLOOKUP(G1346,WMS!$E$3:$Q$3000,13,FALSE))</f>
        <v/>
      </c>
      <c r="K1346" s="26" t="str">
        <f t="shared" si="195"/>
        <v/>
      </c>
      <c r="M1346" s="27" t="str">
        <f>IF(G1346="","",VLOOKUP(G1346,WMS!$E$3:$U$3000,7,0)*L1346)</f>
        <v/>
      </c>
      <c r="N1346" s="28" t="str">
        <f>IF(G1346="","",VLOOKUP(G1346,WMS!$E$3:$U$3000,17,0))</f>
        <v/>
      </c>
      <c r="O1346" s="29" t="str">
        <f t="shared" si="196"/>
        <v/>
      </c>
      <c r="P1346" s="29" t="str">
        <f t="shared" si="197"/>
        <v/>
      </c>
      <c r="Q1346" s="26" t="str">
        <f>IF(G1346="","",VLOOKUP(G1346,WMS!$E$3:$G$3000,2,FALSE))</f>
        <v/>
      </c>
      <c r="R1346" s="26" t="str">
        <f>IF(G1346="","",VLOOKUP(G1346,WMS!$E$3:$G$3000,3,FALSE))</f>
        <v/>
      </c>
      <c r="S1346" s="17" t="str">
        <f>IF(R1346="","",VLOOKUP(R1346,CUSTOMS!$E$3:$N$2548,2,FALSE))</f>
        <v/>
      </c>
      <c r="T1346" s="17" t="str">
        <f>IF(R1346="","",VLOOKUP(R1346,CUSTOMS!$E$3:$N$2548,3,FALSE))</f>
        <v/>
      </c>
      <c r="U1346" s="18" t="str">
        <f t="shared" si="198"/>
        <v/>
      </c>
      <c r="V1346" s="18" t="str">
        <f>IF(R1346="","",VLOOKUP(R1346,CUSTOMS!$E$3:$N$2548,5,FALSE))</f>
        <v/>
      </c>
      <c r="W1346" s="33" t="str">
        <f>IF(R1346="","",VLOOKUP(R1346,CUSTOMS!$E$3:$N$2548,6,FALSE))</f>
        <v/>
      </c>
      <c r="X1346" s="33" t="str">
        <f t="shared" si="199"/>
        <v/>
      </c>
      <c r="Y1346" s="18" t="str">
        <f>IF(R1346="","",VLOOKUP(R1346,CUSTOMS!$E$3:$N$2548,8,FALSE))</f>
        <v/>
      </c>
      <c r="Z1346" s="18" t="str">
        <f>IF(R1346="","",VLOOKUP(R1346,CUSTOMS!$E$3:$N$2548,9,FALSE))</f>
        <v/>
      </c>
      <c r="AA1346" s="18" t="str">
        <f>IF(R1346="","",VLOOKUP(R1346,CUSTOMS!$E$3:$N$2548,10,FALSE))</f>
        <v/>
      </c>
      <c r="AB1346" s="33" t="str">
        <f>IF(R1346="","",VLOOKUP(G1346,WMS!$E$3:$T$3000,15,FALSE))</f>
        <v/>
      </c>
      <c r="AC1346" s="33" t="str">
        <f t="shared" si="200"/>
        <v/>
      </c>
      <c r="AD1346" s="33" t="str">
        <f>IF(S1346="","",VLOOKUP(S1346,海关监管条件!$A$1:$B$3000,2,FALSE))</f>
        <v/>
      </c>
    </row>
    <row r="1347" spans="7:30">
      <c r="G1347" s="17" t="str">
        <f t="shared" si="194"/>
        <v/>
      </c>
      <c r="H1347" s="18" t="str">
        <f>IF(G1347="","",VLOOKUP(G1347,WMS!$E$3:$Q$3000,7,FALSE))</f>
        <v/>
      </c>
      <c r="I1347" s="18" t="str">
        <f>IF(G1347="","",VLOOKUP(G1347,WMS!$E$3:$Q$3000,8,FALSE))</f>
        <v/>
      </c>
      <c r="J1347" s="18" t="str">
        <f>IF(G1347="","",VLOOKUP(G1347,WMS!$E$3:$Q$3000,13,FALSE))</f>
        <v/>
      </c>
      <c r="K1347" s="26" t="str">
        <f t="shared" si="195"/>
        <v/>
      </c>
      <c r="M1347" s="27" t="str">
        <f>IF(G1347="","",VLOOKUP(G1347,WMS!$E$3:$U$3000,7,0)*L1347)</f>
        <v/>
      </c>
      <c r="N1347" s="28" t="str">
        <f>IF(G1347="","",VLOOKUP(G1347,WMS!$E$3:$U$3000,17,0))</f>
        <v/>
      </c>
      <c r="O1347" s="29" t="str">
        <f t="shared" si="196"/>
        <v/>
      </c>
      <c r="P1347" s="29" t="str">
        <f t="shared" si="197"/>
        <v/>
      </c>
      <c r="Q1347" s="26" t="str">
        <f>IF(G1347="","",VLOOKUP(G1347,WMS!$E$3:$G$3000,2,FALSE))</f>
        <v/>
      </c>
      <c r="R1347" s="26" t="str">
        <f>IF(G1347="","",VLOOKUP(G1347,WMS!$E$3:$G$3000,3,FALSE))</f>
        <v/>
      </c>
      <c r="S1347" s="17" t="str">
        <f>IF(R1347="","",VLOOKUP(R1347,CUSTOMS!$E$3:$N$2548,2,FALSE))</f>
        <v/>
      </c>
      <c r="T1347" s="17" t="str">
        <f>IF(R1347="","",VLOOKUP(R1347,CUSTOMS!$E$3:$N$2548,3,FALSE))</f>
        <v/>
      </c>
      <c r="U1347" s="18" t="str">
        <f t="shared" si="198"/>
        <v/>
      </c>
      <c r="V1347" s="18" t="str">
        <f>IF(R1347="","",VLOOKUP(R1347,CUSTOMS!$E$3:$N$2548,5,FALSE))</f>
        <v/>
      </c>
      <c r="W1347" s="33" t="str">
        <f>IF(R1347="","",VLOOKUP(R1347,CUSTOMS!$E$3:$N$2548,6,FALSE))</f>
        <v/>
      </c>
      <c r="X1347" s="33" t="str">
        <f t="shared" si="199"/>
        <v/>
      </c>
      <c r="Y1347" s="18" t="str">
        <f>IF(R1347="","",VLOOKUP(R1347,CUSTOMS!$E$3:$N$2548,8,FALSE))</f>
        <v/>
      </c>
      <c r="Z1347" s="18" t="str">
        <f>IF(R1347="","",VLOOKUP(R1347,CUSTOMS!$E$3:$N$2548,9,FALSE))</f>
        <v/>
      </c>
      <c r="AA1347" s="18" t="str">
        <f>IF(R1347="","",VLOOKUP(R1347,CUSTOMS!$E$3:$N$2548,10,FALSE))</f>
        <v/>
      </c>
      <c r="AB1347" s="33" t="str">
        <f>IF(R1347="","",VLOOKUP(G1347,WMS!$E$3:$T$3000,15,FALSE))</f>
        <v/>
      </c>
      <c r="AC1347" s="33" t="str">
        <f t="shared" si="200"/>
        <v/>
      </c>
      <c r="AD1347" s="33" t="str">
        <f>IF(S1347="","",VLOOKUP(S1347,海关监管条件!$A$1:$B$3000,2,FALSE))</f>
        <v/>
      </c>
    </row>
    <row r="1348" spans="7:30">
      <c r="G1348" s="17" t="str">
        <f t="shared" si="194"/>
        <v/>
      </c>
      <c r="H1348" s="18" t="str">
        <f>IF(G1348="","",VLOOKUP(G1348,WMS!$E$3:$Q$3000,7,FALSE))</f>
        <v/>
      </c>
      <c r="I1348" s="18" t="str">
        <f>IF(G1348="","",VLOOKUP(G1348,WMS!$E$3:$Q$3000,8,FALSE))</f>
        <v/>
      </c>
      <c r="J1348" s="18" t="str">
        <f>IF(G1348="","",VLOOKUP(G1348,WMS!$E$3:$Q$3000,13,FALSE))</f>
        <v/>
      </c>
      <c r="K1348" s="26" t="str">
        <f t="shared" si="195"/>
        <v/>
      </c>
      <c r="M1348" s="27" t="str">
        <f>IF(G1348="","",VLOOKUP(G1348,WMS!$E$3:$U$3000,7,0)*L1348)</f>
        <v/>
      </c>
      <c r="N1348" s="28" t="str">
        <f>IF(G1348="","",VLOOKUP(G1348,WMS!$E$3:$U$3000,17,0))</f>
        <v/>
      </c>
      <c r="O1348" s="29" t="str">
        <f t="shared" si="196"/>
        <v/>
      </c>
      <c r="P1348" s="29" t="str">
        <f t="shared" si="197"/>
        <v/>
      </c>
      <c r="Q1348" s="26" t="str">
        <f>IF(G1348="","",VLOOKUP(G1348,WMS!$E$3:$G$3000,2,FALSE))</f>
        <v/>
      </c>
      <c r="R1348" s="26" t="str">
        <f>IF(G1348="","",VLOOKUP(G1348,WMS!$E$3:$G$3000,3,FALSE))</f>
        <v/>
      </c>
      <c r="S1348" s="17" t="str">
        <f>IF(R1348="","",VLOOKUP(R1348,CUSTOMS!$E$3:$N$2548,2,FALSE))</f>
        <v/>
      </c>
      <c r="T1348" s="17" t="str">
        <f>IF(R1348="","",VLOOKUP(R1348,CUSTOMS!$E$3:$N$2548,3,FALSE))</f>
        <v/>
      </c>
      <c r="U1348" s="18" t="str">
        <f t="shared" si="198"/>
        <v/>
      </c>
      <c r="V1348" s="18" t="str">
        <f>IF(R1348="","",VLOOKUP(R1348,CUSTOMS!$E$3:$N$2548,5,FALSE))</f>
        <v/>
      </c>
      <c r="W1348" s="33" t="str">
        <f>IF(R1348="","",VLOOKUP(R1348,CUSTOMS!$E$3:$N$2548,6,FALSE))</f>
        <v/>
      </c>
      <c r="X1348" s="33" t="str">
        <f t="shared" si="199"/>
        <v/>
      </c>
      <c r="Y1348" s="18" t="str">
        <f>IF(R1348="","",VLOOKUP(R1348,CUSTOMS!$E$3:$N$2548,8,FALSE))</f>
        <v/>
      </c>
      <c r="Z1348" s="18" t="str">
        <f>IF(R1348="","",VLOOKUP(R1348,CUSTOMS!$E$3:$N$2548,9,FALSE))</f>
        <v/>
      </c>
      <c r="AA1348" s="18" t="str">
        <f>IF(R1348="","",VLOOKUP(R1348,CUSTOMS!$E$3:$N$2548,10,FALSE))</f>
        <v/>
      </c>
      <c r="AB1348" s="33" t="str">
        <f>IF(R1348="","",VLOOKUP(G1348,WMS!$E$3:$T$3000,15,FALSE))</f>
        <v/>
      </c>
      <c r="AC1348" s="33" t="str">
        <f t="shared" si="200"/>
        <v/>
      </c>
      <c r="AD1348" s="33" t="str">
        <f>IF(S1348="","",VLOOKUP(S1348,海关监管条件!$A$1:$B$3000,2,FALSE))</f>
        <v/>
      </c>
    </row>
    <row r="1349" spans="7:30">
      <c r="G1349" s="17" t="str">
        <f t="shared" si="194"/>
        <v/>
      </c>
      <c r="H1349" s="18" t="str">
        <f>IF(G1349="","",VLOOKUP(G1349,WMS!$E$3:$Q$3000,7,FALSE))</f>
        <v/>
      </c>
      <c r="I1349" s="18" t="str">
        <f>IF(G1349="","",VLOOKUP(G1349,WMS!$E$3:$Q$3000,8,FALSE))</f>
        <v/>
      </c>
      <c r="J1349" s="18" t="str">
        <f>IF(G1349="","",VLOOKUP(G1349,WMS!$E$3:$Q$3000,13,FALSE))</f>
        <v/>
      </c>
      <c r="K1349" s="26" t="str">
        <f t="shared" si="195"/>
        <v/>
      </c>
      <c r="M1349" s="27" t="str">
        <f>IF(G1349="","",VLOOKUP(G1349,WMS!$E$3:$U$3000,7,0)*L1349)</f>
        <v/>
      </c>
      <c r="N1349" s="28" t="str">
        <f>IF(G1349="","",VLOOKUP(G1349,WMS!$E$3:$U$3000,17,0))</f>
        <v/>
      </c>
      <c r="O1349" s="29" t="str">
        <f t="shared" si="196"/>
        <v/>
      </c>
      <c r="P1349" s="29" t="str">
        <f t="shared" si="197"/>
        <v/>
      </c>
      <c r="Q1349" s="26" t="str">
        <f>IF(G1349="","",VLOOKUP(G1349,WMS!$E$3:$G$3000,2,FALSE))</f>
        <v/>
      </c>
      <c r="R1349" s="26" t="str">
        <f>IF(G1349="","",VLOOKUP(G1349,WMS!$E$3:$G$3000,3,FALSE))</f>
        <v/>
      </c>
      <c r="S1349" s="17" t="str">
        <f>IF(R1349="","",VLOOKUP(R1349,CUSTOMS!$E$3:$N$2548,2,FALSE))</f>
        <v/>
      </c>
      <c r="T1349" s="17" t="str">
        <f>IF(R1349="","",VLOOKUP(R1349,CUSTOMS!$E$3:$N$2548,3,FALSE))</f>
        <v/>
      </c>
      <c r="U1349" s="18" t="str">
        <f t="shared" si="198"/>
        <v/>
      </c>
      <c r="V1349" s="18" t="str">
        <f>IF(R1349="","",VLOOKUP(R1349,CUSTOMS!$E$3:$N$2548,5,FALSE))</f>
        <v/>
      </c>
      <c r="W1349" s="33" t="str">
        <f>IF(R1349="","",VLOOKUP(R1349,CUSTOMS!$E$3:$N$2548,6,FALSE))</f>
        <v/>
      </c>
      <c r="X1349" s="33" t="str">
        <f t="shared" si="199"/>
        <v/>
      </c>
      <c r="Y1349" s="18" t="str">
        <f>IF(R1349="","",VLOOKUP(R1349,CUSTOMS!$E$3:$N$2548,8,FALSE))</f>
        <v/>
      </c>
      <c r="Z1349" s="18" t="str">
        <f>IF(R1349="","",VLOOKUP(R1349,CUSTOMS!$E$3:$N$2548,9,FALSE))</f>
        <v/>
      </c>
      <c r="AA1349" s="18" t="str">
        <f>IF(R1349="","",VLOOKUP(R1349,CUSTOMS!$E$3:$N$2548,10,FALSE))</f>
        <v/>
      </c>
      <c r="AB1349" s="33" t="str">
        <f>IF(R1349="","",VLOOKUP(G1349,WMS!$E$3:$T$3000,15,FALSE))</f>
        <v/>
      </c>
      <c r="AC1349" s="33" t="str">
        <f t="shared" si="200"/>
        <v/>
      </c>
      <c r="AD1349" s="33" t="str">
        <f>IF(S1349="","",VLOOKUP(S1349,海关监管条件!$A$1:$B$3000,2,FALSE))</f>
        <v/>
      </c>
    </row>
    <row r="1350" spans="7:30">
      <c r="G1350" s="17" t="str">
        <f t="shared" si="194"/>
        <v/>
      </c>
      <c r="H1350" s="18" t="str">
        <f>IF(G1350="","",VLOOKUP(G1350,WMS!$E$3:$Q$3000,7,FALSE))</f>
        <v/>
      </c>
      <c r="I1350" s="18" t="str">
        <f>IF(G1350="","",VLOOKUP(G1350,WMS!$E$3:$Q$3000,8,FALSE))</f>
        <v/>
      </c>
      <c r="J1350" s="18" t="str">
        <f>IF(G1350="","",VLOOKUP(G1350,WMS!$E$3:$Q$3000,13,FALSE))</f>
        <v/>
      </c>
      <c r="K1350" s="26" t="str">
        <f t="shared" si="195"/>
        <v/>
      </c>
      <c r="M1350" s="27" t="str">
        <f>IF(G1350="","",VLOOKUP(G1350,WMS!$E$3:$U$3000,7,0)*L1350)</f>
        <v/>
      </c>
      <c r="N1350" s="28" t="str">
        <f>IF(G1350="","",VLOOKUP(G1350,WMS!$E$3:$U$3000,17,0))</f>
        <v/>
      </c>
      <c r="O1350" s="29" t="str">
        <f t="shared" si="196"/>
        <v/>
      </c>
      <c r="P1350" s="29" t="str">
        <f t="shared" si="197"/>
        <v/>
      </c>
      <c r="Q1350" s="26" t="str">
        <f>IF(G1350="","",VLOOKUP(G1350,WMS!$E$3:$G$3000,2,FALSE))</f>
        <v/>
      </c>
      <c r="R1350" s="26" t="str">
        <f>IF(G1350="","",VLOOKUP(G1350,WMS!$E$3:$G$3000,3,FALSE))</f>
        <v/>
      </c>
      <c r="S1350" s="17" t="str">
        <f>IF(R1350="","",VLOOKUP(R1350,CUSTOMS!$E$3:$N$2548,2,FALSE))</f>
        <v/>
      </c>
      <c r="T1350" s="17" t="str">
        <f>IF(R1350="","",VLOOKUP(R1350,CUSTOMS!$E$3:$N$2548,3,FALSE))</f>
        <v/>
      </c>
      <c r="U1350" s="18" t="str">
        <f t="shared" si="198"/>
        <v/>
      </c>
      <c r="V1350" s="18" t="str">
        <f>IF(R1350="","",VLOOKUP(R1350,CUSTOMS!$E$3:$N$2548,5,FALSE))</f>
        <v/>
      </c>
      <c r="W1350" s="33" t="str">
        <f>IF(R1350="","",VLOOKUP(R1350,CUSTOMS!$E$3:$N$2548,6,FALSE))</f>
        <v/>
      </c>
      <c r="X1350" s="33" t="str">
        <f t="shared" si="199"/>
        <v/>
      </c>
      <c r="Y1350" s="18" t="str">
        <f>IF(R1350="","",VLOOKUP(R1350,CUSTOMS!$E$3:$N$2548,8,FALSE))</f>
        <v/>
      </c>
      <c r="Z1350" s="18" t="str">
        <f>IF(R1350="","",VLOOKUP(R1350,CUSTOMS!$E$3:$N$2548,9,FALSE))</f>
        <v/>
      </c>
      <c r="AA1350" s="18" t="str">
        <f>IF(R1350="","",VLOOKUP(R1350,CUSTOMS!$E$3:$N$2548,10,FALSE))</f>
        <v/>
      </c>
      <c r="AB1350" s="33" t="str">
        <f>IF(R1350="","",VLOOKUP(G1350,WMS!$E$3:$T$3000,15,FALSE))</f>
        <v/>
      </c>
      <c r="AC1350" s="33" t="str">
        <f t="shared" si="200"/>
        <v/>
      </c>
      <c r="AD1350" s="33" t="str">
        <f>IF(S1350="","",VLOOKUP(S1350,海关监管条件!$A$1:$B$3000,2,FALSE))</f>
        <v/>
      </c>
    </row>
    <row r="1351" spans="7:30">
      <c r="G1351" s="17" t="str">
        <f t="shared" si="194"/>
        <v/>
      </c>
      <c r="H1351" s="18" t="str">
        <f>IF(G1351="","",VLOOKUP(G1351,WMS!$E$3:$Q$3000,7,FALSE))</f>
        <v/>
      </c>
      <c r="I1351" s="18" t="str">
        <f>IF(G1351="","",VLOOKUP(G1351,WMS!$E$3:$Q$3000,8,FALSE))</f>
        <v/>
      </c>
      <c r="J1351" s="18" t="str">
        <f>IF(G1351="","",VLOOKUP(G1351,WMS!$E$3:$Q$3000,13,FALSE))</f>
        <v/>
      </c>
      <c r="K1351" s="26" t="str">
        <f t="shared" si="195"/>
        <v/>
      </c>
      <c r="M1351" s="27" t="str">
        <f>IF(G1351="","",VLOOKUP(G1351,WMS!$E$3:$U$3000,7,0)*L1351)</f>
        <v/>
      </c>
      <c r="N1351" s="28" t="str">
        <f>IF(G1351="","",VLOOKUP(G1351,WMS!$E$3:$U$3000,17,0))</f>
        <v/>
      </c>
      <c r="O1351" s="29" t="str">
        <f t="shared" si="196"/>
        <v/>
      </c>
      <c r="P1351" s="29" t="str">
        <f t="shared" si="197"/>
        <v/>
      </c>
      <c r="Q1351" s="26" t="str">
        <f>IF(G1351="","",VLOOKUP(G1351,WMS!$E$3:$G$3000,2,FALSE))</f>
        <v/>
      </c>
      <c r="R1351" s="26" t="str">
        <f>IF(G1351="","",VLOOKUP(G1351,WMS!$E$3:$G$3000,3,FALSE))</f>
        <v/>
      </c>
      <c r="S1351" s="17" t="str">
        <f>IF(R1351="","",VLOOKUP(R1351,CUSTOMS!$E$3:$N$2548,2,FALSE))</f>
        <v/>
      </c>
      <c r="T1351" s="17" t="str">
        <f>IF(R1351="","",VLOOKUP(R1351,CUSTOMS!$E$3:$N$2548,3,FALSE))</f>
        <v/>
      </c>
      <c r="U1351" s="18" t="str">
        <f t="shared" si="198"/>
        <v/>
      </c>
      <c r="V1351" s="18" t="str">
        <f>IF(R1351="","",VLOOKUP(R1351,CUSTOMS!$E$3:$N$2548,5,FALSE))</f>
        <v/>
      </c>
      <c r="W1351" s="33" t="str">
        <f>IF(R1351="","",VLOOKUP(R1351,CUSTOMS!$E$3:$N$2548,6,FALSE))</f>
        <v/>
      </c>
      <c r="X1351" s="33" t="str">
        <f t="shared" si="199"/>
        <v/>
      </c>
      <c r="Y1351" s="18" t="str">
        <f>IF(R1351="","",VLOOKUP(R1351,CUSTOMS!$E$3:$N$2548,8,FALSE))</f>
        <v/>
      </c>
      <c r="Z1351" s="18" t="str">
        <f>IF(R1351="","",VLOOKUP(R1351,CUSTOMS!$E$3:$N$2548,9,FALSE))</f>
        <v/>
      </c>
      <c r="AA1351" s="18" t="str">
        <f>IF(R1351="","",VLOOKUP(R1351,CUSTOMS!$E$3:$N$2548,10,FALSE))</f>
        <v/>
      </c>
      <c r="AB1351" s="33" t="str">
        <f>IF(R1351="","",VLOOKUP(G1351,WMS!$E$3:$T$3000,15,FALSE))</f>
        <v/>
      </c>
      <c r="AC1351" s="33" t="str">
        <f t="shared" si="200"/>
        <v/>
      </c>
      <c r="AD1351" s="33" t="str">
        <f>IF(S1351="","",VLOOKUP(S1351,海关监管条件!$A$1:$B$3000,2,FALSE))</f>
        <v/>
      </c>
    </row>
    <row r="1352" spans="7:30">
      <c r="G1352" s="17" t="str">
        <f t="shared" si="194"/>
        <v/>
      </c>
      <c r="H1352" s="18" t="str">
        <f>IF(G1352="","",VLOOKUP(G1352,WMS!$E$3:$Q$3000,7,FALSE))</f>
        <v/>
      </c>
      <c r="I1352" s="18" t="str">
        <f>IF(G1352="","",VLOOKUP(G1352,WMS!$E$3:$Q$3000,8,FALSE))</f>
        <v/>
      </c>
      <c r="J1352" s="18" t="str">
        <f>IF(G1352="","",VLOOKUP(G1352,WMS!$E$3:$Q$3000,13,FALSE))</f>
        <v/>
      </c>
      <c r="K1352" s="26" t="str">
        <f t="shared" si="195"/>
        <v/>
      </c>
      <c r="M1352" s="27" t="str">
        <f>IF(G1352="","",VLOOKUP(G1352,WMS!$E$3:$U$3000,7,0)*L1352)</f>
        <v/>
      </c>
      <c r="N1352" s="28" t="str">
        <f>IF(G1352="","",VLOOKUP(G1352,WMS!$E$3:$U$3000,17,0))</f>
        <v/>
      </c>
      <c r="O1352" s="29" t="str">
        <f t="shared" si="196"/>
        <v/>
      </c>
      <c r="P1352" s="29" t="str">
        <f t="shared" si="197"/>
        <v/>
      </c>
      <c r="Q1352" s="26" t="str">
        <f>IF(G1352="","",VLOOKUP(G1352,WMS!$E$3:$G$3000,2,FALSE))</f>
        <v/>
      </c>
      <c r="R1352" s="26" t="str">
        <f>IF(G1352="","",VLOOKUP(G1352,WMS!$E$3:$G$3000,3,FALSE))</f>
        <v/>
      </c>
      <c r="S1352" s="17" t="str">
        <f>IF(R1352="","",VLOOKUP(R1352,CUSTOMS!$E$3:$N$2548,2,FALSE))</f>
        <v/>
      </c>
      <c r="T1352" s="17" t="str">
        <f>IF(R1352="","",VLOOKUP(R1352,CUSTOMS!$E$3:$N$2548,3,FALSE))</f>
        <v/>
      </c>
      <c r="U1352" s="18" t="str">
        <f t="shared" si="198"/>
        <v/>
      </c>
      <c r="V1352" s="18" t="str">
        <f>IF(R1352="","",VLOOKUP(R1352,CUSTOMS!$E$3:$N$2548,5,FALSE))</f>
        <v/>
      </c>
      <c r="W1352" s="33" t="str">
        <f>IF(R1352="","",VLOOKUP(R1352,CUSTOMS!$E$3:$N$2548,6,FALSE))</f>
        <v/>
      </c>
      <c r="X1352" s="33" t="str">
        <f t="shared" si="199"/>
        <v/>
      </c>
      <c r="Y1352" s="18" t="str">
        <f>IF(R1352="","",VLOOKUP(R1352,CUSTOMS!$E$3:$N$2548,8,FALSE))</f>
        <v/>
      </c>
      <c r="Z1352" s="18" t="str">
        <f>IF(R1352="","",VLOOKUP(R1352,CUSTOMS!$E$3:$N$2548,9,FALSE))</f>
        <v/>
      </c>
      <c r="AA1352" s="18" t="str">
        <f>IF(R1352="","",VLOOKUP(R1352,CUSTOMS!$E$3:$N$2548,10,FALSE))</f>
        <v/>
      </c>
      <c r="AB1352" s="33" t="str">
        <f>IF(R1352="","",VLOOKUP(G1352,WMS!$E$3:$T$3000,15,FALSE))</f>
        <v/>
      </c>
      <c r="AC1352" s="33" t="str">
        <f t="shared" si="200"/>
        <v/>
      </c>
      <c r="AD1352" s="33" t="str">
        <f>IF(S1352="","",VLOOKUP(S1352,海关监管条件!$A$1:$B$3000,2,FALSE))</f>
        <v/>
      </c>
    </row>
    <row r="1353" spans="7:30">
      <c r="G1353" s="17" t="str">
        <f t="shared" ref="G1353:G1416" si="201">IF(F1353="","",E1353&amp;"/"&amp;F1353)</f>
        <v/>
      </c>
      <c r="H1353" s="18" t="str">
        <f>IF(G1353="","",VLOOKUP(G1353,WMS!$E$3:$Q$3000,7,FALSE))</f>
        <v/>
      </c>
      <c r="I1353" s="18" t="str">
        <f>IF(G1353="","",VLOOKUP(G1353,WMS!$E$3:$Q$3000,8,FALSE))</f>
        <v/>
      </c>
      <c r="J1353" s="18" t="str">
        <f>IF(G1353="","",VLOOKUP(G1353,WMS!$E$3:$Q$3000,13,FALSE))</f>
        <v/>
      </c>
      <c r="K1353" s="26" t="str">
        <f t="shared" ref="K1353:K1416" si="202">IF(M1353="","",EXACT(H1353,M1353/L1353))</f>
        <v/>
      </c>
      <c r="M1353" s="27" t="str">
        <f>IF(G1353="","",VLOOKUP(G1353,WMS!$E$3:$U$3000,7,0)*L1353)</f>
        <v/>
      </c>
      <c r="N1353" s="28" t="str">
        <f>IF(G1353="","",VLOOKUP(G1353,WMS!$E$3:$U$3000,17,0))</f>
        <v/>
      </c>
      <c r="O1353" s="29" t="str">
        <f t="shared" si="196"/>
        <v/>
      </c>
      <c r="P1353" s="29" t="str">
        <f t="shared" si="197"/>
        <v/>
      </c>
      <c r="Q1353" s="26" t="str">
        <f>IF(G1353="","",VLOOKUP(G1353,WMS!$E$3:$G$3000,2,FALSE))</f>
        <v/>
      </c>
      <c r="R1353" s="26" t="str">
        <f>IF(G1353="","",VLOOKUP(G1353,WMS!$E$3:$G$3000,3,FALSE))</f>
        <v/>
      </c>
      <c r="S1353" s="17" t="str">
        <f>IF(R1353="","",VLOOKUP(R1353,CUSTOMS!$E$3:$N$2548,2,FALSE))</f>
        <v/>
      </c>
      <c r="T1353" s="17" t="str">
        <f>IF(R1353="","",VLOOKUP(R1353,CUSTOMS!$E$3:$N$2548,3,FALSE))</f>
        <v/>
      </c>
      <c r="U1353" s="18" t="str">
        <f t="shared" si="198"/>
        <v/>
      </c>
      <c r="V1353" s="18" t="str">
        <f>IF(R1353="","",VLOOKUP(R1353,CUSTOMS!$E$3:$N$2548,5,FALSE))</f>
        <v/>
      </c>
      <c r="W1353" s="33" t="str">
        <f>IF(R1353="","",VLOOKUP(R1353,CUSTOMS!$E$3:$N$2548,6,FALSE))</f>
        <v/>
      </c>
      <c r="X1353" s="33" t="str">
        <f t="shared" si="199"/>
        <v/>
      </c>
      <c r="Y1353" s="18" t="str">
        <f>IF(R1353="","",VLOOKUP(R1353,CUSTOMS!$E$3:$N$2548,8,FALSE))</f>
        <v/>
      </c>
      <c r="Z1353" s="18" t="str">
        <f>IF(R1353="","",VLOOKUP(R1353,CUSTOMS!$E$3:$N$2548,9,FALSE))</f>
        <v/>
      </c>
      <c r="AA1353" s="18" t="str">
        <f>IF(R1353="","",VLOOKUP(R1353,CUSTOMS!$E$3:$N$2548,10,FALSE))</f>
        <v/>
      </c>
      <c r="AB1353" s="33" t="str">
        <f>IF(R1353="","",VLOOKUP(G1353,WMS!$E$3:$T$3000,15,FALSE))</f>
        <v/>
      </c>
      <c r="AC1353" s="33" t="str">
        <f t="shared" si="200"/>
        <v/>
      </c>
      <c r="AD1353" s="33" t="str">
        <f>IF(S1353="","",VLOOKUP(S1353,海关监管条件!$A$1:$B$3000,2,FALSE))</f>
        <v/>
      </c>
    </row>
    <row r="1354" spans="7:30">
      <c r="G1354" s="17" t="str">
        <f t="shared" si="201"/>
        <v/>
      </c>
      <c r="H1354" s="18" t="str">
        <f>IF(G1354="","",VLOOKUP(G1354,WMS!$E$3:$Q$3000,7,FALSE))</f>
        <v/>
      </c>
      <c r="I1354" s="18" t="str">
        <f>IF(G1354="","",VLOOKUP(G1354,WMS!$E$3:$Q$3000,8,FALSE))</f>
        <v/>
      </c>
      <c r="J1354" s="18" t="str">
        <f>IF(G1354="","",VLOOKUP(G1354,WMS!$E$3:$Q$3000,13,FALSE))</f>
        <v/>
      </c>
      <c r="K1354" s="26" t="str">
        <f t="shared" si="202"/>
        <v/>
      </c>
      <c r="M1354" s="27" t="str">
        <f>IF(G1354="","",VLOOKUP(G1354,WMS!$E$3:$U$3000,7,0)*L1354)</f>
        <v/>
      </c>
      <c r="N1354" s="28" t="str">
        <f>IF(G1354="","",VLOOKUP(G1354,WMS!$E$3:$U$3000,17,0))</f>
        <v/>
      </c>
      <c r="O1354" s="29" t="str">
        <f t="shared" si="196"/>
        <v/>
      </c>
      <c r="P1354" s="29" t="str">
        <f t="shared" si="197"/>
        <v/>
      </c>
      <c r="Q1354" s="26" t="str">
        <f>IF(G1354="","",VLOOKUP(G1354,WMS!$E$3:$G$3000,2,FALSE))</f>
        <v/>
      </c>
      <c r="R1354" s="26" t="str">
        <f>IF(G1354="","",VLOOKUP(G1354,WMS!$E$3:$G$3000,3,FALSE))</f>
        <v/>
      </c>
      <c r="S1354" s="17" t="str">
        <f>IF(R1354="","",VLOOKUP(R1354,CUSTOMS!$E$3:$N$2548,2,FALSE))</f>
        <v/>
      </c>
      <c r="T1354" s="17" t="str">
        <f>IF(R1354="","",VLOOKUP(R1354,CUSTOMS!$E$3:$N$2548,3,FALSE))</f>
        <v/>
      </c>
      <c r="U1354" s="18" t="str">
        <f t="shared" si="198"/>
        <v/>
      </c>
      <c r="V1354" s="18" t="str">
        <f>IF(R1354="","",VLOOKUP(R1354,CUSTOMS!$E$3:$N$2548,5,FALSE))</f>
        <v/>
      </c>
      <c r="W1354" s="33" t="str">
        <f>IF(R1354="","",VLOOKUP(R1354,CUSTOMS!$E$3:$N$2548,6,FALSE))</f>
        <v/>
      </c>
      <c r="X1354" s="33" t="str">
        <f t="shared" si="199"/>
        <v/>
      </c>
      <c r="Y1354" s="18" t="str">
        <f>IF(R1354="","",VLOOKUP(R1354,CUSTOMS!$E$3:$N$2548,8,FALSE))</f>
        <v/>
      </c>
      <c r="Z1354" s="18" t="str">
        <f>IF(R1354="","",VLOOKUP(R1354,CUSTOMS!$E$3:$N$2548,9,FALSE))</f>
        <v/>
      </c>
      <c r="AA1354" s="18" t="str">
        <f>IF(R1354="","",VLOOKUP(R1354,CUSTOMS!$E$3:$N$2548,10,FALSE))</f>
        <v/>
      </c>
      <c r="AB1354" s="33" t="str">
        <f>IF(R1354="","",VLOOKUP(G1354,WMS!$E$3:$T$3000,15,FALSE))</f>
        <v/>
      </c>
      <c r="AC1354" s="33" t="str">
        <f t="shared" si="200"/>
        <v/>
      </c>
      <c r="AD1354" s="33" t="str">
        <f>IF(S1354="","",VLOOKUP(S1354,海关监管条件!$A$1:$B$3000,2,FALSE))</f>
        <v/>
      </c>
    </row>
    <row r="1355" spans="7:30">
      <c r="G1355" s="17" t="str">
        <f t="shared" si="201"/>
        <v/>
      </c>
      <c r="H1355" s="18" t="str">
        <f>IF(G1355="","",VLOOKUP(G1355,WMS!$E$3:$Q$3000,7,FALSE))</f>
        <v/>
      </c>
      <c r="I1355" s="18" t="str">
        <f>IF(G1355="","",VLOOKUP(G1355,WMS!$E$3:$Q$3000,8,FALSE))</f>
        <v/>
      </c>
      <c r="J1355" s="18" t="str">
        <f>IF(G1355="","",VLOOKUP(G1355,WMS!$E$3:$Q$3000,13,FALSE))</f>
        <v/>
      </c>
      <c r="K1355" s="26" t="str">
        <f t="shared" si="202"/>
        <v/>
      </c>
      <c r="M1355" s="27" t="str">
        <f>IF(G1355="","",VLOOKUP(G1355,WMS!$E$3:$U$3000,7,0)*L1355)</f>
        <v/>
      </c>
      <c r="N1355" s="28" t="str">
        <f>IF(G1355="","",VLOOKUP(G1355,WMS!$E$3:$U$3000,17,0))</f>
        <v/>
      </c>
      <c r="O1355" s="29" t="str">
        <f t="shared" si="196"/>
        <v/>
      </c>
      <c r="P1355" s="29" t="str">
        <f t="shared" si="197"/>
        <v/>
      </c>
      <c r="Q1355" s="26" t="str">
        <f>IF(G1355="","",VLOOKUP(G1355,WMS!$E$3:$G$3000,2,FALSE))</f>
        <v/>
      </c>
      <c r="R1355" s="26" t="str">
        <f>IF(G1355="","",VLOOKUP(G1355,WMS!$E$3:$G$3000,3,FALSE))</f>
        <v/>
      </c>
      <c r="S1355" s="17" t="str">
        <f>IF(R1355="","",VLOOKUP(R1355,CUSTOMS!$E$3:$N$2548,2,FALSE))</f>
        <v/>
      </c>
      <c r="T1355" s="17" t="str">
        <f>IF(R1355="","",VLOOKUP(R1355,CUSTOMS!$E$3:$N$2548,3,FALSE))</f>
        <v/>
      </c>
      <c r="U1355" s="18" t="str">
        <f t="shared" si="198"/>
        <v/>
      </c>
      <c r="V1355" s="18" t="str">
        <f>IF(R1355="","",VLOOKUP(R1355,CUSTOMS!$E$3:$N$2548,5,FALSE))</f>
        <v/>
      </c>
      <c r="W1355" s="33" t="str">
        <f>IF(R1355="","",VLOOKUP(R1355,CUSTOMS!$E$3:$N$2548,6,FALSE))</f>
        <v/>
      </c>
      <c r="X1355" s="33" t="str">
        <f t="shared" si="199"/>
        <v/>
      </c>
      <c r="Y1355" s="18" t="str">
        <f>IF(R1355="","",VLOOKUP(R1355,CUSTOMS!$E$3:$N$2548,8,FALSE))</f>
        <v/>
      </c>
      <c r="Z1355" s="18" t="str">
        <f>IF(R1355="","",VLOOKUP(R1355,CUSTOMS!$E$3:$N$2548,9,FALSE))</f>
        <v/>
      </c>
      <c r="AA1355" s="18" t="str">
        <f>IF(R1355="","",VLOOKUP(R1355,CUSTOMS!$E$3:$N$2548,10,FALSE))</f>
        <v/>
      </c>
      <c r="AB1355" s="33" t="str">
        <f>IF(R1355="","",VLOOKUP(G1355,WMS!$E$3:$T$3000,15,FALSE))</f>
        <v/>
      </c>
      <c r="AC1355" s="33" t="str">
        <f t="shared" si="200"/>
        <v/>
      </c>
      <c r="AD1355" s="33" t="str">
        <f>IF(S1355="","",VLOOKUP(S1355,海关监管条件!$A$1:$B$3000,2,FALSE))</f>
        <v/>
      </c>
    </row>
    <row r="1356" spans="7:30">
      <c r="G1356" s="17" t="str">
        <f t="shared" si="201"/>
        <v/>
      </c>
      <c r="H1356" s="18" t="str">
        <f>IF(G1356="","",VLOOKUP(G1356,WMS!$E$3:$Q$3000,7,FALSE))</f>
        <v/>
      </c>
      <c r="I1356" s="18" t="str">
        <f>IF(G1356="","",VLOOKUP(G1356,WMS!$E$3:$Q$3000,8,FALSE))</f>
        <v/>
      </c>
      <c r="J1356" s="18" t="str">
        <f>IF(G1356="","",VLOOKUP(G1356,WMS!$E$3:$Q$3000,13,FALSE))</f>
        <v/>
      </c>
      <c r="K1356" s="26" t="str">
        <f t="shared" si="202"/>
        <v/>
      </c>
      <c r="M1356" s="27" t="str">
        <f>IF(G1356="","",VLOOKUP(G1356,WMS!$E$3:$U$3000,7,0)*L1356)</f>
        <v/>
      </c>
      <c r="N1356" s="28" t="str">
        <f>IF(G1356="","",VLOOKUP(G1356,WMS!$E$3:$U$3000,17,0))</f>
        <v/>
      </c>
      <c r="O1356" s="29" t="str">
        <f t="shared" si="196"/>
        <v/>
      </c>
      <c r="P1356" s="29" t="str">
        <f t="shared" si="197"/>
        <v/>
      </c>
      <c r="Q1356" s="26" t="str">
        <f>IF(G1356="","",VLOOKUP(G1356,WMS!$E$3:$G$3000,2,FALSE))</f>
        <v/>
      </c>
      <c r="R1356" s="26" t="str">
        <f>IF(G1356="","",VLOOKUP(G1356,WMS!$E$3:$G$3000,3,FALSE))</f>
        <v/>
      </c>
      <c r="S1356" s="17" t="str">
        <f>IF(R1356="","",VLOOKUP(R1356,CUSTOMS!$E$3:$N$2548,2,FALSE))</f>
        <v/>
      </c>
      <c r="T1356" s="17" t="str">
        <f>IF(R1356="","",VLOOKUP(R1356,CUSTOMS!$E$3:$N$2548,3,FALSE))</f>
        <v/>
      </c>
      <c r="U1356" s="18" t="str">
        <f t="shared" si="198"/>
        <v/>
      </c>
      <c r="V1356" s="18" t="str">
        <f>IF(R1356="","",VLOOKUP(R1356,CUSTOMS!$E$3:$N$2548,5,FALSE))</f>
        <v/>
      </c>
      <c r="W1356" s="33" t="str">
        <f>IF(R1356="","",VLOOKUP(R1356,CUSTOMS!$E$3:$N$2548,6,FALSE))</f>
        <v/>
      </c>
      <c r="X1356" s="33" t="str">
        <f t="shared" si="199"/>
        <v/>
      </c>
      <c r="Y1356" s="18" t="str">
        <f>IF(R1356="","",VLOOKUP(R1356,CUSTOMS!$E$3:$N$2548,8,FALSE))</f>
        <v/>
      </c>
      <c r="Z1356" s="18" t="str">
        <f>IF(R1356="","",VLOOKUP(R1356,CUSTOMS!$E$3:$N$2548,9,FALSE))</f>
        <v/>
      </c>
      <c r="AA1356" s="18" t="str">
        <f>IF(R1356="","",VLOOKUP(R1356,CUSTOMS!$E$3:$N$2548,10,FALSE))</f>
        <v/>
      </c>
      <c r="AB1356" s="33" t="str">
        <f>IF(R1356="","",VLOOKUP(G1356,WMS!$E$3:$T$3000,15,FALSE))</f>
        <v/>
      </c>
      <c r="AC1356" s="33" t="str">
        <f t="shared" si="200"/>
        <v/>
      </c>
      <c r="AD1356" s="33" t="str">
        <f>IF(S1356="","",VLOOKUP(S1356,海关监管条件!$A$1:$B$3000,2,FALSE))</f>
        <v/>
      </c>
    </row>
    <row r="1357" spans="7:30">
      <c r="G1357" s="17" t="str">
        <f t="shared" si="201"/>
        <v/>
      </c>
      <c r="H1357" s="18" t="str">
        <f>IF(G1357="","",VLOOKUP(G1357,WMS!$E$3:$Q$3000,7,FALSE))</f>
        <v/>
      </c>
      <c r="I1357" s="18" t="str">
        <f>IF(G1357="","",VLOOKUP(G1357,WMS!$E$3:$Q$3000,8,FALSE))</f>
        <v/>
      </c>
      <c r="J1357" s="18" t="str">
        <f>IF(G1357="","",VLOOKUP(G1357,WMS!$E$3:$Q$3000,13,FALSE))</f>
        <v/>
      </c>
      <c r="K1357" s="26" t="str">
        <f t="shared" si="202"/>
        <v/>
      </c>
      <c r="M1357" s="27" t="str">
        <f>IF(G1357="","",VLOOKUP(G1357,WMS!$E$3:$U$3000,7,0)*L1357)</f>
        <v/>
      </c>
      <c r="N1357" s="28" t="str">
        <f>IF(G1357="","",VLOOKUP(G1357,WMS!$E$3:$U$3000,17,0))</f>
        <v/>
      </c>
      <c r="O1357" s="29" t="str">
        <f t="shared" si="196"/>
        <v/>
      </c>
      <c r="P1357" s="29" t="str">
        <f t="shared" si="197"/>
        <v/>
      </c>
      <c r="Q1357" s="26" t="str">
        <f>IF(G1357="","",VLOOKUP(G1357,WMS!$E$3:$G$3000,2,FALSE))</f>
        <v/>
      </c>
      <c r="R1357" s="26" t="str">
        <f>IF(G1357="","",VLOOKUP(G1357,WMS!$E$3:$G$3000,3,FALSE))</f>
        <v/>
      </c>
      <c r="S1357" s="17" t="str">
        <f>IF(R1357="","",VLOOKUP(R1357,CUSTOMS!$E$3:$N$2548,2,FALSE))</f>
        <v/>
      </c>
      <c r="T1357" s="17" t="str">
        <f>IF(R1357="","",VLOOKUP(R1357,CUSTOMS!$E$3:$N$2548,3,FALSE))</f>
        <v/>
      </c>
      <c r="U1357" s="18" t="str">
        <f t="shared" si="198"/>
        <v/>
      </c>
      <c r="V1357" s="18" t="str">
        <f>IF(R1357="","",VLOOKUP(R1357,CUSTOMS!$E$3:$N$2548,5,FALSE))</f>
        <v/>
      </c>
      <c r="W1357" s="33" t="str">
        <f>IF(R1357="","",VLOOKUP(R1357,CUSTOMS!$E$3:$N$2548,6,FALSE))</f>
        <v/>
      </c>
      <c r="X1357" s="33" t="str">
        <f t="shared" si="199"/>
        <v/>
      </c>
      <c r="Y1357" s="18" t="str">
        <f>IF(R1357="","",VLOOKUP(R1357,CUSTOMS!$E$3:$N$2548,8,FALSE))</f>
        <v/>
      </c>
      <c r="Z1357" s="18" t="str">
        <f>IF(R1357="","",VLOOKUP(R1357,CUSTOMS!$E$3:$N$2548,9,FALSE))</f>
        <v/>
      </c>
      <c r="AA1357" s="18" t="str">
        <f>IF(R1357="","",VLOOKUP(R1357,CUSTOMS!$E$3:$N$2548,10,FALSE))</f>
        <v/>
      </c>
      <c r="AB1357" s="33" t="str">
        <f>IF(R1357="","",VLOOKUP(G1357,WMS!$E$3:$T$3000,15,FALSE))</f>
        <v/>
      </c>
      <c r="AC1357" s="33" t="str">
        <f t="shared" si="200"/>
        <v/>
      </c>
      <c r="AD1357" s="33" t="str">
        <f>IF(S1357="","",VLOOKUP(S1357,海关监管条件!$A$1:$B$3000,2,FALSE))</f>
        <v/>
      </c>
    </row>
    <row r="1358" spans="7:30">
      <c r="G1358" s="17" t="str">
        <f t="shared" si="201"/>
        <v/>
      </c>
      <c r="H1358" s="18" t="str">
        <f>IF(G1358="","",VLOOKUP(G1358,WMS!$E$3:$Q$3000,7,FALSE))</f>
        <v/>
      </c>
      <c r="I1358" s="18" t="str">
        <f>IF(G1358="","",VLOOKUP(G1358,WMS!$E$3:$Q$3000,8,FALSE))</f>
        <v/>
      </c>
      <c r="J1358" s="18" t="str">
        <f>IF(G1358="","",VLOOKUP(G1358,WMS!$E$3:$Q$3000,13,FALSE))</f>
        <v/>
      </c>
      <c r="K1358" s="26" t="str">
        <f t="shared" si="202"/>
        <v/>
      </c>
      <c r="M1358" s="27" t="str">
        <f>IF(G1358="","",VLOOKUP(G1358,WMS!$E$3:$U$3000,7,0)*L1358)</f>
        <v/>
      </c>
      <c r="N1358" s="28" t="str">
        <f>IF(G1358="","",VLOOKUP(G1358,WMS!$E$3:$U$3000,17,0))</f>
        <v/>
      </c>
      <c r="O1358" s="29" t="str">
        <f t="shared" si="196"/>
        <v/>
      </c>
      <c r="P1358" s="29" t="str">
        <f t="shared" si="197"/>
        <v/>
      </c>
      <c r="Q1358" s="26" t="str">
        <f>IF(G1358="","",VLOOKUP(G1358,WMS!$E$3:$G$3000,2,FALSE))</f>
        <v/>
      </c>
      <c r="R1358" s="26" t="str">
        <f>IF(G1358="","",VLOOKUP(G1358,WMS!$E$3:$G$3000,3,FALSE))</f>
        <v/>
      </c>
      <c r="S1358" s="17" t="str">
        <f>IF(R1358="","",VLOOKUP(R1358,CUSTOMS!$E$3:$N$2548,2,FALSE))</f>
        <v/>
      </c>
      <c r="T1358" s="17" t="str">
        <f>IF(R1358="","",VLOOKUP(R1358,CUSTOMS!$E$3:$N$2548,3,FALSE))</f>
        <v/>
      </c>
      <c r="U1358" s="18" t="str">
        <f t="shared" si="198"/>
        <v/>
      </c>
      <c r="V1358" s="18" t="str">
        <f>IF(R1358="","",VLOOKUP(R1358,CUSTOMS!$E$3:$N$2548,5,FALSE))</f>
        <v/>
      </c>
      <c r="W1358" s="33" t="str">
        <f>IF(R1358="","",VLOOKUP(R1358,CUSTOMS!$E$3:$N$2548,6,FALSE))</f>
        <v/>
      </c>
      <c r="X1358" s="33" t="str">
        <f t="shared" si="199"/>
        <v/>
      </c>
      <c r="Y1358" s="18" t="str">
        <f>IF(R1358="","",VLOOKUP(R1358,CUSTOMS!$E$3:$N$2548,8,FALSE))</f>
        <v/>
      </c>
      <c r="Z1358" s="18" t="str">
        <f>IF(R1358="","",VLOOKUP(R1358,CUSTOMS!$E$3:$N$2548,9,FALSE))</f>
        <v/>
      </c>
      <c r="AA1358" s="18" t="str">
        <f>IF(R1358="","",VLOOKUP(R1358,CUSTOMS!$E$3:$N$2548,10,FALSE))</f>
        <v/>
      </c>
      <c r="AB1358" s="33" t="str">
        <f>IF(R1358="","",VLOOKUP(G1358,WMS!$E$3:$T$3000,15,FALSE))</f>
        <v/>
      </c>
      <c r="AC1358" s="33" t="str">
        <f t="shared" si="200"/>
        <v/>
      </c>
      <c r="AD1358" s="33" t="str">
        <f>IF(S1358="","",VLOOKUP(S1358,海关监管条件!$A$1:$B$3000,2,FALSE))</f>
        <v/>
      </c>
    </row>
    <row r="1359" spans="7:30">
      <c r="G1359" s="17" t="str">
        <f t="shared" si="201"/>
        <v/>
      </c>
      <c r="H1359" s="18" t="str">
        <f>IF(G1359="","",VLOOKUP(G1359,WMS!$E$3:$Q$3000,7,FALSE))</f>
        <v/>
      </c>
      <c r="I1359" s="18" t="str">
        <f>IF(G1359="","",VLOOKUP(G1359,WMS!$E$3:$Q$3000,8,FALSE))</f>
        <v/>
      </c>
      <c r="J1359" s="18" t="str">
        <f>IF(G1359="","",VLOOKUP(G1359,WMS!$E$3:$Q$3000,13,FALSE))</f>
        <v/>
      </c>
      <c r="K1359" s="26" t="str">
        <f t="shared" si="202"/>
        <v/>
      </c>
      <c r="M1359" s="27" t="str">
        <f>IF(G1359="","",VLOOKUP(G1359,WMS!$E$3:$U$3000,7,0)*L1359)</f>
        <v/>
      </c>
      <c r="N1359" s="28" t="str">
        <f>IF(G1359="","",VLOOKUP(G1359,WMS!$E$3:$U$3000,17,0))</f>
        <v/>
      </c>
      <c r="O1359" s="29" t="str">
        <f t="shared" si="196"/>
        <v/>
      </c>
      <c r="P1359" s="29" t="str">
        <f t="shared" si="197"/>
        <v/>
      </c>
      <c r="Q1359" s="26" t="str">
        <f>IF(G1359="","",VLOOKUP(G1359,WMS!$E$3:$G$3000,2,FALSE))</f>
        <v/>
      </c>
      <c r="R1359" s="26" t="str">
        <f>IF(G1359="","",VLOOKUP(G1359,WMS!$E$3:$G$3000,3,FALSE))</f>
        <v/>
      </c>
      <c r="S1359" s="17" t="str">
        <f>IF(R1359="","",VLOOKUP(R1359,CUSTOMS!$E$3:$N$2548,2,FALSE))</f>
        <v/>
      </c>
      <c r="T1359" s="17" t="str">
        <f>IF(R1359="","",VLOOKUP(R1359,CUSTOMS!$E$3:$N$2548,3,FALSE))</f>
        <v/>
      </c>
      <c r="U1359" s="18" t="str">
        <f t="shared" si="198"/>
        <v/>
      </c>
      <c r="V1359" s="18" t="str">
        <f>IF(R1359="","",VLOOKUP(R1359,CUSTOMS!$E$3:$N$2548,5,FALSE))</f>
        <v/>
      </c>
      <c r="W1359" s="33" t="str">
        <f>IF(R1359="","",VLOOKUP(R1359,CUSTOMS!$E$3:$N$2548,6,FALSE))</f>
        <v/>
      </c>
      <c r="X1359" s="33" t="str">
        <f t="shared" si="199"/>
        <v/>
      </c>
      <c r="Y1359" s="18" t="str">
        <f>IF(R1359="","",VLOOKUP(R1359,CUSTOMS!$E$3:$N$2548,8,FALSE))</f>
        <v/>
      </c>
      <c r="Z1359" s="18" t="str">
        <f>IF(R1359="","",VLOOKUP(R1359,CUSTOMS!$E$3:$N$2548,9,FALSE))</f>
        <v/>
      </c>
      <c r="AA1359" s="18" t="str">
        <f>IF(R1359="","",VLOOKUP(R1359,CUSTOMS!$E$3:$N$2548,10,FALSE))</f>
        <v/>
      </c>
      <c r="AB1359" s="33" t="str">
        <f>IF(R1359="","",VLOOKUP(G1359,WMS!$E$3:$T$3000,15,FALSE))</f>
        <v/>
      </c>
      <c r="AC1359" s="33" t="str">
        <f t="shared" si="200"/>
        <v/>
      </c>
      <c r="AD1359" s="33" t="str">
        <f>IF(S1359="","",VLOOKUP(S1359,海关监管条件!$A$1:$B$3000,2,FALSE))</f>
        <v/>
      </c>
    </row>
    <row r="1360" spans="7:30">
      <c r="G1360" s="17" t="str">
        <f t="shared" si="201"/>
        <v/>
      </c>
      <c r="H1360" s="18" t="str">
        <f>IF(G1360="","",VLOOKUP(G1360,WMS!$E$3:$Q$3000,7,FALSE))</f>
        <v/>
      </c>
      <c r="I1360" s="18" t="str">
        <f>IF(G1360="","",VLOOKUP(G1360,WMS!$E$3:$Q$3000,8,FALSE))</f>
        <v/>
      </c>
      <c r="J1360" s="18" t="str">
        <f>IF(G1360="","",VLOOKUP(G1360,WMS!$E$3:$Q$3000,13,FALSE))</f>
        <v/>
      </c>
      <c r="K1360" s="26" t="str">
        <f t="shared" si="202"/>
        <v/>
      </c>
      <c r="M1360" s="27" t="str">
        <f>IF(G1360="","",VLOOKUP(G1360,WMS!$E$3:$U$3000,7,0)*L1360)</f>
        <v/>
      </c>
      <c r="N1360" s="28" t="str">
        <f>IF(G1360="","",VLOOKUP(G1360,WMS!$E$3:$U$3000,17,0))</f>
        <v/>
      </c>
      <c r="O1360" s="29" t="str">
        <f t="shared" si="196"/>
        <v/>
      </c>
      <c r="P1360" s="29" t="str">
        <f t="shared" si="197"/>
        <v/>
      </c>
      <c r="Q1360" s="26" t="str">
        <f>IF(G1360="","",VLOOKUP(G1360,WMS!$E$3:$G$3000,2,FALSE))</f>
        <v/>
      </c>
      <c r="R1360" s="26" t="str">
        <f>IF(G1360="","",VLOOKUP(G1360,WMS!$E$3:$G$3000,3,FALSE))</f>
        <v/>
      </c>
      <c r="S1360" s="17" t="str">
        <f>IF(R1360="","",VLOOKUP(R1360,CUSTOMS!$E$3:$N$2548,2,FALSE))</f>
        <v/>
      </c>
      <c r="T1360" s="17" t="str">
        <f>IF(R1360="","",VLOOKUP(R1360,CUSTOMS!$E$3:$N$2548,3,FALSE))</f>
        <v/>
      </c>
      <c r="U1360" s="18" t="str">
        <f t="shared" si="198"/>
        <v/>
      </c>
      <c r="V1360" s="18" t="str">
        <f>IF(R1360="","",VLOOKUP(R1360,CUSTOMS!$E$3:$N$2548,5,FALSE))</f>
        <v/>
      </c>
      <c r="W1360" s="33" t="str">
        <f>IF(R1360="","",VLOOKUP(R1360,CUSTOMS!$E$3:$N$2548,6,FALSE))</f>
        <v/>
      </c>
      <c r="X1360" s="33" t="str">
        <f t="shared" si="199"/>
        <v/>
      </c>
      <c r="Y1360" s="18" t="str">
        <f>IF(R1360="","",VLOOKUP(R1360,CUSTOMS!$E$3:$N$2548,8,FALSE))</f>
        <v/>
      </c>
      <c r="Z1360" s="18" t="str">
        <f>IF(R1360="","",VLOOKUP(R1360,CUSTOMS!$E$3:$N$2548,9,FALSE))</f>
        <v/>
      </c>
      <c r="AA1360" s="18" t="str">
        <f>IF(R1360="","",VLOOKUP(R1360,CUSTOMS!$E$3:$N$2548,10,FALSE))</f>
        <v/>
      </c>
      <c r="AB1360" s="33" t="str">
        <f>IF(R1360="","",VLOOKUP(G1360,WMS!$E$3:$T$3000,15,FALSE))</f>
        <v/>
      </c>
      <c r="AC1360" s="33" t="str">
        <f t="shared" si="200"/>
        <v/>
      </c>
      <c r="AD1360" s="33" t="str">
        <f>IF(S1360="","",VLOOKUP(S1360,海关监管条件!$A$1:$B$3000,2,FALSE))</f>
        <v/>
      </c>
    </row>
    <row r="1361" spans="7:30">
      <c r="G1361" s="17" t="str">
        <f t="shared" si="201"/>
        <v/>
      </c>
      <c r="H1361" s="18" t="str">
        <f>IF(G1361="","",VLOOKUP(G1361,WMS!$E$3:$Q$3000,7,FALSE))</f>
        <v/>
      </c>
      <c r="I1361" s="18" t="str">
        <f>IF(G1361="","",VLOOKUP(G1361,WMS!$E$3:$Q$3000,8,FALSE))</f>
        <v/>
      </c>
      <c r="J1361" s="18" t="str">
        <f>IF(G1361="","",VLOOKUP(G1361,WMS!$E$3:$Q$3000,13,FALSE))</f>
        <v/>
      </c>
      <c r="K1361" s="26" t="str">
        <f t="shared" si="202"/>
        <v/>
      </c>
      <c r="M1361" s="27" t="str">
        <f>IF(G1361="","",VLOOKUP(G1361,WMS!$E$3:$U$3000,7,0)*L1361)</f>
        <v/>
      </c>
      <c r="N1361" s="28" t="str">
        <f>IF(G1361="","",VLOOKUP(G1361,WMS!$E$3:$U$3000,17,0))</f>
        <v/>
      </c>
      <c r="O1361" s="29" t="str">
        <f t="shared" si="196"/>
        <v/>
      </c>
      <c r="P1361" s="29" t="str">
        <f t="shared" si="197"/>
        <v/>
      </c>
      <c r="Q1361" s="26" t="str">
        <f>IF(G1361="","",VLOOKUP(G1361,WMS!$E$3:$G$3000,2,FALSE))</f>
        <v/>
      </c>
      <c r="R1361" s="26" t="str">
        <f>IF(G1361="","",VLOOKUP(G1361,WMS!$E$3:$G$3000,3,FALSE))</f>
        <v/>
      </c>
      <c r="S1361" s="17" t="str">
        <f>IF(R1361="","",VLOOKUP(R1361,CUSTOMS!$E$3:$N$2548,2,FALSE))</f>
        <v/>
      </c>
      <c r="T1361" s="17" t="str">
        <f>IF(R1361="","",VLOOKUP(R1361,CUSTOMS!$E$3:$N$2548,3,FALSE))</f>
        <v/>
      </c>
      <c r="U1361" s="18" t="str">
        <f t="shared" si="198"/>
        <v/>
      </c>
      <c r="V1361" s="18" t="str">
        <f>IF(R1361="","",VLOOKUP(R1361,CUSTOMS!$E$3:$N$2548,5,FALSE))</f>
        <v/>
      </c>
      <c r="W1361" s="33" t="str">
        <f>IF(R1361="","",VLOOKUP(R1361,CUSTOMS!$E$3:$N$2548,6,FALSE))</f>
        <v/>
      </c>
      <c r="X1361" s="33" t="str">
        <f t="shared" si="199"/>
        <v/>
      </c>
      <c r="Y1361" s="18" t="str">
        <f>IF(R1361="","",VLOOKUP(R1361,CUSTOMS!$E$3:$N$2548,8,FALSE))</f>
        <v/>
      </c>
      <c r="Z1361" s="18" t="str">
        <f>IF(R1361="","",VLOOKUP(R1361,CUSTOMS!$E$3:$N$2548,9,FALSE))</f>
        <v/>
      </c>
      <c r="AA1361" s="18" t="str">
        <f>IF(R1361="","",VLOOKUP(R1361,CUSTOMS!$E$3:$N$2548,10,FALSE))</f>
        <v/>
      </c>
      <c r="AB1361" s="33" t="str">
        <f>IF(R1361="","",VLOOKUP(G1361,WMS!$E$3:$T$3000,15,FALSE))</f>
        <v/>
      </c>
      <c r="AC1361" s="33" t="str">
        <f t="shared" si="200"/>
        <v/>
      </c>
      <c r="AD1361" s="33" t="str">
        <f>IF(S1361="","",VLOOKUP(S1361,海关监管条件!$A$1:$B$3000,2,FALSE))</f>
        <v/>
      </c>
    </row>
    <row r="1362" spans="7:30">
      <c r="G1362" s="17" t="str">
        <f t="shared" si="201"/>
        <v/>
      </c>
      <c r="H1362" s="18" t="str">
        <f>IF(G1362="","",VLOOKUP(G1362,WMS!$E$3:$Q$3000,7,FALSE))</f>
        <v/>
      </c>
      <c r="I1362" s="18" t="str">
        <f>IF(G1362="","",VLOOKUP(G1362,WMS!$E$3:$Q$3000,8,FALSE))</f>
        <v/>
      </c>
      <c r="J1362" s="18" t="str">
        <f>IF(G1362="","",VLOOKUP(G1362,WMS!$E$3:$Q$3000,13,FALSE))</f>
        <v/>
      </c>
      <c r="K1362" s="26" t="str">
        <f t="shared" si="202"/>
        <v/>
      </c>
      <c r="M1362" s="27" t="str">
        <f>IF(G1362="","",VLOOKUP(G1362,WMS!$E$3:$U$3000,7,0)*L1362)</f>
        <v/>
      </c>
      <c r="N1362" s="28" t="str">
        <f>IF(G1362="","",VLOOKUP(G1362,WMS!$E$3:$U$3000,17,0))</f>
        <v/>
      </c>
      <c r="O1362" s="29" t="str">
        <f t="shared" si="196"/>
        <v/>
      </c>
      <c r="P1362" s="29" t="str">
        <f t="shared" si="197"/>
        <v/>
      </c>
      <c r="Q1362" s="26" t="str">
        <f>IF(G1362="","",VLOOKUP(G1362,WMS!$E$3:$G$3000,2,FALSE))</f>
        <v/>
      </c>
      <c r="R1362" s="26" t="str">
        <f>IF(G1362="","",VLOOKUP(G1362,WMS!$E$3:$G$3000,3,FALSE))</f>
        <v/>
      </c>
      <c r="S1362" s="17" t="str">
        <f>IF(R1362="","",VLOOKUP(R1362,CUSTOMS!$E$3:$N$2548,2,FALSE))</f>
        <v/>
      </c>
      <c r="T1362" s="17" t="str">
        <f>IF(R1362="","",VLOOKUP(R1362,CUSTOMS!$E$3:$N$2548,3,FALSE))</f>
        <v/>
      </c>
      <c r="U1362" s="18" t="str">
        <f t="shared" si="198"/>
        <v/>
      </c>
      <c r="V1362" s="18" t="str">
        <f>IF(R1362="","",VLOOKUP(R1362,CUSTOMS!$E$3:$N$2548,5,FALSE))</f>
        <v/>
      </c>
      <c r="W1362" s="33" t="str">
        <f>IF(R1362="","",VLOOKUP(R1362,CUSTOMS!$E$3:$N$2548,6,FALSE))</f>
        <v/>
      </c>
      <c r="X1362" s="33" t="str">
        <f t="shared" si="199"/>
        <v/>
      </c>
      <c r="Y1362" s="18" t="str">
        <f>IF(R1362="","",VLOOKUP(R1362,CUSTOMS!$E$3:$N$2548,8,FALSE))</f>
        <v/>
      </c>
      <c r="Z1362" s="18" t="str">
        <f>IF(R1362="","",VLOOKUP(R1362,CUSTOMS!$E$3:$N$2548,9,FALSE))</f>
        <v/>
      </c>
      <c r="AA1362" s="18" t="str">
        <f>IF(R1362="","",VLOOKUP(R1362,CUSTOMS!$E$3:$N$2548,10,FALSE))</f>
        <v/>
      </c>
      <c r="AB1362" s="33" t="str">
        <f>IF(R1362="","",VLOOKUP(G1362,WMS!$E$3:$T$3000,15,FALSE))</f>
        <v/>
      </c>
      <c r="AC1362" s="33" t="str">
        <f t="shared" si="200"/>
        <v/>
      </c>
      <c r="AD1362" s="33" t="str">
        <f>IF(S1362="","",VLOOKUP(S1362,海关监管条件!$A$1:$B$3000,2,FALSE))</f>
        <v/>
      </c>
    </row>
    <row r="1363" spans="7:30">
      <c r="G1363" s="17" t="str">
        <f t="shared" si="201"/>
        <v/>
      </c>
      <c r="H1363" s="18" t="str">
        <f>IF(G1363="","",VLOOKUP(G1363,WMS!$E$3:$Q$3000,7,FALSE))</f>
        <v/>
      </c>
      <c r="I1363" s="18" t="str">
        <f>IF(G1363="","",VLOOKUP(G1363,WMS!$E$3:$Q$3000,8,FALSE))</f>
        <v/>
      </c>
      <c r="J1363" s="18" t="str">
        <f>IF(G1363="","",VLOOKUP(G1363,WMS!$E$3:$Q$3000,13,FALSE))</f>
        <v/>
      </c>
      <c r="K1363" s="26" t="str">
        <f t="shared" si="202"/>
        <v/>
      </c>
      <c r="M1363" s="27" t="str">
        <f>IF(G1363="","",VLOOKUP(G1363,WMS!$E$3:$U$3000,7,0)*L1363)</f>
        <v/>
      </c>
      <c r="N1363" s="28" t="str">
        <f>IF(G1363="","",VLOOKUP(G1363,WMS!$E$3:$U$3000,17,0))</f>
        <v/>
      </c>
      <c r="O1363" s="29" t="str">
        <f t="shared" si="196"/>
        <v/>
      </c>
      <c r="P1363" s="29" t="str">
        <f t="shared" si="197"/>
        <v/>
      </c>
      <c r="Q1363" s="26" t="str">
        <f>IF(G1363="","",VLOOKUP(G1363,WMS!$E$3:$G$3000,2,FALSE))</f>
        <v/>
      </c>
      <c r="R1363" s="26" t="str">
        <f>IF(G1363="","",VLOOKUP(G1363,WMS!$E$3:$G$3000,3,FALSE))</f>
        <v/>
      </c>
      <c r="S1363" s="17" t="str">
        <f>IF(R1363="","",VLOOKUP(R1363,CUSTOMS!$E$3:$N$2548,2,FALSE))</f>
        <v/>
      </c>
      <c r="T1363" s="17" t="str">
        <f>IF(R1363="","",VLOOKUP(R1363,CUSTOMS!$E$3:$N$2548,3,FALSE))</f>
        <v/>
      </c>
      <c r="U1363" s="18" t="str">
        <f t="shared" si="198"/>
        <v/>
      </c>
      <c r="V1363" s="18" t="str">
        <f>IF(R1363="","",VLOOKUP(R1363,CUSTOMS!$E$3:$N$2548,5,FALSE))</f>
        <v/>
      </c>
      <c r="W1363" s="33" t="str">
        <f>IF(R1363="","",VLOOKUP(R1363,CUSTOMS!$E$3:$N$2548,6,FALSE))</f>
        <v/>
      </c>
      <c r="X1363" s="33" t="str">
        <f t="shared" si="199"/>
        <v/>
      </c>
      <c r="Y1363" s="18" t="str">
        <f>IF(R1363="","",VLOOKUP(R1363,CUSTOMS!$E$3:$N$2548,8,FALSE))</f>
        <v/>
      </c>
      <c r="Z1363" s="18" t="str">
        <f>IF(R1363="","",VLOOKUP(R1363,CUSTOMS!$E$3:$N$2548,9,FALSE))</f>
        <v/>
      </c>
      <c r="AA1363" s="18" t="str">
        <f>IF(R1363="","",VLOOKUP(R1363,CUSTOMS!$E$3:$N$2548,10,FALSE))</f>
        <v/>
      </c>
      <c r="AB1363" s="33" t="str">
        <f>IF(R1363="","",VLOOKUP(G1363,WMS!$E$3:$T$3000,15,FALSE))</f>
        <v/>
      </c>
      <c r="AC1363" s="33" t="str">
        <f t="shared" si="200"/>
        <v/>
      </c>
      <c r="AD1363" s="33" t="str">
        <f>IF(S1363="","",VLOOKUP(S1363,海关监管条件!$A$1:$B$3000,2,FALSE))</f>
        <v/>
      </c>
    </row>
    <row r="1364" spans="7:30">
      <c r="G1364" s="17" t="str">
        <f t="shared" si="201"/>
        <v/>
      </c>
      <c r="H1364" s="18" t="str">
        <f>IF(G1364="","",VLOOKUP(G1364,WMS!$E$3:$Q$3000,7,FALSE))</f>
        <v/>
      </c>
      <c r="I1364" s="18" t="str">
        <f>IF(G1364="","",VLOOKUP(G1364,WMS!$E$3:$Q$3000,8,FALSE))</f>
        <v/>
      </c>
      <c r="J1364" s="18" t="str">
        <f>IF(G1364="","",VLOOKUP(G1364,WMS!$E$3:$Q$3000,13,FALSE))</f>
        <v/>
      </c>
      <c r="K1364" s="26" t="str">
        <f t="shared" si="202"/>
        <v/>
      </c>
      <c r="M1364" s="27" t="str">
        <f>IF(G1364="","",VLOOKUP(G1364,WMS!$E$3:$U$3000,7,0)*L1364)</f>
        <v/>
      </c>
      <c r="N1364" s="28" t="str">
        <f>IF(G1364="","",VLOOKUP(G1364,WMS!$E$3:$U$3000,17,0))</f>
        <v/>
      </c>
      <c r="O1364" s="29" t="str">
        <f t="shared" si="196"/>
        <v/>
      </c>
      <c r="P1364" s="29" t="str">
        <f t="shared" si="197"/>
        <v/>
      </c>
      <c r="Q1364" s="26" t="str">
        <f>IF(G1364="","",VLOOKUP(G1364,WMS!$E$3:$G$3000,2,FALSE))</f>
        <v/>
      </c>
      <c r="R1364" s="26" t="str">
        <f>IF(G1364="","",VLOOKUP(G1364,WMS!$E$3:$G$3000,3,FALSE))</f>
        <v/>
      </c>
      <c r="S1364" s="17" t="str">
        <f>IF(R1364="","",VLOOKUP(R1364,CUSTOMS!$E$3:$N$2548,2,FALSE))</f>
        <v/>
      </c>
      <c r="T1364" s="17" t="str">
        <f>IF(R1364="","",VLOOKUP(R1364,CUSTOMS!$E$3:$N$2548,3,FALSE))</f>
        <v/>
      </c>
      <c r="U1364" s="18" t="str">
        <f t="shared" si="198"/>
        <v/>
      </c>
      <c r="V1364" s="18" t="str">
        <f>IF(R1364="","",VLOOKUP(R1364,CUSTOMS!$E$3:$N$2548,5,FALSE))</f>
        <v/>
      </c>
      <c r="W1364" s="33" t="str">
        <f>IF(R1364="","",VLOOKUP(R1364,CUSTOMS!$E$3:$N$2548,6,FALSE))</f>
        <v/>
      </c>
      <c r="X1364" s="33" t="str">
        <f t="shared" si="199"/>
        <v/>
      </c>
      <c r="Y1364" s="18" t="str">
        <f>IF(R1364="","",VLOOKUP(R1364,CUSTOMS!$E$3:$N$2548,8,FALSE))</f>
        <v/>
      </c>
      <c r="Z1364" s="18" t="str">
        <f>IF(R1364="","",VLOOKUP(R1364,CUSTOMS!$E$3:$N$2548,9,FALSE))</f>
        <v/>
      </c>
      <c r="AA1364" s="18" t="str">
        <f>IF(R1364="","",VLOOKUP(R1364,CUSTOMS!$E$3:$N$2548,10,FALSE))</f>
        <v/>
      </c>
      <c r="AB1364" s="33" t="str">
        <f>IF(R1364="","",VLOOKUP(G1364,WMS!$E$3:$T$3000,15,FALSE))</f>
        <v/>
      </c>
      <c r="AC1364" s="33" t="str">
        <f t="shared" si="200"/>
        <v/>
      </c>
      <c r="AD1364" s="33" t="str">
        <f>IF(S1364="","",VLOOKUP(S1364,海关监管条件!$A$1:$B$3000,2,FALSE))</f>
        <v/>
      </c>
    </row>
    <row r="1365" spans="7:30">
      <c r="G1365" s="17" t="str">
        <f t="shared" si="201"/>
        <v/>
      </c>
      <c r="H1365" s="18" t="str">
        <f>IF(G1365="","",VLOOKUP(G1365,WMS!$E$3:$Q$3000,7,FALSE))</f>
        <v/>
      </c>
      <c r="I1365" s="18" t="str">
        <f>IF(G1365="","",VLOOKUP(G1365,WMS!$E$3:$Q$3000,8,FALSE))</f>
        <v/>
      </c>
      <c r="J1365" s="18" t="str">
        <f>IF(G1365="","",VLOOKUP(G1365,WMS!$E$3:$Q$3000,13,FALSE))</f>
        <v/>
      </c>
      <c r="K1365" s="26" t="str">
        <f t="shared" si="202"/>
        <v/>
      </c>
      <c r="M1365" s="27" t="str">
        <f>IF(G1365="","",VLOOKUP(G1365,WMS!$E$3:$U$3000,7,0)*L1365)</f>
        <v/>
      </c>
      <c r="N1365" s="28" t="str">
        <f>IF(G1365="","",VLOOKUP(G1365,WMS!$E$3:$U$3000,17,0))</f>
        <v/>
      </c>
      <c r="O1365" s="29" t="str">
        <f t="shared" si="196"/>
        <v/>
      </c>
      <c r="P1365" s="29" t="str">
        <f t="shared" si="197"/>
        <v/>
      </c>
      <c r="Q1365" s="26" t="str">
        <f>IF(G1365="","",VLOOKUP(G1365,WMS!$E$3:$G$3000,2,FALSE))</f>
        <v/>
      </c>
      <c r="R1365" s="26" t="str">
        <f>IF(G1365="","",VLOOKUP(G1365,WMS!$E$3:$G$3000,3,FALSE))</f>
        <v/>
      </c>
      <c r="S1365" s="17" t="str">
        <f>IF(R1365="","",VLOOKUP(R1365,CUSTOMS!$E$3:$N$2548,2,FALSE))</f>
        <v/>
      </c>
      <c r="T1365" s="17" t="str">
        <f>IF(R1365="","",VLOOKUP(R1365,CUSTOMS!$E$3:$N$2548,3,FALSE))</f>
        <v/>
      </c>
      <c r="U1365" s="18" t="str">
        <f t="shared" si="198"/>
        <v/>
      </c>
      <c r="V1365" s="18" t="str">
        <f>IF(R1365="","",VLOOKUP(R1365,CUSTOMS!$E$3:$N$2548,5,FALSE))</f>
        <v/>
      </c>
      <c r="W1365" s="33" t="str">
        <f>IF(R1365="","",VLOOKUP(R1365,CUSTOMS!$E$3:$N$2548,6,FALSE))</f>
        <v/>
      </c>
      <c r="X1365" s="33" t="str">
        <f t="shared" si="199"/>
        <v/>
      </c>
      <c r="Y1365" s="18" t="str">
        <f>IF(R1365="","",VLOOKUP(R1365,CUSTOMS!$E$3:$N$2548,8,FALSE))</f>
        <v/>
      </c>
      <c r="Z1365" s="18" t="str">
        <f>IF(R1365="","",VLOOKUP(R1365,CUSTOMS!$E$3:$N$2548,9,FALSE))</f>
        <v/>
      </c>
      <c r="AA1365" s="18" t="str">
        <f>IF(R1365="","",VLOOKUP(R1365,CUSTOMS!$E$3:$N$2548,10,FALSE))</f>
        <v/>
      </c>
      <c r="AB1365" s="33" t="str">
        <f>IF(R1365="","",VLOOKUP(G1365,WMS!$E$3:$T$3000,15,FALSE))</f>
        <v/>
      </c>
      <c r="AC1365" s="33" t="str">
        <f t="shared" si="200"/>
        <v/>
      </c>
      <c r="AD1365" s="33" t="str">
        <f>IF(S1365="","",VLOOKUP(S1365,海关监管条件!$A$1:$B$3000,2,FALSE))</f>
        <v/>
      </c>
    </row>
    <row r="1366" spans="7:30">
      <c r="G1366" s="17" t="str">
        <f t="shared" si="201"/>
        <v/>
      </c>
      <c r="H1366" s="18" t="str">
        <f>IF(G1366="","",VLOOKUP(G1366,WMS!$E$3:$Q$3000,7,FALSE))</f>
        <v/>
      </c>
      <c r="I1366" s="18" t="str">
        <f>IF(G1366="","",VLOOKUP(G1366,WMS!$E$3:$Q$3000,8,FALSE))</f>
        <v/>
      </c>
      <c r="J1366" s="18" t="str">
        <f>IF(G1366="","",VLOOKUP(G1366,WMS!$E$3:$Q$3000,13,FALSE))</f>
        <v/>
      </c>
      <c r="K1366" s="26" t="str">
        <f t="shared" si="202"/>
        <v/>
      </c>
      <c r="M1366" s="27" t="str">
        <f>IF(G1366="","",VLOOKUP(G1366,WMS!$E$3:$U$3000,7,0)*L1366)</f>
        <v/>
      </c>
      <c r="N1366" s="28" t="str">
        <f>IF(G1366="","",VLOOKUP(G1366,WMS!$E$3:$U$3000,17,0))</f>
        <v/>
      </c>
      <c r="O1366" s="29" t="str">
        <f t="shared" ref="O1366:O1429" si="203">IF(L1366="","",I1366*L1366)</f>
        <v/>
      </c>
      <c r="P1366" s="29" t="str">
        <f t="shared" ref="P1366:P1429" si="204">IF(L1366="","",J1366*L1366)</f>
        <v/>
      </c>
      <c r="Q1366" s="26" t="str">
        <f>IF(G1366="","",VLOOKUP(G1366,WMS!$E$3:$G$3000,2,FALSE))</f>
        <v/>
      </c>
      <c r="R1366" s="26" t="str">
        <f>IF(G1366="","",VLOOKUP(G1366,WMS!$E$3:$G$3000,3,FALSE))</f>
        <v/>
      </c>
      <c r="S1366" s="17" t="str">
        <f>IF(R1366="","",VLOOKUP(R1366,CUSTOMS!$E$3:$N$2548,2,FALSE))</f>
        <v/>
      </c>
      <c r="T1366" s="17" t="str">
        <f>IF(R1366="","",VLOOKUP(R1366,CUSTOMS!$E$3:$N$2548,3,FALSE))</f>
        <v/>
      </c>
      <c r="U1366" s="18" t="str">
        <f t="shared" ref="U1366:U1429" si="205">IF(V1366="","",IF(V1366="千克",M1366*AB1366,M1366))</f>
        <v/>
      </c>
      <c r="V1366" s="18" t="str">
        <f>IF(R1366="","",VLOOKUP(R1366,CUSTOMS!$E$3:$N$2548,5,FALSE))</f>
        <v/>
      </c>
      <c r="W1366" s="33" t="str">
        <f>IF(R1366="","",VLOOKUP(R1366,CUSTOMS!$E$3:$N$2548,6,FALSE))</f>
        <v/>
      </c>
      <c r="X1366" s="33" t="str">
        <f t="shared" ref="X1366:X1429" si="206">IF(W1366="","",U1366*W1366)</f>
        <v/>
      </c>
      <c r="Y1366" s="18" t="str">
        <f>IF(R1366="","",VLOOKUP(R1366,CUSTOMS!$E$3:$N$2548,8,FALSE))</f>
        <v/>
      </c>
      <c r="Z1366" s="18" t="str">
        <f>IF(R1366="","",VLOOKUP(R1366,CUSTOMS!$E$3:$N$2548,9,FALSE))</f>
        <v/>
      </c>
      <c r="AA1366" s="18" t="str">
        <f>IF(R1366="","",VLOOKUP(R1366,CUSTOMS!$E$3:$N$2548,10,FALSE))</f>
        <v/>
      </c>
      <c r="AB1366" s="33" t="str">
        <f>IF(R1366="","",VLOOKUP(G1366,WMS!$E$3:$T$3000,15,FALSE))</f>
        <v/>
      </c>
      <c r="AC1366" s="33" t="str">
        <f t="shared" ref="AC1366:AC1429" si="207">IF(AB1366="","",M1366*AB1366)</f>
        <v/>
      </c>
      <c r="AD1366" s="33" t="str">
        <f>IF(S1366="","",VLOOKUP(S1366,海关监管条件!$A$1:$B$3000,2,FALSE))</f>
        <v/>
      </c>
    </row>
    <row r="1367" spans="7:30">
      <c r="G1367" s="17" t="str">
        <f t="shared" si="201"/>
        <v/>
      </c>
      <c r="H1367" s="18" t="str">
        <f>IF(G1367="","",VLOOKUP(G1367,WMS!$E$3:$Q$3000,7,FALSE))</f>
        <v/>
      </c>
      <c r="I1367" s="18" t="str">
        <f>IF(G1367="","",VLOOKUP(G1367,WMS!$E$3:$Q$3000,8,FALSE))</f>
        <v/>
      </c>
      <c r="J1367" s="18" t="str">
        <f>IF(G1367="","",VLOOKUP(G1367,WMS!$E$3:$Q$3000,13,FALSE))</f>
        <v/>
      </c>
      <c r="K1367" s="26" t="str">
        <f t="shared" si="202"/>
        <v/>
      </c>
      <c r="M1367" s="27" t="str">
        <f>IF(G1367="","",VLOOKUP(G1367,WMS!$E$3:$U$3000,7,0)*L1367)</f>
        <v/>
      </c>
      <c r="N1367" s="28" t="str">
        <f>IF(G1367="","",VLOOKUP(G1367,WMS!$E$3:$U$3000,17,0))</f>
        <v/>
      </c>
      <c r="O1367" s="29" t="str">
        <f t="shared" si="203"/>
        <v/>
      </c>
      <c r="P1367" s="29" t="str">
        <f t="shared" si="204"/>
        <v/>
      </c>
      <c r="Q1367" s="26" t="str">
        <f>IF(G1367="","",VLOOKUP(G1367,WMS!$E$3:$G$3000,2,FALSE))</f>
        <v/>
      </c>
      <c r="R1367" s="26" t="str">
        <f>IF(G1367="","",VLOOKUP(G1367,WMS!$E$3:$G$3000,3,FALSE))</f>
        <v/>
      </c>
      <c r="S1367" s="17" t="str">
        <f>IF(R1367="","",VLOOKUP(R1367,CUSTOMS!$E$3:$N$2548,2,FALSE))</f>
        <v/>
      </c>
      <c r="T1367" s="17" t="str">
        <f>IF(R1367="","",VLOOKUP(R1367,CUSTOMS!$E$3:$N$2548,3,FALSE))</f>
        <v/>
      </c>
      <c r="U1367" s="18" t="str">
        <f t="shared" si="205"/>
        <v/>
      </c>
      <c r="V1367" s="18" t="str">
        <f>IF(R1367="","",VLOOKUP(R1367,CUSTOMS!$E$3:$N$2548,5,FALSE))</f>
        <v/>
      </c>
      <c r="W1367" s="33" t="str">
        <f>IF(R1367="","",VLOOKUP(R1367,CUSTOMS!$E$3:$N$2548,6,FALSE))</f>
        <v/>
      </c>
      <c r="X1367" s="33" t="str">
        <f t="shared" si="206"/>
        <v/>
      </c>
      <c r="Y1367" s="18" t="str">
        <f>IF(R1367="","",VLOOKUP(R1367,CUSTOMS!$E$3:$N$2548,8,FALSE))</f>
        <v/>
      </c>
      <c r="Z1367" s="18" t="str">
        <f>IF(R1367="","",VLOOKUP(R1367,CUSTOMS!$E$3:$N$2548,9,FALSE))</f>
        <v/>
      </c>
      <c r="AA1367" s="18" t="str">
        <f>IF(R1367="","",VLOOKUP(R1367,CUSTOMS!$E$3:$N$2548,10,FALSE))</f>
        <v/>
      </c>
      <c r="AB1367" s="33" t="str">
        <f>IF(R1367="","",VLOOKUP(G1367,WMS!$E$3:$T$3000,15,FALSE))</f>
        <v/>
      </c>
      <c r="AC1367" s="33" t="str">
        <f t="shared" si="207"/>
        <v/>
      </c>
      <c r="AD1367" s="33" t="str">
        <f>IF(S1367="","",VLOOKUP(S1367,海关监管条件!$A$1:$B$3000,2,FALSE))</f>
        <v/>
      </c>
    </row>
    <row r="1368" spans="7:30">
      <c r="G1368" s="17" t="str">
        <f t="shared" si="201"/>
        <v/>
      </c>
      <c r="H1368" s="18" t="str">
        <f>IF(G1368="","",VLOOKUP(G1368,WMS!$E$3:$Q$3000,7,FALSE))</f>
        <v/>
      </c>
      <c r="I1368" s="18" t="str">
        <f>IF(G1368="","",VLOOKUP(G1368,WMS!$E$3:$Q$3000,8,FALSE))</f>
        <v/>
      </c>
      <c r="J1368" s="18" t="str">
        <f>IF(G1368="","",VLOOKUP(G1368,WMS!$E$3:$Q$3000,13,FALSE))</f>
        <v/>
      </c>
      <c r="K1368" s="26" t="str">
        <f t="shared" si="202"/>
        <v/>
      </c>
      <c r="M1368" s="27" t="str">
        <f>IF(G1368="","",VLOOKUP(G1368,WMS!$E$3:$U$3000,7,0)*L1368)</f>
        <v/>
      </c>
      <c r="N1368" s="28" t="str">
        <f>IF(G1368="","",VLOOKUP(G1368,WMS!$E$3:$U$3000,17,0))</f>
        <v/>
      </c>
      <c r="O1368" s="29" t="str">
        <f t="shared" si="203"/>
        <v/>
      </c>
      <c r="P1368" s="29" t="str">
        <f t="shared" si="204"/>
        <v/>
      </c>
      <c r="Q1368" s="26" t="str">
        <f>IF(G1368="","",VLOOKUP(G1368,WMS!$E$3:$G$3000,2,FALSE))</f>
        <v/>
      </c>
      <c r="R1368" s="26" t="str">
        <f>IF(G1368="","",VLOOKUP(G1368,WMS!$E$3:$G$3000,3,FALSE))</f>
        <v/>
      </c>
      <c r="S1368" s="17" t="str">
        <f>IF(R1368="","",VLOOKUP(R1368,CUSTOMS!$E$3:$N$2548,2,FALSE))</f>
        <v/>
      </c>
      <c r="T1368" s="17" t="str">
        <f>IF(R1368="","",VLOOKUP(R1368,CUSTOMS!$E$3:$N$2548,3,FALSE))</f>
        <v/>
      </c>
      <c r="U1368" s="18" t="str">
        <f t="shared" si="205"/>
        <v/>
      </c>
      <c r="V1368" s="18" t="str">
        <f>IF(R1368="","",VLOOKUP(R1368,CUSTOMS!$E$3:$N$2548,5,FALSE))</f>
        <v/>
      </c>
      <c r="W1368" s="33" t="str">
        <f>IF(R1368="","",VLOOKUP(R1368,CUSTOMS!$E$3:$N$2548,6,FALSE))</f>
        <v/>
      </c>
      <c r="X1368" s="33" t="str">
        <f t="shared" si="206"/>
        <v/>
      </c>
      <c r="Y1368" s="18" t="str">
        <f>IF(R1368="","",VLOOKUP(R1368,CUSTOMS!$E$3:$N$2548,8,FALSE))</f>
        <v/>
      </c>
      <c r="Z1368" s="18" t="str">
        <f>IF(R1368="","",VLOOKUP(R1368,CUSTOMS!$E$3:$N$2548,9,FALSE))</f>
        <v/>
      </c>
      <c r="AA1368" s="18" t="str">
        <f>IF(R1368="","",VLOOKUP(R1368,CUSTOMS!$E$3:$N$2548,10,FALSE))</f>
        <v/>
      </c>
      <c r="AB1368" s="33" t="str">
        <f>IF(R1368="","",VLOOKUP(G1368,WMS!$E$3:$T$3000,15,FALSE))</f>
        <v/>
      </c>
      <c r="AC1368" s="33" t="str">
        <f t="shared" si="207"/>
        <v/>
      </c>
      <c r="AD1368" s="33" t="str">
        <f>IF(S1368="","",VLOOKUP(S1368,海关监管条件!$A$1:$B$3000,2,FALSE))</f>
        <v/>
      </c>
    </row>
    <row r="1369" spans="7:30">
      <c r="G1369" s="17" t="str">
        <f t="shared" si="201"/>
        <v/>
      </c>
      <c r="H1369" s="18" t="str">
        <f>IF(G1369="","",VLOOKUP(G1369,WMS!$E$3:$Q$3000,7,FALSE))</f>
        <v/>
      </c>
      <c r="I1369" s="18" t="str">
        <f>IF(G1369="","",VLOOKUP(G1369,WMS!$E$3:$Q$3000,8,FALSE))</f>
        <v/>
      </c>
      <c r="J1369" s="18" t="str">
        <f>IF(G1369="","",VLOOKUP(G1369,WMS!$E$3:$Q$3000,13,FALSE))</f>
        <v/>
      </c>
      <c r="K1369" s="26" t="str">
        <f t="shared" si="202"/>
        <v/>
      </c>
      <c r="M1369" s="27" t="str">
        <f>IF(G1369="","",VLOOKUP(G1369,WMS!$E$3:$U$3000,7,0)*L1369)</f>
        <v/>
      </c>
      <c r="N1369" s="28" t="str">
        <f>IF(G1369="","",VLOOKUP(G1369,WMS!$E$3:$U$3000,17,0))</f>
        <v/>
      </c>
      <c r="O1369" s="29" t="str">
        <f t="shared" si="203"/>
        <v/>
      </c>
      <c r="P1369" s="29" t="str">
        <f t="shared" si="204"/>
        <v/>
      </c>
      <c r="Q1369" s="26" t="str">
        <f>IF(G1369="","",VLOOKUP(G1369,WMS!$E$3:$G$3000,2,FALSE))</f>
        <v/>
      </c>
      <c r="R1369" s="26" t="str">
        <f>IF(G1369="","",VLOOKUP(G1369,WMS!$E$3:$G$3000,3,FALSE))</f>
        <v/>
      </c>
      <c r="S1369" s="17" t="str">
        <f>IF(R1369="","",VLOOKUP(R1369,CUSTOMS!$E$3:$N$2548,2,FALSE))</f>
        <v/>
      </c>
      <c r="T1369" s="17" t="str">
        <f>IF(R1369="","",VLOOKUP(R1369,CUSTOMS!$E$3:$N$2548,3,FALSE))</f>
        <v/>
      </c>
      <c r="U1369" s="18" t="str">
        <f t="shared" si="205"/>
        <v/>
      </c>
      <c r="V1369" s="18" t="str">
        <f>IF(R1369="","",VLOOKUP(R1369,CUSTOMS!$E$3:$N$2548,5,FALSE))</f>
        <v/>
      </c>
      <c r="W1369" s="33" t="str">
        <f>IF(R1369="","",VLOOKUP(R1369,CUSTOMS!$E$3:$N$2548,6,FALSE))</f>
        <v/>
      </c>
      <c r="X1369" s="33" t="str">
        <f t="shared" si="206"/>
        <v/>
      </c>
      <c r="Y1369" s="18" t="str">
        <f>IF(R1369="","",VLOOKUP(R1369,CUSTOMS!$E$3:$N$2548,8,FALSE))</f>
        <v/>
      </c>
      <c r="Z1369" s="18" t="str">
        <f>IF(R1369="","",VLOOKUP(R1369,CUSTOMS!$E$3:$N$2548,9,FALSE))</f>
        <v/>
      </c>
      <c r="AA1369" s="18" t="str">
        <f>IF(R1369="","",VLOOKUP(R1369,CUSTOMS!$E$3:$N$2548,10,FALSE))</f>
        <v/>
      </c>
      <c r="AB1369" s="33" t="str">
        <f>IF(R1369="","",VLOOKUP(G1369,WMS!$E$3:$T$3000,15,FALSE))</f>
        <v/>
      </c>
      <c r="AC1369" s="33" t="str">
        <f t="shared" si="207"/>
        <v/>
      </c>
      <c r="AD1369" s="33" t="str">
        <f>IF(S1369="","",VLOOKUP(S1369,海关监管条件!$A$1:$B$3000,2,FALSE))</f>
        <v/>
      </c>
    </row>
    <row r="1370" spans="7:30">
      <c r="G1370" s="17" t="str">
        <f t="shared" si="201"/>
        <v/>
      </c>
      <c r="H1370" s="18" t="str">
        <f>IF(G1370="","",VLOOKUP(G1370,WMS!$E$3:$Q$3000,7,FALSE))</f>
        <v/>
      </c>
      <c r="I1370" s="18" t="str">
        <f>IF(G1370="","",VLOOKUP(G1370,WMS!$E$3:$Q$3000,8,FALSE))</f>
        <v/>
      </c>
      <c r="J1370" s="18" t="str">
        <f>IF(G1370="","",VLOOKUP(G1370,WMS!$E$3:$Q$3000,13,FALSE))</f>
        <v/>
      </c>
      <c r="K1370" s="26" t="str">
        <f t="shared" si="202"/>
        <v/>
      </c>
      <c r="M1370" s="27" t="str">
        <f>IF(G1370="","",VLOOKUP(G1370,WMS!$E$3:$U$3000,7,0)*L1370)</f>
        <v/>
      </c>
      <c r="N1370" s="28" t="str">
        <f>IF(G1370="","",VLOOKUP(G1370,WMS!$E$3:$U$3000,17,0))</f>
        <v/>
      </c>
      <c r="O1370" s="29" t="str">
        <f t="shared" si="203"/>
        <v/>
      </c>
      <c r="P1370" s="29" t="str">
        <f t="shared" si="204"/>
        <v/>
      </c>
      <c r="Q1370" s="26" t="str">
        <f>IF(G1370="","",VLOOKUP(G1370,WMS!$E$3:$G$3000,2,FALSE))</f>
        <v/>
      </c>
      <c r="R1370" s="26" t="str">
        <f>IF(G1370="","",VLOOKUP(G1370,WMS!$E$3:$G$3000,3,FALSE))</f>
        <v/>
      </c>
      <c r="S1370" s="17" t="str">
        <f>IF(R1370="","",VLOOKUP(R1370,CUSTOMS!$E$3:$N$2548,2,FALSE))</f>
        <v/>
      </c>
      <c r="T1370" s="17" t="str">
        <f>IF(R1370="","",VLOOKUP(R1370,CUSTOMS!$E$3:$N$2548,3,FALSE))</f>
        <v/>
      </c>
      <c r="U1370" s="18" t="str">
        <f t="shared" si="205"/>
        <v/>
      </c>
      <c r="V1370" s="18" t="str">
        <f>IF(R1370="","",VLOOKUP(R1370,CUSTOMS!$E$3:$N$2548,5,FALSE))</f>
        <v/>
      </c>
      <c r="W1370" s="33" t="str">
        <f>IF(R1370="","",VLOOKUP(R1370,CUSTOMS!$E$3:$N$2548,6,FALSE))</f>
        <v/>
      </c>
      <c r="X1370" s="33" t="str">
        <f t="shared" si="206"/>
        <v/>
      </c>
      <c r="Y1370" s="18" t="str">
        <f>IF(R1370="","",VLOOKUP(R1370,CUSTOMS!$E$3:$N$2548,8,FALSE))</f>
        <v/>
      </c>
      <c r="Z1370" s="18" t="str">
        <f>IF(R1370="","",VLOOKUP(R1370,CUSTOMS!$E$3:$N$2548,9,FALSE))</f>
        <v/>
      </c>
      <c r="AA1370" s="18" t="str">
        <f>IF(R1370="","",VLOOKUP(R1370,CUSTOMS!$E$3:$N$2548,10,FALSE))</f>
        <v/>
      </c>
      <c r="AB1370" s="33" t="str">
        <f>IF(R1370="","",VLOOKUP(G1370,WMS!$E$3:$T$3000,15,FALSE))</f>
        <v/>
      </c>
      <c r="AC1370" s="33" t="str">
        <f t="shared" si="207"/>
        <v/>
      </c>
      <c r="AD1370" s="33" t="str">
        <f>IF(S1370="","",VLOOKUP(S1370,海关监管条件!$A$1:$B$3000,2,FALSE))</f>
        <v/>
      </c>
    </row>
    <row r="1371" spans="7:30">
      <c r="G1371" s="17" t="str">
        <f t="shared" si="201"/>
        <v/>
      </c>
      <c r="H1371" s="18" t="str">
        <f>IF(G1371="","",VLOOKUP(G1371,WMS!$E$3:$Q$3000,7,FALSE))</f>
        <v/>
      </c>
      <c r="I1371" s="18" t="str">
        <f>IF(G1371="","",VLOOKUP(G1371,WMS!$E$3:$Q$3000,8,FALSE))</f>
        <v/>
      </c>
      <c r="J1371" s="18" t="str">
        <f>IF(G1371="","",VLOOKUP(G1371,WMS!$E$3:$Q$3000,13,FALSE))</f>
        <v/>
      </c>
      <c r="K1371" s="26" t="str">
        <f t="shared" si="202"/>
        <v/>
      </c>
      <c r="M1371" s="27" t="str">
        <f>IF(G1371="","",VLOOKUP(G1371,WMS!$E$3:$U$3000,7,0)*L1371)</f>
        <v/>
      </c>
      <c r="N1371" s="28" t="str">
        <f>IF(G1371="","",VLOOKUP(G1371,WMS!$E$3:$U$3000,17,0))</f>
        <v/>
      </c>
      <c r="O1371" s="29" t="str">
        <f t="shared" si="203"/>
        <v/>
      </c>
      <c r="P1371" s="29" t="str">
        <f t="shared" si="204"/>
        <v/>
      </c>
      <c r="Q1371" s="26" t="str">
        <f>IF(G1371="","",VLOOKUP(G1371,WMS!$E$3:$G$3000,2,FALSE))</f>
        <v/>
      </c>
      <c r="R1371" s="26" t="str">
        <f>IF(G1371="","",VLOOKUP(G1371,WMS!$E$3:$G$3000,3,FALSE))</f>
        <v/>
      </c>
      <c r="S1371" s="17" t="str">
        <f>IF(R1371="","",VLOOKUP(R1371,CUSTOMS!$E$3:$N$2548,2,FALSE))</f>
        <v/>
      </c>
      <c r="T1371" s="17" t="str">
        <f>IF(R1371="","",VLOOKUP(R1371,CUSTOMS!$E$3:$N$2548,3,FALSE))</f>
        <v/>
      </c>
      <c r="U1371" s="18" t="str">
        <f t="shared" si="205"/>
        <v/>
      </c>
      <c r="V1371" s="18" t="str">
        <f>IF(R1371="","",VLOOKUP(R1371,CUSTOMS!$E$3:$N$2548,5,FALSE))</f>
        <v/>
      </c>
      <c r="W1371" s="33" t="str">
        <f>IF(R1371="","",VLOOKUP(R1371,CUSTOMS!$E$3:$N$2548,6,FALSE))</f>
        <v/>
      </c>
      <c r="X1371" s="33" t="str">
        <f t="shared" si="206"/>
        <v/>
      </c>
      <c r="Y1371" s="18" t="str">
        <f>IF(R1371="","",VLOOKUP(R1371,CUSTOMS!$E$3:$N$2548,8,FALSE))</f>
        <v/>
      </c>
      <c r="Z1371" s="18" t="str">
        <f>IF(R1371="","",VLOOKUP(R1371,CUSTOMS!$E$3:$N$2548,9,FALSE))</f>
        <v/>
      </c>
      <c r="AA1371" s="18" t="str">
        <f>IF(R1371="","",VLOOKUP(R1371,CUSTOMS!$E$3:$N$2548,10,FALSE))</f>
        <v/>
      </c>
      <c r="AB1371" s="33" t="str">
        <f>IF(R1371="","",VLOOKUP(G1371,WMS!$E$3:$T$3000,15,FALSE))</f>
        <v/>
      </c>
      <c r="AC1371" s="33" t="str">
        <f t="shared" si="207"/>
        <v/>
      </c>
      <c r="AD1371" s="33" t="str">
        <f>IF(S1371="","",VLOOKUP(S1371,海关监管条件!$A$1:$B$3000,2,FALSE))</f>
        <v/>
      </c>
    </row>
    <row r="1372" spans="7:30">
      <c r="G1372" s="17" t="str">
        <f t="shared" si="201"/>
        <v/>
      </c>
      <c r="H1372" s="18" t="str">
        <f>IF(G1372="","",VLOOKUP(G1372,WMS!$E$3:$Q$3000,7,FALSE))</f>
        <v/>
      </c>
      <c r="I1372" s="18" t="str">
        <f>IF(G1372="","",VLOOKUP(G1372,WMS!$E$3:$Q$3000,8,FALSE))</f>
        <v/>
      </c>
      <c r="J1372" s="18" t="str">
        <f>IF(G1372="","",VLOOKUP(G1372,WMS!$E$3:$Q$3000,13,FALSE))</f>
        <v/>
      </c>
      <c r="K1372" s="26" t="str">
        <f t="shared" si="202"/>
        <v/>
      </c>
      <c r="M1372" s="27" t="str">
        <f>IF(G1372="","",VLOOKUP(G1372,WMS!$E$3:$U$3000,7,0)*L1372)</f>
        <v/>
      </c>
      <c r="N1372" s="28" t="str">
        <f>IF(G1372="","",VLOOKUP(G1372,WMS!$E$3:$U$3000,17,0))</f>
        <v/>
      </c>
      <c r="O1372" s="29" t="str">
        <f t="shared" si="203"/>
        <v/>
      </c>
      <c r="P1372" s="29" t="str">
        <f t="shared" si="204"/>
        <v/>
      </c>
      <c r="Q1372" s="26" t="str">
        <f>IF(G1372="","",VLOOKUP(G1372,WMS!$E$3:$G$3000,2,FALSE))</f>
        <v/>
      </c>
      <c r="R1372" s="26" t="str">
        <f>IF(G1372="","",VLOOKUP(G1372,WMS!$E$3:$G$3000,3,FALSE))</f>
        <v/>
      </c>
      <c r="S1372" s="17" t="str">
        <f>IF(R1372="","",VLOOKUP(R1372,CUSTOMS!$E$3:$N$2548,2,FALSE))</f>
        <v/>
      </c>
      <c r="T1372" s="17" t="str">
        <f>IF(R1372="","",VLOOKUP(R1372,CUSTOMS!$E$3:$N$2548,3,FALSE))</f>
        <v/>
      </c>
      <c r="U1372" s="18" t="str">
        <f t="shared" si="205"/>
        <v/>
      </c>
      <c r="V1372" s="18" t="str">
        <f>IF(R1372="","",VLOOKUP(R1372,CUSTOMS!$E$3:$N$2548,5,FALSE))</f>
        <v/>
      </c>
      <c r="W1372" s="33" t="str">
        <f>IF(R1372="","",VLOOKUP(R1372,CUSTOMS!$E$3:$N$2548,6,FALSE))</f>
        <v/>
      </c>
      <c r="X1372" s="33" t="str">
        <f t="shared" si="206"/>
        <v/>
      </c>
      <c r="Y1372" s="18" t="str">
        <f>IF(R1372="","",VLOOKUP(R1372,CUSTOMS!$E$3:$N$2548,8,FALSE))</f>
        <v/>
      </c>
      <c r="Z1372" s="18" t="str">
        <f>IF(R1372="","",VLOOKUP(R1372,CUSTOMS!$E$3:$N$2548,9,FALSE))</f>
        <v/>
      </c>
      <c r="AA1372" s="18" t="str">
        <f>IF(R1372="","",VLOOKUP(R1372,CUSTOMS!$E$3:$N$2548,10,FALSE))</f>
        <v/>
      </c>
      <c r="AB1372" s="33" t="str">
        <f>IF(R1372="","",VLOOKUP(G1372,WMS!$E$3:$T$3000,15,FALSE))</f>
        <v/>
      </c>
      <c r="AC1372" s="33" t="str">
        <f t="shared" si="207"/>
        <v/>
      </c>
      <c r="AD1372" s="33" t="str">
        <f>IF(S1372="","",VLOOKUP(S1372,海关监管条件!$A$1:$B$3000,2,FALSE))</f>
        <v/>
      </c>
    </row>
    <row r="1373" spans="7:30">
      <c r="G1373" s="17" t="str">
        <f t="shared" si="201"/>
        <v/>
      </c>
      <c r="H1373" s="18" t="str">
        <f>IF(G1373="","",VLOOKUP(G1373,WMS!$E$3:$Q$3000,7,FALSE))</f>
        <v/>
      </c>
      <c r="I1373" s="18" t="str">
        <f>IF(G1373="","",VLOOKUP(G1373,WMS!$E$3:$Q$3000,8,FALSE))</f>
        <v/>
      </c>
      <c r="J1373" s="18" t="str">
        <f>IF(G1373="","",VLOOKUP(G1373,WMS!$E$3:$Q$3000,13,FALSE))</f>
        <v/>
      </c>
      <c r="K1373" s="26" t="str">
        <f t="shared" si="202"/>
        <v/>
      </c>
      <c r="M1373" s="27" t="str">
        <f>IF(G1373="","",VLOOKUP(G1373,WMS!$E$3:$U$3000,7,0)*L1373)</f>
        <v/>
      </c>
      <c r="N1373" s="28" t="str">
        <f>IF(G1373="","",VLOOKUP(G1373,WMS!$E$3:$U$3000,17,0))</f>
        <v/>
      </c>
      <c r="O1373" s="29" t="str">
        <f t="shared" si="203"/>
        <v/>
      </c>
      <c r="P1373" s="29" t="str">
        <f t="shared" si="204"/>
        <v/>
      </c>
      <c r="Q1373" s="26" t="str">
        <f>IF(G1373="","",VLOOKUP(G1373,WMS!$E$3:$G$3000,2,FALSE))</f>
        <v/>
      </c>
      <c r="R1373" s="26" t="str">
        <f>IF(G1373="","",VLOOKUP(G1373,WMS!$E$3:$G$3000,3,FALSE))</f>
        <v/>
      </c>
      <c r="S1373" s="17" t="str">
        <f>IF(R1373="","",VLOOKUP(R1373,CUSTOMS!$E$3:$N$2548,2,FALSE))</f>
        <v/>
      </c>
      <c r="T1373" s="17" t="str">
        <f>IF(R1373="","",VLOOKUP(R1373,CUSTOMS!$E$3:$N$2548,3,FALSE))</f>
        <v/>
      </c>
      <c r="U1373" s="18" t="str">
        <f t="shared" si="205"/>
        <v/>
      </c>
      <c r="V1373" s="18" t="str">
        <f>IF(R1373="","",VLOOKUP(R1373,CUSTOMS!$E$3:$N$2548,5,FALSE))</f>
        <v/>
      </c>
      <c r="W1373" s="33" t="str">
        <f>IF(R1373="","",VLOOKUP(R1373,CUSTOMS!$E$3:$N$2548,6,FALSE))</f>
        <v/>
      </c>
      <c r="X1373" s="33" t="str">
        <f t="shared" si="206"/>
        <v/>
      </c>
      <c r="Y1373" s="18" t="str">
        <f>IF(R1373="","",VLOOKUP(R1373,CUSTOMS!$E$3:$N$2548,8,FALSE))</f>
        <v/>
      </c>
      <c r="Z1373" s="18" t="str">
        <f>IF(R1373="","",VLOOKUP(R1373,CUSTOMS!$E$3:$N$2548,9,FALSE))</f>
        <v/>
      </c>
      <c r="AA1373" s="18" t="str">
        <f>IF(R1373="","",VLOOKUP(R1373,CUSTOMS!$E$3:$N$2548,10,FALSE))</f>
        <v/>
      </c>
      <c r="AB1373" s="33" t="str">
        <f>IF(R1373="","",VLOOKUP(G1373,WMS!$E$3:$T$3000,15,FALSE))</f>
        <v/>
      </c>
      <c r="AC1373" s="33" t="str">
        <f t="shared" si="207"/>
        <v/>
      </c>
      <c r="AD1373" s="33" t="str">
        <f>IF(S1373="","",VLOOKUP(S1373,海关监管条件!$A$1:$B$3000,2,FALSE))</f>
        <v/>
      </c>
    </row>
    <row r="1374" spans="7:30">
      <c r="G1374" s="17" t="str">
        <f t="shared" si="201"/>
        <v/>
      </c>
      <c r="H1374" s="18" t="str">
        <f>IF(G1374="","",VLOOKUP(G1374,WMS!$E$3:$Q$3000,7,FALSE))</f>
        <v/>
      </c>
      <c r="I1374" s="18" t="str">
        <f>IF(G1374="","",VLOOKUP(G1374,WMS!$E$3:$Q$3000,8,FALSE))</f>
        <v/>
      </c>
      <c r="J1374" s="18" t="str">
        <f>IF(G1374="","",VLOOKUP(G1374,WMS!$E$3:$Q$3000,13,FALSE))</f>
        <v/>
      </c>
      <c r="K1374" s="26" t="str">
        <f t="shared" si="202"/>
        <v/>
      </c>
      <c r="M1374" s="27" t="str">
        <f>IF(G1374="","",VLOOKUP(G1374,WMS!$E$3:$U$3000,7,0)*L1374)</f>
        <v/>
      </c>
      <c r="N1374" s="28" t="str">
        <f>IF(G1374="","",VLOOKUP(G1374,WMS!$E$3:$U$3000,17,0))</f>
        <v/>
      </c>
      <c r="O1374" s="29" t="str">
        <f t="shared" si="203"/>
        <v/>
      </c>
      <c r="P1374" s="29" t="str">
        <f t="shared" si="204"/>
        <v/>
      </c>
      <c r="Q1374" s="26" t="str">
        <f>IF(G1374="","",VLOOKUP(G1374,WMS!$E$3:$G$3000,2,FALSE))</f>
        <v/>
      </c>
      <c r="R1374" s="26" t="str">
        <f>IF(G1374="","",VLOOKUP(G1374,WMS!$E$3:$G$3000,3,FALSE))</f>
        <v/>
      </c>
      <c r="S1374" s="17" t="str">
        <f>IF(R1374="","",VLOOKUP(R1374,CUSTOMS!$E$3:$N$2548,2,FALSE))</f>
        <v/>
      </c>
      <c r="T1374" s="17" t="str">
        <f>IF(R1374="","",VLOOKUP(R1374,CUSTOMS!$E$3:$N$2548,3,FALSE))</f>
        <v/>
      </c>
      <c r="U1374" s="18" t="str">
        <f t="shared" si="205"/>
        <v/>
      </c>
      <c r="V1374" s="18" t="str">
        <f>IF(R1374="","",VLOOKUP(R1374,CUSTOMS!$E$3:$N$2548,5,FALSE))</f>
        <v/>
      </c>
      <c r="W1374" s="33" t="str">
        <f>IF(R1374="","",VLOOKUP(R1374,CUSTOMS!$E$3:$N$2548,6,FALSE))</f>
        <v/>
      </c>
      <c r="X1374" s="33" t="str">
        <f t="shared" si="206"/>
        <v/>
      </c>
      <c r="Y1374" s="18" t="str">
        <f>IF(R1374="","",VLOOKUP(R1374,CUSTOMS!$E$3:$N$2548,8,FALSE))</f>
        <v/>
      </c>
      <c r="Z1374" s="18" t="str">
        <f>IF(R1374="","",VLOOKUP(R1374,CUSTOMS!$E$3:$N$2548,9,FALSE))</f>
        <v/>
      </c>
      <c r="AA1374" s="18" t="str">
        <f>IF(R1374="","",VLOOKUP(R1374,CUSTOMS!$E$3:$N$2548,10,FALSE))</f>
        <v/>
      </c>
      <c r="AB1374" s="33" t="str">
        <f>IF(R1374="","",VLOOKUP(G1374,WMS!$E$3:$T$3000,15,FALSE))</f>
        <v/>
      </c>
      <c r="AC1374" s="33" t="str">
        <f t="shared" si="207"/>
        <v/>
      </c>
      <c r="AD1374" s="33" t="str">
        <f>IF(S1374="","",VLOOKUP(S1374,海关监管条件!$A$1:$B$3000,2,FALSE))</f>
        <v/>
      </c>
    </row>
    <row r="1375" spans="7:30">
      <c r="G1375" s="17" t="str">
        <f t="shared" si="201"/>
        <v/>
      </c>
      <c r="H1375" s="18" t="str">
        <f>IF(G1375="","",VLOOKUP(G1375,WMS!$E$3:$Q$3000,7,FALSE))</f>
        <v/>
      </c>
      <c r="I1375" s="18" t="str">
        <f>IF(G1375="","",VLOOKUP(G1375,WMS!$E$3:$Q$3000,8,FALSE))</f>
        <v/>
      </c>
      <c r="J1375" s="18" t="str">
        <f>IF(G1375="","",VLOOKUP(G1375,WMS!$E$3:$Q$3000,13,FALSE))</f>
        <v/>
      </c>
      <c r="K1375" s="26" t="str">
        <f t="shared" si="202"/>
        <v/>
      </c>
      <c r="M1375" s="27" t="str">
        <f>IF(G1375="","",VLOOKUP(G1375,WMS!$E$3:$U$3000,7,0)*L1375)</f>
        <v/>
      </c>
      <c r="N1375" s="28" t="str">
        <f>IF(G1375="","",VLOOKUP(G1375,WMS!$E$3:$U$3000,17,0))</f>
        <v/>
      </c>
      <c r="O1375" s="29" t="str">
        <f t="shared" si="203"/>
        <v/>
      </c>
      <c r="P1375" s="29" t="str">
        <f t="shared" si="204"/>
        <v/>
      </c>
      <c r="Q1375" s="26" t="str">
        <f>IF(G1375="","",VLOOKUP(G1375,WMS!$E$3:$G$3000,2,FALSE))</f>
        <v/>
      </c>
      <c r="R1375" s="26" t="str">
        <f>IF(G1375="","",VLOOKUP(G1375,WMS!$E$3:$G$3000,3,FALSE))</f>
        <v/>
      </c>
      <c r="S1375" s="17" t="str">
        <f>IF(R1375="","",VLOOKUP(R1375,CUSTOMS!$E$3:$N$2548,2,FALSE))</f>
        <v/>
      </c>
      <c r="T1375" s="17" t="str">
        <f>IF(R1375="","",VLOOKUP(R1375,CUSTOMS!$E$3:$N$2548,3,FALSE))</f>
        <v/>
      </c>
      <c r="U1375" s="18" t="str">
        <f t="shared" si="205"/>
        <v/>
      </c>
      <c r="V1375" s="18" t="str">
        <f>IF(R1375="","",VLOOKUP(R1375,CUSTOMS!$E$3:$N$2548,5,FALSE))</f>
        <v/>
      </c>
      <c r="W1375" s="33" t="str">
        <f>IF(R1375="","",VLOOKUP(R1375,CUSTOMS!$E$3:$N$2548,6,FALSE))</f>
        <v/>
      </c>
      <c r="X1375" s="33" t="str">
        <f t="shared" si="206"/>
        <v/>
      </c>
      <c r="Y1375" s="18" t="str">
        <f>IF(R1375="","",VLOOKUP(R1375,CUSTOMS!$E$3:$N$2548,8,FALSE))</f>
        <v/>
      </c>
      <c r="Z1375" s="18" t="str">
        <f>IF(R1375="","",VLOOKUP(R1375,CUSTOMS!$E$3:$N$2548,9,FALSE))</f>
        <v/>
      </c>
      <c r="AA1375" s="18" t="str">
        <f>IF(R1375="","",VLOOKUP(R1375,CUSTOMS!$E$3:$N$2548,10,FALSE))</f>
        <v/>
      </c>
      <c r="AB1375" s="33" t="str">
        <f>IF(R1375="","",VLOOKUP(G1375,WMS!$E$3:$T$3000,15,FALSE))</f>
        <v/>
      </c>
      <c r="AC1375" s="33" t="str">
        <f t="shared" si="207"/>
        <v/>
      </c>
      <c r="AD1375" s="33" t="str">
        <f>IF(S1375="","",VLOOKUP(S1375,海关监管条件!$A$1:$B$3000,2,FALSE))</f>
        <v/>
      </c>
    </row>
    <row r="1376" spans="7:30">
      <c r="G1376" s="17" t="str">
        <f t="shared" si="201"/>
        <v/>
      </c>
      <c r="H1376" s="18" t="str">
        <f>IF(G1376="","",VLOOKUP(G1376,WMS!$E$3:$Q$3000,7,FALSE))</f>
        <v/>
      </c>
      <c r="I1376" s="18" t="str">
        <f>IF(G1376="","",VLOOKUP(G1376,WMS!$E$3:$Q$3000,8,FALSE))</f>
        <v/>
      </c>
      <c r="J1376" s="18" t="str">
        <f>IF(G1376="","",VLOOKUP(G1376,WMS!$E$3:$Q$3000,13,FALSE))</f>
        <v/>
      </c>
      <c r="K1376" s="26" t="str">
        <f t="shared" si="202"/>
        <v/>
      </c>
      <c r="M1376" s="27" t="str">
        <f>IF(G1376="","",VLOOKUP(G1376,WMS!$E$3:$U$3000,7,0)*L1376)</f>
        <v/>
      </c>
      <c r="N1376" s="28" t="str">
        <f>IF(G1376="","",VLOOKUP(G1376,WMS!$E$3:$U$3000,17,0))</f>
        <v/>
      </c>
      <c r="O1376" s="29" t="str">
        <f t="shared" si="203"/>
        <v/>
      </c>
      <c r="P1376" s="29" t="str">
        <f t="shared" si="204"/>
        <v/>
      </c>
      <c r="Q1376" s="26" t="str">
        <f>IF(G1376="","",VLOOKUP(G1376,WMS!$E$3:$G$3000,2,FALSE))</f>
        <v/>
      </c>
      <c r="R1376" s="26" t="str">
        <f>IF(G1376="","",VLOOKUP(G1376,WMS!$E$3:$G$3000,3,FALSE))</f>
        <v/>
      </c>
      <c r="S1376" s="17" t="str">
        <f>IF(R1376="","",VLOOKUP(R1376,CUSTOMS!$E$3:$N$2548,2,FALSE))</f>
        <v/>
      </c>
      <c r="T1376" s="17" t="str">
        <f>IF(R1376="","",VLOOKUP(R1376,CUSTOMS!$E$3:$N$2548,3,FALSE))</f>
        <v/>
      </c>
      <c r="U1376" s="18" t="str">
        <f t="shared" si="205"/>
        <v/>
      </c>
      <c r="V1376" s="18" t="str">
        <f>IF(R1376="","",VLOOKUP(R1376,CUSTOMS!$E$3:$N$2548,5,FALSE))</f>
        <v/>
      </c>
      <c r="W1376" s="33" t="str">
        <f>IF(R1376="","",VLOOKUP(R1376,CUSTOMS!$E$3:$N$2548,6,FALSE))</f>
        <v/>
      </c>
      <c r="X1376" s="33" t="str">
        <f t="shared" si="206"/>
        <v/>
      </c>
      <c r="Y1376" s="18" t="str">
        <f>IF(R1376="","",VLOOKUP(R1376,CUSTOMS!$E$3:$N$2548,8,FALSE))</f>
        <v/>
      </c>
      <c r="Z1376" s="18" t="str">
        <f>IF(R1376="","",VLOOKUP(R1376,CUSTOMS!$E$3:$N$2548,9,FALSE))</f>
        <v/>
      </c>
      <c r="AA1376" s="18" t="str">
        <f>IF(R1376="","",VLOOKUP(R1376,CUSTOMS!$E$3:$N$2548,10,FALSE))</f>
        <v/>
      </c>
      <c r="AB1376" s="33" t="str">
        <f>IF(R1376="","",VLOOKUP(G1376,WMS!$E$3:$T$3000,15,FALSE))</f>
        <v/>
      </c>
      <c r="AC1376" s="33" t="str">
        <f t="shared" si="207"/>
        <v/>
      </c>
      <c r="AD1376" s="33" t="str">
        <f>IF(S1376="","",VLOOKUP(S1376,海关监管条件!$A$1:$B$3000,2,FALSE))</f>
        <v/>
      </c>
    </row>
    <row r="1377" spans="7:30">
      <c r="G1377" s="17" t="str">
        <f t="shared" si="201"/>
        <v/>
      </c>
      <c r="H1377" s="18" t="str">
        <f>IF(G1377="","",VLOOKUP(G1377,WMS!$E$3:$Q$3000,7,FALSE))</f>
        <v/>
      </c>
      <c r="I1377" s="18" t="str">
        <f>IF(G1377="","",VLOOKUP(G1377,WMS!$E$3:$Q$3000,8,FALSE))</f>
        <v/>
      </c>
      <c r="J1377" s="18" t="str">
        <f>IF(G1377="","",VLOOKUP(G1377,WMS!$E$3:$Q$3000,13,FALSE))</f>
        <v/>
      </c>
      <c r="K1377" s="26" t="str">
        <f t="shared" si="202"/>
        <v/>
      </c>
      <c r="M1377" s="27" t="str">
        <f>IF(G1377="","",VLOOKUP(G1377,WMS!$E$3:$U$3000,7,0)*L1377)</f>
        <v/>
      </c>
      <c r="N1377" s="28" t="str">
        <f>IF(G1377="","",VLOOKUP(G1377,WMS!$E$3:$U$3000,17,0))</f>
        <v/>
      </c>
      <c r="O1377" s="29" t="str">
        <f t="shared" si="203"/>
        <v/>
      </c>
      <c r="P1377" s="29" t="str">
        <f t="shared" si="204"/>
        <v/>
      </c>
      <c r="Q1377" s="26" t="str">
        <f>IF(G1377="","",VLOOKUP(G1377,WMS!$E$3:$G$3000,2,FALSE))</f>
        <v/>
      </c>
      <c r="R1377" s="26" t="str">
        <f>IF(G1377="","",VLOOKUP(G1377,WMS!$E$3:$G$3000,3,FALSE))</f>
        <v/>
      </c>
      <c r="S1377" s="17" t="str">
        <f>IF(R1377="","",VLOOKUP(R1377,CUSTOMS!$E$3:$N$2548,2,FALSE))</f>
        <v/>
      </c>
      <c r="T1377" s="17" t="str">
        <f>IF(R1377="","",VLOOKUP(R1377,CUSTOMS!$E$3:$N$2548,3,FALSE))</f>
        <v/>
      </c>
      <c r="U1377" s="18" t="str">
        <f t="shared" si="205"/>
        <v/>
      </c>
      <c r="V1377" s="18" t="str">
        <f>IF(R1377="","",VLOOKUP(R1377,CUSTOMS!$E$3:$N$2548,5,FALSE))</f>
        <v/>
      </c>
      <c r="W1377" s="33" t="str">
        <f>IF(R1377="","",VLOOKUP(R1377,CUSTOMS!$E$3:$N$2548,6,FALSE))</f>
        <v/>
      </c>
      <c r="X1377" s="33" t="str">
        <f t="shared" si="206"/>
        <v/>
      </c>
      <c r="Y1377" s="18" t="str">
        <f>IF(R1377="","",VLOOKUP(R1377,CUSTOMS!$E$3:$N$2548,8,FALSE))</f>
        <v/>
      </c>
      <c r="Z1377" s="18" t="str">
        <f>IF(R1377="","",VLOOKUP(R1377,CUSTOMS!$E$3:$N$2548,9,FALSE))</f>
        <v/>
      </c>
      <c r="AA1377" s="18" t="str">
        <f>IF(R1377="","",VLOOKUP(R1377,CUSTOMS!$E$3:$N$2548,10,FALSE))</f>
        <v/>
      </c>
      <c r="AB1377" s="33" t="str">
        <f>IF(R1377="","",VLOOKUP(G1377,WMS!$E$3:$T$3000,15,FALSE))</f>
        <v/>
      </c>
      <c r="AC1377" s="33" t="str">
        <f t="shared" si="207"/>
        <v/>
      </c>
      <c r="AD1377" s="33" t="str">
        <f>IF(S1377="","",VLOOKUP(S1377,海关监管条件!$A$1:$B$3000,2,FALSE))</f>
        <v/>
      </c>
    </row>
    <row r="1378" spans="7:30">
      <c r="G1378" s="17" t="str">
        <f t="shared" si="201"/>
        <v/>
      </c>
      <c r="H1378" s="18" t="str">
        <f>IF(G1378="","",VLOOKUP(G1378,WMS!$E$3:$Q$3000,7,FALSE))</f>
        <v/>
      </c>
      <c r="I1378" s="18" t="str">
        <f>IF(G1378="","",VLOOKUP(G1378,WMS!$E$3:$Q$3000,8,FALSE))</f>
        <v/>
      </c>
      <c r="J1378" s="18" t="str">
        <f>IF(G1378="","",VLOOKUP(G1378,WMS!$E$3:$Q$3000,13,FALSE))</f>
        <v/>
      </c>
      <c r="K1378" s="26" t="str">
        <f t="shared" si="202"/>
        <v/>
      </c>
      <c r="M1378" s="27" t="str">
        <f>IF(G1378="","",VLOOKUP(G1378,WMS!$E$3:$U$3000,7,0)*L1378)</f>
        <v/>
      </c>
      <c r="N1378" s="28" t="str">
        <f>IF(G1378="","",VLOOKUP(G1378,WMS!$E$3:$U$3000,17,0))</f>
        <v/>
      </c>
      <c r="O1378" s="29" t="str">
        <f t="shared" si="203"/>
        <v/>
      </c>
      <c r="P1378" s="29" t="str">
        <f t="shared" si="204"/>
        <v/>
      </c>
      <c r="Q1378" s="26" t="str">
        <f>IF(G1378="","",VLOOKUP(G1378,WMS!$E$3:$G$3000,2,FALSE))</f>
        <v/>
      </c>
      <c r="R1378" s="26" t="str">
        <f>IF(G1378="","",VLOOKUP(G1378,WMS!$E$3:$G$3000,3,FALSE))</f>
        <v/>
      </c>
      <c r="S1378" s="17" t="str">
        <f>IF(R1378="","",VLOOKUP(R1378,CUSTOMS!$E$3:$N$2548,2,FALSE))</f>
        <v/>
      </c>
      <c r="T1378" s="17" t="str">
        <f>IF(R1378="","",VLOOKUP(R1378,CUSTOMS!$E$3:$N$2548,3,FALSE))</f>
        <v/>
      </c>
      <c r="U1378" s="18" t="str">
        <f t="shared" si="205"/>
        <v/>
      </c>
      <c r="V1378" s="18" t="str">
        <f>IF(R1378="","",VLOOKUP(R1378,CUSTOMS!$E$3:$N$2548,5,FALSE))</f>
        <v/>
      </c>
      <c r="W1378" s="33" t="str">
        <f>IF(R1378="","",VLOOKUP(R1378,CUSTOMS!$E$3:$N$2548,6,FALSE))</f>
        <v/>
      </c>
      <c r="X1378" s="33" t="str">
        <f t="shared" si="206"/>
        <v/>
      </c>
      <c r="Y1378" s="18" t="str">
        <f>IF(R1378="","",VLOOKUP(R1378,CUSTOMS!$E$3:$N$2548,8,FALSE))</f>
        <v/>
      </c>
      <c r="Z1378" s="18" t="str">
        <f>IF(R1378="","",VLOOKUP(R1378,CUSTOMS!$E$3:$N$2548,9,FALSE))</f>
        <v/>
      </c>
      <c r="AA1378" s="18" t="str">
        <f>IF(R1378="","",VLOOKUP(R1378,CUSTOMS!$E$3:$N$2548,10,FALSE))</f>
        <v/>
      </c>
      <c r="AB1378" s="33" t="str">
        <f>IF(R1378="","",VLOOKUP(G1378,WMS!$E$3:$T$3000,15,FALSE))</f>
        <v/>
      </c>
      <c r="AC1378" s="33" t="str">
        <f t="shared" si="207"/>
        <v/>
      </c>
      <c r="AD1378" s="33" t="str">
        <f>IF(S1378="","",VLOOKUP(S1378,海关监管条件!$A$1:$B$3000,2,FALSE))</f>
        <v/>
      </c>
    </row>
    <row r="1379" spans="7:30">
      <c r="G1379" s="17" t="str">
        <f t="shared" si="201"/>
        <v/>
      </c>
      <c r="H1379" s="18" t="str">
        <f>IF(G1379="","",VLOOKUP(G1379,WMS!$E$3:$Q$3000,7,FALSE))</f>
        <v/>
      </c>
      <c r="I1379" s="18" t="str">
        <f>IF(G1379="","",VLOOKUP(G1379,WMS!$E$3:$Q$3000,8,FALSE))</f>
        <v/>
      </c>
      <c r="J1379" s="18" t="str">
        <f>IF(G1379="","",VLOOKUP(G1379,WMS!$E$3:$Q$3000,13,FALSE))</f>
        <v/>
      </c>
      <c r="K1379" s="26" t="str">
        <f t="shared" si="202"/>
        <v/>
      </c>
      <c r="M1379" s="27" t="str">
        <f>IF(G1379="","",VLOOKUP(G1379,WMS!$E$3:$U$3000,7,0)*L1379)</f>
        <v/>
      </c>
      <c r="N1379" s="28" t="str">
        <f>IF(G1379="","",VLOOKUP(G1379,WMS!$E$3:$U$3000,17,0))</f>
        <v/>
      </c>
      <c r="O1379" s="29" t="str">
        <f t="shared" si="203"/>
        <v/>
      </c>
      <c r="P1379" s="29" t="str">
        <f t="shared" si="204"/>
        <v/>
      </c>
      <c r="Q1379" s="26" t="str">
        <f>IF(G1379="","",VLOOKUP(G1379,WMS!$E$3:$G$3000,2,FALSE))</f>
        <v/>
      </c>
      <c r="R1379" s="26" t="str">
        <f>IF(G1379="","",VLOOKUP(G1379,WMS!$E$3:$G$3000,3,FALSE))</f>
        <v/>
      </c>
      <c r="S1379" s="17" t="str">
        <f>IF(R1379="","",VLOOKUP(R1379,CUSTOMS!$E$3:$N$2548,2,FALSE))</f>
        <v/>
      </c>
      <c r="T1379" s="17" t="str">
        <f>IF(R1379="","",VLOOKUP(R1379,CUSTOMS!$E$3:$N$2548,3,FALSE))</f>
        <v/>
      </c>
      <c r="U1379" s="18" t="str">
        <f t="shared" si="205"/>
        <v/>
      </c>
      <c r="V1379" s="18" t="str">
        <f>IF(R1379="","",VLOOKUP(R1379,CUSTOMS!$E$3:$N$2548,5,FALSE))</f>
        <v/>
      </c>
      <c r="W1379" s="33" t="str">
        <f>IF(R1379="","",VLOOKUP(R1379,CUSTOMS!$E$3:$N$2548,6,FALSE))</f>
        <v/>
      </c>
      <c r="X1379" s="33" t="str">
        <f t="shared" si="206"/>
        <v/>
      </c>
      <c r="Y1379" s="18" t="str">
        <f>IF(R1379="","",VLOOKUP(R1379,CUSTOMS!$E$3:$N$2548,8,FALSE))</f>
        <v/>
      </c>
      <c r="Z1379" s="18" t="str">
        <f>IF(R1379="","",VLOOKUP(R1379,CUSTOMS!$E$3:$N$2548,9,FALSE))</f>
        <v/>
      </c>
      <c r="AA1379" s="18" t="str">
        <f>IF(R1379="","",VLOOKUP(R1379,CUSTOMS!$E$3:$N$2548,10,FALSE))</f>
        <v/>
      </c>
      <c r="AB1379" s="33" t="str">
        <f>IF(R1379="","",VLOOKUP(G1379,WMS!$E$3:$T$3000,15,FALSE))</f>
        <v/>
      </c>
      <c r="AC1379" s="33" t="str">
        <f t="shared" si="207"/>
        <v/>
      </c>
      <c r="AD1379" s="33" t="str">
        <f>IF(S1379="","",VLOOKUP(S1379,海关监管条件!$A$1:$B$3000,2,FALSE))</f>
        <v/>
      </c>
    </row>
    <row r="1380" spans="7:30">
      <c r="G1380" s="17" t="str">
        <f t="shared" si="201"/>
        <v/>
      </c>
      <c r="H1380" s="18" t="str">
        <f>IF(G1380="","",VLOOKUP(G1380,WMS!$E$3:$Q$3000,7,FALSE))</f>
        <v/>
      </c>
      <c r="I1380" s="18" t="str">
        <f>IF(G1380="","",VLOOKUP(G1380,WMS!$E$3:$Q$3000,8,FALSE))</f>
        <v/>
      </c>
      <c r="J1380" s="18" t="str">
        <f>IF(G1380="","",VLOOKUP(G1380,WMS!$E$3:$Q$3000,13,FALSE))</f>
        <v/>
      </c>
      <c r="K1380" s="26" t="str">
        <f t="shared" si="202"/>
        <v/>
      </c>
      <c r="M1380" s="27" t="str">
        <f>IF(G1380="","",VLOOKUP(G1380,WMS!$E$3:$U$3000,7,0)*L1380)</f>
        <v/>
      </c>
      <c r="N1380" s="28" t="str">
        <f>IF(G1380="","",VLOOKUP(G1380,WMS!$E$3:$U$3000,17,0))</f>
        <v/>
      </c>
      <c r="O1380" s="29" t="str">
        <f t="shared" si="203"/>
        <v/>
      </c>
      <c r="P1380" s="29" t="str">
        <f t="shared" si="204"/>
        <v/>
      </c>
      <c r="Q1380" s="26" t="str">
        <f>IF(G1380="","",VLOOKUP(G1380,WMS!$E$3:$G$3000,2,FALSE))</f>
        <v/>
      </c>
      <c r="R1380" s="26" t="str">
        <f>IF(G1380="","",VLOOKUP(G1380,WMS!$E$3:$G$3000,3,FALSE))</f>
        <v/>
      </c>
      <c r="S1380" s="17" t="str">
        <f>IF(R1380="","",VLOOKUP(R1380,CUSTOMS!$E$3:$N$2548,2,FALSE))</f>
        <v/>
      </c>
      <c r="T1380" s="17" t="str">
        <f>IF(R1380="","",VLOOKUP(R1380,CUSTOMS!$E$3:$N$2548,3,FALSE))</f>
        <v/>
      </c>
      <c r="U1380" s="18" t="str">
        <f t="shared" si="205"/>
        <v/>
      </c>
      <c r="V1380" s="18" t="str">
        <f>IF(R1380="","",VLOOKUP(R1380,CUSTOMS!$E$3:$N$2548,5,FALSE))</f>
        <v/>
      </c>
      <c r="W1380" s="33" t="str">
        <f>IF(R1380="","",VLOOKUP(R1380,CUSTOMS!$E$3:$N$2548,6,FALSE))</f>
        <v/>
      </c>
      <c r="X1380" s="33" t="str">
        <f t="shared" si="206"/>
        <v/>
      </c>
      <c r="Y1380" s="18" t="str">
        <f>IF(R1380="","",VLOOKUP(R1380,CUSTOMS!$E$3:$N$2548,8,FALSE))</f>
        <v/>
      </c>
      <c r="Z1380" s="18" t="str">
        <f>IF(R1380="","",VLOOKUP(R1380,CUSTOMS!$E$3:$N$2548,9,FALSE))</f>
        <v/>
      </c>
      <c r="AA1380" s="18" t="str">
        <f>IF(R1380="","",VLOOKUP(R1380,CUSTOMS!$E$3:$N$2548,10,FALSE))</f>
        <v/>
      </c>
      <c r="AB1380" s="33" t="str">
        <f>IF(R1380="","",VLOOKUP(G1380,WMS!$E$3:$T$3000,15,FALSE))</f>
        <v/>
      </c>
      <c r="AC1380" s="33" t="str">
        <f t="shared" si="207"/>
        <v/>
      </c>
      <c r="AD1380" s="33" t="str">
        <f>IF(S1380="","",VLOOKUP(S1380,海关监管条件!$A$1:$B$3000,2,FALSE))</f>
        <v/>
      </c>
    </row>
    <row r="1381" spans="7:30">
      <c r="G1381" s="17" t="str">
        <f t="shared" si="201"/>
        <v/>
      </c>
      <c r="H1381" s="18" t="str">
        <f>IF(G1381="","",VLOOKUP(G1381,WMS!$E$3:$Q$3000,7,FALSE))</f>
        <v/>
      </c>
      <c r="I1381" s="18" t="str">
        <f>IF(G1381="","",VLOOKUP(G1381,WMS!$E$3:$Q$3000,8,FALSE))</f>
        <v/>
      </c>
      <c r="J1381" s="18" t="str">
        <f>IF(G1381="","",VLOOKUP(G1381,WMS!$E$3:$Q$3000,13,FALSE))</f>
        <v/>
      </c>
      <c r="K1381" s="26" t="str">
        <f t="shared" si="202"/>
        <v/>
      </c>
      <c r="M1381" s="27" t="str">
        <f>IF(G1381="","",VLOOKUP(G1381,WMS!$E$3:$U$3000,7,0)*L1381)</f>
        <v/>
      </c>
      <c r="N1381" s="28" t="str">
        <f>IF(G1381="","",VLOOKUP(G1381,WMS!$E$3:$U$3000,17,0))</f>
        <v/>
      </c>
      <c r="O1381" s="29" t="str">
        <f t="shared" si="203"/>
        <v/>
      </c>
      <c r="P1381" s="29" t="str">
        <f t="shared" si="204"/>
        <v/>
      </c>
      <c r="Q1381" s="26" t="str">
        <f>IF(G1381="","",VLOOKUP(G1381,WMS!$E$3:$G$3000,2,FALSE))</f>
        <v/>
      </c>
      <c r="R1381" s="26" t="str">
        <f>IF(G1381="","",VLOOKUP(G1381,WMS!$E$3:$G$3000,3,FALSE))</f>
        <v/>
      </c>
      <c r="S1381" s="17" t="str">
        <f>IF(R1381="","",VLOOKUP(R1381,CUSTOMS!$E$3:$N$2548,2,FALSE))</f>
        <v/>
      </c>
      <c r="T1381" s="17" t="str">
        <f>IF(R1381="","",VLOOKUP(R1381,CUSTOMS!$E$3:$N$2548,3,FALSE))</f>
        <v/>
      </c>
      <c r="U1381" s="18" t="str">
        <f t="shared" si="205"/>
        <v/>
      </c>
      <c r="V1381" s="18" t="str">
        <f>IF(R1381="","",VLOOKUP(R1381,CUSTOMS!$E$3:$N$2548,5,FALSE))</f>
        <v/>
      </c>
      <c r="W1381" s="33" t="str">
        <f>IF(R1381="","",VLOOKUP(R1381,CUSTOMS!$E$3:$N$2548,6,FALSE))</f>
        <v/>
      </c>
      <c r="X1381" s="33" t="str">
        <f t="shared" si="206"/>
        <v/>
      </c>
      <c r="Y1381" s="18" t="str">
        <f>IF(R1381="","",VLOOKUP(R1381,CUSTOMS!$E$3:$N$2548,8,FALSE))</f>
        <v/>
      </c>
      <c r="Z1381" s="18" t="str">
        <f>IF(R1381="","",VLOOKUP(R1381,CUSTOMS!$E$3:$N$2548,9,FALSE))</f>
        <v/>
      </c>
      <c r="AA1381" s="18" t="str">
        <f>IF(R1381="","",VLOOKUP(R1381,CUSTOMS!$E$3:$N$2548,10,FALSE))</f>
        <v/>
      </c>
      <c r="AB1381" s="33" t="str">
        <f>IF(R1381="","",VLOOKUP(G1381,WMS!$E$3:$T$3000,15,FALSE))</f>
        <v/>
      </c>
      <c r="AC1381" s="33" t="str">
        <f t="shared" si="207"/>
        <v/>
      </c>
      <c r="AD1381" s="33" t="str">
        <f>IF(S1381="","",VLOOKUP(S1381,海关监管条件!$A$1:$B$3000,2,FALSE))</f>
        <v/>
      </c>
    </row>
    <row r="1382" spans="7:30">
      <c r="G1382" s="17" t="str">
        <f t="shared" si="201"/>
        <v/>
      </c>
      <c r="H1382" s="18" t="str">
        <f>IF(G1382="","",VLOOKUP(G1382,WMS!$E$3:$Q$3000,7,FALSE))</f>
        <v/>
      </c>
      <c r="I1382" s="18" t="str">
        <f>IF(G1382="","",VLOOKUP(G1382,WMS!$E$3:$Q$3000,8,FALSE))</f>
        <v/>
      </c>
      <c r="J1382" s="18" t="str">
        <f>IF(G1382="","",VLOOKUP(G1382,WMS!$E$3:$Q$3000,13,FALSE))</f>
        <v/>
      </c>
      <c r="K1382" s="26" t="str">
        <f t="shared" si="202"/>
        <v/>
      </c>
      <c r="M1382" s="27" t="str">
        <f>IF(G1382="","",VLOOKUP(G1382,WMS!$E$3:$U$3000,7,0)*L1382)</f>
        <v/>
      </c>
      <c r="N1382" s="28" t="str">
        <f>IF(G1382="","",VLOOKUP(G1382,WMS!$E$3:$U$3000,17,0))</f>
        <v/>
      </c>
      <c r="O1382" s="29" t="str">
        <f t="shared" si="203"/>
        <v/>
      </c>
      <c r="P1382" s="29" t="str">
        <f t="shared" si="204"/>
        <v/>
      </c>
      <c r="Q1382" s="26" t="str">
        <f>IF(G1382="","",VLOOKUP(G1382,WMS!$E$3:$G$3000,2,FALSE))</f>
        <v/>
      </c>
      <c r="R1382" s="26" t="str">
        <f>IF(G1382="","",VLOOKUP(G1382,WMS!$E$3:$G$3000,3,FALSE))</f>
        <v/>
      </c>
      <c r="S1382" s="17" t="str">
        <f>IF(R1382="","",VLOOKUP(R1382,CUSTOMS!$E$3:$N$2548,2,FALSE))</f>
        <v/>
      </c>
      <c r="T1382" s="17" t="str">
        <f>IF(R1382="","",VLOOKUP(R1382,CUSTOMS!$E$3:$N$2548,3,FALSE))</f>
        <v/>
      </c>
      <c r="U1382" s="18" t="str">
        <f t="shared" si="205"/>
        <v/>
      </c>
      <c r="V1382" s="18" t="str">
        <f>IF(R1382="","",VLOOKUP(R1382,CUSTOMS!$E$3:$N$2548,5,FALSE))</f>
        <v/>
      </c>
      <c r="W1382" s="33" t="str">
        <f>IF(R1382="","",VLOOKUP(R1382,CUSTOMS!$E$3:$N$2548,6,FALSE))</f>
        <v/>
      </c>
      <c r="X1382" s="33" t="str">
        <f t="shared" si="206"/>
        <v/>
      </c>
      <c r="Y1382" s="18" t="str">
        <f>IF(R1382="","",VLOOKUP(R1382,CUSTOMS!$E$3:$N$2548,8,FALSE))</f>
        <v/>
      </c>
      <c r="Z1382" s="18" t="str">
        <f>IF(R1382="","",VLOOKUP(R1382,CUSTOMS!$E$3:$N$2548,9,FALSE))</f>
        <v/>
      </c>
      <c r="AA1382" s="18" t="str">
        <f>IF(R1382="","",VLOOKUP(R1382,CUSTOMS!$E$3:$N$2548,10,FALSE))</f>
        <v/>
      </c>
      <c r="AB1382" s="33" t="str">
        <f>IF(R1382="","",VLOOKUP(G1382,WMS!$E$3:$T$3000,15,FALSE))</f>
        <v/>
      </c>
      <c r="AC1382" s="33" t="str">
        <f t="shared" si="207"/>
        <v/>
      </c>
      <c r="AD1382" s="33" t="str">
        <f>IF(S1382="","",VLOOKUP(S1382,海关监管条件!$A$1:$B$3000,2,FALSE))</f>
        <v/>
      </c>
    </row>
    <row r="1383" spans="7:30">
      <c r="G1383" s="17" t="str">
        <f t="shared" si="201"/>
        <v/>
      </c>
      <c r="H1383" s="18" t="str">
        <f>IF(G1383="","",VLOOKUP(G1383,WMS!$E$3:$Q$3000,7,FALSE))</f>
        <v/>
      </c>
      <c r="I1383" s="18" t="str">
        <f>IF(G1383="","",VLOOKUP(G1383,WMS!$E$3:$Q$3000,8,FALSE))</f>
        <v/>
      </c>
      <c r="J1383" s="18" t="str">
        <f>IF(G1383="","",VLOOKUP(G1383,WMS!$E$3:$Q$3000,13,FALSE))</f>
        <v/>
      </c>
      <c r="K1383" s="26" t="str">
        <f t="shared" si="202"/>
        <v/>
      </c>
      <c r="M1383" s="27" t="str">
        <f>IF(G1383="","",VLOOKUP(G1383,WMS!$E$3:$U$3000,7,0)*L1383)</f>
        <v/>
      </c>
      <c r="N1383" s="28" t="str">
        <f>IF(G1383="","",VLOOKUP(G1383,WMS!$E$3:$U$3000,17,0))</f>
        <v/>
      </c>
      <c r="O1383" s="29" t="str">
        <f t="shared" si="203"/>
        <v/>
      </c>
      <c r="P1383" s="29" t="str">
        <f t="shared" si="204"/>
        <v/>
      </c>
      <c r="Q1383" s="26" t="str">
        <f>IF(G1383="","",VLOOKUP(G1383,WMS!$E$3:$G$3000,2,FALSE))</f>
        <v/>
      </c>
      <c r="R1383" s="26" t="str">
        <f>IF(G1383="","",VLOOKUP(G1383,WMS!$E$3:$G$3000,3,FALSE))</f>
        <v/>
      </c>
      <c r="S1383" s="17" t="str">
        <f>IF(R1383="","",VLOOKUP(R1383,CUSTOMS!$E$3:$N$2548,2,FALSE))</f>
        <v/>
      </c>
      <c r="T1383" s="17" t="str">
        <f>IF(R1383="","",VLOOKUP(R1383,CUSTOMS!$E$3:$N$2548,3,FALSE))</f>
        <v/>
      </c>
      <c r="U1383" s="18" t="str">
        <f t="shared" si="205"/>
        <v/>
      </c>
      <c r="V1383" s="18" t="str">
        <f>IF(R1383="","",VLOOKUP(R1383,CUSTOMS!$E$3:$N$2548,5,FALSE))</f>
        <v/>
      </c>
      <c r="W1383" s="33" t="str">
        <f>IF(R1383="","",VLOOKUP(R1383,CUSTOMS!$E$3:$N$2548,6,FALSE))</f>
        <v/>
      </c>
      <c r="X1383" s="33" t="str">
        <f t="shared" si="206"/>
        <v/>
      </c>
      <c r="Y1383" s="18" t="str">
        <f>IF(R1383="","",VLOOKUP(R1383,CUSTOMS!$E$3:$N$2548,8,FALSE))</f>
        <v/>
      </c>
      <c r="Z1383" s="18" t="str">
        <f>IF(R1383="","",VLOOKUP(R1383,CUSTOMS!$E$3:$N$2548,9,FALSE))</f>
        <v/>
      </c>
      <c r="AA1383" s="18" t="str">
        <f>IF(R1383="","",VLOOKUP(R1383,CUSTOMS!$E$3:$N$2548,10,FALSE))</f>
        <v/>
      </c>
      <c r="AB1383" s="33" t="str">
        <f>IF(R1383="","",VLOOKUP(G1383,WMS!$E$3:$T$3000,15,FALSE))</f>
        <v/>
      </c>
      <c r="AC1383" s="33" t="str">
        <f t="shared" si="207"/>
        <v/>
      </c>
      <c r="AD1383" s="33" t="str">
        <f>IF(S1383="","",VLOOKUP(S1383,海关监管条件!$A$1:$B$3000,2,FALSE))</f>
        <v/>
      </c>
    </row>
    <row r="1384" spans="7:30">
      <c r="G1384" s="17" t="str">
        <f t="shared" si="201"/>
        <v/>
      </c>
      <c r="H1384" s="18" t="str">
        <f>IF(G1384="","",VLOOKUP(G1384,WMS!$E$3:$Q$3000,7,FALSE))</f>
        <v/>
      </c>
      <c r="I1384" s="18" t="str">
        <f>IF(G1384="","",VLOOKUP(G1384,WMS!$E$3:$Q$3000,8,FALSE))</f>
        <v/>
      </c>
      <c r="J1384" s="18" t="str">
        <f>IF(G1384="","",VLOOKUP(G1384,WMS!$E$3:$Q$3000,13,FALSE))</f>
        <v/>
      </c>
      <c r="K1384" s="26" t="str">
        <f t="shared" si="202"/>
        <v/>
      </c>
      <c r="M1384" s="27" t="str">
        <f>IF(G1384="","",VLOOKUP(G1384,WMS!$E$3:$U$3000,7,0)*L1384)</f>
        <v/>
      </c>
      <c r="N1384" s="28" t="str">
        <f>IF(G1384="","",VLOOKUP(G1384,WMS!$E$3:$U$3000,17,0))</f>
        <v/>
      </c>
      <c r="O1384" s="29" t="str">
        <f t="shared" si="203"/>
        <v/>
      </c>
      <c r="P1384" s="29" t="str">
        <f t="shared" si="204"/>
        <v/>
      </c>
      <c r="Q1384" s="26" t="str">
        <f>IF(G1384="","",VLOOKUP(G1384,WMS!$E$3:$G$3000,2,FALSE))</f>
        <v/>
      </c>
      <c r="R1384" s="26" t="str">
        <f>IF(G1384="","",VLOOKUP(G1384,WMS!$E$3:$G$3000,3,FALSE))</f>
        <v/>
      </c>
      <c r="S1384" s="17" t="str">
        <f>IF(R1384="","",VLOOKUP(R1384,CUSTOMS!$E$3:$N$2548,2,FALSE))</f>
        <v/>
      </c>
      <c r="T1384" s="17" t="str">
        <f>IF(R1384="","",VLOOKUP(R1384,CUSTOMS!$E$3:$N$2548,3,FALSE))</f>
        <v/>
      </c>
      <c r="U1384" s="18" t="str">
        <f t="shared" si="205"/>
        <v/>
      </c>
      <c r="V1384" s="18" t="str">
        <f>IF(R1384="","",VLOOKUP(R1384,CUSTOMS!$E$3:$N$2548,5,FALSE))</f>
        <v/>
      </c>
      <c r="W1384" s="33" t="str">
        <f>IF(R1384="","",VLOOKUP(R1384,CUSTOMS!$E$3:$N$2548,6,FALSE))</f>
        <v/>
      </c>
      <c r="X1384" s="33" t="str">
        <f t="shared" si="206"/>
        <v/>
      </c>
      <c r="Y1384" s="18" t="str">
        <f>IF(R1384="","",VLOOKUP(R1384,CUSTOMS!$E$3:$N$2548,8,FALSE))</f>
        <v/>
      </c>
      <c r="Z1384" s="18" t="str">
        <f>IF(R1384="","",VLOOKUP(R1384,CUSTOMS!$E$3:$N$2548,9,FALSE))</f>
        <v/>
      </c>
      <c r="AA1384" s="18" t="str">
        <f>IF(R1384="","",VLOOKUP(R1384,CUSTOMS!$E$3:$N$2548,10,FALSE))</f>
        <v/>
      </c>
      <c r="AB1384" s="33" t="str">
        <f>IF(R1384="","",VLOOKUP(G1384,WMS!$E$3:$T$3000,15,FALSE))</f>
        <v/>
      </c>
      <c r="AC1384" s="33" t="str">
        <f t="shared" si="207"/>
        <v/>
      </c>
      <c r="AD1384" s="33" t="str">
        <f>IF(S1384="","",VLOOKUP(S1384,海关监管条件!$A$1:$B$3000,2,FALSE))</f>
        <v/>
      </c>
    </row>
    <row r="1385" spans="7:30">
      <c r="G1385" s="17" t="str">
        <f t="shared" si="201"/>
        <v/>
      </c>
      <c r="H1385" s="18" t="str">
        <f>IF(G1385="","",VLOOKUP(G1385,WMS!$E$3:$Q$3000,7,FALSE))</f>
        <v/>
      </c>
      <c r="I1385" s="18" t="str">
        <f>IF(G1385="","",VLOOKUP(G1385,WMS!$E$3:$Q$3000,8,FALSE))</f>
        <v/>
      </c>
      <c r="J1385" s="18" t="str">
        <f>IF(G1385="","",VLOOKUP(G1385,WMS!$E$3:$Q$3000,13,FALSE))</f>
        <v/>
      </c>
      <c r="K1385" s="26" t="str">
        <f t="shared" si="202"/>
        <v/>
      </c>
      <c r="M1385" s="27" t="str">
        <f>IF(G1385="","",VLOOKUP(G1385,WMS!$E$3:$U$3000,7,0)*L1385)</f>
        <v/>
      </c>
      <c r="N1385" s="28" t="str">
        <f>IF(G1385="","",VLOOKUP(G1385,WMS!$E$3:$U$3000,17,0))</f>
        <v/>
      </c>
      <c r="O1385" s="29" t="str">
        <f t="shared" si="203"/>
        <v/>
      </c>
      <c r="P1385" s="29" t="str">
        <f t="shared" si="204"/>
        <v/>
      </c>
      <c r="Q1385" s="26" t="str">
        <f>IF(G1385="","",VLOOKUP(G1385,WMS!$E$3:$G$3000,2,FALSE))</f>
        <v/>
      </c>
      <c r="R1385" s="26" t="str">
        <f>IF(G1385="","",VLOOKUP(G1385,WMS!$E$3:$G$3000,3,FALSE))</f>
        <v/>
      </c>
      <c r="S1385" s="17" t="str">
        <f>IF(R1385="","",VLOOKUP(R1385,CUSTOMS!$E$3:$N$2548,2,FALSE))</f>
        <v/>
      </c>
      <c r="T1385" s="17" t="str">
        <f>IF(R1385="","",VLOOKUP(R1385,CUSTOMS!$E$3:$N$2548,3,FALSE))</f>
        <v/>
      </c>
      <c r="U1385" s="18" t="str">
        <f t="shared" si="205"/>
        <v/>
      </c>
      <c r="V1385" s="18" t="str">
        <f>IF(R1385="","",VLOOKUP(R1385,CUSTOMS!$E$3:$N$2548,5,FALSE))</f>
        <v/>
      </c>
      <c r="W1385" s="33" t="str">
        <f>IF(R1385="","",VLOOKUP(R1385,CUSTOMS!$E$3:$N$2548,6,FALSE))</f>
        <v/>
      </c>
      <c r="X1385" s="33" t="str">
        <f t="shared" si="206"/>
        <v/>
      </c>
      <c r="Y1385" s="18" t="str">
        <f>IF(R1385="","",VLOOKUP(R1385,CUSTOMS!$E$3:$N$2548,8,FALSE))</f>
        <v/>
      </c>
      <c r="Z1385" s="18" t="str">
        <f>IF(R1385="","",VLOOKUP(R1385,CUSTOMS!$E$3:$N$2548,9,FALSE))</f>
        <v/>
      </c>
      <c r="AA1385" s="18" t="str">
        <f>IF(R1385="","",VLOOKUP(R1385,CUSTOMS!$E$3:$N$2548,10,FALSE))</f>
        <v/>
      </c>
      <c r="AB1385" s="33" t="str">
        <f>IF(R1385="","",VLOOKUP(G1385,WMS!$E$3:$T$3000,15,FALSE))</f>
        <v/>
      </c>
      <c r="AC1385" s="33" t="str">
        <f t="shared" si="207"/>
        <v/>
      </c>
      <c r="AD1385" s="33" t="str">
        <f>IF(S1385="","",VLOOKUP(S1385,海关监管条件!$A$1:$B$3000,2,FALSE))</f>
        <v/>
      </c>
    </row>
    <row r="1386" spans="7:30">
      <c r="G1386" s="17" t="str">
        <f t="shared" si="201"/>
        <v/>
      </c>
      <c r="H1386" s="18" t="str">
        <f>IF(G1386="","",VLOOKUP(G1386,WMS!$E$3:$Q$3000,7,FALSE))</f>
        <v/>
      </c>
      <c r="I1386" s="18" t="str">
        <f>IF(G1386="","",VLOOKUP(G1386,WMS!$E$3:$Q$3000,8,FALSE))</f>
        <v/>
      </c>
      <c r="J1386" s="18" t="str">
        <f>IF(G1386="","",VLOOKUP(G1386,WMS!$E$3:$Q$3000,13,FALSE))</f>
        <v/>
      </c>
      <c r="K1386" s="26" t="str">
        <f t="shared" si="202"/>
        <v/>
      </c>
      <c r="M1386" s="27" t="str">
        <f>IF(G1386="","",VLOOKUP(G1386,WMS!$E$3:$U$3000,7,0)*L1386)</f>
        <v/>
      </c>
      <c r="N1386" s="28" t="str">
        <f>IF(G1386="","",VLOOKUP(G1386,WMS!$E$3:$U$3000,17,0))</f>
        <v/>
      </c>
      <c r="O1386" s="29" t="str">
        <f t="shared" si="203"/>
        <v/>
      </c>
      <c r="P1386" s="29" t="str">
        <f t="shared" si="204"/>
        <v/>
      </c>
      <c r="Q1386" s="26" t="str">
        <f>IF(G1386="","",VLOOKUP(G1386,WMS!$E$3:$G$3000,2,FALSE))</f>
        <v/>
      </c>
      <c r="R1386" s="26" t="str">
        <f>IF(G1386="","",VLOOKUP(G1386,WMS!$E$3:$G$3000,3,FALSE))</f>
        <v/>
      </c>
      <c r="S1386" s="17" t="str">
        <f>IF(R1386="","",VLOOKUP(R1386,CUSTOMS!$E$3:$N$2548,2,FALSE))</f>
        <v/>
      </c>
      <c r="T1386" s="17" t="str">
        <f>IF(R1386="","",VLOOKUP(R1386,CUSTOMS!$E$3:$N$2548,3,FALSE))</f>
        <v/>
      </c>
      <c r="U1386" s="18" t="str">
        <f t="shared" si="205"/>
        <v/>
      </c>
      <c r="V1386" s="18" t="str">
        <f>IF(R1386="","",VLOOKUP(R1386,CUSTOMS!$E$3:$N$2548,5,FALSE))</f>
        <v/>
      </c>
      <c r="W1386" s="33" t="str">
        <f>IF(R1386="","",VLOOKUP(R1386,CUSTOMS!$E$3:$N$2548,6,FALSE))</f>
        <v/>
      </c>
      <c r="X1386" s="33" t="str">
        <f t="shared" si="206"/>
        <v/>
      </c>
      <c r="Y1386" s="18" t="str">
        <f>IF(R1386="","",VLOOKUP(R1386,CUSTOMS!$E$3:$N$2548,8,FALSE))</f>
        <v/>
      </c>
      <c r="Z1386" s="18" t="str">
        <f>IF(R1386="","",VLOOKUP(R1386,CUSTOMS!$E$3:$N$2548,9,FALSE))</f>
        <v/>
      </c>
      <c r="AA1386" s="18" t="str">
        <f>IF(R1386="","",VLOOKUP(R1386,CUSTOMS!$E$3:$N$2548,10,FALSE))</f>
        <v/>
      </c>
      <c r="AB1386" s="33" t="str">
        <f>IF(R1386="","",VLOOKUP(G1386,WMS!$E$3:$T$3000,15,FALSE))</f>
        <v/>
      </c>
      <c r="AC1386" s="33" t="str">
        <f t="shared" si="207"/>
        <v/>
      </c>
      <c r="AD1386" s="33" t="str">
        <f>IF(S1386="","",VLOOKUP(S1386,海关监管条件!$A$1:$B$3000,2,FALSE))</f>
        <v/>
      </c>
    </row>
    <row r="1387" spans="7:30">
      <c r="G1387" s="17" t="str">
        <f t="shared" si="201"/>
        <v/>
      </c>
      <c r="H1387" s="18" t="str">
        <f>IF(G1387="","",VLOOKUP(G1387,WMS!$E$3:$Q$3000,7,FALSE))</f>
        <v/>
      </c>
      <c r="I1387" s="18" t="str">
        <f>IF(G1387="","",VLOOKUP(G1387,WMS!$E$3:$Q$3000,8,FALSE))</f>
        <v/>
      </c>
      <c r="J1387" s="18" t="str">
        <f>IF(G1387="","",VLOOKUP(G1387,WMS!$E$3:$Q$3000,13,FALSE))</f>
        <v/>
      </c>
      <c r="K1387" s="26" t="str">
        <f t="shared" si="202"/>
        <v/>
      </c>
      <c r="M1387" s="27" t="str">
        <f>IF(G1387="","",VLOOKUP(G1387,WMS!$E$3:$U$3000,7,0)*L1387)</f>
        <v/>
      </c>
      <c r="N1387" s="28" t="str">
        <f>IF(G1387="","",VLOOKUP(G1387,WMS!$E$3:$U$3000,17,0))</f>
        <v/>
      </c>
      <c r="O1387" s="29" t="str">
        <f t="shared" si="203"/>
        <v/>
      </c>
      <c r="P1387" s="29" t="str">
        <f t="shared" si="204"/>
        <v/>
      </c>
      <c r="Q1387" s="26" t="str">
        <f>IF(G1387="","",VLOOKUP(G1387,WMS!$E$3:$G$3000,2,FALSE))</f>
        <v/>
      </c>
      <c r="R1387" s="26" t="str">
        <f>IF(G1387="","",VLOOKUP(G1387,WMS!$E$3:$G$3000,3,FALSE))</f>
        <v/>
      </c>
      <c r="S1387" s="17" t="str">
        <f>IF(R1387="","",VLOOKUP(R1387,CUSTOMS!$E$3:$N$2548,2,FALSE))</f>
        <v/>
      </c>
      <c r="T1387" s="17" t="str">
        <f>IF(R1387="","",VLOOKUP(R1387,CUSTOMS!$E$3:$N$2548,3,FALSE))</f>
        <v/>
      </c>
      <c r="U1387" s="18" t="str">
        <f t="shared" si="205"/>
        <v/>
      </c>
      <c r="V1387" s="18" t="str">
        <f>IF(R1387="","",VLOOKUP(R1387,CUSTOMS!$E$3:$N$2548,5,FALSE))</f>
        <v/>
      </c>
      <c r="W1387" s="33" t="str">
        <f>IF(R1387="","",VLOOKUP(R1387,CUSTOMS!$E$3:$N$2548,6,FALSE))</f>
        <v/>
      </c>
      <c r="X1387" s="33" t="str">
        <f t="shared" si="206"/>
        <v/>
      </c>
      <c r="Y1387" s="18" t="str">
        <f>IF(R1387="","",VLOOKUP(R1387,CUSTOMS!$E$3:$N$2548,8,FALSE))</f>
        <v/>
      </c>
      <c r="Z1387" s="18" t="str">
        <f>IF(R1387="","",VLOOKUP(R1387,CUSTOMS!$E$3:$N$2548,9,FALSE))</f>
        <v/>
      </c>
      <c r="AA1387" s="18" t="str">
        <f>IF(R1387="","",VLOOKUP(R1387,CUSTOMS!$E$3:$N$2548,10,FALSE))</f>
        <v/>
      </c>
      <c r="AB1387" s="33" t="str">
        <f>IF(R1387="","",VLOOKUP(G1387,WMS!$E$3:$T$3000,15,FALSE))</f>
        <v/>
      </c>
      <c r="AC1387" s="33" t="str">
        <f t="shared" si="207"/>
        <v/>
      </c>
      <c r="AD1387" s="33" t="str">
        <f>IF(S1387="","",VLOOKUP(S1387,海关监管条件!$A$1:$B$3000,2,FALSE))</f>
        <v/>
      </c>
    </row>
    <row r="1388" spans="7:30">
      <c r="G1388" s="17" t="str">
        <f t="shared" si="201"/>
        <v/>
      </c>
      <c r="H1388" s="18" t="str">
        <f>IF(G1388="","",VLOOKUP(G1388,WMS!$E$3:$Q$3000,7,FALSE))</f>
        <v/>
      </c>
      <c r="I1388" s="18" t="str">
        <f>IF(G1388="","",VLOOKUP(G1388,WMS!$E$3:$Q$3000,8,FALSE))</f>
        <v/>
      </c>
      <c r="J1388" s="18" t="str">
        <f>IF(G1388="","",VLOOKUP(G1388,WMS!$E$3:$Q$3000,13,FALSE))</f>
        <v/>
      </c>
      <c r="K1388" s="26" t="str">
        <f t="shared" si="202"/>
        <v/>
      </c>
      <c r="M1388" s="27" t="str">
        <f>IF(G1388="","",VLOOKUP(G1388,WMS!$E$3:$U$3000,7,0)*L1388)</f>
        <v/>
      </c>
      <c r="N1388" s="28" t="str">
        <f>IF(G1388="","",VLOOKUP(G1388,WMS!$E$3:$U$3000,17,0))</f>
        <v/>
      </c>
      <c r="O1388" s="29" t="str">
        <f t="shared" si="203"/>
        <v/>
      </c>
      <c r="P1388" s="29" t="str">
        <f t="shared" si="204"/>
        <v/>
      </c>
      <c r="Q1388" s="26" t="str">
        <f>IF(G1388="","",VLOOKUP(G1388,WMS!$E$3:$G$3000,2,FALSE))</f>
        <v/>
      </c>
      <c r="R1388" s="26" t="str">
        <f>IF(G1388="","",VLOOKUP(G1388,WMS!$E$3:$G$3000,3,FALSE))</f>
        <v/>
      </c>
      <c r="S1388" s="17" t="str">
        <f>IF(R1388="","",VLOOKUP(R1388,CUSTOMS!$E$3:$N$2548,2,FALSE))</f>
        <v/>
      </c>
      <c r="T1388" s="17" t="str">
        <f>IF(R1388="","",VLOOKUP(R1388,CUSTOMS!$E$3:$N$2548,3,FALSE))</f>
        <v/>
      </c>
      <c r="U1388" s="18" t="str">
        <f t="shared" si="205"/>
        <v/>
      </c>
      <c r="V1388" s="18" t="str">
        <f>IF(R1388="","",VLOOKUP(R1388,CUSTOMS!$E$3:$N$2548,5,FALSE))</f>
        <v/>
      </c>
      <c r="W1388" s="33" t="str">
        <f>IF(R1388="","",VLOOKUP(R1388,CUSTOMS!$E$3:$N$2548,6,FALSE))</f>
        <v/>
      </c>
      <c r="X1388" s="33" t="str">
        <f t="shared" si="206"/>
        <v/>
      </c>
      <c r="Y1388" s="18" t="str">
        <f>IF(R1388="","",VLOOKUP(R1388,CUSTOMS!$E$3:$N$2548,8,FALSE))</f>
        <v/>
      </c>
      <c r="Z1388" s="18" t="str">
        <f>IF(R1388="","",VLOOKUP(R1388,CUSTOMS!$E$3:$N$2548,9,FALSE))</f>
        <v/>
      </c>
      <c r="AA1388" s="18" t="str">
        <f>IF(R1388="","",VLOOKUP(R1388,CUSTOMS!$E$3:$N$2548,10,FALSE))</f>
        <v/>
      </c>
      <c r="AB1388" s="33" t="str">
        <f>IF(R1388="","",VLOOKUP(G1388,WMS!$E$3:$T$3000,15,FALSE))</f>
        <v/>
      </c>
      <c r="AC1388" s="33" t="str">
        <f t="shared" si="207"/>
        <v/>
      </c>
      <c r="AD1388" s="33" t="str">
        <f>IF(S1388="","",VLOOKUP(S1388,海关监管条件!$A$1:$B$3000,2,FALSE))</f>
        <v/>
      </c>
    </row>
    <row r="1389" spans="7:30">
      <c r="G1389" s="17" t="str">
        <f t="shared" si="201"/>
        <v/>
      </c>
      <c r="H1389" s="18" t="str">
        <f>IF(G1389="","",VLOOKUP(G1389,WMS!$E$3:$Q$3000,7,FALSE))</f>
        <v/>
      </c>
      <c r="I1389" s="18" t="str">
        <f>IF(G1389="","",VLOOKUP(G1389,WMS!$E$3:$Q$3000,8,FALSE))</f>
        <v/>
      </c>
      <c r="J1389" s="18" t="str">
        <f>IF(G1389="","",VLOOKUP(G1389,WMS!$E$3:$Q$3000,13,FALSE))</f>
        <v/>
      </c>
      <c r="K1389" s="26" t="str">
        <f t="shared" si="202"/>
        <v/>
      </c>
      <c r="M1389" s="27" t="str">
        <f>IF(G1389="","",VLOOKUP(G1389,WMS!$E$3:$U$3000,7,0)*L1389)</f>
        <v/>
      </c>
      <c r="N1389" s="28" t="str">
        <f>IF(G1389="","",VLOOKUP(G1389,WMS!$E$3:$U$3000,17,0))</f>
        <v/>
      </c>
      <c r="O1389" s="29" t="str">
        <f t="shared" si="203"/>
        <v/>
      </c>
      <c r="P1389" s="29" t="str">
        <f t="shared" si="204"/>
        <v/>
      </c>
      <c r="Q1389" s="26" t="str">
        <f>IF(G1389="","",VLOOKUP(G1389,WMS!$E$3:$G$3000,2,FALSE))</f>
        <v/>
      </c>
      <c r="R1389" s="26" t="str">
        <f>IF(G1389="","",VLOOKUP(G1389,WMS!$E$3:$G$3000,3,FALSE))</f>
        <v/>
      </c>
      <c r="S1389" s="17" t="str">
        <f>IF(R1389="","",VLOOKUP(R1389,CUSTOMS!$E$3:$N$2548,2,FALSE))</f>
        <v/>
      </c>
      <c r="T1389" s="17" t="str">
        <f>IF(R1389="","",VLOOKUP(R1389,CUSTOMS!$E$3:$N$2548,3,FALSE))</f>
        <v/>
      </c>
      <c r="U1389" s="18" t="str">
        <f t="shared" si="205"/>
        <v/>
      </c>
      <c r="V1389" s="18" t="str">
        <f>IF(R1389="","",VLOOKUP(R1389,CUSTOMS!$E$3:$N$2548,5,FALSE))</f>
        <v/>
      </c>
      <c r="W1389" s="33" t="str">
        <f>IF(R1389="","",VLOOKUP(R1389,CUSTOMS!$E$3:$N$2548,6,FALSE))</f>
        <v/>
      </c>
      <c r="X1389" s="33" t="str">
        <f t="shared" si="206"/>
        <v/>
      </c>
      <c r="Y1389" s="18" t="str">
        <f>IF(R1389="","",VLOOKUP(R1389,CUSTOMS!$E$3:$N$2548,8,FALSE))</f>
        <v/>
      </c>
      <c r="Z1389" s="18" t="str">
        <f>IF(R1389="","",VLOOKUP(R1389,CUSTOMS!$E$3:$N$2548,9,FALSE))</f>
        <v/>
      </c>
      <c r="AA1389" s="18" t="str">
        <f>IF(R1389="","",VLOOKUP(R1389,CUSTOMS!$E$3:$N$2548,10,FALSE))</f>
        <v/>
      </c>
      <c r="AB1389" s="33" t="str">
        <f>IF(R1389="","",VLOOKUP(G1389,WMS!$E$3:$T$3000,15,FALSE))</f>
        <v/>
      </c>
      <c r="AC1389" s="33" t="str">
        <f t="shared" si="207"/>
        <v/>
      </c>
      <c r="AD1389" s="33" t="str">
        <f>IF(S1389="","",VLOOKUP(S1389,海关监管条件!$A$1:$B$3000,2,FALSE))</f>
        <v/>
      </c>
    </row>
    <row r="1390" spans="7:30">
      <c r="G1390" s="17" t="str">
        <f t="shared" si="201"/>
        <v/>
      </c>
      <c r="H1390" s="18" t="str">
        <f>IF(G1390="","",VLOOKUP(G1390,WMS!$E$3:$Q$3000,7,FALSE))</f>
        <v/>
      </c>
      <c r="I1390" s="18" t="str">
        <f>IF(G1390="","",VLOOKUP(G1390,WMS!$E$3:$Q$3000,8,FALSE))</f>
        <v/>
      </c>
      <c r="J1390" s="18" t="str">
        <f>IF(G1390="","",VLOOKUP(G1390,WMS!$E$3:$Q$3000,13,FALSE))</f>
        <v/>
      </c>
      <c r="K1390" s="26" t="str">
        <f t="shared" si="202"/>
        <v/>
      </c>
      <c r="M1390" s="27" t="str">
        <f>IF(G1390="","",VLOOKUP(G1390,WMS!$E$3:$U$3000,7,0)*L1390)</f>
        <v/>
      </c>
      <c r="N1390" s="28" t="str">
        <f>IF(G1390="","",VLOOKUP(G1390,WMS!$E$3:$U$3000,17,0))</f>
        <v/>
      </c>
      <c r="O1390" s="29" t="str">
        <f t="shared" si="203"/>
        <v/>
      </c>
      <c r="P1390" s="29" t="str">
        <f t="shared" si="204"/>
        <v/>
      </c>
      <c r="Q1390" s="26" t="str">
        <f>IF(G1390="","",VLOOKUP(G1390,WMS!$E$3:$G$3000,2,FALSE))</f>
        <v/>
      </c>
      <c r="R1390" s="26" t="str">
        <f>IF(G1390="","",VLOOKUP(G1390,WMS!$E$3:$G$3000,3,FALSE))</f>
        <v/>
      </c>
      <c r="S1390" s="17" t="str">
        <f>IF(R1390="","",VLOOKUP(R1390,CUSTOMS!$E$3:$N$2548,2,FALSE))</f>
        <v/>
      </c>
      <c r="T1390" s="17" t="str">
        <f>IF(R1390="","",VLOOKUP(R1390,CUSTOMS!$E$3:$N$2548,3,FALSE))</f>
        <v/>
      </c>
      <c r="U1390" s="18" t="str">
        <f t="shared" si="205"/>
        <v/>
      </c>
      <c r="V1390" s="18" t="str">
        <f>IF(R1390="","",VLOOKUP(R1390,CUSTOMS!$E$3:$N$2548,5,FALSE))</f>
        <v/>
      </c>
      <c r="W1390" s="33" t="str">
        <f>IF(R1390="","",VLOOKUP(R1390,CUSTOMS!$E$3:$N$2548,6,FALSE))</f>
        <v/>
      </c>
      <c r="X1390" s="33" t="str">
        <f t="shared" si="206"/>
        <v/>
      </c>
      <c r="Y1390" s="18" t="str">
        <f>IF(R1390="","",VLOOKUP(R1390,CUSTOMS!$E$3:$N$2548,8,FALSE))</f>
        <v/>
      </c>
      <c r="Z1390" s="18" t="str">
        <f>IF(R1390="","",VLOOKUP(R1390,CUSTOMS!$E$3:$N$2548,9,FALSE))</f>
        <v/>
      </c>
      <c r="AA1390" s="18" t="str">
        <f>IF(R1390="","",VLOOKUP(R1390,CUSTOMS!$E$3:$N$2548,10,FALSE))</f>
        <v/>
      </c>
      <c r="AB1390" s="33" t="str">
        <f>IF(R1390="","",VLOOKUP(G1390,WMS!$E$3:$T$3000,15,FALSE))</f>
        <v/>
      </c>
      <c r="AC1390" s="33" t="str">
        <f t="shared" si="207"/>
        <v/>
      </c>
      <c r="AD1390" s="33" t="str">
        <f>IF(S1390="","",VLOOKUP(S1390,海关监管条件!$A$1:$B$3000,2,FALSE))</f>
        <v/>
      </c>
    </row>
    <row r="1391" spans="7:30">
      <c r="G1391" s="17" t="str">
        <f t="shared" si="201"/>
        <v/>
      </c>
      <c r="H1391" s="18" t="str">
        <f>IF(G1391="","",VLOOKUP(G1391,WMS!$E$3:$Q$3000,7,FALSE))</f>
        <v/>
      </c>
      <c r="I1391" s="18" t="str">
        <f>IF(G1391="","",VLOOKUP(G1391,WMS!$E$3:$Q$3000,8,FALSE))</f>
        <v/>
      </c>
      <c r="J1391" s="18" t="str">
        <f>IF(G1391="","",VLOOKUP(G1391,WMS!$E$3:$Q$3000,13,FALSE))</f>
        <v/>
      </c>
      <c r="K1391" s="26" t="str">
        <f t="shared" si="202"/>
        <v/>
      </c>
      <c r="M1391" s="27" t="str">
        <f>IF(G1391="","",VLOOKUP(G1391,WMS!$E$3:$U$3000,7,0)*L1391)</f>
        <v/>
      </c>
      <c r="N1391" s="28" t="str">
        <f>IF(G1391="","",VLOOKUP(G1391,WMS!$E$3:$U$3000,17,0))</f>
        <v/>
      </c>
      <c r="O1391" s="29" t="str">
        <f t="shared" si="203"/>
        <v/>
      </c>
      <c r="P1391" s="29" t="str">
        <f t="shared" si="204"/>
        <v/>
      </c>
      <c r="Q1391" s="26" t="str">
        <f>IF(G1391="","",VLOOKUP(G1391,WMS!$E$3:$G$3000,2,FALSE))</f>
        <v/>
      </c>
      <c r="R1391" s="26" t="str">
        <f>IF(G1391="","",VLOOKUP(G1391,WMS!$E$3:$G$3000,3,FALSE))</f>
        <v/>
      </c>
      <c r="S1391" s="17" t="str">
        <f>IF(R1391="","",VLOOKUP(R1391,CUSTOMS!$E$3:$N$2548,2,FALSE))</f>
        <v/>
      </c>
      <c r="T1391" s="17" t="str">
        <f>IF(R1391="","",VLOOKUP(R1391,CUSTOMS!$E$3:$N$2548,3,FALSE))</f>
        <v/>
      </c>
      <c r="U1391" s="18" t="str">
        <f t="shared" si="205"/>
        <v/>
      </c>
      <c r="V1391" s="18" t="str">
        <f>IF(R1391="","",VLOOKUP(R1391,CUSTOMS!$E$3:$N$2548,5,FALSE))</f>
        <v/>
      </c>
      <c r="W1391" s="33" t="str">
        <f>IF(R1391="","",VLOOKUP(R1391,CUSTOMS!$E$3:$N$2548,6,FALSE))</f>
        <v/>
      </c>
      <c r="X1391" s="33" t="str">
        <f t="shared" si="206"/>
        <v/>
      </c>
      <c r="Y1391" s="18" t="str">
        <f>IF(R1391="","",VLOOKUP(R1391,CUSTOMS!$E$3:$N$2548,8,FALSE))</f>
        <v/>
      </c>
      <c r="Z1391" s="18" t="str">
        <f>IF(R1391="","",VLOOKUP(R1391,CUSTOMS!$E$3:$N$2548,9,FALSE))</f>
        <v/>
      </c>
      <c r="AA1391" s="18" t="str">
        <f>IF(R1391="","",VLOOKUP(R1391,CUSTOMS!$E$3:$N$2548,10,FALSE))</f>
        <v/>
      </c>
      <c r="AB1391" s="33" t="str">
        <f>IF(R1391="","",VLOOKUP(G1391,WMS!$E$3:$T$3000,15,FALSE))</f>
        <v/>
      </c>
      <c r="AC1391" s="33" t="str">
        <f t="shared" si="207"/>
        <v/>
      </c>
      <c r="AD1391" s="33" t="str">
        <f>IF(S1391="","",VLOOKUP(S1391,海关监管条件!$A$1:$B$3000,2,FALSE))</f>
        <v/>
      </c>
    </row>
    <row r="1392" spans="7:30">
      <c r="G1392" s="17" t="str">
        <f t="shared" si="201"/>
        <v/>
      </c>
      <c r="H1392" s="18" t="str">
        <f>IF(G1392="","",VLOOKUP(G1392,WMS!$E$3:$Q$3000,7,FALSE))</f>
        <v/>
      </c>
      <c r="I1392" s="18" t="str">
        <f>IF(G1392="","",VLOOKUP(G1392,WMS!$E$3:$Q$3000,8,FALSE))</f>
        <v/>
      </c>
      <c r="J1392" s="18" t="str">
        <f>IF(G1392="","",VLOOKUP(G1392,WMS!$E$3:$Q$3000,13,FALSE))</f>
        <v/>
      </c>
      <c r="K1392" s="26" t="str">
        <f t="shared" si="202"/>
        <v/>
      </c>
      <c r="M1392" s="27" t="str">
        <f>IF(G1392="","",VLOOKUP(G1392,WMS!$E$3:$U$3000,7,0)*L1392)</f>
        <v/>
      </c>
      <c r="N1392" s="28" t="str">
        <f>IF(G1392="","",VLOOKUP(G1392,WMS!$E$3:$U$3000,17,0))</f>
        <v/>
      </c>
      <c r="O1392" s="29" t="str">
        <f t="shared" si="203"/>
        <v/>
      </c>
      <c r="P1392" s="29" t="str">
        <f t="shared" si="204"/>
        <v/>
      </c>
      <c r="Q1392" s="26" t="str">
        <f>IF(G1392="","",VLOOKUP(G1392,WMS!$E$3:$G$3000,2,FALSE))</f>
        <v/>
      </c>
      <c r="R1392" s="26" t="str">
        <f>IF(G1392="","",VLOOKUP(G1392,WMS!$E$3:$G$3000,3,FALSE))</f>
        <v/>
      </c>
      <c r="S1392" s="17" t="str">
        <f>IF(R1392="","",VLOOKUP(R1392,CUSTOMS!$E$3:$N$2548,2,FALSE))</f>
        <v/>
      </c>
      <c r="T1392" s="17" t="str">
        <f>IF(R1392="","",VLOOKUP(R1392,CUSTOMS!$E$3:$N$2548,3,FALSE))</f>
        <v/>
      </c>
      <c r="U1392" s="18" t="str">
        <f t="shared" si="205"/>
        <v/>
      </c>
      <c r="V1392" s="18" t="str">
        <f>IF(R1392="","",VLOOKUP(R1392,CUSTOMS!$E$3:$N$2548,5,FALSE))</f>
        <v/>
      </c>
      <c r="W1392" s="33" t="str">
        <f>IF(R1392="","",VLOOKUP(R1392,CUSTOMS!$E$3:$N$2548,6,FALSE))</f>
        <v/>
      </c>
      <c r="X1392" s="33" t="str">
        <f t="shared" si="206"/>
        <v/>
      </c>
      <c r="Y1392" s="18" t="str">
        <f>IF(R1392="","",VLOOKUP(R1392,CUSTOMS!$E$3:$N$2548,8,FALSE))</f>
        <v/>
      </c>
      <c r="Z1392" s="18" t="str">
        <f>IF(R1392="","",VLOOKUP(R1392,CUSTOMS!$E$3:$N$2548,9,FALSE))</f>
        <v/>
      </c>
      <c r="AA1392" s="18" t="str">
        <f>IF(R1392="","",VLOOKUP(R1392,CUSTOMS!$E$3:$N$2548,10,FALSE))</f>
        <v/>
      </c>
      <c r="AB1392" s="33" t="str">
        <f>IF(R1392="","",VLOOKUP(G1392,WMS!$E$3:$T$3000,15,FALSE))</f>
        <v/>
      </c>
      <c r="AC1392" s="33" t="str">
        <f t="shared" si="207"/>
        <v/>
      </c>
      <c r="AD1392" s="33" t="str">
        <f>IF(S1392="","",VLOOKUP(S1392,海关监管条件!$A$1:$B$3000,2,FALSE))</f>
        <v/>
      </c>
    </row>
    <row r="1393" spans="7:30">
      <c r="G1393" s="17" t="str">
        <f t="shared" si="201"/>
        <v/>
      </c>
      <c r="H1393" s="18" t="str">
        <f>IF(G1393="","",VLOOKUP(G1393,WMS!$E$3:$Q$3000,7,FALSE))</f>
        <v/>
      </c>
      <c r="I1393" s="18" t="str">
        <f>IF(G1393="","",VLOOKUP(G1393,WMS!$E$3:$Q$3000,8,FALSE))</f>
        <v/>
      </c>
      <c r="J1393" s="18" t="str">
        <f>IF(G1393="","",VLOOKUP(G1393,WMS!$E$3:$Q$3000,13,FALSE))</f>
        <v/>
      </c>
      <c r="K1393" s="26" t="str">
        <f t="shared" si="202"/>
        <v/>
      </c>
      <c r="M1393" s="27" t="str">
        <f>IF(G1393="","",VLOOKUP(G1393,WMS!$E$3:$U$3000,7,0)*L1393)</f>
        <v/>
      </c>
      <c r="N1393" s="28" t="str">
        <f>IF(G1393="","",VLOOKUP(G1393,WMS!$E$3:$U$3000,17,0))</f>
        <v/>
      </c>
      <c r="O1393" s="29" t="str">
        <f t="shared" si="203"/>
        <v/>
      </c>
      <c r="P1393" s="29" t="str">
        <f t="shared" si="204"/>
        <v/>
      </c>
      <c r="Q1393" s="26" t="str">
        <f>IF(G1393="","",VLOOKUP(G1393,WMS!$E$3:$G$3000,2,FALSE))</f>
        <v/>
      </c>
      <c r="R1393" s="26" t="str">
        <f>IF(G1393="","",VLOOKUP(G1393,WMS!$E$3:$G$3000,3,FALSE))</f>
        <v/>
      </c>
      <c r="S1393" s="17" t="str">
        <f>IF(R1393="","",VLOOKUP(R1393,CUSTOMS!$E$3:$N$2548,2,FALSE))</f>
        <v/>
      </c>
      <c r="T1393" s="17" t="str">
        <f>IF(R1393="","",VLOOKUP(R1393,CUSTOMS!$E$3:$N$2548,3,FALSE))</f>
        <v/>
      </c>
      <c r="U1393" s="18" t="str">
        <f t="shared" si="205"/>
        <v/>
      </c>
      <c r="V1393" s="18" t="str">
        <f>IF(R1393="","",VLOOKUP(R1393,CUSTOMS!$E$3:$N$2548,5,FALSE))</f>
        <v/>
      </c>
      <c r="W1393" s="33" t="str">
        <f>IF(R1393="","",VLOOKUP(R1393,CUSTOMS!$E$3:$N$2548,6,FALSE))</f>
        <v/>
      </c>
      <c r="X1393" s="33" t="str">
        <f t="shared" si="206"/>
        <v/>
      </c>
      <c r="Y1393" s="18" t="str">
        <f>IF(R1393="","",VLOOKUP(R1393,CUSTOMS!$E$3:$N$2548,8,FALSE))</f>
        <v/>
      </c>
      <c r="Z1393" s="18" t="str">
        <f>IF(R1393="","",VLOOKUP(R1393,CUSTOMS!$E$3:$N$2548,9,FALSE))</f>
        <v/>
      </c>
      <c r="AA1393" s="18" t="str">
        <f>IF(R1393="","",VLOOKUP(R1393,CUSTOMS!$E$3:$N$2548,10,FALSE))</f>
        <v/>
      </c>
      <c r="AB1393" s="33" t="str">
        <f>IF(R1393="","",VLOOKUP(G1393,WMS!$E$3:$T$3000,15,FALSE))</f>
        <v/>
      </c>
      <c r="AC1393" s="33" t="str">
        <f t="shared" si="207"/>
        <v/>
      </c>
      <c r="AD1393" s="33" t="str">
        <f>IF(S1393="","",VLOOKUP(S1393,海关监管条件!$A$1:$B$3000,2,FALSE))</f>
        <v/>
      </c>
    </row>
    <row r="1394" spans="7:30">
      <c r="G1394" s="17" t="str">
        <f t="shared" si="201"/>
        <v/>
      </c>
      <c r="H1394" s="18" t="str">
        <f>IF(G1394="","",VLOOKUP(G1394,WMS!$E$3:$Q$3000,7,FALSE))</f>
        <v/>
      </c>
      <c r="I1394" s="18" t="str">
        <f>IF(G1394="","",VLOOKUP(G1394,WMS!$E$3:$Q$3000,8,FALSE))</f>
        <v/>
      </c>
      <c r="J1394" s="18" t="str">
        <f>IF(G1394="","",VLOOKUP(G1394,WMS!$E$3:$Q$3000,13,FALSE))</f>
        <v/>
      </c>
      <c r="K1394" s="26" t="str">
        <f t="shared" si="202"/>
        <v/>
      </c>
      <c r="M1394" s="27" t="str">
        <f>IF(G1394="","",VLOOKUP(G1394,WMS!$E$3:$U$3000,7,0)*L1394)</f>
        <v/>
      </c>
      <c r="N1394" s="28" t="str">
        <f>IF(G1394="","",VLOOKUP(G1394,WMS!$E$3:$U$3000,17,0))</f>
        <v/>
      </c>
      <c r="O1394" s="29" t="str">
        <f t="shared" si="203"/>
        <v/>
      </c>
      <c r="P1394" s="29" t="str">
        <f t="shared" si="204"/>
        <v/>
      </c>
      <c r="Q1394" s="26" t="str">
        <f>IF(G1394="","",VLOOKUP(G1394,WMS!$E$3:$G$3000,2,FALSE))</f>
        <v/>
      </c>
      <c r="R1394" s="26" t="str">
        <f>IF(G1394="","",VLOOKUP(G1394,WMS!$E$3:$G$3000,3,FALSE))</f>
        <v/>
      </c>
      <c r="S1394" s="17" t="str">
        <f>IF(R1394="","",VLOOKUP(R1394,CUSTOMS!$E$3:$N$2548,2,FALSE))</f>
        <v/>
      </c>
      <c r="T1394" s="17" t="str">
        <f>IF(R1394="","",VLOOKUP(R1394,CUSTOMS!$E$3:$N$2548,3,FALSE))</f>
        <v/>
      </c>
      <c r="U1394" s="18" t="str">
        <f t="shared" si="205"/>
        <v/>
      </c>
      <c r="V1394" s="18" t="str">
        <f>IF(R1394="","",VLOOKUP(R1394,CUSTOMS!$E$3:$N$2548,5,FALSE))</f>
        <v/>
      </c>
      <c r="W1394" s="33" t="str">
        <f>IF(R1394="","",VLOOKUP(R1394,CUSTOMS!$E$3:$N$2548,6,FALSE))</f>
        <v/>
      </c>
      <c r="X1394" s="33" t="str">
        <f t="shared" si="206"/>
        <v/>
      </c>
      <c r="Y1394" s="18" t="str">
        <f>IF(R1394="","",VLOOKUP(R1394,CUSTOMS!$E$3:$N$2548,8,FALSE))</f>
        <v/>
      </c>
      <c r="Z1394" s="18" t="str">
        <f>IF(R1394="","",VLOOKUP(R1394,CUSTOMS!$E$3:$N$2548,9,FALSE))</f>
        <v/>
      </c>
      <c r="AA1394" s="18" t="str">
        <f>IF(R1394="","",VLOOKUP(R1394,CUSTOMS!$E$3:$N$2548,10,FALSE))</f>
        <v/>
      </c>
      <c r="AB1394" s="33" t="str">
        <f>IF(R1394="","",VLOOKUP(G1394,WMS!$E$3:$T$3000,15,FALSE))</f>
        <v/>
      </c>
      <c r="AC1394" s="33" t="str">
        <f t="shared" si="207"/>
        <v/>
      </c>
      <c r="AD1394" s="33" t="str">
        <f>IF(S1394="","",VLOOKUP(S1394,海关监管条件!$A$1:$B$3000,2,FALSE))</f>
        <v/>
      </c>
    </row>
    <row r="1395" spans="7:30">
      <c r="G1395" s="17" t="str">
        <f t="shared" si="201"/>
        <v/>
      </c>
      <c r="H1395" s="18" t="str">
        <f>IF(G1395="","",VLOOKUP(G1395,WMS!$E$3:$Q$3000,7,FALSE))</f>
        <v/>
      </c>
      <c r="I1395" s="18" t="str">
        <f>IF(G1395="","",VLOOKUP(G1395,WMS!$E$3:$Q$3000,8,FALSE))</f>
        <v/>
      </c>
      <c r="J1395" s="18" t="str">
        <f>IF(G1395="","",VLOOKUP(G1395,WMS!$E$3:$Q$3000,13,FALSE))</f>
        <v/>
      </c>
      <c r="K1395" s="26" t="str">
        <f t="shared" si="202"/>
        <v/>
      </c>
      <c r="M1395" s="27" t="str">
        <f>IF(G1395="","",VLOOKUP(G1395,WMS!$E$3:$U$3000,7,0)*L1395)</f>
        <v/>
      </c>
      <c r="N1395" s="28" t="str">
        <f>IF(G1395="","",VLOOKUP(G1395,WMS!$E$3:$U$3000,17,0))</f>
        <v/>
      </c>
      <c r="O1395" s="29" t="str">
        <f t="shared" si="203"/>
        <v/>
      </c>
      <c r="P1395" s="29" t="str">
        <f t="shared" si="204"/>
        <v/>
      </c>
      <c r="Q1395" s="26" t="str">
        <f>IF(G1395="","",VLOOKUP(G1395,WMS!$E$3:$G$3000,2,FALSE))</f>
        <v/>
      </c>
      <c r="R1395" s="26" t="str">
        <f>IF(G1395="","",VLOOKUP(G1395,WMS!$E$3:$G$3000,3,FALSE))</f>
        <v/>
      </c>
      <c r="S1395" s="17" t="str">
        <f>IF(R1395="","",VLOOKUP(R1395,CUSTOMS!$E$3:$N$2548,2,FALSE))</f>
        <v/>
      </c>
      <c r="T1395" s="17" t="str">
        <f>IF(R1395="","",VLOOKUP(R1395,CUSTOMS!$E$3:$N$2548,3,FALSE))</f>
        <v/>
      </c>
      <c r="U1395" s="18" t="str">
        <f t="shared" si="205"/>
        <v/>
      </c>
      <c r="V1395" s="18" t="str">
        <f>IF(R1395="","",VLOOKUP(R1395,CUSTOMS!$E$3:$N$2548,5,FALSE))</f>
        <v/>
      </c>
      <c r="W1395" s="33" t="str">
        <f>IF(R1395="","",VLOOKUP(R1395,CUSTOMS!$E$3:$N$2548,6,FALSE))</f>
        <v/>
      </c>
      <c r="X1395" s="33" t="str">
        <f t="shared" si="206"/>
        <v/>
      </c>
      <c r="Y1395" s="18" t="str">
        <f>IF(R1395="","",VLOOKUP(R1395,CUSTOMS!$E$3:$N$2548,8,FALSE))</f>
        <v/>
      </c>
      <c r="Z1395" s="18" t="str">
        <f>IF(R1395="","",VLOOKUP(R1395,CUSTOMS!$E$3:$N$2548,9,FALSE))</f>
        <v/>
      </c>
      <c r="AA1395" s="18" t="str">
        <f>IF(R1395="","",VLOOKUP(R1395,CUSTOMS!$E$3:$N$2548,10,FALSE))</f>
        <v/>
      </c>
      <c r="AB1395" s="33" t="str">
        <f>IF(R1395="","",VLOOKUP(G1395,WMS!$E$3:$T$3000,15,FALSE))</f>
        <v/>
      </c>
      <c r="AC1395" s="33" t="str">
        <f t="shared" si="207"/>
        <v/>
      </c>
      <c r="AD1395" s="33" t="str">
        <f>IF(S1395="","",VLOOKUP(S1395,海关监管条件!$A$1:$B$3000,2,FALSE))</f>
        <v/>
      </c>
    </row>
    <row r="1396" spans="7:30">
      <c r="G1396" s="17" t="str">
        <f t="shared" si="201"/>
        <v/>
      </c>
      <c r="H1396" s="18" t="str">
        <f>IF(G1396="","",VLOOKUP(G1396,WMS!$E$3:$Q$3000,7,FALSE))</f>
        <v/>
      </c>
      <c r="I1396" s="18" t="str">
        <f>IF(G1396="","",VLOOKUP(G1396,WMS!$E$3:$Q$3000,8,FALSE))</f>
        <v/>
      </c>
      <c r="J1396" s="18" t="str">
        <f>IF(G1396="","",VLOOKUP(G1396,WMS!$E$3:$Q$3000,13,FALSE))</f>
        <v/>
      </c>
      <c r="K1396" s="26" t="str">
        <f t="shared" si="202"/>
        <v/>
      </c>
      <c r="M1396" s="27" t="str">
        <f>IF(G1396="","",VLOOKUP(G1396,WMS!$E$3:$U$3000,7,0)*L1396)</f>
        <v/>
      </c>
      <c r="N1396" s="28" t="str">
        <f>IF(G1396="","",VLOOKUP(G1396,WMS!$E$3:$U$3000,17,0))</f>
        <v/>
      </c>
      <c r="O1396" s="29" t="str">
        <f t="shared" si="203"/>
        <v/>
      </c>
      <c r="P1396" s="29" t="str">
        <f t="shared" si="204"/>
        <v/>
      </c>
      <c r="Q1396" s="26" t="str">
        <f>IF(G1396="","",VLOOKUP(G1396,WMS!$E$3:$G$3000,2,FALSE))</f>
        <v/>
      </c>
      <c r="R1396" s="26" t="str">
        <f>IF(G1396="","",VLOOKUP(G1396,WMS!$E$3:$G$3000,3,FALSE))</f>
        <v/>
      </c>
      <c r="S1396" s="17" t="str">
        <f>IF(R1396="","",VLOOKUP(R1396,CUSTOMS!$E$3:$N$2548,2,FALSE))</f>
        <v/>
      </c>
      <c r="T1396" s="17" t="str">
        <f>IF(R1396="","",VLOOKUP(R1396,CUSTOMS!$E$3:$N$2548,3,FALSE))</f>
        <v/>
      </c>
      <c r="U1396" s="18" t="str">
        <f t="shared" si="205"/>
        <v/>
      </c>
      <c r="V1396" s="18" t="str">
        <f>IF(R1396="","",VLOOKUP(R1396,CUSTOMS!$E$3:$N$2548,5,FALSE))</f>
        <v/>
      </c>
      <c r="W1396" s="33" t="str">
        <f>IF(R1396="","",VLOOKUP(R1396,CUSTOMS!$E$3:$N$2548,6,FALSE))</f>
        <v/>
      </c>
      <c r="X1396" s="33" t="str">
        <f t="shared" si="206"/>
        <v/>
      </c>
      <c r="Y1396" s="18" t="str">
        <f>IF(R1396="","",VLOOKUP(R1396,CUSTOMS!$E$3:$N$2548,8,FALSE))</f>
        <v/>
      </c>
      <c r="Z1396" s="18" t="str">
        <f>IF(R1396="","",VLOOKUP(R1396,CUSTOMS!$E$3:$N$2548,9,FALSE))</f>
        <v/>
      </c>
      <c r="AA1396" s="18" t="str">
        <f>IF(R1396="","",VLOOKUP(R1396,CUSTOMS!$E$3:$N$2548,10,FALSE))</f>
        <v/>
      </c>
      <c r="AB1396" s="33" t="str">
        <f>IF(R1396="","",VLOOKUP(G1396,WMS!$E$3:$T$3000,15,FALSE))</f>
        <v/>
      </c>
      <c r="AC1396" s="33" t="str">
        <f t="shared" si="207"/>
        <v/>
      </c>
      <c r="AD1396" s="33" t="str">
        <f>IF(S1396="","",VLOOKUP(S1396,海关监管条件!$A$1:$B$3000,2,FALSE))</f>
        <v/>
      </c>
    </row>
    <row r="1397" spans="7:30">
      <c r="G1397" s="17" t="str">
        <f t="shared" si="201"/>
        <v/>
      </c>
      <c r="H1397" s="18" t="str">
        <f>IF(G1397="","",VLOOKUP(G1397,WMS!$E$3:$Q$3000,7,FALSE))</f>
        <v/>
      </c>
      <c r="I1397" s="18" t="str">
        <f>IF(G1397="","",VLOOKUP(G1397,WMS!$E$3:$Q$3000,8,FALSE))</f>
        <v/>
      </c>
      <c r="J1397" s="18" t="str">
        <f>IF(G1397="","",VLOOKUP(G1397,WMS!$E$3:$Q$3000,13,FALSE))</f>
        <v/>
      </c>
      <c r="K1397" s="26" t="str">
        <f t="shared" si="202"/>
        <v/>
      </c>
      <c r="M1397" s="27" t="str">
        <f>IF(G1397="","",VLOOKUP(G1397,WMS!$E$3:$U$3000,7,0)*L1397)</f>
        <v/>
      </c>
      <c r="N1397" s="28" t="str">
        <f>IF(G1397="","",VLOOKUP(G1397,WMS!$E$3:$U$3000,17,0))</f>
        <v/>
      </c>
      <c r="O1397" s="29" t="str">
        <f t="shared" si="203"/>
        <v/>
      </c>
      <c r="P1397" s="29" t="str">
        <f t="shared" si="204"/>
        <v/>
      </c>
      <c r="Q1397" s="26" t="str">
        <f>IF(G1397="","",VLOOKUP(G1397,WMS!$E$3:$G$3000,2,FALSE))</f>
        <v/>
      </c>
      <c r="R1397" s="26" t="str">
        <f>IF(G1397="","",VLOOKUP(G1397,WMS!$E$3:$G$3000,3,FALSE))</f>
        <v/>
      </c>
      <c r="S1397" s="17" t="str">
        <f>IF(R1397="","",VLOOKUP(R1397,CUSTOMS!$E$3:$N$2548,2,FALSE))</f>
        <v/>
      </c>
      <c r="T1397" s="17" t="str">
        <f>IF(R1397="","",VLOOKUP(R1397,CUSTOMS!$E$3:$N$2548,3,FALSE))</f>
        <v/>
      </c>
      <c r="U1397" s="18" t="str">
        <f t="shared" si="205"/>
        <v/>
      </c>
      <c r="V1397" s="18" t="str">
        <f>IF(R1397="","",VLOOKUP(R1397,CUSTOMS!$E$3:$N$2548,5,FALSE))</f>
        <v/>
      </c>
      <c r="W1397" s="33" t="str">
        <f>IF(R1397="","",VLOOKUP(R1397,CUSTOMS!$E$3:$N$2548,6,FALSE))</f>
        <v/>
      </c>
      <c r="X1397" s="33" t="str">
        <f t="shared" si="206"/>
        <v/>
      </c>
      <c r="Y1397" s="18" t="str">
        <f>IF(R1397="","",VLOOKUP(R1397,CUSTOMS!$E$3:$N$2548,8,FALSE))</f>
        <v/>
      </c>
      <c r="Z1397" s="18" t="str">
        <f>IF(R1397="","",VLOOKUP(R1397,CUSTOMS!$E$3:$N$2548,9,FALSE))</f>
        <v/>
      </c>
      <c r="AA1397" s="18" t="str">
        <f>IF(R1397="","",VLOOKUP(R1397,CUSTOMS!$E$3:$N$2548,10,FALSE))</f>
        <v/>
      </c>
      <c r="AB1397" s="33" t="str">
        <f>IF(R1397="","",VLOOKUP(G1397,WMS!$E$3:$T$3000,15,FALSE))</f>
        <v/>
      </c>
      <c r="AC1397" s="33" t="str">
        <f t="shared" si="207"/>
        <v/>
      </c>
      <c r="AD1397" s="33" t="str">
        <f>IF(S1397="","",VLOOKUP(S1397,海关监管条件!$A$1:$B$3000,2,FALSE))</f>
        <v/>
      </c>
    </row>
    <row r="1398" spans="7:30">
      <c r="G1398" s="17" t="str">
        <f t="shared" si="201"/>
        <v/>
      </c>
      <c r="H1398" s="18" t="str">
        <f>IF(G1398="","",VLOOKUP(G1398,WMS!$E$3:$Q$3000,7,FALSE))</f>
        <v/>
      </c>
      <c r="I1398" s="18" t="str">
        <f>IF(G1398="","",VLOOKUP(G1398,WMS!$E$3:$Q$3000,8,FALSE))</f>
        <v/>
      </c>
      <c r="J1398" s="18" t="str">
        <f>IF(G1398="","",VLOOKUP(G1398,WMS!$E$3:$Q$3000,13,FALSE))</f>
        <v/>
      </c>
      <c r="K1398" s="26" t="str">
        <f t="shared" si="202"/>
        <v/>
      </c>
      <c r="M1398" s="27" t="str">
        <f>IF(G1398="","",VLOOKUP(G1398,WMS!$E$3:$U$3000,7,0)*L1398)</f>
        <v/>
      </c>
      <c r="N1398" s="28" t="str">
        <f>IF(G1398="","",VLOOKUP(G1398,WMS!$E$3:$U$3000,17,0))</f>
        <v/>
      </c>
      <c r="O1398" s="29" t="str">
        <f t="shared" si="203"/>
        <v/>
      </c>
      <c r="P1398" s="29" t="str">
        <f t="shared" si="204"/>
        <v/>
      </c>
      <c r="Q1398" s="26" t="str">
        <f>IF(G1398="","",VLOOKUP(G1398,WMS!$E$3:$G$3000,2,FALSE))</f>
        <v/>
      </c>
      <c r="R1398" s="26" t="str">
        <f>IF(G1398="","",VLOOKUP(G1398,WMS!$E$3:$G$3000,3,FALSE))</f>
        <v/>
      </c>
      <c r="S1398" s="17" t="str">
        <f>IF(R1398="","",VLOOKUP(R1398,CUSTOMS!$E$3:$N$2548,2,FALSE))</f>
        <v/>
      </c>
      <c r="T1398" s="17" t="str">
        <f>IF(R1398="","",VLOOKUP(R1398,CUSTOMS!$E$3:$N$2548,3,FALSE))</f>
        <v/>
      </c>
      <c r="U1398" s="18" t="str">
        <f t="shared" si="205"/>
        <v/>
      </c>
      <c r="V1398" s="18" t="str">
        <f>IF(R1398="","",VLOOKUP(R1398,CUSTOMS!$E$3:$N$2548,5,FALSE))</f>
        <v/>
      </c>
      <c r="W1398" s="33" t="str">
        <f>IF(R1398="","",VLOOKUP(R1398,CUSTOMS!$E$3:$N$2548,6,FALSE))</f>
        <v/>
      </c>
      <c r="X1398" s="33" t="str">
        <f t="shared" si="206"/>
        <v/>
      </c>
      <c r="Y1398" s="18" t="str">
        <f>IF(R1398="","",VLOOKUP(R1398,CUSTOMS!$E$3:$N$2548,8,FALSE))</f>
        <v/>
      </c>
      <c r="Z1398" s="18" t="str">
        <f>IF(R1398="","",VLOOKUP(R1398,CUSTOMS!$E$3:$N$2548,9,FALSE))</f>
        <v/>
      </c>
      <c r="AA1398" s="18" t="str">
        <f>IF(R1398="","",VLOOKUP(R1398,CUSTOMS!$E$3:$N$2548,10,FALSE))</f>
        <v/>
      </c>
      <c r="AB1398" s="33" t="str">
        <f>IF(R1398="","",VLOOKUP(G1398,WMS!$E$3:$T$3000,15,FALSE))</f>
        <v/>
      </c>
      <c r="AC1398" s="33" t="str">
        <f t="shared" si="207"/>
        <v/>
      </c>
      <c r="AD1398" s="33" t="str">
        <f>IF(S1398="","",VLOOKUP(S1398,海关监管条件!$A$1:$B$3000,2,FALSE))</f>
        <v/>
      </c>
    </row>
    <row r="1399" spans="7:30">
      <c r="G1399" s="17" t="str">
        <f t="shared" si="201"/>
        <v/>
      </c>
      <c r="H1399" s="18" t="str">
        <f>IF(G1399="","",VLOOKUP(G1399,WMS!$E$3:$Q$3000,7,FALSE))</f>
        <v/>
      </c>
      <c r="I1399" s="18" t="str">
        <f>IF(G1399="","",VLOOKUP(G1399,WMS!$E$3:$Q$3000,8,FALSE))</f>
        <v/>
      </c>
      <c r="J1399" s="18" t="str">
        <f>IF(G1399="","",VLOOKUP(G1399,WMS!$E$3:$Q$3000,13,FALSE))</f>
        <v/>
      </c>
      <c r="K1399" s="26" t="str">
        <f t="shared" si="202"/>
        <v/>
      </c>
      <c r="M1399" s="27" t="str">
        <f>IF(G1399="","",VLOOKUP(G1399,WMS!$E$3:$U$3000,7,0)*L1399)</f>
        <v/>
      </c>
      <c r="N1399" s="28" t="str">
        <f>IF(G1399="","",VLOOKUP(G1399,WMS!$E$3:$U$3000,17,0))</f>
        <v/>
      </c>
      <c r="O1399" s="29" t="str">
        <f t="shared" si="203"/>
        <v/>
      </c>
      <c r="P1399" s="29" t="str">
        <f t="shared" si="204"/>
        <v/>
      </c>
      <c r="Q1399" s="26" t="str">
        <f>IF(G1399="","",VLOOKUP(G1399,WMS!$E$3:$G$3000,2,FALSE))</f>
        <v/>
      </c>
      <c r="R1399" s="26" t="str">
        <f>IF(G1399="","",VLOOKUP(G1399,WMS!$E$3:$G$3000,3,FALSE))</f>
        <v/>
      </c>
      <c r="S1399" s="17" t="str">
        <f>IF(R1399="","",VLOOKUP(R1399,CUSTOMS!$E$3:$N$2548,2,FALSE))</f>
        <v/>
      </c>
      <c r="T1399" s="17" t="str">
        <f>IF(R1399="","",VLOOKUP(R1399,CUSTOMS!$E$3:$N$2548,3,FALSE))</f>
        <v/>
      </c>
      <c r="U1399" s="18" t="str">
        <f t="shared" si="205"/>
        <v/>
      </c>
      <c r="V1399" s="18" t="str">
        <f>IF(R1399="","",VLOOKUP(R1399,CUSTOMS!$E$3:$N$2548,5,FALSE))</f>
        <v/>
      </c>
      <c r="W1399" s="33" t="str">
        <f>IF(R1399="","",VLOOKUP(R1399,CUSTOMS!$E$3:$N$2548,6,FALSE))</f>
        <v/>
      </c>
      <c r="X1399" s="33" t="str">
        <f t="shared" si="206"/>
        <v/>
      </c>
      <c r="Y1399" s="18" t="str">
        <f>IF(R1399="","",VLOOKUP(R1399,CUSTOMS!$E$3:$N$2548,8,FALSE))</f>
        <v/>
      </c>
      <c r="Z1399" s="18" t="str">
        <f>IF(R1399="","",VLOOKUP(R1399,CUSTOMS!$E$3:$N$2548,9,FALSE))</f>
        <v/>
      </c>
      <c r="AA1399" s="18" t="str">
        <f>IF(R1399="","",VLOOKUP(R1399,CUSTOMS!$E$3:$N$2548,10,FALSE))</f>
        <v/>
      </c>
      <c r="AB1399" s="33" t="str">
        <f>IF(R1399="","",VLOOKUP(G1399,WMS!$E$3:$T$3000,15,FALSE))</f>
        <v/>
      </c>
      <c r="AC1399" s="33" t="str">
        <f t="shared" si="207"/>
        <v/>
      </c>
      <c r="AD1399" s="33" t="str">
        <f>IF(S1399="","",VLOOKUP(S1399,海关监管条件!$A$1:$B$3000,2,FALSE))</f>
        <v/>
      </c>
    </row>
    <row r="1400" spans="7:30">
      <c r="G1400" s="17" t="str">
        <f t="shared" si="201"/>
        <v/>
      </c>
      <c r="H1400" s="18" t="str">
        <f>IF(G1400="","",VLOOKUP(G1400,WMS!$E$3:$Q$3000,7,FALSE))</f>
        <v/>
      </c>
      <c r="I1400" s="18" t="str">
        <f>IF(G1400="","",VLOOKUP(G1400,WMS!$E$3:$Q$3000,8,FALSE))</f>
        <v/>
      </c>
      <c r="J1400" s="18" t="str">
        <f>IF(G1400="","",VLOOKUP(G1400,WMS!$E$3:$Q$3000,13,FALSE))</f>
        <v/>
      </c>
      <c r="K1400" s="26" t="str">
        <f t="shared" si="202"/>
        <v/>
      </c>
      <c r="M1400" s="27" t="str">
        <f>IF(G1400="","",VLOOKUP(G1400,WMS!$E$3:$U$3000,7,0)*L1400)</f>
        <v/>
      </c>
      <c r="N1400" s="28" t="str">
        <f>IF(G1400="","",VLOOKUP(G1400,WMS!$E$3:$U$3000,17,0))</f>
        <v/>
      </c>
      <c r="O1400" s="29" t="str">
        <f t="shared" si="203"/>
        <v/>
      </c>
      <c r="P1400" s="29" t="str">
        <f t="shared" si="204"/>
        <v/>
      </c>
      <c r="Q1400" s="26" t="str">
        <f>IF(G1400="","",VLOOKUP(G1400,WMS!$E$3:$G$3000,2,FALSE))</f>
        <v/>
      </c>
      <c r="R1400" s="26" t="str">
        <f>IF(G1400="","",VLOOKUP(G1400,WMS!$E$3:$G$3000,3,FALSE))</f>
        <v/>
      </c>
      <c r="S1400" s="17" t="str">
        <f>IF(R1400="","",VLOOKUP(R1400,CUSTOMS!$E$3:$N$2548,2,FALSE))</f>
        <v/>
      </c>
      <c r="T1400" s="17" t="str">
        <f>IF(R1400="","",VLOOKUP(R1400,CUSTOMS!$E$3:$N$2548,3,FALSE))</f>
        <v/>
      </c>
      <c r="U1400" s="18" t="str">
        <f t="shared" si="205"/>
        <v/>
      </c>
      <c r="V1400" s="18" t="str">
        <f>IF(R1400="","",VLOOKUP(R1400,CUSTOMS!$E$3:$N$2548,5,FALSE))</f>
        <v/>
      </c>
      <c r="W1400" s="33" t="str">
        <f>IF(R1400="","",VLOOKUP(R1400,CUSTOMS!$E$3:$N$2548,6,FALSE))</f>
        <v/>
      </c>
      <c r="X1400" s="33" t="str">
        <f t="shared" si="206"/>
        <v/>
      </c>
      <c r="Y1400" s="18" t="str">
        <f>IF(R1400="","",VLOOKUP(R1400,CUSTOMS!$E$3:$N$2548,8,FALSE))</f>
        <v/>
      </c>
      <c r="Z1400" s="18" t="str">
        <f>IF(R1400="","",VLOOKUP(R1400,CUSTOMS!$E$3:$N$2548,9,FALSE))</f>
        <v/>
      </c>
      <c r="AA1400" s="18" t="str">
        <f>IF(R1400="","",VLOOKUP(R1400,CUSTOMS!$E$3:$N$2548,10,FALSE))</f>
        <v/>
      </c>
      <c r="AB1400" s="33" t="str">
        <f>IF(R1400="","",VLOOKUP(G1400,WMS!$E$3:$T$3000,15,FALSE))</f>
        <v/>
      </c>
      <c r="AC1400" s="33" t="str">
        <f t="shared" si="207"/>
        <v/>
      </c>
      <c r="AD1400" s="33" t="str">
        <f>IF(S1400="","",VLOOKUP(S1400,海关监管条件!$A$1:$B$3000,2,FALSE))</f>
        <v/>
      </c>
    </row>
    <row r="1401" spans="7:30">
      <c r="G1401" s="17" t="str">
        <f t="shared" si="201"/>
        <v/>
      </c>
      <c r="H1401" s="18" t="str">
        <f>IF(G1401="","",VLOOKUP(G1401,WMS!$E$3:$Q$3000,7,FALSE))</f>
        <v/>
      </c>
      <c r="I1401" s="18" t="str">
        <f>IF(G1401="","",VLOOKUP(G1401,WMS!$E$3:$Q$3000,8,FALSE))</f>
        <v/>
      </c>
      <c r="J1401" s="18" t="str">
        <f>IF(G1401="","",VLOOKUP(G1401,WMS!$E$3:$Q$3000,13,FALSE))</f>
        <v/>
      </c>
      <c r="K1401" s="26" t="str">
        <f t="shared" si="202"/>
        <v/>
      </c>
      <c r="M1401" s="27" t="str">
        <f>IF(G1401="","",VLOOKUP(G1401,WMS!$E$3:$U$3000,7,0)*L1401)</f>
        <v/>
      </c>
      <c r="N1401" s="28" t="str">
        <f>IF(G1401="","",VLOOKUP(G1401,WMS!$E$3:$U$3000,17,0))</f>
        <v/>
      </c>
      <c r="O1401" s="29" t="str">
        <f t="shared" si="203"/>
        <v/>
      </c>
      <c r="P1401" s="29" t="str">
        <f t="shared" si="204"/>
        <v/>
      </c>
      <c r="Q1401" s="26" t="str">
        <f>IF(G1401="","",VLOOKUP(G1401,WMS!$E$3:$G$3000,2,FALSE))</f>
        <v/>
      </c>
      <c r="R1401" s="26" t="str">
        <f>IF(G1401="","",VLOOKUP(G1401,WMS!$E$3:$G$3000,3,FALSE))</f>
        <v/>
      </c>
      <c r="S1401" s="17" t="str">
        <f>IF(R1401="","",VLOOKUP(R1401,CUSTOMS!$E$3:$N$2548,2,FALSE))</f>
        <v/>
      </c>
      <c r="T1401" s="17" t="str">
        <f>IF(R1401="","",VLOOKUP(R1401,CUSTOMS!$E$3:$N$2548,3,FALSE))</f>
        <v/>
      </c>
      <c r="U1401" s="18" t="str">
        <f t="shared" si="205"/>
        <v/>
      </c>
      <c r="V1401" s="18" t="str">
        <f>IF(R1401="","",VLOOKUP(R1401,CUSTOMS!$E$3:$N$2548,5,FALSE))</f>
        <v/>
      </c>
      <c r="W1401" s="33" t="str">
        <f>IF(R1401="","",VLOOKUP(R1401,CUSTOMS!$E$3:$N$2548,6,FALSE))</f>
        <v/>
      </c>
      <c r="X1401" s="33" t="str">
        <f t="shared" si="206"/>
        <v/>
      </c>
      <c r="Y1401" s="18" t="str">
        <f>IF(R1401="","",VLOOKUP(R1401,CUSTOMS!$E$3:$N$2548,8,FALSE))</f>
        <v/>
      </c>
      <c r="Z1401" s="18" t="str">
        <f>IF(R1401="","",VLOOKUP(R1401,CUSTOMS!$E$3:$N$2548,9,FALSE))</f>
        <v/>
      </c>
      <c r="AA1401" s="18" t="str">
        <f>IF(R1401="","",VLOOKUP(R1401,CUSTOMS!$E$3:$N$2548,10,FALSE))</f>
        <v/>
      </c>
      <c r="AB1401" s="33" t="str">
        <f>IF(R1401="","",VLOOKUP(G1401,WMS!$E$3:$T$3000,15,FALSE))</f>
        <v/>
      </c>
      <c r="AC1401" s="33" t="str">
        <f t="shared" si="207"/>
        <v/>
      </c>
      <c r="AD1401" s="33" t="str">
        <f>IF(S1401="","",VLOOKUP(S1401,海关监管条件!$A$1:$B$3000,2,FALSE))</f>
        <v/>
      </c>
    </row>
    <row r="1402" spans="7:30">
      <c r="G1402" s="17" t="str">
        <f t="shared" si="201"/>
        <v/>
      </c>
      <c r="H1402" s="18" t="str">
        <f>IF(G1402="","",VLOOKUP(G1402,WMS!$E$3:$Q$3000,7,FALSE))</f>
        <v/>
      </c>
      <c r="I1402" s="18" t="str">
        <f>IF(G1402="","",VLOOKUP(G1402,WMS!$E$3:$Q$3000,8,FALSE))</f>
        <v/>
      </c>
      <c r="J1402" s="18" t="str">
        <f>IF(G1402="","",VLOOKUP(G1402,WMS!$E$3:$Q$3000,13,FALSE))</f>
        <v/>
      </c>
      <c r="K1402" s="26" t="str">
        <f t="shared" si="202"/>
        <v/>
      </c>
      <c r="M1402" s="27" t="str">
        <f>IF(G1402="","",VLOOKUP(G1402,WMS!$E$3:$U$3000,7,0)*L1402)</f>
        <v/>
      </c>
      <c r="N1402" s="28" t="str">
        <f>IF(G1402="","",VLOOKUP(G1402,WMS!$E$3:$U$3000,17,0))</f>
        <v/>
      </c>
      <c r="O1402" s="29" t="str">
        <f t="shared" si="203"/>
        <v/>
      </c>
      <c r="P1402" s="29" t="str">
        <f t="shared" si="204"/>
        <v/>
      </c>
      <c r="Q1402" s="26" t="str">
        <f>IF(G1402="","",VLOOKUP(G1402,WMS!$E$3:$G$3000,2,FALSE))</f>
        <v/>
      </c>
      <c r="R1402" s="26" t="str">
        <f>IF(G1402="","",VLOOKUP(G1402,WMS!$E$3:$G$3000,3,FALSE))</f>
        <v/>
      </c>
      <c r="S1402" s="17" t="str">
        <f>IF(R1402="","",VLOOKUP(R1402,CUSTOMS!$E$3:$N$2548,2,FALSE))</f>
        <v/>
      </c>
      <c r="T1402" s="17" t="str">
        <f>IF(R1402="","",VLOOKUP(R1402,CUSTOMS!$E$3:$N$2548,3,FALSE))</f>
        <v/>
      </c>
      <c r="U1402" s="18" t="str">
        <f t="shared" si="205"/>
        <v/>
      </c>
      <c r="V1402" s="18" t="str">
        <f>IF(R1402="","",VLOOKUP(R1402,CUSTOMS!$E$3:$N$2548,5,FALSE))</f>
        <v/>
      </c>
      <c r="W1402" s="33" t="str">
        <f>IF(R1402="","",VLOOKUP(R1402,CUSTOMS!$E$3:$N$2548,6,FALSE))</f>
        <v/>
      </c>
      <c r="X1402" s="33" t="str">
        <f t="shared" si="206"/>
        <v/>
      </c>
      <c r="Y1402" s="18" t="str">
        <f>IF(R1402="","",VLOOKUP(R1402,CUSTOMS!$E$3:$N$2548,8,FALSE))</f>
        <v/>
      </c>
      <c r="Z1402" s="18" t="str">
        <f>IF(R1402="","",VLOOKUP(R1402,CUSTOMS!$E$3:$N$2548,9,FALSE))</f>
        <v/>
      </c>
      <c r="AA1402" s="18" t="str">
        <f>IF(R1402="","",VLOOKUP(R1402,CUSTOMS!$E$3:$N$2548,10,FALSE))</f>
        <v/>
      </c>
      <c r="AB1402" s="33" t="str">
        <f>IF(R1402="","",VLOOKUP(G1402,WMS!$E$3:$T$3000,15,FALSE))</f>
        <v/>
      </c>
      <c r="AC1402" s="33" t="str">
        <f t="shared" si="207"/>
        <v/>
      </c>
      <c r="AD1402" s="33" t="str">
        <f>IF(S1402="","",VLOOKUP(S1402,海关监管条件!$A$1:$B$3000,2,FALSE))</f>
        <v/>
      </c>
    </row>
    <row r="1403" spans="7:30">
      <c r="G1403" s="17" t="str">
        <f t="shared" si="201"/>
        <v/>
      </c>
      <c r="H1403" s="18" t="str">
        <f>IF(G1403="","",VLOOKUP(G1403,WMS!$E$3:$Q$3000,7,FALSE))</f>
        <v/>
      </c>
      <c r="I1403" s="18" t="str">
        <f>IF(G1403="","",VLOOKUP(G1403,WMS!$E$3:$Q$3000,8,FALSE))</f>
        <v/>
      </c>
      <c r="J1403" s="18" t="str">
        <f>IF(G1403="","",VLOOKUP(G1403,WMS!$E$3:$Q$3000,13,FALSE))</f>
        <v/>
      </c>
      <c r="K1403" s="26" t="str">
        <f t="shared" si="202"/>
        <v/>
      </c>
      <c r="M1403" s="27" t="str">
        <f>IF(G1403="","",VLOOKUP(G1403,WMS!$E$3:$U$3000,7,0)*L1403)</f>
        <v/>
      </c>
      <c r="N1403" s="28" t="str">
        <f>IF(G1403="","",VLOOKUP(G1403,WMS!$E$3:$U$3000,17,0))</f>
        <v/>
      </c>
      <c r="O1403" s="29" t="str">
        <f t="shared" si="203"/>
        <v/>
      </c>
      <c r="P1403" s="29" t="str">
        <f t="shared" si="204"/>
        <v/>
      </c>
      <c r="Q1403" s="26" t="str">
        <f>IF(G1403="","",VLOOKUP(G1403,WMS!$E$3:$G$3000,2,FALSE))</f>
        <v/>
      </c>
      <c r="R1403" s="26" t="str">
        <f>IF(G1403="","",VLOOKUP(G1403,WMS!$E$3:$G$3000,3,FALSE))</f>
        <v/>
      </c>
      <c r="S1403" s="17" t="str">
        <f>IF(R1403="","",VLOOKUP(R1403,CUSTOMS!$E$3:$N$2548,2,FALSE))</f>
        <v/>
      </c>
      <c r="T1403" s="17" t="str">
        <f>IF(R1403="","",VLOOKUP(R1403,CUSTOMS!$E$3:$N$2548,3,FALSE))</f>
        <v/>
      </c>
      <c r="U1403" s="18" t="str">
        <f t="shared" si="205"/>
        <v/>
      </c>
      <c r="V1403" s="18" t="str">
        <f>IF(R1403="","",VLOOKUP(R1403,CUSTOMS!$E$3:$N$2548,5,FALSE))</f>
        <v/>
      </c>
      <c r="W1403" s="33" t="str">
        <f>IF(R1403="","",VLOOKUP(R1403,CUSTOMS!$E$3:$N$2548,6,FALSE))</f>
        <v/>
      </c>
      <c r="X1403" s="33" t="str">
        <f t="shared" si="206"/>
        <v/>
      </c>
      <c r="Y1403" s="18" t="str">
        <f>IF(R1403="","",VLOOKUP(R1403,CUSTOMS!$E$3:$N$2548,8,FALSE))</f>
        <v/>
      </c>
      <c r="Z1403" s="18" t="str">
        <f>IF(R1403="","",VLOOKUP(R1403,CUSTOMS!$E$3:$N$2548,9,FALSE))</f>
        <v/>
      </c>
      <c r="AA1403" s="18" t="str">
        <f>IF(R1403="","",VLOOKUP(R1403,CUSTOMS!$E$3:$N$2548,10,FALSE))</f>
        <v/>
      </c>
      <c r="AB1403" s="33" t="str">
        <f>IF(R1403="","",VLOOKUP(G1403,WMS!$E$3:$T$3000,15,FALSE))</f>
        <v/>
      </c>
      <c r="AC1403" s="33" t="str">
        <f t="shared" si="207"/>
        <v/>
      </c>
      <c r="AD1403" s="33" t="str">
        <f>IF(S1403="","",VLOOKUP(S1403,海关监管条件!$A$1:$B$3000,2,FALSE))</f>
        <v/>
      </c>
    </row>
    <row r="1404" spans="7:30">
      <c r="G1404" s="17" t="str">
        <f t="shared" si="201"/>
        <v/>
      </c>
      <c r="H1404" s="18" t="str">
        <f>IF(G1404="","",VLOOKUP(G1404,WMS!$E$3:$Q$3000,7,FALSE))</f>
        <v/>
      </c>
      <c r="I1404" s="18" t="str">
        <f>IF(G1404="","",VLOOKUP(G1404,WMS!$E$3:$Q$3000,8,FALSE))</f>
        <v/>
      </c>
      <c r="J1404" s="18" t="str">
        <f>IF(G1404="","",VLOOKUP(G1404,WMS!$E$3:$Q$3000,13,FALSE))</f>
        <v/>
      </c>
      <c r="K1404" s="26" t="str">
        <f t="shared" si="202"/>
        <v/>
      </c>
      <c r="M1404" s="27" t="str">
        <f>IF(G1404="","",VLOOKUP(G1404,WMS!$E$3:$U$3000,7,0)*L1404)</f>
        <v/>
      </c>
      <c r="N1404" s="28" t="str">
        <f>IF(G1404="","",VLOOKUP(G1404,WMS!$E$3:$U$3000,17,0))</f>
        <v/>
      </c>
      <c r="O1404" s="29" t="str">
        <f t="shared" si="203"/>
        <v/>
      </c>
      <c r="P1404" s="29" t="str">
        <f t="shared" si="204"/>
        <v/>
      </c>
      <c r="Q1404" s="26" t="str">
        <f>IF(G1404="","",VLOOKUP(G1404,WMS!$E$3:$G$3000,2,FALSE))</f>
        <v/>
      </c>
      <c r="R1404" s="26" t="str">
        <f>IF(G1404="","",VLOOKUP(G1404,WMS!$E$3:$G$3000,3,FALSE))</f>
        <v/>
      </c>
      <c r="S1404" s="17" t="str">
        <f>IF(R1404="","",VLOOKUP(R1404,CUSTOMS!$E$3:$N$2548,2,FALSE))</f>
        <v/>
      </c>
      <c r="T1404" s="17" t="str">
        <f>IF(R1404="","",VLOOKUP(R1404,CUSTOMS!$E$3:$N$2548,3,FALSE))</f>
        <v/>
      </c>
      <c r="U1404" s="18" t="str">
        <f t="shared" si="205"/>
        <v/>
      </c>
      <c r="V1404" s="18" t="str">
        <f>IF(R1404="","",VLOOKUP(R1404,CUSTOMS!$E$3:$N$2548,5,FALSE))</f>
        <v/>
      </c>
      <c r="W1404" s="33" t="str">
        <f>IF(R1404="","",VLOOKUP(R1404,CUSTOMS!$E$3:$N$2548,6,FALSE))</f>
        <v/>
      </c>
      <c r="X1404" s="33" t="str">
        <f t="shared" si="206"/>
        <v/>
      </c>
      <c r="Y1404" s="18" t="str">
        <f>IF(R1404="","",VLOOKUP(R1404,CUSTOMS!$E$3:$N$2548,8,FALSE))</f>
        <v/>
      </c>
      <c r="Z1404" s="18" t="str">
        <f>IF(R1404="","",VLOOKUP(R1404,CUSTOMS!$E$3:$N$2548,9,FALSE))</f>
        <v/>
      </c>
      <c r="AA1404" s="18" t="str">
        <f>IF(R1404="","",VLOOKUP(R1404,CUSTOMS!$E$3:$N$2548,10,FALSE))</f>
        <v/>
      </c>
      <c r="AB1404" s="33" t="str">
        <f>IF(R1404="","",VLOOKUP(G1404,WMS!$E$3:$T$3000,15,FALSE))</f>
        <v/>
      </c>
      <c r="AC1404" s="33" t="str">
        <f t="shared" si="207"/>
        <v/>
      </c>
      <c r="AD1404" s="33" t="str">
        <f>IF(S1404="","",VLOOKUP(S1404,海关监管条件!$A$1:$B$3000,2,FALSE))</f>
        <v/>
      </c>
    </row>
    <row r="1405" spans="7:30">
      <c r="G1405" s="17" t="str">
        <f t="shared" si="201"/>
        <v/>
      </c>
      <c r="H1405" s="18" t="str">
        <f>IF(G1405="","",VLOOKUP(G1405,WMS!$E$3:$Q$3000,7,FALSE))</f>
        <v/>
      </c>
      <c r="I1405" s="18" t="str">
        <f>IF(G1405="","",VLOOKUP(G1405,WMS!$E$3:$Q$3000,8,FALSE))</f>
        <v/>
      </c>
      <c r="J1405" s="18" t="str">
        <f>IF(G1405="","",VLOOKUP(G1405,WMS!$E$3:$Q$3000,13,FALSE))</f>
        <v/>
      </c>
      <c r="K1405" s="26" t="str">
        <f t="shared" si="202"/>
        <v/>
      </c>
      <c r="M1405" s="27" t="str">
        <f>IF(G1405="","",VLOOKUP(G1405,WMS!$E$3:$U$3000,7,0)*L1405)</f>
        <v/>
      </c>
      <c r="N1405" s="28" t="str">
        <f>IF(G1405="","",VLOOKUP(G1405,WMS!$E$3:$U$3000,17,0))</f>
        <v/>
      </c>
      <c r="O1405" s="29" t="str">
        <f t="shared" si="203"/>
        <v/>
      </c>
      <c r="P1405" s="29" t="str">
        <f t="shared" si="204"/>
        <v/>
      </c>
      <c r="Q1405" s="26" t="str">
        <f>IF(G1405="","",VLOOKUP(G1405,WMS!$E$3:$G$3000,2,FALSE))</f>
        <v/>
      </c>
      <c r="R1405" s="26" t="str">
        <f>IF(G1405="","",VLOOKUP(G1405,WMS!$E$3:$G$3000,3,FALSE))</f>
        <v/>
      </c>
      <c r="S1405" s="17" t="str">
        <f>IF(R1405="","",VLOOKUP(R1405,CUSTOMS!$E$3:$N$2548,2,FALSE))</f>
        <v/>
      </c>
      <c r="T1405" s="17" t="str">
        <f>IF(R1405="","",VLOOKUP(R1405,CUSTOMS!$E$3:$N$2548,3,FALSE))</f>
        <v/>
      </c>
      <c r="U1405" s="18" t="str">
        <f t="shared" si="205"/>
        <v/>
      </c>
      <c r="V1405" s="18" t="str">
        <f>IF(R1405="","",VLOOKUP(R1405,CUSTOMS!$E$3:$N$2548,5,FALSE))</f>
        <v/>
      </c>
      <c r="W1405" s="33" t="str">
        <f>IF(R1405="","",VLOOKUP(R1405,CUSTOMS!$E$3:$N$2548,6,FALSE))</f>
        <v/>
      </c>
      <c r="X1405" s="33" t="str">
        <f t="shared" si="206"/>
        <v/>
      </c>
      <c r="Y1405" s="18" t="str">
        <f>IF(R1405="","",VLOOKUP(R1405,CUSTOMS!$E$3:$N$2548,8,FALSE))</f>
        <v/>
      </c>
      <c r="Z1405" s="18" t="str">
        <f>IF(R1405="","",VLOOKUP(R1405,CUSTOMS!$E$3:$N$2548,9,FALSE))</f>
        <v/>
      </c>
      <c r="AA1405" s="18" t="str">
        <f>IF(R1405="","",VLOOKUP(R1405,CUSTOMS!$E$3:$N$2548,10,FALSE))</f>
        <v/>
      </c>
      <c r="AB1405" s="33" t="str">
        <f>IF(R1405="","",VLOOKUP(G1405,WMS!$E$3:$T$3000,15,FALSE))</f>
        <v/>
      </c>
      <c r="AC1405" s="33" t="str">
        <f t="shared" si="207"/>
        <v/>
      </c>
      <c r="AD1405" s="33" t="str">
        <f>IF(S1405="","",VLOOKUP(S1405,海关监管条件!$A$1:$B$3000,2,FALSE))</f>
        <v/>
      </c>
    </row>
    <row r="1406" spans="7:30">
      <c r="G1406" s="17" t="str">
        <f t="shared" si="201"/>
        <v/>
      </c>
      <c r="H1406" s="18" t="str">
        <f>IF(G1406="","",VLOOKUP(G1406,WMS!$E$3:$Q$3000,7,FALSE))</f>
        <v/>
      </c>
      <c r="I1406" s="18" t="str">
        <f>IF(G1406="","",VLOOKUP(G1406,WMS!$E$3:$Q$3000,8,FALSE))</f>
        <v/>
      </c>
      <c r="J1406" s="18" t="str">
        <f>IF(G1406="","",VLOOKUP(G1406,WMS!$E$3:$Q$3000,13,FALSE))</f>
        <v/>
      </c>
      <c r="K1406" s="26" t="str">
        <f t="shared" si="202"/>
        <v/>
      </c>
      <c r="M1406" s="27" t="str">
        <f>IF(G1406="","",VLOOKUP(G1406,WMS!$E$3:$U$3000,7,0)*L1406)</f>
        <v/>
      </c>
      <c r="N1406" s="28" t="str">
        <f>IF(G1406="","",VLOOKUP(G1406,WMS!$E$3:$U$3000,17,0))</f>
        <v/>
      </c>
      <c r="O1406" s="29" t="str">
        <f t="shared" si="203"/>
        <v/>
      </c>
      <c r="P1406" s="29" t="str">
        <f t="shared" si="204"/>
        <v/>
      </c>
      <c r="Q1406" s="26" t="str">
        <f>IF(G1406="","",VLOOKUP(G1406,WMS!$E$3:$G$3000,2,FALSE))</f>
        <v/>
      </c>
      <c r="R1406" s="26" t="str">
        <f>IF(G1406="","",VLOOKUP(G1406,WMS!$E$3:$G$3000,3,FALSE))</f>
        <v/>
      </c>
      <c r="S1406" s="17" t="str">
        <f>IF(R1406="","",VLOOKUP(R1406,CUSTOMS!$E$3:$N$2548,2,FALSE))</f>
        <v/>
      </c>
      <c r="T1406" s="17" t="str">
        <f>IF(R1406="","",VLOOKUP(R1406,CUSTOMS!$E$3:$N$2548,3,FALSE))</f>
        <v/>
      </c>
      <c r="U1406" s="18" t="str">
        <f t="shared" si="205"/>
        <v/>
      </c>
      <c r="V1406" s="18" t="str">
        <f>IF(R1406="","",VLOOKUP(R1406,CUSTOMS!$E$3:$N$2548,5,FALSE))</f>
        <v/>
      </c>
      <c r="W1406" s="33" t="str">
        <f>IF(R1406="","",VLOOKUP(R1406,CUSTOMS!$E$3:$N$2548,6,FALSE))</f>
        <v/>
      </c>
      <c r="X1406" s="33" t="str">
        <f t="shared" si="206"/>
        <v/>
      </c>
      <c r="Y1406" s="18" t="str">
        <f>IF(R1406="","",VLOOKUP(R1406,CUSTOMS!$E$3:$N$2548,8,FALSE))</f>
        <v/>
      </c>
      <c r="Z1406" s="18" t="str">
        <f>IF(R1406="","",VLOOKUP(R1406,CUSTOMS!$E$3:$N$2548,9,FALSE))</f>
        <v/>
      </c>
      <c r="AA1406" s="18" t="str">
        <f>IF(R1406="","",VLOOKUP(R1406,CUSTOMS!$E$3:$N$2548,10,FALSE))</f>
        <v/>
      </c>
      <c r="AB1406" s="33" t="str">
        <f>IF(R1406="","",VLOOKUP(G1406,WMS!$E$3:$T$3000,15,FALSE))</f>
        <v/>
      </c>
      <c r="AC1406" s="33" t="str">
        <f t="shared" si="207"/>
        <v/>
      </c>
      <c r="AD1406" s="33" t="str">
        <f>IF(S1406="","",VLOOKUP(S1406,海关监管条件!$A$1:$B$3000,2,FALSE))</f>
        <v/>
      </c>
    </row>
    <row r="1407" spans="7:30">
      <c r="G1407" s="17" t="str">
        <f t="shared" si="201"/>
        <v/>
      </c>
      <c r="H1407" s="18" t="str">
        <f>IF(G1407="","",VLOOKUP(G1407,WMS!$E$3:$Q$3000,7,FALSE))</f>
        <v/>
      </c>
      <c r="I1407" s="18" t="str">
        <f>IF(G1407="","",VLOOKUP(G1407,WMS!$E$3:$Q$3000,8,FALSE))</f>
        <v/>
      </c>
      <c r="J1407" s="18" t="str">
        <f>IF(G1407="","",VLOOKUP(G1407,WMS!$E$3:$Q$3000,13,FALSE))</f>
        <v/>
      </c>
      <c r="K1407" s="26" t="str">
        <f t="shared" si="202"/>
        <v/>
      </c>
      <c r="M1407" s="27" t="str">
        <f>IF(G1407="","",VLOOKUP(G1407,WMS!$E$3:$U$3000,7,0)*L1407)</f>
        <v/>
      </c>
      <c r="N1407" s="28" t="str">
        <f>IF(G1407="","",VLOOKUP(G1407,WMS!$E$3:$U$3000,17,0))</f>
        <v/>
      </c>
      <c r="O1407" s="29" t="str">
        <f t="shared" si="203"/>
        <v/>
      </c>
      <c r="P1407" s="29" t="str">
        <f t="shared" si="204"/>
        <v/>
      </c>
      <c r="Q1407" s="26" t="str">
        <f>IF(G1407="","",VLOOKUP(G1407,WMS!$E$3:$G$3000,2,FALSE))</f>
        <v/>
      </c>
      <c r="R1407" s="26" t="str">
        <f>IF(G1407="","",VLOOKUP(G1407,WMS!$E$3:$G$3000,3,FALSE))</f>
        <v/>
      </c>
      <c r="S1407" s="17" t="str">
        <f>IF(R1407="","",VLOOKUP(R1407,CUSTOMS!$E$3:$N$2548,2,FALSE))</f>
        <v/>
      </c>
      <c r="T1407" s="17" t="str">
        <f>IF(R1407="","",VLOOKUP(R1407,CUSTOMS!$E$3:$N$2548,3,FALSE))</f>
        <v/>
      </c>
      <c r="U1407" s="18" t="str">
        <f t="shared" si="205"/>
        <v/>
      </c>
      <c r="V1407" s="18" t="str">
        <f>IF(R1407="","",VLOOKUP(R1407,CUSTOMS!$E$3:$N$2548,5,FALSE))</f>
        <v/>
      </c>
      <c r="W1407" s="33" t="str">
        <f>IF(R1407="","",VLOOKUP(R1407,CUSTOMS!$E$3:$N$2548,6,FALSE))</f>
        <v/>
      </c>
      <c r="X1407" s="33" t="str">
        <f t="shared" si="206"/>
        <v/>
      </c>
      <c r="Y1407" s="18" t="str">
        <f>IF(R1407="","",VLOOKUP(R1407,CUSTOMS!$E$3:$N$2548,8,FALSE))</f>
        <v/>
      </c>
      <c r="Z1407" s="18" t="str">
        <f>IF(R1407="","",VLOOKUP(R1407,CUSTOMS!$E$3:$N$2548,9,FALSE))</f>
        <v/>
      </c>
      <c r="AA1407" s="18" t="str">
        <f>IF(R1407="","",VLOOKUP(R1407,CUSTOMS!$E$3:$N$2548,10,FALSE))</f>
        <v/>
      </c>
      <c r="AB1407" s="33" t="str">
        <f>IF(R1407="","",VLOOKUP(G1407,WMS!$E$3:$T$3000,15,FALSE))</f>
        <v/>
      </c>
      <c r="AC1407" s="33" t="str">
        <f t="shared" si="207"/>
        <v/>
      </c>
      <c r="AD1407" s="33" t="str">
        <f>IF(S1407="","",VLOOKUP(S1407,海关监管条件!$A$1:$B$3000,2,FALSE))</f>
        <v/>
      </c>
    </row>
    <row r="1408" spans="7:30">
      <c r="G1408" s="17" t="str">
        <f t="shared" si="201"/>
        <v/>
      </c>
      <c r="H1408" s="18" t="str">
        <f>IF(G1408="","",VLOOKUP(G1408,WMS!$E$3:$Q$3000,7,FALSE))</f>
        <v/>
      </c>
      <c r="I1408" s="18" t="str">
        <f>IF(G1408="","",VLOOKUP(G1408,WMS!$E$3:$Q$3000,8,FALSE))</f>
        <v/>
      </c>
      <c r="J1408" s="18" t="str">
        <f>IF(G1408="","",VLOOKUP(G1408,WMS!$E$3:$Q$3000,13,FALSE))</f>
        <v/>
      </c>
      <c r="K1408" s="26" t="str">
        <f t="shared" si="202"/>
        <v/>
      </c>
      <c r="M1408" s="27" t="str">
        <f>IF(G1408="","",VLOOKUP(G1408,WMS!$E$3:$U$3000,7,0)*L1408)</f>
        <v/>
      </c>
      <c r="N1408" s="28" t="str">
        <f>IF(G1408="","",VLOOKUP(G1408,WMS!$E$3:$U$3000,17,0))</f>
        <v/>
      </c>
      <c r="O1408" s="29" t="str">
        <f t="shared" si="203"/>
        <v/>
      </c>
      <c r="P1408" s="29" t="str">
        <f t="shared" si="204"/>
        <v/>
      </c>
      <c r="Q1408" s="26" t="str">
        <f>IF(G1408="","",VLOOKUP(G1408,WMS!$E$3:$G$3000,2,FALSE))</f>
        <v/>
      </c>
      <c r="R1408" s="26" t="str">
        <f>IF(G1408="","",VLOOKUP(G1408,WMS!$E$3:$G$3000,3,FALSE))</f>
        <v/>
      </c>
      <c r="S1408" s="17" t="str">
        <f>IF(R1408="","",VLOOKUP(R1408,CUSTOMS!$E$3:$N$2548,2,FALSE))</f>
        <v/>
      </c>
      <c r="T1408" s="17" t="str">
        <f>IF(R1408="","",VLOOKUP(R1408,CUSTOMS!$E$3:$N$2548,3,FALSE))</f>
        <v/>
      </c>
      <c r="U1408" s="18" t="str">
        <f t="shared" si="205"/>
        <v/>
      </c>
      <c r="V1408" s="18" t="str">
        <f>IF(R1408="","",VLOOKUP(R1408,CUSTOMS!$E$3:$N$2548,5,FALSE))</f>
        <v/>
      </c>
      <c r="W1408" s="33" t="str">
        <f>IF(R1408="","",VLOOKUP(R1408,CUSTOMS!$E$3:$N$2548,6,FALSE))</f>
        <v/>
      </c>
      <c r="X1408" s="33" t="str">
        <f t="shared" si="206"/>
        <v/>
      </c>
      <c r="Y1408" s="18" t="str">
        <f>IF(R1408="","",VLOOKUP(R1408,CUSTOMS!$E$3:$N$2548,8,FALSE))</f>
        <v/>
      </c>
      <c r="Z1408" s="18" t="str">
        <f>IF(R1408="","",VLOOKUP(R1408,CUSTOMS!$E$3:$N$2548,9,FALSE))</f>
        <v/>
      </c>
      <c r="AA1408" s="18" t="str">
        <f>IF(R1408="","",VLOOKUP(R1408,CUSTOMS!$E$3:$N$2548,10,FALSE))</f>
        <v/>
      </c>
      <c r="AB1408" s="33" t="str">
        <f>IF(R1408="","",VLOOKUP(G1408,WMS!$E$3:$T$3000,15,FALSE))</f>
        <v/>
      </c>
      <c r="AC1408" s="33" t="str">
        <f t="shared" si="207"/>
        <v/>
      </c>
      <c r="AD1408" s="33" t="str">
        <f>IF(S1408="","",VLOOKUP(S1408,海关监管条件!$A$1:$B$3000,2,FALSE))</f>
        <v/>
      </c>
    </row>
    <row r="1409" spans="7:30">
      <c r="G1409" s="17" t="str">
        <f t="shared" si="201"/>
        <v/>
      </c>
      <c r="H1409" s="18" t="str">
        <f>IF(G1409="","",VLOOKUP(G1409,WMS!$E$3:$Q$3000,7,FALSE))</f>
        <v/>
      </c>
      <c r="I1409" s="18" t="str">
        <f>IF(G1409="","",VLOOKUP(G1409,WMS!$E$3:$Q$3000,8,FALSE))</f>
        <v/>
      </c>
      <c r="J1409" s="18" t="str">
        <f>IF(G1409="","",VLOOKUP(G1409,WMS!$E$3:$Q$3000,13,FALSE))</f>
        <v/>
      </c>
      <c r="K1409" s="26" t="str">
        <f t="shared" si="202"/>
        <v/>
      </c>
      <c r="M1409" s="27" t="str">
        <f>IF(G1409="","",VLOOKUP(G1409,WMS!$E$3:$U$3000,7,0)*L1409)</f>
        <v/>
      </c>
      <c r="N1409" s="28" t="str">
        <f>IF(G1409="","",VLOOKUP(G1409,WMS!$E$3:$U$3000,17,0))</f>
        <v/>
      </c>
      <c r="O1409" s="29" t="str">
        <f t="shared" si="203"/>
        <v/>
      </c>
      <c r="P1409" s="29" t="str">
        <f t="shared" si="204"/>
        <v/>
      </c>
      <c r="Q1409" s="26" t="str">
        <f>IF(G1409="","",VLOOKUP(G1409,WMS!$E$3:$G$3000,2,FALSE))</f>
        <v/>
      </c>
      <c r="R1409" s="26" t="str">
        <f>IF(G1409="","",VLOOKUP(G1409,WMS!$E$3:$G$3000,3,FALSE))</f>
        <v/>
      </c>
      <c r="S1409" s="17" t="str">
        <f>IF(R1409="","",VLOOKUP(R1409,CUSTOMS!$E$3:$N$2548,2,FALSE))</f>
        <v/>
      </c>
      <c r="T1409" s="17" t="str">
        <f>IF(R1409="","",VLOOKUP(R1409,CUSTOMS!$E$3:$N$2548,3,FALSE))</f>
        <v/>
      </c>
      <c r="U1409" s="18" t="str">
        <f t="shared" si="205"/>
        <v/>
      </c>
      <c r="V1409" s="18" t="str">
        <f>IF(R1409="","",VLOOKUP(R1409,CUSTOMS!$E$3:$N$2548,5,FALSE))</f>
        <v/>
      </c>
      <c r="W1409" s="33" t="str">
        <f>IF(R1409="","",VLOOKUP(R1409,CUSTOMS!$E$3:$N$2548,6,FALSE))</f>
        <v/>
      </c>
      <c r="X1409" s="33" t="str">
        <f t="shared" si="206"/>
        <v/>
      </c>
      <c r="Y1409" s="18" t="str">
        <f>IF(R1409="","",VLOOKUP(R1409,CUSTOMS!$E$3:$N$2548,8,FALSE))</f>
        <v/>
      </c>
      <c r="Z1409" s="18" t="str">
        <f>IF(R1409="","",VLOOKUP(R1409,CUSTOMS!$E$3:$N$2548,9,FALSE))</f>
        <v/>
      </c>
      <c r="AA1409" s="18" t="str">
        <f>IF(R1409="","",VLOOKUP(R1409,CUSTOMS!$E$3:$N$2548,10,FALSE))</f>
        <v/>
      </c>
      <c r="AB1409" s="33" t="str">
        <f>IF(R1409="","",VLOOKUP(G1409,WMS!$E$3:$T$3000,15,FALSE))</f>
        <v/>
      </c>
      <c r="AC1409" s="33" t="str">
        <f t="shared" si="207"/>
        <v/>
      </c>
      <c r="AD1409" s="33" t="str">
        <f>IF(S1409="","",VLOOKUP(S1409,海关监管条件!$A$1:$B$3000,2,FALSE))</f>
        <v/>
      </c>
    </row>
    <row r="1410" spans="7:30">
      <c r="G1410" s="17" t="str">
        <f t="shared" si="201"/>
        <v/>
      </c>
      <c r="H1410" s="18" t="str">
        <f>IF(G1410="","",VLOOKUP(G1410,WMS!$E$3:$Q$3000,7,FALSE))</f>
        <v/>
      </c>
      <c r="I1410" s="18" t="str">
        <f>IF(G1410="","",VLOOKUP(G1410,WMS!$E$3:$Q$3000,8,FALSE))</f>
        <v/>
      </c>
      <c r="J1410" s="18" t="str">
        <f>IF(G1410="","",VLOOKUP(G1410,WMS!$E$3:$Q$3000,13,FALSE))</f>
        <v/>
      </c>
      <c r="K1410" s="26" t="str">
        <f t="shared" si="202"/>
        <v/>
      </c>
      <c r="M1410" s="27" t="str">
        <f>IF(G1410="","",VLOOKUP(G1410,WMS!$E$3:$U$3000,7,0)*L1410)</f>
        <v/>
      </c>
      <c r="N1410" s="28" t="str">
        <f>IF(G1410="","",VLOOKUP(G1410,WMS!$E$3:$U$3000,17,0))</f>
        <v/>
      </c>
      <c r="O1410" s="29" t="str">
        <f t="shared" si="203"/>
        <v/>
      </c>
      <c r="P1410" s="29" t="str">
        <f t="shared" si="204"/>
        <v/>
      </c>
      <c r="Q1410" s="26" t="str">
        <f>IF(G1410="","",VLOOKUP(G1410,WMS!$E$3:$G$3000,2,FALSE))</f>
        <v/>
      </c>
      <c r="R1410" s="26" t="str">
        <f>IF(G1410="","",VLOOKUP(G1410,WMS!$E$3:$G$3000,3,FALSE))</f>
        <v/>
      </c>
      <c r="S1410" s="17" t="str">
        <f>IF(R1410="","",VLOOKUP(R1410,CUSTOMS!$E$3:$N$2548,2,FALSE))</f>
        <v/>
      </c>
      <c r="T1410" s="17" t="str">
        <f>IF(R1410="","",VLOOKUP(R1410,CUSTOMS!$E$3:$N$2548,3,FALSE))</f>
        <v/>
      </c>
      <c r="U1410" s="18" t="str">
        <f t="shared" si="205"/>
        <v/>
      </c>
      <c r="V1410" s="18" t="str">
        <f>IF(R1410="","",VLOOKUP(R1410,CUSTOMS!$E$3:$N$2548,5,FALSE))</f>
        <v/>
      </c>
      <c r="W1410" s="33" t="str">
        <f>IF(R1410="","",VLOOKUP(R1410,CUSTOMS!$E$3:$N$2548,6,FALSE))</f>
        <v/>
      </c>
      <c r="X1410" s="33" t="str">
        <f t="shared" si="206"/>
        <v/>
      </c>
      <c r="Y1410" s="18" t="str">
        <f>IF(R1410="","",VLOOKUP(R1410,CUSTOMS!$E$3:$N$2548,8,FALSE))</f>
        <v/>
      </c>
      <c r="Z1410" s="18" t="str">
        <f>IF(R1410="","",VLOOKUP(R1410,CUSTOMS!$E$3:$N$2548,9,FALSE))</f>
        <v/>
      </c>
      <c r="AA1410" s="18" t="str">
        <f>IF(R1410="","",VLOOKUP(R1410,CUSTOMS!$E$3:$N$2548,10,FALSE))</f>
        <v/>
      </c>
      <c r="AB1410" s="33" t="str">
        <f>IF(R1410="","",VLOOKUP(G1410,WMS!$E$3:$T$3000,15,FALSE))</f>
        <v/>
      </c>
      <c r="AC1410" s="33" t="str">
        <f t="shared" si="207"/>
        <v/>
      </c>
      <c r="AD1410" s="33" t="str">
        <f>IF(S1410="","",VLOOKUP(S1410,海关监管条件!$A$1:$B$3000,2,FALSE))</f>
        <v/>
      </c>
    </row>
    <row r="1411" spans="7:30">
      <c r="G1411" s="17" t="str">
        <f t="shared" si="201"/>
        <v/>
      </c>
      <c r="H1411" s="18" t="str">
        <f>IF(G1411="","",VLOOKUP(G1411,WMS!$E$3:$Q$3000,7,FALSE))</f>
        <v/>
      </c>
      <c r="I1411" s="18" t="str">
        <f>IF(G1411="","",VLOOKUP(G1411,WMS!$E$3:$Q$3000,8,FALSE))</f>
        <v/>
      </c>
      <c r="J1411" s="18" t="str">
        <f>IF(G1411="","",VLOOKUP(G1411,WMS!$E$3:$Q$3000,13,FALSE))</f>
        <v/>
      </c>
      <c r="K1411" s="26" t="str">
        <f t="shared" si="202"/>
        <v/>
      </c>
      <c r="M1411" s="27" t="str">
        <f>IF(G1411="","",VLOOKUP(G1411,WMS!$E$3:$U$3000,7,0)*L1411)</f>
        <v/>
      </c>
      <c r="N1411" s="28" t="str">
        <f>IF(G1411="","",VLOOKUP(G1411,WMS!$E$3:$U$3000,17,0))</f>
        <v/>
      </c>
      <c r="O1411" s="29" t="str">
        <f t="shared" si="203"/>
        <v/>
      </c>
      <c r="P1411" s="29" t="str">
        <f t="shared" si="204"/>
        <v/>
      </c>
      <c r="Q1411" s="26" t="str">
        <f>IF(G1411="","",VLOOKUP(G1411,WMS!$E$3:$G$3000,2,FALSE))</f>
        <v/>
      </c>
      <c r="R1411" s="26" t="str">
        <f>IF(G1411="","",VLOOKUP(G1411,WMS!$E$3:$G$3000,3,FALSE))</f>
        <v/>
      </c>
      <c r="S1411" s="17" t="str">
        <f>IF(R1411="","",VLOOKUP(R1411,CUSTOMS!$E$3:$N$2548,2,FALSE))</f>
        <v/>
      </c>
      <c r="T1411" s="17" t="str">
        <f>IF(R1411="","",VLOOKUP(R1411,CUSTOMS!$E$3:$N$2548,3,FALSE))</f>
        <v/>
      </c>
      <c r="U1411" s="18" t="str">
        <f t="shared" si="205"/>
        <v/>
      </c>
      <c r="V1411" s="18" t="str">
        <f>IF(R1411="","",VLOOKUP(R1411,CUSTOMS!$E$3:$N$2548,5,FALSE))</f>
        <v/>
      </c>
      <c r="W1411" s="33" t="str">
        <f>IF(R1411="","",VLOOKUP(R1411,CUSTOMS!$E$3:$N$2548,6,FALSE))</f>
        <v/>
      </c>
      <c r="X1411" s="33" t="str">
        <f t="shared" si="206"/>
        <v/>
      </c>
      <c r="Y1411" s="18" t="str">
        <f>IF(R1411="","",VLOOKUP(R1411,CUSTOMS!$E$3:$N$2548,8,FALSE))</f>
        <v/>
      </c>
      <c r="Z1411" s="18" t="str">
        <f>IF(R1411="","",VLOOKUP(R1411,CUSTOMS!$E$3:$N$2548,9,FALSE))</f>
        <v/>
      </c>
      <c r="AA1411" s="18" t="str">
        <f>IF(R1411="","",VLOOKUP(R1411,CUSTOMS!$E$3:$N$2548,10,FALSE))</f>
        <v/>
      </c>
      <c r="AB1411" s="33" t="str">
        <f>IF(R1411="","",VLOOKUP(G1411,WMS!$E$3:$T$3000,15,FALSE))</f>
        <v/>
      </c>
      <c r="AC1411" s="33" t="str">
        <f t="shared" si="207"/>
        <v/>
      </c>
      <c r="AD1411" s="33" t="str">
        <f>IF(S1411="","",VLOOKUP(S1411,海关监管条件!$A$1:$B$3000,2,FALSE))</f>
        <v/>
      </c>
    </row>
    <row r="1412" spans="7:30">
      <c r="G1412" s="17" t="str">
        <f t="shared" si="201"/>
        <v/>
      </c>
      <c r="H1412" s="18" t="str">
        <f>IF(G1412="","",VLOOKUP(G1412,WMS!$E$3:$Q$3000,7,FALSE))</f>
        <v/>
      </c>
      <c r="I1412" s="18" t="str">
        <f>IF(G1412="","",VLOOKUP(G1412,WMS!$E$3:$Q$3000,8,FALSE))</f>
        <v/>
      </c>
      <c r="J1412" s="18" t="str">
        <f>IF(G1412="","",VLOOKUP(G1412,WMS!$E$3:$Q$3000,13,FALSE))</f>
        <v/>
      </c>
      <c r="K1412" s="26" t="str">
        <f t="shared" si="202"/>
        <v/>
      </c>
      <c r="M1412" s="27" t="str">
        <f>IF(G1412="","",VLOOKUP(G1412,WMS!$E$3:$U$3000,7,0)*L1412)</f>
        <v/>
      </c>
      <c r="N1412" s="28" t="str">
        <f>IF(G1412="","",VLOOKUP(G1412,WMS!$E$3:$U$3000,17,0))</f>
        <v/>
      </c>
      <c r="O1412" s="29" t="str">
        <f t="shared" si="203"/>
        <v/>
      </c>
      <c r="P1412" s="29" t="str">
        <f t="shared" si="204"/>
        <v/>
      </c>
      <c r="Q1412" s="26" t="str">
        <f>IF(G1412="","",VLOOKUP(G1412,WMS!$E$3:$G$3000,2,FALSE))</f>
        <v/>
      </c>
      <c r="R1412" s="26" t="str">
        <f>IF(G1412="","",VLOOKUP(G1412,WMS!$E$3:$G$3000,3,FALSE))</f>
        <v/>
      </c>
      <c r="S1412" s="17" t="str">
        <f>IF(R1412="","",VLOOKUP(R1412,CUSTOMS!$E$3:$N$2548,2,FALSE))</f>
        <v/>
      </c>
      <c r="T1412" s="17" t="str">
        <f>IF(R1412="","",VLOOKUP(R1412,CUSTOMS!$E$3:$N$2548,3,FALSE))</f>
        <v/>
      </c>
      <c r="U1412" s="18" t="str">
        <f t="shared" si="205"/>
        <v/>
      </c>
      <c r="V1412" s="18" t="str">
        <f>IF(R1412="","",VLOOKUP(R1412,CUSTOMS!$E$3:$N$2548,5,FALSE))</f>
        <v/>
      </c>
      <c r="W1412" s="33" t="str">
        <f>IF(R1412="","",VLOOKUP(R1412,CUSTOMS!$E$3:$N$2548,6,FALSE))</f>
        <v/>
      </c>
      <c r="X1412" s="33" t="str">
        <f t="shared" si="206"/>
        <v/>
      </c>
      <c r="Y1412" s="18" t="str">
        <f>IF(R1412="","",VLOOKUP(R1412,CUSTOMS!$E$3:$N$2548,8,FALSE))</f>
        <v/>
      </c>
      <c r="Z1412" s="18" t="str">
        <f>IF(R1412="","",VLOOKUP(R1412,CUSTOMS!$E$3:$N$2548,9,FALSE))</f>
        <v/>
      </c>
      <c r="AA1412" s="18" t="str">
        <f>IF(R1412="","",VLOOKUP(R1412,CUSTOMS!$E$3:$N$2548,10,FALSE))</f>
        <v/>
      </c>
      <c r="AB1412" s="33" t="str">
        <f>IF(R1412="","",VLOOKUP(G1412,WMS!$E$3:$T$3000,15,FALSE))</f>
        <v/>
      </c>
      <c r="AC1412" s="33" t="str">
        <f t="shared" si="207"/>
        <v/>
      </c>
      <c r="AD1412" s="33" t="str">
        <f>IF(S1412="","",VLOOKUP(S1412,海关监管条件!$A$1:$B$3000,2,FALSE))</f>
        <v/>
      </c>
    </row>
    <row r="1413" spans="7:30">
      <c r="G1413" s="17" t="str">
        <f t="shared" si="201"/>
        <v/>
      </c>
      <c r="H1413" s="18" t="str">
        <f>IF(G1413="","",VLOOKUP(G1413,WMS!$E$3:$Q$3000,7,FALSE))</f>
        <v/>
      </c>
      <c r="I1413" s="18" t="str">
        <f>IF(G1413="","",VLOOKUP(G1413,WMS!$E$3:$Q$3000,8,FALSE))</f>
        <v/>
      </c>
      <c r="J1413" s="18" t="str">
        <f>IF(G1413="","",VLOOKUP(G1413,WMS!$E$3:$Q$3000,13,FALSE))</f>
        <v/>
      </c>
      <c r="K1413" s="26" t="str">
        <f t="shared" si="202"/>
        <v/>
      </c>
      <c r="M1413" s="27" t="str">
        <f>IF(G1413="","",VLOOKUP(G1413,WMS!$E$3:$U$3000,7,0)*L1413)</f>
        <v/>
      </c>
      <c r="N1413" s="28" t="str">
        <f>IF(G1413="","",VLOOKUP(G1413,WMS!$E$3:$U$3000,17,0))</f>
        <v/>
      </c>
      <c r="O1413" s="29" t="str">
        <f t="shared" si="203"/>
        <v/>
      </c>
      <c r="P1413" s="29" t="str">
        <f t="shared" si="204"/>
        <v/>
      </c>
      <c r="Q1413" s="26" t="str">
        <f>IF(G1413="","",VLOOKUP(G1413,WMS!$E$3:$G$3000,2,FALSE))</f>
        <v/>
      </c>
      <c r="R1413" s="26" t="str">
        <f>IF(G1413="","",VLOOKUP(G1413,WMS!$E$3:$G$3000,3,FALSE))</f>
        <v/>
      </c>
      <c r="S1413" s="17" t="str">
        <f>IF(R1413="","",VLOOKUP(R1413,CUSTOMS!$E$3:$N$2548,2,FALSE))</f>
        <v/>
      </c>
      <c r="T1413" s="17" t="str">
        <f>IF(R1413="","",VLOOKUP(R1413,CUSTOMS!$E$3:$N$2548,3,FALSE))</f>
        <v/>
      </c>
      <c r="U1413" s="18" t="str">
        <f t="shared" si="205"/>
        <v/>
      </c>
      <c r="V1413" s="18" t="str">
        <f>IF(R1413="","",VLOOKUP(R1413,CUSTOMS!$E$3:$N$2548,5,FALSE))</f>
        <v/>
      </c>
      <c r="W1413" s="33" t="str">
        <f>IF(R1413="","",VLOOKUP(R1413,CUSTOMS!$E$3:$N$2548,6,FALSE))</f>
        <v/>
      </c>
      <c r="X1413" s="33" t="str">
        <f t="shared" si="206"/>
        <v/>
      </c>
      <c r="Y1413" s="18" t="str">
        <f>IF(R1413="","",VLOOKUP(R1413,CUSTOMS!$E$3:$N$2548,8,FALSE))</f>
        <v/>
      </c>
      <c r="Z1413" s="18" t="str">
        <f>IF(R1413="","",VLOOKUP(R1413,CUSTOMS!$E$3:$N$2548,9,FALSE))</f>
        <v/>
      </c>
      <c r="AA1413" s="18" t="str">
        <f>IF(R1413="","",VLOOKUP(R1413,CUSTOMS!$E$3:$N$2548,10,FALSE))</f>
        <v/>
      </c>
      <c r="AB1413" s="33" t="str">
        <f>IF(R1413="","",VLOOKUP(G1413,WMS!$E$3:$T$3000,15,FALSE))</f>
        <v/>
      </c>
      <c r="AC1413" s="33" t="str">
        <f t="shared" si="207"/>
        <v/>
      </c>
      <c r="AD1413" s="33" t="str">
        <f>IF(S1413="","",VLOOKUP(S1413,海关监管条件!$A$1:$B$3000,2,FALSE))</f>
        <v/>
      </c>
    </row>
    <row r="1414" spans="7:30">
      <c r="G1414" s="17" t="str">
        <f t="shared" si="201"/>
        <v/>
      </c>
      <c r="H1414" s="18" t="str">
        <f>IF(G1414="","",VLOOKUP(G1414,WMS!$E$3:$Q$3000,7,FALSE))</f>
        <v/>
      </c>
      <c r="I1414" s="18" t="str">
        <f>IF(G1414="","",VLOOKUP(G1414,WMS!$E$3:$Q$3000,8,FALSE))</f>
        <v/>
      </c>
      <c r="J1414" s="18" t="str">
        <f>IF(G1414="","",VLOOKUP(G1414,WMS!$E$3:$Q$3000,13,FALSE))</f>
        <v/>
      </c>
      <c r="K1414" s="26" t="str">
        <f t="shared" si="202"/>
        <v/>
      </c>
      <c r="M1414" s="27" t="str">
        <f>IF(G1414="","",VLOOKUP(G1414,WMS!$E$3:$U$3000,7,0)*L1414)</f>
        <v/>
      </c>
      <c r="N1414" s="28" t="str">
        <f>IF(G1414="","",VLOOKUP(G1414,WMS!$E$3:$U$3000,17,0))</f>
        <v/>
      </c>
      <c r="O1414" s="29" t="str">
        <f t="shared" si="203"/>
        <v/>
      </c>
      <c r="P1414" s="29" t="str">
        <f t="shared" si="204"/>
        <v/>
      </c>
      <c r="Q1414" s="26" t="str">
        <f>IF(G1414="","",VLOOKUP(G1414,WMS!$E$3:$G$3000,2,FALSE))</f>
        <v/>
      </c>
      <c r="R1414" s="26" t="str">
        <f>IF(G1414="","",VLOOKUP(G1414,WMS!$E$3:$G$3000,3,FALSE))</f>
        <v/>
      </c>
      <c r="S1414" s="17" t="str">
        <f>IF(R1414="","",VLOOKUP(R1414,CUSTOMS!$E$3:$N$2548,2,FALSE))</f>
        <v/>
      </c>
      <c r="T1414" s="17" t="str">
        <f>IF(R1414="","",VLOOKUP(R1414,CUSTOMS!$E$3:$N$2548,3,FALSE))</f>
        <v/>
      </c>
      <c r="U1414" s="18" t="str">
        <f t="shared" si="205"/>
        <v/>
      </c>
      <c r="V1414" s="18" t="str">
        <f>IF(R1414="","",VLOOKUP(R1414,CUSTOMS!$E$3:$N$2548,5,FALSE))</f>
        <v/>
      </c>
      <c r="W1414" s="33" t="str">
        <f>IF(R1414="","",VLOOKUP(R1414,CUSTOMS!$E$3:$N$2548,6,FALSE))</f>
        <v/>
      </c>
      <c r="X1414" s="33" t="str">
        <f t="shared" si="206"/>
        <v/>
      </c>
      <c r="Y1414" s="18" t="str">
        <f>IF(R1414="","",VLOOKUP(R1414,CUSTOMS!$E$3:$N$2548,8,FALSE))</f>
        <v/>
      </c>
      <c r="Z1414" s="18" t="str">
        <f>IF(R1414="","",VLOOKUP(R1414,CUSTOMS!$E$3:$N$2548,9,FALSE))</f>
        <v/>
      </c>
      <c r="AA1414" s="18" t="str">
        <f>IF(R1414="","",VLOOKUP(R1414,CUSTOMS!$E$3:$N$2548,10,FALSE))</f>
        <v/>
      </c>
      <c r="AB1414" s="33" t="str">
        <f>IF(R1414="","",VLOOKUP(G1414,WMS!$E$3:$T$3000,15,FALSE))</f>
        <v/>
      </c>
      <c r="AC1414" s="33" t="str">
        <f t="shared" si="207"/>
        <v/>
      </c>
      <c r="AD1414" s="33" t="str">
        <f>IF(S1414="","",VLOOKUP(S1414,海关监管条件!$A$1:$B$3000,2,FALSE))</f>
        <v/>
      </c>
    </row>
    <row r="1415" spans="7:30">
      <c r="G1415" s="17" t="str">
        <f t="shared" si="201"/>
        <v/>
      </c>
      <c r="H1415" s="18" t="str">
        <f>IF(G1415="","",VLOOKUP(G1415,WMS!$E$3:$Q$3000,7,FALSE))</f>
        <v/>
      </c>
      <c r="I1415" s="18" t="str">
        <f>IF(G1415="","",VLOOKUP(G1415,WMS!$E$3:$Q$3000,8,FALSE))</f>
        <v/>
      </c>
      <c r="J1415" s="18" t="str">
        <f>IF(G1415="","",VLOOKUP(G1415,WMS!$E$3:$Q$3000,13,FALSE))</f>
        <v/>
      </c>
      <c r="K1415" s="26" t="str">
        <f t="shared" si="202"/>
        <v/>
      </c>
      <c r="M1415" s="27" t="str">
        <f>IF(G1415="","",VLOOKUP(G1415,WMS!$E$3:$U$3000,7,0)*L1415)</f>
        <v/>
      </c>
      <c r="N1415" s="28" t="str">
        <f>IF(G1415="","",VLOOKUP(G1415,WMS!$E$3:$U$3000,17,0))</f>
        <v/>
      </c>
      <c r="O1415" s="29" t="str">
        <f t="shared" si="203"/>
        <v/>
      </c>
      <c r="P1415" s="29" t="str">
        <f t="shared" si="204"/>
        <v/>
      </c>
      <c r="Q1415" s="26" t="str">
        <f>IF(G1415="","",VLOOKUP(G1415,WMS!$E$3:$G$3000,2,FALSE))</f>
        <v/>
      </c>
      <c r="R1415" s="26" t="str">
        <f>IF(G1415="","",VLOOKUP(G1415,WMS!$E$3:$G$3000,3,FALSE))</f>
        <v/>
      </c>
      <c r="S1415" s="17" t="str">
        <f>IF(R1415="","",VLOOKUP(R1415,CUSTOMS!$E$3:$N$2548,2,FALSE))</f>
        <v/>
      </c>
      <c r="T1415" s="17" t="str">
        <f>IF(R1415="","",VLOOKUP(R1415,CUSTOMS!$E$3:$N$2548,3,FALSE))</f>
        <v/>
      </c>
      <c r="U1415" s="18" t="str">
        <f t="shared" si="205"/>
        <v/>
      </c>
      <c r="V1415" s="18" t="str">
        <f>IF(R1415="","",VLOOKUP(R1415,CUSTOMS!$E$3:$N$2548,5,FALSE))</f>
        <v/>
      </c>
      <c r="W1415" s="33" t="str">
        <f>IF(R1415="","",VLOOKUP(R1415,CUSTOMS!$E$3:$N$2548,6,FALSE))</f>
        <v/>
      </c>
      <c r="X1415" s="33" t="str">
        <f t="shared" si="206"/>
        <v/>
      </c>
      <c r="Y1415" s="18" t="str">
        <f>IF(R1415="","",VLOOKUP(R1415,CUSTOMS!$E$3:$N$2548,8,FALSE))</f>
        <v/>
      </c>
      <c r="Z1415" s="18" t="str">
        <f>IF(R1415="","",VLOOKUP(R1415,CUSTOMS!$E$3:$N$2548,9,FALSE))</f>
        <v/>
      </c>
      <c r="AA1415" s="18" t="str">
        <f>IF(R1415="","",VLOOKUP(R1415,CUSTOMS!$E$3:$N$2548,10,FALSE))</f>
        <v/>
      </c>
      <c r="AB1415" s="33" t="str">
        <f>IF(R1415="","",VLOOKUP(G1415,WMS!$E$3:$T$3000,15,FALSE))</f>
        <v/>
      </c>
      <c r="AC1415" s="33" t="str">
        <f t="shared" si="207"/>
        <v/>
      </c>
      <c r="AD1415" s="33" t="str">
        <f>IF(S1415="","",VLOOKUP(S1415,海关监管条件!$A$1:$B$3000,2,FALSE))</f>
        <v/>
      </c>
    </row>
    <row r="1416" spans="7:30">
      <c r="G1416" s="17" t="str">
        <f t="shared" si="201"/>
        <v/>
      </c>
      <c r="H1416" s="18" t="str">
        <f>IF(G1416="","",VLOOKUP(G1416,WMS!$E$3:$Q$3000,7,FALSE))</f>
        <v/>
      </c>
      <c r="I1416" s="18" t="str">
        <f>IF(G1416="","",VLOOKUP(G1416,WMS!$E$3:$Q$3000,8,FALSE))</f>
        <v/>
      </c>
      <c r="J1416" s="18" t="str">
        <f>IF(G1416="","",VLOOKUP(G1416,WMS!$E$3:$Q$3000,13,FALSE))</f>
        <v/>
      </c>
      <c r="K1416" s="26" t="str">
        <f t="shared" si="202"/>
        <v/>
      </c>
      <c r="M1416" s="27" t="str">
        <f>IF(G1416="","",VLOOKUP(G1416,WMS!$E$3:$U$3000,7,0)*L1416)</f>
        <v/>
      </c>
      <c r="N1416" s="28" t="str">
        <f>IF(G1416="","",VLOOKUP(G1416,WMS!$E$3:$U$3000,17,0))</f>
        <v/>
      </c>
      <c r="O1416" s="29" t="str">
        <f t="shared" si="203"/>
        <v/>
      </c>
      <c r="P1416" s="29" t="str">
        <f t="shared" si="204"/>
        <v/>
      </c>
      <c r="Q1416" s="26" t="str">
        <f>IF(G1416="","",VLOOKUP(G1416,WMS!$E$3:$G$3000,2,FALSE))</f>
        <v/>
      </c>
      <c r="R1416" s="26" t="str">
        <f>IF(G1416="","",VLOOKUP(G1416,WMS!$E$3:$G$3000,3,FALSE))</f>
        <v/>
      </c>
      <c r="S1416" s="17" t="str">
        <f>IF(R1416="","",VLOOKUP(R1416,CUSTOMS!$E$3:$N$2548,2,FALSE))</f>
        <v/>
      </c>
      <c r="T1416" s="17" t="str">
        <f>IF(R1416="","",VLOOKUP(R1416,CUSTOMS!$E$3:$N$2548,3,FALSE))</f>
        <v/>
      </c>
      <c r="U1416" s="18" t="str">
        <f t="shared" si="205"/>
        <v/>
      </c>
      <c r="V1416" s="18" t="str">
        <f>IF(R1416="","",VLOOKUP(R1416,CUSTOMS!$E$3:$N$2548,5,FALSE))</f>
        <v/>
      </c>
      <c r="W1416" s="33" t="str">
        <f>IF(R1416="","",VLOOKUP(R1416,CUSTOMS!$E$3:$N$2548,6,FALSE))</f>
        <v/>
      </c>
      <c r="X1416" s="33" t="str">
        <f t="shared" si="206"/>
        <v/>
      </c>
      <c r="Y1416" s="18" t="str">
        <f>IF(R1416="","",VLOOKUP(R1416,CUSTOMS!$E$3:$N$2548,8,FALSE))</f>
        <v/>
      </c>
      <c r="Z1416" s="18" t="str">
        <f>IF(R1416="","",VLOOKUP(R1416,CUSTOMS!$E$3:$N$2548,9,FALSE))</f>
        <v/>
      </c>
      <c r="AA1416" s="18" t="str">
        <f>IF(R1416="","",VLOOKUP(R1416,CUSTOMS!$E$3:$N$2548,10,FALSE))</f>
        <v/>
      </c>
      <c r="AB1416" s="33" t="str">
        <f>IF(R1416="","",VLOOKUP(G1416,WMS!$E$3:$T$3000,15,FALSE))</f>
        <v/>
      </c>
      <c r="AC1416" s="33" t="str">
        <f t="shared" si="207"/>
        <v/>
      </c>
      <c r="AD1416" s="33" t="str">
        <f>IF(S1416="","",VLOOKUP(S1416,海关监管条件!$A$1:$B$3000,2,FALSE))</f>
        <v/>
      </c>
    </row>
    <row r="1417" spans="7:30">
      <c r="G1417" s="17" t="str">
        <f t="shared" ref="G1417:G1480" si="208">IF(F1417="","",E1417&amp;"/"&amp;F1417)</f>
        <v/>
      </c>
      <c r="H1417" s="18" t="str">
        <f>IF(G1417="","",VLOOKUP(G1417,WMS!$E$3:$Q$3000,7,FALSE))</f>
        <v/>
      </c>
      <c r="I1417" s="18" t="str">
        <f>IF(G1417="","",VLOOKUP(G1417,WMS!$E$3:$Q$3000,8,FALSE))</f>
        <v/>
      </c>
      <c r="J1417" s="18" t="str">
        <f>IF(G1417="","",VLOOKUP(G1417,WMS!$E$3:$Q$3000,13,FALSE))</f>
        <v/>
      </c>
      <c r="K1417" s="26" t="str">
        <f t="shared" ref="K1417:K1480" si="209">IF(M1417="","",EXACT(H1417,M1417/L1417))</f>
        <v/>
      </c>
      <c r="M1417" s="27" t="str">
        <f>IF(G1417="","",VLOOKUP(G1417,WMS!$E$3:$U$3000,7,0)*L1417)</f>
        <v/>
      </c>
      <c r="N1417" s="28" t="str">
        <f>IF(G1417="","",VLOOKUP(G1417,WMS!$E$3:$U$3000,17,0))</f>
        <v/>
      </c>
      <c r="O1417" s="29" t="str">
        <f t="shared" si="203"/>
        <v/>
      </c>
      <c r="P1417" s="29" t="str">
        <f t="shared" si="204"/>
        <v/>
      </c>
      <c r="Q1417" s="26" t="str">
        <f>IF(G1417="","",VLOOKUP(G1417,WMS!$E$3:$G$3000,2,FALSE))</f>
        <v/>
      </c>
      <c r="R1417" s="26" t="str">
        <f>IF(G1417="","",VLOOKUP(G1417,WMS!$E$3:$G$3000,3,FALSE))</f>
        <v/>
      </c>
      <c r="S1417" s="17" t="str">
        <f>IF(R1417="","",VLOOKUP(R1417,CUSTOMS!$E$3:$N$2548,2,FALSE))</f>
        <v/>
      </c>
      <c r="T1417" s="17" t="str">
        <f>IF(R1417="","",VLOOKUP(R1417,CUSTOMS!$E$3:$N$2548,3,FALSE))</f>
        <v/>
      </c>
      <c r="U1417" s="18" t="str">
        <f t="shared" si="205"/>
        <v/>
      </c>
      <c r="V1417" s="18" t="str">
        <f>IF(R1417="","",VLOOKUP(R1417,CUSTOMS!$E$3:$N$2548,5,FALSE))</f>
        <v/>
      </c>
      <c r="W1417" s="33" t="str">
        <f>IF(R1417="","",VLOOKUP(R1417,CUSTOMS!$E$3:$N$2548,6,FALSE))</f>
        <v/>
      </c>
      <c r="X1417" s="33" t="str">
        <f t="shared" si="206"/>
        <v/>
      </c>
      <c r="Y1417" s="18" t="str">
        <f>IF(R1417="","",VLOOKUP(R1417,CUSTOMS!$E$3:$N$2548,8,FALSE))</f>
        <v/>
      </c>
      <c r="Z1417" s="18" t="str">
        <f>IF(R1417="","",VLOOKUP(R1417,CUSTOMS!$E$3:$N$2548,9,FALSE))</f>
        <v/>
      </c>
      <c r="AA1417" s="18" t="str">
        <f>IF(R1417="","",VLOOKUP(R1417,CUSTOMS!$E$3:$N$2548,10,FALSE))</f>
        <v/>
      </c>
      <c r="AB1417" s="33" t="str">
        <f>IF(R1417="","",VLOOKUP(G1417,WMS!$E$3:$T$3000,15,FALSE))</f>
        <v/>
      </c>
      <c r="AC1417" s="33" t="str">
        <f t="shared" si="207"/>
        <v/>
      </c>
      <c r="AD1417" s="33" t="str">
        <f>IF(S1417="","",VLOOKUP(S1417,海关监管条件!$A$1:$B$3000,2,FALSE))</f>
        <v/>
      </c>
    </row>
    <row r="1418" spans="7:30">
      <c r="G1418" s="17" t="str">
        <f t="shared" si="208"/>
        <v/>
      </c>
      <c r="H1418" s="18" t="str">
        <f>IF(G1418="","",VLOOKUP(G1418,WMS!$E$3:$Q$3000,7,FALSE))</f>
        <v/>
      </c>
      <c r="I1418" s="18" t="str">
        <f>IF(G1418="","",VLOOKUP(G1418,WMS!$E$3:$Q$3000,8,FALSE))</f>
        <v/>
      </c>
      <c r="J1418" s="18" t="str">
        <f>IF(G1418="","",VLOOKUP(G1418,WMS!$E$3:$Q$3000,13,FALSE))</f>
        <v/>
      </c>
      <c r="K1418" s="26" t="str">
        <f t="shared" si="209"/>
        <v/>
      </c>
      <c r="M1418" s="27" t="str">
        <f>IF(G1418="","",VLOOKUP(G1418,WMS!$E$3:$U$3000,7,0)*L1418)</f>
        <v/>
      </c>
      <c r="N1418" s="28" t="str">
        <f>IF(G1418="","",VLOOKUP(G1418,WMS!$E$3:$U$3000,17,0))</f>
        <v/>
      </c>
      <c r="O1418" s="29" t="str">
        <f t="shared" si="203"/>
        <v/>
      </c>
      <c r="P1418" s="29" t="str">
        <f t="shared" si="204"/>
        <v/>
      </c>
      <c r="Q1418" s="26" t="str">
        <f>IF(G1418="","",VLOOKUP(G1418,WMS!$E$3:$G$3000,2,FALSE))</f>
        <v/>
      </c>
      <c r="R1418" s="26" t="str">
        <f>IF(G1418="","",VLOOKUP(G1418,WMS!$E$3:$G$3000,3,FALSE))</f>
        <v/>
      </c>
      <c r="S1418" s="17" t="str">
        <f>IF(R1418="","",VLOOKUP(R1418,CUSTOMS!$E$3:$N$2548,2,FALSE))</f>
        <v/>
      </c>
      <c r="T1418" s="17" t="str">
        <f>IF(R1418="","",VLOOKUP(R1418,CUSTOMS!$E$3:$N$2548,3,FALSE))</f>
        <v/>
      </c>
      <c r="U1418" s="18" t="str">
        <f t="shared" si="205"/>
        <v/>
      </c>
      <c r="V1418" s="18" t="str">
        <f>IF(R1418="","",VLOOKUP(R1418,CUSTOMS!$E$3:$N$2548,5,FALSE))</f>
        <v/>
      </c>
      <c r="W1418" s="33" t="str">
        <f>IF(R1418="","",VLOOKUP(R1418,CUSTOMS!$E$3:$N$2548,6,FALSE))</f>
        <v/>
      </c>
      <c r="X1418" s="33" t="str">
        <f t="shared" si="206"/>
        <v/>
      </c>
      <c r="Y1418" s="18" t="str">
        <f>IF(R1418="","",VLOOKUP(R1418,CUSTOMS!$E$3:$N$2548,8,FALSE))</f>
        <v/>
      </c>
      <c r="Z1418" s="18" t="str">
        <f>IF(R1418="","",VLOOKUP(R1418,CUSTOMS!$E$3:$N$2548,9,FALSE))</f>
        <v/>
      </c>
      <c r="AA1418" s="18" t="str">
        <f>IF(R1418="","",VLOOKUP(R1418,CUSTOMS!$E$3:$N$2548,10,FALSE))</f>
        <v/>
      </c>
      <c r="AB1418" s="33" t="str">
        <f>IF(R1418="","",VLOOKUP(G1418,WMS!$E$3:$T$3000,15,FALSE))</f>
        <v/>
      </c>
      <c r="AC1418" s="33" t="str">
        <f t="shared" si="207"/>
        <v/>
      </c>
      <c r="AD1418" s="33" t="str">
        <f>IF(S1418="","",VLOOKUP(S1418,海关监管条件!$A$1:$B$3000,2,FALSE))</f>
        <v/>
      </c>
    </row>
    <row r="1419" spans="7:30">
      <c r="G1419" s="17" t="str">
        <f t="shared" si="208"/>
        <v/>
      </c>
      <c r="H1419" s="18" t="str">
        <f>IF(G1419="","",VLOOKUP(G1419,WMS!$E$3:$Q$3000,7,FALSE))</f>
        <v/>
      </c>
      <c r="I1419" s="18" t="str">
        <f>IF(G1419="","",VLOOKUP(G1419,WMS!$E$3:$Q$3000,8,FALSE))</f>
        <v/>
      </c>
      <c r="J1419" s="18" t="str">
        <f>IF(G1419="","",VLOOKUP(G1419,WMS!$E$3:$Q$3000,13,FALSE))</f>
        <v/>
      </c>
      <c r="K1419" s="26" t="str">
        <f t="shared" si="209"/>
        <v/>
      </c>
      <c r="M1419" s="27" t="str">
        <f>IF(G1419="","",VLOOKUP(G1419,WMS!$E$3:$U$3000,7,0)*L1419)</f>
        <v/>
      </c>
      <c r="N1419" s="28" t="str">
        <f>IF(G1419="","",VLOOKUP(G1419,WMS!$E$3:$U$3000,17,0))</f>
        <v/>
      </c>
      <c r="O1419" s="29" t="str">
        <f t="shared" si="203"/>
        <v/>
      </c>
      <c r="P1419" s="29" t="str">
        <f t="shared" si="204"/>
        <v/>
      </c>
      <c r="Q1419" s="26" t="str">
        <f>IF(G1419="","",VLOOKUP(G1419,WMS!$E$3:$G$3000,2,FALSE))</f>
        <v/>
      </c>
      <c r="R1419" s="26" t="str">
        <f>IF(G1419="","",VLOOKUP(G1419,WMS!$E$3:$G$3000,3,FALSE))</f>
        <v/>
      </c>
      <c r="S1419" s="17" t="str">
        <f>IF(R1419="","",VLOOKUP(R1419,CUSTOMS!$E$3:$N$2548,2,FALSE))</f>
        <v/>
      </c>
      <c r="T1419" s="17" t="str">
        <f>IF(R1419="","",VLOOKUP(R1419,CUSTOMS!$E$3:$N$2548,3,FALSE))</f>
        <v/>
      </c>
      <c r="U1419" s="18" t="str">
        <f t="shared" si="205"/>
        <v/>
      </c>
      <c r="V1419" s="18" t="str">
        <f>IF(R1419="","",VLOOKUP(R1419,CUSTOMS!$E$3:$N$2548,5,FALSE))</f>
        <v/>
      </c>
      <c r="W1419" s="33" t="str">
        <f>IF(R1419="","",VLOOKUP(R1419,CUSTOMS!$E$3:$N$2548,6,FALSE))</f>
        <v/>
      </c>
      <c r="X1419" s="33" t="str">
        <f t="shared" si="206"/>
        <v/>
      </c>
      <c r="Y1419" s="18" t="str">
        <f>IF(R1419="","",VLOOKUP(R1419,CUSTOMS!$E$3:$N$2548,8,FALSE))</f>
        <v/>
      </c>
      <c r="Z1419" s="18" t="str">
        <f>IF(R1419="","",VLOOKUP(R1419,CUSTOMS!$E$3:$N$2548,9,FALSE))</f>
        <v/>
      </c>
      <c r="AA1419" s="18" t="str">
        <f>IF(R1419="","",VLOOKUP(R1419,CUSTOMS!$E$3:$N$2548,10,FALSE))</f>
        <v/>
      </c>
      <c r="AB1419" s="33" t="str">
        <f>IF(R1419="","",VLOOKUP(G1419,WMS!$E$3:$T$3000,15,FALSE))</f>
        <v/>
      </c>
      <c r="AC1419" s="33" t="str">
        <f t="shared" si="207"/>
        <v/>
      </c>
      <c r="AD1419" s="33" t="str">
        <f>IF(S1419="","",VLOOKUP(S1419,海关监管条件!$A$1:$B$3000,2,FALSE))</f>
        <v/>
      </c>
    </row>
    <row r="1420" spans="7:30">
      <c r="G1420" s="17" t="str">
        <f t="shared" si="208"/>
        <v/>
      </c>
      <c r="H1420" s="18" t="str">
        <f>IF(G1420="","",VLOOKUP(G1420,WMS!$E$3:$Q$3000,7,FALSE))</f>
        <v/>
      </c>
      <c r="I1420" s="18" t="str">
        <f>IF(G1420="","",VLOOKUP(G1420,WMS!$E$3:$Q$3000,8,FALSE))</f>
        <v/>
      </c>
      <c r="J1420" s="18" t="str">
        <f>IF(G1420="","",VLOOKUP(G1420,WMS!$E$3:$Q$3000,13,FALSE))</f>
        <v/>
      </c>
      <c r="K1420" s="26" t="str">
        <f t="shared" si="209"/>
        <v/>
      </c>
      <c r="M1420" s="27" t="str">
        <f>IF(G1420="","",VLOOKUP(G1420,WMS!$E$3:$U$3000,7,0)*L1420)</f>
        <v/>
      </c>
      <c r="N1420" s="28" t="str">
        <f>IF(G1420="","",VLOOKUP(G1420,WMS!$E$3:$U$3000,17,0))</f>
        <v/>
      </c>
      <c r="O1420" s="29" t="str">
        <f t="shared" si="203"/>
        <v/>
      </c>
      <c r="P1420" s="29" t="str">
        <f t="shared" si="204"/>
        <v/>
      </c>
      <c r="Q1420" s="26" t="str">
        <f>IF(G1420="","",VLOOKUP(G1420,WMS!$E$3:$G$3000,2,FALSE))</f>
        <v/>
      </c>
      <c r="R1420" s="26" t="str">
        <f>IF(G1420="","",VLOOKUP(G1420,WMS!$E$3:$G$3000,3,FALSE))</f>
        <v/>
      </c>
      <c r="S1420" s="17" t="str">
        <f>IF(R1420="","",VLOOKUP(R1420,CUSTOMS!$E$3:$N$2548,2,FALSE))</f>
        <v/>
      </c>
      <c r="T1420" s="17" t="str">
        <f>IF(R1420="","",VLOOKUP(R1420,CUSTOMS!$E$3:$N$2548,3,FALSE))</f>
        <v/>
      </c>
      <c r="U1420" s="18" t="str">
        <f t="shared" si="205"/>
        <v/>
      </c>
      <c r="V1420" s="18" t="str">
        <f>IF(R1420="","",VLOOKUP(R1420,CUSTOMS!$E$3:$N$2548,5,FALSE))</f>
        <v/>
      </c>
      <c r="W1420" s="33" t="str">
        <f>IF(R1420="","",VLOOKUP(R1420,CUSTOMS!$E$3:$N$2548,6,FALSE))</f>
        <v/>
      </c>
      <c r="X1420" s="33" t="str">
        <f t="shared" si="206"/>
        <v/>
      </c>
      <c r="Y1420" s="18" t="str">
        <f>IF(R1420="","",VLOOKUP(R1420,CUSTOMS!$E$3:$N$2548,8,FALSE))</f>
        <v/>
      </c>
      <c r="Z1420" s="18" t="str">
        <f>IF(R1420="","",VLOOKUP(R1420,CUSTOMS!$E$3:$N$2548,9,FALSE))</f>
        <v/>
      </c>
      <c r="AA1420" s="18" t="str">
        <f>IF(R1420="","",VLOOKUP(R1420,CUSTOMS!$E$3:$N$2548,10,FALSE))</f>
        <v/>
      </c>
      <c r="AB1420" s="33" t="str">
        <f>IF(R1420="","",VLOOKUP(G1420,WMS!$E$3:$T$3000,15,FALSE))</f>
        <v/>
      </c>
      <c r="AC1420" s="33" t="str">
        <f t="shared" si="207"/>
        <v/>
      </c>
      <c r="AD1420" s="33" t="str">
        <f>IF(S1420="","",VLOOKUP(S1420,海关监管条件!$A$1:$B$3000,2,FALSE))</f>
        <v/>
      </c>
    </row>
    <row r="1421" spans="7:30">
      <c r="G1421" s="17" t="str">
        <f t="shared" si="208"/>
        <v/>
      </c>
      <c r="H1421" s="18" t="str">
        <f>IF(G1421="","",VLOOKUP(G1421,WMS!$E$3:$Q$3000,7,FALSE))</f>
        <v/>
      </c>
      <c r="I1421" s="18" t="str">
        <f>IF(G1421="","",VLOOKUP(G1421,WMS!$E$3:$Q$3000,8,FALSE))</f>
        <v/>
      </c>
      <c r="J1421" s="18" t="str">
        <f>IF(G1421="","",VLOOKUP(G1421,WMS!$E$3:$Q$3000,13,FALSE))</f>
        <v/>
      </c>
      <c r="K1421" s="26" t="str">
        <f t="shared" si="209"/>
        <v/>
      </c>
      <c r="M1421" s="27" t="str">
        <f>IF(G1421="","",VLOOKUP(G1421,WMS!$E$3:$U$3000,7,0)*L1421)</f>
        <v/>
      </c>
      <c r="N1421" s="28" t="str">
        <f>IF(G1421="","",VLOOKUP(G1421,WMS!$E$3:$U$3000,17,0))</f>
        <v/>
      </c>
      <c r="O1421" s="29" t="str">
        <f t="shared" si="203"/>
        <v/>
      </c>
      <c r="P1421" s="29" t="str">
        <f t="shared" si="204"/>
        <v/>
      </c>
      <c r="Q1421" s="26" t="str">
        <f>IF(G1421="","",VLOOKUP(G1421,WMS!$E$3:$G$3000,2,FALSE))</f>
        <v/>
      </c>
      <c r="R1421" s="26" t="str">
        <f>IF(G1421="","",VLOOKUP(G1421,WMS!$E$3:$G$3000,3,FALSE))</f>
        <v/>
      </c>
      <c r="S1421" s="17" t="str">
        <f>IF(R1421="","",VLOOKUP(R1421,CUSTOMS!$E$3:$N$2548,2,FALSE))</f>
        <v/>
      </c>
      <c r="T1421" s="17" t="str">
        <f>IF(R1421="","",VLOOKUP(R1421,CUSTOMS!$E$3:$N$2548,3,FALSE))</f>
        <v/>
      </c>
      <c r="U1421" s="18" t="str">
        <f t="shared" si="205"/>
        <v/>
      </c>
      <c r="V1421" s="18" t="str">
        <f>IF(R1421="","",VLOOKUP(R1421,CUSTOMS!$E$3:$N$2548,5,FALSE))</f>
        <v/>
      </c>
      <c r="W1421" s="33" t="str">
        <f>IF(R1421="","",VLOOKUP(R1421,CUSTOMS!$E$3:$N$2548,6,FALSE))</f>
        <v/>
      </c>
      <c r="X1421" s="33" t="str">
        <f t="shared" si="206"/>
        <v/>
      </c>
      <c r="Y1421" s="18" t="str">
        <f>IF(R1421="","",VLOOKUP(R1421,CUSTOMS!$E$3:$N$2548,8,FALSE))</f>
        <v/>
      </c>
      <c r="Z1421" s="18" t="str">
        <f>IF(R1421="","",VLOOKUP(R1421,CUSTOMS!$E$3:$N$2548,9,FALSE))</f>
        <v/>
      </c>
      <c r="AA1421" s="18" t="str">
        <f>IF(R1421="","",VLOOKUP(R1421,CUSTOMS!$E$3:$N$2548,10,FALSE))</f>
        <v/>
      </c>
      <c r="AB1421" s="33" t="str">
        <f>IF(R1421="","",VLOOKUP(G1421,WMS!$E$3:$T$3000,15,FALSE))</f>
        <v/>
      </c>
      <c r="AC1421" s="33" t="str">
        <f t="shared" si="207"/>
        <v/>
      </c>
      <c r="AD1421" s="33" t="str">
        <f>IF(S1421="","",VLOOKUP(S1421,海关监管条件!$A$1:$B$3000,2,FALSE))</f>
        <v/>
      </c>
    </row>
    <row r="1422" spans="7:30">
      <c r="G1422" s="17" t="str">
        <f t="shared" si="208"/>
        <v/>
      </c>
      <c r="H1422" s="18" t="str">
        <f>IF(G1422="","",VLOOKUP(G1422,WMS!$E$3:$Q$3000,7,FALSE))</f>
        <v/>
      </c>
      <c r="I1422" s="18" t="str">
        <f>IF(G1422="","",VLOOKUP(G1422,WMS!$E$3:$Q$3000,8,FALSE))</f>
        <v/>
      </c>
      <c r="J1422" s="18" t="str">
        <f>IF(G1422="","",VLOOKUP(G1422,WMS!$E$3:$Q$3000,13,FALSE))</f>
        <v/>
      </c>
      <c r="K1422" s="26" t="str">
        <f t="shared" si="209"/>
        <v/>
      </c>
      <c r="M1422" s="27" t="str">
        <f>IF(G1422="","",VLOOKUP(G1422,WMS!$E$3:$U$3000,7,0)*L1422)</f>
        <v/>
      </c>
      <c r="N1422" s="28" t="str">
        <f>IF(G1422="","",VLOOKUP(G1422,WMS!$E$3:$U$3000,17,0))</f>
        <v/>
      </c>
      <c r="O1422" s="29" t="str">
        <f t="shared" si="203"/>
        <v/>
      </c>
      <c r="P1422" s="29" t="str">
        <f t="shared" si="204"/>
        <v/>
      </c>
      <c r="Q1422" s="26" t="str">
        <f>IF(G1422="","",VLOOKUP(G1422,WMS!$E$3:$G$3000,2,FALSE))</f>
        <v/>
      </c>
      <c r="R1422" s="26" t="str">
        <f>IF(G1422="","",VLOOKUP(G1422,WMS!$E$3:$G$3000,3,FALSE))</f>
        <v/>
      </c>
      <c r="S1422" s="17" t="str">
        <f>IF(R1422="","",VLOOKUP(R1422,CUSTOMS!$E$3:$N$2548,2,FALSE))</f>
        <v/>
      </c>
      <c r="T1422" s="17" t="str">
        <f>IF(R1422="","",VLOOKUP(R1422,CUSTOMS!$E$3:$N$2548,3,FALSE))</f>
        <v/>
      </c>
      <c r="U1422" s="18" t="str">
        <f t="shared" si="205"/>
        <v/>
      </c>
      <c r="V1422" s="18" t="str">
        <f>IF(R1422="","",VLOOKUP(R1422,CUSTOMS!$E$3:$N$2548,5,FALSE))</f>
        <v/>
      </c>
      <c r="W1422" s="33" t="str">
        <f>IF(R1422="","",VLOOKUP(R1422,CUSTOMS!$E$3:$N$2548,6,FALSE))</f>
        <v/>
      </c>
      <c r="X1422" s="33" t="str">
        <f t="shared" si="206"/>
        <v/>
      </c>
      <c r="Y1422" s="18" t="str">
        <f>IF(R1422="","",VLOOKUP(R1422,CUSTOMS!$E$3:$N$2548,8,FALSE))</f>
        <v/>
      </c>
      <c r="Z1422" s="18" t="str">
        <f>IF(R1422="","",VLOOKUP(R1422,CUSTOMS!$E$3:$N$2548,9,FALSE))</f>
        <v/>
      </c>
      <c r="AA1422" s="18" t="str">
        <f>IF(R1422="","",VLOOKUP(R1422,CUSTOMS!$E$3:$N$2548,10,FALSE))</f>
        <v/>
      </c>
      <c r="AB1422" s="33" t="str">
        <f>IF(R1422="","",VLOOKUP(G1422,WMS!$E$3:$T$3000,15,FALSE))</f>
        <v/>
      </c>
      <c r="AC1422" s="33" t="str">
        <f t="shared" si="207"/>
        <v/>
      </c>
      <c r="AD1422" s="33" t="str">
        <f>IF(S1422="","",VLOOKUP(S1422,海关监管条件!$A$1:$B$3000,2,FALSE))</f>
        <v/>
      </c>
    </row>
    <row r="1423" spans="7:30">
      <c r="G1423" s="17" t="str">
        <f t="shared" si="208"/>
        <v/>
      </c>
      <c r="H1423" s="18" t="str">
        <f>IF(G1423="","",VLOOKUP(G1423,WMS!$E$3:$Q$3000,7,FALSE))</f>
        <v/>
      </c>
      <c r="I1423" s="18" t="str">
        <f>IF(G1423="","",VLOOKUP(G1423,WMS!$E$3:$Q$3000,8,FALSE))</f>
        <v/>
      </c>
      <c r="J1423" s="18" t="str">
        <f>IF(G1423="","",VLOOKUP(G1423,WMS!$E$3:$Q$3000,13,FALSE))</f>
        <v/>
      </c>
      <c r="K1423" s="26" t="str">
        <f t="shared" si="209"/>
        <v/>
      </c>
      <c r="M1423" s="27" t="str">
        <f>IF(G1423="","",VLOOKUP(G1423,WMS!$E$3:$U$3000,7,0)*L1423)</f>
        <v/>
      </c>
      <c r="N1423" s="28" t="str">
        <f>IF(G1423="","",VLOOKUP(G1423,WMS!$E$3:$U$3000,17,0))</f>
        <v/>
      </c>
      <c r="O1423" s="29" t="str">
        <f t="shared" si="203"/>
        <v/>
      </c>
      <c r="P1423" s="29" t="str">
        <f t="shared" si="204"/>
        <v/>
      </c>
      <c r="Q1423" s="26" t="str">
        <f>IF(G1423="","",VLOOKUP(G1423,WMS!$E$3:$G$3000,2,FALSE))</f>
        <v/>
      </c>
      <c r="R1423" s="26" t="str">
        <f>IF(G1423="","",VLOOKUP(G1423,WMS!$E$3:$G$3000,3,FALSE))</f>
        <v/>
      </c>
      <c r="S1423" s="17" t="str">
        <f>IF(R1423="","",VLOOKUP(R1423,CUSTOMS!$E$3:$N$2548,2,FALSE))</f>
        <v/>
      </c>
      <c r="T1423" s="17" t="str">
        <f>IF(R1423="","",VLOOKUP(R1423,CUSTOMS!$E$3:$N$2548,3,FALSE))</f>
        <v/>
      </c>
      <c r="U1423" s="18" t="str">
        <f t="shared" si="205"/>
        <v/>
      </c>
      <c r="V1423" s="18" t="str">
        <f>IF(R1423="","",VLOOKUP(R1423,CUSTOMS!$E$3:$N$2548,5,FALSE))</f>
        <v/>
      </c>
      <c r="W1423" s="33" t="str">
        <f>IF(R1423="","",VLOOKUP(R1423,CUSTOMS!$E$3:$N$2548,6,FALSE))</f>
        <v/>
      </c>
      <c r="X1423" s="33" t="str">
        <f t="shared" si="206"/>
        <v/>
      </c>
      <c r="Y1423" s="18" t="str">
        <f>IF(R1423="","",VLOOKUP(R1423,CUSTOMS!$E$3:$N$2548,8,FALSE))</f>
        <v/>
      </c>
      <c r="Z1423" s="18" t="str">
        <f>IF(R1423="","",VLOOKUP(R1423,CUSTOMS!$E$3:$N$2548,9,FALSE))</f>
        <v/>
      </c>
      <c r="AA1423" s="18" t="str">
        <f>IF(R1423="","",VLOOKUP(R1423,CUSTOMS!$E$3:$N$2548,10,FALSE))</f>
        <v/>
      </c>
      <c r="AB1423" s="33" t="str">
        <f>IF(R1423="","",VLOOKUP(G1423,WMS!$E$3:$T$3000,15,FALSE))</f>
        <v/>
      </c>
      <c r="AC1423" s="33" t="str">
        <f t="shared" si="207"/>
        <v/>
      </c>
      <c r="AD1423" s="33" t="str">
        <f>IF(S1423="","",VLOOKUP(S1423,海关监管条件!$A$1:$B$3000,2,FALSE))</f>
        <v/>
      </c>
    </row>
    <row r="1424" spans="7:30">
      <c r="G1424" s="17" t="str">
        <f t="shared" si="208"/>
        <v/>
      </c>
      <c r="H1424" s="18" t="str">
        <f>IF(G1424="","",VLOOKUP(G1424,WMS!$E$3:$Q$3000,7,FALSE))</f>
        <v/>
      </c>
      <c r="I1424" s="18" t="str">
        <f>IF(G1424="","",VLOOKUP(G1424,WMS!$E$3:$Q$3000,8,FALSE))</f>
        <v/>
      </c>
      <c r="J1424" s="18" t="str">
        <f>IF(G1424="","",VLOOKUP(G1424,WMS!$E$3:$Q$3000,13,FALSE))</f>
        <v/>
      </c>
      <c r="K1424" s="26" t="str">
        <f t="shared" si="209"/>
        <v/>
      </c>
      <c r="M1424" s="27" t="str">
        <f>IF(G1424="","",VLOOKUP(G1424,WMS!$E$3:$U$3000,7,0)*L1424)</f>
        <v/>
      </c>
      <c r="N1424" s="28" t="str">
        <f>IF(G1424="","",VLOOKUP(G1424,WMS!$E$3:$U$3000,17,0))</f>
        <v/>
      </c>
      <c r="O1424" s="29" t="str">
        <f t="shared" si="203"/>
        <v/>
      </c>
      <c r="P1424" s="29" t="str">
        <f t="shared" si="204"/>
        <v/>
      </c>
      <c r="Q1424" s="26" t="str">
        <f>IF(G1424="","",VLOOKUP(G1424,WMS!$E$3:$G$3000,2,FALSE))</f>
        <v/>
      </c>
      <c r="R1424" s="26" t="str">
        <f>IF(G1424="","",VLOOKUP(G1424,WMS!$E$3:$G$3000,3,FALSE))</f>
        <v/>
      </c>
      <c r="S1424" s="17" t="str">
        <f>IF(R1424="","",VLOOKUP(R1424,CUSTOMS!$E$3:$N$2548,2,FALSE))</f>
        <v/>
      </c>
      <c r="T1424" s="17" t="str">
        <f>IF(R1424="","",VLOOKUP(R1424,CUSTOMS!$E$3:$N$2548,3,FALSE))</f>
        <v/>
      </c>
      <c r="U1424" s="18" t="str">
        <f t="shared" si="205"/>
        <v/>
      </c>
      <c r="V1424" s="18" t="str">
        <f>IF(R1424="","",VLOOKUP(R1424,CUSTOMS!$E$3:$N$2548,5,FALSE))</f>
        <v/>
      </c>
      <c r="W1424" s="33" t="str">
        <f>IF(R1424="","",VLOOKUP(R1424,CUSTOMS!$E$3:$N$2548,6,FALSE))</f>
        <v/>
      </c>
      <c r="X1424" s="33" t="str">
        <f t="shared" si="206"/>
        <v/>
      </c>
      <c r="Y1424" s="18" t="str">
        <f>IF(R1424="","",VLOOKUP(R1424,CUSTOMS!$E$3:$N$2548,8,FALSE))</f>
        <v/>
      </c>
      <c r="Z1424" s="18" t="str">
        <f>IF(R1424="","",VLOOKUP(R1424,CUSTOMS!$E$3:$N$2548,9,FALSE))</f>
        <v/>
      </c>
      <c r="AA1424" s="18" t="str">
        <f>IF(R1424="","",VLOOKUP(R1424,CUSTOMS!$E$3:$N$2548,10,FALSE))</f>
        <v/>
      </c>
      <c r="AB1424" s="33" t="str">
        <f>IF(R1424="","",VLOOKUP(G1424,WMS!$E$3:$T$3000,15,FALSE))</f>
        <v/>
      </c>
      <c r="AC1424" s="33" t="str">
        <f t="shared" si="207"/>
        <v/>
      </c>
      <c r="AD1424" s="33" t="str">
        <f>IF(S1424="","",VLOOKUP(S1424,海关监管条件!$A$1:$B$3000,2,FALSE))</f>
        <v/>
      </c>
    </row>
    <row r="1425" spans="7:30">
      <c r="G1425" s="17" t="str">
        <f t="shared" si="208"/>
        <v/>
      </c>
      <c r="H1425" s="18" t="str">
        <f>IF(G1425="","",VLOOKUP(G1425,WMS!$E$3:$Q$3000,7,FALSE))</f>
        <v/>
      </c>
      <c r="I1425" s="18" t="str">
        <f>IF(G1425="","",VLOOKUP(G1425,WMS!$E$3:$Q$3000,8,FALSE))</f>
        <v/>
      </c>
      <c r="J1425" s="18" t="str">
        <f>IF(G1425="","",VLOOKUP(G1425,WMS!$E$3:$Q$3000,13,FALSE))</f>
        <v/>
      </c>
      <c r="K1425" s="26" t="str">
        <f t="shared" si="209"/>
        <v/>
      </c>
      <c r="M1425" s="27" t="str">
        <f>IF(G1425="","",VLOOKUP(G1425,WMS!$E$3:$U$3000,7,0)*L1425)</f>
        <v/>
      </c>
      <c r="N1425" s="28" t="str">
        <f>IF(G1425="","",VLOOKUP(G1425,WMS!$E$3:$U$3000,17,0))</f>
        <v/>
      </c>
      <c r="O1425" s="29" t="str">
        <f t="shared" si="203"/>
        <v/>
      </c>
      <c r="P1425" s="29" t="str">
        <f t="shared" si="204"/>
        <v/>
      </c>
      <c r="Q1425" s="26" t="str">
        <f>IF(G1425="","",VLOOKUP(G1425,WMS!$E$3:$G$3000,2,FALSE))</f>
        <v/>
      </c>
      <c r="R1425" s="26" t="str">
        <f>IF(G1425="","",VLOOKUP(G1425,WMS!$E$3:$G$3000,3,FALSE))</f>
        <v/>
      </c>
      <c r="S1425" s="17" t="str">
        <f>IF(R1425="","",VLOOKUP(R1425,CUSTOMS!$E$3:$N$2548,2,FALSE))</f>
        <v/>
      </c>
      <c r="T1425" s="17" t="str">
        <f>IF(R1425="","",VLOOKUP(R1425,CUSTOMS!$E$3:$N$2548,3,FALSE))</f>
        <v/>
      </c>
      <c r="U1425" s="18" t="str">
        <f t="shared" si="205"/>
        <v/>
      </c>
      <c r="V1425" s="18" t="str">
        <f>IF(R1425="","",VLOOKUP(R1425,CUSTOMS!$E$3:$N$2548,5,FALSE))</f>
        <v/>
      </c>
      <c r="W1425" s="33" t="str">
        <f>IF(R1425="","",VLOOKUP(R1425,CUSTOMS!$E$3:$N$2548,6,FALSE))</f>
        <v/>
      </c>
      <c r="X1425" s="33" t="str">
        <f t="shared" si="206"/>
        <v/>
      </c>
      <c r="Y1425" s="18" t="str">
        <f>IF(R1425="","",VLOOKUP(R1425,CUSTOMS!$E$3:$N$2548,8,FALSE))</f>
        <v/>
      </c>
      <c r="Z1425" s="18" t="str">
        <f>IF(R1425="","",VLOOKUP(R1425,CUSTOMS!$E$3:$N$2548,9,FALSE))</f>
        <v/>
      </c>
      <c r="AA1425" s="18" t="str">
        <f>IF(R1425="","",VLOOKUP(R1425,CUSTOMS!$E$3:$N$2548,10,FALSE))</f>
        <v/>
      </c>
      <c r="AB1425" s="33" t="str">
        <f>IF(R1425="","",VLOOKUP(G1425,WMS!$E$3:$T$3000,15,FALSE))</f>
        <v/>
      </c>
      <c r="AC1425" s="33" t="str">
        <f t="shared" si="207"/>
        <v/>
      </c>
      <c r="AD1425" s="33" t="str">
        <f>IF(S1425="","",VLOOKUP(S1425,海关监管条件!$A$1:$B$3000,2,FALSE))</f>
        <v/>
      </c>
    </row>
    <row r="1426" spans="7:30">
      <c r="G1426" s="17" t="str">
        <f t="shared" si="208"/>
        <v/>
      </c>
      <c r="H1426" s="18" t="str">
        <f>IF(G1426="","",VLOOKUP(G1426,WMS!$E$3:$Q$3000,7,FALSE))</f>
        <v/>
      </c>
      <c r="I1426" s="18" t="str">
        <f>IF(G1426="","",VLOOKUP(G1426,WMS!$E$3:$Q$3000,8,FALSE))</f>
        <v/>
      </c>
      <c r="J1426" s="18" t="str">
        <f>IF(G1426="","",VLOOKUP(G1426,WMS!$E$3:$Q$3000,13,FALSE))</f>
        <v/>
      </c>
      <c r="K1426" s="26" t="str">
        <f t="shared" si="209"/>
        <v/>
      </c>
      <c r="M1426" s="27" t="str">
        <f>IF(G1426="","",VLOOKUP(G1426,WMS!$E$3:$U$3000,7,0)*L1426)</f>
        <v/>
      </c>
      <c r="N1426" s="28" t="str">
        <f>IF(G1426="","",VLOOKUP(G1426,WMS!$E$3:$U$3000,17,0))</f>
        <v/>
      </c>
      <c r="O1426" s="29" t="str">
        <f t="shared" si="203"/>
        <v/>
      </c>
      <c r="P1426" s="29" t="str">
        <f t="shared" si="204"/>
        <v/>
      </c>
      <c r="Q1426" s="26" t="str">
        <f>IF(G1426="","",VLOOKUP(G1426,WMS!$E$3:$G$3000,2,FALSE))</f>
        <v/>
      </c>
      <c r="R1426" s="26" t="str">
        <f>IF(G1426="","",VLOOKUP(G1426,WMS!$E$3:$G$3000,3,FALSE))</f>
        <v/>
      </c>
      <c r="S1426" s="17" t="str">
        <f>IF(R1426="","",VLOOKUP(R1426,CUSTOMS!$E$3:$N$2548,2,FALSE))</f>
        <v/>
      </c>
      <c r="T1426" s="17" t="str">
        <f>IF(R1426="","",VLOOKUP(R1426,CUSTOMS!$E$3:$N$2548,3,FALSE))</f>
        <v/>
      </c>
      <c r="U1426" s="18" t="str">
        <f t="shared" si="205"/>
        <v/>
      </c>
      <c r="V1426" s="18" t="str">
        <f>IF(R1426="","",VLOOKUP(R1426,CUSTOMS!$E$3:$N$2548,5,FALSE))</f>
        <v/>
      </c>
      <c r="W1426" s="33" t="str">
        <f>IF(R1426="","",VLOOKUP(R1426,CUSTOMS!$E$3:$N$2548,6,FALSE))</f>
        <v/>
      </c>
      <c r="X1426" s="33" t="str">
        <f t="shared" si="206"/>
        <v/>
      </c>
      <c r="Y1426" s="18" t="str">
        <f>IF(R1426="","",VLOOKUP(R1426,CUSTOMS!$E$3:$N$2548,8,FALSE))</f>
        <v/>
      </c>
      <c r="Z1426" s="18" t="str">
        <f>IF(R1426="","",VLOOKUP(R1426,CUSTOMS!$E$3:$N$2548,9,FALSE))</f>
        <v/>
      </c>
      <c r="AA1426" s="18" t="str">
        <f>IF(R1426="","",VLOOKUP(R1426,CUSTOMS!$E$3:$N$2548,10,FALSE))</f>
        <v/>
      </c>
      <c r="AB1426" s="33" t="str">
        <f>IF(R1426="","",VLOOKUP(G1426,WMS!$E$3:$T$3000,15,FALSE))</f>
        <v/>
      </c>
      <c r="AC1426" s="33" t="str">
        <f t="shared" si="207"/>
        <v/>
      </c>
      <c r="AD1426" s="33" t="str">
        <f>IF(S1426="","",VLOOKUP(S1426,海关监管条件!$A$1:$B$3000,2,FALSE))</f>
        <v/>
      </c>
    </row>
    <row r="1427" spans="7:30">
      <c r="G1427" s="17" t="str">
        <f t="shared" si="208"/>
        <v/>
      </c>
      <c r="H1427" s="18" t="str">
        <f>IF(G1427="","",VLOOKUP(G1427,WMS!$E$3:$Q$3000,7,FALSE))</f>
        <v/>
      </c>
      <c r="I1427" s="18" t="str">
        <f>IF(G1427="","",VLOOKUP(G1427,WMS!$E$3:$Q$3000,8,FALSE))</f>
        <v/>
      </c>
      <c r="J1427" s="18" t="str">
        <f>IF(G1427="","",VLOOKUP(G1427,WMS!$E$3:$Q$3000,13,FALSE))</f>
        <v/>
      </c>
      <c r="K1427" s="26" t="str">
        <f t="shared" si="209"/>
        <v/>
      </c>
      <c r="M1427" s="27" t="str">
        <f>IF(G1427="","",VLOOKUP(G1427,WMS!$E$3:$U$3000,7,0)*L1427)</f>
        <v/>
      </c>
      <c r="N1427" s="28" t="str">
        <f>IF(G1427="","",VLOOKUP(G1427,WMS!$E$3:$U$3000,17,0))</f>
        <v/>
      </c>
      <c r="O1427" s="29" t="str">
        <f t="shared" si="203"/>
        <v/>
      </c>
      <c r="P1427" s="29" t="str">
        <f t="shared" si="204"/>
        <v/>
      </c>
      <c r="Q1427" s="26" t="str">
        <f>IF(G1427="","",VLOOKUP(G1427,WMS!$E$3:$G$3000,2,FALSE))</f>
        <v/>
      </c>
      <c r="R1427" s="26" t="str">
        <f>IF(G1427="","",VLOOKUP(G1427,WMS!$E$3:$G$3000,3,FALSE))</f>
        <v/>
      </c>
      <c r="S1427" s="17" t="str">
        <f>IF(R1427="","",VLOOKUP(R1427,CUSTOMS!$E$3:$N$2548,2,FALSE))</f>
        <v/>
      </c>
      <c r="T1427" s="17" t="str">
        <f>IF(R1427="","",VLOOKUP(R1427,CUSTOMS!$E$3:$N$2548,3,FALSE))</f>
        <v/>
      </c>
      <c r="U1427" s="18" t="str">
        <f t="shared" si="205"/>
        <v/>
      </c>
      <c r="V1427" s="18" t="str">
        <f>IF(R1427="","",VLOOKUP(R1427,CUSTOMS!$E$3:$N$2548,5,FALSE))</f>
        <v/>
      </c>
      <c r="W1427" s="33" t="str">
        <f>IF(R1427="","",VLOOKUP(R1427,CUSTOMS!$E$3:$N$2548,6,FALSE))</f>
        <v/>
      </c>
      <c r="X1427" s="33" t="str">
        <f t="shared" si="206"/>
        <v/>
      </c>
      <c r="Y1427" s="18" t="str">
        <f>IF(R1427="","",VLOOKUP(R1427,CUSTOMS!$E$3:$N$2548,8,FALSE))</f>
        <v/>
      </c>
      <c r="Z1427" s="18" t="str">
        <f>IF(R1427="","",VLOOKUP(R1427,CUSTOMS!$E$3:$N$2548,9,FALSE))</f>
        <v/>
      </c>
      <c r="AA1427" s="18" t="str">
        <f>IF(R1427="","",VLOOKUP(R1427,CUSTOMS!$E$3:$N$2548,10,FALSE))</f>
        <v/>
      </c>
      <c r="AB1427" s="33" t="str">
        <f>IF(R1427="","",VLOOKUP(G1427,WMS!$E$3:$T$3000,15,FALSE))</f>
        <v/>
      </c>
      <c r="AC1427" s="33" t="str">
        <f t="shared" si="207"/>
        <v/>
      </c>
      <c r="AD1427" s="33" t="str">
        <f>IF(S1427="","",VLOOKUP(S1427,海关监管条件!$A$1:$B$3000,2,FALSE))</f>
        <v/>
      </c>
    </row>
    <row r="1428" spans="7:30">
      <c r="G1428" s="17" t="str">
        <f t="shared" si="208"/>
        <v/>
      </c>
      <c r="H1428" s="18" t="str">
        <f>IF(G1428="","",VLOOKUP(G1428,WMS!$E$3:$Q$3000,7,FALSE))</f>
        <v/>
      </c>
      <c r="I1428" s="18" t="str">
        <f>IF(G1428="","",VLOOKUP(G1428,WMS!$E$3:$Q$3000,8,FALSE))</f>
        <v/>
      </c>
      <c r="J1428" s="18" t="str">
        <f>IF(G1428="","",VLOOKUP(G1428,WMS!$E$3:$Q$3000,13,FALSE))</f>
        <v/>
      </c>
      <c r="K1428" s="26" t="str">
        <f t="shared" si="209"/>
        <v/>
      </c>
      <c r="M1428" s="27" t="str">
        <f>IF(G1428="","",VLOOKUP(G1428,WMS!$E$3:$U$3000,7,0)*L1428)</f>
        <v/>
      </c>
      <c r="N1428" s="28" t="str">
        <f>IF(G1428="","",VLOOKUP(G1428,WMS!$E$3:$U$3000,17,0))</f>
        <v/>
      </c>
      <c r="O1428" s="29" t="str">
        <f t="shared" si="203"/>
        <v/>
      </c>
      <c r="P1428" s="29" t="str">
        <f t="shared" si="204"/>
        <v/>
      </c>
      <c r="Q1428" s="26" t="str">
        <f>IF(G1428="","",VLOOKUP(G1428,WMS!$E$3:$G$3000,2,FALSE))</f>
        <v/>
      </c>
      <c r="R1428" s="26" t="str">
        <f>IF(G1428="","",VLOOKUP(G1428,WMS!$E$3:$G$3000,3,FALSE))</f>
        <v/>
      </c>
      <c r="S1428" s="17" t="str">
        <f>IF(R1428="","",VLOOKUP(R1428,CUSTOMS!$E$3:$N$2548,2,FALSE))</f>
        <v/>
      </c>
      <c r="T1428" s="17" t="str">
        <f>IF(R1428="","",VLOOKUP(R1428,CUSTOMS!$E$3:$N$2548,3,FALSE))</f>
        <v/>
      </c>
      <c r="U1428" s="18" t="str">
        <f t="shared" si="205"/>
        <v/>
      </c>
      <c r="V1428" s="18" t="str">
        <f>IF(R1428="","",VLOOKUP(R1428,CUSTOMS!$E$3:$N$2548,5,FALSE))</f>
        <v/>
      </c>
      <c r="W1428" s="33" t="str">
        <f>IF(R1428="","",VLOOKUP(R1428,CUSTOMS!$E$3:$N$2548,6,FALSE))</f>
        <v/>
      </c>
      <c r="X1428" s="33" t="str">
        <f t="shared" si="206"/>
        <v/>
      </c>
      <c r="Y1428" s="18" t="str">
        <f>IF(R1428="","",VLOOKUP(R1428,CUSTOMS!$E$3:$N$2548,8,FALSE))</f>
        <v/>
      </c>
      <c r="Z1428" s="18" t="str">
        <f>IF(R1428="","",VLOOKUP(R1428,CUSTOMS!$E$3:$N$2548,9,FALSE))</f>
        <v/>
      </c>
      <c r="AA1428" s="18" t="str">
        <f>IF(R1428="","",VLOOKUP(R1428,CUSTOMS!$E$3:$N$2548,10,FALSE))</f>
        <v/>
      </c>
      <c r="AB1428" s="33" t="str">
        <f>IF(R1428="","",VLOOKUP(G1428,WMS!$E$3:$T$3000,15,FALSE))</f>
        <v/>
      </c>
      <c r="AC1428" s="33" t="str">
        <f t="shared" si="207"/>
        <v/>
      </c>
      <c r="AD1428" s="33" t="str">
        <f>IF(S1428="","",VLOOKUP(S1428,海关监管条件!$A$1:$B$3000,2,FALSE))</f>
        <v/>
      </c>
    </row>
    <row r="1429" spans="7:30">
      <c r="G1429" s="17" t="str">
        <f t="shared" si="208"/>
        <v/>
      </c>
      <c r="H1429" s="18" t="str">
        <f>IF(G1429="","",VLOOKUP(G1429,WMS!$E$3:$Q$3000,7,FALSE))</f>
        <v/>
      </c>
      <c r="I1429" s="18" t="str">
        <f>IF(G1429="","",VLOOKUP(G1429,WMS!$E$3:$Q$3000,8,FALSE))</f>
        <v/>
      </c>
      <c r="J1429" s="18" t="str">
        <f>IF(G1429="","",VLOOKUP(G1429,WMS!$E$3:$Q$3000,13,FALSE))</f>
        <v/>
      </c>
      <c r="K1429" s="26" t="str">
        <f t="shared" si="209"/>
        <v/>
      </c>
      <c r="M1429" s="27" t="str">
        <f>IF(G1429="","",VLOOKUP(G1429,WMS!$E$3:$U$3000,7,0)*L1429)</f>
        <v/>
      </c>
      <c r="N1429" s="28" t="str">
        <f>IF(G1429="","",VLOOKUP(G1429,WMS!$E$3:$U$3000,17,0))</f>
        <v/>
      </c>
      <c r="O1429" s="29" t="str">
        <f t="shared" si="203"/>
        <v/>
      </c>
      <c r="P1429" s="29" t="str">
        <f t="shared" si="204"/>
        <v/>
      </c>
      <c r="Q1429" s="26" t="str">
        <f>IF(G1429="","",VLOOKUP(G1429,WMS!$E$3:$G$3000,2,FALSE))</f>
        <v/>
      </c>
      <c r="R1429" s="26" t="str">
        <f>IF(G1429="","",VLOOKUP(G1429,WMS!$E$3:$G$3000,3,FALSE))</f>
        <v/>
      </c>
      <c r="S1429" s="17" t="str">
        <f>IF(R1429="","",VLOOKUP(R1429,CUSTOMS!$E$3:$N$2548,2,FALSE))</f>
        <v/>
      </c>
      <c r="T1429" s="17" t="str">
        <f>IF(R1429="","",VLOOKUP(R1429,CUSTOMS!$E$3:$N$2548,3,FALSE))</f>
        <v/>
      </c>
      <c r="U1429" s="18" t="str">
        <f t="shared" si="205"/>
        <v/>
      </c>
      <c r="V1429" s="18" t="str">
        <f>IF(R1429="","",VLOOKUP(R1429,CUSTOMS!$E$3:$N$2548,5,FALSE))</f>
        <v/>
      </c>
      <c r="W1429" s="33" t="str">
        <f>IF(R1429="","",VLOOKUP(R1429,CUSTOMS!$E$3:$N$2548,6,FALSE))</f>
        <v/>
      </c>
      <c r="X1429" s="33" t="str">
        <f t="shared" si="206"/>
        <v/>
      </c>
      <c r="Y1429" s="18" t="str">
        <f>IF(R1429="","",VLOOKUP(R1429,CUSTOMS!$E$3:$N$2548,8,FALSE))</f>
        <v/>
      </c>
      <c r="Z1429" s="18" t="str">
        <f>IF(R1429="","",VLOOKUP(R1429,CUSTOMS!$E$3:$N$2548,9,FALSE))</f>
        <v/>
      </c>
      <c r="AA1429" s="18" t="str">
        <f>IF(R1429="","",VLOOKUP(R1429,CUSTOMS!$E$3:$N$2548,10,FALSE))</f>
        <v/>
      </c>
      <c r="AB1429" s="33" t="str">
        <f>IF(R1429="","",VLOOKUP(G1429,WMS!$E$3:$T$3000,15,FALSE))</f>
        <v/>
      </c>
      <c r="AC1429" s="33" t="str">
        <f t="shared" si="207"/>
        <v/>
      </c>
      <c r="AD1429" s="33" t="str">
        <f>IF(S1429="","",VLOOKUP(S1429,海关监管条件!$A$1:$B$3000,2,FALSE))</f>
        <v/>
      </c>
    </row>
    <row r="1430" spans="7:30">
      <c r="G1430" s="17" t="str">
        <f t="shared" si="208"/>
        <v/>
      </c>
      <c r="H1430" s="18" t="str">
        <f>IF(G1430="","",VLOOKUP(G1430,WMS!$E$3:$Q$3000,7,FALSE))</f>
        <v/>
      </c>
      <c r="I1430" s="18" t="str">
        <f>IF(G1430="","",VLOOKUP(G1430,WMS!$E$3:$Q$3000,8,FALSE))</f>
        <v/>
      </c>
      <c r="J1430" s="18" t="str">
        <f>IF(G1430="","",VLOOKUP(G1430,WMS!$E$3:$Q$3000,13,FALSE))</f>
        <v/>
      </c>
      <c r="K1430" s="26" t="str">
        <f t="shared" si="209"/>
        <v/>
      </c>
      <c r="M1430" s="27" t="str">
        <f>IF(G1430="","",VLOOKUP(G1430,WMS!$E$3:$U$3000,7,0)*L1430)</f>
        <v/>
      </c>
      <c r="N1430" s="28" t="str">
        <f>IF(G1430="","",VLOOKUP(G1430,WMS!$E$3:$U$3000,17,0))</f>
        <v/>
      </c>
      <c r="O1430" s="29" t="str">
        <f t="shared" ref="O1430:O1493" si="210">IF(L1430="","",I1430*L1430)</f>
        <v/>
      </c>
      <c r="P1430" s="29" t="str">
        <f t="shared" ref="P1430:P1493" si="211">IF(L1430="","",J1430*L1430)</f>
        <v/>
      </c>
      <c r="Q1430" s="26" t="str">
        <f>IF(G1430="","",VLOOKUP(G1430,WMS!$E$3:$G$3000,2,FALSE))</f>
        <v/>
      </c>
      <c r="R1430" s="26" t="str">
        <f>IF(G1430="","",VLOOKUP(G1430,WMS!$E$3:$G$3000,3,FALSE))</f>
        <v/>
      </c>
      <c r="S1430" s="17" t="str">
        <f>IF(R1430="","",VLOOKUP(R1430,CUSTOMS!$E$3:$N$2548,2,FALSE))</f>
        <v/>
      </c>
      <c r="T1430" s="17" t="str">
        <f>IF(R1430="","",VLOOKUP(R1430,CUSTOMS!$E$3:$N$2548,3,FALSE))</f>
        <v/>
      </c>
      <c r="U1430" s="18" t="str">
        <f t="shared" ref="U1430:U1493" si="212">IF(V1430="","",IF(V1430="千克",M1430*AB1430,M1430))</f>
        <v/>
      </c>
      <c r="V1430" s="18" t="str">
        <f>IF(R1430="","",VLOOKUP(R1430,CUSTOMS!$E$3:$N$2548,5,FALSE))</f>
        <v/>
      </c>
      <c r="W1430" s="33" t="str">
        <f>IF(R1430="","",VLOOKUP(R1430,CUSTOMS!$E$3:$N$2548,6,FALSE))</f>
        <v/>
      </c>
      <c r="X1430" s="33" t="str">
        <f t="shared" ref="X1430:X1493" si="213">IF(W1430="","",U1430*W1430)</f>
        <v/>
      </c>
      <c r="Y1430" s="18" t="str">
        <f>IF(R1430="","",VLOOKUP(R1430,CUSTOMS!$E$3:$N$2548,8,FALSE))</f>
        <v/>
      </c>
      <c r="Z1430" s="18" t="str">
        <f>IF(R1430="","",VLOOKUP(R1430,CUSTOMS!$E$3:$N$2548,9,FALSE))</f>
        <v/>
      </c>
      <c r="AA1430" s="18" t="str">
        <f>IF(R1430="","",VLOOKUP(R1430,CUSTOMS!$E$3:$N$2548,10,FALSE))</f>
        <v/>
      </c>
      <c r="AB1430" s="33" t="str">
        <f>IF(R1430="","",VLOOKUP(G1430,WMS!$E$3:$T$3000,15,FALSE))</f>
        <v/>
      </c>
      <c r="AC1430" s="33" t="str">
        <f t="shared" ref="AC1430:AC1493" si="214">IF(AB1430="","",M1430*AB1430)</f>
        <v/>
      </c>
      <c r="AD1430" s="33" t="str">
        <f>IF(S1430="","",VLOOKUP(S1430,海关监管条件!$A$1:$B$3000,2,FALSE))</f>
        <v/>
      </c>
    </row>
    <row r="1431" spans="7:30">
      <c r="G1431" s="17" t="str">
        <f t="shared" si="208"/>
        <v/>
      </c>
      <c r="H1431" s="18" t="str">
        <f>IF(G1431="","",VLOOKUP(G1431,WMS!$E$3:$Q$3000,7,FALSE))</f>
        <v/>
      </c>
      <c r="I1431" s="18" t="str">
        <f>IF(G1431="","",VLOOKUP(G1431,WMS!$E$3:$Q$3000,8,FALSE))</f>
        <v/>
      </c>
      <c r="J1431" s="18" t="str">
        <f>IF(G1431="","",VLOOKUP(G1431,WMS!$E$3:$Q$3000,13,FALSE))</f>
        <v/>
      </c>
      <c r="K1431" s="26" t="str">
        <f t="shared" si="209"/>
        <v/>
      </c>
      <c r="M1431" s="27" t="str">
        <f>IF(G1431="","",VLOOKUP(G1431,WMS!$E$3:$U$3000,7,0)*L1431)</f>
        <v/>
      </c>
      <c r="N1431" s="28" t="str">
        <f>IF(G1431="","",VLOOKUP(G1431,WMS!$E$3:$U$3000,17,0))</f>
        <v/>
      </c>
      <c r="O1431" s="29" t="str">
        <f t="shared" si="210"/>
        <v/>
      </c>
      <c r="P1431" s="29" t="str">
        <f t="shared" si="211"/>
        <v/>
      </c>
      <c r="Q1431" s="26" t="str">
        <f>IF(G1431="","",VLOOKUP(G1431,WMS!$E$3:$G$3000,2,FALSE))</f>
        <v/>
      </c>
      <c r="R1431" s="26" t="str">
        <f>IF(G1431="","",VLOOKUP(G1431,WMS!$E$3:$G$3000,3,FALSE))</f>
        <v/>
      </c>
      <c r="S1431" s="17" t="str">
        <f>IF(R1431="","",VLOOKUP(R1431,CUSTOMS!$E$3:$N$2548,2,FALSE))</f>
        <v/>
      </c>
      <c r="T1431" s="17" t="str">
        <f>IF(R1431="","",VLOOKUP(R1431,CUSTOMS!$E$3:$N$2548,3,FALSE))</f>
        <v/>
      </c>
      <c r="U1431" s="18" t="str">
        <f t="shared" si="212"/>
        <v/>
      </c>
      <c r="V1431" s="18" t="str">
        <f>IF(R1431="","",VLOOKUP(R1431,CUSTOMS!$E$3:$N$2548,5,FALSE))</f>
        <v/>
      </c>
      <c r="W1431" s="33" t="str">
        <f>IF(R1431="","",VLOOKUP(R1431,CUSTOMS!$E$3:$N$2548,6,FALSE))</f>
        <v/>
      </c>
      <c r="X1431" s="33" t="str">
        <f t="shared" si="213"/>
        <v/>
      </c>
      <c r="Y1431" s="18" t="str">
        <f>IF(R1431="","",VLOOKUP(R1431,CUSTOMS!$E$3:$N$2548,8,FALSE))</f>
        <v/>
      </c>
      <c r="Z1431" s="18" t="str">
        <f>IF(R1431="","",VLOOKUP(R1431,CUSTOMS!$E$3:$N$2548,9,FALSE))</f>
        <v/>
      </c>
      <c r="AA1431" s="18" t="str">
        <f>IF(R1431="","",VLOOKUP(R1431,CUSTOMS!$E$3:$N$2548,10,FALSE))</f>
        <v/>
      </c>
      <c r="AB1431" s="33" t="str">
        <f>IF(R1431="","",VLOOKUP(G1431,WMS!$E$3:$T$3000,15,FALSE))</f>
        <v/>
      </c>
      <c r="AC1431" s="33" t="str">
        <f t="shared" si="214"/>
        <v/>
      </c>
      <c r="AD1431" s="33" t="str">
        <f>IF(S1431="","",VLOOKUP(S1431,海关监管条件!$A$1:$B$3000,2,FALSE))</f>
        <v/>
      </c>
    </row>
    <row r="1432" spans="7:30">
      <c r="G1432" s="17" t="str">
        <f t="shared" si="208"/>
        <v/>
      </c>
      <c r="H1432" s="18" t="str">
        <f>IF(G1432="","",VLOOKUP(G1432,WMS!$E$3:$Q$3000,7,FALSE))</f>
        <v/>
      </c>
      <c r="I1432" s="18" t="str">
        <f>IF(G1432="","",VLOOKUP(G1432,WMS!$E$3:$Q$3000,8,FALSE))</f>
        <v/>
      </c>
      <c r="J1432" s="18" t="str">
        <f>IF(G1432="","",VLOOKUP(G1432,WMS!$E$3:$Q$3000,13,FALSE))</f>
        <v/>
      </c>
      <c r="K1432" s="26" t="str">
        <f t="shared" si="209"/>
        <v/>
      </c>
      <c r="M1432" s="27" t="str">
        <f>IF(G1432="","",VLOOKUP(G1432,WMS!$E$3:$U$3000,7,0)*L1432)</f>
        <v/>
      </c>
      <c r="N1432" s="28" t="str">
        <f>IF(G1432="","",VLOOKUP(G1432,WMS!$E$3:$U$3000,17,0))</f>
        <v/>
      </c>
      <c r="O1432" s="29" t="str">
        <f t="shared" si="210"/>
        <v/>
      </c>
      <c r="P1432" s="29" t="str">
        <f t="shared" si="211"/>
        <v/>
      </c>
      <c r="Q1432" s="26" t="str">
        <f>IF(G1432="","",VLOOKUP(G1432,WMS!$E$3:$G$3000,2,FALSE))</f>
        <v/>
      </c>
      <c r="R1432" s="26" t="str">
        <f>IF(G1432="","",VLOOKUP(G1432,WMS!$E$3:$G$3000,3,FALSE))</f>
        <v/>
      </c>
      <c r="S1432" s="17" t="str">
        <f>IF(R1432="","",VLOOKUP(R1432,CUSTOMS!$E$3:$N$2548,2,FALSE))</f>
        <v/>
      </c>
      <c r="T1432" s="17" t="str">
        <f>IF(R1432="","",VLOOKUP(R1432,CUSTOMS!$E$3:$N$2548,3,FALSE))</f>
        <v/>
      </c>
      <c r="U1432" s="18" t="str">
        <f t="shared" si="212"/>
        <v/>
      </c>
      <c r="V1432" s="18" t="str">
        <f>IF(R1432="","",VLOOKUP(R1432,CUSTOMS!$E$3:$N$2548,5,FALSE))</f>
        <v/>
      </c>
      <c r="W1432" s="33" t="str">
        <f>IF(R1432="","",VLOOKUP(R1432,CUSTOMS!$E$3:$N$2548,6,FALSE))</f>
        <v/>
      </c>
      <c r="X1432" s="33" t="str">
        <f t="shared" si="213"/>
        <v/>
      </c>
      <c r="Y1432" s="18" t="str">
        <f>IF(R1432="","",VLOOKUP(R1432,CUSTOMS!$E$3:$N$2548,8,FALSE))</f>
        <v/>
      </c>
      <c r="Z1432" s="18" t="str">
        <f>IF(R1432="","",VLOOKUP(R1432,CUSTOMS!$E$3:$N$2548,9,FALSE))</f>
        <v/>
      </c>
      <c r="AA1432" s="18" t="str">
        <f>IF(R1432="","",VLOOKUP(R1432,CUSTOMS!$E$3:$N$2548,10,FALSE))</f>
        <v/>
      </c>
      <c r="AB1432" s="33" t="str">
        <f>IF(R1432="","",VLOOKUP(G1432,WMS!$E$3:$T$3000,15,FALSE))</f>
        <v/>
      </c>
      <c r="AC1432" s="33" t="str">
        <f t="shared" si="214"/>
        <v/>
      </c>
      <c r="AD1432" s="33" t="str">
        <f>IF(S1432="","",VLOOKUP(S1432,海关监管条件!$A$1:$B$3000,2,FALSE))</f>
        <v/>
      </c>
    </row>
    <row r="1433" spans="7:30">
      <c r="G1433" s="17" t="str">
        <f t="shared" si="208"/>
        <v/>
      </c>
      <c r="H1433" s="18" t="str">
        <f>IF(G1433="","",VLOOKUP(G1433,WMS!$E$3:$Q$3000,7,FALSE))</f>
        <v/>
      </c>
      <c r="I1433" s="18" t="str">
        <f>IF(G1433="","",VLOOKUP(G1433,WMS!$E$3:$Q$3000,8,FALSE))</f>
        <v/>
      </c>
      <c r="J1433" s="18" t="str">
        <f>IF(G1433="","",VLOOKUP(G1433,WMS!$E$3:$Q$3000,13,FALSE))</f>
        <v/>
      </c>
      <c r="K1433" s="26" t="str">
        <f t="shared" si="209"/>
        <v/>
      </c>
      <c r="M1433" s="27" t="str">
        <f>IF(G1433="","",VLOOKUP(G1433,WMS!$E$3:$U$3000,7,0)*L1433)</f>
        <v/>
      </c>
      <c r="N1433" s="28" t="str">
        <f>IF(G1433="","",VLOOKUP(G1433,WMS!$E$3:$U$3000,17,0))</f>
        <v/>
      </c>
      <c r="O1433" s="29" t="str">
        <f t="shared" si="210"/>
        <v/>
      </c>
      <c r="P1433" s="29" t="str">
        <f t="shared" si="211"/>
        <v/>
      </c>
      <c r="Q1433" s="26" t="str">
        <f>IF(G1433="","",VLOOKUP(G1433,WMS!$E$3:$G$3000,2,FALSE))</f>
        <v/>
      </c>
      <c r="R1433" s="26" t="str">
        <f>IF(G1433="","",VLOOKUP(G1433,WMS!$E$3:$G$3000,3,FALSE))</f>
        <v/>
      </c>
      <c r="S1433" s="17" t="str">
        <f>IF(R1433="","",VLOOKUP(R1433,CUSTOMS!$E$3:$N$2548,2,FALSE))</f>
        <v/>
      </c>
      <c r="T1433" s="17" t="str">
        <f>IF(R1433="","",VLOOKUP(R1433,CUSTOMS!$E$3:$N$2548,3,FALSE))</f>
        <v/>
      </c>
      <c r="U1433" s="18" t="str">
        <f t="shared" si="212"/>
        <v/>
      </c>
      <c r="V1433" s="18" t="str">
        <f>IF(R1433="","",VLOOKUP(R1433,CUSTOMS!$E$3:$N$2548,5,FALSE))</f>
        <v/>
      </c>
      <c r="W1433" s="33" t="str">
        <f>IF(R1433="","",VLOOKUP(R1433,CUSTOMS!$E$3:$N$2548,6,FALSE))</f>
        <v/>
      </c>
      <c r="X1433" s="33" t="str">
        <f t="shared" si="213"/>
        <v/>
      </c>
      <c r="Y1433" s="18" t="str">
        <f>IF(R1433="","",VLOOKUP(R1433,CUSTOMS!$E$3:$N$2548,8,FALSE))</f>
        <v/>
      </c>
      <c r="Z1433" s="18" t="str">
        <f>IF(R1433="","",VLOOKUP(R1433,CUSTOMS!$E$3:$N$2548,9,FALSE))</f>
        <v/>
      </c>
      <c r="AA1433" s="18" t="str">
        <f>IF(R1433="","",VLOOKUP(R1433,CUSTOMS!$E$3:$N$2548,10,FALSE))</f>
        <v/>
      </c>
      <c r="AB1433" s="33" t="str">
        <f>IF(R1433="","",VLOOKUP(G1433,WMS!$E$3:$T$3000,15,FALSE))</f>
        <v/>
      </c>
      <c r="AC1433" s="33" t="str">
        <f t="shared" si="214"/>
        <v/>
      </c>
      <c r="AD1433" s="33" t="str">
        <f>IF(S1433="","",VLOOKUP(S1433,海关监管条件!$A$1:$B$3000,2,FALSE))</f>
        <v/>
      </c>
    </row>
    <row r="1434" spans="7:30">
      <c r="G1434" s="17" t="str">
        <f t="shared" si="208"/>
        <v/>
      </c>
      <c r="H1434" s="18" t="str">
        <f>IF(G1434="","",VLOOKUP(G1434,WMS!$E$3:$Q$3000,7,FALSE))</f>
        <v/>
      </c>
      <c r="I1434" s="18" t="str">
        <f>IF(G1434="","",VLOOKUP(G1434,WMS!$E$3:$Q$3000,8,FALSE))</f>
        <v/>
      </c>
      <c r="J1434" s="18" t="str">
        <f>IF(G1434="","",VLOOKUP(G1434,WMS!$E$3:$Q$3000,13,FALSE))</f>
        <v/>
      </c>
      <c r="K1434" s="26" t="str">
        <f t="shared" si="209"/>
        <v/>
      </c>
      <c r="M1434" s="27" t="str">
        <f>IF(G1434="","",VLOOKUP(G1434,WMS!$E$3:$U$3000,7,0)*L1434)</f>
        <v/>
      </c>
      <c r="N1434" s="28" t="str">
        <f>IF(G1434="","",VLOOKUP(G1434,WMS!$E$3:$U$3000,17,0))</f>
        <v/>
      </c>
      <c r="O1434" s="29" t="str">
        <f t="shared" si="210"/>
        <v/>
      </c>
      <c r="P1434" s="29" t="str">
        <f t="shared" si="211"/>
        <v/>
      </c>
      <c r="Q1434" s="26" t="str">
        <f>IF(G1434="","",VLOOKUP(G1434,WMS!$E$3:$G$3000,2,FALSE))</f>
        <v/>
      </c>
      <c r="R1434" s="26" t="str">
        <f>IF(G1434="","",VLOOKUP(G1434,WMS!$E$3:$G$3000,3,FALSE))</f>
        <v/>
      </c>
      <c r="S1434" s="17" t="str">
        <f>IF(R1434="","",VLOOKUP(R1434,CUSTOMS!$E$3:$N$2548,2,FALSE))</f>
        <v/>
      </c>
      <c r="T1434" s="17" t="str">
        <f>IF(R1434="","",VLOOKUP(R1434,CUSTOMS!$E$3:$N$2548,3,FALSE))</f>
        <v/>
      </c>
      <c r="U1434" s="18" t="str">
        <f t="shared" si="212"/>
        <v/>
      </c>
      <c r="V1434" s="18" t="str">
        <f>IF(R1434="","",VLOOKUP(R1434,CUSTOMS!$E$3:$N$2548,5,FALSE))</f>
        <v/>
      </c>
      <c r="W1434" s="33" t="str">
        <f>IF(R1434="","",VLOOKUP(R1434,CUSTOMS!$E$3:$N$2548,6,FALSE))</f>
        <v/>
      </c>
      <c r="X1434" s="33" t="str">
        <f t="shared" si="213"/>
        <v/>
      </c>
      <c r="Y1434" s="18" t="str">
        <f>IF(R1434="","",VLOOKUP(R1434,CUSTOMS!$E$3:$N$2548,8,FALSE))</f>
        <v/>
      </c>
      <c r="Z1434" s="18" t="str">
        <f>IF(R1434="","",VLOOKUP(R1434,CUSTOMS!$E$3:$N$2548,9,FALSE))</f>
        <v/>
      </c>
      <c r="AA1434" s="18" t="str">
        <f>IF(R1434="","",VLOOKUP(R1434,CUSTOMS!$E$3:$N$2548,10,FALSE))</f>
        <v/>
      </c>
      <c r="AB1434" s="33" t="str">
        <f>IF(R1434="","",VLOOKUP(G1434,WMS!$E$3:$T$3000,15,FALSE))</f>
        <v/>
      </c>
      <c r="AC1434" s="33" t="str">
        <f t="shared" si="214"/>
        <v/>
      </c>
      <c r="AD1434" s="33" t="str">
        <f>IF(S1434="","",VLOOKUP(S1434,海关监管条件!$A$1:$B$3000,2,FALSE))</f>
        <v/>
      </c>
    </row>
    <row r="1435" spans="7:30">
      <c r="G1435" s="17" t="str">
        <f t="shared" si="208"/>
        <v/>
      </c>
      <c r="H1435" s="18" t="str">
        <f>IF(G1435="","",VLOOKUP(G1435,WMS!$E$3:$Q$3000,7,FALSE))</f>
        <v/>
      </c>
      <c r="I1435" s="18" t="str">
        <f>IF(G1435="","",VLOOKUP(G1435,WMS!$E$3:$Q$3000,8,FALSE))</f>
        <v/>
      </c>
      <c r="J1435" s="18" t="str">
        <f>IF(G1435="","",VLOOKUP(G1435,WMS!$E$3:$Q$3000,13,FALSE))</f>
        <v/>
      </c>
      <c r="K1435" s="26" t="str">
        <f t="shared" si="209"/>
        <v/>
      </c>
      <c r="M1435" s="27" t="str">
        <f>IF(G1435="","",VLOOKUP(G1435,WMS!$E$3:$U$3000,7,0)*L1435)</f>
        <v/>
      </c>
      <c r="N1435" s="28" t="str">
        <f>IF(G1435="","",VLOOKUP(G1435,WMS!$E$3:$U$3000,17,0))</f>
        <v/>
      </c>
      <c r="O1435" s="29" t="str">
        <f t="shared" si="210"/>
        <v/>
      </c>
      <c r="P1435" s="29" t="str">
        <f t="shared" si="211"/>
        <v/>
      </c>
      <c r="Q1435" s="26" t="str">
        <f>IF(G1435="","",VLOOKUP(G1435,WMS!$E$3:$G$3000,2,FALSE))</f>
        <v/>
      </c>
      <c r="R1435" s="26" t="str">
        <f>IF(G1435="","",VLOOKUP(G1435,WMS!$E$3:$G$3000,3,FALSE))</f>
        <v/>
      </c>
      <c r="S1435" s="17" t="str">
        <f>IF(R1435="","",VLOOKUP(R1435,CUSTOMS!$E$3:$N$2548,2,FALSE))</f>
        <v/>
      </c>
      <c r="T1435" s="17" t="str">
        <f>IF(R1435="","",VLOOKUP(R1435,CUSTOMS!$E$3:$N$2548,3,FALSE))</f>
        <v/>
      </c>
      <c r="U1435" s="18" t="str">
        <f t="shared" si="212"/>
        <v/>
      </c>
      <c r="V1435" s="18" t="str">
        <f>IF(R1435="","",VLOOKUP(R1435,CUSTOMS!$E$3:$N$2548,5,FALSE))</f>
        <v/>
      </c>
      <c r="W1435" s="33" t="str">
        <f>IF(R1435="","",VLOOKUP(R1435,CUSTOMS!$E$3:$N$2548,6,FALSE))</f>
        <v/>
      </c>
      <c r="X1435" s="33" t="str">
        <f t="shared" si="213"/>
        <v/>
      </c>
      <c r="Y1435" s="18" t="str">
        <f>IF(R1435="","",VLOOKUP(R1435,CUSTOMS!$E$3:$N$2548,8,FALSE))</f>
        <v/>
      </c>
      <c r="Z1435" s="18" t="str">
        <f>IF(R1435="","",VLOOKUP(R1435,CUSTOMS!$E$3:$N$2548,9,FALSE))</f>
        <v/>
      </c>
      <c r="AA1435" s="18" t="str">
        <f>IF(R1435="","",VLOOKUP(R1435,CUSTOMS!$E$3:$N$2548,10,FALSE))</f>
        <v/>
      </c>
      <c r="AB1435" s="33" t="str">
        <f>IF(R1435="","",VLOOKUP(G1435,WMS!$E$3:$T$3000,15,FALSE))</f>
        <v/>
      </c>
      <c r="AC1435" s="33" t="str">
        <f t="shared" si="214"/>
        <v/>
      </c>
      <c r="AD1435" s="33" t="str">
        <f>IF(S1435="","",VLOOKUP(S1435,海关监管条件!$A$1:$B$3000,2,FALSE))</f>
        <v/>
      </c>
    </row>
    <row r="1436" spans="7:30">
      <c r="G1436" s="17" t="str">
        <f t="shared" si="208"/>
        <v/>
      </c>
      <c r="H1436" s="18" t="str">
        <f>IF(G1436="","",VLOOKUP(G1436,WMS!$E$3:$Q$3000,7,FALSE))</f>
        <v/>
      </c>
      <c r="I1436" s="18" t="str">
        <f>IF(G1436="","",VLOOKUP(G1436,WMS!$E$3:$Q$3000,8,FALSE))</f>
        <v/>
      </c>
      <c r="J1436" s="18" t="str">
        <f>IF(G1436="","",VLOOKUP(G1436,WMS!$E$3:$Q$3000,13,FALSE))</f>
        <v/>
      </c>
      <c r="K1436" s="26" t="str">
        <f t="shared" si="209"/>
        <v/>
      </c>
      <c r="M1436" s="27" t="str">
        <f>IF(G1436="","",VLOOKUP(G1436,WMS!$E$3:$U$3000,7,0)*L1436)</f>
        <v/>
      </c>
      <c r="N1436" s="28" t="str">
        <f>IF(G1436="","",VLOOKUP(G1436,WMS!$E$3:$U$3000,17,0))</f>
        <v/>
      </c>
      <c r="O1436" s="29" t="str">
        <f t="shared" si="210"/>
        <v/>
      </c>
      <c r="P1436" s="29" t="str">
        <f t="shared" si="211"/>
        <v/>
      </c>
      <c r="Q1436" s="26" t="str">
        <f>IF(G1436="","",VLOOKUP(G1436,WMS!$E$3:$G$3000,2,FALSE))</f>
        <v/>
      </c>
      <c r="R1436" s="26" t="str">
        <f>IF(G1436="","",VLOOKUP(G1436,WMS!$E$3:$G$3000,3,FALSE))</f>
        <v/>
      </c>
      <c r="S1436" s="17" t="str">
        <f>IF(R1436="","",VLOOKUP(R1436,CUSTOMS!$E$3:$N$2548,2,FALSE))</f>
        <v/>
      </c>
      <c r="T1436" s="17" t="str">
        <f>IF(R1436="","",VLOOKUP(R1436,CUSTOMS!$E$3:$N$2548,3,FALSE))</f>
        <v/>
      </c>
      <c r="U1436" s="18" t="str">
        <f t="shared" si="212"/>
        <v/>
      </c>
      <c r="V1436" s="18" t="str">
        <f>IF(R1436="","",VLOOKUP(R1436,CUSTOMS!$E$3:$N$2548,5,FALSE))</f>
        <v/>
      </c>
      <c r="W1436" s="33" t="str">
        <f>IF(R1436="","",VLOOKUP(R1436,CUSTOMS!$E$3:$N$2548,6,FALSE))</f>
        <v/>
      </c>
      <c r="X1436" s="33" t="str">
        <f t="shared" si="213"/>
        <v/>
      </c>
      <c r="Y1436" s="18" t="str">
        <f>IF(R1436="","",VLOOKUP(R1436,CUSTOMS!$E$3:$N$2548,8,FALSE))</f>
        <v/>
      </c>
      <c r="Z1436" s="18" t="str">
        <f>IF(R1436="","",VLOOKUP(R1436,CUSTOMS!$E$3:$N$2548,9,FALSE))</f>
        <v/>
      </c>
      <c r="AA1436" s="18" t="str">
        <f>IF(R1436="","",VLOOKUP(R1436,CUSTOMS!$E$3:$N$2548,10,FALSE))</f>
        <v/>
      </c>
      <c r="AB1436" s="33" t="str">
        <f>IF(R1436="","",VLOOKUP(G1436,WMS!$E$3:$T$3000,15,FALSE))</f>
        <v/>
      </c>
      <c r="AC1436" s="33" t="str">
        <f t="shared" si="214"/>
        <v/>
      </c>
      <c r="AD1436" s="33" t="str">
        <f>IF(S1436="","",VLOOKUP(S1436,海关监管条件!$A$1:$B$3000,2,FALSE))</f>
        <v/>
      </c>
    </row>
    <row r="1437" spans="7:30">
      <c r="G1437" s="17" t="str">
        <f t="shared" si="208"/>
        <v/>
      </c>
      <c r="H1437" s="18" t="str">
        <f>IF(G1437="","",VLOOKUP(G1437,WMS!$E$3:$Q$3000,7,FALSE))</f>
        <v/>
      </c>
      <c r="I1437" s="18" t="str">
        <f>IF(G1437="","",VLOOKUP(G1437,WMS!$E$3:$Q$3000,8,FALSE))</f>
        <v/>
      </c>
      <c r="J1437" s="18" t="str">
        <f>IF(G1437="","",VLOOKUP(G1437,WMS!$E$3:$Q$3000,13,FALSE))</f>
        <v/>
      </c>
      <c r="K1437" s="26" t="str">
        <f t="shared" si="209"/>
        <v/>
      </c>
      <c r="M1437" s="27" t="str">
        <f>IF(G1437="","",VLOOKUP(G1437,WMS!$E$3:$U$3000,7,0)*L1437)</f>
        <v/>
      </c>
      <c r="N1437" s="28" t="str">
        <f>IF(G1437="","",VLOOKUP(G1437,WMS!$E$3:$U$3000,17,0))</f>
        <v/>
      </c>
      <c r="O1437" s="29" t="str">
        <f t="shared" si="210"/>
        <v/>
      </c>
      <c r="P1437" s="29" t="str">
        <f t="shared" si="211"/>
        <v/>
      </c>
      <c r="Q1437" s="26" t="str">
        <f>IF(G1437="","",VLOOKUP(G1437,WMS!$E$3:$G$3000,2,FALSE))</f>
        <v/>
      </c>
      <c r="R1437" s="26" t="str">
        <f>IF(G1437="","",VLOOKUP(G1437,WMS!$E$3:$G$3000,3,FALSE))</f>
        <v/>
      </c>
      <c r="S1437" s="17" t="str">
        <f>IF(R1437="","",VLOOKUP(R1437,CUSTOMS!$E$3:$N$2548,2,FALSE))</f>
        <v/>
      </c>
      <c r="T1437" s="17" t="str">
        <f>IF(R1437="","",VLOOKUP(R1437,CUSTOMS!$E$3:$N$2548,3,FALSE))</f>
        <v/>
      </c>
      <c r="U1437" s="18" t="str">
        <f t="shared" si="212"/>
        <v/>
      </c>
      <c r="V1437" s="18" t="str">
        <f>IF(R1437="","",VLOOKUP(R1437,CUSTOMS!$E$3:$N$2548,5,FALSE))</f>
        <v/>
      </c>
      <c r="W1437" s="33" t="str">
        <f>IF(R1437="","",VLOOKUP(R1437,CUSTOMS!$E$3:$N$2548,6,FALSE))</f>
        <v/>
      </c>
      <c r="X1437" s="33" t="str">
        <f t="shared" si="213"/>
        <v/>
      </c>
      <c r="Y1437" s="18" t="str">
        <f>IF(R1437="","",VLOOKUP(R1437,CUSTOMS!$E$3:$N$2548,8,FALSE))</f>
        <v/>
      </c>
      <c r="Z1437" s="18" t="str">
        <f>IF(R1437="","",VLOOKUP(R1437,CUSTOMS!$E$3:$N$2548,9,FALSE))</f>
        <v/>
      </c>
      <c r="AA1437" s="18" t="str">
        <f>IF(R1437="","",VLOOKUP(R1437,CUSTOMS!$E$3:$N$2548,10,FALSE))</f>
        <v/>
      </c>
      <c r="AB1437" s="33" t="str">
        <f>IF(R1437="","",VLOOKUP(G1437,WMS!$E$3:$T$3000,15,FALSE))</f>
        <v/>
      </c>
      <c r="AC1437" s="33" t="str">
        <f t="shared" si="214"/>
        <v/>
      </c>
      <c r="AD1437" s="33" t="str">
        <f>IF(S1437="","",VLOOKUP(S1437,海关监管条件!$A$1:$B$3000,2,FALSE))</f>
        <v/>
      </c>
    </row>
    <row r="1438" spans="7:30">
      <c r="G1438" s="17" t="str">
        <f t="shared" si="208"/>
        <v/>
      </c>
      <c r="H1438" s="18" t="str">
        <f>IF(G1438="","",VLOOKUP(G1438,WMS!$E$3:$Q$3000,7,FALSE))</f>
        <v/>
      </c>
      <c r="I1438" s="18" t="str">
        <f>IF(G1438="","",VLOOKUP(G1438,WMS!$E$3:$Q$3000,8,FALSE))</f>
        <v/>
      </c>
      <c r="J1438" s="18" t="str">
        <f>IF(G1438="","",VLOOKUP(G1438,WMS!$E$3:$Q$3000,13,FALSE))</f>
        <v/>
      </c>
      <c r="K1438" s="26" t="str">
        <f t="shared" si="209"/>
        <v/>
      </c>
      <c r="M1438" s="27" t="str">
        <f>IF(G1438="","",VLOOKUP(G1438,WMS!$E$3:$U$3000,7,0)*L1438)</f>
        <v/>
      </c>
      <c r="N1438" s="28" t="str">
        <f>IF(G1438="","",VLOOKUP(G1438,WMS!$E$3:$U$3000,17,0))</f>
        <v/>
      </c>
      <c r="O1438" s="29" t="str">
        <f t="shared" si="210"/>
        <v/>
      </c>
      <c r="P1438" s="29" t="str">
        <f t="shared" si="211"/>
        <v/>
      </c>
      <c r="Q1438" s="26" t="str">
        <f>IF(G1438="","",VLOOKUP(G1438,WMS!$E$3:$G$3000,2,FALSE))</f>
        <v/>
      </c>
      <c r="R1438" s="26" t="str">
        <f>IF(G1438="","",VLOOKUP(G1438,WMS!$E$3:$G$3000,3,FALSE))</f>
        <v/>
      </c>
      <c r="S1438" s="17" t="str">
        <f>IF(R1438="","",VLOOKUP(R1438,CUSTOMS!$E$3:$N$2548,2,FALSE))</f>
        <v/>
      </c>
      <c r="T1438" s="17" t="str">
        <f>IF(R1438="","",VLOOKUP(R1438,CUSTOMS!$E$3:$N$2548,3,FALSE))</f>
        <v/>
      </c>
      <c r="U1438" s="18" t="str">
        <f t="shared" si="212"/>
        <v/>
      </c>
      <c r="V1438" s="18" t="str">
        <f>IF(R1438="","",VLOOKUP(R1438,CUSTOMS!$E$3:$N$2548,5,FALSE))</f>
        <v/>
      </c>
      <c r="W1438" s="33" t="str">
        <f>IF(R1438="","",VLOOKUP(R1438,CUSTOMS!$E$3:$N$2548,6,FALSE))</f>
        <v/>
      </c>
      <c r="X1438" s="33" t="str">
        <f t="shared" si="213"/>
        <v/>
      </c>
      <c r="Y1438" s="18" t="str">
        <f>IF(R1438="","",VLOOKUP(R1438,CUSTOMS!$E$3:$N$2548,8,FALSE))</f>
        <v/>
      </c>
      <c r="Z1438" s="18" t="str">
        <f>IF(R1438="","",VLOOKUP(R1438,CUSTOMS!$E$3:$N$2548,9,FALSE))</f>
        <v/>
      </c>
      <c r="AA1438" s="18" t="str">
        <f>IF(R1438="","",VLOOKUP(R1438,CUSTOMS!$E$3:$N$2548,10,FALSE))</f>
        <v/>
      </c>
      <c r="AB1438" s="33" t="str">
        <f>IF(R1438="","",VLOOKUP(G1438,WMS!$E$3:$T$3000,15,FALSE))</f>
        <v/>
      </c>
      <c r="AC1438" s="33" t="str">
        <f t="shared" si="214"/>
        <v/>
      </c>
      <c r="AD1438" s="33" t="str">
        <f>IF(S1438="","",VLOOKUP(S1438,海关监管条件!$A$1:$B$3000,2,FALSE))</f>
        <v/>
      </c>
    </row>
    <row r="1439" spans="7:30">
      <c r="G1439" s="17" t="str">
        <f t="shared" si="208"/>
        <v/>
      </c>
      <c r="H1439" s="18" t="str">
        <f>IF(G1439="","",VLOOKUP(G1439,WMS!$E$3:$Q$3000,7,FALSE))</f>
        <v/>
      </c>
      <c r="I1439" s="18" t="str">
        <f>IF(G1439="","",VLOOKUP(G1439,WMS!$E$3:$Q$3000,8,FALSE))</f>
        <v/>
      </c>
      <c r="J1439" s="18" t="str">
        <f>IF(G1439="","",VLOOKUP(G1439,WMS!$E$3:$Q$3000,13,FALSE))</f>
        <v/>
      </c>
      <c r="K1439" s="26" t="str">
        <f t="shared" si="209"/>
        <v/>
      </c>
      <c r="M1439" s="27" t="str">
        <f>IF(G1439="","",VLOOKUP(G1439,WMS!$E$3:$U$3000,7,0)*L1439)</f>
        <v/>
      </c>
      <c r="N1439" s="28" t="str">
        <f>IF(G1439="","",VLOOKUP(G1439,WMS!$E$3:$U$3000,17,0))</f>
        <v/>
      </c>
      <c r="O1439" s="29" t="str">
        <f t="shared" si="210"/>
        <v/>
      </c>
      <c r="P1439" s="29" t="str">
        <f t="shared" si="211"/>
        <v/>
      </c>
      <c r="Q1439" s="26" t="str">
        <f>IF(G1439="","",VLOOKUP(G1439,WMS!$E$3:$G$3000,2,FALSE))</f>
        <v/>
      </c>
      <c r="R1439" s="26" t="str">
        <f>IF(G1439="","",VLOOKUP(G1439,WMS!$E$3:$G$3000,3,FALSE))</f>
        <v/>
      </c>
      <c r="S1439" s="17" t="str">
        <f>IF(R1439="","",VLOOKUP(R1439,CUSTOMS!$E$3:$N$2548,2,FALSE))</f>
        <v/>
      </c>
      <c r="T1439" s="17" t="str">
        <f>IF(R1439="","",VLOOKUP(R1439,CUSTOMS!$E$3:$N$2548,3,FALSE))</f>
        <v/>
      </c>
      <c r="U1439" s="18" t="str">
        <f t="shared" si="212"/>
        <v/>
      </c>
      <c r="V1439" s="18" t="str">
        <f>IF(R1439="","",VLOOKUP(R1439,CUSTOMS!$E$3:$N$2548,5,FALSE))</f>
        <v/>
      </c>
      <c r="W1439" s="33" t="str">
        <f>IF(R1439="","",VLOOKUP(R1439,CUSTOMS!$E$3:$N$2548,6,FALSE))</f>
        <v/>
      </c>
      <c r="X1439" s="33" t="str">
        <f t="shared" si="213"/>
        <v/>
      </c>
      <c r="Y1439" s="18" t="str">
        <f>IF(R1439="","",VLOOKUP(R1439,CUSTOMS!$E$3:$N$2548,8,FALSE))</f>
        <v/>
      </c>
      <c r="Z1439" s="18" t="str">
        <f>IF(R1439="","",VLOOKUP(R1439,CUSTOMS!$E$3:$N$2548,9,FALSE))</f>
        <v/>
      </c>
      <c r="AA1439" s="18" t="str">
        <f>IF(R1439="","",VLOOKUP(R1439,CUSTOMS!$E$3:$N$2548,10,FALSE))</f>
        <v/>
      </c>
      <c r="AB1439" s="33" t="str">
        <f>IF(R1439="","",VLOOKUP(G1439,WMS!$E$3:$T$3000,15,FALSE))</f>
        <v/>
      </c>
      <c r="AC1439" s="33" t="str">
        <f t="shared" si="214"/>
        <v/>
      </c>
      <c r="AD1439" s="33" t="str">
        <f>IF(S1439="","",VLOOKUP(S1439,海关监管条件!$A$1:$B$3000,2,FALSE))</f>
        <v/>
      </c>
    </row>
    <row r="1440" spans="7:30">
      <c r="G1440" s="17" t="str">
        <f t="shared" si="208"/>
        <v/>
      </c>
      <c r="H1440" s="18" t="str">
        <f>IF(G1440="","",VLOOKUP(G1440,WMS!$E$3:$Q$3000,7,FALSE))</f>
        <v/>
      </c>
      <c r="I1440" s="18" t="str">
        <f>IF(G1440="","",VLOOKUP(G1440,WMS!$E$3:$Q$3000,8,FALSE))</f>
        <v/>
      </c>
      <c r="J1440" s="18" t="str">
        <f>IF(G1440="","",VLOOKUP(G1440,WMS!$E$3:$Q$3000,13,FALSE))</f>
        <v/>
      </c>
      <c r="K1440" s="26" t="str">
        <f t="shared" si="209"/>
        <v/>
      </c>
      <c r="M1440" s="27" t="str">
        <f>IF(G1440="","",VLOOKUP(G1440,WMS!$E$3:$U$3000,7,0)*L1440)</f>
        <v/>
      </c>
      <c r="N1440" s="28" t="str">
        <f>IF(G1440="","",VLOOKUP(G1440,WMS!$E$3:$U$3000,17,0))</f>
        <v/>
      </c>
      <c r="O1440" s="29" t="str">
        <f t="shared" si="210"/>
        <v/>
      </c>
      <c r="P1440" s="29" t="str">
        <f t="shared" si="211"/>
        <v/>
      </c>
      <c r="Q1440" s="26" t="str">
        <f>IF(G1440="","",VLOOKUP(G1440,WMS!$E$3:$G$3000,2,FALSE))</f>
        <v/>
      </c>
      <c r="R1440" s="26" t="str">
        <f>IF(G1440="","",VLOOKUP(G1440,WMS!$E$3:$G$3000,3,FALSE))</f>
        <v/>
      </c>
      <c r="S1440" s="17" t="str">
        <f>IF(R1440="","",VLOOKUP(R1440,CUSTOMS!$E$3:$N$2548,2,FALSE))</f>
        <v/>
      </c>
      <c r="T1440" s="17" t="str">
        <f>IF(R1440="","",VLOOKUP(R1440,CUSTOMS!$E$3:$N$2548,3,FALSE))</f>
        <v/>
      </c>
      <c r="U1440" s="18" t="str">
        <f t="shared" si="212"/>
        <v/>
      </c>
      <c r="V1440" s="18" t="str">
        <f>IF(R1440="","",VLOOKUP(R1440,CUSTOMS!$E$3:$N$2548,5,FALSE))</f>
        <v/>
      </c>
      <c r="W1440" s="33" t="str">
        <f>IF(R1440="","",VLOOKUP(R1440,CUSTOMS!$E$3:$N$2548,6,FALSE))</f>
        <v/>
      </c>
      <c r="X1440" s="33" t="str">
        <f t="shared" si="213"/>
        <v/>
      </c>
      <c r="Y1440" s="18" t="str">
        <f>IF(R1440="","",VLOOKUP(R1440,CUSTOMS!$E$3:$N$2548,8,FALSE))</f>
        <v/>
      </c>
      <c r="Z1440" s="18" t="str">
        <f>IF(R1440="","",VLOOKUP(R1440,CUSTOMS!$E$3:$N$2548,9,FALSE))</f>
        <v/>
      </c>
      <c r="AA1440" s="18" t="str">
        <f>IF(R1440="","",VLOOKUP(R1440,CUSTOMS!$E$3:$N$2548,10,FALSE))</f>
        <v/>
      </c>
      <c r="AB1440" s="33" t="str">
        <f>IF(R1440="","",VLOOKUP(G1440,WMS!$E$3:$T$3000,15,FALSE))</f>
        <v/>
      </c>
      <c r="AC1440" s="33" t="str">
        <f t="shared" si="214"/>
        <v/>
      </c>
      <c r="AD1440" s="33" t="str">
        <f>IF(S1440="","",VLOOKUP(S1440,海关监管条件!$A$1:$B$3000,2,FALSE))</f>
        <v/>
      </c>
    </row>
    <row r="1441" spans="7:30">
      <c r="G1441" s="17" t="str">
        <f t="shared" si="208"/>
        <v/>
      </c>
      <c r="H1441" s="18" t="str">
        <f>IF(G1441="","",VLOOKUP(G1441,WMS!$E$3:$Q$3000,7,FALSE))</f>
        <v/>
      </c>
      <c r="I1441" s="18" t="str">
        <f>IF(G1441="","",VLOOKUP(G1441,WMS!$E$3:$Q$3000,8,FALSE))</f>
        <v/>
      </c>
      <c r="J1441" s="18" t="str">
        <f>IF(G1441="","",VLOOKUP(G1441,WMS!$E$3:$Q$3000,13,FALSE))</f>
        <v/>
      </c>
      <c r="K1441" s="26" t="str">
        <f t="shared" si="209"/>
        <v/>
      </c>
      <c r="M1441" s="27" t="str">
        <f>IF(G1441="","",VLOOKUP(G1441,WMS!$E$3:$U$3000,7,0)*L1441)</f>
        <v/>
      </c>
      <c r="N1441" s="28" t="str">
        <f>IF(G1441="","",VLOOKUP(G1441,WMS!$E$3:$U$3000,17,0))</f>
        <v/>
      </c>
      <c r="O1441" s="29" t="str">
        <f t="shared" si="210"/>
        <v/>
      </c>
      <c r="P1441" s="29" t="str">
        <f t="shared" si="211"/>
        <v/>
      </c>
      <c r="Q1441" s="26" t="str">
        <f>IF(G1441="","",VLOOKUP(G1441,WMS!$E$3:$G$3000,2,FALSE))</f>
        <v/>
      </c>
      <c r="R1441" s="26" t="str">
        <f>IF(G1441="","",VLOOKUP(G1441,WMS!$E$3:$G$3000,3,FALSE))</f>
        <v/>
      </c>
      <c r="S1441" s="17" t="str">
        <f>IF(R1441="","",VLOOKUP(R1441,CUSTOMS!$E$3:$N$2548,2,FALSE))</f>
        <v/>
      </c>
      <c r="T1441" s="17" t="str">
        <f>IF(R1441="","",VLOOKUP(R1441,CUSTOMS!$E$3:$N$2548,3,FALSE))</f>
        <v/>
      </c>
      <c r="U1441" s="18" t="str">
        <f t="shared" si="212"/>
        <v/>
      </c>
      <c r="V1441" s="18" t="str">
        <f>IF(R1441="","",VLOOKUP(R1441,CUSTOMS!$E$3:$N$2548,5,FALSE))</f>
        <v/>
      </c>
      <c r="W1441" s="33" t="str">
        <f>IF(R1441="","",VLOOKUP(R1441,CUSTOMS!$E$3:$N$2548,6,FALSE))</f>
        <v/>
      </c>
      <c r="X1441" s="33" t="str">
        <f t="shared" si="213"/>
        <v/>
      </c>
      <c r="Y1441" s="18" t="str">
        <f>IF(R1441="","",VLOOKUP(R1441,CUSTOMS!$E$3:$N$2548,8,FALSE))</f>
        <v/>
      </c>
      <c r="Z1441" s="18" t="str">
        <f>IF(R1441="","",VLOOKUP(R1441,CUSTOMS!$E$3:$N$2548,9,FALSE))</f>
        <v/>
      </c>
      <c r="AA1441" s="18" t="str">
        <f>IF(R1441="","",VLOOKUP(R1441,CUSTOMS!$E$3:$N$2548,10,FALSE))</f>
        <v/>
      </c>
      <c r="AB1441" s="33" t="str">
        <f>IF(R1441="","",VLOOKUP(G1441,WMS!$E$3:$T$3000,15,FALSE))</f>
        <v/>
      </c>
      <c r="AC1441" s="33" t="str">
        <f t="shared" si="214"/>
        <v/>
      </c>
      <c r="AD1441" s="33" t="str">
        <f>IF(S1441="","",VLOOKUP(S1441,海关监管条件!$A$1:$B$3000,2,FALSE))</f>
        <v/>
      </c>
    </row>
    <row r="1442" spans="7:30">
      <c r="G1442" s="17" t="str">
        <f t="shared" si="208"/>
        <v/>
      </c>
      <c r="H1442" s="18" t="str">
        <f>IF(G1442="","",VLOOKUP(G1442,WMS!$E$3:$Q$3000,7,FALSE))</f>
        <v/>
      </c>
      <c r="I1442" s="18" t="str">
        <f>IF(G1442="","",VLOOKUP(G1442,WMS!$E$3:$Q$3000,8,FALSE))</f>
        <v/>
      </c>
      <c r="J1442" s="18" t="str">
        <f>IF(G1442="","",VLOOKUP(G1442,WMS!$E$3:$Q$3000,13,FALSE))</f>
        <v/>
      </c>
      <c r="K1442" s="26" t="str">
        <f t="shared" si="209"/>
        <v/>
      </c>
      <c r="M1442" s="27" t="str">
        <f>IF(G1442="","",VLOOKUP(G1442,WMS!$E$3:$U$3000,7,0)*L1442)</f>
        <v/>
      </c>
      <c r="N1442" s="28" t="str">
        <f>IF(G1442="","",VLOOKUP(G1442,WMS!$E$3:$U$3000,17,0))</f>
        <v/>
      </c>
      <c r="O1442" s="29" t="str">
        <f t="shared" si="210"/>
        <v/>
      </c>
      <c r="P1442" s="29" t="str">
        <f t="shared" si="211"/>
        <v/>
      </c>
      <c r="Q1442" s="26" t="str">
        <f>IF(G1442="","",VLOOKUP(G1442,WMS!$E$3:$G$3000,2,FALSE))</f>
        <v/>
      </c>
      <c r="R1442" s="26" t="str">
        <f>IF(G1442="","",VLOOKUP(G1442,WMS!$E$3:$G$3000,3,FALSE))</f>
        <v/>
      </c>
      <c r="S1442" s="17" t="str">
        <f>IF(R1442="","",VLOOKUP(R1442,CUSTOMS!$E$3:$N$2548,2,FALSE))</f>
        <v/>
      </c>
      <c r="T1442" s="17" t="str">
        <f>IF(R1442="","",VLOOKUP(R1442,CUSTOMS!$E$3:$N$2548,3,FALSE))</f>
        <v/>
      </c>
      <c r="U1442" s="18" t="str">
        <f t="shared" si="212"/>
        <v/>
      </c>
      <c r="V1442" s="18" t="str">
        <f>IF(R1442="","",VLOOKUP(R1442,CUSTOMS!$E$3:$N$2548,5,FALSE))</f>
        <v/>
      </c>
      <c r="W1442" s="33" t="str">
        <f>IF(R1442="","",VLOOKUP(R1442,CUSTOMS!$E$3:$N$2548,6,FALSE))</f>
        <v/>
      </c>
      <c r="X1442" s="33" t="str">
        <f t="shared" si="213"/>
        <v/>
      </c>
      <c r="Y1442" s="18" t="str">
        <f>IF(R1442="","",VLOOKUP(R1442,CUSTOMS!$E$3:$N$2548,8,FALSE))</f>
        <v/>
      </c>
      <c r="Z1442" s="18" t="str">
        <f>IF(R1442="","",VLOOKUP(R1442,CUSTOMS!$E$3:$N$2548,9,FALSE))</f>
        <v/>
      </c>
      <c r="AA1442" s="18" t="str">
        <f>IF(R1442="","",VLOOKUP(R1442,CUSTOMS!$E$3:$N$2548,10,FALSE))</f>
        <v/>
      </c>
      <c r="AB1442" s="33" t="str">
        <f>IF(R1442="","",VLOOKUP(G1442,WMS!$E$3:$T$3000,15,FALSE))</f>
        <v/>
      </c>
      <c r="AC1442" s="33" t="str">
        <f t="shared" si="214"/>
        <v/>
      </c>
      <c r="AD1442" s="33" t="str">
        <f>IF(S1442="","",VLOOKUP(S1442,海关监管条件!$A$1:$B$3000,2,FALSE))</f>
        <v/>
      </c>
    </row>
    <row r="1443" spans="7:30">
      <c r="G1443" s="17" t="str">
        <f t="shared" si="208"/>
        <v/>
      </c>
      <c r="H1443" s="18" t="str">
        <f>IF(G1443="","",VLOOKUP(G1443,WMS!$E$3:$Q$3000,7,FALSE))</f>
        <v/>
      </c>
      <c r="I1443" s="18" t="str">
        <f>IF(G1443="","",VLOOKUP(G1443,WMS!$E$3:$Q$3000,8,FALSE))</f>
        <v/>
      </c>
      <c r="J1443" s="18" t="str">
        <f>IF(G1443="","",VLOOKUP(G1443,WMS!$E$3:$Q$3000,13,FALSE))</f>
        <v/>
      </c>
      <c r="K1443" s="26" t="str">
        <f t="shared" si="209"/>
        <v/>
      </c>
      <c r="M1443" s="27" t="str">
        <f>IF(G1443="","",VLOOKUP(G1443,WMS!$E$3:$U$3000,7,0)*L1443)</f>
        <v/>
      </c>
      <c r="N1443" s="28" t="str">
        <f>IF(G1443="","",VLOOKUP(G1443,WMS!$E$3:$U$3000,17,0))</f>
        <v/>
      </c>
      <c r="O1443" s="29" t="str">
        <f t="shared" si="210"/>
        <v/>
      </c>
      <c r="P1443" s="29" t="str">
        <f t="shared" si="211"/>
        <v/>
      </c>
      <c r="Q1443" s="26" t="str">
        <f>IF(G1443="","",VLOOKUP(G1443,WMS!$E$3:$G$3000,2,FALSE))</f>
        <v/>
      </c>
      <c r="R1443" s="26" t="str">
        <f>IF(G1443="","",VLOOKUP(G1443,WMS!$E$3:$G$3000,3,FALSE))</f>
        <v/>
      </c>
      <c r="S1443" s="17" t="str">
        <f>IF(R1443="","",VLOOKUP(R1443,CUSTOMS!$E$3:$N$2548,2,FALSE))</f>
        <v/>
      </c>
      <c r="T1443" s="17" t="str">
        <f>IF(R1443="","",VLOOKUP(R1443,CUSTOMS!$E$3:$N$2548,3,FALSE))</f>
        <v/>
      </c>
      <c r="U1443" s="18" t="str">
        <f t="shared" si="212"/>
        <v/>
      </c>
      <c r="V1443" s="18" t="str">
        <f>IF(R1443="","",VLOOKUP(R1443,CUSTOMS!$E$3:$N$2548,5,FALSE))</f>
        <v/>
      </c>
      <c r="W1443" s="33" t="str">
        <f>IF(R1443="","",VLOOKUP(R1443,CUSTOMS!$E$3:$N$2548,6,FALSE))</f>
        <v/>
      </c>
      <c r="X1443" s="33" t="str">
        <f t="shared" si="213"/>
        <v/>
      </c>
      <c r="Y1443" s="18" t="str">
        <f>IF(R1443="","",VLOOKUP(R1443,CUSTOMS!$E$3:$N$2548,8,FALSE))</f>
        <v/>
      </c>
      <c r="Z1443" s="18" t="str">
        <f>IF(R1443="","",VLOOKUP(R1443,CUSTOMS!$E$3:$N$2548,9,FALSE))</f>
        <v/>
      </c>
      <c r="AA1443" s="18" t="str">
        <f>IF(R1443="","",VLOOKUP(R1443,CUSTOMS!$E$3:$N$2548,10,FALSE))</f>
        <v/>
      </c>
      <c r="AB1443" s="33" t="str">
        <f>IF(R1443="","",VLOOKUP(G1443,WMS!$E$3:$T$3000,15,FALSE))</f>
        <v/>
      </c>
      <c r="AC1443" s="33" t="str">
        <f t="shared" si="214"/>
        <v/>
      </c>
      <c r="AD1443" s="33" t="str">
        <f>IF(S1443="","",VLOOKUP(S1443,海关监管条件!$A$1:$B$3000,2,FALSE))</f>
        <v/>
      </c>
    </row>
    <row r="1444" spans="7:30">
      <c r="G1444" s="17" t="str">
        <f t="shared" si="208"/>
        <v/>
      </c>
      <c r="H1444" s="18" t="str">
        <f>IF(G1444="","",VLOOKUP(G1444,WMS!$E$3:$Q$3000,7,FALSE))</f>
        <v/>
      </c>
      <c r="I1444" s="18" t="str">
        <f>IF(G1444="","",VLOOKUP(G1444,WMS!$E$3:$Q$3000,8,FALSE))</f>
        <v/>
      </c>
      <c r="J1444" s="18" t="str">
        <f>IF(G1444="","",VLOOKUP(G1444,WMS!$E$3:$Q$3000,13,FALSE))</f>
        <v/>
      </c>
      <c r="K1444" s="26" t="str">
        <f t="shared" si="209"/>
        <v/>
      </c>
      <c r="M1444" s="27" t="str">
        <f>IF(G1444="","",VLOOKUP(G1444,WMS!$E$3:$U$3000,7,0)*L1444)</f>
        <v/>
      </c>
      <c r="N1444" s="28" t="str">
        <f>IF(G1444="","",VLOOKUP(G1444,WMS!$E$3:$U$3000,17,0))</f>
        <v/>
      </c>
      <c r="O1444" s="29" t="str">
        <f t="shared" si="210"/>
        <v/>
      </c>
      <c r="P1444" s="29" t="str">
        <f t="shared" si="211"/>
        <v/>
      </c>
      <c r="Q1444" s="26" t="str">
        <f>IF(G1444="","",VLOOKUP(G1444,WMS!$E$3:$G$3000,2,FALSE))</f>
        <v/>
      </c>
      <c r="R1444" s="26" t="str">
        <f>IF(G1444="","",VLOOKUP(G1444,WMS!$E$3:$G$3000,3,FALSE))</f>
        <v/>
      </c>
      <c r="S1444" s="17" t="str">
        <f>IF(R1444="","",VLOOKUP(R1444,CUSTOMS!$E$3:$N$2548,2,FALSE))</f>
        <v/>
      </c>
      <c r="T1444" s="17" t="str">
        <f>IF(R1444="","",VLOOKUP(R1444,CUSTOMS!$E$3:$N$2548,3,FALSE))</f>
        <v/>
      </c>
      <c r="U1444" s="18" t="str">
        <f t="shared" si="212"/>
        <v/>
      </c>
      <c r="V1444" s="18" t="str">
        <f>IF(R1444="","",VLOOKUP(R1444,CUSTOMS!$E$3:$N$2548,5,FALSE))</f>
        <v/>
      </c>
      <c r="W1444" s="33" t="str">
        <f>IF(R1444="","",VLOOKUP(R1444,CUSTOMS!$E$3:$N$2548,6,FALSE))</f>
        <v/>
      </c>
      <c r="X1444" s="33" t="str">
        <f t="shared" si="213"/>
        <v/>
      </c>
      <c r="Y1444" s="18" t="str">
        <f>IF(R1444="","",VLOOKUP(R1444,CUSTOMS!$E$3:$N$2548,8,FALSE))</f>
        <v/>
      </c>
      <c r="Z1444" s="18" t="str">
        <f>IF(R1444="","",VLOOKUP(R1444,CUSTOMS!$E$3:$N$2548,9,FALSE))</f>
        <v/>
      </c>
      <c r="AA1444" s="18" t="str">
        <f>IF(R1444="","",VLOOKUP(R1444,CUSTOMS!$E$3:$N$2548,10,FALSE))</f>
        <v/>
      </c>
      <c r="AB1444" s="33" t="str">
        <f>IF(R1444="","",VLOOKUP(G1444,WMS!$E$3:$T$3000,15,FALSE))</f>
        <v/>
      </c>
      <c r="AC1444" s="33" t="str">
        <f t="shared" si="214"/>
        <v/>
      </c>
      <c r="AD1444" s="33" t="str">
        <f>IF(S1444="","",VLOOKUP(S1444,海关监管条件!$A$1:$B$3000,2,FALSE))</f>
        <v/>
      </c>
    </row>
    <row r="1445" spans="7:30">
      <c r="G1445" s="17" t="str">
        <f t="shared" si="208"/>
        <v/>
      </c>
      <c r="H1445" s="18" t="str">
        <f>IF(G1445="","",VLOOKUP(G1445,WMS!$E$3:$Q$3000,7,FALSE))</f>
        <v/>
      </c>
      <c r="I1445" s="18" t="str">
        <f>IF(G1445="","",VLOOKUP(G1445,WMS!$E$3:$Q$3000,8,FALSE))</f>
        <v/>
      </c>
      <c r="J1445" s="18" t="str">
        <f>IF(G1445="","",VLOOKUP(G1445,WMS!$E$3:$Q$3000,13,FALSE))</f>
        <v/>
      </c>
      <c r="K1445" s="26" t="str">
        <f t="shared" si="209"/>
        <v/>
      </c>
      <c r="M1445" s="27" t="str">
        <f>IF(G1445="","",VLOOKUP(G1445,WMS!$E$3:$U$3000,7,0)*L1445)</f>
        <v/>
      </c>
      <c r="N1445" s="28" t="str">
        <f>IF(G1445="","",VLOOKUP(G1445,WMS!$E$3:$U$3000,17,0))</f>
        <v/>
      </c>
      <c r="O1445" s="29" t="str">
        <f t="shared" si="210"/>
        <v/>
      </c>
      <c r="P1445" s="29" t="str">
        <f t="shared" si="211"/>
        <v/>
      </c>
      <c r="Q1445" s="26" t="str">
        <f>IF(G1445="","",VLOOKUP(G1445,WMS!$E$3:$G$3000,2,FALSE))</f>
        <v/>
      </c>
      <c r="R1445" s="26" t="str">
        <f>IF(G1445="","",VLOOKUP(G1445,WMS!$E$3:$G$3000,3,FALSE))</f>
        <v/>
      </c>
      <c r="S1445" s="17" t="str">
        <f>IF(R1445="","",VLOOKUP(R1445,CUSTOMS!$E$3:$N$2548,2,FALSE))</f>
        <v/>
      </c>
      <c r="T1445" s="17" t="str">
        <f>IF(R1445="","",VLOOKUP(R1445,CUSTOMS!$E$3:$N$2548,3,FALSE))</f>
        <v/>
      </c>
      <c r="U1445" s="18" t="str">
        <f t="shared" si="212"/>
        <v/>
      </c>
      <c r="V1445" s="18" t="str">
        <f>IF(R1445="","",VLOOKUP(R1445,CUSTOMS!$E$3:$N$2548,5,FALSE))</f>
        <v/>
      </c>
      <c r="W1445" s="33" t="str">
        <f>IF(R1445="","",VLOOKUP(R1445,CUSTOMS!$E$3:$N$2548,6,FALSE))</f>
        <v/>
      </c>
      <c r="X1445" s="33" t="str">
        <f t="shared" si="213"/>
        <v/>
      </c>
      <c r="Y1445" s="18" t="str">
        <f>IF(R1445="","",VLOOKUP(R1445,CUSTOMS!$E$3:$N$2548,8,FALSE))</f>
        <v/>
      </c>
      <c r="Z1445" s="18" t="str">
        <f>IF(R1445="","",VLOOKUP(R1445,CUSTOMS!$E$3:$N$2548,9,FALSE))</f>
        <v/>
      </c>
      <c r="AA1445" s="18" t="str">
        <f>IF(R1445="","",VLOOKUP(R1445,CUSTOMS!$E$3:$N$2548,10,FALSE))</f>
        <v/>
      </c>
      <c r="AB1445" s="33" t="str">
        <f>IF(R1445="","",VLOOKUP(G1445,WMS!$E$3:$T$3000,15,FALSE))</f>
        <v/>
      </c>
      <c r="AC1445" s="33" t="str">
        <f t="shared" si="214"/>
        <v/>
      </c>
      <c r="AD1445" s="33" t="str">
        <f>IF(S1445="","",VLOOKUP(S1445,海关监管条件!$A$1:$B$3000,2,FALSE))</f>
        <v/>
      </c>
    </row>
    <row r="1446" spans="7:30">
      <c r="G1446" s="17" t="str">
        <f t="shared" si="208"/>
        <v/>
      </c>
      <c r="H1446" s="18" t="str">
        <f>IF(G1446="","",VLOOKUP(G1446,WMS!$E$3:$Q$3000,7,FALSE))</f>
        <v/>
      </c>
      <c r="I1446" s="18" t="str">
        <f>IF(G1446="","",VLOOKUP(G1446,WMS!$E$3:$Q$3000,8,FALSE))</f>
        <v/>
      </c>
      <c r="J1446" s="18" t="str">
        <f>IF(G1446="","",VLOOKUP(G1446,WMS!$E$3:$Q$3000,13,FALSE))</f>
        <v/>
      </c>
      <c r="K1446" s="26" t="str">
        <f t="shared" si="209"/>
        <v/>
      </c>
      <c r="M1446" s="27" t="str">
        <f>IF(G1446="","",VLOOKUP(G1446,WMS!$E$3:$U$3000,7,0)*L1446)</f>
        <v/>
      </c>
      <c r="N1446" s="28" t="str">
        <f>IF(G1446="","",VLOOKUP(G1446,WMS!$E$3:$U$3000,17,0))</f>
        <v/>
      </c>
      <c r="O1446" s="29" t="str">
        <f t="shared" si="210"/>
        <v/>
      </c>
      <c r="P1446" s="29" t="str">
        <f t="shared" si="211"/>
        <v/>
      </c>
      <c r="Q1446" s="26" t="str">
        <f>IF(G1446="","",VLOOKUP(G1446,WMS!$E$3:$G$3000,2,FALSE))</f>
        <v/>
      </c>
      <c r="R1446" s="26" t="str">
        <f>IF(G1446="","",VLOOKUP(G1446,WMS!$E$3:$G$3000,3,FALSE))</f>
        <v/>
      </c>
      <c r="S1446" s="17" t="str">
        <f>IF(R1446="","",VLOOKUP(R1446,CUSTOMS!$E$3:$N$2548,2,FALSE))</f>
        <v/>
      </c>
      <c r="T1446" s="17" t="str">
        <f>IF(R1446="","",VLOOKUP(R1446,CUSTOMS!$E$3:$N$2548,3,FALSE))</f>
        <v/>
      </c>
      <c r="U1446" s="18" t="str">
        <f t="shared" si="212"/>
        <v/>
      </c>
      <c r="V1446" s="18" t="str">
        <f>IF(R1446="","",VLOOKUP(R1446,CUSTOMS!$E$3:$N$2548,5,FALSE))</f>
        <v/>
      </c>
      <c r="W1446" s="33" t="str">
        <f>IF(R1446="","",VLOOKUP(R1446,CUSTOMS!$E$3:$N$2548,6,FALSE))</f>
        <v/>
      </c>
      <c r="X1446" s="33" t="str">
        <f t="shared" si="213"/>
        <v/>
      </c>
      <c r="Y1446" s="18" t="str">
        <f>IF(R1446="","",VLOOKUP(R1446,CUSTOMS!$E$3:$N$2548,8,FALSE))</f>
        <v/>
      </c>
      <c r="Z1446" s="18" t="str">
        <f>IF(R1446="","",VLOOKUP(R1446,CUSTOMS!$E$3:$N$2548,9,FALSE))</f>
        <v/>
      </c>
      <c r="AA1446" s="18" t="str">
        <f>IF(R1446="","",VLOOKUP(R1446,CUSTOMS!$E$3:$N$2548,10,FALSE))</f>
        <v/>
      </c>
      <c r="AB1446" s="33" t="str">
        <f>IF(R1446="","",VLOOKUP(G1446,WMS!$E$3:$T$3000,15,FALSE))</f>
        <v/>
      </c>
      <c r="AC1446" s="33" t="str">
        <f t="shared" si="214"/>
        <v/>
      </c>
      <c r="AD1446" s="33" t="str">
        <f>IF(S1446="","",VLOOKUP(S1446,海关监管条件!$A$1:$B$3000,2,FALSE))</f>
        <v/>
      </c>
    </row>
    <row r="1447" spans="7:30">
      <c r="G1447" s="17" t="str">
        <f t="shared" si="208"/>
        <v/>
      </c>
      <c r="H1447" s="18" t="str">
        <f>IF(G1447="","",VLOOKUP(G1447,WMS!$E$3:$Q$3000,7,FALSE))</f>
        <v/>
      </c>
      <c r="I1447" s="18" t="str">
        <f>IF(G1447="","",VLOOKUP(G1447,WMS!$E$3:$Q$3000,8,FALSE))</f>
        <v/>
      </c>
      <c r="J1447" s="18" t="str">
        <f>IF(G1447="","",VLOOKUP(G1447,WMS!$E$3:$Q$3000,13,FALSE))</f>
        <v/>
      </c>
      <c r="K1447" s="26" t="str">
        <f t="shared" si="209"/>
        <v/>
      </c>
      <c r="M1447" s="27" t="str">
        <f>IF(G1447="","",VLOOKUP(G1447,WMS!$E$3:$U$3000,7,0)*L1447)</f>
        <v/>
      </c>
      <c r="N1447" s="28" t="str">
        <f>IF(G1447="","",VLOOKUP(G1447,WMS!$E$3:$U$3000,17,0))</f>
        <v/>
      </c>
      <c r="O1447" s="29" t="str">
        <f t="shared" si="210"/>
        <v/>
      </c>
      <c r="P1447" s="29" t="str">
        <f t="shared" si="211"/>
        <v/>
      </c>
      <c r="Q1447" s="26" t="str">
        <f>IF(G1447="","",VLOOKUP(G1447,WMS!$E$3:$G$3000,2,FALSE))</f>
        <v/>
      </c>
      <c r="R1447" s="26" t="str">
        <f>IF(G1447="","",VLOOKUP(G1447,WMS!$E$3:$G$3000,3,FALSE))</f>
        <v/>
      </c>
      <c r="S1447" s="17" t="str">
        <f>IF(R1447="","",VLOOKUP(R1447,CUSTOMS!$E$3:$N$2548,2,FALSE))</f>
        <v/>
      </c>
      <c r="T1447" s="17" t="str">
        <f>IF(R1447="","",VLOOKUP(R1447,CUSTOMS!$E$3:$N$2548,3,FALSE))</f>
        <v/>
      </c>
      <c r="U1447" s="18" t="str">
        <f t="shared" si="212"/>
        <v/>
      </c>
      <c r="V1447" s="18" t="str">
        <f>IF(R1447="","",VLOOKUP(R1447,CUSTOMS!$E$3:$N$2548,5,FALSE))</f>
        <v/>
      </c>
      <c r="W1447" s="33" t="str">
        <f>IF(R1447="","",VLOOKUP(R1447,CUSTOMS!$E$3:$N$2548,6,FALSE))</f>
        <v/>
      </c>
      <c r="X1447" s="33" t="str">
        <f t="shared" si="213"/>
        <v/>
      </c>
      <c r="Y1447" s="18" t="str">
        <f>IF(R1447="","",VLOOKUP(R1447,CUSTOMS!$E$3:$N$2548,8,FALSE))</f>
        <v/>
      </c>
      <c r="Z1447" s="18" t="str">
        <f>IF(R1447="","",VLOOKUP(R1447,CUSTOMS!$E$3:$N$2548,9,FALSE))</f>
        <v/>
      </c>
      <c r="AA1447" s="18" t="str">
        <f>IF(R1447="","",VLOOKUP(R1447,CUSTOMS!$E$3:$N$2548,10,FALSE))</f>
        <v/>
      </c>
      <c r="AB1447" s="33" t="str">
        <f>IF(R1447="","",VLOOKUP(G1447,WMS!$E$3:$T$3000,15,FALSE))</f>
        <v/>
      </c>
      <c r="AC1447" s="33" t="str">
        <f t="shared" si="214"/>
        <v/>
      </c>
      <c r="AD1447" s="33" t="str">
        <f>IF(S1447="","",VLOOKUP(S1447,海关监管条件!$A$1:$B$3000,2,FALSE))</f>
        <v/>
      </c>
    </row>
    <row r="1448" spans="7:30">
      <c r="G1448" s="17" t="str">
        <f t="shared" si="208"/>
        <v/>
      </c>
      <c r="H1448" s="18" t="str">
        <f>IF(G1448="","",VLOOKUP(G1448,WMS!$E$3:$Q$3000,7,FALSE))</f>
        <v/>
      </c>
      <c r="I1448" s="18" t="str">
        <f>IF(G1448="","",VLOOKUP(G1448,WMS!$E$3:$Q$3000,8,FALSE))</f>
        <v/>
      </c>
      <c r="J1448" s="18" t="str">
        <f>IF(G1448="","",VLOOKUP(G1448,WMS!$E$3:$Q$3000,13,FALSE))</f>
        <v/>
      </c>
      <c r="K1448" s="26" t="str">
        <f t="shared" si="209"/>
        <v/>
      </c>
      <c r="M1448" s="27" t="str">
        <f>IF(G1448="","",VLOOKUP(G1448,WMS!$E$3:$U$3000,7,0)*L1448)</f>
        <v/>
      </c>
      <c r="N1448" s="28" t="str">
        <f>IF(G1448="","",VLOOKUP(G1448,WMS!$E$3:$U$3000,17,0))</f>
        <v/>
      </c>
      <c r="O1448" s="29" t="str">
        <f t="shared" si="210"/>
        <v/>
      </c>
      <c r="P1448" s="29" t="str">
        <f t="shared" si="211"/>
        <v/>
      </c>
      <c r="Q1448" s="26" t="str">
        <f>IF(G1448="","",VLOOKUP(G1448,WMS!$E$3:$G$3000,2,FALSE))</f>
        <v/>
      </c>
      <c r="R1448" s="26" t="str">
        <f>IF(G1448="","",VLOOKUP(G1448,WMS!$E$3:$G$3000,3,FALSE))</f>
        <v/>
      </c>
      <c r="S1448" s="17" t="str">
        <f>IF(R1448="","",VLOOKUP(R1448,CUSTOMS!$E$3:$N$2548,2,FALSE))</f>
        <v/>
      </c>
      <c r="T1448" s="17" t="str">
        <f>IF(R1448="","",VLOOKUP(R1448,CUSTOMS!$E$3:$N$2548,3,FALSE))</f>
        <v/>
      </c>
      <c r="U1448" s="18" t="str">
        <f t="shared" si="212"/>
        <v/>
      </c>
      <c r="V1448" s="18" t="str">
        <f>IF(R1448="","",VLOOKUP(R1448,CUSTOMS!$E$3:$N$2548,5,FALSE))</f>
        <v/>
      </c>
      <c r="W1448" s="33" t="str">
        <f>IF(R1448="","",VLOOKUP(R1448,CUSTOMS!$E$3:$N$2548,6,FALSE))</f>
        <v/>
      </c>
      <c r="X1448" s="33" t="str">
        <f t="shared" si="213"/>
        <v/>
      </c>
      <c r="Y1448" s="18" t="str">
        <f>IF(R1448="","",VLOOKUP(R1448,CUSTOMS!$E$3:$N$2548,8,FALSE))</f>
        <v/>
      </c>
      <c r="Z1448" s="18" t="str">
        <f>IF(R1448="","",VLOOKUP(R1448,CUSTOMS!$E$3:$N$2548,9,FALSE))</f>
        <v/>
      </c>
      <c r="AA1448" s="18" t="str">
        <f>IF(R1448="","",VLOOKUP(R1448,CUSTOMS!$E$3:$N$2548,10,FALSE))</f>
        <v/>
      </c>
      <c r="AB1448" s="33" t="str">
        <f>IF(R1448="","",VLOOKUP(G1448,WMS!$E$3:$T$3000,15,FALSE))</f>
        <v/>
      </c>
      <c r="AC1448" s="33" t="str">
        <f t="shared" si="214"/>
        <v/>
      </c>
      <c r="AD1448" s="33" t="str">
        <f>IF(S1448="","",VLOOKUP(S1448,海关监管条件!$A$1:$B$3000,2,FALSE))</f>
        <v/>
      </c>
    </row>
    <row r="1449" spans="7:30">
      <c r="G1449" s="17" t="str">
        <f t="shared" si="208"/>
        <v/>
      </c>
      <c r="H1449" s="18" t="str">
        <f>IF(G1449="","",VLOOKUP(G1449,WMS!$E$3:$Q$3000,7,FALSE))</f>
        <v/>
      </c>
      <c r="I1449" s="18" t="str">
        <f>IF(G1449="","",VLOOKUP(G1449,WMS!$E$3:$Q$3000,8,FALSE))</f>
        <v/>
      </c>
      <c r="J1449" s="18" t="str">
        <f>IF(G1449="","",VLOOKUP(G1449,WMS!$E$3:$Q$3000,13,FALSE))</f>
        <v/>
      </c>
      <c r="K1449" s="26" t="str">
        <f t="shared" si="209"/>
        <v/>
      </c>
      <c r="M1449" s="27" t="str">
        <f>IF(G1449="","",VLOOKUP(G1449,WMS!$E$3:$U$3000,7,0)*L1449)</f>
        <v/>
      </c>
      <c r="N1449" s="28" t="str">
        <f>IF(G1449="","",VLOOKUP(G1449,WMS!$E$3:$U$3000,17,0))</f>
        <v/>
      </c>
      <c r="O1449" s="29" t="str">
        <f t="shared" si="210"/>
        <v/>
      </c>
      <c r="P1449" s="29" t="str">
        <f t="shared" si="211"/>
        <v/>
      </c>
      <c r="Q1449" s="26" t="str">
        <f>IF(G1449="","",VLOOKUP(G1449,WMS!$E$3:$G$3000,2,FALSE))</f>
        <v/>
      </c>
      <c r="R1449" s="26" t="str">
        <f>IF(G1449="","",VLOOKUP(G1449,WMS!$E$3:$G$3000,3,FALSE))</f>
        <v/>
      </c>
      <c r="S1449" s="17" t="str">
        <f>IF(R1449="","",VLOOKUP(R1449,CUSTOMS!$E$3:$N$2548,2,FALSE))</f>
        <v/>
      </c>
      <c r="T1449" s="17" t="str">
        <f>IF(R1449="","",VLOOKUP(R1449,CUSTOMS!$E$3:$N$2548,3,FALSE))</f>
        <v/>
      </c>
      <c r="U1449" s="18" t="str">
        <f t="shared" si="212"/>
        <v/>
      </c>
      <c r="V1449" s="18" t="str">
        <f>IF(R1449="","",VLOOKUP(R1449,CUSTOMS!$E$3:$N$2548,5,FALSE))</f>
        <v/>
      </c>
      <c r="W1449" s="33" t="str">
        <f>IF(R1449="","",VLOOKUP(R1449,CUSTOMS!$E$3:$N$2548,6,FALSE))</f>
        <v/>
      </c>
      <c r="X1449" s="33" t="str">
        <f t="shared" si="213"/>
        <v/>
      </c>
      <c r="Y1449" s="18" t="str">
        <f>IF(R1449="","",VLOOKUP(R1449,CUSTOMS!$E$3:$N$2548,8,FALSE))</f>
        <v/>
      </c>
      <c r="Z1449" s="18" t="str">
        <f>IF(R1449="","",VLOOKUP(R1449,CUSTOMS!$E$3:$N$2548,9,FALSE))</f>
        <v/>
      </c>
      <c r="AA1449" s="18" t="str">
        <f>IF(R1449="","",VLOOKUP(R1449,CUSTOMS!$E$3:$N$2548,10,FALSE))</f>
        <v/>
      </c>
      <c r="AB1449" s="33" t="str">
        <f>IF(R1449="","",VLOOKUP(G1449,WMS!$E$3:$T$3000,15,FALSE))</f>
        <v/>
      </c>
      <c r="AC1449" s="33" t="str">
        <f t="shared" si="214"/>
        <v/>
      </c>
      <c r="AD1449" s="33" t="str">
        <f>IF(S1449="","",VLOOKUP(S1449,海关监管条件!$A$1:$B$3000,2,FALSE))</f>
        <v/>
      </c>
    </row>
    <row r="1450" spans="7:30">
      <c r="G1450" s="17" t="str">
        <f t="shared" si="208"/>
        <v/>
      </c>
      <c r="H1450" s="18" t="str">
        <f>IF(G1450="","",VLOOKUP(G1450,WMS!$E$3:$Q$3000,7,FALSE))</f>
        <v/>
      </c>
      <c r="I1450" s="18" t="str">
        <f>IF(G1450="","",VLOOKUP(G1450,WMS!$E$3:$Q$3000,8,FALSE))</f>
        <v/>
      </c>
      <c r="J1450" s="18" t="str">
        <f>IF(G1450="","",VLOOKUP(G1450,WMS!$E$3:$Q$3000,13,FALSE))</f>
        <v/>
      </c>
      <c r="K1450" s="26" t="str">
        <f t="shared" si="209"/>
        <v/>
      </c>
      <c r="M1450" s="27" t="str">
        <f>IF(G1450="","",VLOOKUP(G1450,WMS!$E$3:$U$3000,7,0)*L1450)</f>
        <v/>
      </c>
      <c r="N1450" s="28" t="str">
        <f>IF(G1450="","",VLOOKUP(G1450,WMS!$E$3:$U$3000,17,0))</f>
        <v/>
      </c>
      <c r="O1450" s="29" t="str">
        <f t="shared" si="210"/>
        <v/>
      </c>
      <c r="P1450" s="29" t="str">
        <f t="shared" si="211"/>
        <v/>
      </c>
      <c r="Q1450" s="26" t="str">
        <f>IF(G1450="","",VLOOKUP(G1450,WMS!$E$3:$G$3000,2,FALSE))</f>
        <v/>
      </c>
      <c r="R1450" s="26" t="str">
        <f>IF(G1450="","",VLOOKUP(G1450,WMS!$E$3:$G$3000,3,FALSE))</f>
        <v/>
      </c>
      <c r="S1450" s="17" t="str">
        <f>IF(R1450="","",VLOOKUP(R1450,CUSTOMS!$E$3:$N$2548,2,FALSE))</f>
        <v/>
      </c>
      <c r="T1450" s="17" t="str">
        <f>IF(R1450="","",VLOOKUP(R1450,CUSTOMS!$E$3:$N$2548,3,FALSE))</f>
        <v/>
      </c>
      <c r="U1450" s="18" t="str">
        <f t="shared" si="212"/>
        <v/>
      </c>
      <c r="V1450" s="18" t="str">
        <f>IF(R1450="","",VLOOKUP(R1450,CUSTOMS!$E$3:$N$2548,5,FALSE))</f>
        <v/>
      </c>
      <c r="W1450" s="33" t="str">
        <f>IF(R1450="","",VLOOKUP(R1450,CUSTOMS!$E$3:$N$2548,6,FALSE))</f>
        <v/>
      </c>
      <c r="X1450" s="33" t="str">
        <f t="shared" si="213"/>
        <v/>
      </c>
      <c r="Y1450" s="18" t="str">
        <f>IF(R1450="","",VLOOKUP(R1450,CUSTOMS!$E$3:$N$2548,8,FALSE))</f>
        <v/>
      </c>
      <c r="Z1450" s="18" t="str">
        <f>IF(R1450="","",VLOOKUP(R1450,CUSTOMS!$E$3:$N$2548,9,FALSE))</f>
        <v/>
      </c>
      <c r="AA1450" s="18" t="str">
        <f>IF(R1450="","",VLOOKUP(R1450,CUSTOMS!$E$3:$N$2548,10,FALSE))</f>
        <v/>
      </c>
      <c r="AB1450" s="33" t="str">
        <f>IF(R1450="","",VLOOKUP(G1450,WMS!$E$3:$T$3000,15,FALSE))</f>
        <v/>
      </c>
      <c r="AC1450" s="33" t="str">
        <f t="shared" si="214"/>
        <v/>
      </c>
      <c r="AD1450" s="33" t="str">
        <f>IF(S1450="","",VLOOKUP(S1450,海关监管条件!$A$1:$B$3000,2,FALSE))</f>
        <v/>
      </c>
    </row>
    <row r="1451" spans="7:30">
      <c r="G1451" s="17" t="str">
        <f t="shared" si="208"/>
        <v/>
      </c>
      <c r="H1451" s="18" t="str">
        <f>IF(G1451="","",VLOOKUP(G1451,WMS!$E$3:$Q$3000,7,FALSE))</f>
        <v/>
      </c>
      <c r="I1451" s="18" t="str">
        <f>IF(G1451="","",VLOOKUP(G1451,WMS!$E$3:$Q$3000,8,FALSE))</f>
        <v/>
      </c>
      <c r="J1451" s="18" t="str">
        <f>IF(G1451="","",VLOOKUP(G1451,WMS!$E$3:$Q$3000,13,FALSE))</f>
        <v/>
      </c>
      <c r="K1451" s="26" t="str">
        <f t="shared" si="209"/>
        <v/>
      </c>
      <c r="M1451" s="27" t="str">
        <f>IF(G1451="","",VLOOKUP(G1451,WMS!$E$3:$U$3000,7,0)*L1451)</f>
        <v/>
      </c>
      <c r="N1451" s="28" t="str">
        <f>IF(G1451="","",VLOOKUP(G1451,WMS!$E$3:$U$3000,17,0))</f>
        <v/>
      </c>
      <c r="O1451" s="29" t="str">
        <f t="shared" si="210"/>
        <v/>
      </c>
      <c r="P1451" s="29" t="str">
        <f t="shared" si="211"/>
        <v/>
      </c>
      <c r="Q1451" s="26" t="str">
        <f>IF(G1451="","",VLOOKUP(G1451,WMS!$E$3:$G$3000,2,FALSE))</f>
        <v/>
      </c>
      <c r="R1451" s="26" t="str">
        <f>IF(G1451="","",VLOOKUP(G1451,WMS!$E$3:$G$3000,3,FALSE))</f>
        <v/>
      </c>
      <c r="S1451" s="17" t="str">
        <f>IF(R1451="","",VLOOKUP(R1451,CUSTOMS!$E$3:$N$2548,2,FALSE))</f>
        <v/>
      </c>
      <c r="T1451" s="17" t="str">
        <f>IF(R1451="","",VLOOKUP(R1451,CUSTOMS!$E$3:$N$2548,3,FALSE))</f>
        <v/>
      </c>
      <c r="U1451" s="18" t="str">
        <f t="shared" si="212"/>
        <v/>
      </c>
      <c r="V1451" s="18" t="str">
        <f>IF(R1451="","",VLOOKUP(R1451,CUSTOMS!$E$3:$N$2548,5,FALSE))</f>
        <v/>
      </c>
      <c r="W1451" s="33" t="str">
        <f>IF(R1451="","",VLOOKUP(R1451,CUSTOMS!$E$3:$N$2548,6,FALSE))</f>
        <v/>
      </c>
      <c r="X1451" s="33" t="str">
        <f t="shared" si="213"/>
        <v/>
      </c>
      <c r="Y1451" s="18" t="str">
        <f>IF(R1451="","",VLOOKUP(R1451,CUSTOMS!$E$3:$N$2548,8,FALSE))</f>
        <v/>
      </c>
      <c r="Z1451" s="18" t="str">
        <f>IF(R1451="","",VLOOKUP(R1451,CUSTOMS!$E$3:$N$2548,9,FALSE))</f>
        <v/>
      </c>
      <c r="AA1451" s="18" t="str">
        <f>IF(R1451="","",VLOOKUP(R1451,CUSTOMS!$E$3:$N$2548,10,FALSE))</f>
        <v/>
      </c>
      <c r="AB1451" s="33" t="str">
        <f>IF(R1451="","",VLOOKUP(G1451,WMS!$E$3:$T$3000,15,FALSE))</f>
        <v/>
      </c>
      <c r="AC1451" s="33" t="str">
        <f t="shared" si="214"/>
        <v/>
      </c>
      <c r="AD1451" s="33" t="str">
        <f>IF(S1451="","",VLOOKUP(S1451,海关监管条件!$A$1:$B$3000,2,FALSE))</f>
        <v/>
      </c>
    </row>
    <row r="1452" spans="7:30">
      <c r="G1452" s="17" t="str">
        <f t="shared" si="208"/>
        <v/>
      </c>
      <c r="H1452" s="18" t="str">
        <f>IF(G1452="","",VLOOKUP(G1452,WMS!$E$3:$Q$3000,7,FALSE))</f>
        <v/>
      </c>
      <c r="I1452" s="18" t="str">
        <f>IF(G1452="","",VLOOKUP(G1452,WMS!$E$3:$Q$3000,8,FALSE))</f>
        <v/>
      </c>
      <c r="J1452" s="18" t="str">
        <f>IF(G1452="","",VLOOKUP(G1452,WMS!$E$3:$Q$3000,13,FALSE))</f>
        <v/>
      </c>
      <c r="K1452" s="26" t="str">
        <f t="shared" si="209"/>
        <v/>
      </c>
      <c r="M1452" s="27" t="str">
        <f>IF(G1452="","",VLOOKUP(G1452,WMS!$E$3:$U$3000,7,0)*L1452)</f>
        <v/>
      </c>
      <c r="N1452" s="28" t="str">
        <f>IF(G1452="","",VLOOKUP(G1452,WMS!$E$3:$U$3000,17,0))</f>
        <v/>
      </c>
      <c r="O1452" s="29" t="str">
        <f t="shared" si="210"/>
        <v/>
      </c>
      <c r="P1452" s="29" t="str">
        <f t="shared" si="211"/>
        <v/>
      </c>
      <c r="Q1452" s="26" t="str">
        <f>IF(G1452="","",VLOOKUP(G1452,WMS!$E$3:$G$3000,2,FALSE))</f>
        <v/>
      </c>
      <c r="R1452" s="26" t="str">
        <f>IF(G1452="","",VLOOKUP(G1452,WMS!$E$3:$G$3000,3,FALSE))</f>
        <v/>
      </c>
      <c r="S1452" s="17" t="str">
        <f>IF(R1452="","",VLOOKUP(R1452,CUSTOMS!$E$3:$N$2548,2,FALSE))</f>
        <v/>
      </c>
      <c r="T1452" s="17" t="str">
        <f>IF(R1452="","",VLOOKUP(R1452,CUSTOMS!$E$3:$N$2548,3,FALSE))</f>
        <v/>
      </c>
      <c r="U1452" s="18" t="str">
        <f t="shared" si="212"/>
        <v/>
      </c>
      <c r="V1452" s="18" t="str">
        <f>IF(R1452="","",VLOOKUP(R1452,CUSTOMS!$E$3:$N$2548,5,FALSE))</f>
        <v/>
      </c>
      <c r="W1452" s="33" t="str">
        <f>IF(R1452="","",VLOOKUP(R1452,CUSTOMS!$E$3:$N$2548,6,FALSE))</f>
        <v/>
      </c>
      <c r="X1452" s="33" t="str">
        <f t="shared" si="213"/>
        <v/>
      </c>
      <c r="Y1452" s="18" t="str">
        <f>IF(R1452="","",VLOOKUP(R1452,CUSTOMS!$E$3:$N$2548,8,FALSE))</f>
        <v/>
      </c>
      <c r="Z1452" s="18" t="str">
        <f>IF(R1452="","",VLOOKUP(R1452,CUSTOMS!$E$3:$N$2548,9,FALSE))</f>
        <v/>
      </c>
      <c r="AA1452" s="18" t="str">
        <f>IF(R1452="","",VLOOKUP(R1452,CUSTOMS!$E$3:$N$2548,10,FALSE))</f>
        <v/>
      </c>
      <c r="AB1452" s="33" t="str">
        <f>IF(R1452="","",VLOOKUP(G1452,WMS!$E$3:$T$3000,15,FALSE))</f>
        <v/>
      </c>
      <c r="AC1452" s="33" t="str">
        <f t="shared" si="214"/>
        <v/>
      </c>
      <c r="AD1452" s="33" t="str">
        <f>IF(S1452="","",VLOOKUP(S1452,海关监管条件!$A$1:$B$3000,2,FALSE))</f>
        <v/>
      </c>
    </row>
    <row r="1453" spans="7:30">
      <c r="G1453" s="17" t="str">
        <f t="shared" si="208"/>
        <v/>
      </c>
      <c r="H1453" s="18" t="str">
        <f>IF(G1453="","",VLOOKUP(G1453,WMS!$E$3:$Q$3000,7,FALSE))</f>
        <v/>
      </c>
      <c r="I1453" s="18" t="str">
        <f>IF(G1453="","",VLOOKUP(G1453,WMS!$E$3:$Q$3000,8,FALSE))</f>
        <v/>
      </c>
      <c r="J1453" s="18" t="str">
        <f>IF(G1453="","",VLOOKUP(G1453,WMS!$E$3:$Q$3000,13,FALSE))</f>
        <v/>
      </c>
      <c r="K1453" s="26" t="str">
        <f t="shared" si="209"/>
        <v/>
      </c>
      <c r="M1453" s="27" t="str">
        <f>IF(G1453="","",VLOOKUP(G1453,WMS!$E$3:$U$3000,7,0)*L1453)</f>
        <v/>
      </c>
      <c r="N1453" s="28" t="str">
        <f>IF(G1453="","",VLOOKUP(G1453,WMS!$E$3:$U$3000,17,0))</f>
        <v/>
      </c>
      <c r="O1453" s="29" t="str">
        <f t="shared" si="210"/>
        <v/>
      </c>
      <c r="P1453" s="29" t="str">
        <f t="shared" si="211"/>
        <v/>
      </c>
      <c r="Q1453" s="26" t="str">
        <f>IF(G1453="","",VLOOKUP(G1453,WMS!$E$3:$G$3000,2,FALSE))</f>
        <v/>
      </c>
      <c r="R1453" s="26" t="str">
        <f>IF(G1453="","",VLOOKUP(G1453,WMS!$E$3:$G$3000,3,FALSE))</f>
        <v/>
      </c>
      <c r="S1453" s="17" t="str">
        <f>IF(R1453="","",VLOOKUP(R1453,CUSTOMS!$E$3:$N$2548,2,FALSE))</f>
        <v/>
      </c>
      <c r="T1453" s="17" t="str">
        <f>IF(R1453="","",VLOOKUP(R1453,CUSTOMS!$E$3:$N$2548,3,FALSE))</f>
        <v/>
      </c>
      <c r="U1453" s="18" t="str">
        <f t="shared" si="212"/>
        <v/>
      </c>
      <c r="V1453" s="18" t="str">
        <f>IF(R1453="","",VLOOKUP(R1453,CUSTOMS!$E$3:$N$2548,5,FALSE))</f>
        <v/>
      </c>
      <c r="W1453" s="33" t="str">
        <f>IF(R1453="","",VLOOKUP(R1453,CUSTOMS!$E$3:$N$2548,6,FALSE))</f>
        <v/>
      </c>
      <c r="X1453" s="33" t="str">
        <f t="shared" si="213"/>
        <v/>
      </c>
      <c r="Y1453" s="18" t="str">
        <f>IF(R1453="","",VLOOKUP(R1453,CUSTOMS!$E$3:$N$2548,8,FALSE))</f>
        <v/>
      </c>
      <c r="Z1453" s="18" t="str">
        <f>IF(R1453="","",VLOOKUP(R1453,CUSTOMS!$E$3:$N$2548,9,FALSE))</f>
        <v/>
      </c>
      <c r="AA1453" s="18" t="str">
        <f>IF(R1453="","",VLOOKUP(R1453,CUSTOMS!$E$3:$N$2548,10,FALSE))</f>
        <v/>
      </c>
      <c r="AB1453" s="33" t="str">
        <f>IF(R1453="","",VLOOKUP(G1453,WMS!$E$3:$T$3000,15,FALSE))</f>
        <v/>
      </c>
      <c r="AC1453" s="33" t="str">
        <f t="shared" si="214"/>
        <v/>
      </c>
      <c r="AD1453" s="33" t="str">
        <f>IF(S1453="","",VLOOKUP(S1453,海关监管条件!$A$1:$B$3000,2,FALSE))</f>
        <v/>
      </c>
    </row>
    <row r="1454" spans="7:30">
      <c r="G1454" s="17" t="str">
        <f t="shared" si="208"/>
        <v/>
      </c>
      <c r="H1454" s="18" t="str">
        <f>IF(G1454="","",VLOOKUP(G1454,WMS!$E$3:$Q$3000,7,FALSE))</f>
        <v/>
      </c>
      <c r="I1454" s="18" t="str">
        <f>IF(G1454="","",VLOOKUP(G1454,WMS!$E$3:$Q$3000,8,FALSE))</f>
        <v/>
      </c>
      <c r="J1454" s="18" t="str">
        <f>IF(G1454="","",VLOOKUP(G1454,WMS!$E$3:$Q$3000,13,FALSE))</f>
        <v/>
      </c>
      <c r="K1454" s="26" t="str">
        <f t="shared" si="209"/>
        <v/>
      </c>
      <c r="M1454" s="27" t="str">
        <f>IF(G1454="","",VLOOKUP(G1454,WMS!$E$3:$U$3000,7,0)*L1454)</f>
        <v/>
      </c>
      <c r="N1454" s="28" t="str">
        <f>IF(G1454="","",VLOOKUP(G1454,WMS!$E$3:$U$3000,17,0))</f>
        <v/>
      </c>
      <c r="O1454" s="29" t="str">
        <f t="shared" si="210"/>
        <v/>
      </c>
      <c r="P1454" s="29" t="str">
        <f t="shared" si="211"/>
        <v/>
      </c>
      <c r="Q1454" s="26" t="str">
        <f>IF(G1454="","",VLOOKUP(G1454,WMS!$E$3:$G$3000,2,FALSE))</f>
        <v/>
      </c>
      <c r="R1454" s="26" t="str">
        <f>IF(G1454="","",VLOOKUP(G1454,WMS!$E$3:$G$3000,3,FALSE))</f>
        <v/>
      </c>
      <c r="S1454" s="17" t="str">
        <f>IF(R1454="","",VLOOKUP(R1454,CUSTOMS!$E$3:$N$2548,2,FALSE))</f>
        <v/>
      </c>
      <c r="T1454" s="17" t="str">
        <f>IF(R1454="","",VLOOKUP(R1454,CUSTOMS!$E$3:$N$2548,3,FALSE))</f>
        <v/>
      </c>
      <c r="U1454" s="18" t="str">
        <f t="shared" si="212"/>
        <v/>
      </c>
      <c r="V1454" s="18" t="str">
        <f>IF(R1454="","",VLOOKUP(R1454,CUSTOMS!$E$3:$N$2548,5,FALSE))</f>
        <v/>
      </c>
      <c r="W1454" s="33" t="str">
        <f>IF(R1454="","",VLOOKUP(R1454,CUSTOMS!$E$3:$N$2548,6,FALSE))</f>
        <v/>
      </c>
      <c r="X1454" s="33" t="str">
        <f t="shared" si="213"/>
        <v/>
      </c>
      <c r="Y1454" s="18" t="str">
        <f>IF(R1454="","",VLOOKUP(R1454,CUSTOMS!$E$3:$N$2548,8,FALSE))</f>
        <v/>
      </c>
      <c r="Z1454" s="18" t="str">
        <f>IF(R1454="","",VLOOKUP(R1454,CUSTOMS!$E$3:$N$2548,9,FALSE))</f>
        <v/>
      </c>
      <c r="AA1454" s="18" t="str">
        <f>IF(R1454="","",VLOOKUP(R1454,CUSTOMS!$E$3:$N$2548,10,FALSE))</f>
        <v/>
      </c>
      <c r="AB1454" s="33" t="str">
        <f>IF(R1454="","",VLOOKUP(G1454,WMS!$E$3:$T$3000,15,FALSE))</f>
        <v/>
      </c>
      <c r="AC1454" s="33" t="str">
        <f t="shared" si="214"/>
        <v/>
      </c>
      <c r="AD1454" s="33" t="str">
        <f>IF(S1454="","",VLOOKUP(S1454,海关监管条件!$A$1:$B$3000,2,FALSE))</f>
        <v/>
      </c>
    </row>
    <row r="1455" spans="7:30">
      <c r="G1455" s="17" t="str">
        <f t="shared" si="208"/>
        <v/>
      </c>
      <c r="H1455" s="18" t="str">
        <f>IF(G1455="","",VLOOKUP(G1455,WMS!$E$3:$Q$3000,7,FALSE))</f>
        <v/>
      </c>
      <c r="I1455" s="18" t="str">
        <f>IF(G1455="","",VLOOKUP(G1455,WMS!$E$3:$Q$3000,8,FALSE))</f>
        <v/>
      </c>
      <c r="J1455" s="18" t="str">
        <f>IF(G1455="","",VLOOKUP(G1455,WMS!$E$3:$Q$3000,13,FALSE))</f>
        <v/>
      </c>
      <c r="K1455" s="26" t="str">
        <f t="shared" si="209"/>
        <v/>
      </c>
      <c r="M1455" s="27" t="str">
        <f>IF(G1455="","",VLOOKUP(G1455,WMS!$E$3:$U$3000,7,0)*L1455)</f>
        <v/>
      </c>
      <c r="N1455" s="28" t="str">
        <f>IF(G1455="","",VLOOKUP(G1455,WMS!$E$3:$U$3000,17,0))</f>
        <v/>
      </c>
      <c r="O1455" s="29" t="str">
        <f t="shared" si="210"/>
        <v/>
      </c>
      <c r="P1455" s="29" t="str">
        <f t="shared" si="211"/>
        <v/>
      </c>
      <c r="Q1455" s="26" t="str">
        <f>IF(G1455="","",VLOOKUP(G1455,WMS!$E$3:$G$3000,2,FALSE))</f>
        <v/>
      </c>
      <c r="R1455" s="26" t="str">
        <f>IF(G1455="","",VLOOKUP(G1455,WMS!$E$3:$G$3000,3,FALSE))</f>
        <v/>
      </c>
      <c r="S1455" s="17" t="str">
        <f>IF(R1455="","",VLOOKUP(R1455,CUSTOMS!$E$3:$N$2548,2,FALSE))</f>
        <v/>
      </c>
      <c r="T1455" s="17" t="str">
        <f>IF(R1455="","",VLOOKUP(R1455,CUSTOMS!$E$3:$N$2548,3,FALSE))</f>
        <v/>
      </c>
      <c r="U1455" s="18" t="str">
        <f t="shared" si="212"/>
        <v/>
      </c>
      <c r="V1455" s="18" t="str">
        <f>IF(R1455="","",VLOOKUP(R1455,CUSTOMS!$E$3:$N$2548,5,FALSE))</f>
        <v/>
      </c>
      <c r="W1455" s="33" t="str">
        <f>IF(R1455="","",VLOOKUP(R1455,CUSTOMS!$E$3:$N$2548,6,FALSE))</f>
        <v/>
      </c>
      <c r="X1455" s="33" t="str">
        <f t="shared" si="213"/>
        <v/>
      </c>
      <c r="Y1455" s="18" t="str">
        <f>IF(R1455="","",VLOOKUP(R1455,CUSTOMS!$E$3:$N$2548,8,FALSE))</f>
        <v/>
      </c>
      <c r="Z1455" s="18" t="str">
        <f>IF(R1455="","",VLOOKUP(R1455,CUSTOMS!$E$3:$N$2548,9,FALSE))</f>
        <v/>
      </c>
      <c r="AA1455" s="18" t="str">
        <f>IF(R1455="","",VLOOKUP(R1455,CUSTOMS!$E$3:$N$2548,10,FALSE))</f>
        <v/>
      </c>
      <c r="AB1455" s="33" t="str">
        <f>IF(R1455="","",VLOOKUP(G1455,WMS!$E$3:$T$3000,15,FALSE))</f>
        <v/>
      </c>
      <c r="AC1455" s="33" t="str">
        <f t="shared" si="214"/>
        <v/>
      </c>
      <c r="AD1455" s="33" t="str">
        <f>IF(S1455="","",VLOOKUP(S1455,海关监管条件!$A$1:$B$3000,2,FALSE))</f>
        <v/>
      </c>
    </row>
    <row r="1456" spans="7:30">
      <c r="G1456" s="17" t="str">
        <f t="shared" si="208"/>
        <v/>
      </c>
      <c r="H1456" s="18" t="str">
        <f>IF(G1456="","",VLOOKUP(G1456,WMS!$E$3:$Q$3000,7,FALSE))</f>
        <v/>
      </c>
      <c r="I1456" s="18" t="str">
        <f>IF(G1456="","",VLOOKUP(G1456,WMS!$E$3:$Q$3000,8,FALSE))</f>
        <v/>
      </c>
      <c r="J1456" s="18" t="str">
        <f>IF(G1456="","",VLOOKUP(G1456,WMS!$E$3:$Q$3000,13,FALSE))</f>
        <v/>
      </c>
      <c r="K1456" s="26" t="str">
        <f t="shared" si="209"/>
        <v/>
      </c>
      <c r="M1456" s="27" t="str">
        <f>IF(G1456="","",VLOOKUP(G1456,WMS!$E$3:$U$3000,7,0)*L1456)</f>
        <v/>
      </c>
      <c r="N1456" s="28" t="str">
        <f>IF(G1456="","",VLOOKUP(G1456,WMS!$E$3:$U$3000,17,0))</f>
        <v/>
      </c>
      <c r="O1456" s="29" t="str">
        <f t="shared" si="210"/>
        <v/>
      </c>
      <c r="P1456" s="29" t="str">
        <f t="shared" si="211"/>
        <v/>
      </c>
      <c r="Q1456" s="26" t="str">
        <f>IF(G1456="","",VLOOKUP(G1456,WMS!$E$3:$G$3000,2,FALSE))</f>
        <v/>
      </c>
      <c r="R1456" s="26" t="str">
        <f>IF(G1456="","",VLOOKUP(G1456,WMS!$E$3:$G$3000,3,FALSE))</f>
        <v/>
      </c>
      <c r="S1456" s="17" t="str">
        <f>IF(R1456="","",VLOOKUP(R1456,CUSTOMS!$E$3:$N$2548,2,FALSE))</f>
        <v/>
      </c>
      <c r="T1456" s="17" t="str">
        <f>IF(R1456="","",VLOOKUP(R1456,CUSTOMS!$E$3:$N$2548,3,FALSE))</f>
        <v/>
      </c>
      <c r="U1456" s="18" t="str">
        <f t="shared" si="212"/>
        <v/>
      </c>
      <c r="V1456" s="18" t="str">
        <f>IF(R1456="","",VLOOKUP(R1456,CUSTOMS!$E$3:$N$2548,5,FALSE))</f>
        <v/>
      </c>
      <c r="W1456" s="33" t="str">
        <f>IF(R1456="","",VLOOKUP(R1456,CUSTOMS!$E$3:$N$2548,6,FALSE))</f>
        <v/>
      </c>
      <c r="X1456" s="33" t="str">
        <f t="shared" si="213"/>
        <v/>
      </c>
      <c r="Y1456" s="18" t="str">
        <f>IF(R1456="","",VLOOKUP(R1456,CUSTOMS!$E$3:$N$2548,8,FALSE))</f>
        <v/>
      </c>
      <c r="Z1456" s="18" t="str">
        <f>IF(R1456="","",VLOOKUP(R1456,CUSTOMS!$E$3:$N$2548,9,FALSE))</f>
        <v/>
      </c>
      <c r="AA1456" s="18" t="str">
        <f>IF(R1456="","",VLOOKUP(R1456,CUSTOMS!$E$3:$N$2548,10,FALSE))</f>
        <v/>
      </c>
      <c r="AB1456" s="33" t="str">
        <f>IF(R1456="","",VLOOKUP(G1456,WMS!$E$3:$T$3000,15,FALSE))</f>
        <v/>
      </c>
      <c r="AC1456" s="33" t="str">
        <f t="shared" si="214"/>
        <v/>
      </c>
      <c r="AD1456" s="33" t="str">
        <f>IF(S1456="","",VLOOKUP(S1456,海关监管条件!$A$1:$B$3000,2,FALSE))</f>
        <v/>
      </c>
    </row>
    <row r="1457" spans="7:30">
      <c r="G1457" s="17" t="str">
        <f t="shared" si="208"/>
        <v/>
      </c>
      <c r="H1457" s="18" t="str">
        <f>IF(G1457="","",VLOOKUP(G1457,WMS!$E$3:$Q$3000,7,FALSE))</f>
        <v/>
      </c>
      <c r="I1457" s="18" t="str">
        <f>IF(G1457="","",VLOOKUP(G1457,WMS!$E$3:$Q$3000,8,FALSE))</f>
        <v/>
      </c>
      <c r="J1457" s="18" t="str">
        <f>IF(G1457="","",VLOOKUP(G1457,WMS!$E$3:$Q$3000,13,FALSE))</f>
        <v/>
      </c>
      <c r="K1457" s="26" t="str">
        <f t="shared" si="209"/>
        <v/>
      </c>
      <c r="M1457" s="27" t="str">
        <f>IF(G1457="","",VLOOKUP(G1457,WMS!$E$3:$U$3000,7,0)*L1457)</f>
        <v/>
      </c>
      <c r="N1457" s="28" t="str">
        <f>IF(G1457="","",VLOOKUP(G1457,WMS!$E$3:$U$3000,17,0))</f>
        <v/>
      </c>
      <c r="O1457" s="29" t="str">
        <f t="shared" si="210"/>
        <v/>
      </c>
      <c r="P1457" s="29" t="str">
        <f t="shared" si="211"/>
        <v/>
      </c>
      <c r="Q1457" s="26" t="str">
        <f>IF(G1457="","",VLOOKUP(G1457,WMS!$E$3:$G$3000,2,FALSE))</f>
        <v/>
      </c>
      <c r="R1457" s="26" t="str">
        <f>IF(G1457="","",VLOOKUP(G1457,WMS!$E$3:$G$3000,3,FALSE))</f>
        <v/>
      </c>
      <c r="S1457" s="17" t="str">
        <f>IF(R1457="","",VLOOKUP(R1457,CUSTOMS!$E$3:$N$2548,2,FALSE))</f>
        <v/>
      </c>
      <c r="T1457" s="17" t="str">
        <f>IF(R1457="","",VLOOKUP(R1457,CUSTOMS!$E$3:$N$2548,3,FALSE))</f>
        <v/>
      </c>
      <c r="U1457" s="18" t="str">
        <f t="shared" si="212"/>
        <v/>
      </c>
      <c r="V1457" s="18" t="str">
        <f>IF(R1457="","",VLOOKUP(R1457,CUSTOMS!$E$3:$N$2548,5,FALSE))</f>
        <v/>
      </c>
      <c r="W1457" s="33" t="str">
        <f>IF(R1457="","",VLOOKUP(R1457,CUSTOMS!$E$3:$N$2548,6,FALSE))</f>
        <v/>
      </c>
      <c r="X1457" s="33" t="str">
        <f t="shared" si="213"/>
        <v/>
      </c>
      <c r="Y1457" s="18" t="str">
        <f>IF(R1457="","",VLOOKUP(R1457,CUSTOMS!$E$3:$N$2548,8,FALSE))</f>
        <v/>
      </c>
      <c r="Z1457" s="18" t="str">
        <f>IF(R1457="","",VLOOKUP(R1457,CUSTOMS!$E$3:$N$2548,9,FALSE))</f>
        <v/>
      </c>
      <c r="AA1457" s="18" t="str">
        <f>IF(R1457="","",VLOOKUP(R1457,CUSTOMS!$E$3:$N$2548,10,FALSE))</f>
        <v/>
      </c>
      <c r="AB1457" s="33" t="str">
        <f>IF(R1457="","",VLOOKUP(G1457,WMS!$E$3:$T$3000,15,FALSE))</f>
        <v/>
      </c>
      <c r="AC1457" s="33" t="str">
        <f t="shared" si="214"/>
        <v/>
      </c>
      <c r="AD1457" s="33" t="str">
        <f>IF(S1457="","",VLOOKUP(S1457,海关监管条件!$A$1:$B$3000,2,FALSE))</f>
        <v/>
      </c>
    </row>
    <row r="1458" spans="7:30">
      <c r="G1458" s="17" t="str">
        <f t="shared" si="208"/>
        <v/>
      </c>
      <c r="H1458" s="18" t="str">
        <f>IF(G1458="","",VLOOKUP(G1458,WMS!$E$3:$Q$3000,7,FALSE))</f>
        <v/>
      </c>
      <c r="I1458" s="18" t="str">
        <f>IF(G1458="","",VLOOKUP(G1458,WMS!$E$3:$Q$3000,8,FALSE))</f>
        <v/>
      </c>
      <c r="J1458" s="18" t="str">
        <f>IF(G1458="","",VLOOKUP(G1458,WMS!$E$3:$Q$3000,13,FALSE))</f>
        <v/>
      </c>
      <c r="K1458" s="26" t="str">
        <f t="shared" si="209"/>
        <v/>
      </c>
      <c r="M1458" s="27" t="str">
        <f>IF(G1458="","",VLOOKUP(G1458,WMS!$E$3:$U$3000,7,0)*L1458)</f>
        <v/>
      </c>
      <c r="N1458" s="28" t="str">
        <f>IF(G1458="","",VLOOKUP(G1458,WMS!$E$3:$U$3000,17,0))</f>
        <v/>
      </c>
      <c r="O1458" s="29" t="str">
        <f t="shared" si="210"/>
        <v/>
      </c>
      <c r="P1458" s="29" t="str">
        <f t="shared" si="211"/>
        <v/>
      </c>
      <c r="Q1458" s="26" t="str">
        <f>IF(G1458="","",VLOOKUP(G1458,WMS!$E$3:$G$3000,2,FALSE))</f>
        <v/>
      </c>
      <c r="R1458" s="26" t="str">
        <f>IF(G1458="","",VLOOKUP(G1458,WMS!$E$3:$G$3000,3,FALSE))</f>
        <v/>
      </c>
      <c r="S1458" s="17" t="str">
        <f>IF(R1458="","",VLOOKUP(R1458,CUSTOMS!$E$3:$N$2548,2,FALSE))</f>
        <v/>
      </c>
      <c r="T1458" s="17" t="str">
        <f>IF(R1458="","",VLOOKUP(R1458,CUSTOMS!$E$3:$N$2548,3,FALSE))</f>
        <v/>
      </c>
      <c r="U1458" s="18" t="str">
        <f t="shared" si="212"/>
        <v/>
      </c>
      <c r="V1458" s="18" t="str">
        <f>IF(R1458="","",VLOOKUP(R1458,CUSTOMS!$E$3:$N$2548,5,FALSE))</f>
        <v/>
      </c>
      <c r="W1458" s="33" t="str">
        <f>IF(R1458="","",VLOOKUP(R1458,CUSTOMS!$E$3:$N$2548,6,FALSE))</f>
        <v/>
      </c>
      <c r="X1458" s="33" t="str">
        <f t="shared" si="213"/>
        <v/>
      </c>
      <c r="Y1458" s="18" t="str">
        <f>IF(R1458="","",VLOOKUP(R1458,CUSTOMS!$E$3:$N$2548,8,FALSE))</f>
        <v/>
      </c>
      <c r="Z1458" s="18" t="str">
        <f>IF(R1458="","",VLOOKUP(R1458,CUSTOMS!$E$3:$N$2548,9,FALSE))</f>
        <v/>
      </c>
      <c r="AA1458" s="18" t="str">
        <f>IF(R1458="","",VLOOKUP(R1458,CUSTOMS!$E$3:$N$2548,10,FALSE))</f>
        <v/>
      </c>
      <c r="AB1458" s="33" t="str">
        <f>IF(R1458="","",VLOOKUP(G1458,WMS!$E$3:$T$3000,15,FALSE))</f>
        <v/>
      </c>
      <c r="AC1458" s="33" t="str">
        <f t="shared" si="214"/>
        <v/>
      </c>
      <c r="AD1458" s="33" t="str">
        <f>IF(S1458="","",VLOOKUP(S1458,海关监管条件!$A$1:$B$3000,2,FALSE))</f>
        <v/>
      </c>
    </row>
    <row r="1459" spans="7:30">
      <c r="G1459" s="17" t="str">
        <f t="shared" si="208"/>
        <v/>
      </c>
      <c r="H1459" s="18" t="str">
        <f>IF(G1459="","",VLOOKUP(G1459,WMS!$E$3:$Q$3000,7,FALSE))</f>
        <v/>
      </c>
      <c r="I1459" s="18" t="str">
        <f>IF(G1459="","",VLOOKUP(G1459,WMS!$E$3:$Q$3000,8,FALSE))</f>
        <v/>
      </c>
      <c r="J1459" s="18" t="str">
        <f>IF(G1459="","",VLOOKUP(G1459,WMS!$E$3:$Q$3000,13,FALSE))</f>
        <v/>
      </c>
      <c r="K1459" s="26" t="str">
        <f t="shared" si="209"/>
        <v/>
      </c>
      <c r="M1459" s="27" t="str">
        <f>IF(G1459="","",VLOOKUP(G1459,WMS!$E$3:$U$3000,7,0)*L1459)</f>
        <v/>
      </c>
      <c r="N1459" s="28" t="str">
        <f>IF(G1459="","",VLOOKUP(G1459,WMS!$E$3:$U$3000,17,0))</f>
        <v/>
      </c>
      <c r="O1459" s="29" t="str">
        <f t="shared" si="210"/>
        <v/>
      </c>
      <c r="P1459" s="29" t="str">
        <f t="shared" si="211"/>
        <v/>
      </c>
      <c r="Q1459" s="26" t="str">
        <f>IF(G1459="","",VLOOKUP(G1459,WMS!$E$3:$G$3000,2,FALSE))</f>
        <v/>
      </c>
      <c r="R1459" s="26" t="str">
        <f>IF(G1459="","",VLOOKUP(G1459,WMS!$E$3:$G$3000,3,FALSE))</f>
        <v/>
      </c>
      <c r="S1459" s="17" t="str">
        <f>IF(R1459="","",VLOOKUP(R1459,CUSTOMS!$E$3:$N$2548,2,FALSE))</f>
        <v/>
      </c>
      <c r="T1459" s="17" t="str">
        <f>IF(R1459="","",VLOOKUP(R1459,CUSTOMS!$E$3:$N$2548,3,FALSE))</f>
        <v/>
      </c>
      <c r="U1459" s="18" t="str">
        <f t="shared" si="212"/>
        <v/>
      </c>
      <c r="V1459" s="18" t="str">
        <f>IF(R1459="","",VLOOKUP(R1459,CUSTOMS!$E$3:$N$2548,5,FALSE))</f>
        <v/>
      </c>
      <c r="W1459" s="33" t="str">
        <f>IF(R1459="","",VLOOKUP(R1459,CUSTOMS!$E$3:$N$2548,6,FALSE))</f>
        <v/>
      </c>
      <c r="X1459" s="33" t="str">
        <f t="shared" si="213"/>
        <v/>
      </c>
      <c r="Y1459" s="18" t="str">
        <f>IF(R1459="","",VLOOKUP(R1459,CUSTOMS!$E$3:$N$2548,8,FALSE))</f>
        <v/>
      </c>
      <c r="Z1459" s="18" t="str">
        <f>IF(R1459="","",VLOOKUP(R1459,CUSTOMS!$E$3:$N$2548,9,FALSE))</f>
        <v/>
      </c>
      <c r="AA1459" s="18" t="str">
        <f>IF(R1459="","",VLOOKUP(R1459,CUSTOMS!$E$3:$N$2548,10,FALSE))</f>
        <v/>
      </c>
      <c r="AB1459" s="33" t="str">
        <f>IF(R1459="","",VLOOKUP(G1459,WMS!$E$3:$T$3000,15,FALSE))</f>
        <v/>
      </c>
      <c r="AC1459" s="33" t="str">
        <f t="shared" si="214"/>
        <v/>
      </c>
      <c r="AD1459" s="33" t="str">
        <f>IF(S1459="","",VLOOKUP(S1459,海关监管条件!$A$1:$B$3000,2,FALSE))</f>
        <v/>
      </c>
    </row>
    <row r="1460" spans="7:30">
      <c r="G1460" s="17" t="str">
        <f t="shared" si="208"/>
        <v/>
      </c>
      <c r="H1460" s="18" t="str">
        <f>IF(G1460="","",VLOOKUP(G1460,WMS!$E$3:$Q$3000,7,FALSE))</f>
        <v/>
      </c>
      <c r="I1460" s="18" t="str">
        <f>IF(G1460="","",VLOOKUP(G1460,WMS!$E$3:$Q$3000,8,FALSE))</f>
        <v/>
      </c>
      <c r="J1460" s="18" t="str">
        <f>IF(G1460="","",VLOOKUP(G1460,WMS!$E$3:$Q$3000,13,FALSE))</f>
        <v/>
      </c>
      <c r="K1460" s="26" t="str">
        <f t="shared" si="209"/>
        <v/>
      </c>
      <c r="M1460" s="27" t="str">
        <f>IF(G1460="","",VLOOKUP(G1460,WMS!$E$3:$U$3000,7,0)*L1460)</f>
        <v/>
      </c>
      <c r="N1460" s="28" t="str">
        <f>IF(G1460="","",VLOOKUP(G1460,WMS!$E$3:$U$3000,17,0))</f>
        <v/>
      </c>
      <c r="O1460" s="29" t="str">
        <f t="shared" si="210"/>
        <v/>
      </c>
      <c r="P1460" s="29" t="str">
        <f t="shared" si="211"/>
        <v/>
      </c>
      <c r="Q1460" s="26" t="str">
        <f>IF(G1460="","",VLOOKUP(G1460,WMS!$E$3:$G$3000,2,FALSE))</f>
        <v/>
      </c>
      <c r="R1460" s="26" t="str">
        <f>IF(G1460="","",VLOOKUP(G1460,WMS!$E$3:$G$3000,3,FALSE))</f>
        <v/>
      </c>
      <c r="S1460" s="17" t="str">
        <f>IF(R1460="","",VLOOKUP(R1460,CUSTOMS!$E$3:$N$2548,2,FALSE))</f>
        <v/>
      </c>
      <c r="T1460" s="17" t="str">
        <f>IF(R1460="","",VLOOKUP(R1460,CUSTOMS!$E$3:$N$2548,3,FALSE))</f>
        <v/>
      </c>
      <c r="U1460" s="18" t="str">
        <f t="shared" si="212"/>
        <v/>
      </c>
      <c r="V1460" s="18" t="str">
        <f>IF(R1460="","",VLOOKUP(R1460,CUSTOMS!$E$3:$N$2548,5,FALSE))</f>
        <v/>
      </c>
      <c r="W1460" s="33" t="str">
        <f>IF(R1460="","",VLOOKUP(R1460,CUSTOMS!$E$3:$N$2548,6,FALSE))</f>
        <v/>
      </c>
      <c r="X1460" s="33" t="str">
        <f t="shared" si="213"/>
        <v/>
      </c>
      <c r="Y1460" s="18" t="str">
        <f>IF(R1460="","",VLOOKUP(R1460,CUSTOMS!$E$3:$N$2548,8,FALSE))</f>
        <v/>
      </c>
      <c r="Z1460" s="18" t="str">
        <f>IF(R1460="","",VLOOKUP(R1460,CUSTOMS!$E$3:$N$2548,9,FALSE))</f>
        <v/>
      </c>
      <c r="AA1460" s="18" t="str">
        <f>IF(R1460="","",VLOOKUP(R1460,CUSTOMS!$E$3:$N$2548,10,FALSE))</f>
        <v/>
      </c>
      <c r="AB1460" s="33" t="str">
        <f>IF(R1460="","",VLOOKUP(G1460,WMS!$E$3:$T$3000,15,FALSE))</f>
        <v/>
      </c>
      <c r="AC1460" s="33" t="str">
        <f t="shared" si="214"/>
        <v/>
      </c>
      <c r="AD1460" s="33" t="str">
        <f>IF(S1460="","",VLOOKUP(S1460,海关监管条件!$A$1:$B$3000,2,FALSE))</f>
        <v/>
      </c>
    </row>
    <row r="1461" spans="7:30">
      <c r="G1461" s="17" t="str">
        <f t="shared" si="208"/>
        <v/>
      </c>
      <c r="H1461" s="18" t="str">
        <f>IF(G1461="","",VLOOKUP(G1461,WMS!$E$3:$Q$3000,7,FALSE))</f>
        <v/>
      </c>
      <c r="I1461" s="18" t="str">
        <f>IF(G1461="","",VLOOKUP(G1461,WMS!$E$3:$Q$3000,8,FALSE))</f>
        <v/>
      </c>
      <c r="J1461" s="18" t="str">
        <f>IF(G1461="","",VLOOKUP(G1461,WMS!$E$3:$Q$3000,13,FALSE))</f>
        <v/>
      </c>
      <c r="K1461" s="26" t="str">
        <f t="shared" si="209"/>
        <v/>
      </c>
      <c r="M1461" s="27" t="str">
        <f>IF(G1461="","",VLOOKUP(G1461,WMS!$E$3:$U$3000,7,0)*L1461)</f>
        <v/>
      </c>
      <c r="N1461" s="28" t="str">
        <f>IF(G1461="","",VLOOKUP(G1461,WMS!$E$3:$U$3000,17,0))</f>
        <v/>
      </c>
      <c r="O1461" s="29" t="str">
        <f t="shared" si="210"/>
        <v/>
      </c>
      <c r="P1461" s="29" t="str">
        <f t="shared" si="211"/>
        <v/>
      </c>
      <c r="Q1461" s="26" t="str">
        <f>IF(G1461="","",VLOOKUP(G1461,WMS!$E$3:$G$3000,2,FALSE))</f>
        <v/>
      </c>
      <c r="R1461" s="26" t="str">
        <f>IF(G1461="","",VLOOKUP(G1461,WMS!$E$3:$G$3000,3,FALSE))</f>
        <v/>
      </c>
      <c r="S1461" s="17" t="str">
        <f>IF(R1461="","",VLOOKUP(R1461,CUSTOMS!$E$3:$N$2548,2,FALSE))</f>
        <v/>
      </c>
      <c r="T1461" s="17" t="str">
        <f>IF(R1461="","",VLOOKUP(R1461,CUSTOMS!$E$3:$N$2548,3,FALSE))</f>
        <v/>
      </c>
      <c r="U1461" s="18" t="str">
        <f t="shared" si="212"/>
        <v/>
      </c>
      <c r="V1461" s="18" t="str">
        <f>IF(R1461="","",VLOOKUP(R1461,CUSTOMS!$E$3:$N$2548,5,FALSE))</f>
        <v/>
      </c>
      <c r="W1461" s="33" t="str">
        <f>IF(R1461="","",VLOOKUP(R1461,CUSTOMS!$E$3:$N$2548,6,FALSE))</f>
        <v/>
      </c>
      <c r="X1461" s="33" t="str">
        <f t="shared" si="213"/>
        <v/>
      </c>
      <c r="Y1461" s="18" t="str">
        <f>IF(R1461="","",VLOOKUP(R1461,CUSTOMS!$E$3:$N$2548,8,FALSE))</f>
        <v/>
      </c>
      <c r="Z1461" s="18" t="str">
        <f>IF(R1461="","",VLOOKUP(R1461,CUSTOMS!$E$3:$N$2548,9,FALSE))</f>
        <v/>
      </c>
      <c r="AA1461" s="18" t="str">
        <f>IF(R1461="","",VLOOKUP(R1461,CUSTOMS!$E$3:$N$2548,10,FALSE))</f>
        <v/>
      </c>
      <c r="AB1461" s="33" t="str">
        <f>IF(R1461="","",VLOOKUP(G1461,WMS!$E$3:$T$3000,15,FALSE))</f>
        <v/>
      </c>
      <c r="AC1461" s="33" t="str">
        <f t="shared" si="214"/>
        <v/>
      </c>
      <c r="AD1461" s="33" t="str">
        <f>IF(S1461="","",VLOOKUP(S1461,海关监管条件!$A$1:$B$3000,2,FALSE))</f>
        <v/>
      </c>
    </row>
    <row r="1462" spans="7:30">
      <c r="G1462" s="17" t="str">
        <f t="shared" si="208"/>
        <v/>
      </c>
      <c r="H1462" s="18" t="str">
        <f>IF(G1462="","",VLOOKUP(G1462,WMS!$E$3:$Q$3000,7,FALSE))</f>
        <v/>
      </c>
      <c r="I1462" s="18" t="str">
        <f>IF(G1462="","",VLOOKUP(G1462,WMS!$E$3:$Q$3000,8,FALSE))</f>
        <v/>
      </c>
      <c r="J1462" s="18" t="str">
        <f>IF(G1462="","",VLOOKUP(G1462,WMS!$E$3:$Q$3000,13,FALSE))</f>
        <v/>
      </c>
      <c r="K1462" s="26" t="str">
        <f t="shared" si="209"/>
        <v/>
      </c>
      <c r="M1462" s="27" t="str">
        <f>IF(G1462="","",VLOOKUP(G1462,WMS!$E$3:$U$3000,7,0)*L1462)</f>
        <v/>
      </c>
      <c r="N1462" s="28" t="str">
        <f>IF(G1462="","",VLOOKUP(G1462,WMS!$E$3:$U$3000,17,0))</f>
        <v/>
      </c>
      <c r="O1462" s="29" t="str">
        <f t="shared" si="210"/>
        <v/>
      </c>
      <c r="P1462" s="29" t="str">
        <f t="shared" si="211"/>
        <v/>
      </c>
      <c r="Q1462" s="26" t="str">
        <f>IF(G1462="","",VLOOKUP(G1462,WMS!$E$3:$G$3000,2,FALSE))</f>
        <v/>
      </c>
      <c r="R1462" s="26" t="str">
        <f>IF(G1462="","",VLOOKUP(G1462,WMS!$E$3:$G$3000,3,FALSE))</f>
        <v/>
      </c>
      <c r="S1462" s="17" t="str">
        <f>IF(R1462="","",VLOOKUP(R1462,CUSTOMS!$E$3:$N$2548,2,FALSE))</f>
        <v/>
      </c>
      <c r="T1462" s="17" t="str">
        <f>IF(R1462="","",VLOOKUP(R1462,CUSTOMS!$E$3:$N$2548,3,FALSE))</f>
        <v/>
      </c>
      <c r="U1462" s="18" t="str">
        <f t="shared" si="212"/>
        <v/>
      </c>
      <c r="V1462" s="18" t="str">
        <f>IF(R1462="","",VLOOKUP(R1462,CUSTOMS!$E$3:$N$2548,5,FALSE))</f>
        <v/>
      </c>
      <c r="W1462" s="33" t="str">
        <f>IF(R1462="","",VLOOKUP(R1462,CUSTOMS!$E$3:$N$2548,6,FALSE))</f>
        <v/>
      </c>
      <c r="X1462" s="33" t="str">
        <f t="shared" si="213"/>
        <v/>
      </c>
      <c r="Y1462" s="18" t="str">
        <f>IF(R1462="","",VLOOKUP(R1462,CUSTOMS!$E$3:$N$2548,8,FALSE))</f>
        <v/>
      </c>
      <c r="Z1462" s="18" t="str">
        <f>IF(R1462="","",VLOOKUP(R1462,CUSTOMS!$E$3:$N$2548,9,FALSE))</f>
        <v/>
      </c>
      <c r="AA1462" s="18" t="str">
        <f>IF(R1462="","",VLOOKUP(R1462,CUSTOMS!$E$3:$N$2548,10,FALSE))</f>
        <v/>
      </c>
      <c r="AB1462" s="33" t="str">
        <f>IF(R1462="","",VLOOKUP(G1462,WMS!$E$3:$T$3000,15,FALSE))</f>
        <v/>
      </c>
      <c r="AC1462" s="33" t="str">
        <f t="shared" si="214"/>
        <v/>
      </c>
      <c r="AD1462" s="33" t="str">
        <f>IF(S1462="","",VLOOKUP(S1462,海关监管条件!$A$1:$B$3000,2,FALSE))</f>
        <v/>
      </c>
    </row>
    <row r="1463" spans="7:30">
      <c r="G1463" s="17" t="str">
        <f t="shared" si="208"/>
        <v/>
      </c>
      <c r="H1463" s="18" t="str">
        <f>IF(G1463="","",VLOOKUP(G1463,WMS!$E$3:$Q$3000,7,FALSE))</f>
        <v/>
      </c>
      <c r="I1463" s="18" t="str">
        <f>IF(G1463="","",VLOOKUP(G1463,WMS!$E$3:$Q$3000,8,FALSE))</f>
        <v/>
      </c>
      <c r="J1463" s="18" t="str">
        <f>IF(G1463="","",VLOOKUP(G1463,WMS!$E$3:$Q$3000,13,FALSE))</f>
        <v/>
      </c>
      <c r="K1463" s="26" t="str">
        <f t="shared" si="209"/>
        <v/>
      </c>
      <c r="M1463" s="27" t="str">
        <f>IF(G1463="","",VLOOKUP(G1463,WMS!$E$3:$U$3000,7,0)*L1463)</f>
        <v/>
      </c>
      <c r="N1463" s="28" t="str">
        <f>IF(G1463="","",VLOOKUP(G1463,WMS!$E$3:$U$3000,17,0))</f>
        <v/>
      </c>
      <c r="O1463" s="29" t="str">
        <f t="shared" si="210"/>
        <v/>
      </c>
      <c r="P1463" s="29" t="str">
        <f t="shared" si="211"/>
        <v/>
      </c>
      <c r="Q1463" s="26" t="str">
        <f>IF(G1463="","",VLOOKUP(G1463,WMS!$E$3:$G$3000,2,FALSE))</f>
        <v/>
      </c>
      <c r="R1463" s="26" t="str">
        <f>IF(G1463="","",VLOOKUP(G1463,WMS!$E$3:$G$3000,3,FALSE))</f>
        <v/>
      </c>
      <c r="S1463" s="17" t="str">
        <f>IF(R1463="","",VLOOKUP(R1463,CUSTOMS!$E$3:$N$2548,2,FALSE))</f>
        <v/>
      </c>
      <c r="T1463" s="17" t="str">
        <f>IF(R1463="","",VLOOKUP(R1463,CUSTOMS!$E$3:$N$2548,3,FALSE))</f>
        <v/>
      </c>
      <c r="U1463" s="18" t="str">
        <f t="shared" si="212"/>
        <v/>
      </c>
      <c r="V1463" s="18" t="str">
        <f>IF(R1463="","",VLOOKUP(R1463,CUSTOMS!$E$3:$N$2548,5,FALSE))</f>
        <v/>
      </c>
      <c r="W1463" s="33" t="str">
        <f>IF(R1463="","",VLOOKUP(R1463,CUSTOMS!$E$3:$N$2548,6,FALSE))</f>
        <v/>
      </c>
      <c r="X1463" s="33" t="str">
        <f t="shared" si="213"/>
        <v/>
      </c>
      <c r="Y1463" s="18" t="str">
        <f>IF(R1463="","",VLOOKUP(R1463,CUSTOMS!$E$3:$N$2548,8,FALSE))</f>
        <v/>
      </c>
      <c r="Z1463" s="18" t="str">
        <f>IF(R1463="","",VLOOKUP(R1463,CUSTOMS!$E$3:$N$2548,9,FALSE))</f>
        <v/>
      </c>
      <c r="AA1463" s="18" t="str">
        <f>IF(R1463="","",VLOOKUP(R1463,CUSTOMS!$E$3:$N$2548,10,FALSE))</f>
        <v/>
      </c>
      <c r="AB1463" s="33" t="str">
        <f>IF(R1463="","",VLOOKUP(G1463,WMS!$E$3:$T$3000,15,FALSE))</f>
        <v/>
      </c>
      <c r="AC1463" s="33" t="str">
        <f t="shared" si="214"/>
        <v/>
      </c>
      <c r="AD1463" s="33" t="str">
        <f>IF(S1463="","",VLOOKUP(S1463,海关监管条件!$A$1:$B$3000,2,FALSE))</f>
        <v/>
      </c>
    </row>
    <row r="1464" spans="7:30">
      <c r="G1464" s="17" t="str">
        <f t="shared" si="208"/>
        <v/>
      </c>
      <c r="H1464" s="18" t="str">
        <f>IF(G1464="","",VLOOKUP(G1464,WMS!$E$3:$Q$3000,7,FALSE))</f>
        <v/>
      </c>
      <c r="I1464" s="18" t="str">
        <f>IF(G1464="","",VLOOKUP(G1464,WMS!$E$3:$Q$3000,8,FALSE))</f>
        <v/>
      </c>
      <c r="J1464" s="18" t="str">
        <f>IF(G1464="","",VLOOKUP(G1464,WMS!$E$3:$Q$3000,13,FALSE))</f>
        <v/>
      </c>
      <c r="K1464" s="26" t="str">
        <f t="shared" si="209"/>
        <v/>
      </c>
      <c r="M1464" s="27" t="str">
        <f>IF(G1464="","",VLOOKUP(G1464,WMS!$E$3:$U$3000,7,0)*L1464)</f>
        <v/>
      </c>
      <c r="N1464" s="28" t="str">
        <f>IF(G1464="","",VLOOKUP(G1464,WMS!$E$3:$U$3000,17,0))</f>
        <v/>
      </c>
      <c r="O1464" s="29" t="str">
        <f t="shared" si="210"/>
        <v/>
      </c>
      <c r="P1464" s="29" t="str">
        <f t="shared" si="211"/>
        <v/>
      </c>
      <c r="Q1464" s="26" t="str">
        <f>IF(G1464="","",VLOOKUP(G1464,WMS!$E$3:$G$3000,2,FALSE))</f>
        <v/>
      </c>
      <c r="R1464" s="26" t="str">
        <f>IF(G1464="","",VLOOKUP(G1464,WMS!$E$3:$G$3000,3,FALSE))</f>
        <v/>
      </c>
      <c r="S1464" s="17" t="str">
        <f>IF(R1464="","",VLOOKUP(R1464,CUSTOMS!$E$3:$N$2548,2,FALSE))</f>
        <v/>
      </c>
      <c r="T1464" s="17" t="str">
        <f>IF(R1464="","",VLOOKUP(R1464,CUSTOMS!$E$3:$N$2548,3,FALSE))</f>
        <v/>
      </c>
      <c r="U1464" s="18" t="str">
        <f t="shared" si="212"/>
        <v/>
      </c>
      <c r="V1464" s="18" t="str">
        <f>IF(R1464="","",VLOOKUP(R1464,CUSTOMS!$E$3:$N$2548,5,FALSE))</f>
        <v/>
      </c>
      <c r="W1464" s="33" t="str">
        <f>IF(R1464="","",VLOOKUP(R1464,CUSTOMS!$E$3:$N$2548,6,FALSE))</f>
        <v/>
      </c>
      <c r="X1464" s="33" t="str">
        <f t="shared" si="213"/>
        <v/>
      </c>
      <c r="Y1464" s="18" t="str">
        <f>IF(R1464="","",VLOOKUP(R1464,CUSTOMS!$E$3:$N$2548,8,FALSE))</f>
        <v/>
      </c>
      <c r="Z1464" s="18" t="str">
        <f>IF(R1464="","",VLOOKUP(R1464,CUSTOMS!$E$3:$N$2548,9,FALSE))</f>
        <v/>
      </c>
      <c r="AA1464" s="18" t="str">
        <f>IF(R1464="","",VLOOKUP(R1464,CUSTOMS!$E$3:$N$2548,10,FALSE))</f>
        <v/>
      </c>
      <c r="AB1464" s="33" t="str">
        <f>IF(R1464="","",VLOOKUP(G1464,WMS!$E$3:$T$3000,15,FALSE))</f>
        <v/>
      </c>
      <c r="AC1464" s="33" t="str">
        <f t="shared" si="214"/>
        <v/>
      </c>
      <c r="AD1464" s="33" t="str">
        <f>IF(S1464="","",VLOOKUP(S1464,海关监管条件!$A$1:$B$3000,2,FALSE))</f>
        <v/>
      </c>
    </row>
    <row r="1465" spans="7:30">
      <c r="G1465" s="17" t="str">
        <f t="shared" si="208"/>
        <v/>
      </c>
      <c r="H1465" s="18" t="str">
        <f>IF(G1465="","",VLOOKUP(G1465,WMS!$E$3:$Q$3000,7,FALSE))</f>
        <v/>
      </c>
      <c r="I1465" s="18" t="str">
        <f>IF(G1465="","",VLOOKUP(G1465,WMS!$E$3:$Q$3000,8,FALSE))</f>
        <v/>
      </c>
      <c r="J1465" s="18" t="str">
        <f>IF(G1465="","",VLOOKUP(G1465,WMS!$E$3:$Q$3000,13,FALSE))</f>
        <v/>
      </c>
      <c r="K1465" s="26" t="str">
        <f t="shared" si="209"/>
        <v/>
      </c>
      <c r="M1465" s="27" t="str">
        <f>IF(G1465="","",VLOOKUP(G1465,WMS!$E$3:$U$3000,7,0)*L1465)</f>
        <v/>
      </c>
      <c r="N1465" s="28" t="str">
        <f>IF(G1465="","",VLOOKUP(G1465,WMS!$E$3:$U$3000,17,0))</f>
        <v/>
      </c>
      <c r="O1465" s="29" t="str">
        <f t="shared" si="210"/>
        <v/>
      </c>
      <c r="P1465" s="29" t="str">
        <f t="shared" si="211"/>
        <v/>
      </c>
      <c r="Q1465" s="26" t="str">
        <f>IF(G1465="","",VLOOKUP(G1465,WMS!$E$3:$G$3000,2,FALSE))</f>
        <v/>
      </c>
      <c r="R1465" s="26" t="str">
        <f>IF(G1465="","",VLOOKUP(G1465,WMS!$E$3:$G$3000,3,FALSE))</f>
        <v/>
      </c>
      <c r="S1465" s="17" t="str">
        <f>IF(R1465="","",VLOOKUP(R1465,CUSTOMS!$E$3:$N$2548,2,FALSE))</f>
        <v/>
      </c>
      <c r="T1465" s="17" t="str">
        <f>IF(R1465="","",VLOOKUP(R1465,CUSTOMS!$E$3:$N$2548,3,FALSE))</f>
        <v/>
      </c>
      <c r="U1465" s="18" t="str">
        <f t="shared" si="212"/>
        <v/>
      </c>
      <c r="V1465" s="18" t="str">
        <f>IF(R1465="","",VLOOKUP(R1465,CUSTOMS!$E$3:$N$2548,5,FALSE))</f>
        <v/>
      </c>
      <c r="W1465" s="33" t="str">
        <f>IF(R1465="","",VLOOKUP(R1465,CUSTOMS!$E$3:$N$2548,6,FALSE))</f>
        <v/>
      </c>
      <c r="X1465" s="33" t="str">
        <f t="shared" si="213"/>
        <v/>
      </c>
      <c r="Y1465" s="18" t="str">
        <f>IF(R1465="","",VLOOKUP(R1465,CUSTOMS!$E$3:$N$2548,8,FALSE))</f>
        <v/>
      </c>
      <c r="Z1465" s="18" t="str">
        <f>IF(R1465="","",VLOOKUP(R1465,CUSTOMS!$E$3:$N$2548,9,FALSE))</f>
        <v/>
      </c>
      <c r="AA1465" s="18" t="str">
        <f>IF(R1465="","",VLOOKUP(R1465,CUSTOMS!$E$3:$N$2548,10,FALSE))</f>
        <v/>
      </c>
      <c r="AB1465" s="33" t="str">
        <f>IF(R1465="","",VLOOKUP(G1465,WMS!$E$3:$T$3000,15,FALSE))</f>
        <v/>
      </c>
      <c r="AC1465" s="33" t="str">
        <f t="shared" si="214"/>
        <v/>
      </c>
      <c r="AD1465" s="33" t="str">
        <f>IF(S1465="","",VLOOKUP(S1465,海关监管条件!$A$1:$B$3000,2,FALSE))</f>
        <v/>
      </c>
    </row>
    <row r="1466" spans="7:30">
      <c r="G1466" s="17" t="str">
        <f t="shared" si="208"/>
        <v/>
      </c>
      <c r="H1466" s="18" t="str">
        <f>IF(G1466="","",VLOOKUP(G1466,WMS!$E$3:$Q$3000,7,FALSE))</f>
        <v/>
      </c>
      <c r="I1466" s="18" t="str">
        <f>IF(G1466="","",VLOOKUP(G1466,WMS!$E$3:$Q$3000,8,FALSE))</f>
        <v/>
      </c>
      <c r="J1466" s="18" t="str">
        <f>IF(G1466="","",VLOOKUP(G1466,WMS!$E$3:$Q$3000,13,FALSE))</f>
        <v/>
      </c>
      <c r="K1466" s="26" t="str">
        <f t="shared" si="209"/>
        <v/>
      </c>
      <c r="M1466" s="27" t="str">
        <f>IF(G1466="","",VLOOKUP(G1466,WMS!$E$3:$U$3000,7,0)*L1466)</f>
        <v/>
      </c>
      <c r="N1466" s="28" t="str">
        <f>IF(G1466="","",VLOOKUP(G1466,WMS!$E$3:$U$3000,17,0))</f>
        <v/>
      </c>
      <c r="O1466" s="29" t="str">
        <f t="shared" si="210"/>
        <v/>
      </c>
      <c r="P1466" s="29" t="str">
        <f t="shared" si="211"/>
        <v/>
      </c>
      <c r="Q1466" s="26" t="str">
        <f>IF(G1466="","",VLOOKUP(G1466,WMS!$E$3:$G$3000,2,FALSE))</f>
        <v/>
      </c>
      <c r="R1466" s="26" t="str">
        <f>IF(G1466="","",VLOOKUP(G1466,WMS!$E$3:$G$3000,3,FALSE))</f>
        <v/>
      </c>
      <c r="S1466" s="17" t="str">
        <f>IF(R1466="","",VLOOKUP(R1466,CUSTOMS!$E$3:$N$2548,2,FALSE))</f>
        <v/>
      </c>
      <c r="T1466" s="17" t="str">
        <f>IF(R1466="","",VLOOKUP(R1466,CUSTOMS!$E$3:$N$2548,3,FALSE))</f>
        <v/>
      </c>
      <c r="U1466" s="18" t="str">
        <f t="shared" si="212"/>
        <v/>
      </c>
      <c r="V1466" s="18" t="str">
        <f>IF(R1466="","",VLOOKUP(R1466,CUSTOMS!$E$3:$N$2548,5,FALSE))</f>
        <v/>
      </c>
      <c r="W1466" s="33" t="str">
        <f>IF(R1466="","",VLOOKUP(R1466,CUSTOMS!$E$3:$N$2548,6,FALSE))</f>
        <v/>
      </c>
      <c r="X1466" s="33" t="str">
        <f t="shared" si="213"/>
        <v/>
      </c>
      <c r="Y1466" s="18" t="str">
        <f>IF(R1466="","",VLOOKUP(R1466,CUSTOMS!$E$3:$N$2548,8,FALSE))</f>
        <v/>
      </c>
      <c r="Z1466" s="18" t="str">
        <f>IF(R1466="","",VLOOKUP(R1466,CUSTOMS!$E$3:$N$2548,9,FALSE))</f>
        <v/>
      </c>
      <c r="AA1466" s="18" t="str">
        <f>IF(R1466="","",VLOOKUP(R1466,CUSTOMS!$E$3:$N$2548,10,FALSE))</f>
        <v/>
      </c>
      <c r="AB1466" s="33" t="str">
        <f>IF(R1466="","",VLOOKUP(G1466,WMS!$E$3:$T$3000,15,FALSE))</f>
        <v/>
      </c>
      <c r="AC1466" s="33" t="str">
        <f t="shared" si="214"/>
        <v/>
      </c>
      <c r="AD1466" s="33" t="str">
        <f>IF(S1466="","",VLOOKUP(S1466,海关监管条件!$A$1:$B$3000,2,FALSE))</f>
        <v/>
      </c>
    </row>
    <row r="1467" spans="7:30">
      <c r="G1467" s="17" t="str">
        <f t="shared" si="208"/>
        <v/>
      </c>
      <c r="H1467" s="18" t="str">
        <f>IF(G1467="","",VLOOKUP(G1467,WMS!$E$3:$Q$3000,7,FALSE))</f>
        <v/>
      </c>
      <c r="I1467" s="18" t="str">
        <f>IF(G1467="","",VLOOKUP(G1467,WMS!$E$3:$Q$3000,8,FALSE))</f>
        <v/>
      </c>
      <c r="J1467" s="18" t="str">
        <f>IF(G1467="","",VLOOKUP(G1467,WMS!$E$3:$Q$3000,13,FALSE))</f>
        <v/>
      </c>
      <c r="K1467" s="26" t="str">
        <f t="shared" si="209"/>
        <v/>
      </c>
      <c r="M1467" s="27" t="str">
        <f>IF(G1467="","",VLOOKUP(G1467,WMS!$E$3:$U$3000,7,0)*L1467)</f>
        <v/>
      </c>
      <c r="N1467" s="28" t="str">
        <f>IF(G1467="","",VLOOKUP(G1467,WMS!$E$3:$U$3000,17,0))</f>
        <v/>
      </c>
      <c r="O1467" s="29" t="str">
        <f t="shared" si="210"/>
        <v/>
      </c>
      <c r="P1467" s="29" t="str">
        <f t="shared" si="211"/>
        <v/>
      </c>
      <c r="Q1467" s="26" t="str">
        <f>IF(G1467="","",VLOOKUP(G1467,WMS!$E$3:$G$3000,2,FALSE))</f>
        <v/>
      </c>
      <c r="R1467" s="26" t="str">
        <f>IF(G1467="","",VLOOKUP(G1467,WMS!$E$3:$G$3000,3,FALSE))</f>
        <v/>
      </c>
      <c r="S1467" s="17" t="str">
        <f>IF(R1467="","",VLOOKUP(R1467,CUSTOMS!$E$3:$N$2548,2,FALSE))</f>
        <v/>
      </c>
      <c r="T1467" s="17" t="str">
        <f>IF(R1467="","",VLOOKUP(R1467,CUSTOMS!$E$3:$N$2548,3,FALSE))</f>
        <v/>
      </c>
      <c r="U1467" s="18" t="str">
        <f t="shared" si="212"/>
        <v/>
      </c>
      <c r="V1467" s="18" t="str">
        <f>IF(R1467="","",VLOOKUP(R1467,CUSTOMS!$E$3:$N$2548,5,FALSE))</f>
        <v/>
      </c>
      <c r="W1467" s="33" t="str">
        <f>IF(R1467="","",VLOOKUP(R1467,CUSTOMS!$E$3:$N$2548,6,FALSE))</f>
        <v/>
      </c>
      <c r="X1467" s="33" t="str">
        <f t="shared" si="213"/>
        <v/>
      </c>
      <c r="Y1467" s="18" t="str">
        <f>IF(R1467="","",VLOOKUP(R1467,CUSTOMS!$E$3:$N$2548,8,FALSE))</f>
        <v/>
      </c>
      <c r="Z1467" s="18" t="str">
        <f>IF(R1467="","",VLOOKUP(R1467,CUSTOMS!$E$3:$N$2548,9,FALSE))</f>
        <v/>
      </c>
      <c r="AA1467" s="18" t="str">
        <f>IF(R1467="","",VLOOKUP(R1467,CUSTOMS!$E$3:$N$2548,10,FALSE))</f>
        <v/>
      </c>
      <c r="AB1467" s="33" t="str">
        <f>IF(R1467="","",VLOOKUP(G1467,WMS!$E$3:$T$3000,15,FALSE))</f>
        <v/>
      </c>
      <c r="AC1467" s="33" t="str">
        <f t="shared" si="214"/>
        <v/>
      </c>
      <c r="AD1467" s="33" t="str">
        <f>IF(S1467="","",VLOOKUP(S1467,海关监管条件!$A$1:$B$3000,2,FALSE))</f>
        <v/>
      </c>
    </row>
    <row r="1468" spans="7:30">
      <c r="G1468" s="17" t="str">
        <f t="shared" si="208"/>
        <v/>
      </c>
      <c r="H1468" s="18" t="str">
        <f>IF(G1468="","",VLOOKUP(G1468,WMS!$E$3:$Q$3000,7,FALSE))</f>
        <v/>
      </c>
      <c r="I1468" s="18" t="str">
        <f>IF(G1468="","",VLOOKUP(G1468,WMS!$E$3:$Q$3000,8,FALSE))</f>
        <v/>
      </c>
      <c r="J1468" s="18" t="str">
        <f>IF(G1468="","",VLOOKUP(G1468,WMS!$E$3:$Q$3000,13,FALSE))</f>
        <v/>
      </c>
      <c r="K1468" s="26" t="str">
        <f t="shared" si="209"/>
        <v/>
      </c>
      <c r="M1468" s="27" t="str">
        <f>IF(G1468="","",VLOOKUP(G1468,WMS!$E$3:$U$3000,7,0)*L1468)</f>
        <v/>
      </c>
      <c r="N1468" s="28" t="str">
        <f>IF(G1468="","",VLOOKUP(G1468,WMS!$E$3:$U$3000,17,0))</f>
        <v/>
      </c>
      <c r="O1468" s="29" t="str">
        <f t="shared" si="210"/>
        <v/>
      </c>
      <c r="P1468" s="29" t="str">
        <f t="shared" si="211"/>
        <v/>
      </c>
      <c r="Q1468" s="26" t="str">
        <f>IF(G1468="","",VLOOKUP(G1468,WMS!$E$3:$G$3000,2,FALSE))</f>
        <v/>
      </c>
      <c r="R1468" s="26" t="str">
        <f>IF(G1468="","",VLOOKUP(G1468,WMS!$E$3:$G$3000,3,FALSE))</f>
        <v/>
      </c>
      <c r="S1468" s="17" t="str">
        <f>IF(R1468="","",VLOOKUP(R1468,CUSTOMS!$E$3:$N$2548,2,FALSE))</f>
        <v/>
      </c>
      <c r="T1468" s="17" t="str">
        <f>IF(R1468="","",VLOOKUP(R1468,CUSTOMS!$E$3:$N$2548,3,FALSE))</f>
        <v/>
      </c>
      <c r="U1468" s="18" t="str">
        <f t="shared" si="212"/>
        <v/>
      </c>
      <c r="V1468" s="18" t="str">
        <f>IF(R1468="","",VLOOKUP(R1468,CUSTOMS!$E$3:$N$2548,5,FALSE))</f>
        <v/>
      </c>
      <c r="W1468" s="33" t="str">
        <f>IF(R1468="","",VLOOKUP(R1468,CUSTOMS!$E$3:$N$2548,6,FALSE))</f>
        <v/>
      </c>
      <c r="X1468" s="33" t="str">
        <f t="shared" si="213"/>
        <v/>
      </c>
      <c r="Y1468" s="18" t="str">
        <f>IF(R1468="","",VLOOKUP(R1468,CUSTOMS!$E$3:$N$2548,8,FALSE))</f>
        <v/>
      </c>
      <c r="Z1468" s="18" t="str">
        <f>IF(R1468="","",VLOOKUP(R1468,CUSTOMS!$E$3:$N$2548,9,FALSE))</f>
        <v/>
      </c>
      <c r="AA1468" s="18" t="str">
        <f>IF(R1468="","",VLOOKUP(R1468,CUSTOMS!$E$3:$N$2548,10,FALSE))</f>
        <v/>
      </c>
      <c r="AB1468" s="33" t="str">
        <f>IF(R1468="","",VLOOKUP(G1468,WMS!$E$3:$T$3000,15,FALSE))</f>
        <v/>
      </c>
      <c r="AC1468" s="33" t="str">
        <f t="shared" si="214"/>
        <v/>
      </c>
      <c r="AD1468" s="33" t="str">
        <f>IF(S1468="","",VLOOKUP(S1468,海关监管条件!$A$1:$B$3000,2,FALSE))</f>
        <v/>
      </c>
    </row>
    <row r="1469" spans="7:30">
      <c r="G1469" s="17" t="str">
        <f t="shared" si="208"/>
        <v/>
      </c>
      <c r="H1469" s="18" t="str">
        <f>IF(G1469="","",VLOOKUP(G1469,WMS!$E$3:$Q$3000,7,FALSE))</f>
        <v/>
      </c>
      <c r="I1469" s="18" t="str">
        <f>IF(G1469="","",VLOOKUP(G1469,WMS!$E$3:$Q$3000,8,FALSE))</f>
        <v/>
      </c>
      <c r="J1469" s="18" t="str">
        <f>IF(G1469="","",VLOOKUP(G1469,WMS!$E$3:$Q$3000,13,FALSE))</f>
        <v/>
      </c>
      <c r="K1469" s="26" t="str">
        <f t="shared" si="209"/>
        <v/>
      </c>
      <c r="M1469" s="27" t="str">
        <f>IF(G1469="","",VLOOKUP(G1469,WMS!$E$3:$U$3000,7,0)*L1469)</f>
        <v/>
      </c>
      <c r="N1469" s="28" t="str">
        <f>IF(G1469="","",VLOOKUP(G1469,WMS!$E$3:$U$3000,17,0))</f>
        <v/>
      </c>
      <c r="O1469" s="29" t="str">
        <f t="shared" si="210"/>
        <v/>
      </c>
      <c r="P1469" s="29" t="str">
        <f t="shared" si="211"/>
        <v/>
      </c>
      <c r="Q1469" s="26" t="str">
        <f>IF(G1469="","",VLOOKUP(G1469,WMS!$E$3:$G$3000,2,FALSE))</f>
        <v/>
      </c>
      <c r="R1469" s="26" t="str">
        <f>IF(G1469="","",VLOOKUP(G1469,WMS!$E$3:$G$3000,3,FALSE))</f>
        <v/>
      </c>
      <c r="S1469" s="17" t="str">
        <f>IF(R1469="","",VLOOKUP(R1469,CUSTOMS!$E$3:$N$2548,2,FALSE))</f>
        <v/>
      </c>
      <c r="T1469" s="17" t="str">
        <f>IF(R1469="","",VLOOKUP(R1469,CUSTOMS!$E$3:$N$2548,3,FALSE))</f>
        <v/>
      </c>
      <c r="U1469" s="18" t="str">
        <f t="shared" si="212"/>
        <v/>
      </c>
      <c r="V1469" s="18" t="str">
        <f>IF(R1469="","",VLOOKUP(R1469,CUSTOMS!$E$3:$N$2548,5,FALSE))</f>
        <v/>
      </c>
      <c r="W1469" s="33" t="str">
        <f>IF(R1469="","",VLOOKUP(R1469,CUSTOMS!$E$3:$N$2548,6,FALSE))</f>
        <v/>
      </c>
      <c r="X1469" s="33" t="str">
        <f t="shared" si="213"/>
        <v/>
      </c>
      <c r="Y1469" s="18" t="str">
        <f>IF(R1469="","",VLOOKUP(R1469,CUSTOMS!$E$3:$N$2548,8,FALSE))</f>
        <v/>
      </c>
      <c r="Z1469" s="18" t="str">
        <f>IF(R1469="","",VLOOKUP(R1469,CUSTOMS!$E$3:$N$2548,9,FALSE))</f>
        <v/>
      </c>
      <c r="AA1469" s="18" t="str">
        <f>IF(R1469="","",VLOOKUP(R1469,CUSTOMS!$E$3:$N$2548,10,FALSE))</f>
        <v/>
      </c>
      <c r="AB1469" s="33" t="str">
        <f>IF(R1469="","",VLOOKUP(G1469,WMS!$E$3:$T$3000,15,FALSE))</f>
        <v/>
      </c>
      <c r="AC1469" s="33" t="str">
        <f t="shared" si="214"/>
        <v/>
      </c>
      <c r="AD1469" s="33" t="str">
        <f>IF(S1469="","",VLOOKUP(S1469,海关监管条件!$A$1:$B$3000,2,FALSE))</f>
        <v/>
      </c>
    </row>
    <row r="1470" spans="7:30">
      <c r="G1470" s="17" t="str">
        <f t="shared" si="208"/>
        <v/>
      </c>
      <c r="H1470" s="18" t="str">
        <f>IF(G1470="","",VLOOKUP(G1470,WMS!$E$3:$Q$3000,7,FALSE))</f>
        <v/>
      </c>
      <c r="I1470" s="18" t="str">
        <f>IF(G1470="","",VLOOKUP(G1470,WMS!$E$3:$Q$3000,8,FALSE))</f>
        <v/>
      </c>
      <c r="J1470" s="18" t="str">
        <f>IF(G1470="","",VLOOKUP(G1470,WMS!$E$3:$Q$3000,13,FALSE))</f>
        <v/>
      </c>
      <c r="K1470" s="26" t="str">
        <f t="shared" si="209"/>
        <v/>
      </c>
      <c r="M1470" s="27" t="str">
        <f>IF(G1470="","",VLOOKUP(G1470,WMS!$E$3:$U$3000,7,0)*L1470)</f>
        <v/>
      </c>
      <c r="N1470" s="28" t="str">
        <f>IF(G1470="","",VLOOKUP(G1470,WMS!$E$3:$U$3000,17,0))</f>
        <v/>
      </c>
      <c r="O1470" s="29" t="str">
        <f t="shared" si="210"/>
        <v/>
      </c>
      <c r="P1470" s="29" t="str">
        <f t="shared" si="211"/>
        <v/>
      </c>
      <c r="Q1470" s="26" t="str">
        <f>IF(G1470="","",VLOOKUP(G1470,WMS!$E$3:$G$3000,2,FALSE))</f>
        <v/>
      </c>
      <c r="R1470" s="26" t="str">
        <f>IF(G1470="","",VLOOKUP(G1470,WMS!$E$3:$G$3000,3,FALSE))</f>
        <v/>
      </c>
      <c r="S1470" s="17" t="str">
        <f>IF(R1470="","",VLOOKUP(R1470,CUSTOMS!$E$3:$N$2548,2,FALSE))</f>
        <v/>
      </c>
      <c r="T1470" s="17" t="str">
        <f>IF(R1470="","",VLOOKUP(R1470,CUSTOMS!$E$3:$N$2548,3,FALSE))</f>
        <v/>
      </c>
      <c r="U1470" s="18" t="str">
        <f t="shared" si="212"/>
        <v/>
      </c>
      <c r="V1470" s="18" t="str">
        <f>IF(R1470="","",VLOOKUP(R1470,CUSTOMS!$E$3:$N$2548,5,FALSE))</f>
        <v/>
      </c>
      <c r="W1470" s="33" t="str">
        <f>IF(R1470="","",VLOOKUP(R1470,CUSTOMS!$E$3:$N$2548,6,FALSE))</f>
        <v/>
      </c>
      <c r="X1470" s="33" t="str">
        <f t="shared" si="213"/>
        <v/>
      </c>
      <c r="Y1470" s="18" t="str">
        <f>IF(R1470="","",VLOOKUP(R1470,CUSTOMS!$E$3:$N$2548,8,FALSE))</f>
        <v/>
      </c>
      <c r="Z1470" s="18" t="str">
        <f>IF(R1470="","",VLOOKUP(R1470,CUSTOMS!$E$3:$N$2548,9,FALSE))</f>
        <v/>
      </c>
      <c r="AA1470" s="18" t="str">
        <f>IF(R1470="","",VLOOKUP(R1470,CUSTOMS!$E$3:$N$2548,10,FALSE))</f>
        <v/>
      </c>
      <c r="AB1470" s="33" t="str">
        <f>IF(R1470="","",VLOOKUP(G1470,WMS!$E$3:$T$3000,15,FALSE))</f>
        <v/>
      </c>
      <c r="AC1470" s="33" t="str">
        <f t="shared" si="214"/>
        <v/>
      </c>
      <c r="AD1470" s="33" t="str">
        <f>IF(S1470="","",VLOOKUP(S1470,海关监管条件!$A$1:$B$3000,2,FALSE))</f>
        <v/>
      </c>
    </row>
    <row r="1471" spans="7:30">
      <c r="G1471" s="17" t="str">
        <f t="shared" si="208"/>
        <v/>
      </c>
      <c r="H1471" s="18" t="str">
        <f>IF(G1471="","",VLOOKUP(G1471,WMS!$E$3:$Q$3000,7,FALSE))</f>
        <v/>
      </c>
      <c r="I1471" s="18" t="str">
        <f>IF(G1471="","",VLOOKUP(G1471,WMS!$E$3:$Q$3000,8,FALSE))</f>
        <v/>
      </c>
      <c r="J1471" s="18" t="str">
        <f>IF(G1471="","",VLOOKUP(G1471,WMS!$E$3:$Q$3000,13,FALSE))</f>
        <v/>
      </c>
      <c r="K1471" s="26" t="str">
        <f t="shared" si="209"/>
        <v/>
      </c>
      <c r="M1471" s="27" t="str">
        <f>IF(G1471="","",VLOOKUP(G1471,WMS!$E$3:$U$3000,7,0)*L1471)</f>
        <v/>
      </c>
      <c r="N1471" s="28" t="str">
        <f>IF(G1471="","",VLOOKUP(G1471,WMS!$E$3:$U$3000,17,0))</f>
        <v/>
      </c>
      <c r="O1471" s="29" t="str">
        <f t="shared" si="210"/>
        <v/>
      </c>
      <c r="P1471" s="29" t="str">
        <f t="shared" si="211"/>
        <v/>
      </c>
      <c r="Q1471" s="26" t="str">
        <f>IF(G1471="","",VLOOKUP(G1471,WMS!$E$3:$G$3000,2,FALSE))</f>
        <v/>
      </c>
      <c r="R1471" s="26" t="str">
        <f>IF(G1471="","",VLOOKUP(G1471,WMS!$E$3:$G$3000,3,FALSE))</f>
        <v/>
      </c>
      <c r="S1471" s="17" t="str">
        <f>IF(R1471="","",VLOOKUP(R1471,CUSTOMS!$E$3:$N$2548,2,FALSE))</f>
        <v/>
      </c>
      <c r="T1471" s="17" t="str">
        <f>IF(R1471="","",VLOOKUP(R1471,CUSTOMS!$E$3:$N$2548,3,FALSE))</f>
        <v/>
      </c>
      <c r="U1471" s="18" t="str">
        <f t="shared" si="212"/>
        <v/>
      </c>
      <c r="V1471" s="18" t="str">
        <f>IF(R1471="","",VLOOKUP(R1471,CUSTOMS!$E$3:$N$2548,5,FALSE))</f>
        <v/>
      </c>
      <c r="W1471" s="33" t="str">
        <f>IF(R1471="","",VLOOKUP(R1471,CUSTOMS!$E$3:$N$2548,6,FALSE))</f>
        <v/>
      </c>
      <c r="X1471" s="33" t="str">
        <f t="shared" si="213"/>
        <v/>
      </c>
      <c r="Y1471" s="18" t="str">
        <f>IF(R1471="","",VLOOKUP(R1471,CUSTOMS!$E$3:$N$2548,8,FALSE))</f>
        <v/>
      </c>
      <c r="Z1471" s="18" t="str">
        <f>IF(R1471="","",VLOOKUP(R1471,CUSTOMS!$E$3:$N$2548,9,FALSE))</f>
        <v/>
      </c>
      <c r="AA1471" s="18" t="str">
        <f>IF(R1471="","",VLOOKUP(R1471,CUSTOMS!$E$3:$N$2548,10,FALSE))</f>
        <v/>
      </c>
      <c r="AB1471" s="33" t="str">
        <f>IF(R1471="","",VLOOKUP(G1471,WMS!$E$3:$T$3000,15,FALSE))</f>
        <v/>
      </c>
      <c r="AC1471" s="33" t="str">
        <f t="shared" si="214"/>
        <v/>
      </c>
      <c r="AD1471" s="33" t="str">
        <f>IF(S1471="","",VLOOKUP(S1471,海关监管条件!$A$1:$B$3000,2,FALSE))</f>
        <v/>
      </c>
    </row>
    <row r="1472" spans="7:30">
      <c r="G1472" s="17" t="str">
        <f t="shared" si="208"/>
        <v/>
      </c>
      <c r="H1472" s="18" t="str">
        <f>IF(G1472="","",VLOOKUP(G1472,WMS!$E$3:$Q$3000,7,FALSE))</f>
        <v/>
      </c>
      <c r="I1472" s="18" t="str">
        <f>IF(G1472="","",VLOOKUP(G1472,WMS!$E$3:$Q$3000,8,FALSE))</f>
        <v/>
      </c>
      <c r="J1472" s="18" t="str">
        <f>IF(G1472="","",VLOOKUP(G1472,WMS!$E$3:$Q$3000,13,FALSE))</f>
        <v/>
      </c>
      <c r="K1472" s="26" t="str">
        <f t="shared" si="209"/>
        <v/>
      </c>
      <c r="M1472" s="27" t="str">
        <f>IF(G1472="","",VLOOKUP(G1472,WMS!$E$3:$U$3000,7,0)*L1472)</f>
        <v/>
      </c>
      <c r="N1472" s="28" t="str">
        <f>IF(G1472="","",VLOOKUP(G1472,WMS!$E$3:$U$3000,17,0))</f>
        <v/>
      </c>
      <c r="O1472" s="29" t="str">
        <f t="shared" si="210"/>
        <v/>
      </c>
      <c r="P1472" s="29" t="str">
        <f t="shared" si="211"/>
        <v/>
      </c>
      <c r="Q1472" s="26" t="str">
        <f>IF(G1472="","",VLOOKUP(G1472,WMS!$E$3:$G$3000,2,FALSE))</f>
        <v/>
      </c>
      <c r="R1472" s="26" t="str">
        <f>IF(G1472="","",VLOOKUP(G1472,WMS!$E$3:$G$3000,3,FALSE))</f>
        <v/>
      </c>
      <c r="S1472" s="17" t="str">
        <f>IF(R1472="","",VLOOKUP(R1472,CUSTOMS!$E$3:$N$2548,2,FALSE))</f>
        <v/>
      </c>
      <c r="T1472" s="17" t="str">
        <f>IF(R1472="","",VLOOKUP(R1472,CUSTOMS!$E$3:$N$2548,3,FALSE))</f>
        <v/>
      </c>
      <c r="U1472" s="18" t="str">
        <f t="shared" si="212"/>
        <v/>
      </c>
      <c r="V1472" s="18" t="str">
        <f>IF(R1472="","",VLOOKUP(R1472,CUSTOMS!$E$3:$N$2548,5,FALSE))</f>
        <v/>
      </c>
      <c r="W1472" s="33" t="str">
        <f>IF(R1472="","",VLOOKUP(R1472,CUSTOMS!$E$3:$N$2548,6,FALSE))</f>
        <v/>
      </c>
      <c r="X1472" s="33" t="str">
        <f t="shared" si="213"/>
        <v/>
      </c>
      <c r="Y1472" s="18" t="str">
        <f>IF(R1472="","",VLOOKUP(R1472,CUSTOMS!$E$3:$N$2548,8,FALSE))</f>
        <v/>
      </c>
      <c r="Z1472" s="18" t="str">
        <f>IF(R1472="","",VLOOKUP(R1472,CUSTOMS!$E$3:$N$2548,9,FALSE))</f>
        <v/>
      </c>
      <c r="AA1472" s="18" t="str">
        <f>IF(R1472="","",VLOOKUP(R1472,CUSTOMS!$E$3:$N$2548,10,FALSE))</f>
        <v/>
      </c>
      <c r="AB1472" s="33" t="str">
        <f>IF(R1472="","",VLOOKUP(G1472,WMS!$E$3:$T$3000,15,FALSE))</f>
        <v/>
      </c>
      <c r="AC1472" s="33" t="str">
        <f t="shared" si="214"/>
        <v/>
      </c>
      <c r="AD1472" s="33" t="str">
        <f>IF(S1472="","",VLOOKUP(S1472,海关监管条件!$A$1:$B$3000,2,FALSE))</f>
        <v/>
      </c>
    </row>
    <row r="1473" spans="7:30">
      <c r="G1473" s="17" t="str">
        <f t="shared" si="208"/>
        <v/>
      </c>
      <c r="H1473" s="18" t="str">
        <f>IF(G1473="","",VLOOKUP(G1473,WMS!$E$3:$Q$3000,7,FALSE))</f>
        <v/>
      </c>
      <c r="I1473" s="18" t="str">
        <f>IF(G1473="","",VLOOKUP(G1473,WMS!$E$3:$Q$3000,8,FALSE))</f>
        <v/>
      </c>
      <c r="J1473" s="18" t="str">
        <f>IF(G1473="","",VLOOKUP(G1473,WMS!$E$3:$Q$3000,13,FALSE))</f>
        <v/>
      </c>
      <c r="K1473" s="26" t="str">
        <f t="shared" si="209"/>
        <v/>
      </c>
      <c r="M1473" s="27" t="str">
        <f>IF(G1473="","",VLOOKUP(G1473,WMS!$E$3:$U$3000,7,0)*L1473)</f>
        <v/>
      </c>
      <c r="N1473" s="28" t="str">
        <f>IF(G1473="","",VLOOKUP(G1473,WMS!$E$3:$U$3000,17,0))</f>
        <v/>
      </c>
      <c r="O1473" s="29" t="str">
        <f t="shared" si="210"/>
        <v/>
      </c>
      <c r="P1473" s="29" t="str">
        <f t="shared" si="211"/>
        <v/>
      </c>
      <c r="Q1473" s="26" t="str">
        <f>IF(G1473="","",VLOOKUP(G1473,WMS!$E$3:$G$3000,2,FALSE))</f>
        <v/>
      </c>
      <c r="R1473" s="26" t="str">
        <f>IF(G1473="","",VLOOKUP(G1473,WMS!$E$3:$G$3000,3,FALSE))</f>
        <v/>
      </c>
      <c r="S1473" s="17" t="str">
        <f>IF(R1473="","",VLOOKUP(R1473,CUSTOMS!$E$3:$N$2548,2,FALSE))</f>
        <v/>
      </c>
      <c r="T1473" s="17" t="str">
        <f>IF(R1473="","",VLOOKUP(R1473,CUSTOMS!$E$3:$N$2548,3,FALSE))</f>
        <v/>
      </c>
      <c r="U1473" s="18" t="str">
        <f t="shared" si="212"/>
        <v/>
      </c>
      <c r="V1473" s="18" t="str">
        <f>IF(R1473="","",VLOOKUP(R1473,CUSTOMS!$E$3:$N$2548,5,FALSE))</f>
        <v/>
      </c>
      <c r="W1473" s="33" t="str">
        <f>IF(R1473="","",VLOOKUP(R1473,CUSTOMS!$E$3:$N$2548,6,FALSE))</f>
        <v/>
      </c>
      <c r="X1473" s="33" t="str">
        <f t="shared" si="213"/>
        <v/>
      </c>
      <c r="Y1473" s="18" t="str">
        <f>IF(R1473="","",VLOOKUP(R1473,CUSTOMS!$E$3:$N$2548,8,FALSE))</f>
        <v/>
      </c>
      <c r="Z1473" s="18" t="str">
        <f>IF(R1473="","",VLOOKUP(R1473,CUSTOMS!$E$3:$N$2548,9,FALSE))</f>
        <v/>
      </c>
      <c r="AA1473" s="18" t="str">
        <f>IF(R1473="","",VLOOKUP(R1473,CUSTOMS!$E$3:$N$2548,10,FALSE))</f>
        <v/>
      </c>
      <c r="AB1473" s="33" t="str">
        <f>IF(R1473="","",VLOOKUP(G1473,WMS!$E$3:$T$3000,15,FALSE))</f>
        <v/>
      </c>
      <c r="AC1473" s="33" t="str">
        <f t="shared" si="214"/>
        <v/>
      </c>
      <c r="AD1473" s="33" t="str">
        <f>IF(S1473="","",VLOOKUP(S1473,海关监管条件!$A$1:$B$3000,2,FALSE))</f>
        <v/>
      </c>
    </row>
    <row r="1474" spans="7:30">
      <c r="G1474" s="17" t="str">
        <f t="shared" si="208"/>
        <v/>
      </c>
      <c r="H1474" s="18" t="str">
        <f>IF(G1474="","",VLOOKUP(G1474,WMS!$E$3:$Q$3000,7,FALSE))</f>
        <v/>
      </c>
      <c r="I1474" s="18" t="str">
        <f>IF(G1474="","",VLOOKUP(G1474,WMS!$E$3:$Q$3000,8,FALSE))</f>
        <v/>
      </c>
      <c r="J1474" s="18" t="str">
        <f>IF(G1474="","",VLOOKUP(G1474,WMS!$E$3:$Q$3000,13,FALSE))</f>
        <v/>
      </c>
      <c r="K1474" s="26" t="str">
        <f t="shared" si="209"/>
        <v/>
      </c>
      <c r="M1474" s="27" t="str">
        <f>IF(G1474="","",VLOOKUP(G1474,WMS!$E$3:$U$3000,7,0)*L1474)</f>
        <v/>
      </c>
      <c r="N1474" s="28" t="str">
        <f>IF(G1474="","",VLOOKUP(G1474,WMS!$E$3:$U$3000,17,0))</f>
        <v/>
      </c>
      <c r="O1474" s="29" t="str">
        <f t="shared" si="210"/>
        <v/>
      </c>
      <c r="P1474" s="29" t="str">
        <f t="shared" si="211"/>
        <v/>
      </c>
      <c r="Q1474" s="26" t="str">
        <f>IF(G1474="","",VLOOKUP(G1474,WMS!$E$3:$G$3000,2,FALSE))</f>
        <v/>
      </c>
      <c r="R1474" s="26" t="str">
        <f>IF(G1474="","",VLOOKUP(G1474,WMS!$E$3:$G$3000,3,FALSE))</f>
        <v/>
      </c>
      <c r="S1474" s="17" t="str">
        <f>IF(R1474="","",VLOOKUP(R1474,CUSTOMS!$E$3:$N$2548,2,FALSE))</f>
        <v/>
      </c>
      <c r="T1474" s="17" t="str">
        <f>IF(R1474="","",VLOOKUP(R1474,CUSTOMS!$E$3:$N$2548,3,FALSE))</f>
        <v/>
      </c>
      <c r="U1474" s="18" t="str">
        <f t="shared" si="212"/>
        <v/>
      </c>
      <c r="V1474" s="18" t="str">
        <f>IF(R1474="","",VLOOKUP(R1474,CUSTOMS!$E$3:$N$2548,5,FALSE))</f>
        <v/>
      </c>
      <c r="W1474" s="33" t="str">
        <f>IF(R1474="","",VLOOKUP(R1474,CUSTOMS!$E$3:$N$2548,6,FALSE))</f>
        <v/>
      </c>
      <c r="X1474" s="33" t="str">
        <f t="shared" si="213"/>
        <v/>
      </c>
      <c r="Y1474" s="18" t="str">
        <f>IF(R1474="","",VLOOKUP(R1474,CUSTOMS!$E$3:$N$2548,8,FALSE))</f>
        <v/>
      </c>
      <c r="Z1474" s="18" t="str">
        <f>IF(R1474="","",VLOOKUP(R1474,CUSTOMS!$E$3:$N$2548,9,FALSE))</f>
        <v/>
      </c>
      <c r="AA1474" s="18" t="str">
        <f>IF(R1474="","",VLOOKUP(R1474,CUSTOMS!$E$3:$N$2548,10,FALSE))</f>
        <v/>
      </c>
      <c r="AB1474" s="33" t="str">
        <f>IF(R1474="","",VLOOKUP(G1474,WMS!$E$3:$T$3000,15,FALSE))</f>
        <v/>
      </c>
      <c r="AC1474" s="33" t="str">
        <f t="shared" si="214"/>
        <v/>
      </c>
      <c r="AD1474" s="33" t="str">
        <f>IF(S1474="","",VLOOKUP(S1474,海关监管条件!$A$1:$B$3000,2,FALSE))</f>
        <v/>
      </c>
    </row>
    <row r="1475" spans="7:30">
      <c r="G1475" s="17" t="str">
        <f t="shared" si="208"/>
        <v/>
      </c>
      <c r="H1475" s="18" t="str">
        <f>IF(G1475="","",VLOOKUP(G1475,WMS!$E$3:$Q$3000,7,FALSE))</f>
        <v/>
      </c>
      <c r="I1475" s="18" t="str">
        <f>IF(G1475="","",VLOOKUP(G1475,WMS!$E$3:$Q$3000,8,FALSE))</f>
        <v/>
      </c>
      <c r="J1475" s="18" t="str">
        <f>IF(G1475="","",VLOOKUP(G1475,WMS!$E$3:$Q$3000,13,FALSE))</f>
        <v/>
      </c>
      <c r="K1475" s="26" t="str">
        <f t="shared" si="209"/>
        <v/>
      </c>
      <c r="M1475" s="27" t="str">
        <f>IF(G1475="","",VLOOKUP(G1475,WMS!$E$3:$U$3000,7,0)*L1475)</f>
        <v/>
      </c>
      <c r="N1475" s="28" t="str">
        <f>IF(G1475="","",VLOOKUP(G1475,WMS!$E$3:$U$3000,17,0))</f>
        <v/>
      </c>
      <c r="O1475" s="29" t="str">
        <f t="shared" si="210"/>
        <v/>
      </c>
      <c r="P1475" s="29" t="str">
        <f t="shared" si="211"/>
        <v/>
      </c>
      <c r="Q1475" s="26" t="str">
        <f>IF(G1475="","",VLOOKUP(G1475,WMS!$E$3:$G$3000,2,FALSE))</f>
        <v/>
      </c>
      <c r="R1475" s="26" t="str">
        <f>IF(G1475="","",VLOOKUP(G1475,WMS!$E$3:$G$3000,3,FALSE))</f>
        <v/>
      </c>
      <c r="S1475" s="17" t="str">
        <f>IF(R1475="","",VLOOKUP(R1475,CUSTOMS!$E$3:$N$2548,2,FALSE))</f>
        <v/>
      </c>
      <c r="T1475" s="17" t="str">
        <f>IF(R1475="","",VLOOKUP(R1475,CUSTOMS!$E$3:$N$2548,3,FALSE))</f>
        <v/>
      </c>
      <c r="U1475" s="18" t="str">
        <f t="shared" si="212"/>
        <v/>
      </c>
      <c r="V1475" s="18" t="str">
        <f>IF(R1475="","",VLOOKUP(R1475,CUSTOMS!$E$3:$N$2548,5,FALSE))</f>
        <v/>
      </c>
      <c r="W1475" s="33" t="str">
        <f>IF(R1475="","",VLOOKUP(R1475,CUSTOMS!$E$3:$N$2548,6,FALSE))</f>
        <v/>
      </c>
      <c r="X1475" s="33" t="str">
        <f t="shared" si="213"/>
        <v/>
      </c>
      <c r="Y1475" s="18" t="str">
        <f>IF(R1475="","",VLOOKUP(R1475,CUSTOMS!$E$3:$N$2548,8,FALSE))</f>
        <v/>
      </c>
      <c r="Z1475" s="18" t="str">
        <f>IF(R1475="","",VLOOKUP(R1475,CUSTOMS!$E$3:$N$2548,9,FALSE))</f>
        <v/>
      </c>
      <c r="AA1475" s="18" t="str">
        <f>IF(R1475="","",VLOOKUP(R1475,CUSTOMS!$E$3:$N$2548,10,FALSE))</f>
        <v/>
      </c>
      <c r="AB1475" s="33" t="str">
        <f>IF(R1475="","",VLOOKUP(G1475,WMS!$E$3:$T$3000,15,FALSE))</f>
        <v/>
      </c>
      <c r="AC1475" s="33" t="str">
        <f t="shared" si="214"/>
        <v/>
      </c>
      <c r="AD1475" s="33" t="str">
        <f>IF(S1475="","",VLOOKUP(S1475,海关监管条件!$A$1:$B$3000,2,FALSE))</f>
        <v/>
      </c>
    </row>
    <row r="1476" spans="7:30">
      <c r="G1476" s="17" t="str">
        <f t="shared" si="208"/>
        <v/>
      </c>
      <c r="H1476" s="18" t="str">
        <f>IF(G1476="","",VLOOKUP(G1476,WMS!$E$3:$Q$3000,7,FALSE))</f>
        <v/>
      </c>
      <c r="I1476" s="18" t="str">
        <f>IF(G1476="","",VLOOKUP(G1476,WMS!$E$3:$Q$3000,8,FALSE))</f>
        <v/>
      </c>
      <c r="J1476" s="18" t="str">
        <f>IF(G1476="","",VLOOKUP(G1476,WMS!$E$3:$Q$3000,13,FALSE))</f>
        <v/>
      </c>
      <c r="K1476" s="26" t="str">
        <f t="shared" si="209"/>
        <v/>
      </c>
      <c r="M1476" s="27" t="str">
        <f>IF(G1476="","",VLOOKUP(G1476,WMS!$E$3:$U$3000,7,0)*L1476)</f>
        <v/>
      </c>
      <c r="N1476" s="28" t="str">
        <f>IF(G1476="","",VLOOKUP(G1476,WMS!$E$3:$U$3000,17,0))</f>
        <v/>
      </c>
      <c r="O1476" s="29" t="str">
        <f t="shared" si="210"/>
        <v/>
      </c>
      <c r="P1476" s="29" t="str">
        <f t="shared" si="211"/>
        <v/>
      </c>
      <c r="Q1476" s="26" t="str">
        <f>IF(G1476="","",VLOOKUP(G1476,WMS!$E$3:$G$3000,2,FALSE))</f>
        <v/>
      </c>
      <c r="R1476" s="26" t="str">
        <f>IF(G1476="","",VLOOKUP(G1476,WMS!$E$3:$G$3000,3,FALSE))</f>
        <v/>
      </c>
      <c r="S1476" s="17" t="str">
        <f>IF(R1476="","",VLOOKUP(R1476,CUSTOMS!$E$3:$N$2548,2,FALSE))</f>
        <v/>
      </c>
      <c r="T1476" s="17" t="str">
        <f>IF(R1476="","",VLOOKUP(R1476,CUSTOMS!$E$3:$N$2548,3,FALSE))</f>
        <v/>
      </c>
      <c r="U1476" s="18" t="str">
        <f t="shared" si="212"/>
        <v/>
      </c>
      <c r="V1476" s="18" t="str">
        <f>IF(R1476="","",VLOOKUP(R1476,CUSTOMS!$E$3:$N$2548,5,FALSE))</f>
        <v/>
      </c>
      <c r="W1476" s="33" t="str">
        <f>IF(R1476="","",VLOOKUP(R1476,CUSTOMS!$E$3:$N$2548,6,FALSE))</f>
        <v/>
      </c>
      <c r="X1476" s="33" t="str">
        <f t="shared" si="213"/>
        <v/>
      </c>
      <c r="Y1476" s="18" t="str">
        <f>IF(R1476="","",VLOOKUP(R1476,CUSTOMS!$E$3:$N$2548,8,FALSE))</f>
        <v/>
      </c>
      <c r="Z1476" s="18" t="str">
        <f>IF(R1476="","",VLOOKUP(R1476,CUSTOMS!$E$3:$N$2548,9,FALSE))</f>
        <v/>
      </c>
      <c r="AA1476" s="18" t="str">
        <f>IF(R1476="","",VLOOKUP(R1476,CUSTOMS!$E$3:$N$2548,10,FALSE))</f>
        <v/>
      </c>
      <c r="AB1476" s="33" t="str">
        <f>IF(R1476="","",VLOOKUP(G1476,WMS!$E$3:$T$3000,15,FALSE))</f>
        <v/>
      </c>
      <c r="AC1476" s="33" t="str">
        <f t="shared" si="214"/>
        <v/>
      </c>
      <c r="AD1476" s="33" t="str">
        <f>IF(S1476="","",VLOOKUP(S1476,海关监管条件!$A$1:$B$3000,2,FALSE))</f>
        <v/>
      </c>
    </row>
    <row r="1477" spans="7:30">
      <c r="G1477" s="17" t="str">
        <f t="shared" si="208"/>
        <v/>
      </c>
      <c r="H1477" s="18" t="str">
        <f>IF(G1477="","",VLOOKUP(G1477,WMS!$E$3:$Q$3000,7,FALSE))</f>
        <v/>
      </c>
      <c r="I1477" s="18" t="str">
        <f>IF(G1477="","",VLOOKUP(G1477,WMS!$E$3:$Q$3000,8,FALSE))</f>
        <v/>
      </c>
      <c r="J1477" s="18" t="str">
        <f>IF(G1477="","",VLOOKUP(G1477,WMS!$E$3:$Q$3000,13,FALSE))</f>
        <v/>
      </c>
      <c r="K1477" s="26" t="str">
        <f t="shared" si="209"/>
        <v/>
      </c>
      <c r="M1477" s="27" t="str">
        <f>IF(G1477="","",VLOOKUP(G1477,WMS!$E$3:$U$3000,7,0)*L1477)</f>
        <v/>
      </c>
      <c r="N1477" s="28" t="str">
        <f>IF(G1477="","",VLOOKUP(G1477,WMS!$E$3:$U$3000,17,0))</f>
        <v/>
      </c>
      <c r="O1477" s="29" t="str">
        <f t="shared" si="210"/>
        <v/>
      </c>
      <c r="P1477" s="29" t="str">
        <f t="shared" si="211"/>
        <v/>
      </c>
      <c r="Q1477" s="26" t="str">
        <f>IF(G1477="","",VLOOKUP(G1477,WMS!$E$3:$G$3000,2,FALSE))</f>
        <v/>
      </c>
      <c r="R1477" s="26" t="str">
        <f>IF(G1477="","",VLOOKUP(G1477,WMS!$E$3:$G$3000,3,FALSE))</f>
        <v/>
      </c>
      <c r="S1477" s="17" t="str">
        <f>IF(R1477="","",VLOOKUP(R1477,CUSTOMS!$E$3:$N$2548,2,FALSE))</f>
        <v/>
      </c>
      <c r="T1477" s="17" t="str">
        <f>IF(R1477="","",VLOOKUP(R1477,CUSTOMS!$E$3:$N$2548,3,FALSE))</f>
        <v/>
      </c>
      <c r="U1477" s="18" t="str">
        <f t="shared" si="212"/>
        <v/>
      </c>
      <c r="V1477" s="18" t="str">
        <f>IF(R1477="","",VLOOKUP(R1477,CUSTOMS!$E$3:$N$2548,5,FALSE))</f>
        <v/>
      </c>
      <c r="W1477" s="33" t="str">
        <f>IF(R1477="","",VLOOKUP(R1477,CUSTOMS!$E$3:$N$2548,6,FALSE))</f>
        <v/>
      </c>
      <c r="X1477" s="33" t="str">
        <f t="shared" si="213"/>
        <v/>
      </c>
      <c r="Y1477" s="18" t="str">
        <f>IF(R1477="","",VLOOKUP(R1477,CUSTOMS!$E$3:$N$2548,8,FALSE))</f>
        <v/>
      </c>
      <c r="Z1477" s="18" t="str">
        <f>IF(R1477="","",VLOOKUP(R1477,CUSTOMS!$E$3:$N$2548,9,FALSE))</f>
        <v/>
      </c>
      <c r="AA1477" s="18" t="str">
        <f>IF(R1477="","",VLOOKUP(R1477,CUSTOMS!$E$3:$N$2548,10,FALSE))</f>
        <v/>
      </c>
      <c r="AB1477" s="33" t="str">
        <f>IF(R1477="","",VLOOKUP(G1477,WMS!$E$3:$T$3000,15,FALSE))</f>
        <v/>
      </c>
      <c r="AC1477" s="33" t="str">
        <f t="shared" si="214"/>
        <v/>
      </c>
      <c r="AD1477" s="33" t="str">
        <f>IF(S1477="","",VLOOKUP(S1477,海关监管条件!$A$1:$B$3000,2,FALSE))</f>
        <v/>
      </c>
    </row>
    <row r="1478" spans="7:30">
      <c r="G1478" s="17" t="str">
        <f t="shared" si="208"/>
        <v/>
      </c>
      <c r="H1478" s="18" t="str">
        <f>IF(G1478="","",VLOOKUP(G1478,WMS!$E$3:$Q$3000,7,FALSE))</f>
        <v/>
      </c>
      <c r="I1478" s="18" t="str">
        <f>IF(G1478="","",VLOOKUP(G1478,WMS!$E$3:$Q$3000,8,FALSE))</f>
        <v/>
      </c>
      <c r="J1478" s="18" t="str">
        <f>IF(G1478="","",VLOOKUP(G1478,WMS!$E$3:$Q$3000,13,FALSE))</f>
        <v/>
      </c>
      <c r="K1478" s="26" t="str">
        <f t="shared" si="209"/>
        <v/>
      </c>
      <c r="M1478" s="27" t="str">
        <f>IF(G1478="","",VLOOKUP(G1478,WMS!$E$3:$U$3000,7,0)*L1478)</f>
        <v/>
      </c>
      <c r="N1478" s="28" t="str">
        <f>IF(G1478="","",VLOOKUP(G1478,WMS!$E$3:$U$3000,17,0))</f>
        <v/>
      </c>
      <c r="O1478" s="29" t="str">
        <f t="shared" si="210"/>
        <v/>
      </c>
      <c r="P1478" s="29" t="str">
        <f t="shared" si="211"/>
        <v/>
      </c>
      <c r="Q1478" s="26" t="str">
        <f>IF(G1478="","",VLOOKUP(G1478,WMS!$E$3:$G$3000,2,FALSE))</f>
        <v/>
      </c>
      <c r="R1478" s="26" t="str">
        <f>IF(G1478="","",VLOOKUP(G1478,WMS!$E$3:$G$3000,3,FALSE))</f>
        <v/>
      </c>
      <c r="S1478" s="17" t="str">
        <f>IF(R1478="","",VLOOKUP(R1478,CUSTOMS!$E$3:$N$2548,2,FALSE))</f>
        <v/>
      </c>
      <c r="T1478" s="17" t="str">
        <f>IF(R1478="","",VLOOKUP(R1478,CUSTOMS!$E$3:$N$2548,3,FALSE))</f>
        <v/>
      </c>
      <c r="U1478" s="18" t="str">
        <f t="shared" si="212"/>
        <v/>
      </c>
      <c r="V1478" s="18" t="str">
        <f>IF(R1478="","",VLOOKUP(R1478,CUSTOMS!$E$3:$N$2548,5,FALSE))</f>
        <v/>
      </c>
      <c r="W1478" s="33" t="str">
        <f>IF(R1478="","",VLOOKUP(R1478,CUSTOMS!$E$3:$N$2548,6,FALSE))</f>
        <v/>
      </c>
      <c r="X1478" s="33" t="str">
        <f t="shared" si="213"/>
        <v/>
      </c>
      <c r="Y1478" s="18" t="str">
        <f>IF(R1478="","",VLOOKUP(R1478,CUSTOMS!$E$3:$N$2548,8,FALSE))</f>
        <v/>
      </c>
      <c r="Z1478" s="18" t="str">
        <f>IF(R1478="","",VLOOKUP(R1478,CUSTOMS!$E$3:$N$2548,9,FALSE))</f>
        <v/>
      </c>
      <c r="AA1478" s="18" t="str">
        <f>IF(R1478="","",VLOOKUP(R1478,CUSTOMS!$E$3:$N$2548,10,FALSE))</f>
        <v/>
      </c>
      <c r="AB1478" s="33" t="str">
        <f>IF(R1478="","",VLOOKUP(G1478,WMS!$E$3:$T$3000,15,FALSE))</f>
        <v/>
      </c>
      <c r="AC1478" s="33" t="str">
        <f t="shared" si="214"/>
        <v/>
      </c>
      <c r="AD1478" s="33" t="str">
        <f>IF(S1478="","",VLOOKUP(S1478,海关监管条件!$A$1:$B$3000,2,FALSE))</f>
        <v/>
      </c>
    </row>
    <row r="1479" spans="7:30">
      <c r="G1479" s="17" t="str">
        <f t="shared" si="208"/>
        <v/>
      </c>
      <c r="H1479" s="18" t="str">
        <f>IF(G1479="","",VLOOKUP(G1479,WMS!$E$3:$Q$3000,7,FALSE))</f>
        <v/>
      </c>
      <c r="I1479" s="18" t="str">
        <f>IF(G1479="","",VLOOKUP(G1479,WMS!$E$3:$Q$3000,8,FALSE))</f>
        <v/>
      </c>
      <c r="J1479" s="18" t="str">
        <f>IF(G1479="","",VLOOKUP(G1479,WMS!$E$3:$Q$3000,13,FALSE))</f>
        <v/>
      </c>
      <c r="K1479" s="26" t="str">
        <f t="shared" si="209"/>
        <v/>
      </c>
      <c r="M1479" s="27" t="str">
        <f>IF(G1479="","",VLOOKUP(G1479,WMS!$E$3:$U$3000,7,0)*L1479)</f>
        <v/>
      </c>
      <c r="N1479" s="28" t="str">
        <f>IF(G1479="","",VLOOKUP(G1479,WMS!$E$3:$U$3000,17,0))</f>
        <v/>
      </c>
      <c r="O1479" s="29" t="str">
        <f t="shared" si="210"/>
        <v/>
      </c>
      <c r="P1479" s="29" t="str">
        <f t="shared" si="211"/>
        <v/>
      </c>
      <c r="Q1479" s="26" t="str">
        <f>IF(G1479="","",VLOOKUP(G1479,WMS!$E$3:$G$3000,2,FALSE))</f>
        <v/>
      </c>
      <c r="R1479" s="26" t="str">
        <f>IF(G1479="","",VLOOKUP(G1479,WMS!$E$3:$G$3000,3,FALSE))</f>
        <v/>
      </c>
      <c r="S1479" s="17" t="str">
        <f>IF(R1479="","",VLOOKUP(R1479,CUSTOMS!$E$3:$N$2548,2,FALSE))</f>
        <v/>
      </c>
      <c r="T1479" s="17" t="str">
        <f>IF(R1479="","",VLOOKUP(R1479,CUSTOMS!$E$3:$N$2548,3,FALSE))</f>
        <v/>
      </c>
      <c r="U1479" s="18" t="str">
        <f t="shared" si="212"/>
        <v/>
      </c>
      <c r="V1479" s="18" t="str">
        <f>IF(R1479="","",VLOOKUP(R1479,CUSTOMS!$E$3:$N$2548,5,FALSE))</f>
        <v/>
      </c>
      <c r="W1479" s="33" t="str">
        <f>IF(R1479="","",VLOOKUP(R1479,CUSTOMS!$E$3:$N$2548,6,FALSE))</f>
        <v/>
      </c>
      <c r="X1479" s="33" t="str">
        <f t="shared" si="213"/>
        <v/>
      </c>
      <c r="Y1479" s="18" t="str">
        <f>IF(R1479="","",VLOOKUP(R1479,CUSTOMS!$E$3:$N$2548,8,FALSE))</f>
        <v/>
      </c>
      <c r="Z1479" s="18" t="str">
        <f>IF(R1479="","",VLOOKUP(R1479,CUSTOMS!$E$3:$N$2548,9,FALSE))</f>
        <v/>
      </c>
      <c r="AA1479" s="18" t="str">
        <f>IF(R1479="","",VLOOKUP(R1479,CUSTOMS!$E$3:$N$2548,10,FALSE))</f>
        <v/>
      </c>
      <c r="AB1479" s="33" t="str">
        <f>IF(R1479="","",VLOOKUP(G1479,WMS!$E$3:$T$3000,15,FALSE))</f>
        <v/>
      </c>
      <c r="AC1479" s="33" t="str">
        <f t="shared" si="214"/>
        <v/>
      </c>
      <c r="AD1479" s="33" t="str">
        <f>IF(S1479="","",VLOOKUP(S1479,海关监管条件!$A$1:$B$3000,2,FALSE))</f>
        <v/>
      </c>
    </row>
    <row r="1480" spans="7:30">
      <c r="G1480" s="17" t="str">
        <f t="shared" si="208"/>
        <v/>
      </c>
      <c r="H1480" s="18" t="str">
        <f>IF(G1480="","",VLOOKUP(G1480,WMS!$E$3:$Q$3000,7,FALSE))</f>
        <v/>
      </c>
      <c r="I1480" s="18" t="str">
        <f>IF(G1480="","",VLOOKUP(G1480,WMS!$E$3:$Q$3000,8,FALSE))</f>
        <v/>
      </c>
      <c r="J1480" s="18" t="str">
        <f>IF(G1480="","",VLOOKUP(G1480,WMS!$E$3:$Q$3000,13,FALSE))</f>
        <v/>
      </c>
      <c r="K1480" s="26" t="str">
        <f t="shared" si="209"/>
        <v/>
      </c>
      <c r="M1480" s="27" t="str">
        <f>IF(G1480="","",VLOOKUP(G1480,WMS!$E$3:$U$3000,7,0)*L1480)</f>
        <v/>
      </c>
      <c r="N1480" s="28" t="str">
        <f>IF(G1480="","",VLOOKUP(G1480,WMS!$E$3:$U$3000,17,0))</f>
        <v/>
      </c>
      <c r="O1480" s="29" t="str">
        <f t="shared" si="210"/>
        <v/>
      </c>
      <c r="P1480" s="29" t="str">
        <f t="shared" si="211"/>
        <v/>
      </c>
      <c r="Q1480" s="26" t="str">
        <f>IF(G1480="","",VLOOKUP(G1480,WMS!$E$3:$G$3000,2,FALSE))</f>
        <v/>
      </c>
      <c r="R1480" s="26" t="str">
        <f>IF(G1480="","",VLOOKUP(G1480,WMS!$E$3:$G$3000,3,FALSE))</f>
        <v/>
      </c>
      <c r="S1480" s="17" t="str">
        <f>IF(R1480="","",VLOOKUP(R1480,CUSTOMS!$E$3:$N$2548,2,FALSE))</f>
        <v/>
      </c>
      <c r="T1480" s="17" t="str">
        <f>IF(R1480="","",VLOOKUP(R1480,CUSTOMS!$E$3:$N$2548,3,FALSE))</f>
        <v/>
      </c>
      <c r="U1480" s="18" t="str">
        <f t="shared" si="212"/>
        <v/>
      </c>
      <c r="V1480" s="18" t="str">
        <f>IF(R1480="","",VLOOKUP(R1480,CUSTOMS!$E$3:$N$2548,5,FALSE))</f>
        <v/>
      </c>
      <c r="W1480" s="33" t="str">
        <f>IF(R1480="","",VLOOKUP(R1480,CUSTOMS!$E$3:$N$2548,6,FALSE))</f>
        <v/>
      </c>
      <c r="X1480" s="33" t="str">
        <f t="shared" si="213"/>
        <v/>
      </c>
      <c r="Y1480" s="18" t="str">
        <f>IF(R1480="","",VLOOKUP(R1480,CUSTOMS!$E$3:$N$2548,8,FALSE))</f>
        <v/>
      </c>
      <c r="Z1480" s="18" t="str">
        <f>IF(R1480="","",VLOOKUP(R1480,CUSTOMS!$E$3:$N$2548,9,FALSE))</f>
        <v/>
      </c>
      <c r="AA1480" s="18" t="str">
        <f>IF(R1480="","",VLOOKUP(R1480,CUSTOMS!$E$3:$N$2548,10,FALSE))</f>
        <v/>
      </c>
      <c r="AB1480" s="33" t="str">
        <f>IF(R1480="","",VLOOKUP(G1480,WMS!$E$3:$T$3000,15,FALSE))</f>
        <v/>
      </c>
      <c r="AC1480" s="33" t="str">
        <f t="shared" si="214"/>
        <v/>
      </c>
      <c r="AD1480" s="33" t="str">
        <f>IF(S1480="","",VLOOKUP(S1480,海关监管条件!$A$1:$B$3000,2,FALSE))</f>
        <v/>
      </c>
    </row>
    <row r="1481" spans="7:30">
      <c r="G1481" s="17" t="str">
        <f t="shared" ref="G1481:G1500" si="215">IF(F1481="","",E1481&amp;"/"&amp;F1481)</f>
        <v/>
      </c>
      <c r="H1481" s="18" t="str">
        <f>IF(G1481="","",VLOOKUP(G1481,WMS!$E$3:$Q$3000,7,FALSE))</f>
        <v/>
      </c>
      <c r="I1481" s="18" t="str">
        <f>IF(G1481="","",VLOOKUP(G1481,WMS!$E$3:$Q$3000,8,FALSE))</f>
        <v/>
      </c>
      <c r="J1481" s="18" t="str">
        <f>IF(G1481="","",VLOOKUP(G1481,WMS!$E$3:$Q$3000,13,FALSE))</f>
        <v/>
      </c>
      <c r="K1481" s="26" t="str">
        <f t="shared" ref="K1481:K1500" si="216">IF(M1481="","",EXACT(H1481,M1481/L1481))</f>
        <v/>
      </c>
      <c r="M1481" s="27" t="str">
        <f>IF(G1481="","",VLOOKUP(G1481,WMS!$E$3:$U$3000,7,0)*L1481)</f>
        <v/>
      </c>
      <c r="N1481" s="28" t="str">
        <f>IF(G1481="","",VLOOKUP(G1481,WMS!$E$3:$U$3000,17,0))</f>
        <v/>
      </c>
      <c r="O1481" s="29" t="str">
        <f t="shared" si="210"/>
        <v/>
      </c>
      <c r="P1481" s="29" t="str">
        <f t="shared" si="211"/>
        <v/>
      </c>
      <c r="Q1481" s="26" t="str">
        <f>IF(G1481="","",VLOOKUP(G1481,WMS!$E$3:$G$3000,2,FALSE))</f>
        <v/>
      </c>
      <c r="R1481" s="26" t="str">
        <f>IF(G1481="","",VLOOKUP(G1481,WMS!$E$3:$G$3000,3,FALSE))</f>
        <v/>
      </c>
      <c r="S1481" s="17" t="str">
        <f>IF(R1481="","",VLOOKUP(R1481,CUSTOMS!$E$3:$N$2548,2,FALSE))</f>
        <v/>
      </c>
      <c r="T1481" s="17" t="str">
        <f>IF(R1481="","",VLOOKUP(R1481,CUSTOMS!$E$3:$N$2548,3,FALSE))</f>
        <v/>
      </c>
      <c r="U1481" s="18" t="str">
        <f t="shared" si="212"/>
        <v/>
      </c>
      <c r="V1481" s="18" t="str">
        <f>IF(R1481="","",VLOOKUP(R1481,CUSTOMS!$E$3:$N$2548,5,FALSE))</f>
        <v/>
      </c>
      <c r="W1481" s="33" t="str">
        <f>IF(R1481="","",VLOOKUP(R1481,CUSTOMS!$E$3:$N$2548,6,FALSE))</f>
        <v/>
      </c>
      <c r="X1481" s="33" t="str">
        <f t="shared" si="213"/>
        <v/>
      </c>
      <c r="Y1481" s="18" t="str">
        <f>IF(R1481="","",VLOOKUP(R1481,CUSTOMS!$E$3:$N$2548,8,FALSE))</f>
        <v/>
      </c>
      <c r="Z1481" s="18" t="str">
        <f>IF(R1481="","",VLOOKUP(R1481,CUSTOMS!$E$3:$N$2548,9,FALSE))</f>
        <v/>
      </c>
      <c r="AA1481" s="18" t="str">
        <f>IF(R1481="","",VLOOKUP(R1481,CUSTOMS!$E$3:$N$2548,10,FALSE))</f>
        <v/>
      </c>
      <c r="AB1481" s="33" t="str">
        <f>IF(R1481="","",VLOOKUP(G1481,WMS!$E$3:$T$3000,15,FALSE))</f>
        <v/>
      </c>
      <c r="AC1481" s="33" t="str">
        <f t="shared" si="214"/>
        <v/>
      </c>
      <c r="AD1481" s="33" t="str">
        <f>IF(S1481="","",VLOOKUP(S1481,海关监管条件!$A$1:$B$3000,2,FALSE))</f>
        <v/>
      </c>
    </row>
    <row r="1482" spans="7:30">
      <c r="G1482" s="17" t="str">
        <f t="shared" si="215"/>
        <v/>
      </c>
      <c r="H1482" s="18" t="str">
        <f>IF(G1482="","",VLOOKUP(G1482,WMS!$E$3:$Q$3000,7,FALSE))</f>
        <v/>
      </c>
      <c r="I1482" s="18" t="str">
        <f>IF(G1482="","",VLOOKUP(G1482,WMS!$E$3:$Q$3000,8,FALSE))</f>
        <v/>
      </c>
      <c r="J1482" s="18" t="str">
        <f>IF(G1482="","",VLOOKUP(G1482,WMS!$E$3:$Q$3000,13,FALSE))</f>
        <v/>
      </c>
      <c r="K1482" s="26" t="str">
        <f t="shared" si="216"/>
        <v/>
      </c>
      <c r="M1482" s="27" t="str">
        <f>IF(G1482="","",VLOOKUP(G1482,WMS!$E$3:$U$3000,7,0)*L1482)</f>
        <v/>
      </c>
      <c r="N1482" s="28" t="str">
        <f>IF(G1482="","",VLOOKUP(G1482,WMS!$E$3:$U$3000,17,0))</f>
        <v/>
      </c>
      <c r="O1482" s="29" t="str">
        <f t="shared" si="210"/>
        <v/>
      </c>
      <c r="P1482" s="29" t="str">
        <f t="shared" si="211"/>
        <v/>
      </c>
      <c r="Q1482" s="26" t="str">
        <f>IF(G1482="","",VLOOKUP(G1482,WMS!$E$3:$G$3000,2,FALSE))</f>
        <v/>
      </c>
      <c r="R1482" s="26" t="str">
        <f>IF(G1482="","",VLOOKUP(G1482,WMS!$E$3:$G$3000,3,FALSE))</f>
        <v/>
      </c>
      <c r="S1482" s="17" t="str">
        <f>IF(R1482="","",VLOOKUP(R1482,CUSTOMS!$E$3:$N$2548,2,FALSE))</f>
        <v/>
      </c>
      <c r="T1482" s="17" t="str">
        <f>IF(R1482="","",VLOOKUP(R1482,CUSTOMS!$E$3:$N$2548,3,FALSE))</f>
        <v/>
      </c>
      <c r="U1482" s="18" t="str">
        <f t="shared" si="212"/>
        <v/>
      </c>
      <c r="V1482" s="18" t="str">
        <f>IF(R1482="","",VLOOKUP(R1482,CUSTOMS!$E$3:$N$2548,5,FALSE))</f>
        <v/>
      </c>
      <c r="W1482" s="33" t="str">
        <f>IF(R1482="","",VLOOKUP(R1482,CUSTOMS!$E$3:$N$2548,6,FALSE))</f>
        <v/>
      </c>
      <c r="X1482" s="33" t="str">
        <f t="shared" si="213"/>
        <v/>
      </c>
      <c r="Y1482" s="18" t="str">
        <f>IF(R1482="","",VLOOKUP(R1482,CUSTOMS!$E$3:$N$2548,8,FALSE))</f>
        <v/>
      </c>
      <c r="Z1482" s="18" t="str">
        <f>IF(R1482="","",VLOOKUP(R1482,CUSTOMS!$E$3:$N$2548,9,FALSE))</f>
        <v/>
      </c>
      <c r="AA1482" s="18" t="str">
        <f>IF(R1482="","",VLOOKUP(R1482,CUSTOMS!$E$3:$N$2548,10,FALSE))</f>
        <v/>
      </c>
      <c r="AB1482" s="33" t="str">
        <f>IF(R1482="","",VLOOKUP(G1482,WMS!$E$3:$T$3000,15,FALSE))</f>
        <v/>
      </c>
      <c r="AC1482" s="33" t="str">
        <f t="shared" si="214"/>
        <v/>
      </c>
      <c r="AD1482" s="33" t="str">
        <f>IF(S1482="","",VLOOKUP(S1482,海关监管条件!$A$1:$B$3000,2,FALSE))</f>
        <v/>
      </c>
    </row>
    <row r="1483" spans="7:30">
      <c r="G1483" s="17" t="str">
        <f t="shared" si="215"/>
        <v/>
      </c>
      <c r="H1483" s="18" t="str">
        <f>IF(G1483="","",VLOOKUP(G1483,WMS!$E$3:$Q$3000,7,FALSE))</f>
        <v/>
      </c>
      <c r="I1483" s="18" t="str">
        <f>IF(G1483="","",VLOOKUP(G1483,WMS!$E$3:$Q$3000,8,FALSE))</f>
        <v/>
      </c>
      <c r="J1483" s="18" t="str">
        <f>IF(G1483="","",VLOOKUP(G1483,WMS!$E$3:$Q$3000,13,FALSE))</f>
        <v/>
      </c>
      <c r="K1483" s="26" t="str">
        <f t="shared" si="216"/>
        <v/>
      </c>
      <c r="M1483" s="27" t="str">
        <f>IF(G1483="","",VLOOKUP(G1483,WMS!$E$3:$U$3000,7,0)*L1483)</f>
        <v/>
      </c>
      <c r="N1483" s="28" t="str">
        <f>IF(G1483="","",VLOOKUP(G1483,WMS!$E$3:$U$3000,17,0))</f>
        <v/>
      </c>
      <c r="O1483" s="29" t="str">
        <f t="shared" si="210"/>
        <v/>
      </c>
      <c r="P1483" s="29" t="str">
        <f t="shared" si="211"/>
        <v/>
      </c>
      <c r="Q1483" s="26" t="str">
        <f>IF(G1483="","",VLOOKUP(G1483,WMS!$E$3:$G$3000,2,FALSE))</f>
        <v/>
      </c>
      <c r="R1483" s="26" t="str">
        <f>IF(G1483="","",VLOOKUP(G1483,WMS!$E$3:$G$3000,3,FALSE))</f>
        <v/>
      </c>
      <c r="S1483" s="17" t="str">
        <f>IF(R1483="","",VLOOKUP(R1483,CUSTOMS!$E$3:$N$2548,2,FALSE))</f>
        <v/>
      </c>
      <c r="T1483" s="17" t="str">
        <f>IF(R1483="","",VLOOKUP(R1483,CUSTOMS!$E$3:$N$2548,3,FALSE))</f>
        <v/>
      </c>
      <c r="U1483" s="18" t="str">
        <f t="shared" si="212"/>
        <v/>
      </c>
      <c r="V1483" s="18" t="str">
        <f>IF(R1483="","",VLOOKUP(R1483,CUSTOMS!$E$3:$N$2548,5,FALSE))</f>
        <v/>
      </c>
      <c r="W1483" s="33" t="str">
        <f>IF(R1483="","",VLOOKUP(R1483,CUSTOMS!$E$3:$N$2548,6,FALSE))</f>
        <v/>
      </c>
      <c r="X1483" s="33" t="str">
        <f t="shared" si="213"/>
        <v/>
      </c>
      <c r="Y1483" s="18" t="str">
        <f>IF(R1483="","",VLOOKUP(R1483,CUSTOMS!$E$3:$N$2548,8,FALSE))</f>
        <v/>
      </c>
      <c r="Z1483" s="18" t="str">
        <f>IF(R1483="","",VLOOKUP(R1483,CUSTOMS!$E$3:$N$2548,9,FALSE))</f>
        <v/>
      </c>
      <c r="AA1483" s="18" t="str">
        <f>IF(R1483="","",VLOOKUP(R1483,CUSTOMS!$E$3:$N$2548,10,FALSE))</f>
        <v/>
      </c>
      <c r="AB1483" s="33" t="str">
        <f>IF(R1483="","",VLOOKUP(G1483,WMS!$E$3:$T$3000,15,FALSE))</f>
        <v/>
      </c>
      <c r="AC1483" s="33" t="str">
        <f t="shared" si="214"/>
        <v/>
      </c>
      <c r="AD1483" s="33" t="str">
        <f>IF(S1483="","",VLOOKUP(S1483,海关监管条件!$A$1:$B$3000,2,FALSE))</f>
        <v/>
      </c>
    </row>
    <row r="1484" spans="7:30">
      <c r="G1484" s="17" t="str">
        <f t="shared" si="215"/>
        <v/>
      </c>
      <c r="H1484" s="18" t="str">
        <f>IF(G1484="","",VLOOKUP(G1484,WMS!$E$3:$Q$3000,7,FALSE))</f>
        <v/>
      </c>
      <c r="I1484" s="18" t="str">
        <f>IF(G1484="","",VLOOKUP(G1484,WMS!$E$3:$Q$3000,8,FALSE))</f>
        <v/>
      </c>
      <c r="J1484" s="18" t="str">
        <f>IF(G1484="","",VLOOKUP(G1484,WMS!$E$3:$Q$3000,13,FALSE))</f>
        <v/>
      </c>
      <c r="K1484" s="26" t="str">
        <f t="shared" si="216"/>
        <v/>
      </c>
      <c r="M1484" s="27" t="str">
        <f>IF(G1484="","",VLOOKUP(G1484,WMS!$E$3:$U$3000,7,0)*L1484)</f>
        <v/>
      </c>
      <c r="N1484" s="28" t="str">
        <f>IF(G1484="","",VLOOKUP(G1484,WMS!$E$3:$U$3000,17,0))</f>
        <v/>
      </c>
      <c r="O1484" s="29" t="str">
        <f t="shared" si="210"/>
        <v/>
      </c>
      <c r="P1484" s="29" t="str">
        <f t="shared" si="211"/>
        <v/>
      </c>
      <c r="Q1484" s="26" t="str">
        <f>IF(G1484="","",VLOOKUP(G1484,WMS!$E$3:$G$3000,2,FALSE))</f>
        <v/>
      </c>
      <c r="R1484" s="26" t="str">
        <f>IF(G1484="","",VLOOKUP(G1484,WMS!$E$3:$G$3000,3,FALSE))</f>
        <v/>
      </c>
      <c r="S1484" s="17" t="str">
        <f>IF(R1484="","",VLOOKUP(R1484,CUSTOMS!$E$3:$N$2548,2,FALSE))</f>
        <v/>
      </c>
      <c r="T1484" s="17" t="str">
        <f>IF(R1484="","",VLOOKUP(R1484,CUSTOMS!$E$3:$N$2548,3,FALSE))</f>
        <v/>
      </c>
      <c r="U1484" s="18" t="str">
        <f t="shared" si="212"/>
        <v/>
      </c>
      <c r="V1484" s="18" t="str">
        <f>IF(R1484="","",VLOOKUP(R1484,CUSTOMS!$E$3:$N$2548,5,FALSE))</f>
        <v/>
      </c>
      <c r="W1484" s="33" t="str">
        <f>IF(R1484="","",VLOOKUP(R1484,CUSTOMS!$E$3:$N$2548,6,FALSE))</f>
        <v/>
      </c>
      <c r="X1484" s="33" t="str">
        <f t="shared" si="213"/>
        <v/>
      </c>
      <c r="Y1484" s="18" t="str">
        <f>IF(R1484="","",VLOOKUP(R1484,CUSTOMS!$E$3:$N$2548,8,FALSE))</f>
        <v/>
      </c>
      <c r="Z1484" s="18" t="str">
        <f>IF(R1484="","",VLOOKUP(R1484,CUSTOMS!$E$3:$N$2548,9,FALSE))</f>
        <v/>
      </c>
      <c r="AA1484" s="18" t="str">
        <f>IF(R1484="","",VLOOKUP(R1484,CUSTOMS!$E$3:$N$2548,10,FALSE))</f>
        <v/>
      </c>
      <c r="AB1484" s="33" t="str">
        <f>IF(R1484="","",VLOOKUP(G1484,WMS!$E$3:$T$3000,15,FALSE))</f>
        <v/>
      </c>
      <c r="AC1484" s="33" t="str">
        <f t="shared" si="214"/>
        <v/>
      </c>
      <c r="AD1484" s="33" t="str">
        <f>IF(S1484="","",VLOOKUP(S1484,海关监管条件!$A$1:$B$3000,2,FALSE))</f>
        <v/>
      </c>
    </row>
    <row r="1485" spans="7:30">
      <c r="G1485" s="17" t="str">
        <f t="shared" si="215"/>
        <v/>
      </c>
      <c r="H1485" s="18" t="str">
        <f>IF(G1485="","",VLOOKUP(G1485,WMS!$E$3:$Q$3000,7,FALSE))</f>
        <v/>
      </c>
      <c r="I1485" s="18" t="str">
        <f>IF(G1485="","",VLOOKUP(G1485,WMS!$E$3:$Q$3000,8,FALSE))</f>
        <v/>
      </c>
      <c r="J1485" s="18" t="str">
        <f>IF(G1485="","",VLOOKUP(G1485,WMS!$E$3:$Q$3000,13,FALSE))</f>
        <v/>
      </c>
      <c r="K1485" s="26" t="str">
        <f t="shared" si="216"/>
        <v/>
      </c>
      <c r="M1485" s="27" t="str">
        <f>IF(G1485="","",VLOOKUP(G1485,WMS!$E$3:$U$3000,7,0)*L1485)</f>
        <v/>
      </c>
      <c r="N1485" s="28" t="str">
        <f>IF(G1485="","",VLOOKUP(G1485,WMS!$E$3:$U$3000,17,0))</f>
        <v/>
      </c>
      <c r="O1485" s="29" t="str">
        <f t="shared" si="210"/>
        <v/>
      </c>
      <c r="P1485" s="29" t="str">
        <f t="shared" si="211"/>
        <v/>
      </c>
      <c r="Q1485" s="26" t="str">
        <f>IF(G1485="","",VLOOKUP(G1485,WMS!$E$3:$G$3000,2,FALSE))</f>
        <v/>
      </c>
      <c r="R1485" s="26" t="str">
        <f>IF(G1485="","",VLOOKUP(G1485,WMS!$E$3:$G$3000,3,FALSE))</f>
        <v/>
      </c>
      <c r="S1485" s="17" t="str">
        <f>IF(R1485="","",VLOOKUP(R1485,CUSTOMS!$E$3:$N$2548,2,FALSE))</f>
        <v/>
      </c>
      <c r="T1485" s="17" t="str">
        <f>IF(R1485="","",VLOOKUP(R1485,CUSTOMS!$E$3:$N$2548,3,FALSE))</f>
        <v/>
      </c>
      <c r="U1485" s="18" t="str">
        <f t="shared" si="212"/>
        <v/>
      </c>
      <c r="V1485" s="18" t="str">
        <f>IF(R1485="","",VLOOKUP(R1485,CUSTOMS!$E$3:$N$2548,5,FALSE))</f>
        <v/>
      </c>
      <c r="W1485" s="33" t="str">
        <f>IF(R1485="","",VLOOKUP(R1485,CUSTOMS!$E$3:$N$2548,6,FALSE))</f>
        <v/>
      </c>
      <c r="X1485" s="33" t="str">
        <f t="shared" si="213"/>
        <v/>
      </c>
      <c r="Y1485" s="18" t="str">
        <f>IF(R1485="","",VLOOKUP(R1485,CUSTOMS!$E$3:$N$2548,8,FALSE))</f>
        <v/>
      </c>
      <c r="Z1485" s="18" t="str">
        <f>IF(R1485="","",VLOOKUP(R1485,CUSTOMS!$E$3:$N$2548,9,FALSE))</f>
        <v/>
      </c>
      <c r="AA1485" s="18" t="str">
        <f>IF(R1485="","",VLOOKUP(R1485,CUSTOMS!$E$3:$N$2548,10,FALSE))</f>
        <v/>
      </c>
      <c r="AB1485" s="33" t="str">
        <f>IF(R1485="","",VLOOKUP(G1485,WMS!$E$3:$T$3000,15,FALSE))</f>
        <v/>
      </c>
      <c r="AC1485" s="33" t="str">
        <f t="shared" si="214"/>
        <v/>
      </c>
      <c r="AD1485" s="33" t="str">
        <f>IF(S1485="","",VLOOKUP(S1485,海关监管条件!$A$1:$B$3000,2,FALSE))</f>
        <v/>
      </c>
    </row>
    <row r="1486" spans="7:30">
      <c r="G1486" s="17" t="str">
        <f t="shared" si="215"/>
        <v/>
      </c>
      <c r="H1486" s="18" t="str">
        <f>IF(G1486="","",VLOOKUP(G1486,WMS!$E$3:$Q$3000,7,FALSE))</f>
        <v/>
      </c>
      <c r="I1486" s="18" t="str">
        <f>IF(G1486="","",VLOOKUP(G1486,WMS!$E$3:$Q$3000,8,FALSE))</f>
        <v/>
      </c>
      <c r="J1486" s="18" t="str">
        <f>IF(G1486="","",VLOOKUP(G1486,WMS!$E$3:$Q$3000,13,FALSE))</f>
        <v/>
      </c>
      <c r="K1486" s="26" t="str">
        <f t="shared" si="216"/>
        <v/>
      </c>
      <c r="M1486" s="27" t="str">
        <f>IF(G1486="","",VLOOKUP(G1486,WMS!$E$3:$U$3000,7,0)*L1486)</f>
        <v/>
      </c>
      <c r="N1486" s="28" t="str">
        <f>IF(G1486="","",VLOOKUP(G1486,WMS!$E$3:$U$3000,17,0))</f>
        <v/>
      </c>
      <c r="O1486" s="29" t="str">
        <f t="shared" si="210"/>
        <v/>
      </c>
      <c r="P1486" s="29" t="str">
        <f t="shared" si="211"/>
        <v/>
      </c>
      <c r="Q1486" s="26" t="str">
        <f>IF(G1486="","",VLOOKUP(G1486,WMS!$E$3:$G$3000,2,FALSE))</f>
        <v/>
      </c>
      <c r="R1486" s="26" t="str">
        <f>IF(G1486="","",VLOOKUP(G1486,WMS!$E$3:$G$3000,3,FALSE))</f>
        <v/>
      </c>
      <c r="S1486" s="17" t="str">
        <f>IF(R1486="","",VLOOKUP(R1486,CUSTOMS!$E$3:$N$2548,2,FALSE))</f>
        <v/>
      </c>
      <c r="T1486" s="17" t="str">
        <f>IF(R1486="","",VLOOKUP(R1486,CUSTOMS!$E$3:$N$2548,3,FALSE))</f>
        <v/>
      </c>
      <c r="U1486" s="18" t="str">
        <f t="shared" si="212"/>
        <v/>
      </c>
      <c r="V1486" s="18" t="str">
        <f>IF(R1486="","",VLOOKUP(R1486,CUSTOMS!$E$3:$N$2548,5,FALSE))</f>
        <v/>
      </c>
      <c r="W1486" s="33" t="str">
        <f>IF(R1486="","",VLOOKUP(R1486,CUSTOMS!$E$3:$N$2548,6,FALSE))</f>
        <v/>
      </c>
      <c r="X1486" s="33" t="str">
        <f t="shared" si="213"/>
        <v/>
      </c>
      <c r="Y1486" s="18" t="str">
        <f>IF(R1486="","",VLOOKUP(R1486,CUSTOMS!$E$3:$N$2548,8,FALSE))</f>
        <v/>
      </c>
      <c r="Z1486" s="18" t="str">
        <f>IF(R1486="","",VLOOKUP(R1486,CUSTOMS!$E$3:$N$2548,9,FALSE))</f>
        <v/>
      </c>
      <c r="AA1486" s="18" t="str">
        <f>IF(R1486="","",VLOOKUP(R1486,CUSTOMS!$E$3:$N$2548,10,FALSE))</f>
        <v/>
      </c>
      <c r="AB1486" s="33" t="str">
        <f>IF(R1486="","",VLOOKUP(G1486,WMS!$E$3:$T$3000,15,FALSE))</f>
        <v/>
      </c>
      <c r="AC1486" s="33" t="str">
        <f t="shared" si="214"/>
        <v/>
      </c>
      <c r="AD1486" s="33" t="str">
        <f>IF(S1486="","",VLOOKUP(S1486,海关监管条件!$A$1:$B$3000,2,FALSE))</f>
        <v/>
      </c>
    </row>
    <row r="1487" spans="7:30">
      <c r="G1487" s="17" t="str">
        <f t="shared" si="215"/>
        <v/>
      </c>
      <c r="H1487" s="18" t="str">
        <f>IF(G1487="","",VLOOKUP(G1487,WMS!$E$3:$Q$3000,7,FALSE))</f>
        <v/>
      </c>
      <c r="I1487" s="18" t="str">
        <f>IF(G1487="","",VLOOKUP(G1487,WMS!$E$3:$Q$3000,8,FALSE))</f>
        <v/>
      </c>
      <c r="J1487" s="18" t="str">
        <f>IF(G1487="","",VLOOKUP(G1487,WMS!$E$3:$Q$3000,13,FALSE))</f>
        <v/>
      </c>
      <c r="K1487" s="26" t="str">
        <f t="shared" si="216"/>
        <v/>
      </c>
      <c r="M1487" s="27" t="str">
        <f>IF(G1487="","",VLOOKUP(G1487,WMS!$E$3:$U$3000,7,0)*L1487)</f>
        <v/>
      </c>
      <c r="N1487" s="28" t="str">
        <f>IF(G1487="","",VLOOKUP(G1487,WMS!$E$3:$U$3000,17,0))</f>
        <v/>
      </c>
      <c r="O1487" s="29" t="str">
        <f t="shared" si="210"/>
        <v/>
      </c>
      <c r="P1487" s="29" t="str">
        <f t="shared" si="211"/>
        <v/>
      </c>
      <c r="Q1487" s="26" t="str">
        <f>IF(G1487="","",VLOOKUP(G1487,WMS!$E$3:$G$3000,2,FALSE))</f>
        <v/>
      </c>
      <c r="R1487" s="26" t="str">
        <f>IF(G1487="","",VLOOKUP(G1487,WMS!$E$3:$G$3000,3,FALSE))</f>
        <v/>
      </c>
      <c r="S1487" s="17" t="str">
        <f>IF(R1487="","",VLOOKUP(R1487,CUSTOMS!$E$3:$N$2548,2,FALSE))</f>
        <v/>
      </c>
      <c r="T1487" s="17" t="str">
        <f>IF(R1487="","",VLOOKUP(R1487,CUSTOMS!$E$3:$N$2548,3,FALSE))</f>
        <v/>
      </c>
      <c r="U1487" s="18" t="str">
        <f t="shared" si="212"/>
        <v/>
      </c>
      <c r="V1487" s="18" t="str">
        <f>IF(R1487="","",VLOOKUP(R1487,CUSTOMS!$E$3:$N$2548,5,FALSE))</f>
        <v/>
      </c>
      <c r="W1487" s="33" t="str">
        <f>IF(R1487="","",VLOOKUP(R1487,CUSTOMS!$E$3:$N$2548,6,FALSE))</f>
        <v/>
      </c>
      <c r="X1487" s="33" t="str">
        <f t="shared" si="213"/>
        <v/>
      </c>
      <c r="Y1487" s="18" t="str">
        <f>IF(R1487="","",VLOOKUP(R1487,CUSTOMS!$E$3:$N$2548,8,FALSE))</f>
        <v/>
      </c>
      <c r="Z1487" s="18" t="str">
        <f>IF(R1487="","",VLOOKUP(R1487,CUSTOMS!$E$3:$N$2548,9,FALSE))</f>
        <v/>
      </c>
      <c r="AA1487" s="18" t="str">
        <f>IF(R1487="","",VLOOKUP(R1487,CUSTOMS!$E$3:$N$2548,10,FALSE))</f>
        <v/>
      </c>
      <c r="AB1487" s="33" t="str">
        <f>IF(R1487="","",VLOOKUP(G1487,WMS!$E$3:$T$3000,15,FALSE))</f>
        <v/>
      </c>
      <c r="AC1487" s="33" t="str">
        <f t="shared" si="214"/>
        <v/>
      </c>
      <c r="AD1487" s="33" t="str">
        <f>IF(S1487="","",VLOOKUP(S1487,海关监管条件!$A$1:$B$3000,2,FALSE))</f>
        <v/>
      </c>
    </row>
    <row r="1488" spans="7:30">
      <c r="G1488" s="17" t="str">
        <f t="shared" si="215"/>
        <v/>
      </c>
      <c r="H1488" s="18" t="str">
        <f>IF(G1488="","",VLOOKUP(G1488,WMS!$E$3:$Q$3000,7,FALSE))</f>
        <v/>
      </c>
      <c r="I1488" s="18" t="str">
        <f>IF(G1488="","",VLOOKUP(G1488,WMS!$E$3:$Q$3000,8,FALSE))</f>
        <v/>
      </c>
      <c r="J1488" s="18" t="str">
        <f>IF(G1488="","",VLOOKUP(G1488,WMS!$E$3:$Q$3000,13,FALSE))</f>
        <v/>
      </c>
      <c r="K1488" s="26" t="str">
        <f t="shared" si="216"/>
        <v/>
      </c>
      <c r="M1488" s="27" t="str">
        <f>IF(G1488="","",VLOOKUP(G1488,WMS!$E$3:$U$3000,7,0)*L1488)</f>
        <v/>
      </c>
      <c r="N1488" s="28" t="str">
        <f>IF(G1488="","",VLOOKUP(G1488,WMS!$E$3:$U$3000,17,0))</f>
        <v/>
      </c>
      <c r="O1488" s="29" t="str">
        <f t="shared" si="210"/>
        <v/>
      </c>
      <c r="P1488" s="29" t="str">
        <f t="shared" si="211"/>
        <v/>
      </c>
      <c r="Q1488" s="26" t="str">
        <f>IF(G1488="","",VLOOKUP(G1488,WMS!$E$3:$G$3000,2,FALSE))</f>
        <v/>
      </c>
      <c r="R1488" s="26" t="str">
        <f>IF(G1488="","",VLOOKUP(G1488,WMS!$E$3:$G$3000,3,FALSE))</f>
        <v/>
      </c>
      <c r="S1488" s="17" t="str">
        <f>IF(R1488="","",VLOOKUP(R1488,CUSTOMS!$E$3:$N$2548,2,FALSE))</f>
        <v/>
      </c>
      <c r="T1488" s="17" t="str">
        <f>IF(R1488="","",VLOOKUP(R1488,CUSTOMS!$E$3:$N$2548,3,FALSE))</f>
        <v/>
      </c>
      <c r="U1488" s="18" t="str">
        <f t="shared" si="212"/>
        <v/>
      </c>
      <c r="V1488" s="18" t="str">
        <f>IF(R1488="","",VLOOKUP(R1488,CUSTOMS!$E$3:$N$2548,5,FALSE))</f>
        <v/>
      </c>
      <c r="W1488" s="33" t="str">
        <f>IF(R1488="","",VLOOKUP(R1488,CUSTOMS!$E$3:$N$2548,6,FALSE))</f>
        <v/>
      </c>
      <c r="X1488" s="33" t="str">
        <f t="shared" si="213"/>
        <v/>
      </c>
      <c r="Y1488" s="18" t="str">
        <f>IF(R1488="","",VLOOKUP(R1488,CUSTOMS!$E$3:$N$2548,8,FALSE))</f>
        <v/>
      </c>
      <c r="Z1488" s="18" t="str">
        <f>IF(R1488="","",VLOOKUP(R1488,CUSTOMS!$E$3:$N$2548,9,FALSE))</f>
        <v/>
      </c>
      <c r="AA1488" s="18" t="str">
        <f>IF(R1488="","",VLOOKUP(R1488,CUSTOMS!$E$3:$N$2548,10,FALSE))</f>
        <v/>
      </c>
      <c r="AB1488" s="33" t="str">
        <f>IF(R1488="","",VLOOKUP(G1488,WMS!$E$3:$T$3000,15,FALSE))</f>
        <v/>
      </c>
      <c r="AC1488" s="33" t="str">
        <f t="shared" si="214"/>
        <v/>
      </c>
      <c r="AD1488" s="33" t="str">
        <f>IF(S1488="","",VLOOKUP(S1488,海关监管条件!$A$1:$B$3000,2,FALSE))</f>
        <v/>
      </c>
    </row>
    <row r="1489" spans="7:30">
      <c r="G1489" s="17" t="str">
        <f t="shared" si="215"/>
        <v/>
      </c>
      <c r="H1489" s="18" t="str">
        <f>IF(G1489="","",VLOOKUP(G1489,WMS!$E$3:$Q$3000,7,FALSE))</f>
        <v/>
      </c>
      <c r="I1489" s="18" t="str">
        <f>IF(G1489="","",VLOOKUP(G1489,WMS!$E$3:$Q$3000,8,FALSE))</f>
        <v/>
      </c>
      <c r="J1489" s="18" t="str">
        <f>IF(G1489="","",VLOOKUP(G1489,WMS!$E$3:$Q$3000,13,FALSE))</f>
        <v/>
      </c>
      <c r="K1489" s="26" t="str">
        <f t="shared" si="216"/>
        <v/>
      </c>
      <c r="M1489" s="27" t="str">
        <f>IF(G1489="","",VLOOKUP(G1489,WMS!$E$3:$U$3000,7,0)*L1489)</f>
        <v/>
      </c>
      <c r="N1489" s="28" t="str">
        <f>IF(G1489="","",VLOOKUP(G1489,WMS!$E$3:$U$3000,17,0))</f>
        <v/>
      </c>
      <c r="O1489" s="29" t="str">
        <f t="shared" si="210"/>
        <v/>
      </c>
      <c r="P1489" s="29" t="str">
        <f t="shared" si="211"/>
        <v/>
      </c>
      <c r="Q1489" s="26" t="str">
        <f>IF(G1489="","",VLOOKUP(G1489,WMS!$E$3:$G$3000,2,FALSE))</f>
        <v/>
      </c>
      <c r="R1489" s="26" t="str">
        <f>IF(G1489="","",VLOOKUP(G1489,WMS!$E$3:$G$3000,3,FALSE))</f>
        <v/>
      </c>
      <c r="S1489" s="17" t="str">
        <f>IF(R1489="","",VLOOKUP(R1489,CUSTOMS!$E$3:$N$2548,2,FALSE))</f>
        <v/>
      </c>
      <c r="T1489" s="17" t="str">
        <f>IF(R1489="","",VLOOKUP(R1489,CUSTOMS!$E$3:$N$2548,3,FALSE))</f>
        <v/>
      </c>
      <c r="U1489" s="18" t="str">
        <f t="shared" si="212"/>
        <v/>
      </c>
      <c r="V1489" s="18" t="str">
        <f>IF(R1489="","",VLOOKUP(R1489,CUSTOMS!$E$3:$N$2548,5,FALSE))</f>
        <v/>
      </c>
      <c r="W1489" s="33" t="str">
        <f>IF(R1489="","",VLOOKUP(R1489,CUSTOMS!$E$3:$N$2548,6,FALSE))</f>
        <v/>
      </c>
      <c r="X1489" s="33" t="str">
        <f t="shared" si="213"/>
        <v/>
      </c>
      <c r="Y1489" s="18" t="str">
        <f>IF(R1489="","",VLOOKUP(R1489,CUSTOMS!$E$3:$N$2548,8,FALSE))</f>
        <v/>
      </c>
      <c r="Z1489" s="18" t="str">
        <f>IF(R1489="","",VLOOKUP(R1489,CUSTOMS!$E$3:$N$2548,9,FALSE))</f>
        <v/>
      </c>
      <c r="AA1489" s="18" t="str">
        <f>IF(R1489="","",VLOOKUP(R1489,CUSTOMS!$E$3:$N$2548,10,FALSE))</f>
        <v/>
      </c>
      <c r="AB1489" s="33" t="str">
        <f>IF(R1489="","",VLOOKUP(G1489,WMS!$E$3:$T$3000,15,FALSE))</f>
        <v/>
      </c>
      <c r="AC1489" s="33" t="str">
        <f t="shared" si="214"/>
        <v/>
      </c>
      <c r="AD1489" s="33" t="str">
        <f>IF(S1489="","",VLOOKUP(S1489,海关监管条件!$A$1:$B$3000,2,FALSE))</f>
        <v/>
      </c>
    </row>
    <row r="1490" spans="7:30">
      <c r="G1490" s="17" t="str">
        <f t="shared" si="215"/>
        <v/>
      </c>
      <c r="H1490" s="18" t="str">
        <f>IF(G1490="","",VLOOKUP(G1490,WMS!$E$3:$Q$3000,7,FALSE))</f>
        <v/>
      </c>
      <c r="I1490" s="18" t="str">
        <f>IF(G1490="","",VLOOKUP(G1490,WMS!$E$3:$Q$3000,8,FALSE))</f>
        <v/>
      </c>
      <c r="J1490" s="18" t="str">
        <f>IF(G1490="","",VLOOKUP(G1490,WMS!$E$3:$Q$3000,13,FALSE))</f>
        <v/>
      </c>
      <c r="K1490" s="26" t="str">
        <f t="shared" si="216"/>
        <v/>
      </c>
      <c r="M1490" s="27" t="str">
        <f>IF(G1490="","",VLOOKUP(G1490,WMS!$E$3:$U$3000,7,0)*L1490)</f>
        <v/>
      </c>
      <c r="N1490" s="28" t="str">
        <f>IF(G1490="","",VLOOKUP(G1490,WMS!$E$3:$U$3000,17,0))</f>
        <v/>
      </c>
      <c r="O1490" s="29" t="str">
        <f t="shared" si="210"/>
        <v/>
      </c>
      <c r="P1490" s="29" t="str">
        <f t="shared" si="211"/>
        <v/>
      </c>
      <c r="Q1490" s="26" t="str">
        <f>IF(G1490="","",VLOOKUP(G1490,WMS!$E$3:$G$3000,2,FALSE))</f>
        <v/>
      </c>
      <c r="R1490" s="26" t="str">
        <f>IF(G1490="","",VLOOKUP(G1490,WMS!$E$3:$G$3000,3,FALSE))</f>
        <v/>
      </c>
      <c r="S1490" s="17" t="str">
        <f>IF(R1490="","",VLOOKUP(R1490,CUSTOMS!$E$3:$N$2548,2,FALSE))</f>
        <v/>
      </c>
      <c r="T1490" s="17" t="str">
        <f>IF(R1490="","",VLOOKUP(R1490,CUSTOMS!$E$3:$N$2548,3,FALSE))</f>
        <v/>
      </c>
      <c r="U1490" s="18" t="str">
        <f t="shared" si="212"/>
        <v/>
      </c>
      <c r="V1490" s="18" t="str">
        <f>IF(R1490="","",VLOOKUP(R1490,CUSTOMS!$E$3:$N$2548,5,FALSE))</f>
        <v/>
      </c>
      <c r="W1490" s="33" t="str">
        <f>IF(R1490="","",VLOOKUP(R1490,CUSTOMS!$E$3:$N$2548,6,FALSE))</f>
        <v/>
      </c>
      <c r="X1490" s="33" t="str">
        <f t="shared" si="213"/>
        <v/>
      </c>
      <c r="Y1490" s="18" t="str">
        <f>IF(R1490="","",VLOOKUP(R1490,CUSTOMS!$E$3:$N$2548,8,FALSE))</f>
        <v/>
      </c>
      <c r="Z1490" s="18" t="str">
        <f>IF(R1490="","",VLOOKUP(R1490,CUSTOMS!$E$3:$N$2548,9,FALSE))</f>
        <v/>
      </c>
      <c r="AA1490" s="18" t="str">
        <f>IF(R1490="","",VLOOKUP(R1490,CUSTOMS!$E$3:$N$2548,10,FALSE))</f>
        <v/>
      </c>
      <c r="AB1490" s="33" t="str">
        <f>IF(R1490="","",VLOOKUP(G1490,WMS!$E$3:$T$3000,15,FALSE))</f>
        <v/>
      </c>
      <c r="AC1490" s="33" t="str">
        <f t="shared" si="214"/>
        <v/>
      </c>
      <c r="AD1490" s="33" t="str">
        <f>IF(S1490="","",VLOOKUP(S1490,海关监管条件!$A$1:$B$3000,2,FALSE))</f>
        <v/>
      </c>
    </row>
    <row r="1491" spans="7:30">
      <c r="G1491" s="17" t="str">
        <f t="shared" si="215"/>
        <v/>
      </c>
      <c r="H1491" s="18" t="str">
        <f>IF(G1491="","",VLOOKUP(G1491,WMS!$E$3:$Q$3000,7,FALSE))</f>
        <v/>
      </c>
      <c r="I1491" s="18" t="str">
        <f>IF(G1491="","",VLOOKUP(G1491,WMS!$E$3:$Q$3000,8,FALSE))</f>
        <v/>
      </c>
      <c r="J1491" s="18" t="str">
        <f>IF(G1491="","",VLOOKUP(G1491,WMS!$E$3:$Q$3000,13,FALSE))</f>
        <v/>
      </c>
      <c r="K1491" s="26" t="str">
        <f t="shared" si="216"/>
        <v/>
      </c>
      <c r="M1491" s="27" t="str">
        <f>IF(G1491="","",VLOOKUP(G1491,WMS!$E$3:$U$3000,7,0)*L1491)</f>
        <v/>
      </c>
      <c r="N1491" s="28" t="str">
        <f>IF(G1491="","",VLOOKUP(G1491,WMS!$E$3:$U$3000,17,0))</f>
        <v/>
      </c>
      <c r="O1491" s="29" t="str">
        <f t="shared" si="210"/>
        <v/>
      </c>
      <c r="P1491" s="29" t="str">
        <f t="shared" si="211"/>
        <v/>
      </c>
      <c r="Q1491" s="26" t="str">
        <f>IF(G1491="","",VLOOKUP(G1491,WMS!$E$3:$G$3000,2,FALSE))</f>
        <v/>
      </c>
      <c r="R1491" s="26" t="str">
        <f>IF(G1491="","",VLOOKUP(G1491,WMS!$E$3:$G$3000,3,FALSE))</f>
        <v/>
      </c>
      <c r="S1491" s="17" t="str">
        <f>IF(R1491="","",VLOOKUP(R1491,CUSTOMS!$E$3:$N$2548,2,FALSE))</f>
        <v/>
      </c>
      <c r="T1491" s="17" t="str">
        <f>IF(R1491="","",VLOOKUP(R1491,CUSTOMS!$E$3:$N$2548,3,FALSE))</f>
        <v/>
      </c>
      <c r="U1491" s="18" t="str">
        <f t="shared" si="212"/>
        <v/>
      </c>
      <c r="V1491" s="18" t="str">
        <f>IF(R1491="","",VLOOKUP(R1491,CUSTOMS!$E$3:$N$2548,5,FALSE))</f>
        <v/>
      </c>
      <c r="W1491" s="33" t="str">
        <f>IF(R1491="","",VLOOKUP(R1491,CUSTOMS!$E$3:$N$2548,6,FALSE))</f>
        <v/>
      </c>
      <c r="X1491" s="33" t="str">
        <f t="shared" si="213"/>
        <v/>
      </c>
      <c r="Y1491" s="18" t="str">
        <f>IF(R1491="","",VLOOKUP(R1491,CUSTOMS!$E$3:$N$2548,8,FALSE))</f>
        <v/>
      </c>
      <c r="Z1491" s="18" t="str">
        <f>IF(R1491="","",VLOOKUP(R1491,CUSTOMS!$E$3:$N$2548,9,FALSE))</f>
        <v/>
      </c>
      <c r="AA1491" s="18" t="str">
        <f>IF(R1491="","",VLOOKUP(R1491,CUSTOMS!$E$3:$N$2548,10,FALSE))</f>
        <v/>
      </c>
      <c r="AB1491" s="33" t="str">
        <f>IF(R1491="","",VLOOKUP(G1491,WMS!$E$3:$T$3000,15,FALSE))</f>
        <v/>
      </c>
      <c r="AC1491" s="33" t="str">
        <f t="shared" si="214"/>
        <v/>
      </c>
      <c r="AD1491" s="33" t="str">
        <f>IF(S1491="","",VLOOKUP(S1491,海关监管条件!$A$1:$B$3000,2,FALSE))</f>
        <v/>
      </c>
    </row>
    <row r="1492" spans="7:30">
      <c r="G1492" s="17" t="str">
        <f t="shared" si="215"/>
        <v/>
      </c>
      <c r="H1492" s="18" t="str">
        <f>IF(G1492="","",VLOOKUP(G1492,WMS!$E$3:$Q$3000,7,FALSE))</f>
        <v/>
      </c>
      <c r="I1492" s="18" t="str">
        <f>IF(G1492="","",VLOOKUP(G1492,WMS!$E$3:$Q$3000,8,FALSE))</f>
        <v/>
      </c>
      <c r="J1492" s="18" t="str">
        <f>IF(G1492="","",VLOOKUP(G1492,WMS!$E$3:$Q$3000,13,FALSE))</f>
        <v/>
      </c>
      <c r="K1492" s="26" t="str">
        <f t="shared" si="216"/>
        <v/>
      </c>
      <c r="M1492" s="27" t="str">
        <f>IF(G1492="","",VLOOKUP(G1492,WMS!$E$3:$U$3000,7,0)*L1492)</f>
        <v/>
      </c>
      <c r="N1492" s="28" t="str">
        <f>IF(G1492="","",VLOOKUP(G1492,WMS!$E$3:$U$3000,17,0))</f>
        <v/>
      </c>
      <c r="O1492" s="29" t="str">
        <f t="shared" si="210"/>
        <v/>
      </c>
      <c r="P1492" s="29" t="str">
        <f t="shared" si="211"/>
        <v/>
      </c>
      <c r="Q1492" s="26" t="str">
        <f>IF(G1492="","",VLOOKUP(G1492,WMS!$E$3:$G$3000,2,FALSE))</f>
        <v/>
      </c>
      <c r="R1492" s="26" t="str">
        <f>IF(G1492="","",VLOOKUP(G1492,WMS!$E$3:$G$3000,3,FALSE))</f>
        <v/>
      </c>
      <c r="S1492" s="17" t="str">
        <f>IF(R1492="","",VLOOKUP(R1492,CUSTOMS!$E$3:$N$2548,2,FALSE))</f>
        <v/>
      </c>
      <c r="T1492" s="17" t="str">
        <f>IF(R1492="","",VLOOKUP(R1492,CUSTOMS!$E$3:$N$2548,3,FALSE))</f>
        <v/>
      </c>
      <c r="U1492" s="18" t="str">
        <f t="shared" si="212"/>
        <v/>
      </c>
      <c r="V1492" s="18" t="str">
        <f>IF(R1492="","",VLOOKUP(R1492,CUSTOMS!$E$3:$N$2548,5,FALSE))</f>
        <v/>
      </c>
      <c r="W1492" s="33" t="str">
        <f>IF(R1492="","",VLOOKUP(R1492,CUSTOMS!$E$3:$N$2548,6,FALSE))</f>
        <v/>
      </c>
      <c r="X1492" s="33" t="str">
        <f t="shared" si="213"/>
        <v/>
      </c>
      <c r="Y1492" s="18" t="str">
        <f>IF(R1492="","",VLOOKUP(R1492,CUSTOMS!$E$3:$N$2548,8,FALSE))</f>
        <v/>
      </c>
      <c r="Z1492" s="18" t="str">
        <f>IF(R1492="","",VLOOKUP(R1492,CUSTOMS!$E$3:$N$2548,9,FALSE))</f>
        <v/>
      </c>
      <c r="AA1492" s="18" t="str">
        <f>IF(R1492="","",VLOOKUP(R1492,CUSTOMS!$E$3:$N$2548,10,FALSE))</f>
        <v/>
      </c>
      <c r="AB1492" s="33" t="str">
        <f>IF(R1492="","",VLOOKUP(G1492,WMS!$E$3:$T$3000,15,FALSE))</f>
        <v/>
      </c>
      <c r="AC1492" s="33" t="str">
        <f t="shared" si="214"/>
        <v/>
      </c>
      <c r="AD1492" s="33" t="str">
        <f>IF(S1492="","",VLOOKUP(S1492,海关监管条件!$A$1:$B$3000,2,FALSE))</f>
        <v/>
      </c>
    </row>
    <row r="1493" spans="7:30">
      <c r="G1493" s="17" t="str">
        <f t="shared" si="215"/>
        <v/>
      </c>
      <c r="H1493" s="18" t="str">
        <f>IF(G1493="","",VLOOKUP(G1493,WMS!$E$3:$Q$3000,7,FALSE))</f>
        <v/>
      </c>
      <c r="I1493" s="18" t="str">
        <f>IF(G1493="","",VLOOKUP(G1493,WMS!$E$3:$Q$3000,8,FALSE))</f>
        <v/>
      </c>
      <c r="J1493" s="18" t="str">
        <f>IF(G1493="","",VLOOKUP(G1493,WMS!$E$3:$Q$3000,13,FALSE))</f>
        <v/>
      </c>
      <c r="K1493" s="26" t="str">
        <f t="shared" si="216"/>
        <v/>
      </c>
      <c r="M1493" s="27" t="str">
        <f>IF(G1493="","",VLOOKUP(G1493,WMS!$E$3:$U$3000,7,0)*L1493)</f>
        <v/>
      </c>
      <c r="N1493" s="28" t="str">
        <f>IF(G1493="","",VLOOKUP(G1493,WMS!$E$3:$U$3000,17,0))</f>
        <v/>
      </c>
      <c r="O1493" s="29" t="str">
        <f t="shared" si="210"/>
        <v/>
      </c>
      <c r="P1493" s="29" t="str">
        <f t="shared" si="211"/>
        <v/>
      </c>
      <c r="Q1493" s="26" t="str">
        <f>IF(G1493="","",VLOOKUP(G1493,WMS!$E$3:$G$3000,2,FALSE))</f>
        <v/>
      </c>
      <c r="R1493" s="26" t="str">
        <f>IF(G1493="","",VLOOKUP(G1493,WMS!$E$3:$G$3000,3,FALSE))</f>
        <v/>
      </c>
      <c r="S1493" s="17" t="str">
        <f>IF(R1493="","",VLOOKUP(R1493,CUSTOMS!$E$3:$N$2548,2,FALSE))</f>
        <v/>
      </c>
      <c r="T1493" s="17" t="str">
        <f>IF(R1493="","",VLOOKUP(R1493,CUSTOMS!$E$3:$N$2548,3,FALSE))</f>
        <v/>
      </c>
      <c r="U1493" s="18" t="str">
        <f t="shared" si="212"/>
        <v/>
      </c>
      <c r="V1493" s="18" t="str">
        <f>IF(R1493="","",VLOOKUP(R1493,CUSTOMS!$E$3:$N$2548,5,FALSE))</f>
        <v/>
      </c>
      <c r="W1493" s="33" t="str">
        <f>IF(R1493="","",VLOOKUP(R1493,CUSTOMS!$E$3:$N$2548,6,FALSE))</f>
        <v/>
      </c>
      <c r="X1493" s="33" t="str">
        <f t="shared" si="213"/>
        <v/>
      </c>
      <c r="Y1493" s="18" t="str">
        <f>IF(R1493="","",VLOOKUP(R1493,CUSTOMS!$E$3:$N$2548,8,FALSE))</f>
        <v/>
      </c>
      <c r="Z1493" s="18" t="str">
        <f>IF(R1493="","",VLOOKUP(R1493,CUSTOMS!$E$3:$N$2548,9,FALSE))</f>
        <v/>
      </c>
      <c r="AA1493" s="18" t="str">
        <f>IF(R1493="","",VLOOKUP(R1493,CUSTOMS!$E$3:$N$2548,10,FALSE))</f>
        <v/>
      </c>
      <c r="AB1493" s="33" t="str">
        <f>IF(R1493="","",VLOOKUP(G1493,WMS!$E$3:$T$3000,15,FALSE))</f>
        <v/>
      </c>
      <c r="AC1493" s="33" t="str">
        <f t="shared" si="214"/>
        <v/>
      </c>
      <c r="AD1493" s="33" t="str">
        <f>IF(S1493="","",VLOOKUP(S1493,海关监管条件!$A$1:$B$3000,2,FALSE))</f>
        <v/>
      </c>
    </row>
    <row r="1494" spans="7:30">
      <c r="G1494" s="17" t="str">
        <f t="shared" si="215"/>
        <v/>
      </c>
      <c r="H1494" s="18" t="str">
        <f>IF(G1494="","",VLOOKUP(G1494,WMS!$E$3:$Q$3000,7,FALSE))</f>
        <v/>
      </c>
      <c r="I1494" s="18" t="str">
        <f>IF(G1494="","",VLOOKUP(G1494,WMS!$E$3:$Q$3000,8,FALSE))</f>
        <v/>
      </c>
      <c r="J1494" s="18" t="str">
        <f>IF(G1494="","",VLOOKUP(G1494,WMS!$E$3:$Q$3000,13,FALSE))</f>
        <v/>
      </c>
      <c r="K1494" s="26" t="str">
        <f t="shared" si="216"/>
        <v/>
      </c>
      <c r="M1494" s="27" t="str">
        <f>IF(G1494="","",VLOOKUP(G1494,WMS!$E$3:$U$3000,7,0)*L1494)</f>
        <v/>
      </c>
      <c r="N1494" s="28" t="str">
        <f>IF(G1494="","",VLOOKUP(G1494,WMS!$E$3:$U$3000,17,0))</f>
        <v/>
      </c>
      <c r="O1494" s="29" t="str">
        <f t="shared" ref="O1494:O1500" si="217">IF(L1494="","",I1494*L1494)</f>
        <v/>
      </c>
      <c r="P1494" s="29" t="str">
        <f t="shared" ref="P1494:P1500" si="218">IF(L1494="","",J1494*L1494)</f>
        <v/>
      </c>
      <c r="Q1494" s="26" t="str">
        <f>IF(G1494="","",VLOOKUP(G1494,WMS!$E$3:$G$3000,2,FALSE))</f>
        <v/>
      </c>
      <c r="R1494" s="26" t="str">
        <f>IF(G1494="","",VLOOKUP(G1494,WMS!$E$3:$G$3000,3,FALSE))</f>
        <v/>
      </c>
      <c r="S1494" s="17" t="str">
        <f>IF(R1494="","",VLOOKUP(R1494,CUSTOMS!$E$3:$N$2548,2,FALSE))</f>
        <v/>
      </c>
      <c r="T1494" s="17" t="str">
        <f>IF(R1494="","",VLOOKUP(R1494,CUSTOMS!$E$3:$N$2548,3,FALSE))</f>
        <v/>
      </c>
      <c r="U1494" s="18" t="str">
        <f t="shared" ref="U1494:U1500" si="219">IF(V1494="","",IF(V1494="千克",M1494*AB1494,M1494))</f>
        <v/>
      </c>
      <c r="V1494" s="18" t="str">
        <f>IF(R1494="","",VLOOKUP(R1494,CUSTOMS!$E$3:$N$2548,5,FALSE))</f>
        <v/>
      </c>
      <c r="W1494" s="33" t="str">
        <f>IF(R1494="","",VLOOKUP(R1494,CUSTOMS!$E$3:$N$2548,6,FALSE))</f>
        <v/>
      </c>
      <c r="X1494" s="33" t="str">
        <f t="shared" ref="X1494:X1500" si="220">IF(W1494="","",U1494*W1494)</f>
        <v/>
      </c>
      <c r="Y1494" s="18" t="str">
        <f>IF(R1494="","",VLOOKUP(R1494,CUSTOMS!$E$3:$N$2548,8,FALSE))</f>
        <v/>
      </c>
      <c r="Z1494" s="18" t="str">
        <f>IF(R1494="","",VLOOKUP(R1494,CUSTOMS!$E$3:$N$2548,9,FALSE))</f>
        <v/>
      </c>
      <c r="AA1494" s="18" t="str">
        <f>IF(R1494="","",VLOOKUP(R1494,CUSTOMS!$E$3:$N$2548,10,FALSE))</f>
        <v/>
      </c>
      <c r="AB1494" s="33" t="str">
        <f>IF(R1494="","",VLOOKUP(G1494,WMS!$E$3:$T$3000,15,FALSE))</f>
        <v/>
      </c>
      <c r="AC1494" s="33" t="str">
        <f t="shared" ref="AC1494:AC1500" si="221">IF(AB1494="","",M1494*AB1494)</f>
        <v/>
      </c>
      <c r="AD1494" s="33" t="str">
        <f>IF(S1494="","",VLOOKUP(S1494,海关监管条件!$A$1:$B$3000,2,FALSE))</f>
        <v/>
      </c>
    </row>
    <row r="1495" spans="7:30">
      <c r="G1495" s="17" t="str">
        <f t="shared" si="215"/>
        <v/>
      </c>
      <c r="H1495" s="18" t="str">
        <f>IF(G1495="","",VLOOKUP(G1495,WMS!$E$3:$Q$3000,7,FALSE))</f>
        <v/>
      </c>
      <c r="I1495" s="18" t="str">
        <f>IF(G1495="","",VLOOKUP(G1495,WMS!$E$3:$Q$3000,8,FALSE))</f>
        <v/>
      </c>
      <c r="J1495" s="18" t="str">
        <f>IF(G1495="","",VLOOKUP(G1495,WMS!$E$3:$Q$3000,13,FALSE))</f>
        <v/>
      </c>
      <c r="K1495" s="26" t="str">
        <f t="shared" si="216"/>
        <v/>
      </c>
      <c r="M1495" s="27" t="str">
        <f>IF(G1495="","",VLOOKUP(G1495,WMS!$E$3:$U$3000,7,0)*L1495)</f>
        <v/>
      </c>
      <c r="N1495" s="28" t="str">
        <f>IF(G1495="","",VLOOKUP(G1495,WMS!$E$3:$U$3000,17,0))</f>
        <v/>
      </c>
      <c r="O1495" s="29" t="str">
        <f t="shared" si="217"/>
        <v/>
      </c>
      <c r="P1495" s="29" t="str">
        <f t="shared" si="218"/>
        <v/>
      </c>
      <c r="Q1495" s="26" t="str">
        <f>IF(G1495="","",VLOOKUP(G1495,WMS!$E$3:$G$3000,2,FALSE))</f>
        <v/>
      </c>
      <c r="R1495" s="26" t="str">
        <f>IF(G1495="","",VLOOKUP(G1495,WMS!$E$3:$G$3000,3,FALSE))</f>
        <v/>
      </c>
      <c r="S1495" s="17" t="str">
        <f>IF(R1495="","",VLOOKUP(R1495,CUSTOMS!$E$3:$N$2548,2,FALSE))</f>
        <v/>
      </c>
      <c r="T1495" s="17" t="str">
        <f>IF(R1495="","",VLOOKUP(R1495,CUSTOMS!$E$3:$N$2548,3,FALSE))</f>
        <v/>
      </c>
      <c r="U1495" s="18" t="str">
        <f t="shared" si="219"/>
        <v/>
      </c>
      <c r="V1495" s="18" t="str">
        <f>IF(R1495="","",VLOOKUP(R1495,CUSTOMS!$E$3:$N$2548,5,FALSE))</f>
        <v/>
      </c>
      <c r="W1495" s="33" t="str">
        <f>IF(R1495="","",VLOOKUP(R1495,CUSTOMS!$E$3:$N$2548,6,FALSE))</f>
        <v/>
      </c>
      <c r="X1495" s="33" t="str">
        <f t="shared" si="220"/>
        <v/>
      </c>
      <c r="Y1495" s="18" t="str">
        <f>IF(R1495="","",VLOOKUP(R1495,CUSTOMS!$E$3:$N$2548,8,FALSE))</f>
        <v/>
      </c>
      <c r="Z1495" s="18" t="str">
        <f>IF(R1495="","",VLOOKUP(R1495,CUSTOMS!$E$3:$N$2548,9,FALSE))</f>
        <v/>
      </c>
      <c r="AA1495" s="18" t="str">
        <f>IF(R1495="","",VLOOKUP(R1495,CUSTOMS!$E$3:$N$2548,10,FALSE))</f>
        <v/>
      </c>
      <c r="AB1495" s="33" t="str">
        <f>IF(R1495="","",VLOOKUP(G1495,WMS!$E$3:$T$3000,15,FALSE))</f>
        <v/>
      </c>
      <c r="AC1495" s="33" t="str">
        <f t="shared" si="221"/>
        <v/>
      </c>
      <c r="AD1495" s="33" t="str">
        <f>IF(S1495="","",VLOOKUP(S1495,海关监管条件!$A$1:$B$3000,2,FALSE))</f>
        <v/>
      </c>
    </row>
    <row r="1496" spans="7:30">
      <c r="G1496" s="17" t="str">
        <f t="shared" si="215"/>
        <v/>
      </c>
      <c r="H1496" s="18" t="str">
        <f>IF(G1496="","",VLOOKUP(G1496,WMS!$E$3:$Q$3000,7,FALSE))</f>
        <v/>
      </c>
      <c r="I1496" s="18" t="str">
        <f>IF(G1496="","",VLOOKUP(G1496,WMS!$E$3:$Q$3000,8,FALSE))</f>
        <v/>
      </c>
      <c r="J1496" s="18" t="str">
        <f>IF(G1496="","",VLOOKUP(G1496,WMS!$E$3:$Q$3000,13,FALSE))</f>
        <v/>
      </c>
      <c r="K1496" s="26" t="str">
        <f t="shared" si="216"/>
        <v/>
      </c>
      <c r="M1496" s="27" t="str">
        <f>IF(G1496="","",VLOOKUP(G1496,WMS!$E$3:$U$3000,7,0)*L1496)</f>
        <v/>
      </c>
      <c r="N1496" s="28" t="str">
        <f>IF(G1496="","",VLOOKUP(G1496,WMS!$E$3:$U$3000,17,0))</f>
        <v/>
      </c>
      <c r="O1496" s="29" t="str">
        <f t="shared" si="217"/>
        <v/>
      </c>
      <c r="P1496" s="29" t="str">
        <f t="shared" si="218"/>
        <v/>
      </c>
      <c r="Q1496" s="26" t="str">
        <f>IF(G1496="","",VLOOKUP(G1496,WMS!$E$3:$G$3000,2,FALSE))</f>
        <v/>
      </c>
      <c r="R1496" s="26" t="str">
        <f>IF(G1496="","",VLOOKUP(G1496,WMS!$E$3:$G$3000,3,FALSE))</f>
        <v/>
      </c>
      <c r="S1496" s="17" t="str">
        <f>IF(R1496="","",VLOOKUP(R1496,CUSTOMS!$E$3:$N$2548,2,FALSE))</f>
        <v/>
      </c>
      <c r="T1496" s="17" t="str">
        <f>IF(R1496="","",VLOOKUP(R1496,CUSTOMS!$E$3:$N$2548,3,FALSE))</f>
        <v/>
      </c>
      <c r="U1496" s="18" t="str">
        <f t="shared" si="219"/>
        <v/>
      </c>
      <c r="V1496" s="18" t="str">
        <f>IF(R1496="","",VLOOKUP(R1496,CUSTOMS!$E$3:$N$2548,5,FALSE))</f>
        <v/>
      </c>
      <c r="W1496" s="33" t="str">
        <f>IF(R1496="","",VLOOKUP(R1496,CUSTOMS!$E$3:$N$2548,6,FALSE))</f>
        <v/>
      </c>
      <c r="X1496" s="33" t="str">
        <f t="shared" si="220"/>
        <v/>
      </c>
      <c r="Y1496" s="18" t="str">
        <f>IF(R1496="","",VLOOKUP(R1496,CUSTOMS!$E$3:$N$2548,8,FALSE))</f>
        <v/>
      </c>
      <c r="Z1496" s="18" t="str">
        <f>IF(R1496="","",VLOOKUP(R1496,CUSTOMS!$E$3:$N$2548,9,FALSE))</f>
        <v/>
      </c>
      <c r="AA1496" s="18" t="str">
        <f>IF(R1496="","",VLOOKUP(R1496,CUSTOMS!$E$3:$N$2548,10,FALSE))</f>
        <v/>
      </c>
      <c r="AB1496" s="33" t="str">
        <f>IF(R1496="","",VLOOKUP(G1496,WMS!$E$3:$T$3000,15,FALSE))</f>
        <v/>
      </c>
      <c r="AC1496" s="33" t="str">
        <f t="shared" si="221"/>
        <v/>
      </c>
      <c r="AD1496" s="33" t="str">
        <f>IF(S1496="","",VLOOKUP(S1496,海关监管条件!$A$1:$B$3000,2,FALSE))</f>
        <v/>
      </c>
    </row>
    <row r="1497" spans="7:30">
      <c r="G1497" s="17" t="str">
        <f t="shared" si="215"/>
        <v/>
      </c>
      <c r="H1497" s="18" t="str">
        <f>IF(G1497="","",VLOOKUP(G1497,WMS!$E$3:$Q$3000,7,FALSE))</f>
        <v/>
      </c>
      <c r="I1497" s="18" t="str">
        <f>IF(G1497="","",VLOOKUP(G1497,WMS!$E$3:$Q$3000,8,FALSE))</f>
        <v/>
      </c>
      <c r="J1497" s="18" t="str">
        <f>IF(G1497="","",VLOOKUP(G1497,WMS!$E$3:$Q$3000,13,FALSE))</f>
        <v/>
      </c>
      <c r="K1497" s="26" t="str">
        <f t="shared" si="216"/>
        <v/>
      </c>
      <c r="M1497" s="27" t="str">
        <f>IF(G1497="","",VLOOKUP(G1497,WMS!$E$3:$U$3000,7,0)*L1497)</f>
        <v/>
      </c>
      <c r="N1497" s="28" t="str">
        <f>IF(G1497="","",VLOOKUP(G1497,WMS!$E$3:$U$3000,17,0))</f>
        <v/>
      </c>
      <c r="O1497" s="29" t="str">
        <f t="shared" si="217"/>
        <v/>
      </c>
      <c r="P1497" s="29" t="str">
        <f t="shared" si="218"/>
        <v/>
      </c>
      <c r="Q1497" s="26" t="str">
        <f>IF(G1497="","",VLOOKUP(G1497,WMS!$E$3:$G$3000,2,FALSE))</f>
        <v/>
      </c>
      <c r="R1497" s="26" t="str">
        <f>IF(G1497="","",VLOOKUP(G1497,WMS!$E$3:$G$3000,3,FALSE))</f>
        <v/>
      </c>
      <c r="S1497" s="17" t="str">
        <f>IF(R1497="","",VLOOKUP(R1497,CUSTOMS!$E$3:$N$2548,2,FALSE))</f>
        <v/>
      </c>
      <c r="T1497" s="17" t="str">
        <f>IF(R1497="","",VLOOKUP(R1497,CUSTOMS!$E$3:$N$2548,3,FALSE))</f>
        <v/>
      </c>
      <c r="U1497" s="18" t="str">
        <f t="shared" si="219"/>
        <v/>
      </c>
      <c r="V1497" s="18" t="str">
        <f>IF(R1497="","",VLOOKUP(R1497,CUSTOMS!$E$3:$N$2548,5,FALSE))</f>
        <v/>
      </c>
      <c r="W1497" s="33" t="str">
        <f>IF(R1497="","",VLOOKUP(R1497,CUSTOMS!$E$3:$N$2548,6,FALSE))</f>
        <v/>
      </c>
      <c r="X1497" s="33" t="str">
        <f t="shared" si="220"/>
        <v/>
      </c>
      <c r="Y1497" s="18" t="str">
        <f>IF(R1497="","",VLOOKUP(R1497,CUSTOMS!$E$3:$N$2548,8,FALSE))</f>
        <v/>
      </c>
      <c r="Z1497" s="18" t="str">
        <f>IF(R1497="","",VLOOKUP(R1497,CUSTOMS!$E$3:$N$2548,9,FALSE))</f>
        <v/>
      </c>
      <c r="AA1497" s="18" t="str">
        <f>IF(R1497="","",VLOOKUP(R1497,CUSTOMS!$E$3:$N$2548,10,FALSE))</f>
        <v/>
      </c>
      <c r="AB1497" s="33" t="str">
        <f>IF(R1497="","",VLOOKUP(G1497,WMS!$E$3:$T$3000,15,FALSE))</f>
        <v/>
      </c>
      <c r="AC1497" s="33" t="str">
        <f t="shared" si="221"/>
        <v/>
      </c>
      <c r="AD1497" s="33" t="str">
        <f>IF(S1497="","",VLOOKUP(S1497,海关监管条件!$A$1:$B$3000,2,FALSE))</f>
        <v/>
      </c>
    </row>
    <row r="1498" spans="7:30">
      <c r="G1498" s="17" t="str">
        <f t="shared" si="215"/>
        <v/>
      </c>
      <c r="H1498" s="18" t="str">
        <f>IF(G1498="","",VLOOKUP(G1498,WMS!$E$3:$Q$3000,7,FALSE))</f>
        <v/>
      </c>
      <c r="I1498" s="18" t="str">
        <f>IF(G1498="","",VLOOKUP(G1498,WMS!$E$3:$Q$3000,8,FALSE))</f>
        <v/>
      </c>
      <c r="J1498" s="18" t="str">
        <f>IF(G1498="","",VLOOKUP(G1498,WMS!$E$3:$Q$3000,13,FALSE))</f>
        <v/>
      </c>
      <c r="K1498" s="26" t="str">
        <f t="shared" si="216"/>
        <v/>
      </c>
      <c r="M1498" s="27" t="str">
        <f>IF(G1498="","",VLOOKUP(G1498,WMS!$E$3:$U$3000,7,0)*L1498)</f>
        <v/>
      </c>
      <c r="N1498" s="28" t="str">
        <f>IF(G1498="","",VLOOKUP(G1498,WMS!$E$3:$U$3000,17,0))</f>
        <v/>
      </c>
      <c r="O1498" s="29" t="str">
        <f t="shared" si="217"/>
        <v/>
      </c>
      <c r="P1498" s="29" t="str">
        <f t="shared" si="218"/>
        <v/>
      </c>
      <c r="Q1498" s="26" t="str">
        <f>IF(G1498="","",VLOOKUP(G1498,WMS!$E$3:$G$3000,2,FALSE))</f>
        <v/>
      </c>
      <c r="R1498" s="26" t="str">
        <f>IF(G1498="","",VLOOKUP(G1498,WMS!$E$3:$G$3000,3,FALSE))</f>
        <v/>
      </c>
      <c r="S1498" s="17" t="str">
        <f>IF(R1498="","",VLOOKUP(R1498,CUSTOMS!$E$3:$N$2548,2,FALSE))</f>
        <v/>
      </c>
      <c r="T1498" s="17" t="str">
        <f>IF(R1498="","",VLOOKUP(R1498,CUSTOMS!$E$3:$N$2548,3,FALSE))</f>
        <v/>
      </c>
      <c r="U1498" s="18" t="str">
        <f t="shared" si="219"/>
        <v/>
      </c>
      <c r="V1498" s="18" t="str">
        <f>IF(R1498="","",VLOOKUP(R1498,CUSTOMS!$E$3:$N$2548,5,FALSE))</f>
        <v/>
      </c>
      <c r="W1498" s="33" t="str">
        <f>IF(R1498="","",VLOOKUP(R1498,CUSTOMS!$E$3:$N$2548,6,FALSE))</f>
        <v/>
      </c>
      <c r="X1498" s="33" t="str">
        <f t="shared" si="220"/>
        <v/>
      </c>
      <c r="Y1498" s="18" t="str">
        <f>IF(R1498="","",VLOOKUP(R1498,CUSTOMS!$E$3:$N$2548,8,FALSE))</f>
        <v/>
      </c>
      <c r="Z1498" s="18" t="str">
        <f>IF(R1498="","",VLOOKUP(R1498,CUSTOMS!$E$3:$N$2548,9,FALSE))</f>
        <v/>
      </c>
      <c r="AA1498" s="18" t="str">
        <f>IF(R1498="","",VLOOKUP(R1498,CUSTOMS!$E$3:$N$2548,10,FALSE))</f>
        <v/>
      </c>
      <c r="AB1498" s="33" t="str">
        <f>IF(R1498="","",VLOOKUP(G1498,WMS!$E$3:$T$3000,15,FALSE))</f>
        <v/>
      </c>
      <c r="AC1498" s="33" t="str">
        <f t="shared" si="221"/>
        <v/>
      </c>
      <c r="AD1498" s="33" t="str">
        <f>IF(S1498="","",VLOOKUP(S1498,海关监管条件!$A$1:$B$3000,2,FALSE))</f>
        <v/>
      </c>
    </row>
    <row r="1499" spans="7:30">
      <c r="G1499" s="17" t="str">
        <f t="shared" si="215"/>
        <v/>
      </c>
      <c r="H1499" s="18" t="str">
        <f>IF(G1499="","",VLOOKUP(G1499,WMS!$E$3:$Q$3000,7,FALSE))</f>
        <v/>
      </c>
      <c r="I1499" s="18" t="str">
        <f>IF(G1499="","",VLOOKUP(G1499,WMS!$E$3:$Q$3000,8,FALSE))</f>
        <v/>
      </c>
      <c r="J1499" s="18" t="str">
        <f>IF(G1499="","",VLOOKUP(G1499,WMS!$E$3:$Q$3000,13,FALSE))</f>
        <v/>
      </c>
      <c r="K1499" s="26" t="str">
        <f t="shared" si="216"/>
        <v/>
      </c>
      <c r="M1499" s="27" t="str">
        <f>IF(G1499="","",VLOOKUP(G1499,WMS!$E$3:$U$3000,7,0)*L1499)</f>
        <v/>
      </c>
      <c r="N1499" s="28" t="str">
        <f>IF(G1499="","",VLOOKUP(G1499,WMS!$E$3:$U$3000,17,0))</f>
        <v/>
      </c>
      <c r="O1499" s="29" t="str">
        <f t="shared" si="217"/>
        <v/>
      </c>
      <c r="P1499" s="29" t="str">
        <f t="shared" si="218"/>
        <v/>
      </c>
      <c r="Q1499" s="26" t="str">
        <f>IF(G1499="","",VLOOKUP(G1499,WMS!$E$3:$G$3000,2,FALSE))</f>
        <v/>
      </c>
      <c r="R1499" s="26" t="str">
        <f>IF(G1499="","",VLOOKUP(G1499,WMS!$E$3:$G$3000,3,FALSE))</f>
        <v/>
      </c>
      <c r="S1499" s="17" t="str">
        <f>IF(R1499="","",VLOOKUP(R1499,CUSTOMS!$E$3:$N$2548,2,FALSE))</f>
        <v/>
      </c>
      <c r="T1499" s="17" t="str">
        <f>IF(R1499="","",VLOOKUP(R1499,CUSTOMS!$E$3:$N$2548,3,FALSE))</f>
        <v/>
      </c>
      <c r="U1499" s="18" t="str">
        <f t="shared" si="219"/>
        <v/>
      </c>
      <c r="V1499" s="18" t="str">
        <f>IF(R1499="","",VLOOKUP(R1499,CUSTOMS!$E$3:$N$2548,5,FALSE))</f>
        <v/>
      </c>
      <c r="W1499" s="33" t="str">
        <f>IF(R1499="","",VLOOKUP(R1499,CUSTOMS!$E$3:$N$2548,6,FALSE))</f>
        <v/>
      </c>
      <c r="X1499" s="33" t="str">
        <f t="shared" si="220"/>
        <v/>
      </c>
      <c r="Y1499" s="18" t="str">
        <f>IF(R1499="","",VLOOKUP(R1499,CUSTOMS!$E$3:$N$2548,8,FALSE))</f>
        <v/>
      </c>
      <c r="Z1499" s="18" t="str">
        <f>IF(R1499="","",VLOOKUP(R1499,CUSTOMS!$E$3:$N$2548,9,FALSE))</f>
        <v/>
      </c>
      <c r="AA1499" s="18" t="str">
        <f>IF(R1499="","",VLOOKUP(R1499,CUSTOMS!$E$3:$N$2548,10,FALSE))</f>
        <v/>
      </c>
      <c r="AB1499" s="33" t="str">
        <f>IF(R1499="","",VLOOKUP(G1499,WMS!$E$3:$T$3000,15,FALSE))</f>
        <v/>
      </c>
      <c r="AC1499" s="33" t="str">
        <f t="shared" si="221"/>
        <v/>
      </c>
      <c r="AD1499" s="33" t="str">
        <f>IF(S1499="","",VLOOKUP(S1499,海关监管条件!$A$1:$B$3000,2,FALSE))</f>
        <v/>
      </c>
    </row>
    <row r="1500" spans="7:30">
      <c r="G1500" s="17" t="str">
        <f t="shared" si="215"/>
        <v/>
      </c>
      <c r="H1500" s="18" t="str">
        <f>IF(G1500="","",VLOOKUP(G1500,WMS!$E$3:$Q$3000,7,FALSE))</f>
        <v/>
      </c>
      <c r="I1500" s="18" t="str">
        <f>IF(G1500="","",VLOOKUP(G1500,WMS!$E$3:$Q$3000,8,FALSE))</f>
        <v/>
      </c>
      <c r="J1500" s="18" t="str">
        <f>IF(G1500="","",VLOOKUP(G1500,WMS!$E$3:$Q$3000,13,FALSE))</f>
        <v/>
      </c>
      <c r="K1500" s="26" t="str">
        <f t="shared" si="216"/>
        <v/>
      </c>
      <c r="M1500" s="27" t="str">
        <f>IF(G1500="","",VLOOKUP(G1500,WMS!$E$3:$U$3000,7,0)*L1500)</f>
        <v/>
      </c>
      <c r="N1500" s="28" t="str">
        <f>IF(G1500="","",VLOOKUP(G1500,WMS!$E$3:$U$3000,17,0))</f>
        <v/>
      </c>
      <c r="O1500" s="29" t="str">
        <f t="shared" si="217"/>
        <v/>
      </c>
      <c r="P1500" s="29" t="str">
        <f t="shared" si="218"/>
        <v/>
      </c>
      <c r="Q1500" s="26" t="str">
        <f>IF(G1500="","",VLOOKUP(G1500,WMS!$E$3:$G$3000,2,FALSE))</f>
        <v/>
      </c>
      <c r="R1500" s="26" t="str">
        <f>IF(G1500="","",VLOOKUP(G1500,WMS!$E$3:$G$3000,3,FALSE))</f>
        <v/>
      </c>
      <c r="S1500" s="17" t="str">
        <f>IF(R1500="","",VLOOKUP(R1500,CUSTOMS!$E$3:$N$2548,2,FALSE))</f>
        <v/>
      </c>
      <c r="T1500" s="17" t="str">
        <f>IF(R1500="","",VLOOKUP(R1500,CUSTOMS!$E$3:$N$2548,3,FALSE))</f>
        <v/>
      </c>
      <c r="U1500" s="18" t="str">
        <f t="shared" si="219"/>
        <v/>
      </c>
      <c r="V1500" s="18" t="str">
        <f>IF(R1500="","",VLOOKUP(R1500,CUSTOMS!$E$3:$N$2548,5,FALSE))</f>
        <v/>
      </c>
      <c r="W1500" s="33" t="str">
        <f>IF(R1500="","",VLOOKUP(R1500,CUSTOMS!$E$3:$N$2548,6,FALSE))</f>
        <v/>
      </c>
      <c r="X1500" s="33" t="str">
        <f t="shared" si="220"/>
        <v/>
      </c>
      <c r="Y1500" s="18" t="str">
        <f>IF(R1500="","",VLOOKUP(R1500,CUSTOMS!$E$3:$N$2548,8,FALSE))</f>
        <v/>
      </c>
      <c r="Z1500" s="18" t="str">
        <f>IF(R1500="","",VLOOKUP(R1500,CUSTOMS!$E$3:$N$2548,9,FALSE))</f>
        <v/>
      </c>
      <c r="AA1500" s="18" t="str">
        <f>IF(R1500="","",VLOOKUP(R1500,CUSTOMS!$E$3:$N$2548,10,FALSE))</f>
        <v/>
      </c>
      <c r="AB1500" s="33" t="str">
        <f>IF(R1500="","",VLOOKUP(G1500,WMS!$E$3:$T$3000,15,FALSE))</f>
        <v/>
      </c>
      <c r="AC1500" s="33" t="str">
        <f t="shared" si="221"/>
        <v/>
      </c>
      <c r="AD1500" s="33" t="str">
        <f>IF(S1500="","",VLOOKUP(S1500,海关监管条件!$A$1:$B$3000,2,FALSE))</f>
        <v/>
      </c>
    </row>
  </sheetData>
  <sheetProtection formatCells="0" formatRows="0" insertRows="0" deleteRows="0" autoFilter="0" pivotTables="0"/>
  <autoFilter ref="A2:AE1500"/>
  <phoneticPr fontId="17" type="noConversion"/>
  <conditionalFormatting sqref="AD1:AD1048576">
    <cfRule type="containsText" dxfId="0" priority="1" operator="containsText" text="B">
      <formula>NOT(ISERROR(SEARCH("B",AD1)))</formula>
    </cfRule>
  </conditionalFormatting>
  <printOptions horizontalCentered="1"/>
  <pageMargins left="0.39305555555555599" right="0.39305555555555599" top="0.39305555555555599" bottom="0.39305555555555599" header="0.196527777777778" footer="0.196527777777778"/>
  <pageSetup paperSize="9" scale="31" fitToHeight="10" orientation="landscape"/>
  <headerFooter>
    <oddHeader>&amp;C&amp;A</oddHeader>
    <oddFooter>&amp;C第 &amp;P 页，共 &amp;N 页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3</vt:i4>
      </vt:variant>
    </vt:vector>
  </HeadingPairs>
  <TitlesOfParts>
    <vt:vector size="7" baseType="lpstr">
      <vt:lpstr>海关监管条件</vt:lpstr>
      <vt:lpstr>CUSTOMS</vt:lpstr>
      <vt:lpstr>WMS</vt:lpstr>
      <vt:lpstr>OUTBOUND</vt:lpstr>
      <vt:lpstr>CUSTOMS!Print_Titles</vt:lpstr>
      <vt:lpstr>OUTBOUND!Print_Titles</vt:lpstr>
      <vt:lpstr>WMS!Print_Titles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Lee</dc:creator>
  <cp:lastModifiedBy>chenqiliang</cp:lastModifiedBy>
  <cp:lastPrinted>2018-08-27T05:23:00Z</cp:lastPrinted>
  <dcterms:created xsi:type="dcterms:W3CDTF">2018-07-09T09:10:00Z</dcterms:created>
  <dcterms:modified xsi:type="dcterms:W3CDTF">2019-10-26T04:39:44Z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